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heetId="1" state="visible" r:id="rId1"/>
    <sheet xmlns:r="http://schemas.openxmlformats.org/officeDocument/2006/relationships" name="Ext. Inputs" sheetId="2" state="visible" r:id="rId2"/>
    <sheet xmlns:r="http://schemas.openxmlformats.org/officeDocument/2006/relationships" name="Int. Inputs" sheetId="3" state="visible" r:id="rId3"/>
    <sheet xmlns:r="http://schemas.openxmlformats.org/officeDocument/2006/relationships" name="Lookups" sheetId="4" state="visible" r:id="rId4"/>
    <sheet xmlns:r="http://schemas.openxmlformats.org/officeDocument/2006/relationships" name="Lookups Trees" sheetId="5" state="visible" r:id="rId5"/>
    <sheet xmlns:r="http://schemas.openxmlformats.org/officeDocument/2006/relationships" name="Rating Motor" sheetId="6" state="visible" r:id="rId6"/>
    <sheet xmlns:r="http://schemas.openxmlformats.org/officeDocument/2006/relationships" name="Rating Buildings" sheetId="7" state="visible" r:id="rId7"/>
    <sheet xmlns:r="http://schemas.openxmlformats.org/officeDocument/2006/relationships" name="Rating Buildings Trees" sheetId="8" state="visible" r:id="rId8"/>
    <sheet xmlns:r="http://schemas.openxmlformats.org/officeDocument/2006/relationships" name="Rating Contents" sheetId="9" state="visible" r:id="rId9"/>
    <sheet xmlns:r="http://schemas.openxmlformats.org/officeDocument/2006/relationships" name="Office Premium" sheetId="10" state="visible" r:id="rId10"/>
    <sheet xmlns:r="http://schemas.openxmlformats.org/officeDocument/2006/relationships" name="Graph Data" sheetId="11" state="visible" r:id="rId11"/>
    <sheet xmlns:r="http://schemas.openxmlformats.org/officeDocument/2006/relationships" name="Reference Policies" sheetId="12" state="visible" r:id="rId12"/>
    <sheet xmlns:r="http://schemas.openxmlformats.org/officeDocument/2006/relationships" name="Graphs" sheetId="13" state="visible" r:id="rId13"/>
  </sheets>
  <definedNames>
    <definedName name="Exp_Item">'Ext. Inputs'!$B$7:$B$14</definedName>
    <definedName name="Exp_Dev">'Ext. Inputs'!$C$7:$C$14</definedName>
    <definedName name="Exp_Emg">'Ext. Inputs'!$D$7:$D$14</definedName>
    <definedName name="Lvl_Bld">'Ext. Inputs'!$C$19</definedName>
    <definedName name="Lvl_Cnt">'Ext. Inputs'!$C$20</definedName>
    <definedName name="Lvl_MotRen">'Ext. Inputs'!$C$21</definedName>
    <definedName name="Lvl_MotNB">'Ext. Inputs'!$C$22</definedName>
    <definedName name="Lvl_MotNB2">'Ext. Inputs'!$C$23</definedName>
    <definedName name="SI_Thr_Cnt">'Ext. Inputs'!$C$24</definedName>
    <definedName name="SI_Thr_Bld">'Ext. Inputs'!$C$25</definedName>
    <definedName name="SI_Div">'Ext. Inputs'!$C$26</definedName>
    <definedName name="XGB_Base">'Ext. Inputs'!$C$27</definedName>
    <definedName name="XGB_Trend">'Ext. Inputs'!$C$28</definedName>
    <definedName name="Py_ID">'Ext. Inputs'!$B$32:$B$51</definedName>
    <definedName name="Py_Small">'Ext. Inputs'!$D$32:$D$51</definedName>
    <definedName name="Py_Large">'Ext. Inputs'!$E$32:$E$51</definedName>
    <definedName name="Py_AsIs">'Ext. Inputs'!$F$32:$F$51</definedName>
    <definedName name="Py_Final">'Ext. Inputs'!$G$32:$G$51</definedName>
    <definedName name="Sw_Market">'Int. Inputs'!$C$6</definedName>
    <definedName name="In_CompSite">'Int. Inputs'!$C$7</definedName>
    <definedName name="Sw_CatBase">'Int. Inputs'!$C$8</definedName>
    <definedName name="In_CatShare_Bld">'Int. Inputs'!$C$9</definedName>
    <definedName name="In_CatShare_Cnt">'Int. Inputs'!$C$10</definedName>
    <definedName name="Pol_ID">'Int. Inputs'!$B$16:$B$35</definedName>
    <definedName name="Pol_Head">'Int. Inputs'!$B$14:$BT$14</definedName>
    <definedName name="Pol_Data">'Int. Inputs'!$B$16:$BT$35</definedName>
    <definedName name="Terms_Key">'Lookups'!$B$7:$B$8106</definedName>
    <definedName name="Terms_Kind">'Lookups'!$F$7:$F$8106</definedName>
    <definedName name="Terms_Lower">'Lookups'!$I$7:$I$8106</definedName>
    <definedName name="Terms_Contrib">'Lookups'!$K$7:$K$8106</definedName>
    <definedName name="Terms_LCT">'Lookups'!$N$7:$N$8106</definedName>
    <definedName name="Remap_Key">'Lookups'!$P$7:$P$8</definedName>
    <definedName name="Remap_To">'Lookups'!$Q$7:$Q$8</definedName>
    <definedName name="Con_Raw">'Lookups'!$P$12:$P$15</definedName>
    <definedName name="Con_Model">'Lookups'!$Q$12:$Q$15</definedName>
    <definedName name="YB_Rating">'Lookups'!$P$19:$P$26</definedName>
    <definedName name="YB_Fill">'Lookups'!$Q$19:$Q$26</definedName>
    <definedName name="Fmt_LCT">'Lookups'!$P$30:$P$40</definedName>
    <definedName name="Fmt_Str">'Lookups'!$Q$30:$Q$40</definedName>
    <definedName name="Node_Key">'Lookups Trees'!$B$7:$B$2583</definedName>
    <definedName name="Node_Kind">'Lookups Trees'!$E$7:$E$2583</definedName>
    <definedName name="Node_Pos">'Lookups Trees'!$F$7:$F$2583</definedName>
    <definedName name="Node_Thr">'Lookups Trees'!$H$7:$H$2583</definedName>
    <definedName name="Node_RCodes">'Lookups Trees'!$I$7:$I$2583</definedName>
    <definedName name="Node_Miss">'Lookups Trees'!$K$7:$K$2583</definedName>
    <definedName name="Node_Left">'Lookups Trees'!$L$7:$L$2583</definedName>
    <definedName name="Node_Right">'Lookups Trees'!$M$7:$M$2583</definedName>
    <definedName name="Node_Leaf">'Lookups Trees'!$N$7:$N$2583</definedName>
    <definedName name="Feat_Key">'Lookups Trees'!$P$7:$P$224</definedName>
    <definedName name="Feat_Code">'Lookups Trees'!$T$7:$T$224</definedName>
    <definedName name="RM_ID">'Rating Motor'!$B$10:$B$16</definedName>
    <definedName name="RM_Final">'Rating Motor'!$BP$10:$BP$16</definedName>
    <definedName name="RC_ID">'Rating Contents'!$B$10:$B$15</definedName>
    <definedName name="RC_Final">'Rating Contents'!$BQ$10:$BQ$15</definedName>
    <definedName name="RB_ID">'Rating Buildings Trees'!$BZ$10:$BZ$16</definedName>
    <definedName name="RB_Final">'Rating Buildings Trees'!$CH$10:$CH$16</definedName>
    <definedName name="OP_ID">'Office Premium'!$B$17:$B$36</definedName>
    <definedName name="OP_Line">'Office Premium'!$C$17:$C$36</definedName>
    <definedName name="OP_NB">'Office Premium'!$E$17:$E$36</definedName>
    <definedName name="OP_Channel">'Office Premium'!$D$17:$D$36</definedName>
    <definedName name="OP_Annual">'Office Premium'!$H$17:$H$36</definedName>
    <definedName name="OP_Cat">'Office Premium'!$J$17:$J$36</definedName>
    <definedName name="OP_Office">'Office Premium'!$Q$17:$Q$36</definedName>
    <definedName name="OP_Written">'Office Premium'!$V$17:$V$36</definedName>
    <definedName name="OP_Ratio">'Office Premium'!$W$17:$W$36</definedName>
    <definedName name="OP_Fixed">'Office Premium'!$K$17:$K$36</definedName>
  </definedNames>
  <calcPr calcId="124519" fullCalcOnLoad="1"/>
</workbook>
</file>

<file path=xl/styles.xml><?xml version="1.0" encoding="utf-8"?>
<styleSheet xmlns="http://schemas.openxmlformats.org/spreadsheetml/2006/main">
  <numFmts count="14">
    <numFmt numFmtId="164" formatCode="0.000000000000000"/>
    <numFmt numFmtId="165" formatCode="0.0%"/>
    <numFmt numFmtId="166" formatCode="yyyy-mm-dd"/>
    <numFmt numFmtId="167" formatCode="dd/mm/yyyy"/>
    <numFmt numFmtId="168" formatCode="0.0000"/>
    <numFmt numFmtId="169" formatCode="#,##0.##"/>
    <numFmt numFmtId="170" formatCode="0.000000000"/>
    <numFmt numFmtId="171" formatCode="0.000000000000"/>
    <numFmt numFmtId="172" formatCode="0.000000"/>
    <numFmt numFmtId="173" formatCode="0.0E+00"/>
    <numFmt numFmtId="174" formatCode="#,##0.####"/>
    <numFmt numFmtId="175" formatCode="0.00&quot;x&quot;"/>
    <numFmt numFmtId="176" formatCode="0.000"/>
    <numFmt numFmtId="177" formatCode="+0.0%;-0.0%;0.0%"/>
  </numFmts>
  <fonts count="17">
    <font>
      <name val="Calibri"/>
      <family val="2"/>
      <color theme="1"/>
      <sz val="11"/>
      <scheme val="minor"/>
    </font>
    <font>
      <name val="Aptos Narrow"/>
      <b val="1"/>
      <sz val="11"/>
    </font>
    <font>
      <name val="Aptos Narrow"/>
      <b val="1"/>
      <sz val="14"/>
    </font>
    <font>
      <name val="Aptos Narrow"/>
      <sz val="11"/>
    </font>
    <font>
      <name val="Aptos Narrow"/>
      <color rgb="000000FF"/>
      <sz val="11"/>
    </font>
    <font>
      <name val="Aptos Narrow"/>
      <sz val="12"/>
    </font>
    <font>
      <name val="Aptos Narrow"/>
      <b val="1"/>
      <color rgb="000000FF"/>
      <sz val="12"/>
    </font>
    <font>
      <name val="Aptos Display"/>
      <b val="1"/>
      <color rgb="00262626"/>
      <sz val="20"/>
    </font>
    <font>
      <name val="Aptos"/>
      <color rgb="00262626"/>
      <sz val="11"/>
    </font>
    <font>
      <name val="Aptos Display"/>
      <b val="1"/>
      <color rgb="00262626"/>
      <sz val="13"/>
    </font>
    <font>
      <name val="Aptos"/>
      <b val="1"/>
      <color rgb="00262626"/>
      <sz val="11"/>
    </font>
    <font>
      <name val="Aptos"/>
      <i val="1"/>
      <color rgb="00262626"/>
      <sz val="9"/>
    </font>
    <font>
      <name val="Aptos"/>
      <b val="1"/>
      <color rgb="007F7F7F"/>
      <sz val="11"/>
    </font>
    <font>
      <name val="Aptos"/>
      <b val="1"/>
      <color rgb="000072B2"/>
      <sz val="11"/>
    </font>
    <font>
      <name val="Aptos"/>
      <b val="1"/>
      <color rgb="00D55E00"/>
      <sz val="11"/>
    </font>
    <font>
      <name val="Aptos Display"/>
      <b val="1"/>
      <color rgb="00262626"/>
      <sz val="14"/>
    </font>
    <font>
      <name val="Aptos Narrow"/>
      <b val="1"/>
      <sz val="16"/>
    </font>
  </fonts>
  <fills count="13">
    <fill>
      <patternFill/>
    </fill>
    <fill>
      <patternFill patternType="gray125"/>
    </fill>
    <fill>
      <patternFill patternType="solid">
        <fgColor rgb="00D9D9D9"/>
        <bgColor rgb="00D9D9D9"/>
      </patternFill>
    </fill>
    <fill>
      <patternFill patternType="solid">
        <fgColor rgb="00CCFFFF"/>
        <bgColor rgb="00CCFFFF"/>
      </patternFill>
    </fill>
    <fill>
      <patternFill patternType="solid">
        <fgColor rgb="00CCFFCC"/>
        <bgColor rgb="00CCFFCC"/>
      </patternFill>
    </fill>
    <fill>
      <patternFill patternType="solid">
        <fgColor rgb="00FFFFCC"/>
        <bgColor rgb="00FFFFCC"/>
      </patternFill>
    </fill>
    <fill>
      <patternFill patternType="solid">
        <fgColor rgb="00FFFF99"/>
        <bgColor rgb="00FFFF99"/>
      </patternFill>
    </fill>
    <fill>
      <patternFill patternType="solid">
        <fgColor rgb="00FFFF00"/>
        <bgColor rgb="00FFFF00"/>
      </patternFill>
    </fill>
    <fill>
      <patternFill patternType="solid">
        <fgColor rgb="00F2F2F2"/>
        <bgColor rgb="00F2F2F2"/>
      </patternFill>
    </fill>
    <fill>
      <patternFill patternType="solid">
        <fgColor rgb="00FCE4D6"/>
        <bgColor rgb="00FCE4D6"/>
      </patternFill>
    </fill>
    <fill>
      <patternFill patternType="solid">
        <fgColor rgb="00F8CBAD"/>
        <bgColor rgb="00F8CBAD"/>
      </patternFill>
    </fill>
    <fill>
      <patternFill patternType="solid">
        <fgColor rgb="0000FF00"/>
        <bgColor rgb="0000FF00"/>
      </patternFill>
    </fill>
    <fill>
      <patternFill patternType="solid">
        <fgColor rgb="002C3E50"/>
        <bgColor rgb="002C3E50"/>
      </patternFill>
    </fill>
  </fills>
  <borders count="4">
    <border>
      <left/>
      <right/>
      <top/>
      <bottom/>
      <diagonal/>
    </border>
    <border>
      <left style="thin">
        <color rgb="00808080"/>
      </left>
      <right style="thin">
        <color rgb="00808080"/>
      </right>
      <top style="thin">
        <color rgb="00808080"/>
      </top>
      <bottom style="thin">
        <color rgb="00808080"/>
      </bottom>
    </border>
    <border>
      <left style="thin">
        <color rgb="00808080"/>
      </left>
      <right style="thin">
        <color rgb="00808080"/>
      </right>
      <top style="thin">
        <color rgb="00808080"/>
      </top>
      <bottom style="dotted">
        <color rgb="00808080"/>
      </bottom>
    </border>
    <border>
      <bottom style="medium">
        <color rgb="00262626"/>
      </bottom>
    </border>
  </borders>
  <cellStyleXfs count="1">
    <xf numFmtId="0" fontId="0" fillId="0" borderId="0"/>
  </cellStyleXfs>
  <cellXfs count="98">
    <xf numFmtId="0" fontId="0" fillId="0" borderId="0" pivotButton="0" quotePrefix="0" xfId="0"/>
    <xf numFmtId="0" fontId="16" fillId="0" borderId="0" pivotButton="0" quotePrefix="0" xfId="0"/>
    <xf numFmtId="0" fontId="1" fillId="0" borderId="0" pivotButton="0" quotePrefix="0" xfId="0"/>
    <xf numFmtId="0" fontId="3" fillId="0" borderId="0" pivotButton="0" quotePrefix="0" xfId="0"/>
    <xf numFmtId="167" fontId="3" fillId="0" borderId="0" pivotButton="0" quotePrefix="0" xfId="0"/>
    <xf numFmtId="0" fontId="1" fillId="2" borderId="1" applyAlignment="1" pivotButton="0" quotePrefix="0" xfId="0">
      <alignment horizontal="centerContinuous" vertical="center"/>
    </xf>
    <xf numFmtId="0" fontId="1" fillId="2" borderId="1" applyAlignment="1" pivotButton="0" quotePrefix="0" xfId="0">
      <alignment horizontal="center" vertical="center" wrapText="1"/>
    </xf>
    <xf numFmtId="2" fontId="6" fillId="7" borderId="1" pivotButton="0" quotePrefix="0" xfId="0"/>
    <xf numFmtId="0" fontId="3" fillId="6" borderId="1" pivotButton="0" quotePrefix="0" xfId="0"/>
    <xf numFmtId="0" fontId="3" fillId="4" borderId="1" pivotButton="0" quotePrefix="0" xfId="0"/>
    <xf numFmtId="0" fontId="3" fillId="3" borderId="1" pivotButton="0" quotePrefix="0" xfId="0"/>
    <xf numFmtId="0" fontId="3" fillId="5" borderId="2" pivotButton="0" quotePrefix="0" xfId="0"/>
    <xf numFmtId="0" fontId="3" fillId="9" borderId="0" pivotButton="0" quotePrefix="0" xfId="0"/>
    <xf numFmtId="0" fontId="3" fillId="10" borderId="0" pivotButton="0" quotePrefix="0" xfId="0"/>
    <xf numFmtId="0" fontId="6" fillId="7" borderId="1" pivotButton="0" quotePrefix="0" xfId="0"/>
    <xf numFmtId="0" fontId="3" fillId="11" borderId="1" pivotButton="0" quotePrefix="0" xfId="0"/>
    <xf numFmtId="0" fontId="4" fillId="0" borderId="0" pivotButton="0" quotePrefix="0" xfId="0"/>
    <xf numFmtId="0" fontId="3" fillId="2" borderId="0" pivotButton="0" quotePrefix="0" xfId="0"/>
    <xf numFmtId="0" fontId="3" fillId="3" borderId="0" pivotButton="0" quotePrefix="0" xfId="0"/>
    <xf numFmtId="0" fontId="3" fillId="4" borderId="0" pivotButton="0" quotePrefix="0" xfId="0"/>
    <xf numFmtId="0" fontId="3" fillId="5" borderId="0" pivotButton="0" quotePrefix="0" xfId="0"/>
    <xf numFmtId="0" fontId="3" fillId="12" borderId="0" pivotButton="0" quotePrefix="0" xfId="0"/>
    <xf numFmtId="0" fontId="2" fillId="0" borderId="0" pivotButton="0" quotePrefix="0" xfId="0"/>
    <xf numFmtId="2" fontId="5" fillId="3" borderId="1" pivotButton="0" quotePrefix="0" xfId="0"/>
    <xf numFmtId="164" fontId="5" fillId="3" borderId="1" pivotButton="0" quotePrefix="0" xfId="0"/>
    <xf numFmtId="3" fontId="5" fillId="3" borderId="1" pivotButton="0" quotePrefix="0" xfId="0"/>
    <xf numFmtId="4" fontId="5" fillId="3" borderId="1" pivotButton="0" quotePrefix="0" xfId="0"/>
    <xf numFmtId="165" fontId="5" fillId="4" borderId="1" pivotButton="0" quotePrefix="0" xfId="0"/>
    <xf numFmtId="0" fontId="4" fillId="0" borderId="0" applyAlignment="1" pivotButton="0" quotePrefix="0" xfId="0">
      <alignment wrapText="1"/>
    </xf>
    <xf numFmtId="167" fontId="5" fillId="4" borderId="1" pivotButton="0" quotePrefix="0" xfId="0"/>
    <xf numFmtId="168" fontId="5" fillId="4" borderId="1" pivotButton="0" quotePrefix="0" xfId="0"/>
    <xf numFmtId="4" fontId="5" fillId="4" borderId="1" pivotButton="0" quotePrefix="0" xfId="0"/>
    <xf numFmtId="169" fontId="5" fillId="4" borderId="1" pivotButton="0" quotePrefix="0" xfId="0"/>
    <xf numFmtId="0" fontId="5" fillId="3" borderId="0" pivotButton="0" quotePrefix="0" xfId="0"/>
    <xf numFmtId="170" fontId="5" fillId="3" borderId="0" pivotButton="0" quotePrefix="0" xfId="0"/>
    <xf numFmtId="168" fontId="5" fillId="5" borderId="0" pivotButton="0" quotePrefix="0" xfId="0"/>
    <xf numFmtId="0" fontId="5" fillId="3" borderId="1" pivotButton="0" quotePrefix="0" xfId="0"/>
    <xf numFmtId="171" fontId="5" fillId="3" borderId="0" pivotButton="0" quotePrefix="0" xfId="0"/>
    <xf numFmtId="1" fontId="6" fillId="7" borderId="1" pivotButton="0" quotePrefix="0" xfId="0"/>
    <xf numFmtId="0" fontId="4" fillId="0" borderId="0" applyAlignment="1" pivotButton="0" quotePrefix="0" xfId="0">
      <alignment vertical="top" wrapText="1"/>
    </xf>
    <xf numFmtId="0" fontId="5" fillId="5" borderId="2" pivotButton="0" quotePrefix="0" xfId="0"/>
    <xf numFmtId="167" fontId="5" fillId="5" borderId="2" pivotButton="0" quotePrefix="0" xfId="0"/>
    <xf numFmtId="172" fontId="5" fillId="5" borderId="2" pivotButton="0" quotePrefix="0" xfId="0"/>
    <xf numFmtId="169" fontId="5" fillId="5" borderId="2" pivotButton="0" quotePrefix="0" xfId="0"/>
    <xf numFmtId="4" fontId="5" fillId="5" borderId="2" pivotButton="0" quotePrefix="0" xfId="0"/>
    <xf numFmtId="173" fontId="5" fillId="5" borderId="2" pivotButton="0" quotePrefix="0" xfId="0"/>
    <xf numFmtId="1" fontId="5" fillId="5" borderId="2" pivotButton="0" quotePrefix="0" xfId="0"/>
    <xf numFmtId="2" fontId="5" fillId="5" borderId="2" pivotButton="0" quotePrefix="0" xfId="0"/>
    <xf numFmtId="3" fontId="5" fillId="5" borderId="2" pivotButton="0" quotePrefix="0" xfId="0"/>
    <xf numFmtId="168" fontId="5" fillId="5" borderId="2" pivotButton="0" quotePrefix="0" xfId="0"/>
    <xf numFmtId="0" fontId="5" fillId="6" borderId="1" pivotButton="0" quotePrefix="0" xfId="0"/>
    <xf numFmtId="174" fontId="5" fillId="5" borderId="2" pivotButton="0" quotePrefix="0" xfId="0"/>
    <xf numFmtId="170" fontId="5" fillId="5" borderId="2" pivotButton="0" quotePrefix="0" xfId="0"/>
    <xf numFmtId="172" fontId="5" fillId="6" borderId="1" pivotButton="0" quotePrefix="0" xfId="0"/>
    <xf numFmtId="170" fontId="5" fillId="6" borderId="1" pivotButton="0" quotePrefix="0" xfId="0"/>
    <xf numFmtId="4" fontId="5" fillId="6" borderId="1" pivotButton="0" quotePrefix="0" xfId="0"/>
    <xf numFmtId="1" fontId="5" fillId="6" borderId="1" pivotButton="0" quotePrefix="0" xfId="0"/>
    <xf numFmtId="165" fontId="5" fillId="6" borderId="1" pivotButton="0" quotePrefix="0" xfId="0"/>
    <xf numFmtId="172" fontId="6" fillId="7" borderId="1" pivotButton="0" quotePrefix="0" xfId="0"/>
    <xf numFmtId="165" fontId="5" fillId="5" borderId="2" pivotButton="0" quotePrefix="0" xfId="0"/>
    <xf numFmtId="175" fontId="5" fillId="5" borderId="2" pivotButton="0" quotePrefix="0" xfId="0"/>
    <xf numFmtId="1" fontId="5" fillId="3" borderId="1" pivotButton="0" quotePrefix="0" xfId="0"/>
    <xf numFmtId="177" fontId="5" fillId="3" borderId="1" pivotButton="0" quotePrefix="0" xfId="0"/>
    <xf numFmtId="176" fontId="5" fillId="5" borderId="2" pivotButton="0" quotePrefix="0" xfId="0"/>
    <xf numFmtId="165" fontId="5" fillId="3" borderId="1"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3" applyAlignment="1" pivotButton="0" quotePrefix="0" xfId="0">
      <alignment horizontal="center" wrapText="1"/>
    </xf>
    <xf numFmtId="3" fontId="8" fillId="0" borderId="0" pivotButton="0" quotePrefix="0" xfId="0"/>
    <xf numFmtId="175" fontId="10" fillId="0" borderId="0" pivotButton="0" quotePrefix="0" xfId="0"/>
    <xf numFmtId="4" fontId="8" fillId="0" borderId="0" applyAlignment="1" pivotButton="0" quotePrefix="0" xfId="0">
      <alignment horizontal="center"/>
    </xf>
    <xf numFmtId="4" fontId="8" fillId="0" borderId="0" applyAlignment="1" pivotButton="0" quotePrefix="0" xfId="0">
      <alignment horizontal="right"/>
    </xf>
    <xf numFmtId="175" fontId="10" fillId="0" borderId="0" applyAlignment="1" pivotButton="0" quotePrefix="0" xfId="0">
      <alignment horizontal="right"/>
    </xf>
    <xf numFmtId="0" fontId="8" fillId="8" borderId="0" pivotButton="0" quotePrefix="0" xfId="0"/>
    <xf numFmtId="4" fontId="8" fillId="8" borderId="0" applyAlignment="1" pivotButton="0" quotePrefix="0" xfId="0">
      <alignment horizontal="center"/>
    </xf>
    <xf numFmtId="4" fontId="8" fillId="8" borderId="0" applyAlignment="1" pivotButton="0" quotePrefix="0" xfId="0">
      <alignment horizontal="right"/>
    </xf>
    <xf numFmtId="175" fontId="10" fillId="8" borderId="0" applyAlignment="1" pivotButton="0" quotePrefix="0" xfId="0">
      <alignment horizontal="right"/>
    </xf>
    <xf numFmtId="0" fontId="11" fillId="0" borderId="0" pivotButton="0" quotePrefix="0" xfId="0"/>
    <xf numFmtId="0" fontId="8" fillId="0" borderId="0" applyAlignment="1" pivotButton="0" quotePrefix="0" xfId="0">
      <alignment horizontal="left" vertical="top"/>
    </xf>
    <xf numFmtId="0" fontId="8" fillId="0" borderId="0" applyAlignment="1" pivotButton="0" quotePrefix="0" xfId="0">
      <alignment horizontal="left" vertical="top" wrapText="1"/>
    </xf>
    <xf numFmtId="0" fontId="8" fillId="0" borderId="0" applyAlignment="1" pivotButton="0" quotePrefix="0" xfId="0">
      <alignment horizontal="center" vertical="top"/>
    </xf>
    <xf numFmtId="1" fontId="8" fillId="0" borderId="0" applyAlignment="1" pivotButton="0" quotePrefix="0" xfId="0">
      <alignment horizontal="center" vertical="top"/>
    </xf>
    <xf numFmtId="177" fontId="8" fillId="0" borderId="0" applyAlignment="1" pivotButton="0" quotePrefix="0" xfId="0">
      <alignment horizontal="center" vertical="top"/>
    </xf>
    <xf numFmtId="0" fontId="10" fillId="0" borderId="0" applyAlignment="1" pivotButton="0" quotePrefix="0" xfId="0">
      <alignment horizontal="center" vertical="top"/>
    </xf>
    <xf numFmtId="0" fontId="12" fillId="0" borderId="0" applyAlignment="1" pivotButton="0" quotePrefix="0" xfId="0">
      <alignment horizontal="center" vertical="top"/>
    </xf>
    <xf numFmtId="0" fontId="8" fillId="8" borderId="0" applyAlignment="1" pivotButton="0" quotePrefix="0" xfId="0">
      <alignment horizontal="left" vertical="top"/>
    </xf>
    <xf numFmtId="0" fontId="8" fillId="8" borderId="0" applyAlignment="1" pivotButton="0" quotePrefix="0" xfId="0">
      <alignment horizontal="left" vertical="top" wrapText="1"/>
    </xf>
    <xf numFmtId="0" fontId="8" fillId="8" borderId="0" applyAlignment="1" pivotButton="0" quotePrefix="0" xfId="0">
      <alignment horizontal="center" vertical="top"/>
    </xf>
    <xf numFmtId="1" fontId="8" fillId="8" borderId="0" applyAlignment="1" pivotButton="0" quotePrefix="0" xfId="0">
      <alignment horizontal="center" vertical="top"/>
    </xf>
    <xf numFmtId="177" fontId="8" fillId="8" borderId="0" applyAlignment="1" pivotButton="0" quotePrefix="0" xfId="0">
      <alignment horizontal="center" vertical="top"/>
    </xf>
    <xf numFmtId="0" fontId="10" fillId="8" borderId="0" applyAlignment="1" pivotButton="0" quotePrefix="0" xfId="0">
      <alignment horizontal="center" vertical="top"/>
    </xf>
    <xf numFmtId="0" fontId="13" fillId="8" borderId="0" applyAlignment="1" pivotButton="0" quotePrefix="0" xfId="0">
      <alignment horizontal="center" vertical="top"/>
    </xf>
    <xf numFmtId="0" fontId="12" fillId="8" borderId="0" applyAlignment="1" pivotButton="0" quotePrefix="0" xfId="0">
      <alignment horizontal="center" vertical="top"/>
    </xf>
    <xf numFmtId="0" fontId="13" fillId="0" borderId="0" applyAlignment="1" pivotButton="0" quotePrefix="0" xfId="0">
      <alignment horizontal="center" vertical="top"/>
    </xf>
    <xf numFmtId="0" fontId="14" fillId="0" borderId="0" applyAlignment="1" pivotButton="0" quotePrefix="0" xfId="0">
      <alignment horizontal="center" vertical="top"/>
    </xf>
    <xf numFmtId="0" fontId="14" fillId="8" borderId="0" applyAlignment="1" pivotButton="0" quotePrefix="0" xfId="0">
      <alignment horizontal="center" vertical="top"/>
    </xf>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Motor small claims: No-claims bonus (years)</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Data'!$C$46:$C$61</f>
            </numRef>
          </cat>
          <val>
            <numRef>
              <f>'Graph Data'!$G$46:$G$61</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Data'!$F$46:$F$61</f>
            </numRef>
          </val>
          <smooth val="0"/>
        </ser>
        <axId val="10"/>
        <axId val="200"/>
      </lineChart>
      <catAx>
        <axId val="10"/>
        <scaling>
          <orientation val="minMax"/>
        </scaling>
        <delete val="0"/>
        <axPos val="l"/>
        <numFmt formatCode="0" sourceLinked="0"/>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2.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Motor small claims: Years licensed</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Data'!$C$67:$C$141</f>
            </numRef>
          </cat>
          <val>
            <numRef>
              <f>'Graph Data'!$G$67:$G$141</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none"/>
            <spPr>
              <a:ln xmlns:a="http://schemas.openxmlformats.org/drawingml/2006/main">
                <a:prstDash val="solid"/>
              </a:ln>
            </spPr>
          </marker>
          <val>
            <numRef>
              <f>'Graph Data'!$F$67:$F$141</f>
            </numRef>
          </val>
          <smooth val="0"/>
        </ser>
        <axId val="10"/>
        <axId val="200"/>
      </lineChart>
      <catAx>
        <axId val="10"/>
        <scaling>
          <orientation val="minMax"/>
        </scaling>
        <delete val="0"/>
        <axPos val="l"/>
        <numFmt formatCode="0" sourceLinked="0"/>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tickLblSkip val="7"/>
        <tickMarkSkip val="7"/>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3.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Motor small claims: Vehicle age (years)</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Data'!$C$147:$C$171</f>
            </numRef>
          </cat>
          <val>
            <numRef>
              <f>'Graph Data'!$G$147:$G$171</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Data'!$F$147:$F$171</f>
            </numRef>
          </val>
          <smooth val="0"/>
        </ser>
        <axId val="10"/>
        <axId val="200"/>
      </lineChart>
      <catAx>
        <axId val="10"/>
        <scaling>
          <orientation val="minMax"/>
        </scaling>
        <delete val="0"/>
        <axPos val="l"/>
        <numFmt formatCode="0" sourceLinked="0"/>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4.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Motor small claims: Vehicle value group</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Data'!$C$178:$C$197</f>
            </numRef>
          </cat>
          <val>
            <numRef>
              <f>'Graph Data'!$G$178:$G$197</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Data'!$F$178:$F$197</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5.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Motor small claims: Voluntary excess (CU)</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Data'!$C$203:$C$303</f>
            </numRef>
          </cat>
          <val>
            <numRef>
              <f>'Graph Data'!$G$203:$G$303</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none"/>
            <spPr>
              <a:ln xmlns:a="http://schemas.openxmlformats.org/drawingml/2006/main">
                <a:prstDash val="solid"/>
              </a:ln>
            </spPr>
          </marker>
          <val>
            <numRef>
              <f>'Graph Data'!$F$203:$F$303</f>
            </numRef>
          </val>
          <smooth val="0"/>
        </ser>
        <axId val="10"/>
        <axId val="200"/>
      </lineChart>
      <catAx>
        <axId val="10"/>
        <scaling>
          <orientation val="minMax"/>
        </scaling>
        <delete val="0"/>
        <axPos val="l"/>
        <numFmt formatCode="#,##0" sourceLinked="0"/>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tickLblSkip val="10"/>
        <tickMarkSkip val="1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6.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Motor small claims: Driver age band (small claims)</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Data'!$B$1051:$B$1055</f>
            </numRef>
          </cat>
          <val>
            <numRef>
              <f>'Graph Data'!$G$1051:$G$1055</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Data'!$F$1051:$F$1055</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7.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Motor large claims: Driver age band (large claims)</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Data'!$B$1061:$B$1065</f>
            </numRef>
          </cat>
          <val>
            <numRef>
              <f>'Graph Data'!$G$1061:$G$1065</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Data'!$F$1061:$F$1065</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8.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Motor small claims: Prior claims, 5 years (small claims)</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Data'!$B$1071:$B$1073</f>
            </numRef>
          </cat>
          <val>
            <numRef>
              <f>'Graph Data'!$G$1071:$G$1073</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Data'!$F$1071:$F$1073</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9.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Motor small claims: Missed payments, 12 months (small claims)</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Data'!$B$1079:$B$1080</f>
            </numRef>
          </cat>
          <val>
            <numRef>
              <f>'Graph Data'!$G$1079:$G$1080</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Data'!$F$1079:$F$1080</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10.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Motor large claims: No-claims bonus (large claims, bands)</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Data'!$B$1086:$B$1090</f>
            </numRef>
          </cat>
          <val>
            <numRef>
              <f>'Graph Data'!$G$1086:$G$1090</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Data'!$F$1086:$F$1090</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11.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Motor large claims: Years licensed (large claims, bands)</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Data'!$B$1096:$B$1100</f>
            </numRef>
          </cat>
          <val>
            <numRef>
              <f>'Graph Data'!$G$1096:$G$1100</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Data'!$F$1096:$F$1100</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12.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Motor: typical driver by age band</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Data'!$B$1175:$B$1179</f>
            </numRef>
          </cat>
          <val>
            <numRef>
              <f>'Graph Data'!$L$1175:$L$1179</f>
            </numRef>
          </val>
        </ser>
        <gapWidth val="30"/>
        <axId val="10"/>
        <axId val="100"/>
      </barChart>
      <lineChart>
        <grouping val="standard"/>
        <ser>
          <idx val="1"/>
          <order val="1"/>
          <tx>
            <v>Small claims (left axis)</v>
          </tx>
          <spPr>
            <a:ln xmlns:a="http://schemas.openxmlformats.org/drawingml/2006/main" w="19050">
              <a:solidFill>
                <a:srgbClr val="0072B2"/>
              </a:solidFill>
              <a:prstDash val="solid"/>
            </a:ln>
          </spPr>
          <marker>
            <symbol val="circle"/>
            <size val="5"/>
            <spPr>
              <a:solidFill xmlns:a="http://schemas.openxmlformats.org/drawingml/2006/main">
                <a:srgbClr val="0072B2"/>
              </a:solidFill>
              <a:ln xmlns:a="http://schemas.openxmlformats.org/drawingml/2006/main" w="9525">
                <a:solidFill>
                  <a:srgbClr val="0072B2"/>
                </a:solidFill>
                <a:prstDash val="solid"/>
              </a:ln>
            </spPr>
          </marker>
          <val>
            <numRef>
              <f>'Graph Data'!$G$1175:$G$1179</f>
            </numRef>
          </val>
          <smooth val="0"/>
        </ser>
        <ser>
          <idx val="2"/>
          <order val="2"/>
          <tx>
            <v>Large claims (left axis)</v>
          </tx>
          <spPr>
            <a:ln xmlns:a="http://schemas.openxmlformats.org/drawingml/2006/main" w="19050">
              <a:solidFill>
                <a:srgbClr val="7F7F7F"/>
              </a:solidFill>
              <a:prstDash val="solid"/>
            </a:ln>
          </spPr>
          <marker>
            <symbol val="circle"/>
            <size val="5"/>
            <spPr>
              <a:solidFill xmlns:a="http://schemas.openxmlformats.org/drawingml/2006/main">
                <a:srgbClr val="7F7F7F"/>
              </a:solidFill>
              <a:ln xmlns:a="http://schemas.openxmlformats.org/drawingml/2006/main" w="9525">
                <a:solidFill>
                  <a:srgbClr val="7F7F7F"/>
                </a:solidFill>
                <a:prstDash val="solid"/>
              </a:ln>
            </spPr>
          </marker>
          <val>
            <numRef>
              <f>'Graph Data'!$H$1175:$H$1179</f>
            </numRef>
          </val>
          <smooth val="0"/>
        </ser>
        <ser>
          <idx val="3"/>
          <order val="3"/>
          <tx>
            <v>Typical driver, combined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Data'!$I$1175:$I$1179</f>
            </numRef>
          </val>
          <smooth val="0"/>
        </ser>
        <ser>
          <idx val="4"/>
          <order val="4"/>
          <tx>
            <v>2025 average premium, relative (left axis)</v>
          </tx>
          <spPr>
            <a:ln xmlns:a="http://schemas.openxmlformats.org/drawingml/2006/main" w="19050">
              <a:solidFill>
                <a:srgbClr val="262626"/>
              </a:solidFill>
              <a:prstDash val="dash"/>
            </a:ln>
          </spPr>
          <marker>
            <symbol val="circle"/>
            <size val="5"/>
            <spPr>
              <a:solidFill xmlns:a="http://schemas.openxmlformats.org/drawingml/2006/main">
                <a:srgbClr val="262626"/>
              </a:solidFill>
              <a:ln xmlns:a="http://schemas.openxmlformats.org/drawingml/2006/main" w="9525">
                <a:solidFill>
                  <a:srgbClr val="262626"/>
                </a:solidFill>
                <a:prstDash val="solid"/>
              </a:ln>
            </spPr>
          </marker>
          <val>
            <numRef>
              <f>'Graph Data'!$K$1175:$K$1179</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13.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Contents: Elevation (m)</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Data'!$C$309:$C$429</f>
            </numRef>
          </cat>
          <val>
            <numRef>
              <f>'Graph Data'!$G$309:$G$429</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none"/>
            <spPr>
              <a:ln xmlns:a="http://schemas.openxmlformats.org/drawingml/2006/main">
                <a:prstDash val="solid"/>
              </a:ln>
            </spPr>
          </marker>
          <val>
            <numRef>
              <f>'Graph Data'!$F$309:$F$429</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tickLblSkip val="12"/>
        <tickMarkSkip val="12"/>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14.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Contents: Distance to river (km)</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Data'!$C$435:$C$555</f>
            </numRef>
          </cat>
          <val>
            <numRef>
              <f>'Graph Data'!$G$435:$G$555</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none"/>
            <spPr>
              <a:ln xmlns:a="http://schemas.openxmlformats.org/drawingml/2006/main">
                <a:prstDash val="solid"/>
              </a:ln>
            </spPr>
          </marker>
          <val>
            <numRef>
              <f>'Graph Data'!$F$435:$F$555</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tickLblSkip val="12"/>
        <tickMarkSkip val="12"/>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15.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Contents: Policyholder age band</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Data'!$B$1106:$B$1110</f>
            </numRef>
          </cat>
          <val>
            <numRef>
              <f>'Graph Data'!$G$1106:$G$1110</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Data'!$F$1106:$F$1110</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16.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Contents: Flood zone</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Data'!$B$1116:$B$1120</f>
            </numRef>
          </cat>
          <val>
            <numRef>
              <f>'Graph Data'!$G$1116:$G$1120</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Data'!$F$1116:$F$1120</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17.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Contents: Prior claims, 5 years</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Data'!$B$1127:$B$1130</f>
            </numRef>
          </cat>
          <val>
            <numRef>
              <f>'Graph Data'!$G$1127:$G$1130</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Data'!$F$1127:$F$1130</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18.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Contents: Missed payments, 12 months</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Data'!$B$1136:$B$1139</f>
            </numRef>
          </cat>
          <val>
            <numRef>
              <f>'Graph Data'!$G$1136:$G$1139</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Data'!$F$1136:$F$1139</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19.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Contents: Voluntary excess (CU)</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Data'!$B$1145:$B$1148</f>
            </numRef>
          </cat>
          <val>
            <numRef>
              <f>'Graph Data'!$G$1145:$G$1148</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Data'!$F$1145:$F$1148</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20.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Contents: High-value items</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Data'!$B$1154:$B$1159</f>
            </numRef>
          </cat>
          <val>
            <numRef>
              <f>'Graph Data'!$G$1154:$G$1159</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Data'!$F$1154:$F$1159</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21.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Buildings large claims: Sum insured (CU, after D-02)</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Data'!$C$562:$C$648</f>
            </numRef>
          </cat>
          <val>
            <numRef>
              <f>'Graph Data'!$G$562:$G$648</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none"/>
            <spPr>
              <a:ln xmlns:a="http://schemas.openxmlformats.org/drawingml/2006/main">
                <a:prstDash val="solid"/>
              </a:ln>
            </spPr>
          </marker>
          <val>
            <numRef>
              <f>'Graph Data'!$F$562:$F$648</f>
            </numRef>
          </val>
          <smooth val="0"/>
        </ser>
        <axId val="10"/>
        <axId val="200"/>
      </lineChart>
      <catAx>
        <axId val="10"/>
        <scaling>
          <orientation val="minMax"/>
        </scaling>
        <delete val="0"/>
        <axPos val="l"/>
        <numFmt formatCode="#,##0" sourceLinked="0"/>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tickLblSkip val="8"/>
        <tickMarkSkip val="8"/>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22.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Buildings large claims: Elevation (m)</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Data'!$C$654:$C$774</f>
            </numRef>
          </cat>
          <val>
            <numRef>
              <f>'Graph Data'!$G$654:$G$774</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none"/>
            <spPr>
              <a:ln xmlns:a="http://schemas.openxmlformats.org/drawingml/2006/main">
                <a:prstDash val="solid"/>
              </a:ln>
            </spPr>
          </marker>
          <val>
            <numRef>
              <f>'Graph Data'!$F$654:$F$774</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tickLblSkip val="12"/>
        <tickMarkSkip val="12"/>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23.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Buildings large claims: Distance to river (km)</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Data'!$C$780:$C$879</f>
            </numRef>
          </cat>
          <val>
            <numRef>
              <f>'Graph Data'!$G$780:$G$879</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none"/>
            <spPr>
              <a:ln xmlns:a="http://schemas.openxmlformats.org/drawingml/2006/main">
                <a:prstDash val="solid"/>
              </a:ln>
            </spPr>
          </marker>
          <val>
            <numRef>
              <f>'Graph Data'!$F$780:$F$879</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tickLblSkip val="10"/>
        <tickMarkSkip val="1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24.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Buildings large claims: Year built (after D-27)</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Data'!$C$886:$C$1045</f>
            </numRef>
          </cat>
          <val>
            <numRef>
              <f>'Graph Data'!$G$886:$G$1045</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none"/>
            <spPr>
              <a:ln xmlns:a="http://schemas.openxmlformats.org/drawingml/2006/main">
                <a:prstDash val="solid"/>
              </a:ln>
            </spPr>
          </marker>
          <val>
            <numRef>
              <f>'Graph Data'!$F$886:$F$1045</f>
            </numRef>
          </val>
          <smooth val="0"/>
        </ser>
        <axId val="10"/>
        <axId val="200"/>
      </lineChart>
      <catAx>
        <axId val="10"/>
        <scaling>
          <orientation val="minMax"/>
        </scaling>
        <delete val="0"/>
        <axPos val="l"/>
        <numFmt formatCode="0" sourceLinked="0"/>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tickLblSkip val="16"/>
        <tickMarkSkip val="16"/>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25.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Buildings large claims: Flood zone (bands)</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Data'!$B$1166:$B$1168</f>
            </numRef>
          </cat>
          <val>
            <numRef>
              <f>'Graph Data'!$G$1166:$G$1168</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Data'!$F$1166:$F$1168</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26.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Buildings small claims (trees): Year built (after D-27)</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Data'!$C$1185:$C$1216</f>
            </numRef>
          </cat>
          <val>
            <numRef>
              <f>'Graph Data'!$F$1185:$F$1216</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none"/>
            <spPr>
              <a:ln xmlns:a="http://schemas.openxmlformats.org/drawingml/2006/main">
                <a:prstDash val="solid"/>
              </a:ln>
            </spPr>
          </marker>
          <val>
            <numRef>
              <f>'Graph Data'!$E$1185:$E$1216</f>
            </numRef>
          </val>
          <smooth val="0"/>
        </ser>
        <axId val="10"/>
        <axId val="200"/>
      </lineChart>
      <catAx>
        <axId val="10"/>
        <scaling>
          <orientation val="minMax"/>
        </scaling>
        <delete val="0"/>
        <axPos val="l"/>
        <numFmt formatCode="0" sourceLinked="0"/>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tickLblSkip val="3"/>
        <tickMarkSkip val="3"/>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27.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Buildings small claims (trees): Elevation (m)</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Data'!$C$1222:$C$1282</f>
            </numRef>
          </cat>
          <val>
            <numRef>
              <f>'Graph Data'!$F$1222:$F$1282</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none"/>
            <spPr>
              <a:ln xmlns:a="http://schemas.openxmlformats.org/drawingml/2006/main">
                <a:prstDash val="solid"/>
              </a:ln>
            </spPr>
          </marker>
          <val>
            <numRef>
              <f>'Graph Data'!$E$1222:$E$1282</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tickLblSkip val="6"/>
        <tickMarkSkip val="6"/>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28.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Buildings small claims (trees): Sum insured (CU, after D-02)</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Data'!$C$1288:$C$1322</f>
            </numRef>
          </cat>
          <val>
            <numRef>
              <f>'Graph Data'!$F$1288:$F$1322</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none"/>
            <spPr>
              <a:ln xmlns:a="http://schemas.openxmlformats.org/drawingml/2006/main">
                <a:prstDash val="solid"/>
              </a:ln>
            </spPr>
          </marker>
          <val>
            <numRef>
              <f>'Graph Data'!$E$1288:$E$1322</f>
            </numRef>
          </val>
          <smooth val="0"/>
        </ser>
        <axId val="10"/>
        <axId val="200"/>
      </lineChart>
      <catAx>
        <axId val="10"/>
        <scaling>
          <orientation val="minMax"/>
        </scaling>
        <delete val="0"/>
        <axPos val="l"/>
        <numFmt formatCode="#,##0" sourceLinked="0"/>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tickLblSkip val="3"/>
        <tickMarkSkip val="3"/>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29.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Buildings small claims (trees): Distance to river (km)</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Data'!$C$1328:$C$1378</f>
            </numRef>
          </cat>
          <val>
            <numRef>
              <f>'Graph Data'!$F$1328:$F$1378</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none"/>
            <spPr>
              <a:ln xmlns:a="http://schemas.openxmlformats.org/drawingml/2006/main">
                <a:prstDash val="solid"/>
              </a:ln>
            </spPr>
          </marker>
          <val>
            <numRef>
              <f>'Graph Data'!$E$1328:$E$1378</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tickLblSkip val="5"/>
        <tickMarkSkip val="5"/>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30.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Buildings small claims (trees): Flood zone</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Data'!$C$1385:$C$1389</f>
            </numRef>
          </cat>
          <val>
            <numRef>
              <f>'Graph Data'!$F$1385:$F$1389</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Data'!$E$1385:$E$1389</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31.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Buildings small claims (trees): Rainfall 2025 (mm)</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Data'!$C$1396:$C$1420</f>
            </numRef>
          </cat>
          <val>
            <numRef>
              <f>'Graph Data'!$F$1396:$F$1420</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Data'!$E$1396:$E$1420</f>
            </numRef>
          </val>
          <smooth val="0"/>
        </ser>
        <axId val="10"/>
        <axId val="200"/>
      </lineChart>
      <catAx>
        <axId val="10"/>
        <scaling>
          <orientation val="minMax"/>
        </scaling>
        <delete val="0"/>
        <axPos val="l"/>
        <numFmt formatCode="#,##0" sourceLinked="0"/>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32.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Buildings small claims (trees): Wind exposure index 2025</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Data'!$C$1426:$C$1450</f>
            </numRef>
          </cat>
          <val>
            <numRef>
              <f>'Graph Data'!$F$1426:$F$1450</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Data'!$E$1426:$E$1450</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charts/chart33.xml><?xml version="1.0" encoding="utf-8"?>
<chartSpace xmlns="http://schemas.openxmlformats.org/drawingml/2006/chart">
  <roundedCorners val="0"/>
  <chart>
    <title>
      <tx>
        <rich>
          <a:bodyPr xmlns:a="http://schemas.openxmlformats.org/drawingml/2006/main"/>
          <a:p xmlns:a="http://schemas.openxmlformats.org/drawingml/2006/main">
            <a:pPr algn="ctr">
              <a:defRPr sz="1100" b="1">
                <a:solidFill>
                  <a:srgbClr val="262626"/>
                </a:solidFill>
                <a:latin typeface="Aptos"/>
              </a:defRPr>
            </a:pPr>
            <a:r>
              <a:rPr sz="1100" b="1">
                <a:solidFill>
                  <a:srgbClr val="262626"/>
                </a:solidFill>
                <a:latin typeface="Aptos"/>
              </a:rPr>
              <a:t>Buildings small claims (trees): Dry summer index 2025</a:t>
            </a:r>
          </a:p>
        </rich>
      </tx>
      <overlay val="0"/>
    </title>
    <plotArea>
      <barChart>
        <barDir val="col"/>
        <grouping val="clustered"/>
        <ser>
          <idx val="0"/>
          <order val="0"/>
          <tx>
            <v>Share of 2025 exposure (right axis)</v>
          </tx>
          <spPr>
            <a:solidFill xmlns:a="http://schemas.openxmlformats.org/drawingml/2006/main">
              <a:srgbClr val="D9D9D9"/>
            </a:solidFill>
            <a:ln xmlns:a="http://schemas.openxmlformats.org/drawingml/2006/main">
              <a:noFill/>
              <a:prstDash val="solid"/>
            </a:ln>
          </spPr>
          <cat>
            <numRef>
              <f>'Graph Data'!$C$1456:$C$1480</f>
            </numRef>
          </cat>
          <val>
            <numRef>
              <f>'Graph Data'!$F$1456:$F$1480</f>
            </numRef>
          </val>
        </ser>
        <gapWidth val="30"/>
        <axId val="10"/>
        <axId val="100"/>
      </barChart>
      <lineChart>
        <grouping val="standard"/>
        <ser>
          <idx val="1"/>
          <order val="1"/>
          <tx>
            <v>Relativity (left axis)</v>
          </tx>
          <spPr>
            <a:ln xmlns:a="http://schemas.openxmlformats.org/drawingml/2006/main" w="28575">
              <a:solidFill>
                <a:srgbClr val="D55E00"/>
              </a:solidFill>
              <a:prstDash val="solid"/>
            </a:ln>
          </spPr>
          <marker>
            <symbol val="circle"/>
            <size val="5"/>
            <spPr>
              <a:solidFill xmlns:a="http://schemas.openxmlformats.org/drawingml/2006/main">
                <a:srgbClr val="D55E00"/>
              </a:solidFill>
              <a:ln xmlns:a="http://schemas.openxmlformats.org/drawingml/2006/main" w="9525">
                <a:solidFill>
                  <a:srgbClr val="D55E00"/>
                </a:solidFill>
                <a:prstDash val="solid"/>
              </a:ln>
            </spPr>
          </marker>
          <val>
            <numRef>
              <f>'Graph Data'!$E$1456:$E$1480</f>
            </numRef>
          </val>
          <smooth val="0"/>
        </ser>
        <axId val="10"/>
        <axId val="200"/>
      </lineChart>
      <catAx>
        <axId val="10"/>
        <scaling>
          <orientation val="minMax"/>
        </scaling>
        <delete val="0"/>
        <axPos val="l"/>
        <majorTickMark val="none"/>
        <minorTickMark val="none"/>
        <tickLblPos val="nextTo"/>
        <spPr>
          <a:ln xmlns:a="http://schemas.openxmlformats.org/drawingml/2006/main" w="9525">
            <a:solidFill>
              <a:srgbClr val="A6A6A6"/>
            </a:solid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0"/>
        <lblOffset val="100"/>
      </catAx>
      <valAx>
        <axId val="100"/>
        <scaling>
          <orientation val="minMax"/>
        </scaling>
        <delete val="0"/>
        <axPos val="l"/>
        <numFmt formatCode="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ax"/>
      </valAx>
      <valAx>
        <axId val="200"/>
        <scaling>
          <orientation val="minMax"/>
          <min val="0"/>
        </scaling>
        <delete val="0"/>
        <axPos val="l"/>
        <numFmt formatCode="0.00" sourceLinked="0"/>
        <majorTickMark val="none"/>
        <minorTickMark val="none"/>
        <tickLblPos val="nextTo"/>
        <spPr>
          <a:ln xmlns:a="http://schemas.openxmlformats.org/drawingml/2006/main">
            <a:noFill/>
            <a:prstDash val="solid"/>
          </a:ln>
        </spPr>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crossAx val="10"/>
        <crosses val="min"/>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900" b="0">
              <a:solidFill>
                <a:srgbClr val="595959"/>
              </a:solidFill>
              <a:latin typeface="Aptos"/>
            </a:defRPr>
          </a:pPr>
          <a:r>
            <a:t/>
          </a:r>
          <a:endParaRPr sz="900" b="0">
            <a:solidFill>
              <a:srgbClr val="595959"/>
            </a:solidFill>
            <a:latin typeface="Aptos"/>
          </a:endParaRPr>
        </a:p>
      </txPr>
    </legend>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 Type="http://schemas.openxmlformats.org/officeDocument/2006/relationships/chart" Target="/xl/charts/chart16.xml" Id="rId16"/><Relationship Type="http://schemas.openxmlformats.org/officeDocument/2006/relationships/chart" Target="/xl/charts/chart17.xml" Id="rId17"/><Relationship Type="http://schemas.openxmlformats.org/officeDocument/2006/relationships/chart" Target="/xl/charts/chart18.xml" Id="rId18"/><Relationship Type="http://schemas.openxmlformats.org/officeDocument/2006/relationships/chart" Target="/xl/charts/chart19.xml" Id="rId19"/><Relationship Type="http://schemas.openxmlformats.org/officeDocument/2006/relationships/chart" Target="/xl/charts/chart20.xml" Id="rId20"/><Relationship Type="http://schemas.openxmlformats.org/officeDocument/2006/relationships/chart" Target="/xl/charts/chart21.xml" Id="rId21"/><Relationship Type="http://schemas.openxmlformats.org/officeDocument/2006/relationships/chart" Target="/xl/charts/chart22.xml" Id="rId22"/><Relationship Type="http://schemas.openxmlformats.org/officeDocument/2006/relationships/chart" Target="/xl/charts/chart23.xml" Id="rId23"/><Relationship Type="http://schemas.openxmlformats.org/officeDocument/2006/relationships/chart" Target="/xl/charts/chart24.xml" Id="rId24"/><Relationship Type="http://schemas.openxmlformats.org/officeDocument/2006/relationships/chart" Target="/xl/charts/chart25.xml" Id="rId25"/><Relationship Type="http://schemas.openxmlformats.org/officeDocument/2006/relationships/chart" Target="/xl/charts/chart26.xml" Id="rId26"/><Relationship Type="http://schemas.openxmlformats.org/officeDocument/2006/relationships/chart" Target="/xl/charts/chart27.xml" Id="rId27"/><Relationship Type="http://schemas.openxmlformats.org/officeDocument/2006/relationships/chart" Target="/xl/charts/chart28.xml" Id="rId28"/><Relationship Type="http://schemas.openxmlformats.org/officeDocument/2006/relationships/chart" Target="/xl/charts/chart29.xml" Id="rId29"/><Relationship Type="http://schemas.openxmlformats.org/officeDocument/2006/relationships/chart" Target="/xl/charts/chart30.xml" Id="rId30"/><Relationship Type="http://schemas.openxmlformats.org/officeDocument/2006/relationships/chart" Target="/xl/charts/chart31.xml" Id="rId31"/><Relationship Type="http://schemas.openxmlformats.org/officeDocument/2006/relationships/chart" Target="/xl/charts/chart32.xml" Id="rId32"/><Relationship Type="http://schemas.openxmlformats.org/officeDocument/2006/relationships/chart" Target="/xl/charts/chart33.xml" Id="rId33"/></Relationships>
</file>

<file path=xl/drawings/drawing1.xml><?xml version="1.0" encoding="utf-8"?>
<wsDr xmlns="http://schemas.openxmlformats.org/drawingml/2006/spreadsheetDrawing">
  <oneCellAnchor>
    <from>
      <col>1</col>
      <colOff>0</colOff>
      <row>43</row>
      <rowOff>0</rowOff>
    </from>
    <ext cx="5580000" cy="273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43</row>
      <rowOff>0</rowOff>
    </from>
    <ext cx="5580000" cy="273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43</row>
      <rowOff>0</rowOff>
    </from>
    <ext cx="5580000" cy="273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59</row>
      <rowOff>0</rowOff>
    </from>
    <ext cx="5580000" cy="273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59</row>
      <rowOff>0</rowOff>
    </from>
    <ext cx="5580000" cy="2736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9</col>
      <colOff>0</colOff>
      <row>59</row>
      <rowOff>0</rowOff>
    </from>
    <ext cx="5580000" cy="2736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col>
      <colOff>0</colOff>
      <row>75</row>
      <rowOff>0</rowOff>
    </from>
    <ext cx="5580000" cy="2736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5</col>
      <colOff>0</colOff>
      <row>75</row>
      <rowOff>0</rowOff>
    </from>
    <ext cx="5580000" cy="2736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9</col>
      <colOff>0</colOff>
      <row>75</row>
      <rowOff>0</rowOff>
    </from>
    <ext cx="5580000" cy="2736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1</col>
      <colOff>0</colOff>
      <row>91</row>
      <rowOff>0</rowOff>
    </from>
    <ext cx="5580000" cy="2736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5</col>
      <colOff>0</colOff>
      <row>91</row>
      <rowOff>0</rowOff>
    </from>
    <ext cx="5580000" cy="2736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9</col>
      <colOff>0</colOff>
      <row>91</row>
      <rowOff>0</rowOff>
    </from>
    <ext cx="5580000" cy="2736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1</col>
      <colOff>0</colOff>
      <row>110</row>
      <rowOff>0</rowOff>
    </from>
    <ext cx="5580000" cy="2736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5</col>
      <colOff>0</colOff>
      <row>110</row>
      <rowOff>0</rowOff>
    </from>
    <ext cx="5580000" cy="2736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9</col>
      <colOff>0</colOff>
      <row>110</row>
      <rowOff>0</rowOff>
    </from>
    <ext cx="5580000" cy="2736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1</col>
      <colOff>0</colOff>
      <row>126</row>
      <rowOff>0</rowOff>
    </from>
    <ext cx="5580000" cy="2736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5</col>
      <colOff>0</colOff>
      <row>126</row>
      <rowOff>0</rowOff>
    </from>
    <ext cx="5580000" cy="2736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9</col>
      <colOff>0</colOff>
      <row>126</row>
      <rowOff>0</rowOff>
    </from>
    <ext cx="5580000" cy="2736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1</col>
      <colOff>0</colOff>
      <row>142</row>
      <rowOff>0</rowOff>
    </from>
    <ext cx="5580000" cy="2736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5</col>
      <colOff>0</colOff>
      <row>142</row>
      <rowOff>0</rowOff>
    </from>
    <ext cx="5580000" cy="2736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1</col>
      <colOff>0</colOff>
      <row>161</row>
      <rowOff>0</rowOff>
    </from>
    <ext cx="5580000" cy="2736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5</col>
      <colOff>0</colOff>
      <row>161</row>
      <rowOff>0</rowOff>
    </from>
    <ext cx="5580000" cy="2736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9</col>
      <colOff>0</colOff>
      <row>161</row>
      <rowOff>0</rowOff>
    </from>
    <ext cx="5580000" cy="2736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1</col>
      <colOff>0</colOff>
      <row>177</row>
      <rowOff>0</rowOff>
    </from>
    <ext cx="5580000" cy="2736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5</col>
      <colOff>0</colOff>
      <row>177</row>
      <rowOff>0</rowOff>
    </from>
    <ext cx="5580000" cy="2736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1</col>
      <colOff>0</colOff>
      <row>196</row>
      <rowOff>0</rowOff>
    </from>
    <ext cx="5580000" cy="2736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5</col>
      <colOff>0</colOff>
      <row>196</row>
      <rowOff>0</rowOff>
    </from>
    <ext cx="5580000" cy="2736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9</col>
      <colOff>0</colOff>
      <row>196</row>
      <rowOff>0</rowOff>
    </from>
    <ext cx="5580000" cy="2736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1</col>
      <colOff>0</colOff>
      <row>212</row>
      <rowOff>0</rowOff>
    </from>
    <ext cx="5580000" cy="2736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5</col>
      <colOff>0</colOff>
      <row>212</row>
      <rowOff>0</rowOff>
    </from>
    <ext cx="5580000" cy="2736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9</col>
      <colOff>0</colOff>
      <row>212</row>
      <rowOff>0</rowOff>
    </from>
    <ext cx="5580000" cy="2736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1</col>
      <colOff>0</colOff>
      <row>228</row>
      <rowOff>0</rowOff>
    </from>
    <ext cx="5580000" cy="2736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5</col>
      <colOff>0</colOff>
      <row>228</row>
      <rowOff>0</rowOff>
    </from>
    <ext cx="5580000" cy="2736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D9D9D9"/>
    <outlinePr summaryBelow="1" summaryRight="1"/>
    <pageSetUpPr/>
  </sheetPr>
  <dimension ref="B2:E146"/>
  <sheetViews>
    <sheetView showGridLines="0" workbookViewId="0">
      <selection activeCell="A1" sqref="A1"/>
    </sheetView>
  </sheetViews>
  <sheetFormatPr baseColWidth="8" defaultRowHeight="15"/>
  <cols>
    <col width="1" customWidth="1" min="1" max="1"/>
    <col width="34" customWidth="1" min="2" max="2"/>
    <col width="70" customWidth="1" min="3" max="3"/>
    <col width="22" customWidth="1" min="4" max="4"/>
    <col width="22" customWidth="1" min="5" max="5"/>
  </cols>
  <sheetData>
    <row r="2">
      <c r="B2" s="1" t="inlineStr">
        <is>
          <t>IAA Hackathon 2026, Week 2: rating model replica</t>
        </is>
      </c>
    </row>
    <row r="4">
      <c r="B4" s="2" t="inlineStr">
        <is>
          <t>Purpose</t>
        </is>
      </c>
      <c r="C4" s="3" t="inlineStr">
        <is>
          <t>Excel replica of the Week 2 submitted model (C0 with segment levels) for the 20 reference policies, and the office premium build-up. Doubles as an independent check of the Python model.</t>
        </is>
      </c>
    </row>
    <row r="5">
      <c r="B5" s="2" t="inlineStr">
        <is>
          <t>Owner</t>
        </is>
      </c>
      <c r="C5" s="3" t="inlineStr">
        <is>
          <t>Cian Herrera Quinn</t>
        </is>
      </c>
    </row>
    <row r="6">
      <c r="B6" s="2" t="inlineStr">
        <is>
          <t>Team</t>
        </is>
      </c>
      <c r="C6" s="3" t="inlineStr">
        <is>
          <t>Alan McDonagh, Bridget MacDonnell, Gerard Murphy, Cian Herrera Quinn</t>
        </is>
      </c>
    </row>
    <row r="7">
      <c r="B7" s="2" t="inlineStr">
        <is>
          <t>Source</t>
        </is>
      </c>
      <c r="C7" s="3" t="inlineStr">
        <is>
          <t>Gerard's Excel export (contents/gerard-week2-emerging, export/excel, run f3548525, commit a56b201) and the emerging data</t>
        </is>
      </c>
    </row>
    <row r="8">
      <c r="B8" s="2" t="inlineStr">
        <is>
          <t>Last updated</t>
        </is>
      </c>
      <c r="C8" s="4" t="n">
        <v>46324</v>
      </c>
    </row>
    <row r="9">
      <c r="B9" s="2" t="inlineStr">
        <is>
          <t>Version</t>
        </is>
      </c>
      <c r="C9" s="3" t="inlineStr">
        <is>
          <t>v0.4 (draft)</t>
        </is>
      </c>
    </row>
    <row r="11">
      <c r="B11" s="5" t="inlineStr">
        <is>
          <t>Checks summary (0 = pass)</t>
        </is>
      </c>
      <c r="C11" s="5" t="n"/>
      <c r="D11" s="5" t="n"/>
      <c r="E11" s="5" t="n"/>
    </row>
    <row r="12">
      <c r="B12" s="6" t="inlineStr">
        <is>
          <t>Sheet</t>
        </is>
      </c>
      <c r="C12" s="6" t="inlineStr">
        <is>
          <t>Check</t>
        </is>
      </c>
      <c r="D12" s="6" t="inlineStr">
        <is>
          <t>Value</t>
        </is>
      </c>
      <c r="E12" s="6" t="inlineStr">
        <is>
          <t>Result</t>
        </is>
      </c>
    </row>
    <row r="13">
      <c r="B13" s="3" t="inlineStr">
        <is>
          <t>Rating Motor</t>
        </is>
      </c>
      <c r="C13" s="3" t="inlineStr">
        <is>
          <t>motor: policies where Excel differs from Python by more than 1e-9</t>
        </is>
      </c>
      <c r="D13" s="7">
        <f>ROUND('Rating Motor'!BR5,2)</f>
        <v/>
      </c>
      <c r="E13" s="8">
        <f>IF(D13=0,"Pass","Fail")</f>
        <v/>
      </c>
    </row>
    <row r="14">
      <c r="B14" s="3" t="inlineStr">
        <is>
          <t>Rating Motor</t>
        </is>
      </c>
      <c r="C14" s="3" t="inlineStr">
        <is>
          <t>motor: rating keys not found in the Lookups</t>
        </is>
      </c>
      <c r="D14" s="7">
        <f>ROUND('Rating Motor'!BS5,2)</f>
        <v/>
      </c>
      <c r="E14" s="8">
        <f>IF(D14=0,"Pass","Fail")</f>
        <v/>
      </c>
    </row>
    <row r="15">
      <c r="B15" s="3" t="inlineStr">
        <is>
          <t>Rating Buildings</t>
        </is>
      </c>
      <c r="C15" s="3" t="inlineStr">
        <is>
          <t>buildings large claims: policies where Excel differs from Python by more than 1e-9</t>
        </is>
      </c>
      <c r="D15" s="7">
        <f>ROUND('Rating Buildings'!AS5,2)</f>
        <v/>
      </c>
      <c r="E15" s="8">
        <f>IF(D15=0,"Pass","Fail")</f>
        <v/>
      </c>
    </row>
    <row r="16">
      <c r="B16" s="3" t="inlineStr">
        <is>
          <t>Rating Buildings</t>
        </is>
      </c>
      <c r="C16" s="3" t="inlineStr">
        <is>
          <t>buildings: rating keys not found in the Lookups</t>
        </is>
      </c>
      <c r="D16" s="7">
        <f>ROUND('Rating Buildings'!AT5,2)</f>
        <v/>
      </c>
      <c r="E16" s="8">
        <f>IF(D16=0,"Pass","Fail")</f>
        <v/>
      </c>
    </row>
    <row r="17">
      <c r="B17" s="3" t="inlineStr">
        <is>
          <t>Rating Contents</t>
        </is>
      </c>
      <c r="C17" s="3" t="inlineStr">
        <is>
          <t>contents: policies where Excel differs from Python by more than 1e-9</t>
        </is>
      </c>
      <c r="D17" s="7">
        <f>ROUND('Rating Contents'!BS5,2)</f>
        <v/>
      </c>
      <c r="E17" s="8">
        <f>IF(D17=0,"Pass","Fail")</f>
        <v/>
      </c>
    </row>
    <row r="18">
      <c r="B18" s="3" t="inlineStr">
        <is>
          <t>Rating Contents</t>
        </is>
      </c>
      <c r="C18" s="3" t="inlineStr">
        <is>
          <t>contents: rating keys not found in the Lookups</t>
        </is>
      </c>
      <c r="D18" s="7">
        <f>ROUND('Rating Contents'!BT5,2)</f>
        <v/>
      </c>
      <c r="E18" s="8">
        <f>IF(D18=0,"Pass","Fail")</f>
        <v/>
      </c>
    </row>
    <row r="19">
      <c r="B19" s="3" t="inlineStr">
        <is>
          <t>Rating Buildings Trees</t>
        </is>
      </c>
      <c r="C19" s="3" t="inlineStr">
        <is>
          <t>buildings small claims: policies where Excel differs from XGBoost by more than 1e-5</t>
        </is>
      </c>
      <c r="D19" s="7">
        <f>ROUND('Rating Buildings Trees'!CJ5,2)</f>
        <v/>
      </c>
      <c r="E19" s="8">
        <f>IF(D19=0,"Pass","Fail")</f>
        <v/>
      </c>
    </row>
    <row r="20">
      <c r="B20" s="3" t="inlineStr">
        <is>
          <t>Rating Buildings Trees</t>
        </is>
      </c>
      <c r="C20" s="3" t="inlineStr">
        <is>
          <t>buildings final: policies where Excel differs from Python by more than 1e-5</t>
        </is>
      </c>
      <c r="D20" s="7">
        <f>ROUND('Rating Buildings Trees'!CL5,2)</f>
        <v/>
      </c>
      <c r="E20" s="8">
        <f>IF(D20=0,"Pass","Fail")</f>
        <v/>
      </c>
    </row>
    <row r="21">
      <c r="B21" s="3" t="inlineStr">
        <is>
          <t>Rating Buildings Trees</t>
        </is>
      </c>
      <c r="C21" s="3" t="inlineStr">
        <is>
          <t>buildings trees: category inputs with no code (scored as missing)</t>
        </is>
      </c>
      <c r="D21" s="7">
        <f>ROUND('Rating Buildings Trees'!CM5,2)</f>
        <v/>
      </c>
      <c r="E21" s="8">
        <f>IF(D21=0,"Pass","Fail")</f>
        <v/>
      </c>
    </row>
    <row r="22">
      <c r="B22" s="3" t="inlineStr">
        <is>
          <t>Rating Buildings Trees</t>
        </is>
      </c>
      <c r="C22" s="3" t="inlineStr">
        <is>
          <t>buildings trees: walks that did not end at a leaf</t>
        </is>
      </c>
      <c r="D22" s="7">
        <f>ROUND('Rating Buildings Trees'!CN5,2)</f>
        <v/>
      </c>
      <c r="E22" s="8">
        <f>IF(D22=0,"Pass","Fail")</f>
        <v/>
      </c>
    </row>
    <row r="23">
      <c r="B23" s="3" t="inlineStr">
        <is>
          <t>Office Premium</t>
        </is>
      </c>
      <c r="C23" s="3" t="inlineStr">
        <is>
          <t>Office premium components add back to the office premium</t>
        </is>
      </c>
      <c r="D23" s="7">
        <f>ROUND('Office Premium'!X14,2)</f>
        <v/>
      </c>
      <c r="E23" s="8">
        <f>IF(D23=0,"Pass","Fail")</f>
        <v/>
      </c>
    </row>
    <row r="24">
      <c r="C24" s="2" t="inlineStr">
        <is>
          <t>Workbook total</t>
        </is>
      </c>
      <c r="D24" s="7">
        <f>SUM(D13:D23)</f>
        <v/>
      </c>
      <c r="E24" s="8">
        <f>IF(D24=0,"Pass","Fail")</f>
        <v/>
      </c>
    </row>
    <row r="26">
      <c r="B26" s="5" t="inlineStr">
        <is>
          <t>Open items (green cells: waiting for data)</t>
        </is>
      </c>
      <c r="C26" s="5" t="n"/>
      <c r="D26" s="5" t="n"/>
    </row>
    <row r="27">
      <c r="B27" s="6" t="inlineStr">
        <is>
          <t>Sheet</t>
        </is>
      </c>
      <c r="C27" s="6" t="inlineStr">
        <is>
          <t>Item</t>
        </is>
      </c>
      <c r="D27" s="6" t="inlineStr">
        <is>
          <t>Cell</t>
        </is>
      </c>
    </row>
    <row r="28">
      <c r="B28" s="3" t="inlineStr">
        <is>
          <t>None</t>
        </is>
      </c>
      <c r="C28" s="3" t="inlineStr">
        <is>
          <t>Every input is present; no cell is waiting for data.</t>
        </is>
      </c>
    </row>
    <row r="30">
      <c r="B30" s="5" t="inlineStr">
        <is>
          <t>Cell-fill legend</t>
        </is>
      </c>
      <c r="C30" s="5" t="n"/>
      <c r="D30" s="5" t="n"/>
    </row>
    <row r="31">
      <c r="B31" s="6" t="inlineStr">
        <is>
          <t>Type</t>
        </is>
      </c>
      <c r="C31" s="6" t="inlineStr">
        <is>
          <t>Fill</t>
        </is>
      </c>
      <c r="D31" s="6" t="inlineStr">
        <is>
          <t>Example</t>
        </is>
      </c>
    </row>
    <row r="32">
      <c r="B32" s="3" t="inlineStr">
        <is>
          <t>Variable input (Int. Inputs)</t>
        </is>
      </c>
      <c r="C32" s="3" t="inlineStr">
        <is>
          <t>#CCFFCC</t>
        </is>
      </c>
      <c r="D32" s="9" t="inlineStr">
        <is>
          <t>Example</t>
        </is>
      </c>
    </row>
    <row r="33">
      <c r="B33" s="3" t="inlineStr">
        <is>
          <t>Static input (Ext. Inputs)</t>
        </is>
      </c>
      <c r="C33" s="3" t="inlineStr">
        <is>
          <t>#CCFFFF</t>
        </is>
      </c>
      <c r="D33" s="10" t="inlineStr">
        <is>
          <t>Example</t>
        </is>
      </c>
    </row>
    <row r="34">
      <c r="B34" s="3" t="inlineStr">
        <is>
          <t>Formula: internal link, copyable</t>
        </is>
      </c>
      <c r="C34" s="3" t="inlineStr">
        <is>
          <t>#FFFFCC</t>
        </is>
      </c>
      <c r="D34" s="11" t="inlineStr">
        <is>
          <t>Example</t>
        </is>
      </c>
    </row>
    <row r="35">
      <c r="B35" s="3" t="inlineStr">
        <is>
          <t>Formula: internal link, distinct</t>
        </is>
      </c>
      <c r="C35" s="3" t="inlineStr">
        <is>
          <t>#FFFF99</t>
        </is>
      </c>
      <c r="D35" s="8" t="inlineStr">
        <is>
          <t>Example</t>
        </is>
      </c>
    </row>
    <row r="36">
      <c r="B36" s="3" t="inlineStr">
        <is>
          <t>Formula: external link, copyable</t>
        </is>
      </c>
      <c r="C36" s="3" t="inlineStr">
        <is>
          <t>#FCE4D6</t>
        </is>
      </c>
      <c r="D36" s="12" t="inlineStr">
        <is>
          <t>Example</t>
        </is>
      </c>
    </row>
    <row r="37">
      <c r="B37" s="3" t="inlineStr">
        <is>
          <t>Formula: external link, distinct</t>
        </is>
      </c>
      <c r="C37" s="3" t="inlineStr">
        <is>
          <t>#F8CBAD</t>
        </is>
      </c>
      <c r="D37" s="13" t="inlineStr">
        <is>
          <t>Example</t>
        </is>
      </c>
    </row>
    <row r="38">
      <c r="B38" s="3" t="inlineStr">
        <is>
          <t>Check / control (0 = pass)</t>
        </is>
      </c>
      <c r="C38" s="3" t="inlineStr">
        <is>
          <t>#FFFF00</t>
        </is>
      </c>
      <c r="D38" s="14" t="inlineStr">
        <is>
          <t>Example</t>
        </is>
      </c>
    </row>
    <row r="39">
      <c r="B39" s="3" t="inlineStr">
        <is>
          <t>Temporarily highlighted (open item)</t>
        </is>
      </c>
      <c r="C39" s="3" t="inlineStr">
        <is>
          <t>#00FF00</t>
        </is>
      </c>
      <c r="D39" s="15" t="inlineStr">
        <is>
          <t>Example</t>
        </is>
      </c>
    </row>
    <row r="40">
      <c r="B40" s="3" t="inlineStr">
        <is>
          <t>Table heading</t>
        </is>
      </c>
      <c r="C40" s="3" t="inlineStr">
        <is>
          <t>#D9D9D9</t>
        </is>
      </c>
      <c r="D40" s="6" t="inlineStr">
        <is>
          <t>Example</t>
        </is>
      </c>
    </row>
    <row r="41">
      <c r="B41" s="3" t="inlineStr">
        <is>
          <t>Author notes (blue font, no fill)</t>
        </is>
      </c>
      <c r="C41" s="3" t="inlineStr">
        <is>
          <t>text #0000FF</t>
        </is>
      </c>
      <c r="D41" s="16" t="inlineStr">
        <is>
          <t>Example</t>
        </is>
      </c>
    </row>
    <row r="43">
      <c r="B43" s="5" t="inlineStr">
        <is>
          <t>Tab colours</t>
        </is>
      </c>
      <c r="C43" s="5" t="n"/>
    </row>
    <row r="44">
      <c r="B44" s="3" t="inlineStr">
        <is>
          <t>Grey: system / master / Audit</t>
        </is>
      </c>
      <c r="C44" s="17" t="inlineStr">
        <is>
          <t>#D9D9D9</t>
        </is>
      </c>
    </row>
    <row r="45">
      <c r="B45" s="3" t="inlineStr">
        <is>
          <t>Blue: static inputs</t>
        </is>
      </c>
      <c r="C45" s="18" t="inlineStr">
        <is>
          <t>#CCFFFF</t>
        </is>
      </c>
    </row>
    <row r="46">
      <c r="B46" s="3" t="inlineStr">
        <is>
          <t>Green: variable inputs</t>
        </is>
      </c>
      <c r="C46" s="19" t="inlineStr">
        <is>
          <t>#CCFFCC</t>
        </is>
      </c>
    </row>
    <row r="47">
      <c r="B47" s="3" t="inlineStr">
        <is>
          <t>Peach: imports / working sheets</t>
        </is>
      </c>
      <c r="C47" s="12" t="inlineStr">
        <is>
          <t>#FCE4D6</t>
        </is>
      </c>
    </row>
    <row r="48">
      <c r="B48" s="3" t="inlineStr">
        <is>
          <t>Yellow: lookups / reference data</t>
        </is>
      </c>
      <c r="C48" s="20" t="inlineStr">
        <is>
          <t>#FFFFCC</t>
        </is>
      </c>
    </row>
    <row r="49">
      <c r="B49" s="3" t="inlineStr">
        <is>
          <t>Navy: dashboards and outputs</t>
        </is>
      </c>
      <c r="C49" s="21" t="inlineStr">
        <is>
          <t>#2C3E50</t>
        </is>
      </c>
    </row>
    <row r="51">
      <c r="B51" s="5" t="inlineStr">
        <is>
          <t>Sheet index</t>
        </is>
      </c>
      <c r="C51" s="5" t="n"/>
    </row>
    <row r="52">
      <c r="B52" s="3" t="inlineStr">
        <is>
          <t>Audit</t>
        </is>
      </c>
      <c r="C52" s="3" t="inlineStr">
        <is>
          <t>This page: checks, open items, conventions, index, versions</t>
        </is>
      </c>
    </row>
    <row r="53">
      <c r="B53" s="3" t="inlineStr">
        <is>
          <t>Ext. Inputs</t>
        </is>
      </c>
      <c r="C53" s="3" t="inlineStr">
        <is>
          <t>Expense table, level steps and data-fix thresholds, Python results for the reference policies</t>
        </is>
      </c>
    </row>
    <row r="54">
      <c r="B54" s="3" t="inlineStr">
        <is>
          <t>Int. Inputs</t>
        </is>
      </c>
      <c r="C54" s="3" t="inlineStr">
        <is>
          <t>Switches (expense basis, comparison-site commission, cat reinsurance base) and the 20 reference policies</t>
        </is>
      </c>
    </row>
    <row r="55">
      <c r="B55" s="3" t="inlineStr">
        <is>
          <t>Lookups</t>
        </is>
      </c>
      <c r="C55" s="3" t="inlineStr">
        <is>
          <t>The fitted model as 8,100 rating terms, plus remaps, construction codes, year-built fill and curve precision</t>
        </is>
      </c>
    </row>
    <row r="56">
      <c r="B56" s="3" t="inlineStr">
        <is>
          <t>Lookups Trees</t>
        </is>
      </c>
      <c r="C56" s="3" t="inlineStr">
        <is>
          <t>The buildings small-claim XGBoost as tables: 2,577 tree nodes and 218 feature codes</t>
        </is>
      </c>
    </row>
    <row r="57">
      <c r="B57" s="3" t="inlineStr">
        <is>
          <t>Rating Motor</t>
        </is>
      </c>
      <c r="C57" s="3" t="inlineStr">
        <is>
          <t>Motor small- and large-claim GLMs, level steps, check against Python</t>
        </is>
      </c>
    </row>
    <row r="58">
      <c r="B58" s="3" t="inlineStr">
        <is>
          <t>Rating Buildings</t>
        </is>
      </c>
      <c r="C58" s="3" t="inlineStr">
        <is>
          <t>Buildings inputs, data fixes (D-02, D-27, construction codes) and the large-claim GLM</t>
        </is>
      </c>
    </row>
    <row r="59">
      <c r="B59" s="3" t="inlineStr">
        <is>
          <t>Rating Buildings Trees</t>
        </is>
      </c>
      <c r="C59" s="3" t="inlineStr">
        <is>
          <t>Buildings small claims walked through the 193 trees, small + large, level step, checks</t>
        </is>
      </c>
    </row>
    <row r="60">
      <c r="B60" s="3" t="inlineStr">
        <is>
          <t>Rating Contents</t>
        </is>
      </c>
      <c r="C60" s="3" t="inlineStr">
        <is>
          <t>Contents GLM, level step, check against Python</t>
        </is>
      </c>
    </row>
    <row r="61">
      <c r="B61" s="3" t="inlineStr">
        <is>
          <t>Office Premium</t>
        </is>
      </c>
      <c r="C61" s="3" t="inlineStr">
        <is>
          <t>Risk premium to office premium per reference policy</t>
        </is>
      </c>
    </row>
    <row r="62">
      <c r="B62" s="3" t="inlineStr">
        <is>
          <t>Graph Data</t>
        </is>
      </c>
      <c r="C62" s="3" t="inlineStr">
        <is>
          <t>Relativity curves for every numeric and ordered factor (live), tree curves and the smoothness scan</t>
        </is>
      </c>
    </row>
    <row r="63">
      <c r="B63" s="3" t="inlineStr">
        <is>
          <t>Reference Policies</t>
        </is>
      </c>
      <c r="C63" s="3" t="inlineStr">
        <is>
          <t>Output: office premium against written premium</t>
        </is>
      </c>
    </row>
    <row r="64">
      <c r="B64" s="3" t="inlineStr">
        <is>
          <t>Graphs</t>
        </is>
      </c>
      <c r="C64" s="3" t="inlineStr">
        <is>
          <t>Output: smoothness flags and a chart for every factor</t>
        </is>
      </c>
    </row>
    <row r="66">
      <c r="B66" s="5" t="inlineStr">
        <is>
          <t>Version control</t>
        </is>
      </c>
      <c r="C66" s="5" t="n"/>
      <c r="D66" s="5" t="n"/>
      <c r="E66" s="5" t="n"/>
    </row>
    <row r="67">
      <c r="B67" s="6" t="inlineStr">
        <is>
          <t>Version</t>
        </is>
      </c>
      <c r="C67" s="6" t="inlineStr">
        <is>
          <t>Date</t>
        </is>
      </c>
      <c r="D67" s="6" t="inlineStr">
        <is>
          <t>Author</t>
        </is>
      </c>
      <c r="E67" s="6" t="inlineStr">
        <is>
          <t>Detail</t>
        </is>
      </c>
    </row>
    <row r="68">
      <c r="B68" s="3" t="inlineStr">
        <is>
          <t>v0.1</t>
        </is>
      </c>
      <c r="C68" s="3" t="inlineStr">
        <is>
          <t>29/10/2026</t>
        </is>
      </c>
      <c r="D68" s="3" t="inlineStr">
        <is>
          <t>Claude, for Cian</t>
        </is>
      </c>
      <c r="E68" s="3" t="inlineStr">
        <is>
          <t>Draft. Motor, contents and buildings large claims rebuilt from Ger's export with live formulas; office premium with switches for expense basis, comparison-site commission and cat reinsurance base. Buildings small claims pending. Built without the Root Tech starter template (not available in this session), so named cell styles and custom table styles are not yet applied.</t>
        </is>
      </c>
    </row>
    <row r="69">
      <c r="B69" s="3" t="inlineStr">
        <is>
          <t>v0.2</t>
        </is>
      </c>
      <c r="C69" s="3" t="inlineStr">
        <is>
          <t>29/10/2026</t>
        </is>
      </c>
      <c r="D69" s="3" t="inlineStr">
        <is>
          <t>Claude, for Cian</t>
        </is>
      </c>
      <c r="E69" s="3" t="inlineStr">
        <is>
          <t>Buildings complete: small claims scored in Excel from Ger's tree tables (export commit 0e75e6c), on two new sheets, Lookups Trees and Rating Buildings Trees; Rating Buildings now ends at the large-claim GLM. 30 inputs the trees use added to Int. Inputs. Buildings Python values now XGBoost 3.2.0 (buildings as is matches Ger's 502.552252). Four new checks; buildings tolerance 1e-5 because Excel adds the leaves in double precision and XGBoost in single. Open items cleared.</t>
        </is>
      </c>
    </row>
    <row r="70">
      <c r="B70" s="3" t="inlineStr">
        <is>
          <t>v0.3</t>
        </is>
      </c>
      <c r="C70" s="3" t="inlineStr">
        <is>
          <t>29/10/2026</t>
        </is>
      </c>
      <c r="D70" s="3" t="inlineStr">
        <is>
          <t>Claude, for Cian</t>
        </is>
      </c>
      <c r="E70" s="3" t="inlineStr">
        <is>
          <t>Graphs: 33 charts (relativity line over the 2025 book's exposure) for every numeric and ordered factor, the motor typical-driver age profile and the buildings tree curves; a smoothness scan with flags (reversal over 2%, or a step over 10% on a curve) and a first read of each. New sheets Graph Data and Graphs. No change to any premium.</t>
        </is>
      </c>
    </row>
    <row r="71">
      <c r="B71" s="3" t="inlineStr">
        <is>
          <t>v0.4</t>
        </is>
      </c>
      <c r="C71" s="3" t="inlineStr">
        <is>
          <t>29/10/2026</t>
        </is>
      </c>
      <c r="D71" s="3" t="inlineStr">
        <is>
          <t>Claude, for Cian</t>
        </is>
      </c>
      <c r="E71" s="3" t="inlineStr">
        <is>
          <t>Charts tidied to Cian's clean-up of the NCB chart: no gridlines, title and legend outside the plot area. From the data-visualisation skill: lighter axes and labels, no tick marks or chart border, colour-blind-safe orange line; age profile highlights the combined line. Graphs and Reference Policies unbranded (neutral colours). No change to any premium.</t>
        </is>
      </c>
    </row>
    <row r="73">
      <c r="B73" s="5" t="inlineStr">
        <is>
          <t>Named ranges</t>
        </is>
      </c>
      <c r="C73" s="5" t="n"/>
      <c r="D73" s="5" t="n"/>
    </row>
    <row r="74">
      <c r="B74" s="6" t="inlineStr">
        <is>
          <t>Name</t>
        </is>
      </c>
      <c r="C74" s="6" t="inlineStr">
        <is>
          <t>Sheet</t>
        </is>
      </c>
      <c r="D74" s="6" t="inlineStr">
        <is>
          <t>Range / purpose</t>
        </is>
      </c>
    </row>
    <row r="75">
      <c r="B75" s="3" t="inlineStr">
        <is>
          <t>Exp_Item</t>
        </is>
      </c>
      <c r="C75" s="3" t="inlineStr">
        <is>
          <t>Ext. Inputs</t>
        </is>
      </c>
      <c r="D75" s="3" t="inlineStr">
        <is>
          <t>$B$7:$B$14  (Expense item names)</t>
        </is>
      </c>
    </row>
    <row r="76">
      <c r="B76" s="3" t="inlineStr">
        <is>
          <t>Exp_Dev</t>
        </is>
      </c>
      <c r="C76" s="3" t="inlineStr">
        <is>
          <t>Ext. Inputs</t>
        </is>
      </c>
      <c r="D76" s="3" t="inlineStr">
        <is>
          <t>$C$7:$C$14  (Developed-market expense values)</t>
        </is>
      </c>
    </row>
    <row r="77">
      <c r="B77" s="3" t="inlineStr">
        <is>
          <t>Exp_Emg</t>
        </is>
      </c>
      <c r="C77" s="3" t="inlineStr">
        <is>
          <t>Ext. Inputs</t>
        </is>
      </c>
      <c r="D77" s="3" t="inlineStr">
        <is>
          <t>$D$7:$D$14  (Emerging-market expense values)</t>
        </is>
      </c>
    </row>
    <row r="78">
      <c r="B78" s="3" t="inlineStr">
        <is>
          <t>Lvl_Bld</t>
        </is>
      </c>
      <c r="C78" s="3" t="inlineStr">
        <is>
          <t>Ext. Inputs</t>
        </is>
      </c>
      <c r="D78" s="3" t="inlineStr">
        <is>
          <t>$C$19  (Level step 1, buildings)</t>
        </is>
      </c>
    </row>
    <row r="79">
      <c r="B79" s="3" t="inlineStr">
        <is>
          <t>Lvl_Cnt</t>
        </is>
      </c>
      <c r="C79" s="3" t="inlineStr">
        <is>
          <t>Ext. Inputs</t>
        </is>
      </c>
      <c r="D79" s="3" t="inlineStr">
        <is>
          <t>$C$20  (Level step 1, contents)</t>
        </is>
      </c>
    </row>
    <row r="80">
      <c r="B80" s="3" t="inlineStr">
        <is>
          <t>Lvl_MotRen</t>
        </is>
      </c>
      <c r="C80" s="3" t="inlineStr">
        <is>
          <t>Ext. Inputs</t>
        </is>
      </c>
      <c r="D80" s="3" t="inlineStr">
        <is>
          <t>$C$21  (Level step 1, motor renewals)</t>
        </is>
      </c>
    </row>
    <row r="81">
      <c r="B81" s="3" t="inlineStr">
        <is>
          <t>Lvl_MotNB</t>
        </is>
      </c>
      <c r="C81" s="3" t="inlineStr">
        <is>
          <t>Ext. Inputs</t>
        </is>
      </c>
      <c r="D81" s="3" t="inlineStr">
        <is>
          <t>$C$22  (Level step 1, motor new business)</t>
        </is>
      </c>
    </row>
    <row r="82">
      <c r="B82" s="3" t="inlineStr">
        <is>
          <t>Lvl_MotNB2</t>
        </is>
      </c>
      <c r="C82" s="3" t="inlineStr">
        <is>
          <t>Ext. Inputs</t>
        </is>
      </c>
      <c r="D82" s="3" t="inlineStr">
        <is>
          <t>$C$23  (Level step 2, motor new business)</t>
        </is>
      </c>
    </row>
    <row r="83">
      <c r="B83" s="3" t="inlineStr">
        <is>
          <t>SI_Thr_Cnt</t>
        </is>
      </c>
      <c r="C83" s="3" t="inlineStr">
        <is>
          <t>Ext. Inputs</t>
        </is>
      </c>
      <c r="D83" s="3" t="inlineStr">
        <is>
          <t>$C$24  (D-02 contents threshold)</t>
        </is>
      </c>
    </row>
    <row r="84">
      <c r="B84" s="3" t="inlineStr">
        <is>
          <t>SI_Thr_Bld</t>
        </is>
      </c>
      <c r="C84" s="3" t="inlineStr">
        <is>
          <t>Ext. Inputs</t>
        </is>
      </c>
      <c r="D84" s="3" t="inlineStr">
        <is>
          <t>$C$25  (D-02 buildings threshold)</t>
        </is>
      </c>
    </row>
    <row r="85">
      <c r="B85" s="3" t="inlineStr">
        <is>
          <t>SI_Div</t>
        </is>
      </c>
      <c r="C85" s="3" t="inlineStr">
        <is>
          <t>Ext. Inputs</t>
        </is>
      </c>
      <c r="D85" s="3" t="inlineStr">
        <is>
          <t>$C$26  (D-02 divisor)</t>
        </is>
      </c>
    </row>
    <row r="86">
      <c r="B86" s="3" t="inlineStr">
        <is>
          <t>XGB_Base</t>
        </is>
      </c>
      <c r="C86" s="3" t="inlineStr">
        <is>
          <t>Ext. Inputs</t>
        </is>
      </c>
      <c r="D86" s="3" t="inlineStr">
        <is>
          <t>$C$27  (Buildings XGBoost base rate)</t>
        </is>
      </c>
    </row>
    <row r="87">
      <c r="B87" s="3" t="inlineStr">
        <is>
          <t>XGB_Trend</t>
        </is>
      </c>
      <c r="C87" s="3" t="inlineStr">
        <is>
          <t>Ext. Inputs</t>
        </is>
      </c>
      <c r="D87" s="3" t="inlineStr">
        <is>
          <t>$C$28  (Buildings small-claim trend to 2025)</t>
        </is>
      </c>
    </row>
    <row r="88">
      <c r="B88" s="3" t="inlineStr">
        <is>
          <t>Py_ID</t>
        </is>
      </c>
      <c r="C88" s="3" t="inlineStr">
        <is>
          <t>Ext. Inputs</t>
        </is>
      </c>
      <c r="D88" s="3" t="inlineStr">
        <is>
          <t>$B$32:$B$51  (Reference policy rows in the Python results)</t>
        </is>
      </c>
    </row>
    <row r="89">
      <c r="B89" s="3" t="inlineStr">
        <is>
          <t>Py_Small</t>
        </is>
      </c>
      <c r="C89" s="3" t="inlineStr">
        <is>
          <t>Ext. Inputs</t>
        </is>
      </c>
      <c r="D89" s="3" t="inlineStr">
        <is>
          <t>$D$32:$D$51  (Python small claim)</t>
        </is>
      </c>
    </row>
    <row r="90">
      <c r="B90" s="3" t="inlineStr">
        <is>
          <t>Py_Large</t>
        </is>
      </c>
      <c r="C90" s="3" t="inlineStr">
        <is>
          <t>Ext. Inputs</t>
        </is>
      </c>
      <c r="D90" s="3" t="inlineStr">
        <is>
          <t>$E$32:$E$51  (Python large claim)</t>
        </is>
      </c>
    </row>
    <row r="91">
      <c r="B91" s="3" t="inlineStr">
        <is>
          <t>Py_AsIs</t>
        </is>
      </c>
      <c r="C91" s="3" t="inlineStr">
        <is>
          <t>Ext. Inputs</t>
        </is>
      </c>
      <c r="D91" s="3" t="inlineStr">
        <is>
          <t>$F$32:$F$51  (Python as-is prediction)</t>
        </is>
      </c>
    </row>
    <row r="92">
      <c r="B92" s="3" t="inlineStr">
        <is>
          <t>Py_Final</t>
        </is>
      </c>
      <c r="C92" s="3" t="inlineStr">
        <is>
          <t>Ext. Inputs</t>
        </is>
      </c>
      <c r="D92" s="3" t="inlineStr">
        <is>
          <t>$G$32:$G$51  (Python final prediction)</t>
        </is>
      </c>
    </row>
    <row r="93">
      <c r="B93" s="3" t="inlineStr">
        <is>
          <t>Sw_Market</t>
        </is>
      </c>
      <c r="C93" s="3" t="inlineStr">
        <is>
          <t>Int. Inputs</t>
        </is>
      </c>
      <c r="D93" s="3" t="inlineStr">
        <is>
          <t>$C$6  (Expense basis switch)</t>
        </is>
      </c>
    </row>
    <row r="94">
      <c r="B94" s="3" t="inlineStr">
        <is>
          <t>In_CompSite</t>
        </is>
      </c>
      <c r="C94" s="3" t="inlineStr">
        <is>
          <t>Int. Inputs</t>
        </is>
      </c>
      <c r="D94" s="3" t="inlineStr">
        <is>
          <t>$C$7  (Comparison-site commission stand-in)</t>
        </is>
      </c>
    </row>
    <row r="95">
      <c r="B95" s="3" t="inlineStr">
        <is>
          <t>Sw_CatBase</t>
        </is>
      </c>
      <c r="C95" s="3" t="inlineStr">
        <is>
          <t>Int. Inputs</t>
        </is>
      </c>
      <c r="D95" s="3" t="inlineStr">
        <is>
          <t>$C$8  (Cat reinsurance base switch)</t>
        </is>
      </c>
    </row>
    <row r="96">
      <c r="B96" s="3" t="inlineStr">
        <is>
          <t>In_CatShare_Bld</t>
        </is>
      </c>
      <c r="C96" s="3" t="inlineStr">
        <is>
          <t>Int. Inputs</t>
        </is>
      </c>
      <c r="D96" s="3" t="inlineStr">
        <is>
          <t>$C$9  (Cat peril share, buildings)</t>
        </is>
      </c>
    </row>
    <row r="97">
      <c r="B97" s="3" t="inlineStr">
        <is>
          <t>In_CatShare_Cnt</t>
        </is>
      </c>
      <c r="C97" s="3" t="inlineStr">
        <is>
          <t>Int. Inputs</t>
        </is>
      </c>
      <c r="D97" s="3" t="inlineStr">
        <is>
          <t>$C$10  (Cat peril share, contents)</t>
        </is>
      </c>
    </row>
    <row r="98">
      <c r="B98" s="3" t="inlineStr">
        <is>
          <t>Pol_ID</t>
        </is>
      </c>
      <c r="C98" s="3" t="inlineStr">
        <is>
          <t>Int. Inputs</t>
        </is>
      </c>
      <c r="D98" s="3" t="inlineStr">
        <is>
          <t>$B$16:$B$35  (Reference policy row ids)</t>
        </is>
      </c>
    </row>
    <row r="99">
      <c r="B99" s="3" t="inlineStr">
        <is>
          <t>Pol_Head</t>
        </is>
      </c>
      <c r="C99" s="3" t="inlineStr">
        <is>
          <t>Int. Inputs</t>
        </is>
      </c>
      <c r="D99" s="3" t="inlineStr">
        <is>
          <t>$B$14:$BT$14  (Reference policy field names)</t>
        </is>
      </c>
    </row>
    <row r="100">
      <c r="B100" s="3" t="inlineStr">
        <is>
          <t>Pol_Data</t>
        </is>
      </c>
      <c r="C100" s="3" t="inlineStr">
        <is>
          <t>Int. Inputs</t>
        </is>
      </c>
      <c r="D100" s="3" t="inlineStr">
        <is>
          <t>$B$16:$BT$35  (Reference policy fields)</t>
        </is>
      </c>
    </row>
    <row r="101">
      <c r="B101" s="3" t="inlineStr">
        <is>
          <t>Terms_Key</t>
        </is>
      </c>
      <c r="C101" s="3" t="inlineStr">
        <is>
          <t>Lookups</t>
        </is>
      </c>
      <c r="D101" s="3" t="inlineStr">
        <is>
          <t>$B$7:$B$8106  (Rating term keys)</t>
        </is>
      </c>
    </row>
    <row r="102">
      <c r="B102" s="3" t="inlineStr">
        <is>
          <t>Terms_Kind</t>
        </is>
      </c>
      <c r="C102" s="3" t="inlineStr">
        <is>
          <t>Lookups</t>
        </is>
      </c>
      <c r="D102" s="3" t="inlineStr">
        <is>
          <t>$F$7:$F$8106  (Rating term kinds)</t>
        </is>
      </c>
    </row>
    <row r="103">
      <c r="B103" s="3" t="inlineStr">
        <is>
          <t>Terms_Lower</t>
        </is>
      </c>
      <c r="C103" s="3" t="inlineStr">
        <is>
          <t>Lookups</t>
        </is>
      </c>
      <c r="D103" s="3" t="inlineStr">
        <is>
          <t>$I$7:$I$8106  (Band lower edges)</t>
        </is>
      </c>
    </row>
    <row r="104">
      <c r="B104" s="3" t="inlineStr">
        <is>
          <t>Terms_Contrib</t>
        </is>
      </c>
      <c r="C104" s="3" t="inlineStr">
        <is>
          <t>Lookups</t>
        </is>
      </c>
      <c r="D104" s="3" t="inlineStr">
        <is>
          <t>$K$7:$K$8106  (Log contributions)</t>
        </is>
      </c>
    </row>
    <row r="105">
      <c r="B105" s="3" t="inlineStr">
        <is>
          <t>Terms_LCT</t>
        </is>
      </c>
      <c r="C105" s="3" t="inlineStr">
        <is>
          <t>Lookups</t>
        </is>
      </c>
      <c r="D105" s="3" t="inlineStr">
        <is>
          <t>$N$7:$N$8106  (Line|component|term of each rating term)</t>
        </is>
      </c>
    </row>
    <row r="106">
      <c r="B106" s="3" t="inlineStr">
        <is>
          <t>Remap_Key</t>
        </is>
      </c>
      <c r="C106" s="3" t="inlineStr">
        <is>
          <t>Lookups</t>
        </is>
      </c>
      <c r="D106" s="3" t="inlineStr">
        <is>
          <t>$P$7:$P$8  (Remap keys)</t>
        </is>
      </c>
    </row>
    <row r="107">
      <c r="B107" s="3" t="inlineStr">
        <is>
          <t>Remap_To</t>
        </is>
      </c>
      <c r="C107" s="3" t="inlineStr">
        <is>
          <t>Lookups</t>
        </is>
      </c>
      <c r="D107" s="3" t="inlineStr">
        <is>
          <t>$Q$7:$Q$8  (Remap target levels)</t>
        </is>
      </c>
    </row>
    <row r="108">
      <c r="B108" s="3" t="inlineStr">
        <is>
          <t>Con_Raw</t>
        </is>
      </c>
      <c r="C108" s="3" t="inlineStr">
        <is>
          <t>Lookups</t>
        </is>
      </c>
      <c r="D108" s="3" t="inlineStr">
        <is>
          <t>$P$12:$P$15  (Raw construction codes)</t>
        </is>
      </c>
    </row>
    <row r="109">
      <c r="B109" s="3" t="inlineStr">
        <is>
          <t>Con_Model</t>
        </is>
      </c>
      <c r="C109" s="3" t="inlineStr">
        <is>
          <t>Lookups</t>
        </is>
      </c>
      <c r="D109" s="3" t="inlineStr">
        <is>
          <t>$Q$12:$Q$15  (Model construction levels)</t>
        </is>
      </c>
    </row>
    <row r="110">
      <c r="B110" s="3" t="inlineStr">
        <is>
          <t>YB_Rating</t>
        </is>
      </c>
      <c r="C110" s="3" t="inlineStr">
        <is>
          <t>Lookups</t>
        </is>
      </c>
      <c r="D110" s="3" t="inlineStr">
        <is>
          <t>$P$19:$P$26  (Energy ratings (missing = 'missing'))</t>
        </is>
      </c>
    </row>
    <row r="111">
      <c r="B111" s="3" t="inlineStr">
        <is>
          <t>YB_Fill</t>
        </is>
      </c>
      <c r="C111" s="3" t="inlineStr">
        <is>
          <t>Lookups</t>
        </is>
      </c>
      <c r="D111" s="3" t="inlineStr">
        <is>
          <t>$Q$19:$Q$26  (Year built used for 1900)</t>
        </is>
      </c>
    </row>
    <row r="112">
      <c r="B112" s="3" t="inlineStr">
        <is>
          <t>Fmt_LCT</t>
        </is>
      </c>
      <c r="C112" s="3" t="inlineStr">
        <is>
          <t>Lookups</t>
        </is>
      </c>
      <c r="D112" s="3" t="inlineStr">
        <is>
          <t>$P$30:$P$40  (Curve terms)</t>
        </is>
      </c>
    </row>
    <row r="113">
      <c r="B113" s="3" t="inlineStr">
        <is>
          <t>Fmt_Str</t>
        </is>
      </c>
      <c r="C113" s="3" t="inlineStr">
        <is>
          <t>Lookups</t>
        </is>
      </c>
      <c r="D113" s="3" t="inlineStr">
        <is>
          <t>$Q$30:$Q$40  (TEXT format of each curve's key)</t>
        </is>
      </c>
    </row>
    <row r="114">
      <c r="B114" s="3" t="inlineStr">
        <is>
          <t>Node_Key</t>
        </is>
      </c>
      <c r="C114" s="3" t="inlineStr">
        <is>
          <t>Lookups Trees</t>
        </is>
      </c>
      <c r="D114" s="3" t="inlineStr">
        <is>
          <t>$B$7:$B$2583  (Buildings trees: tree|node)</t>
        </is>
      </c>
    </row>
    <row r="115">
      <c r="B115" s="3" t="inlineStr">
        <is>
          <t>Node_Kind</t>
        </is>
      </c>
      <c r="C115" s="3" t="inlineStr">
        <is>
          <t>Lookups Trees</t>
        </is>
      </c>
      <c r="D115" s="3" t="inlineStr">
        <is>
          <t>$E$7:$E$2583  (Buildings trees: split, category split or leaf)</t>
        </is>
      </c>
    </row>
    <row r="116">
      <c r="B116" s="3" t="inlineStr">
        <is>
          <t>Node_Pos</t>
        </is>
      </c>
      <c r="C116" s="3" t="inlineStr">
        <is>
          <t>Lookups Trees</t>
        </is>
      </c>
      <c r="D116" s="3" t="inlineStr">
        <is>
          <t>$F$7:$F$2583  (Buildings trees: feature position (0-51))</t>
        </is>
      </c>
    </row>
    <row r="117">
      <c r="B117" s="3" t="inlineStr">
        <is>
          <t>Node_Thr</t>
        </is>
      </c>
      <c r="C117" s="3" t="inlineStr">
        <is>
          <t>Lookups Trees</t>
        </is>
      </c>
      <c r="D117" s="3" t="inlineStr">
        <is>
          <t>$H$7:$H$2583  (Buildings trees: split threshold (double: compare x &lt; threshold))</t>
        </is>
      </c>
    </row>
    <row r="118">
      <c r="B118" s="3" t="inlineStr">
        <is>
          <t>Node_RCodes</t>
        </is>
      </c>
      <c r="C118" s="3" t="inlineStr">
        <is>
          <t>Lookups Trees</t>
        </is>
      </c>
      <c r="D118" s="3" t="inlineStr">
        <is>
          <t>$I$7:$I$2583  (Buildings trees: category codes that go right)</t>
        </is>
      </c>
    </row>
    <row r="119">
      <c r="B119" s="3" t="inlineStr">
        <is>
          <t>Node_Miss</t>
        </is>
      </c>
      <c r="C119" s="3" t="inlineStr">
        <is>
          <t>Lookups Trees</t>
        </is>
      </c>
      <c r="D119" s="3" t="inlineStr">
        <is>
          <t>$K$7:$K$2583  (Buildings trees: branch for a missing input)</t>
        </is>
      </c>
    </row>
    <row r="120">
      <c r="B120" s="3" t="inlineStr">
        <is>
          <t>Node_Left</t>
        </is>
      </c>
      <c r="C120" s="3" t="inlineStr">
        <is>
          <t>Lookups Trees</t>
        </is>
      </c>
      <c r="D120" s="3" t="inlineStr">
        <is>
          <t>$L$7:$L$2583  (Buildings trees: left child)</t>
        </is>
      </c>
    </row>
    <row r="121">
      <c r="B121" s="3" t="inlineStr">
        <is>
          <t>Node_Right</t>
        </is>
      </c>
      <c r="C121" s="3" t="inlineStr">
        <is>
          <t>Lookups Trees</t>
        </is>
      </c>
      <c r="D121" s="3" t="inlineStr">
        <is>
          <t>$M$7:$M$2583  (Buildings trees: right child)</t>
        </is>
      </c>
    </row>
    <row r="122">
      <c r="B122" s="3" t="inlineStr">
        <is>
          <t>Node_Leaf</t>
        </is>
      </c>
      <c r="C122" s="3" t="inlineStr">
        <is>
          <t>Lookups Trees</t>
        </is>
      </c>
      <c r="D122" s="3" t="inlineStr">
        <is>
          <t>$N$7:$N$2583  (Buildings trees: leaf value (log scale))</t>
        </is>
      </c>
    </row>
    <row r="123">
      <c r="B123" s="3" t="inlineStr">
        <is>
          <t>Feat_Key</t>
        </is>
      </c>
      <c r="C123" s="3" t="inlineStr">
        <is>
          <t>Lookups Trees</t>
        </is>
      </c>
      <c r="D123" s="3" t="inlineStr">
        <is>
          <t>$P$7:$P$224  (Buildings trees: feature|level)</t>
        </is>
      </c>
    </row>
    <row r="124">
      <c r="B124" s="3" t="inlineStr">
        <is>
          <t>Feat_Code</t>
        </is>
      </c>
      <c r="C124" s="3" t="inlineStr">
        <is>
          <t>Lookups Trees</t>
        </is>
      </c>
      <c r="D124" s="3" t="inlineStr">
        <is>
          <t>$T$7:$T$224  (Buildings trees: category code)</t>
        </is>
      </c>
    </row>
    <row r="125">
      <c r="B125" s="3" t="inlineStr">
        <is>
          <t>RM_ID</t>
        </is>
      </c>
      <c r="C125" s="3" t="inlineStr">
        <is>
          <t>Rating Motor</t>
        </is>
      </c>
      <c r="D125" s="3" t="inlineStr">
        <is>
          <t>$B$10:$B$16  (motor policy rows)</t>
        </is>
      </c>
    </row>
    <row r="126">
      <c r="B126" s="3" t="inlineStr">
        <is>
          <t>RM_Final</t>
        </is>
      </c>
      <c r="C126" s="3" t="inlineStr">
        <is>
          <t>Rating Motor</t>
        </is>
      </c>
      <c r="D126" s="3" t="inlineStr">
        <is>
          <t>$BP$10:$BP$16  (motor final risk premium)</t>
        </is>
      </c>
    </row>
    <row r="127">
      <c r="B127" s="3" t="inlineStr">
        <is>
          <t>RC_ID</t>
        </is>
      </c>
      <c r="C127" s="3" t="inlineStr">
        <is>
          <t>Rating Contents</t>
        </is>
      </c>
      <c r="D127" s="3" t="inlineStr">
        <is>
          <t>$B$10:$B$15  (contents policy rows)</t>
        </is>
      </c>
    </row>
    <row r="128">
      <c r="B128" s="3" t="inlineStr">
        <is>
          <t>RC_Final</t>
        </is>
      </c>
      <c r="C128" s="3" t="inlineStr">
        <is>
          <t>Rating Contents</t>
        </is>
      </c>
      <c r="D128" s="3" t="inlineStr">
        <is>
          <t>$BQ$10:$BQ$15  (contents final risk premium)</t>
        </is>
      </c>
    </row>
    <row r="129">
      <c r="B129" s="3" t="inlineStr">
        <is>
          <t>RB_ID</t>
        </is>
      </c>
      <c r="C129" s="3" t="inlineStr">
        <is>
          <t>Rating Buildings Trees</t>
        </is>
      </c>
      <c r="D129" s="3" t="inlineStr">
        <is>
          <t>$BZ$10:$BZ$16  (buildings policy rows)</t>
        </is>
      </c>
    </row>
    <row r="130">
      <c r="B130" s="3" t="inlineStr">
        <is>
          <t>RB_Final</t>
        </is>
      </c>
      <c r="C130" s="3" t="inlineStr">
        <is>
          <t>Rating Buildings Trees</t>
        </is>
      </c>
      <c r="D130" s="3" t="inlineStr">
        <is>
          <t>$CH$10:$CH$16  (buildings final risk premium)</t>
        </is>
      </c>
    </row>
    <row r="131">
      <c r="B131" s="3" t="inlineStr">
        <is>
          <t>OP_ID</t>
        </is>
      </c>
      <c r="C131" s="3" t="inlineStr">
        <is>
          <t>Office Premium</t>
        </is>
      </c>
      <c r="D131" s="3" t="inlineStr">
        <is>
          <t>$B$17:$B$36  (Office premium policy rows)</t>
        </is>
      </c>
    </row>
    <row r="132">
      <c r="B132" s="3" t="inlineStr">
        <is>
          <t>OP_Line</t>
        </is>
      </c>
      <c r="C132" s="3" t="inlineStr">
        <is>
          <t>Office Premium</t>
        </is>
      </c>
      <c r="D132" s="3" t="inlineStr">
        <is>
          <t>$C$17:$C$36  (Office premium: Line)</t>
        </is>
      </c>
    </row>
    <row r="133">
      <c r="B133" s="3" t="inlineStr">
        <is>
          <t>OP_NB</t>
        </is>
      </c>
      <c r="C133" s="3" t="inlineStr">
        <is>
          <t>Office Premium</t>
        </is>
      </c>
      <c r="D133" s="3" t="inlineStr">
        <is>
          <t>$E$17:$E$36  (Office premium: New business)</t>
        </is>
      </c>
    </row>
    <row r="134">
      <c r="B134" s="3" t="inlineStr">
        <is>
          <t>OP_Channel</t>
        </is>
      </c>
      <c r="C134" s="3" t="inlineStr">
        <is>
          <t>Office Premium</t>
        </is>
      </c>
      <c r="D134" s="3" t="inlineStr">
        <is>
          <t>$D$17:$D$36  (Office premium: Channel)</t>
        </is>
      </c>
    </row>
    <row r="135">
      <c r="B135" s="3" t="inlineStr">
        <is>
          <t>OP_Annual</t>
        </is>
      </c>
      <c r="C135" s="3" t="inlineStr">
        <is>
          <t>Office Premium</t>
        </is>
      </c>
      <c r="D135" s="3" t="inlineStr">
        <is>
          <t>$H$17:$H$36  (Office premium: Annual risk premium)</t>
        </is>
      </c>
    </row>
    <row r="136">
      <c r="B136" s="3" t="inlineStr">
        <is>
          <t>OP_Cat</t>
        </is>
      </c>
      <c r="C136" s="3" t="inlineStr">
        <is>
          <t>Office Premium</t>
        </is>
      </c>
      <c r="D136" s="3" t="inlineStr">
        <is>
          <t>$J$17:$J$36  (Office premium: Cat reinsurance)</t>
        </is>
      </c>
    </row>
    <row r="137">
      <c r="B137" s="3" t="inlineStr">
        <is>
          <t>OP_Office</t>
        </is>
      </c>
      <c r="C137" s="3" t="inlineStr">
        <is>
          <t>Office Premium</t>
        </is>
      </c>
      <c r="D137" s="3" t="inlineStr">
        <is>
          <t>$Q$17:$Q$36  (Office premium: Office premium (CU))</t>
        </is>
      </c>
    </row>
    <row r="138">
      <c r="B138" s="3" t="inlineStr">
        <is>
          <t>OP_Written</t>
        </is>
      </c>
      <c r="C138" s="3" t="inlineStr">
        <is>
          <t>Office Premium</t>
        </is>
      </c>
      <c r="D138" s="3" t="inlineStr">
        <is>
          <t>$V$17:$V$36  (Office premium: Written premium (CU))</t>
        </is>
      </c>
    </row>
    <row r="139">
      <c r="B139" s="3" t="inlineStr">
        <is>
          <t>OP_Ratio</t>
        </is>
      </c>
      <c r="C139" s="3" t="inlineStr">
        <is>
          <t>Office Premium</t>
        </is>
      </c>
      <c r="D139" s="3" t="inlineStr">
        <is>
          <t>$W$17:$W$36  (Office premium: Office / written)</t>
        </is>
      </c>
    </row>
    <row r="140">
      <c r="B140" s="3" t="inlineStr">
        <is>
          <t>OP_Fixed</t>
        </is>
      </c>
      <c r="C140" s="3" t="inlineStr">
        <is>
          <t>Office Premium</t>
        </is>
      </c>
      <c r="D140" s="3" t="inlineStr">
        <is>
          <t>$K$17:$K$36  (Office premium: Fixed expense)</t>
        </is>
      </c>
    </row>
    <row r="142">
      <c r="B142" s="5" t="inlineStr">
        <is>
          <t>Excel Tables</t>
        </is>
      </c>
      <c r="C142" s="5" t="n"/>
    </row>
    <row r="143">
      <c r="B143" s="3" t="inlineStr">
        <is>
          <t>None in v0.1: blocks are plain ranges with grey headings, addressed through the named ranges above.</t>
        </is>
      </c>
    </row>
    <row r="145">
      <c r="B145" s="5" t="inlineStr">
        <is>
          <t>Flow rule</t>
        </is>
      </c>
      <c r="C145" s="5" t="n"/>
    </row>
    <row r="146">
      <c r="B146" s="3" t="inlineStr">
        <is>
          <t>No formula refers to a cell, range or sheet to its right. Inputs sit on the left, outputs on the right. The checks summary above is the only exception. Each sheet's checks sit above the column they test.</t>
        </is>
      </c>
    </row>
  </sheetData>
  <pageMargins left="0.75" right="0.75" top="1" bottom="1" header="0.5" footer="0.5"/>
</worksheet>
</file>

<file path=xl/worksheets/sheet2.xml><?xml version="1.0" encoding="utf-8"?>
<worksheet xmlns="http://schemas.openxmlformats.org/spreadsheetml/2006/main">
  <sheetPr>
    <tabColor rgb="00CCFFFF"/>
    <outlinePr summaryBelow="1" summaryRight="1"/>
    <pageSetUpPr/>
  </sheetPr>
  <dimension ref="B2:G52"/>
  <sheetViews>
    <sheetView showGridLines="0" workbookViewId="0">
      <selection activeCell="A1" sqref="A1"/>
    </sheetView>
  </sheetViews>
  <sheetFormatPr baseColWidth="8" defaultRowHeight="15"/>
  <cols>
    <col width="1" customWidth="1" min="1" max="1"/>
    <col width="38" customWidth="1" min="2" max="2"/>
    <col width="14" customWidth="1" min="3" max="3"/>
    <col width="16" customWidth="1" min="4" max="4"/>
    <col width="16" customWidth="1" min="5" max="5"/>
    <col width="16" customWidth="1" min="6" max="6"/>
    <col width="16" customWidth="1" min="7" max="7"/>
  </cols>
  <sheetData>
    <row r="2">
      <c r="B2" s="22" t="inlineStr">
        <is>
          <t>Ext. Inputs: static inputs delivered with the data or taken from the model export</t>
        </is>
      </c>
    </row>
    <row r="3">
      <c r="B3" s="16" t="inlineStr">
        <is>
          <t>Blue cells are delivered values: change them only if the source changes. Sources are noted beside each block.</t>
        </is>
      </c>
    </row>
    <row r="5">
      <c r="B5" s="5" t="inlineStr">
        <is>
          <t>Expense assumptions (expenses.parquet)</t>
        </is>
      </c>
      <c r="C5" s="5" t="n"/>
      <c r="D5" s="5" t="n"/>
      <c r="E5" s="5" t="n"/>
    </row>
    <row r="6">
      <c r="B6" s="6" t="inlineStr">
        <is>
          <t>Item</t>
        </is>
      </c>
      <c r="C6" s="6" t="inlineStr">
        <is>
          <t>Developed</t>
        </is>
      </c>
      <c r="D6" s="6" t="inlineStr">
        <is>
          <t>Emerging</t>
        </is>
      </c>
      <c r="E6" s="6" t="inlineStr">
        <is>
          <t>Unit</t>
        </is>
      </c>
    </row>
    <row r="7">
      <c r="B7" s="10" t="inlineStr">
        <is>
          <t>fixed_expense_per_policy</t>
        </is>
      </c>
      <c r="C7" s="23" t="n">
        <v>45</v>
      </c>
      <c r="D7" s="23" t="n">
        <v>85</v>
      </c>
      <c r="E7" s="10" t="inlineStr">
        <is>
          <t>CU</t>
        </is>
      </c>
    </row>
    <row r="8">
      <c r="B8" s="10" t="inlineStr">
        <is>
          <t>variable_expense</t>
        </is>
      </c>
      <c r="C8" s="23" t="n">
        <v>0.12</v>
      </c>
      <c r="D8" s="23" t="n">
        <v>0.15</v>
      </c>
      <c r="E8" s="10" t="inlineStr">
        <is>
          <t>share of premium</t>
        </is>
      </c>
    </row>
    <row r="9">
      <c r="B9" s="10" t="inlineStr">
        <is>
          <t>commission_direct</t>
        </is>
      </c>
      <c r="C9" s="23" t="n">
        <v>0</v>
      </c>
      <c r="D9" s="23" t="n">
        <v>0</v>
      </c>
      <c r="E9" s="10" t="inlineStr">
        <is>
          <t>share of premium</t>
        </is>
      </c>
    </row>
    <row r="10">
      <c r="B10" s="10" t="inlineStr">
        <is>
          <t>commission_comparison_site</t>
        </is>
      </c>
      <c r="C10" s="23" t="n">
        <v>0.1</v>
      </c>
      <c r="D10" s="23" t="n"/>
      <c r="E10" s="10" t="inlineStr">
        <is>
          <t>share of premium</t>
        </is>
      </c>
    </row>
    <row r="11">
      <c r="B11" s="10" t="inlineStr">
        <is>
          <t>commission_broker</t>
        </is>
      </c>
      <c r="C11" s="23" t="n">
        <v>0.15</v>
      </c>
      <c r="D11" s="23" t="n">
        <v>0.2</v>
      </c>
      <c r="E11" s="10" t="inlineStr">
        <is>
          <t>share of premium</t>
        </is>
      </c>
    </row>
    <row r="12">
      <c r="B12" s="10" t="inlineStr">
        <is>
          <t>premium_tax</t>
        </is>
      </c>
      <c r="C12" s="23" t="n">
        <v>0.12</v>
      </c>
      <c r="D12" s="23" t="n">
        <v>0.08</v>
      </c>
      <c r="E12" s="10" t="inlineStr">
        <is>
          <t>share of premium</t>
        </is>
      </c>
    </row>
    <row r="13">
      <c r="B13" s="10" t="inlineStr">
        <is>
          <t>cat_reinsurance</t>
        </is>
      </c>
      <c r="C13" s="23" t="n">
        <v>0.06</v>
      </c>
      <c r="D13" s="23" t="n">
        <v>0.12</v>
      </c>
      <c r="E13" s="10" t="inlineStr">
        <is>
          <t>share of property risk premium</t>
        </is>
      </c>
    </row>
    <row r="14">
      <c r="B14" s="10" t="inlineStr">
        <is>
          <t>target_profit_margin</t>
        </is>
      </c>
      <c r="C14" s="23" t="n">
        <v>0.05</v>
      </c>
      <c r="D14" s="23" t="n">
        <v>0.08</v>
      </c>
      <c r="E14" s="10" t="inlineStr">
        <is>
          <t>share of premium</t>
        </is>
      </c>
    </row>
    <row r="15">
      <c r="B15" s="16" t="inlineStr">
        <is>
          <t>The emerging comparison-site commission is blank in the delivered file; Int. Inputs sets what stands in for it.</t>
        </is>
      </c>
    </row>
    <row r="17">
      <c r="B17" s="5" t="inlineStr">
        <is>
          <t>Model scalars (export scalars.csv, run f3548525)</t>
        </is>
      </c>
      <c r="C17" s="5" t="n"/>
      <c r="D17" s="5" t="n"/>
    </row>
    <row r="18">
      <c r="B18" s="6" t="inlineStr">
        <is>
          <t>Item</t>
        </is>
      </c>
      <c r="C18" s="6" t="inlineStr">
        <is>
          <t>Value</t>
        </is>
      </c>
      <c r="D18" s="6" t="inlineStr">
        <is>
          <t>Note</t>
        </is>
      </c>
    </row>
    <row r="19">
      <c r="B19" s="10" t="inlineStr">
        <is>
          <t>Level step 1: buildings</t>
        </is>
      </c>
      <c r="C19" s="24" t="n">
        <v>0.9574847257267345</v>
      </c>
      <c r="D19" s="16" t="inlineStr">
        <is>
          <t>halfway scale, all buildings rows</t>
        </is>
      </c>
    </row>
    <row r="20">
      <c r="B20" s="10" t="inlineStr">
        <is>
          <t>Level step 1: contents</t>
        </is>
      </c>
      <c r="C20" s="24" t="n">
        <v>0.8657493863699818</v>
      </c>
      <c r="D20" s="16" t="inlineStr">
        <is>
          <t>halfway scale, all contents rows</t>
        </is>
      </c>
    </row>
    <row r="21">
      <c r="B21" s="10" t="inlineStr">
        <is>
          <t>Level step 1: motor renewals</t>
        </is>
      </c>
      <c r="C21" s="24" t="n">
        <v>0.8614202024859916</v>
      </c>
      <c r="D21" s="16" t="inlineStr">
        <is>
          <t>halfway scale</t>
        </is>
      </c>
    </row>
    <row r="22">
      <c r="B22" s="10" t="inlineStr">
        <is>
          <t>Level step 1: motor new business</t>
        </is>
      </c>
      <c r="C22" s="24" t="n">
        <v>0.9807983046341449</v>
      </c>
      <c r="D22" s="16" t="inlineStr">
        <is>
          <t>halfway scale, then step 2</t>
        </is>
      </c>
    </row>
    <row r="23">
      <c r="B23" s="10" t="inlineStr">
        <is>
          <t>Level step 2: motor new business</t>
        </is>
      </c>
      <c r="C23" s="24" t="n">
        <v>1.05</v>
      </c>
      <c r="D23" s="16" t="inlineStr">
        <is>
          <t>x1.05, then divided by its step 1 (final file A31 write4.py)</t>
        </is>
      </c>
    </row>
    <row r="24">
      <c r="B24" s="10" t="inlineStr">
        <is>
          <t>Sum insured fix D-02: contents threshold</t>
        </is>
      </c>
      <c r="C24" s="25" t="n">
        <v>1000000</v>
      </c>
      <c r="D24" s="16" t="inlineStr">
        <is>
          <t>at or above: divide by the divisor</t>
        </is>
      </c>
    </row>
    <row r="25">
      <c r="B25" s="10" t="inlineStr">
        <is>
          <t>Sum insured fix D-02: buildings threshold</t>
        </is>
      </c>
      <c r="C25" s="25" t="n">
        <v>10000000</v>
      </c>
      <c r="D25" s="16" t="inlineStr">
        <is>
          <t>at or above: divide by the divisor</t>
        </is>
      </c>
    </row>
    <row r="26">
      <c r="B26" s="10" t="inlineStr">
        <is>
          <t>Sum insured fix D-02: divisor</t>
        </is>
      </c>
      <c r="C26" s="25" t="n">
        <v>1000</v>
      </c>
      <c r="D26" s="16" t="inlineStr"/>
    </row>
    <row r="27">
      <c r="B27" s="10" t="inlineStr">
        <is>
          <t>Buildings XGBoost base rate</t>
        </is>
      </c>
      <c r="C27" s="24" t="n">
        <v>350.1811758423766</v>
      </c>
      <c r="D27" s="16" t="inlineStr">
        <is>
          <t>in the offset: ln(base rate) is added to the margin</t>
        </is>
      </c>
    </row>
    <row r="28">
      <c r="B28" s="10" t="inlineStr">
        <is>
          <t>Buildings small-claim trend multiplier 2025</t>
        </is>
      </c>
      <c r="C28" s="24" t="n">
        <v>1.120325548239141</v>
      </c>
      <c r="D28" s="16" t="inlineStr">
        <is>
          <t>in the offset: ln(multiplier) is added to the margin</t>
        </is>
      </c>
    </row>
    <row r="30">
      <c r="B30" s="5" t="inlineStr">
        <is>
          <t>Python results for the reference policies (check values; buildings small claims are an input)</t>
        </is>
      </c>
      <c r="C30" s="5" t="n"/>
      <c r="D30" s="5" t="n"/>
      <c r="E30" s="5" t="n"/>
      <c r="F30" s="5" t="n"/>
      <c r="G30" s="5" t="n"/>
    </row>
    <row r="31">
      <c r="B31" s="6" t="inlineStr">
        <is>
          <t>Policy row</t>
        </is>
      </c>
      <c r="C31" s="6" t="inlineStr">
        <is>
          <t>Line</t>
        </is>
      </c>
      <c r="D31" s="6" t="inlineStr">
        <is>
          <t>Small claim</t>
        </is>
      </c>
      <c r="E31" s="6" t="inlineStr">
        <is>
          <t>Large claim</t>
        </is>
      </c>
      <c r="F31" s="6" t="inlineStr">
        <is>
          <t>As is</t>
        </is>
      </c>
      <c r="G31" s="6" t="inlineStr">
        <is>
          <t>Final</t>
        </is>
      </c>
    </row>
    <row r="32">
      <c r="B32" s="10" t="inlineStr">
        <is>
          <t>M00118569</t>
        </is>
      </c>
      <c r="C32" s="10" t="inlineStr">
        <is>
          <t>motor</t>
        </is>
      </c>
      <c r="D32" s="26" t="n">
        <v>681.5509624770109</v>
      </c>
      <c r="E32" s="26" t="n">
        <v>69.68948694378381</v>
      </c>
      <c r="F32" s="26" t="n">
        <v>751.2404494207947</v>
      </c>
      <c r="G32" s="26" t="n">
        <v>647.1337000557282</v>
      </c>
    </row>
    <row r="33">
      <c r="B33" s="10" t="inlineStr">
        <is>
          <t>M00129413</t>
        </is>
      </c>
      <c r="C33" s="10" t="inlineStr">
        <is>
          <t>motor</t>
        </is>
      </c>
      <c r="D33" s="26" t="n">
        <v>213.0405738501978</v>
      </c>
      <c r="E33" s="26" t="n">
        <v>13.3606125711974</v>
      </c>
      <c r="F33" s="26" t="n">
        <v>226.4011864213952</v>
      </c>
      <c r="G33" s="26" t="n">
        <v>237.721245742465</v>
      </c>
    </row>
    <row r="34">
      <c r="B34" s="10" t="inlineStr">
        <is>
          <t>M00153851</t>
        </is>
      </c>
      <c r="C34" s="10" t="inlineStr">
        <is>
          <t>motor</t>
        </is>
      </c>
      <c r="D34" s="26" t="n">
        <v>328.1440831946321</v>
      </c>
      <c r="E34" s="26" t="n">
        <v>7.141022814699685</v>
      </c>
      <c r="F34" s="26" t="n">
        <v>335.2851060093318</v>
      </c>
      <c r="G34" s="26" t="n">
        <v>352.0493613097984</v>
      </c>
    </row>
    <row r="35">
      <c r="B35" s="10" t="inlineStr">
        <is>
          <t>M00161473</t>
        </is>
      </c>
      <c r="C35" s="10" t="inlineStr">
        <is>
          <t>motor</t>
        </is>
      </c>
      <c r="D35" s="26" t="n">
        <v>1172.005901788536</v>
      </c>
      <c r="E35" s="26" t="n">
        <v>71.51807406475773</v>
      </c>
      <c r="F35" s="26" t="n">
        <v>1243.523975853293</v>
      </c>
      <c r="G35" s="26" t="n">
        <v>1305.700174645958</v>
      </c>
    </row>
    <row r="36">
      <c r="B36" s="10" t="inlineStr">
        <is>
          <t>M00167496</t>
        </is>
      </c>
      <c r="C36" s="10" t="inlineStr">
        <is>
          <t>motor</t>
        </is>
      </c>
      <c r="D36" s="26" t="n">
        <v>539.2002572503592</v>
      </c>
      <c r="E36" s="26" t="n">
        <v>75.51974722258008</v>
      </c>
      <c r="F36" s="26" t="n">
        <v>614.7200044729393</v>
      </c>
      <c r="G36" s="26" t="n">
        <v>645.4560046965863</v>
      </c>
    </row>
    <row r="37">
      <c r="B37" s="10" t="inlineStr">
        <is>
          <t>M00176777</t>
        </is>
      </c>
      <c r="C37" s="10" t="inlineStr">
        <is>
          <t>motor</t>
        </is>
      </c>
      <c r="D37" s="26" t="n">
        <v>834.3840362846978</v>
      </c>
      <c r="E37" s="26" t="n">
        <v>39.97141942787984</v>
      </c>
      <c r="F37" s="26" t="n">
        <v>874.3554557125776</v>
      </c>
      <c r="G37" s="26" t="n">
        <v>918.0732284982065</v>
      </c>
    </row>
    <row r="38">
      <c r="B38" s="10" t="inlineStr">
        <is>
          <t>M00185311</t>
        </is>
      </c>
      <c r="C38" s="10" t="inlineStr">
        <is>
          <t>motor</t>
        </is>
      </c>
      <c r="D38" s="26" t="n">
        <v>1024.320766518128</v>
      </c>
      <c r="E38" s="26" t="n">
        <v>71.51807406475773</v>
      </c>
      <c r="F38" s="26" t="n">
        <v>1095.838840582886</v>
      </c>
      <c r="G38" s="26" t="n">
        <v>1150.63078261203</v>
      </c>
    </row>
    <row r="39">
      <c r="B39" s="10" t="inlineStr">
        <is>
          <t>B00215707</t>
        </is>
      </c>
      <c r="C39" s="10" t="inlineStr">
        <is>
          <t>buildings</t>
        </is>
      </c>
      <c r="D39" s="26" t="n">
        <v>246.7198791503906</v>
      </c>
      <c r="E39" s="26" t="n">
        <v>51.96251254552529</v>
      </c>
      <c r="F39" s="26" t="n">
        <v>298.6823916959159</v>
      </c>
      <c r="G39" s="26" t="n">
        <v>285.9838278923691</v>
      </c>
    </row>
    <row r="40">
      <c r="B40" s="10" t="inlineStr">
        <is>
          <t>B00215809</t>
        </is>
      </c>
      <c r="C40" s="10" t="inlineStr">
        <is>
          <t>buildings</t>
        </is>
      </c>
      <c r="D40" s="26" t="n">
        <v>456.5045166015625</v>
      </c>
      <c r="E40" s="26" t="n">
        <v>113.2820494687184</v>
      </c>
      <c r="F40" s="26" t="n">
        <v>569.786566070281</v>
      </c>
      <c r="G40" s="26" t="n">
        <v>545.5619339365809</v>
      </c>
    </row>
    <row r="41">
      <c r="B41" s="10" t="inlineStr">
        <is>
          <t>B00217584</t>
        </is>
      </c>
      <c r="C41" s="10" t="inlineStr">
        <is>
          <t>buildings</t>
        </is>
      </c>
      <c r="D41" s="26" t="n">
        <v>1266.09423828125</v>
      </c>
      <c r="E41" s="26" t="n">
        <v>587.6796104659431</v>
      </c>
      <c r="F41" s="26" t="n">
        <v>1853.773848747193</v>
      </c>
      <c r="G41" s="26" t="n">
        <v>1774.960145127099</v>
      </c>
    </row>
    <row r="42">
      <c r="B42" s="10" t="inlineStr">
        <is>
          <t>B00218282</t>
        </is>
      </c>
      <c r="C42" s="10" t="inlineStr">
        <is>
          <t>buildings</t>
        </is>
      </c>
      <c r="D42" s="26" t="n">
        <v>280.7257385253906</v>
      </c>
      <c r="E42" s="26" t="n">
        <v>29.45376406045111</v>
      </c>
      <c r="F42" s="26" t="n">
        <v>310.1795025858418</v>
      </c>
      <c r="G42" s="26" t="n">
        <v>296.9921359594596</v>
      </c>
    </row>
    <row r="43">
      <c r="B43" s="10" t="inlineStr">
        <is>
          <t>B00223369</t>
        </is>
      </c>
      <c r="C43" s="10" t="inlineStr">
        <is>
          <t>buildings</t>
        </is>
      </c>
      <c r="D43" s="26" t="n">
        <v>368.4382629394531</v>
      </c>
      <c r="E43" s="26" t="n">
        <v>46.04422752000595</v>
      </c>
      <c r="F43" s="26" t="n">
        <v>414.4824904594591</v>
      </c>
      <c r="G43" s="26" t="n">
        <v>396.860653696109</v>
      </c>
    </row>
    <row r="44">
      <c r="B44" s="10" t="inlineStr">
        <is>
          <t>B00229821</t>
        </is>
      </c>
      <c r="C44" s="10" t="inlineStr">
        <is>
          <t>buildings</t>
        </is>
      </c>
      <c r="D44" s="26" t="n">
        <v>282.2482299804688</v>
      </c>
      <c r="E44" s="26" t="n">
        <v>96.08086363266055</v>
      </c>
      <c r="F44" s="26" t="n">
        <v>378.3290936131293</v>
      </c>
      <c r="G44" s="26" t="n">
        <v>362.2443284326112</v>
      </c>
    </row>
    <row r="45">
      <c r="B45" s="10" t="inlineStr">
        <is>
          <t>B00250679</t>
        </is>
      </c>
      <c r="C45" s="10" t="inlineStr">
        <is>
          <t>buildings</t>
        </is>
      </c>
      <c r="D45" s="26" t="n">
        <v>50.0114860534668</v>
      </c>
      <c r="E45" s="26" t="n">
        <v>6.781547353371286</v>
      </c>
      <c r="F45" s="26" t="n">
        <v>56.79303340683808</v>
      </c>
      <c r="G45" s="26" t="n">
        <v>54.37846201473563</v>
      </c>
    </row>
    <row r="46">
      <c r="B46" s="10" t="inlineStr">
        <is>
          <t>C00259568</t>
        </is>
      </c>
      <c r="C46" s="10" t="inlineStr">
        <is>
          <t>contents</t>
        </is>
      </c>
      <c r="D46" s="26" t="n">
        <v>46.79571826999114</v>
      </c>
      <c r="E46" s="26" t="n">
        <v>0</v>
      </c>
      <c r="F46" s="26" t="n">
        <v>46.79571826999114</v>
      </c>
      <c r="G46" s="26" t="n">
        <v>40.51336437698738</v>
      </c>
    </row>
    <row r="47">
      <c r="B47" s="10" t="inlineStr">
        <is>
          <t>C00270331</t>
        </is>
      </c>
      <c r="C47" s="10" t="inlineStr">
        <is>
          <t>contents</t>
        </is>
      </c>
      <c r="D47" s="26" t="n">
        <v>40.76692828338611</v>
      </c>
      <c r="E47" s="26" t="n">
        <v>0</v>
      </c>
      <c r="F47" s="26" t="n">
        <v>40.76692828338611</v>
      </c>
      <c r="G47" s="26" t="n">
        <v>35.29394314553058</v>
      </c>
    </row>
    <row r="48">
      <c r="B48" s="10" t="inlineStr">
        <is>
          <t>C00283470</t>
        </is>
      </c>
      <c r="C48" s="10" t="inlineStr">
        <is>
          <t>contents</t>
        </is>
      </c>
      <c r="D48" s="26" t="n">
        <v>82.96206649755477</v>
      </c>
      <c r="E48" s="26" t="n">
        <v>0</v>
      </c>
      <c r="F48" s="26" t="n">
        <v>82.96206649755477</v>
      </c>
      <c r="G48" s="26" t="n">
        <v>71.82435816224367</v>
      </c>
    </row>
    <row r="49">
      <c r="B49" s="10" t="inlineStr">
        <is>
          <t>C00286287</t>
        </is>
      </c>
      <c r="C49" s="10" t="inlineStr">
        <is>
          <t>contents</t>
        </is>
      </c>
      <c r="D49" s="26" t="n">
        <v>180.0296446911952</v>
      </c>
      <c r="E49" s="26" t="n">
        <v>0</v>
      </c>
      <c r="F49" s="26" t="n">
        <v>180.0296446911952</v>
      </c>
      <c r="G49" s="26" t="n">
        <v>155.8605544198081</v>
      </c>
    </row>
    <row r="50">
      <c r="B50" s="10" t="inlineStr">
        <is>
          <t>C00302985</t>
        </is>
      </c>
      <c r="C50" s="10" t="inlineStr">
        <is>
          <t>contents</t>
        </is>
      </c>
      <c r="D50" s="26" t="n">
        <v>53.6259549365282</v>
      </c>
      <c r="E50" s="26" t="n">
        <v>0</v>
      </c>
      <c r="F50" s="26" t="n">
        <v>53.6259549365282</v>
      </c>
      <c r="G50" s="26" t="n">
        <v>46.42663757980358</v>
      </c>
    </row>
    <row r="51">
      <c r="B51" s="10" t="inlineStr">
        <is>
          <t>C00314425</t>
        </is>
      </c>
      <c r="C51" s="10" t="inlineStr">
        <is>
          <t>contents</t>
        </is>
      </c>
      <c r="D51" s="26" t="n">
        <v>7.138056720583572</v>
      </c>
      <c r="E51" s="26" t="n">
        <v>0</v>
      </c>
      <c r="F51" s="26" t="n">
        <v>7.138056720583572</v>
      </c>
      <c r="G51" s="26" t="n">
        <v>6.179768225719352</v>
      </c>
    </row>
    <row r="52">
      <c r="B52" s="16" t="inlineStr">
        <is>
          <t>Source: independent Python pricing from the export tables. Motor and contents match Ger's as-is rates (710.100012 and 130.999602) exactly; buildings small claims are XGBoost 3.2.0 scored from buildings_xgboost.json, and buildings as is matches Ger's 502.552252 exactly.</t>
        </is>
      </c>
    </row>
  </sheetData>
  <pageMargins left="0.75" right="0.75" top="1" bottom="1" header="0.5" footer="0.5"/>
</worksheet>
</file>

<file path=xl/worksheets/sheet3.xml><?xml version="1.0" encoding="utf-8"?>
<worksheet xmlns="http://schemas.openxmlformats.org/spreadsheetml/2006/main">
  <sheetPr>
    <tabColor rgb="00CCFFCC"/>
    <outlinePr summaryBelow="1" summaryRight="1"/>
    <pageSetUpPr/>
  </sheetPr>
  <dimension ref="B2:BT35"/>
  <sheetViews>
    <sheetView showGridLines="0" workbookViewId="0">
      <pane xSplit="2" ySplit="15" topLeftCell="C16" activePane="bottomRight" state="frozen"/>
      <selection pane="topRight"/>
      <selection pane="bottomLeft"/>
      <selection pane="bottomRight" activeCell="A1" sqref="A1"/>
    </sheetView>
  </sheetViews>
  <sheetFormatPr baseColWidth="8" defaultRowHeight="15"/>
  <cols>
    <col width="1" customWidth="1" min="1" max="1"/>
    <col width="34" customWidth="1" min="2" max="2"/>
    <col width="15" customWidth="1" min="3" max="3"/>
    <col width="16"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s>
  <sheetData>
    <row r="2">
      <c r="B2" s="22" t="inlineStr">
        <is>
          <t>Int. Inputs: switches and the 20 reference policies</t>
        </is>
      </c>
    </row>
    <row r="3">
      <c r="B3" s="16" t="inlineStr">
        <is>
          <t>Green cells are yours to change. Edit a policy's details to re-quote it; every sheet to the right recalculates.</t>
        </is>
      </c>
    </row>
    <row r="5">
      <c r="B5" s="6" t="inlineStr">
        <is>
          <t>Switch / assumption</t>
        </is>
      </c>
      <c r="C5" s="6" t="inlineStr">
        <is>
          <t>Value</t>
        </is>
      </c>
      <c r="D5" s="6" t="inlineStr">
        <is>
          <t>Note</t>
        </is>
      </c>
    </row>
    <row r="6">
      <c r="B6" s="3" t="inlineStr">
        <is>
          <t>Expense basis (market column)</t>
        </is>
      </c>
      <c r="C6" s="9" t="inlineStr">
        <is>
          <t>emerging</t>
        </is>
      </c>
      <c r="D6" s="16" t="inlineStr">
        <is>
          <t>emerging or developed, from expenses.parquet</t>
        </is>
      </c>
    </row>
    <row r="7">
      <c r="B7" s="3" t="inlineStr">
        <is>
          <t>Comparison-site commission if blank</t>
        </is>
      </c>
      <c r="C7" s="27" t="n">
        <v>0.1</v>
      </c>
      <c r="D7" s="16" t="inlineStr">
        <is>
          <t>The emerging rate is blank; Ger's office_premium.py uses the developed 10%. An assumption for the team</t>
        </is>
      </c>
    </row>
    <row r="8">
      <c r="B8" s="3" t="inlineStr">
        <is>
          <t>Cat reinsurance base</t>
        </is>
      </c>
      <c r="C8" s="9" t="inlineStr">
        <is>
          <t>All property risk premium</t>
        </is>
      </c>
      <c r="D8" s="16" t="inlineStr">
        <is>
          <t>All property risk premium (Ger's office_premium.py) or Cat perils only (Bridget, discussion #171)</t>
        </is>
      </c>
    </row>
    <row r="9">
      <c r="B9" s="3" t="inlineStr">
        <is>
          <t>Cat peril share: buildings</t>
        </is>
      </c>
      <c r="C9" s="27" t="n">
        <v>0.3498</v>
      </c>
      <c r="D9" s="16" t="inlineStr">
        <is>
          <t>Storm + flood share of emerging 2023-24 buildings claims cost (net incurred, excluding repudiated). Used only when the base is Cat perils only</t>
        </is>
      </c>
    </row>
    <row r="10">
      <c r="B10" s="3" t="inlineStr">
        <is>
          <t>Cat peril share: contents</t>
        </is>
      </c>
      <c r="C10" s="27" t="n">
        <v>0.3041</v>
      </c>
      <c r="D10" s="16" t="inlineStr">
        <is>
          <t>Flood share of emerging 2023-24 contents claims cost (contents has no storm peril). Used only when the base is Cat perils only</t>
        </is>
      </c>
    </row>
    <row r="13">
      <c r="B13" s="5" t="inlineStr">
        <is>
          <t>Reference policies (reference_policies.parquet, with customer, address and 2025 weather fields joined; blank = missing or not applicable)</t>
        </is>
      </c>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c r="AO13" s="5" t="n"/>
      <c r="AP13" s="5" t="n"/>
      <c r="AQ13" s="5" t="n"/>
      <c r="AR13" s="5" t="n"/>
      <c r="AS13" s="5" t="n"/>
      <c r="AT13" s="5" t="n"/>
      <c r="AU13" s="5" t="n"/>
      <c r="AV13" s="5" t="n"/>
      <c r="AW13" s="5" t="n"/>
      <c r="AX13" s="5" t="n"/>
      <c r="AY13" s="5" t="n"/>
      <c r="AZ13" s="5" t="n"/>
      <c r="BA13" s="5" t="n"/>
      <c r="BB13" s="5" t="n"/>
      <c r="BC13" s="5" t="n"/>
      <c r="BD13" s="5" t="n"/>
      <c r="BE13" s="5" t="n"/>
      <c r="BF13" s="5" t="n"/>
      <c r="BG13" s="5" t="n"/>
      <c r="BH13" s="5" t="n"/>
      <c r="BI13" s="5" t="n"/>
      <c r="BJ13" s="5" t="n"/>
      <c r="BK13" s="5" t="n"/>
      <c r="BL13" s="5" t="n"/>
      <c r="BM13" s="5" t="n"/>
      <c r="BN13" s="5" t="n"/>
      <c r="BO13" s="5" t="n"/>
      <c r="BP13" s="5" t="n"/>
      <c r="BQ13" s="5" t="n"/>
      <c r="BR13" s="5" t="n"/>
      <c r="BS13" s="5" t="n"/>
      <c r="BT13" s="5" t="n"/>
    </row>
    <row r="14">
      <c r="B14" s="6" t="inlineStr">
        <is>
          <t>row_id</t>
        </is>
      </c>
      <c r="C14" s="6" t="inlineStr">
        <is>
          <t>line</t>
        </is>
      </c>
      <c r="D14" s="6" t="inlineStr">
        <is>
          <t>new_business</t>
        </is>
      </c>
      <c r="E14" s="6" t="inlineStr">
        <is>
          <t>channel</t>
        </is>
      </c>
      <c r="F14" s="6" t="inlineStr">
        <is>
          <t>period_start</t>
        </is>
      </c>
      <c r="G14" s="6" t="inlineStr">
        <is>
          <t>period_end</t>
        </is>
      </c>
      <c r="H14" s="6" t="inlineStr">
        <is>
          <t>exposure</t>
        </is>
      </c>
      <c r="I14" s="6" t="inlineStr">
        <is>
          <t>written_premium</t>
        </is>
      </c>
      <c r="J14" s="6" t="inlineStr">
        <is>
          <t>driver_age_band</t>
        </is>
      </c>
      <c r="K14" s="6" t="inlineStr">
        <is>
          <t>years_licensed</t>
        </is>
      </c>
      <c r="L14" s="6" t="inlineStr">
        <is>
          <t>ncb_years</t>
        </is>
      </c>
      <c r="M14" s="6" t="inlineStr">
        <is>
          <t>vehicle_value_group</t>
        </is>
      </c>
      <c r="N14" s="6" t="inlineStr">
        <is>
          <t>vehicle_age</t>
        </is>
      </c>
      <c r="O14" s="6" t="inlineStr">
        <is>
          <t>cover_type</t>
        </is>
      </c>
      <c r="P14" s="6" t="inlineStr">
        <is>
          <t>vehicle_use</t>
        </is>
      </c>
      <c r="Q14" s="6" t="inlineStr">
        <is>
          <t>voluntary_excess</t>
        </is>
      </c>
      <c r="R14" s="6" t="inlineStr">
        <is>
          <t>payment_method</t>
        </is>
      </c>
      <c r="S14" s="6" t="inlineStr">
        <is>
          <t>missed_payments_12m</t>
        </is>
      </c>
      <c r="T14" s="6" t="inlineStr">
        <is>
          <t>marketing_segment</t>
        </is>
      </c>
      <c r="U14" s="6" t="inlineStr">
        <is>
          <t>prior_claims_5y</t>
        </is>
      </c>
      <c r="V14" s="6" t="inlineStr">
        <is>
          <t>policyholder_age_band</t>
        </is>
      </c>
      <c r="W14" s="6" t="inlineStr">
        <is>
          <t>sum_insured</t>
        </is>
      </c>
      <c r="X14" s="6" t="inlineStr">
        <is>
          <t>construction_type</t>
        </is>
      </c>
      <c r="Y14" s="6" t="inlineStr">
        <is>
          <t>tenure</t>
        </is>
      </c>
      <c r="Z14" s="6" t="inlineStr">
        <is>
          <t>security_level</t>
        </is>
      </c>
      <c r="AA14" s="6" t="inlineStr">
        <is>
          <t>high_value_items</t>
        </is>
      </c>
      <c r="AB14" s="6" t="inlineStr">
        <is>
          <t>accidental_damage_cover</t>
        </is>
      </c>
      <c r="AC14" s="6" t="inlineStr">
        <is>
          <t>bicycle_cover</t>
        </is>
      </c>
      <c r="AD14" s="6" t="inlineStr">
        <is>
          <t>works_from_home</t>
        </is>
      </c>
      <c r="AE14" s="6" t="inlineStr">
        <is>
          <t>lodgers</t>
        </is>
      </c>
      <c r="AF14" s="6" t="inlineStr">
        <is>
          <t>urban_density</t>
        </is>
      </c>
      <c r="AG14" s="6" t="inlineStr">
        <is>
          <t>flood_zone</t>
        </is>
      </c>
      <c r="AH14" s="6" t="inlineStr">
        <is>
          <t>elevation_m</t>
        </is>
      </c>
      <c r="AI14" s="6" t="inlineStr">
        <is>
          <t>distance_to_river_km</t>
        </is>
      </c>
      <c r="AJ14" s="6" t="inlineStr">
        <is>
          <t>soil_type</t>
        </is>
      </c>
      <c r="AK14" s="6" t="inlineStr">
        <is>
          <t>property_type</t>
        </is>
      </c>
      <c r="AL14" s="6" t="inlineStr">
        <is>
          <t>year_built</t>
        </is>
      </c>
      <c r="AM14" s="6" t="inlineStr">
        <is>
          <t>energy_rating</t>
        </is>
      </c>
      <c r="AN14" s="6" t="inlineStr">
        <is>
          <t>dry_summer_index</t>
        </is>
      </c>
      <c r="AO14" s="6" t="inlineStr">
        <is>
          <t>rainfall_mm</t>
        </is>
      </c>
      <c r="AP14" s="6" t="inlineStr">
        <is>
          <t>days_unoccupied</t>
        </is>
      </c>
      <c r="AQ14" s="6" t="inlineStr">
        <is>
          <t>renewal_count</t>
        </is>
      </c>
      <c r="AR14" s="6" t="inlineStr">
        <is>
          <t>days_quote_to_inception</t>
        </is>
      </c>
      <c r="AS14" s="6" t="inlineStr">
        <is>
          <t>discount_applied</t>
        </is>
      </c>
      <c r="AT14" s="6" t="inlineStr">
        <is>
          <t>occupancy</t>
        </is>
      </c>
      <c r="AU14" s="6" t="inlineStr">
        <is>
          <t>smoke_alarms</t>
        </is>
      </c>
      <c r="AV14" s="6" t="inlineStr">
        <is>
          <t>mortgage</t>
        </is>
      </c>
      <c r="AW14" s="6" t="inlineStr">
        <is>
          <t>household_size</t>
        </is>
      </c>
      <c r="AX14" s="6" t="inlineStr">
        <is>
          <t>licence_points</t>
        </is>
      </c>
      <c r="AY14" s="6" t="inlineStr">
        <is>
          <t>years_at_address</t>
        </is>
      </c>
      <c r="AZ14" s="6" t="inlineStr">
        <is>
          <t>customer_since_year</t>
        </is>
      </c>
      <c r="BA14" s="6" t="inlineStr">
        <is>
          <t>marital_status</t>
        </is>
      </c>
      <c r="BB14" s="6" t="inlineStr">
        <is>
          <t>email_domain</t>
        </is>
      </c>
      <c r="BC14" s="6" t="inlineStr">
        <is>
          <t>marketing_consent</t>
        </is>
      </c>
      <c r="BD14" s="6" t="inlineStr">
        <is>
          <t>document_preference</t>
        </is>
      </c>
      <c r="BE14" s="6" t="inlineStr">
        <is>
          <t>previous_insurer</t>
        </is>
      </c>
      <c r="BF14" s="6" t="inlineStr">
        <is>
          <t>campaign_code</t>
        </is>
      </c>
      <c r="BG14" s="6" t="inlineStr">
        <is>
          <t>branch_id</t>
        </is>
      </c>
      <c r="BH14" s="6" t="inlineStr">
        <is>
          <t>bedrooms</t>
        </is>
      </c>
      <c r="BI14" s="6" t="inlineStr">
        <is>
          <t>roof_type</t>
        </is>
      </c>
      <c r="BJ14" s="6" t="inlineStr">
        <is>
          <t>basement</t>
        </is>
      </c>
      <c r="BK14" s="6" t="inlineStr">
        <is>
          <t>trees_within_5m</t>
        </is>
      </c>
      <c r="BL14" s="6" t="inlineStr">
        <is>
          <t>listed_building</t>
        </is>
      </c>
      <c r="BM14" s="6" t="inlineStr">
        <is>
          <t>solar_panels</t>
        </is>
      </c>
      <c r="BN14" s="6" t="inlineStr">
        <is>
          <t>hail_days</t>
        </is>
      </c>
      <c r="BO14" s="6" t="inlineStr">
        <is>
          <t>wind_exposure_index</t>
        </is>
      </c>
      <c r="BP14" s="6" t="inlineStr">
        <is>
          <t>freezing_days</t>
        </is>
      </c>
      <c r="BQ14" s="6" t="inlineStr">
        <is>
          <t>wildfire_index</t>
        </is>
      </c>
      <c r="BR14" s="6" t="inlineStr">
        <is>
          <t>mean_temperature_c</t>
        </is>
      </c>
      <c r="BS14" s="6" t="inlineStr">
        <is>
          <t>customer_id</t>
        </is>
      </c>
      <c r="BT14" s="6" t="inlineStr">
        <is>
          <t>address_id</t>
        </is>
      </c>
    </row>
    <row r="15" ht="30" customHeight="1">
      <c r="B15" s="28" t="inlineStr">
        <is>
          <t>Policy row</t>
        </is>
      </c>
      <c r="C15" s="28" t="inlineStr">
        <is>
          <t>Line</t>
        </is>
      </c>
      <c r="D15" s="28" t="inlineStr">
        <is>
          <t>New business</t>
        </is>
      </c>
      <c r="E15" s="28" t="inlineStr">
        <is>
          <t>Channel</t>
        </is>
      </c>
      <c r="F15" s="28" t="inlineStr">
        <is>
          <t>Period start</t>
        </is>
      </c>
      <c r="G15" s="28" t="inlineStr">
        <is>
          <t>Period end</t>
        </is>
      </c>
      <c r="H15" s="28" t="inlineStr">
        <is>
          <t>Exposure (reference file)</t>
        </is>
      </c>
      <c r="I15" s="28" t="inlineStr">
        <is>
          <t>Written premium (CU)</t>
        </is>
      </c>
      <c r="J15" s="28" t="inlineStr">
        <is>
          <t>Driver age band</t>
        </is>
      </c>
      <c r="K15" s="28" t="inlineStr">
        <is>
          <t>Years licensed</t>
        </is>
      </c>
      <c r="L15" s="28" t="inlineStr">
        <is>
          <t>NCB years</t>
        </is>
      </c>
      <c r="M15" s="28" t="inlineStr">
        <is>
          <t>Vehicle value group</t>
        </is>
      </c>
      <c r="N15" s="28" t="inlineStr">
        <is>
          <t>Vehicle age</t>
        </is>
      </c>
      <c r="O15" s="28" t="inlineStr">
        <is>
          <t>Cover type</t>
        </is>
      </c>
      <c r="P15" s="28" t="inlineStr">
        <is>
          <t>Vehicle use</t>
        </is>
      </c>
      <c r="Q15" s="28" t="inlineStr">
        <is>
          <t>Voluntary excess</t>
        </is>
      </c>
      <c r="R15" s="28" t="inlineStr">
        <is>
          <t>Payment method</t>
        </is>
      </c>
      <c r="S15" s="28" t="inlineStr">
        <is>
          <t>Missed payments 12m</t>
        </is>
      </c>
      <c r="T15" s="28" t="inlineStr">
        <is>
          <t>Marketing segment</t>
        </is>
      </c>
      <c r="U15" s="28" t="inlineStr">
        <is>
          <t>Prior claims 5y</t>
        </is>
      </c>
      <c r="V15" s="28" t="inlineStr">
        <is>
          <t>Policyholder age band</t>
        </is>
      </c>
      <c r="W15" s="28" t="inlineStr">
        <is>
          <t>Sum insured (raw)</t>
        </is>
      </c>
      <c r="X15" s="28" t="inlineStr">
        <is>
          <t>Construction code (raw)</t>
        </is>
      </c>
      <c r="Y15" s="28" t="inlineStr">
        <is>
          <t>Tenure</t>
        </is>
      </c>
      <c r="Z15" s="28" t="inlineStr">
        <is>
          <t>Security level</t>
        </is>
      </c>
      <c r="AA15" s="28" t="inlineStr">
        <is>
          <t>High-value items</t>
        </is>
      </c>
      <c r="AB15" s="28" t="inlineStr">
        <is>
          <t>Accidental damage cover</t>
        </is>
      </c>
      <c r="AC15" s="28" t="inlineStr">
        <is>
          <t>Bicycle cover</t>
        </is>
      </c>
      <c r="AD15" s="28" t="inlineStr">
        <is>
          <t>Works from home</t>
        </is>
      </c>
      <c r="AE15" s="28" t="inlineStr">
        <is>
          <t>Lodgers</t>
        </is>
      </c>
      <c r="AF15" s="28" t="inlineStr">
        <is>
          <t>Urban density</t>
        </is>
      </c>
      <c r="AG15" s="28" t="inlineStr">
        <is>
          <t>Flood zone</t>
        </is>
      </c>
      <c r="AH15" s="28" t="inlineStr">
        <is>
          <t>Elevation (m)</t>
        </is>
      </c>
      <c r="AI15" s="28" t="inlineStr">
        <is>
          <t>Distance to river (km)</t>
        </is>
      </c>
      <c r="AJ15" s="28" t="inlineStr">
        <is>
          <t>Soil type</t>
        </is>
      </c>
      <c r="AK15" s="28" t="inlineStr">
        <is>
          <t>Property type</t>
        </is>
      </c>
      <c r="AL15" s="28" t="inlineStr">
        <is>
          <t>Year built (raw)</t>
        </is>
      </c>
      <c r="AM15" s="28" t="inlineStr">
        <is>
          <t>Energy rating</t>
        </is>
      </c>
      <c r="AN15" s="28" t="inlineStr">
        <is>
          <t>Dry summer index 2025</t>
        </is>
      </c>
      <c r="AO15" s="28" t="inlineStr">
        <is>
          <t>Rainfall 2025 (mm)</t>
        </is>
      </c>
      <c r="AP15" s="28" t="inlineStr">
        <is>
          <t>Days unoccupied</t>
        </is>
      </c>
      <c r="AQ15" s="28" t="inlineStr">
        <is>
          <t>Renewal count</t>
        </is>
      </c>
      <c r="AR15" s="28" t="inlineStr">
        <is>
          <t>Days quote to inception</t>
        </is>
      </c>
      <c r="AS15" s="28" t="inlineStr">
        <is>
          <t>Discount applied</t>
        </is>
      </c>
      <c r="AT15" s="28" t="inlineStr">
        <is>
          <t>Occupancy</t>
        </is>
      </c>
      <c r="AU15" s="28" t="inlineStr">
        <is>
          <t>Smoke alarms</t>
        </is>
      </c>
      <c r="AV15" s="28" t="inlineStr">
        <is>
          <t>Mortgage</t>
        </is>
      </c>
      <c r="AW15" s="28" t="inlineStr">
        <is>
          <t>Household size</t>
        </is>
      </c>
      <c r="AX15" s="28" t="inlineStr">
        <is>
          <t>Licence points</t>
        </is>
      </c>
      <c r="AY15" s="28" t="inlineStr">
        <is>
          <t>Years at address</t>
        </is>
      </c>
      <c r="AZ15" s="28" t="inlineStr">
        <is>
          <t>Customer since (year)</t>
        </is>
      </c>
      <c r="BA15" s="28" t="inlineStr">
        <is>
          <t>Marital status</t>
        </is>
      </c>
      <c r="BB15" s="28" t="inlineStr">
        <is>
          <t>Email domain</t>
        </is>
      </c>
      <c r="BC15" s="28" t="inlineStr">
        <is>
          <t>Marketing consent</t>
        </is>
      </c>
      <c r="BD15" s="28" t="inlineStr">
        <is>
          <t>Document preference</t>
        </is>
      </c>
      <c r="BE15" s="28" t="inlineStr">
        <is>
          <t>Previous insurer</t>
        </is>
      </c>
      <c r="BF15" s="28" t="inlineStr">
        <is>
          <t>Campaign code</t>
        </is>
      </c>
      <c r="BG15" s="28" t="inlineStr">
        <is>
          <t>Branch</t>
        </is>
      </c>
      <c r="BH15" s="28" t="inlineStr">
        <is>
          <t>Bedrooms</t>
        </is>
      </c>
      <c r="BI15" s="28" t="inlineStr">
        <is>
          <t>Roof type</t>
        </is>
      </c>
      <c r="BJ15" s="28" t="inlineStr">
        <is>
          <t>Basement</t>
        </is>
      </c>
      <c r="BK15" s="28" t="inlineStr">
        <is>
          <t>Trees within 5m</t>
        </is>
      </c>
      <c r="BL15" s="28" t="inlineStr">
        <is>
          <t>Listed building</t>
        </is>
      </c>
      <c r="BM15" s="28" t="inlineStr">
        <is>
          <t>Solar panels</t>
        </is>
      </c>
      <c r="BN15" s="28" t="inlineStr">
        <is>
          <t>Hail days 2025</t>
        </is>
      </c>
      <c r="BO15" s="28" t="inlineStr">
        <is>
          <t>Wind exposure index 2025</t>
        </is>
      </c>
      <c r="BP15" s="28" t="inlineStr">
        <is>
          <t>Freezing days 2025</t>
        </is>
      </c>
      <c r="BQ15" s="28" t="inlineStr">
        <is>
          <t>Wildfire index 2025</t>
        </is>
      </c>
      <c r="BR15" s="28" t="inlineStr">
        <is>
          <t>Mean temperature 2025 (C)</t>
        </is>
      </c>
      <c r="BS15" s="28" t="inlineStr">
        <is>
          <t>Customer</t>
        </is>
      </c>
      <c r="BT15" s="28" t="inlineStr">
        <is>
          <t>Address</t>
        </is>
      </c>
    </row>
    <row r="16">
      <c r="B16" s="9" t="inlineStr">
        <is>
          <t>M00118569</t>
        </is>
      </c>
      <c r="C16" s="9" t="inlineStr">
        <is>
          <t>motor</t>
        </is>
      </c>
      <c r="D16" s="9" t="inlineStr">
        <is>
          <t>false</t>
        </is>
      </c>
      <c r="E16" s="9" t="inlineStr">
        <is>
          <t>direct</t>
        </is>
      </c>
      <c r="F16" s="29" t="n">
        <v>45658</v>
      </c>
      <c r="G16" s="29" t="n">
        <v>46000</v>
      </c>
      <c r="H16" s="30" t="n">
        <v>0.9397</v>
      </c>
      <c r="I16" s="31" t="n">
        <v>1095.48</v>
      </c>
      <c r="J16" s="9" t="inlineStr">
        <is>
          <t>17-24</t>
        </is>
      </c>
      <c r="K16" s="32" t="n">
        <v>2</v>
      </c>
      <c r="L16" s="32" t="n">
        <v>1</v>
      </c>
      <c r="M16" s="32" t="n">
        <v>6</v>
      </c>
      <c r="N16" s="32" t="n">
        <v>11</v>
      </c>
      <c r="O16" s="9" t="inlineStr">
        <is>
          <t>third_party_fire_theft</t>
        </is>
      </c>
      <c r="P16" s="9" t="inlineStr">
        <is>
          <t>social</t>
        </is>
      </c>
      <c r="Q16" s="32" t="n">
        <v>0</v>
      </c>
      <c r="R16" s="9" t="inlineStr">
        <is>
          <t>monthly</t>
        </is>
      </c>
      <c r="S16" s="32" t="n">
        <v>0</v>
      </c>
      <c r="T16" s="9" t="inlineStr">
        <is>
          <t>young_mainstream</t>
        </is>
      </c>
      <c r="U16" s="32" t="n">
        <v>0</v>
      </c>
      <c r="V16" s="9" t="n"/>
      <c r="W16" s="9" t="n"/>
      <c r="X16" s="9" t="n"/>
      <c r="Y16" s="9" t="n"/>
      <c r="Z16" s="9" t="n"/>
      <c r="AA16" s="9" t="n"/>
      <c r="AB16" s="9" t="n"/>
      <c r="AC16" s="9" t="n"/>
      <c r="AD16" s="9" t="n"/>
      <c r="AE16" s="9" t="n"/>
      <c r="AF16" s="9" t="inlineStr">
        <is>
          <t>suburban</t>
        </is>
      </c>
      <c r="AG16" s="32" t="n">
        <v>1</v>
      </c>
      <c r="AH16" s="32" t="n">
        <v>10.4</v>
      </c>
      <c r="AI16" s="32" t="n">
        <v>1.37</v>
      </c>
      <c r="AJ16" s="9" t="inlineStr">
        <is>
          <t>sand</t>
        </is>
      </c>
      <c r="AK16" s="9" t="inlineStr">
        <is>
          <t>terraced</t>
        </is>
      </c>
      <c r="AL16" s="32" t="n">
        <v>2016</v>
      </c>
      <c r="AM16" s="9" t="n"/>
      <c r="AN16" s="32" t="n">
        <v>0.754</v>
      </c>
      <c r="AO16" s="32" t="n">
        <v>1017</v>
      </c>
      <c r="AP16" s="9" t="n"/>
      <c r="AQ16" s="32" t="n">
        <v>4</v>
      </c>
      <c r="AR16" s="32" t="n">
        <v>16</v>
      </c>
      <c r="AS16" s="32" t="n">
        <v>0.05</v>
      </c>
      <c r="AT16" s="9" t="n"/>
      <c r="AU16" s="9" t="n"/>
      <c r="AV16" s="9" t="n"/>
      <c r="AW16" s="32" t="n">
        <v>2</v>
      </c>
      <c r="AX16" s="32" t="n">
        <v>0</v>
      </c>
      <c r="AY16" s="32" t="n">
        <v>4</v>
      </c>
      <c r="AZ16" s="32" t="n">
        <v>2021</v>
      </c>
      <c r="BA16" s="9" t="inlineStr">
        <is>
          <t>single</t>
        </is>
      </c>
      <c r="BB16" s="9" t="inlineStr">
        <is>
          <t>netbox</t>
        </is>
      </c>
      <c r="BC16" s="9" t="inlineStr">
        <is>
          <t>false</t>
        </is>
      </c>
      <c r="BD16" s="9" t="inlineStr">
        <is>
          <t>email</t>
        </is>
      </c>
      <c r="BE16" s="9" t="inlineStr">
        <is>
          <t>INS04</t>
        </is>
      </c>
      <c r="BF16" s="9" t="n"/>
      <c r="BG16" s="32" t="n">
        <v>2</v>
      </c>
      <c r="BH16" s="32" t="n">
        <v>3</v>
      </c>
      <c r="BI16" s="9" t="inlineStr">
        <is>
          <t>pitched</t>
        </is>
      </c>
      <c r="BJ16" s="9" t="inlineStr">
        <is>
          <t>false</t>
        </is>
      </c>
      <c r="BK16" s="9" t="inlineStr">
        <is>
          <t>false</t>
        </is>
      </c>
      <c r="BL16" s="9" t="inlineStr">
        <is>
          <t>false</t>
        </is>
      </c>
      <c r="BM16" s="9" t="inlineStr">
        <is>
          <t>false</t>
        </is>
      </c>
      <c r="BN16" s="32" t="n">
        <v>7</v>
      </c>
      <c r="BO16" s="32" t="n">
        <v>5.7</v>
      </c>
      <c r="BP16" s="32" t="n">
        <v>52</v>
      </c>
      <c r="BQ16" s="32" t="n">
        <v>0.521</v>
      </c>
      <c r="BR16" s="32" t="n">
        <v>13.2</v>
      </c>
      <c r="BS16" s="9" t="inlineStr">
        <is>
          <t>81575987</t>
        </is>
      </c>
      <c r="BT16" s="9" t="inlineStr">
        <is>
          <t>A6924348</t>
        </is>
      </c>
    </row>
    <row r="17">
      <c r="B17" s="9" t="inlineStr">
        <is>
          <t>M00129413</t>
        </is>
      </c>
      <c r="C17" s="9" t="inlineStr">
        <is>
          <t>motor</t>
        </is>
      </c>
      <c r="D17" s="9" t="inlineStr">
        <is>
          <t>true</t>
        </is>
      </c>
      <c r="E17" s="9" t="inlineStr">
        <is>
          <t>broker</t>
        </is>
      </c>
      <c r="F17" s="29" t="n">
        <v>45902</v>
      </c>
      <c r="G17" s="29" t="n">
        <v>46022</v>
      </c>
      <c r="H17" s="30" t="n">
        <v>0.3315</v>
      </c>
      <c r="I17" s="31" t="n">
        <v>354.15</v>
      </c>
      <c r="J17" s="9" t="inlineStr">
        <is>
          <t>25-34</t>
        </is>
      </c>
      <c r="K17" s="32" t="n">
        <v>5</v>
      </c>
      <c r="L17" s="32" t="n">
        <v>5</v>
      </c>
      <c r="M17" s="32" t="n">
        <v>5</v>
      </c>
      <c r="N17" s="9" t="n"/>
      <c r="O17" s="9" t="inlineStr">
        <is>
          <t>comprehensive</t>
        </is>
      </c>
      <c r="P17" s="9" t="inlineStr">
        <is>
          <t>social</t>
        </is>
      </c>
      <c r="Q17" s="32" t="n">
        <v>250</v>
      </c>
      <c r="R17" s="9" t="inlineStr">
        <is>
          <t>monthly</t>
        </is>
      </c>
      <c r="S17" s="32" t="n">
        <v>0</v>
      </c>
      <c r="T17" s="9" t="inlineStr">
        <is>
          <t>young_budget</t>
        </is>
      </c>
      <c r="U17" s="32" t="n">
        <v>1</v>
      </c>
      <c r="V17" s="9" t="n"/>
      <c r="W17" s="9" t="n"/>
      <c r="X17" s="9" t="n"/>
      <c r="Y17" s="9" t="n"/>
      <c r="Z17" s="9" t="n"/>
      <c r="AA17" s="9" t="n"/>
      <c r="AB17" s="9" t="n"/>
      <c r="AC17" s="9" t="n"/>
      <c r="AD17" s="9" t="n"/>
      <c r="AE17" s="9" t="n"/>
      <c r="AF17" s="9" t="inlineStr">
        <is>
          <t>rural</t>
        </is>
      </c>
      <c r="AG17" s="32" t="n">
        <v>1</v>
      </c>
      <c r="AH17" s="32" t="n">
        <v>15.1</v>
      </c>
      <c r="AI17" s="32" t="n">
        <v>4.66</v>
      </c>
      <c r="AJ17" s="9" t="inlineStr">
        <is>
          <t>sand</t>
        </is>
      </c>
      <c r="AK17" s="9" t="inlineStr">
        <is>
          <t>detached</t>
        </is>
      </c>
      <c r="AL17" s="32" t="n">
        <v>1991</v>
      </c>
      <c r="AM17" s="9" t="inlineStr">
        <is>
          <t>B</t>
        </is>
      </c>
      <c r="AN17" s="32" t="n">
        <v>0.329</v>
      </c>
      <c r="AO17" s="32" t="n">
        <v>1071</v>
      </c>
      <c r="AP17" s="9" t="n"/>
      <c r="AQ17" s="32" t="n">
        <v>0</v>
      </c>
      <c r="AR17" s="32" t="n">
        <v>2</v>
      </c>
      <c r="AS17" s="32" t="n">
        <v>0</v>
      </c>
      <c r="AT17" s="9" t="n"/>
      <c r="AU17" s="9" t="n"/>
      <c r="AV17" s="9" t="n"/>
      <c r="AW17" s="32" t="n">
        <v>2</v>
      </c>
      <c r="AX17" s="32" t="n">
        <v>0</v>
      </c>
      <c r="AY17" s="32" t="n">
        <v>11</v>
      </c>
      <c r="AZ17" s="32" t="n">
        <v>2025</v>
      </c>
      <c r="BA17" s="9" t="inlineStr">
        <is>
          <t>married</t>
        </is>
      </c>
      <c r="BB17" s="9" t="inlineStr">
        <is>
          <t>netbox</t>
        </is>
      </c>
      <c r="BC17" s="9" t="inlineStr">
        <is>
          <t>false</t>
        </is>
      </c>
      <c r="BD17" s="9" t="inlineStr">
        <is>
          <t>email</t>
        </is>
      </c>
      <c r="BE17" s="9" t="inlineStr">
        <is>
          <t>INS17</t>
        </is>
      </c>
      <c r="BF17" s="9" t="inlineStr">
        <is>
          <t>CMP09</t>
        </is>
      </c>
      <c r="BG17" s="32" t="n">
        <v>9</v>
      </c>
      <c r="BH17" s="32" t="n">
        <v>4</v>
      </c>
      <c r="BI17" s="9" t="inlineStr">
        <is>
          <t>pitched</t>
        </is>
      </c>
      <c r="BJ17" s="9" t="inlineStr">
        <is>
          <t>false</t>
        </is>
      </c>
      <c r="BK17" s="9" t="inlineStr">
        <is>
          <t>false</t>
        </is>
      </c>
      <c r="BL17" s="9" t="inlineStr">
        <is>
          <t>false</t>
        </is>
      </c>
      <c r="BM17" s="9" t="inlineStr">
        <is>
          <t>false</t>
        </is>
      </c>
      <c r="BN17" s="32" t="n">
        <v>10</v>
      </c>
      <c r="BO17" s="32" t="n">
        <v>6.6</v>
      </c>
      <c r="BP17" s="32" t="n">
        <v>39</v>
      </c>
      <c r="BQ17" s="32" t="n">
        <v>0.39</v>
      </c>
      <c r="BR17" s="32" t="n">
        <v>11.5</v>
      </c>
      <c r="BS17" s="9" t="inlineStr">
        <is>
          <t>05068935</t>
        </is>
      </c>
      <c r="BT17" s="9" t="inlineStr">
        <is>
          <t>A0759646</t>
        </is>
      </c>
    </row>
    <row r="18">
      <c r="B18" s="9" t="inlineStr">
        <is>
          <t>M00153851</t>
        </is>
      </c>
      <c r="C18" s="9" t="inlineStr">
        <is>
          <t>motor</t>
        </is>
      </c>
      <c r="D18" s="9" t="inlineStr">
        <is>
          <t>true</t>
        </is>
      </c>
      <c r="E18" s="9" t="inlineStr">
        <is>
          <t>broker</t>
        </is>
      </c>
      <c r="F18" s="29" t="n">
        <v>45672</v>
      </c>
      <c r="G18" s="29" t="n">
        <v>46022</v>
      </c>
      <c r="H18" s="30" t="n">
        <v>0.9616</v>
      </c>
      <c r="I18" s="31" t="n">
        <v>414.72</v>
      </c>
      <c r="J18" s="9" t="inlineStr">
        <is>
          <t>35-49</t>
        </is>
      </c>
      <c r="K18" s="32" t="n">
        <v>29</v>
      </c>
      <c r="L18" s="32" t="n">
        <v>10</v>
      </c>
      <c r="M18" s="32" t="n">
        <v>9</v>
      </c>
      <c r="N18" s="32" t="n">
        <v>4</v>
      </c>
      <c r="O18" s="9" t="inlineStr">
        <is>
          <t>comprehensive</t>
        </is>
      </c>
      <c r="P18" s="9" t="inlineStr">
        <is>
          <t>commuting</t>
        </is>
      </c>
      <c r="Q18" s="32" t="n">
        <v>0</v>
      </c>
      <c r="R18" s="9" t="inlineStr">
        <is>
          <t>annual</t>
        </is>
      </c>
      <c r="S18" s="32" t="n">
        <v>0</v>
      </c>
      <c r="T18" s="9" t="inlineStr">
        <is>
          <t>midlife_affluent</t>
        </is>
      </c>
      <c r="U18" s="32" t="n">
        <v>0</v>
      </c>
      <c r="V18" s="9" t="n"/>
      <c r="W18" s="9" t="n"/>
      <c r="X18" s="9" t="n"/>
      <c r="Y18" s="9" t="n"/>
      <c r="Z18" s="9" t="n"/>
      <c r="AA18" s="9" t="n"/>
      <c r="AB18" s="9" t="n"/>
      <c r="AC18" s="9" t="n"/>
      <c r="AD18" s="9" t="n"/>
      <c r="AE18" s="9" t="n"/>
      <c r="AF18" s="9" t="inlineStr">
        <is>
          <t>suburban</t>
        </is>
      </c>
      <c r="AG18" s="32" t="n">
        <v>1</v>
      </c>
      <c r="AH18" s="32" t="n">
        <v>11.8</v>
      </c>
      <c r="AI18" s="9" t="n"/>
      <c r="AJ18" s="9" t="inlineStr">
        <is>
          <t>loam</t>
        </is>
      </c>
      <c r="AK18" s="9" t="inlineStr">
        <is>
          <t>detached</t>
        </is>
      </c>
      <c r="AL18" s="32" t="n">
        <v>2012</v>
      </c>
      <c r="AM18" s="9" t="inlineStr">
        <is>
          <t>A</t>
        </is>
      </c>
      <c r="AN18" s="32" t="n">
        <v>0.925</v>
      </c>
      <c r="AO18" s="32" t="n">
        <v>1276</v>
      </c>
      <c r="AP18" s="9" t="n"/>
      <c r="AQ18" s="32" t="n">
        <v>0</v>
      </c>
      <c r="AR18" s="32" t="n">
        <v>18</v>
      </c>
      <c r="AS18" s="32" t="n">
        <v>0</v>
      </c>
      <c r="AT18" s="9" t="n"/>
      <c r="AU18" s="9" t="n"/>
      <c r="AV18" s="9" t="n"/>
      <c r="AW18" s="32" t="n">
        <v>5</v>
      </c>
      <c r="AX18" s="32" t="n">
        <v>0</v>
      </c>
      <c r="AY18" s="32" t="n">
        <v>2</v>
      </c>
      <c r="AZ18" s="32" t="n">
        <v>2025</v>
      </c>
      <c r="BA18" s="9" t="inlineStr">
        <is>
          <t>married</t>
        </is>
      </c>
      <c r="BB18" s="9" t="inlineStr">
        <is>
          <t>inboxly</t>
        </is>
      </c>
      <c r="BC18" s="9" t="inlineStr">
        <is>
          <t>false</t>
        </is>
      </c>
      <c r="BD18" s="9" t="inlineStr">
        <is>
          <t>email</t>
        </is>
      </c>
      <c r="BE18" s="9" t="inlineStr">
        <is>
          <t>INS26</t>
        </is>
      </c>
      <c r="BF18" s="9" t="inlineStr">
        <is>
          <t>CMP13</t>
        </is>
      </c>
      <c r="BG18" s="32" t="n">
        <v>5</v>
      </c>
      <c r="BH18" s="32" t="n">
        <v>4</v>
      </c>
      <c r="BI18" s="9" t="inlineStr">
        <is>
          <t>pitched</t>
        </is>
      </c>
      <c r="BJ18" s="9" t="inlineStr">
        <is>
          <t>false</t>
        </is>
      </c>
      <c r="BK18" s="9" t="inlineStr">
        <is>
          <t>false</t>
        </is>
      </c>
      <c r="BL18" s="9" t="inlineStr">
        <is>
          <t>false</t>
        </is>
      </c>
      <c r="BM18" s="9" t="inlineStr">
        <is>
          <t>false</t>
        </is>
      </c>
      <c r="BN18" s="32" t="n">
        <v>2</v>
      </c>
      <c r="BO18" s="32" t="n">
        <v>4.2</v>
      </c>
      <c r="BP18" s="32" t="n">
        <v>0</v>
      </c>
      <c r="BQ18" s="32" t="n">
        <v>0.6899999999999999</v>
      </c>
      <c r="BR18" s="32" t="n">
        <v>18.8</v>
      </c>
      <c r="BS18" s="9" t="inlineStr">
        <is>
          <t>72238013</t>
        </is>
      </c>
      <c r="BT18" s="9" t="inlineStr">
        <is>
          <t>A9220498</t>
        </is>
      </c>
    </row>
    <row r="19">
      <c r="B19" s="9" t="inlineStr">
        <is>
          <t>M00161473</t>
        </is>
      </c>
      <c r="C19" s="9" t="inlineStr">
        <is>
          <t>motor</t>
        </is>
      </c>
      <c r="D19" s="9" t="inlineStr">
        <is>
          <t>true</t>
        </is>
      </c>
      <c r="E19" s="9" t="inlineStr">
        <is>
          <t>broker</t>
        </is>
      </c>
      <c r="F19" s="29" t="n">
        <v>45671</v>
      </c>
      <c r="G19" s="29" t="n">
        <v>46022</v>
      </c>
      <c r="H19" s="30" t="n">
        <v>0.9644</v>
      </c>
      <c r="I19" s="31" t="n">
        <v>1131.78</v>
      </c>
      <c r="J19" s="9" t="inlineStr">
        <is>
          <t>17-24</t>
        </is>
      </c>
      <c r="K19" s="32" t="n">
        <v>0</v>
      </c>
      <c r="L19" s="32" t="n">
        <v>0</v>
      </c>
      <c r="M19" s="32" t="n">
        <v>6</v>
      </c>
      <c r="N19" s="32" t="n">
        <v>15</v>
      </c>
      <c r="O19" s="9" t="inlineStr">
        <is>
          <t>third_party_fire_theft</t>
        </is>
      </c>
      <c r="P19" s="9" t="inlineStr">
        <is>
          <t>social</t>
        </is>
      </c>
      <c r="Q19" s="32" t="n">
        <v>250</v>
      </c>
      <c r="R19" s="9" t="inlineStr">
        <is>
          <t>monthly</t>
        </is>
      </c>
      <c r="S19" s="32" t="n">
        <v>0</v>
      </c>
      <c r="T19" s="9" t="inlineStr">
        <is>
          <t>young_mainstream</t>
        </is>
      </c>
      <c r="U19" s="32" t="n">
        <v>1</v>
      </c>
      <c r="V19" s="9" t="n"/>
      <c r="W19" s="9" t="n"/>
      <c r="X19" s="9" t="n"/>
      <c r="Y19" s="9" t="n"/>
      <c r="Z19" s="9" t="n"/>
      <c r="AA19" s="9" t="n"/>
      <c r="AB19" s="9" t="n"/>
      <c r="AC19" s="9" t="n"/>
      <c r="AD19" s="9" t="n"/>
      <c r="AE19" s="9" t="n"/>
      <c r="AF19" s="9" t="inlineStr">
        <is>
          <t>rural</t>
        </is>
      </c>
      <c r="AG19" s="32" t="n">
        <v>1</v>
      </c>
      <c r="AH19" s="32" t="n">
        <v>15.2</v>
      </c>
      <c r="AI19" s="32" t="n">
        <v>6.2</v>
      </c>
      <c r="AJ19" s="9" t="inlineStr">
        <is>
          <t>clay</t>
        </is>
      </c>
      <c r="AK19" s="9" t="inlineStr">
        <is>
          <t>flat</t>
        </is>
      </c>
      <c r="AL19" s="32" t="n">
        <v>1956</v>
      </c>
      <c r="AM19" s="9" t="inlineStr">
        <is>
          <t>D</t>
        </is>
      </c>
      <c r="AN19" s="32" t="n">
        <v>0.507</v>
      </c>
      <c r="AO19" s="32" t="n">
        <v>1077</v>
      </c>
      <c r="AP19" s="9" t="n"/>
      <c r="AQ19" s="32" t="n">
        <v>0</v>
      </c>
      <c r="AR19" s="32" t="n">
        <v>24</v>
      </c>
      <c r="AS19" s="32" t="n">
        <v>0</v>
      </c>
      <c r="AT19" s="9" t="n"/>
      <c r="AU19" s="9" t="n"/>
      <c r="AV19" s="9" t="n"/>
      <c r="AW19" s="32" t="n">
        <v>2</v>
      </c>
      <c r="AX19" s="32" t="n">
        <v>0</v>
      </c>
      <c r="AY19" s="32" t="n">
        <v>2</v>
      </c>
      <c r="AZ19" s="32" t="n">
        <v>2025</v>
      </c>
      <c r="BA19" s="9" t="inlineStr">
        <is>
          <t>single</t>
        </is>
      </c>
      <c r="BB19" s="9" t="inlineStr">
        <is>
          <t>mailone</t>
        </is>
      </c>
      <c r="BC19" s="9" t="inlineStr">
        <is>
          <t>true</t>
        </is>
      </c>
      <c r="BD19" s="9" t="inlineStr">
        <is>
          <t>email</t>
        </is>
      </c>
      <c r="BE19" s="9" t="inlineStr">
        <is>
          <t>INS36</t>
        </is>
      </c>
      <c r="BF19" s="9" t="inlineStr">
        <is>
          <t>CMP02</t>
        </is>
      </c>
      <c r="BG19" s="32" t="n">
        <v>21</v>
      </c>
      <c r="BH19" s="32" t="n">
        <v>1</v>
      </c>
      <c r="BI19" s="9" t="inlineStr">
        <is>
          <t>pitched</t>
        </is>
      </c>
      <c r="BJ19" s="9" t="inlineStr">
        <is>
          <t>false</t>
        </is>
      </c>
      <c r="BK19" s="9" t="inlineStr">
        <is>
          <t>true</t>
        </is>
      </c>
      <c r="BL19" s="9" t="inlineStr">
        <is>
          <t>false</t>
        </is>
      </c>
      <c r="BM19" s="9" t="inlineStr">
        <is>
          <t>false</t>
        </is>
      </c>
      <c r="BN19" s="32" t="n">
        <v>24</v>
      </c>
      <c r="BO19" s="32" t="n">
        <v>7</v>
      </c>
      <c r="BP19" s="32" t="n">
        <v>23</v>
      </c>
      <c r="BQ19" s="32" t="n">
        <v>0.554</v>
      </c>
      <c r="BR19" s="32" t="n">
        <v>14.2</v>
      </c>
      <c r="BS19" s="9" t="inlineStr">
        <is>
          <t>88632978</t>
        </is>
      </c>
      <c r="BT19" s="9" t="inlineStr">
        <is>
          <t>A3687131</t>
        </is>
      </c>
    </row>
    <row r="20">
      <c r="B20" s="9" t="inlineStr">
        <is>
          <t>M00167496</t>
        </is>
      </c>
      <c r="C20" s="9" t="inlineStr">
        <is>
          <t>motor</t>
        </is>
      </c>
      <c r="D20" s="9" t="inlineStr">
        <is>
          <t>true</t>
        </is>
      </c>
      <c r="E20" s="9" t="inlineStr">
        <is>
          <t>broker</t>
        </is>
      </c>
      <c r="F20" s="29" t="n">
        <v>45664</v>
      </c>
      <c r="G20" s="29" t="n">
        <v>46022</v>
      </c>
      <c r="H20" s="30" t="n">
        <v>0.9836</v>
      </c>
      <c r="I20" s="31" t="n">
        <v>463.95</v>
      </c>
      <c r="J20" s="9" t="inlineStr">
        <is>
          <t>25-34</t>
        </is>
      </c>
      <c r="K20" s="32" t="n">
        <v>9</v>
      </c>
      <c r="L20" s="32" t="n">
        <v>6</v>
      </c>
      <c r="M20" s="32" t="n">
        <v>8</v>
      </c>
      <c r="N20" s="32" t="n">
        <v>11</v>
      </c>
      <c r="O20" s="9" t="inlineStr">
        <is>
          <t>comprehensive</t>
        </is>
      </c>
      <c r="P20" s="9" t="inlineStr">
        <is>
          <t>business</t>
        </is>
      </c>
      <c r="Q20" s="32" t="n">
        <v>250</v>
      </c>
      <c r="R20" s="9" t="inlineStr">
        <is>
          <t>monthly</t>
        </is>
      </c>
      <c r="S20" s="32" t="n">
        <v>0</v>
      </c>
      <c r="T20" s="9" t="inlineStr">
        <is>
          <t>young_mainstream</t>
        </is>
      </c>
      <c r="U20" s="32" t="n">
        <v>0</v>
      </c>
      <c r="V20" s="9" t="n"/>
      <c r="W20" s="9" t="n"/>
      <c r="X20" s="9" t="n"/>
      <c r="Y20" s="9" t="n"/>
      <c r="Z20" s="9" t="n"/>
      <c r="AA20" s="9" t="n"/>
      <c r="AB20" s="9" t="n"/>
      <c r="AC20" s="9" t="n"/>
      <c r="AD20" s="9" t="n"/>
      <c r="AE20" s="9" t="n"/>
      <c r="AF20" s="9" t="inlineStr">
        <is>
          <t>suburban</t>
        </is>
      </c>
      <c r="AG20" s="32" t="n">
        <v>1</v>
      </c>
      <c r="AH20" s="32" t="n">
        <v>5.5</v>
      </c>
      <c r="AI20" s="32" t="n">
        <v>1.94</v>
      </c>
      <c r="AJ20" s="9" t="inlineStr">
        <is>
          <t>loam</t>
        </is>
      </c>
      <c r="AK20" s="9" t="inlineStr">
        <is>
          <t>semi_detached</t>
        </is>
      </c>
      <c r="AL20" s="32" t="n">
        <v>1870</v>
      </c>
      <c r="AM20" s="9" t="inlineStr">
        <is>
          <t>G</t>
        </is>
      </c>
      <c r="AN20" s="32" t="n">
        <v>0.717</v>
      </c>
      <c r="AO20" s="32" t="n">
        <v>873</v>
      </c>
      <c r="AP20" s="9" t="n"/>
      <c r="AQ20" s="32" t="n">
        <v>0</v>
      </c>
      <c r="AR20" s="32" t="n">
        <v>12</v>
      </c>
      <c r="AS20" s="32" t="n">
        <v>0</v>
      </c>
      <c r="AT20" s="9" t="n"/>
      <c r="AU20" s="9" t="n"/>
      <c r="AV20" s="9" t="n"/>
      <c r="AW20" s="32" t="n">
        <v>1</v>
      </c>
      <c r="AX20" s="32" t="n">
        <v>0</v>
      </c>
      <c r="AY20" s="32" t="n">
        <v>8</v>
      </c>
      <c r="AZ20" s="32" t="n">
        <v>2025</v>
      </c>
      <c r="BA20" s="9" t="inlineStr">
        <is>
          <t>single</t>
        </is>
      </c>
      <c r="BB20" s="9" t="inlineStr">
        <is>
          <t>posthub</t>
        </is>
      </c>
      <c r="BC20" s="9" t="inlineStr">
        <is>
          <t>true</t>
        </is>
      </c>
      <c r="BD20" s="9" t="inlineStr">
        <is>
          <t>email</t>
        </is>
      </c>
      <c r="BE20" s="9" t="inlineStr">
        <is>
          <t>INS14</t>
        </is>
      </c>
      <c r="BF20" s="9" t="inlineStr">
        <is>
          <t>CMP12</t>
        </is>
      </c>
      <c r="BG20" s="32" t="n">
        <v>3</v>
      </c>
      <c r="BH20" s="32" t="n">
        <v>2</v>
      </c>
      <c r="BI20" s="9" t="inlineStr">
        <is>
          <t>flat</t>
        </is>
      </c>
      <c r="BJ20" s="9" t="inlineStr">
        <is>
          <t>false</t>
        </is>
      </c>
      <c r="BK20" s="9" t="inlineStr">
        <is>
          <t>false</t>
        </is>
      </c>
      <c r="BL20" s="9" t="inlineStr">
        <is>
          <t>false</t>
        </is>
      </c>
      <c r="BM20" s="9" t="inlineStr">
        <is>
          <t>false</t>
        </is>
      </c>
      <c r="BN20" s="32" t="n">
        <v>9</v>
      </c>
      <c r="BO20" s="32" t="n">
        <v>7.1</v>
      </c>
      <c r="BP20" s="32" t="n">
        <v>50</v>
      </c>
      <c r="BQ20" s="32" t="n">
        <v>0.383</v>
      </c>
      <c r="BR20" s="32" t="n">
        <v>13.1</v>
      </c>
      <c r="BS20" s="9" t="inlineStr">
        <is>
          <t>48843509</t>
        </is>
      </c>
      <c r="BT20" s="9" t="inlineStr">
        <is>
          <t>A6557449</t>
        </is>
      </c>
    </row>
    <row r="21">
      <c r="B21" s="9" t="inlineStr">
        <is>
          <t>M00176777</t>
        </is>
      </c>
      <c r="C21" s="9" t="inlineStr">
        <is>
          <t>motor</t>
        </is>
      </c>
      <c r="D21" s="9" t="inlineStr">
        <is>
          <t>true</t>
        </is>
      </c>
      <c r="E21" s="9" t="inlineStr">
        <is>
          <t>broker</t>
        </is>
      </c>
      <c r="F21" s="29" t="n">
        <v>45661</v>
      </c>
      <c r="G21" s="29" t="n">
        <v>46022</v>
      </c>
      <c r="H21" s="30" t="n">
        <v>0.9918</v>
      </c>
      <c r="I21" s="31" t="n">
        <v>443.61</v>
      </c>
      <c r="J21" s="9" t="inlineStr">
        <is>
          <t>25-34</t>
        </is>
      </c>
      <c r="K21" s="32" t="n">
        <v>6</v>
      </c>
      <c r="L21" s="32" t="n">
        <v>5</v>
      </c>
      <c r="M21" s="32" t="n">
        <v>11</v>
      </c>
      <c r="N21" s="32" t="n">
        <v>5</v>
      </c>
      <c r="O21" s="9" t="inlineStr">
        <is>
          <t>comprehensive</t>
        </is>
      </c>
      <c r="P21" s="9" t="inlineStr">
        <is>
          <t>commuting</t>
        </is>
      </c>
      <c r="Q21" s="32" t="n">
        <v>0</v>
      </c>
      <c r="R21" s="9" t="inlineStr">
        <is>
          <t>annual</t>
        </is>
      </c>
      <c r="S21" s="32" t="n">
        <v>0</v>
      </c>
      <c r="T21" s="9" t="inlineStr">
        <is>
          <t>young_mainstream</t>
        </is>
      </c>
      <c r="U21" s="32" t="n">
        <v>1</v>
      </c>
      <c r="V21" s="9" t="n"/>
      <c r="W21" s="9" t="n"/>
      <c r="X21" s="9" t="n"/>
      <c r="Y21" s="9" t="n"/>
      <c r="Z21" s="9" t="n"/>
      <c r="AA21" s="9" t="n"/>
      <c r="AB21" s="9" t="n"/>
      <c r="AC21" s="9" t="n"/>
      <c r="AD21" s="9" t="n"/>
      <c r="AE21" s="9" t="n"/>
      <c r="AF21" s="9" t="inlineStr">
        <is>
          <t>urban</t>
        </is>
      </c>
      <c r="AG21" s="9" t="n"/>
      <c r="AH21" s="32" t="n">
        <v>8.5</v>
      </c>
      <c r="AI21" s="32" t="n">
        <v>5.76</v>
      </c>
      <c r="AJ21" s="9" t="inlineStr">
        <is>
          <t>rock</t>
        </is>
      </c>
      <c r="AK21" s="9" t="inlineStr">
        <is>
          <t>semi_detached</t>
        </is>
      </c>
      <c r="AL21" s="32" t="n">
        <v>1875</v>
      </c>
      <c r="AM21" s="9" t="inlineStr">
        <is>
          <t>G</t>
        </is>
      </c>
      <c r="AN21" s="32" t="n">
        <v>0.8100000000000001</v>
      </c>
      <c r="AO21" s="32" t="n">
        <v>1095</v>
      </c>
      <c r="AP21" s="9" t="n"/>
      <c r="AQ21" s="32" t="n">
        <v>0</v>
      </c>
      <c r="AR21" s="32" t="n">
        <v>23</v>
      </c>
      <c r="AS21" s="32" t="n">
        <v>0</v>
      </c>
      <c r="AT21" s="9" t="n"/>
      <c r="AU21" s="9" t="n"/>
      <c r="AV21" s="9" t="n"/>
      <c r="AW21" s="32" t="n">
        <v>1</v>
      </c>
      <c r="AX21" s="32" t="n">
        <v>3</v>
      </c>
      <c r="AY21" s="9" t="n"/>
      <c r="AZ21" s="32" t="n">
        <v>2025</v>
      </c>
      <c r="BA21" s="9" t="inlineStr">
        <is>
          <t>divorced</t>
        </is>
      </c>
      <c r="BB21" s="9" t="inlineStr">
        <is>
          <t>other</t>
        </is>
      </c>
      <c r="BC21" s="9" t="inlineStr">
        <is>
          <t>true</t>
        </is>
      </c>
      <c r="BD21" s="9" t="inlineStr">
        <is>
          <t>email</t>
        </is>
      </c>
      <c r="BE21" s="9" t="inlineStr">
        <is>
          <t>INS35</t>
        </is>
      </c>
      <c r="BF21" s="9" t="inlineStr">
        <is>
          <t>CMP09</t>
        </is>
      </c>
      <c r="BG21" s="32" t="n">
        <v>22</v>
      </c>
      <c r="BH21" s="32" t="n">
        <v>2</v>
      </c>
      <c r="BI21" s="9" t="inlineStr">
        <is>
          <t>pitched</t>
        </is>
      </c>
      <c r="BJ21" s="9" t="inlineStr">
        <is>
          <t>false</t>
        </is>
      </c>
      <c r="BK21" s="9" t="inlineStr">
        <is>
          <t>false</t>
        </is>
      </c>
      <c r="BL21" s="9" t="inlineStr">
        <is>
          <t>false</t>
        </is>
      </c>
      <c r="BM21" s="9" t="inlineStr">
        <is>
          <t>false</t>
        </is>
      </c>
      <c r="BN21" s="32" t="n">
        <v>10</v>
      </c>
      <c r="BO21" s="32" t="n">
        <v>4.4</v>
      </c>
      <c r="BP21" s="32" t="n">
        <v>44</v>
      </c>
      <c r="BQ21" s="32" t="n">
        <v>0.447</v>
      </c>
      <c r="BR21" s="32" t="n">
        <v>14.1</v>
      </c>
      <c r="BS21" s="9" t="inlineStr">
        <is>
          <t>30215970</t>
        </is>
      </c>
      <c r="BT21" s="9" t="inlineStr">
        <is>
          <t>A8460609</t>
        </is>
      </c>
    </row>
    <row r="22">
      <c r="B22" s="9" t="inlineStr">
        <is>
          <t>M00185311</t>
        </is>
      </c>
      <c r="C22" s="9" t="inlineStr">
        <is>
          <t>motor</t>
        </is>
      </c>
      <c r="D22" s="9" t="inlineStr">
        <is>
          <t>true</t>
        </is>
      </c>
      <c r="E22" s="9" t="inlineStr">
        <is>
          <t>direct</t>
        </is>
      </c>
      <c r="F22" s="29" t="n">
        <v>45671</v>
      </c>
      <c r="G22" s="29" t="n">
        <v>46022</v>
      </c>
      <c r="H22" s="30" t="n">
        <v>0.9644</v>
      </c>
      <c r="I22" s="31" t="n">
        <v>872.3099999999999</v>
      </c>
      <c r="J22" s="9" t="inlineStr">
        <is>
          <t>17-24</t>
        </is>
      </c>
      <c r="K22" s="32" t="n">
        <v>0</v>
      </c>
      <c r="L22" s="32" t="n">
        <v>1</v>
      </c>
      <c r="M22" s="32" t="n">
        <v>12</v>
      </c>
      <c r="N22" s="9" t="n"/>
      <c r="O22" s="9" t="inlineStr">
        <is>
          <t>third_party_only</t>
        </is>
      </c>
      <c r="P22" s="9" t="inlineStr">
        <is>
          <t>business</t>
        </is>
      </c>
      <c r="Q22" s="32" t="n">
        <v>1000</v>
      </c>
      <c r="R22" s="9" t="inlineStr">
        <is>
          <t>monthly</t>
        </is>
      </c>
      <c r="S22" s="32" t="n">
        <v>0</v>
      </c>
      <c r="T22" s="9" t="inlineStr">
        <is>
          <t>young_affluent</t>
        </is>
      </c>
      <c r="U22" s="32" t="n">
        <v>0</v>
      </c>
      <c r="V22" s="9" t="n"/>
      <c r="W22" s="9" t="n"/>
      <c r="X22" s="9" t="n"/>
      <c r="Y22" s="9" t="n"/>
      <c r="Z22" s="9" t="n"/>
      <c r="AA22" s="9" t="n"/>
      <c r="AB22" s="9" t="n"/>
      <c r="AC22" s="9" t="n"/>
      <c r="AD22" s="9" t="n"/>
      <c r="AE22" s="9" t="n"/>
      <c r="AF22" s="9" t="inlineStr">
        <is>
          <t>urban</t>
        </is>
      </c>
      <c r="AG22" s="32" t="n">
        <v>1</v>
      </c>
      <c r="AH22" s="32" t="n">
        <v>5.5</v>
      </c>
      <c r="AI22" s="32" t="n">
        <v>1.05</v>
      </c>
      <c r="AJ22" s="9" t="inlineStr">
        <is>
          <t>clay</t>
        </is>
      </c>
      <c r="AK22" s="9" t="inlineStr">
        <is>
          <t>terraced</t>
        </is>
      </c>
      <c r="AL22" s="32" t="n">
        <v>2017</v>
      </c>
      <c r="AM22" s="9" t="inlineStr">
        <is>
          <t>A</t>
        </is>
      </c>
      <c r="AN22" s="32" t="n">
        <v>0.652</v>
      </c>
      <c r="AO22" s="32" t="n">
        <v>1027</v>
      </c>
      <c r="AP22" s="9" t="n"/>
      <c r="AQ22" s="32" t="n">
        <v>0</v>
      </c>
      <c r="AR22" s="32" t="n">
        <v>26</v>
      </c>
      <c r="AS22" s="32" t="n">
        <v>0.05</v>
      </c>
      <c r="AT22" s="9" t="n"/>
      <c r="AU22" s="9" t="n"/>
      <c r="AV22" s="9" t="n"/>
      <c r="AW22" s="32" t="n">
        <v>1</v>
      </c>
      <c r="AX22" s="32" t="n">
        <v>0</v>
      </c>
      <c r="AY22" s="32" t="n">
        <v>7</v>
      </c>
      <c r="AZ22" s="32" t="n">
        <v>2025</v>
      </c>
      <c r="BA22" s="9" t="inlineStr">
        <is>
          <t>single</t>
        </is>
      </c>
      <c r="BB22" s="9" t="inlineStr">
        <is>
          <t>mailone</t>
        </is>
      </c>
      <c r="BC22" s="9" t="inlineStr">
        <is>
          <t>false</t>
        </is>
      </c>
      <c r="BD22" s="9" t="inlineStr">
        <is>
          <t>post</t>
        </is>
      </c>
      <c r="BE22" s="9" t="inlineStr">
        <is>
          <t>INS07</t>
        </is>
      </c>
      <c r="BF22" s="9" t="inlineStr">
        <is>
          <t>CMP14</t>
        </is>
      </c>
      <c r="BG22" s="32" t="n">
        <v>9</v>
      </c>
      <c r="BH22" s="32" t="n">
        <v>3</v>
      </c>
      <c r="BI22" s="9" t="inlineStr">
        <is>
          <t>pitched</t>
        </is>
      </c>
      <c r="BJ22" s="9" t="inlineStr">
        <is>
          <t>false</t>
        </is>
      </c>
      <c r="BK22" s="9" t="inlineStr">
        <is>
          <t>false</t>
        </is>
      </c>
      <c r="BL22" s="9" t="inlineStr">
        <is>
          <t>false</t>
        </is>
      </c>
      <c r="BM22" s="9" t="inlineStr">
        <is>
          <t>false</t>
        </is>
      </c>
      <c r="BN22" s="32" t="n">
        <v>13</v>
      </c>
      <c r="BO22" s="32" t="n">
        <v>6.8</v>
      </c>
      <c r="BP22" s="32" t="n">
        <v>13</v>
      </c>
      <c r="BQ22" s="32" t="n">
        <v>0.516</v>
      </c>
      <c r="BR22" s="32" t="n">
        <v>15.8</v>
      </c>
      <c r="BS22" s="9" t="inlineStr">
        <is>
          <t>37533851</t>
        </is>
      </c>
      <c r="BT22" s="9" t="inlineStr">
        <is>
          <t>A1367449</t>
        </is>
      </c>
    </row>
    <row r="23">
      <c r="B23" s="9" t="inlineStr">
        <is>
          <t>B00215707</t>
        </is>
      </c>
      <c r="C23" s="9" t="inlineStr">
        <is>
          <t>buildings</t>
        </is>
      </c>
      <c r="D23" s="9" t="inlineStr">
        <is>
          <t>true</t>
        </is>
      </c>
      <c r="E23" s="9" t="inlineStr">
        <is>
          <t>broker</t>
        </is>
      </c>
      <c r="F23" s="29" t="n">
        <v>45663</v>
      </c>
      <c r="G23" s="29" t="n">
        <v>46022</v>
      </c>
      <c r="H23" s="30" t="n">
        <v>0.9863</v>
      </c>
      <c r="I23" s="31" t="n">
        <v>272.44</v>
      </c>
      <c r="J23" s="9" t="n"/>
      <c r="K23" s="9" t="n"/>
      <c r="L23" s="9" t="n"/>
      <c r="M23" s="9" t="n"/>
      <c r="N23" s="9" t="n"/>
      <c r="O23" s="9" t="n"/>
      <c r="P23" s="9" t="n"/>
      <c r="Q23" s="32" t="n">
        <v>0</v>
      </c>
      <c r="R23" s="9" t="inlineStr">
        <is>
          <t>monthly</t>
        </is>
      </c>
      <c r="S23" s="32" t="n">
        <v>0</v>
      </c>
      <c r="T23" s="9" t="inlineStr">
        <is>
          <t>mature_affluent</t>
        </is>
      </c>
      <c r="U23" s="32" t="n">
        <v>0</v>
      </c>
      <c r="V23" s="9" t="inlineStr">
        <is>
          <t>50-64</t>
        </is>
      </c>
      <c r="W23" s="32" t="n">
        <v>316000</v>
      </c>
      <c r="X23" s="9" t="inlineStr">
        <is>
          <t>BRK</t>
        </is>
      </c>
      <c r="Y23" s="9" t="n"/>
      <c r="Z23" s="9" t="n"/>
      <c r="AA23" s="9" t="n"/>
      <c r="AB23" s="9" t="inlineStr">
        <is>
          <t>true</t>
        </is>
      </c>
      <c r="AC23" s="9" t="n"/>
      <c r="AD23" s="9" t="n"/>
      <c r="AE23" s="9" t="n"/>
      <c r="AF23" s="9" t="inlineStr">
        <is>
          <t>urban</t>
        </is>
      </c>
      <c r="AG23" s="32" t="n">
        <v>1</v>
      </c>
      <c r="AH23" s="32" t="n">
        <v>12.5</v>
      </c>
      <c r="AI23" s="32" t="n">
        <v>5.8</v>
      </c>
      <c r="AJ23" s="9" t="inlineStr">
        <is>
          <t>chalk</t>
        </is>
      </c>
      <c r="AK23" s="9" t="inlineStr">
        <is>
          <t>detached</t>
        </is>
      </c>
      <c r="AL23" s="32" t="n">
        <v>2006</v>
      </c>
      <c r="AM23" s="9" t="inlineStr">
        <is>
          <t>B</t>
        </is>
      </c>
      <c r="AN23" s="32" t="n">
        <v>0.636</v>
      </c>
      <c r="AO23" s="32" t="n">
        <v>1196</v>
      </c>
      <c r="AP23" s="32" t="n">
        <v>9</v>
      </c>
      <c r="AQ23" s="32" t="n">
        <v>0</v>
      </c>
      <c r="AR23" s="32" t="n">
        <v>29</v>
      </c>
      <c r="AS23" s="32" t="n">
        <v>0</v>
      </c>
      <c r="AT23" s="9" t="inlineStr">
        <is>
          <t>owner_occupied</t>
        </is>
      </c>
      <c r="AU23" s="9" t="inlineStr">
        <is>
          <t>true</t>
        </is>
      </c>
      <c r="AV23" s="9" t="inlineStr">
        <is>
          <t>false</t>
        </is>
      </c>
      <c r="AW23" s="32" t="n">
        <v>4</v>
      </c>
      <c r="AX23" s="32" t="n">
        <v>0</v>
      </c>
      <c r="AY23" s="32" t="n">
        <v>14</v>
      </c>
      <c r="AZ23" s="32" t="n">
        <v>2025</v>
      </c>
      <c r="BA23" s="9" t="inlineStr">
        <is>
          <t>single</t>
        </is>
      </c>
      <c r="BB23" s="9" t="inlineStr">
        <is>
          <t>other</t>
        </is>
      </c>
      <c r="BC23" s="9" t="inlineStr">
        <is>
          <t>false</t>
        </is>
      </c>
      <c r="BD23" s="9" t="inlineStr">
        <is>
          <t>post</t>
        </is>
      </c>
      <c r="BE23" s="9" t="inlineStr">
        <is>
          <t>INS21</t>
        </is>
      </c>
      <c r="BF23" s="9" t="inlineStr">
        <is>
          <t>CMP00</t>
        </is>
      </c>
      <c r="BG23" s="32" t="n">
        <v>25</v>
      </c>
      <c r="BH23" s="32" t="n">
        <v>6</v>
      </c>
      <c r="BI23" s="9" t="inlineStr">
        <is>
          <t>pitched</t>
        </is>
      </c>
      <c r="BJ23" s="9" t="inlineStr">
        <is>
          <t>false</t>
        </is>
      </c>
      <c r="BK23" s="9" t="inlineStr">
        <is>
          <t>false</t>
        </is>
      </c>
      <c r="BL23" s="9" t="inlineStr">
        <is>
          <t>false</t>
        </is>
      </c>
      <c r="BM23" s="9" t="inlineStr">
        <is>
          <t>false</t>
        </is>
      </c>
      <c r="BN23" s="32" t="n">
        <v>16</v>
      </c>
      <c r="BO23" s="32" t="n">
        <v>6.7</v>
      </c>
      <c r="BP23" s="32" t="n">
        <v>36</v>
      </c>
      <c r="BQ23" s="32" t="n">
        <v>0.556</v>
      </c>
      <c r="BR23" s="32" t="n">
        <v>13.9</v>
      </c>
      <c r="BS23" s="9" t="inlineStr">
        <is>
          <t>44849767</t>
        </is>
      </c>
      <c r="BT23" s="9" t="inlineStr">
        <is>
          <t>A3936314</t>
        </is>
      </c>
    </row>
    <row r="24">
      <c r="B24" s="9" t="inlineStr">
        <is>
          <t>B00215809</t>
        </is>
      </c>
      <c r="C24" s="9" t="inlineStr">
        <is>
          <t>buildings</t>
        </is>
      </c>
      <c r="D24" s="9" t="inlineStr">
        <is>
          <t>true</t>
        </is>
      </c>
      <c r="E24" s="9" t="inlineStr">
        <is>
          <t>direct</t>
        </is>
      </c>
      <c r="F24" s="29" t="n">
        <v>45667</v>
      </c>
      <c r="G24" s="29" t="n">
        <v>46022</v>
      </c>
      <c r="H24" s="30" t="n">
        <v>0.9752999999999999</v>
      </c>
      <c r="I24" s="31" t="n">
        <v>237.22</v>
      </c>
      <c r="J24" s="9" t="n"/>
      <c r="K24" s="9" t="n"/>
      <c r="L24" s="9" t="n"/>
      <c r="M24" s="9" t="n"/>
      <c r="N24" s="9" t="n"/>
      <c r="O24" s="9" t="n"/>
      <c r="P24" s="9" t="n"/>
      <c r="Q24" s="32" t="n">
        <v>0</v>
      </c>
      <c r="R24" s="9" t="inlineStr">
        <is>
          <t>annual</t>
        </is>
      </c>
      <c r="S24" s="32" t="n">
        <v>0</v>
      </c>
      <c r="T24" s="9" t="inlineStr">
        <is>
          <t>young_budget</t>
        </is>
      </c>
      <c r="U24" s="32" t="n">
        <v>0</v>
      </c>
      <c r="V24" s="9" t="inlineStr">
        <is>
          <t>17-24</t>
        </is>
      </c>
      <c r="W24" s="32" t="n">
        <v>362000</v>
      </c>
      <c r="X24" s="9" t="inlineStr">
        <is>
          <t>BRK</t>
        </is>
      </c>
      <c r="Y24" s="9" t="n"/>
      <c r="Z24" s="9" t="n"/>
      <c r="AA24" s="9" t="n"/>
      <c r="AB24" s="9" t="inlineStr">
        <is>
          <t>false</t>
        </is>
      </c>
      <c r="AC24" s="9" t="n"/>
      <c r="AD24" s="9" t="n"/>
      <c r="AE24" s="9" t="n"/>
      <c r="AF24" s="9" t="inlineStr">
        <is>
          <t>urban</t>
        </is>
      </c>
      <c r="AG24" s="32" t="n">
        <v>1</v>
      </c>
      <c r="AH24" s="32" t="n">
        <v>5.6</v>
      </c>
      <c r="AI24" s="32" t="n">
        <v>3.55</v>
      </c>
      <c r="AJ24" s="9" t="inlineStr">
        <is>
          <t>clay</t>
        </is>
      </c>
      <c r="AK24" s="9" t="inlineStr">
        <is>
          <t>detached</t>
        </is>
      </c>
      <c r="AL24" s="32" t="n">
        <v>1940</v>
      </c>
      <c r="AM24" s="9" t="inlineStr">
        <is>
          <t>F</t>
        </is>
      </c>
      <c r="AN24" s="32" t="n">
        <v>0.595</v>
      </c>
      <c r="AO24" s="32" t="n">
        <v>1369</v>
      </c>
      <c r="AP24" s="32" t="n">
        <v>6</v>
      </c>
      <c r="AQ24" s="32" t="n">
        <v>0</v>
      </c>
      <c r="AR24" s="32" t="n">
        <v>5</v>
      </c>
      <c r="AS24" s="32" t="n">
        <v>0.05</v>
      </c>
      <c r="AT24" s="9" t="inlineStr">
        <is>
          <t>owner_occupied</t>
        </is>
      </c>
      <c r="AU24" s="9" t="n"/>
      <c r="AV24" s="9" t="inlineStr">
        <is>
          <t>false</t>
        </is>
      </c>
      <c r="AW24" s="32" t="n">
        <v>2</v>
      </c>
      <c r="AX24" s="32" t="n">
        <v>0</v>
      </c>
      <c r="AY24" s="32" t="n">
        <v>5</v>
      </c>
      <c r="AZ24" s="32" t="n">
        <v>2025</v>
      </c>
      <c r="BA24" s="9" t="n"/>
      <c r="BB24" s="9" t="inlineStr">
        <is>
          <t>netbox</t>
        </is>
      </c>
      <c r="BC24" s="9" t="inlineStr">
        <is>
          <t>false</t>
        </is>
      </c>
      <c r="BD24" s="9" t="inlineStr">
        <is>
          <t>email</t>
        </is>
      </c>
      <c r="BE24" s="9" t="inlineStr">
        <is>
          <t>INS28</t>
        </is>
      </c>
      <c r="BF24" s="9" t="inlineStr">
        <is>
          <t>CMP05</t>
        </is>
      </c>
      <c r="BG24" s="32" t="n">
        <v>12</v>
      </c>
      <c r="BH24" s="32" t="n">
        <v>5</v>
      </c>
      <c r="BI24" s="9" t="n"/>
      <c r="BJ24" s="9" t="inlineStr">
        <is>
          <t>false</t>
        </is>
      </c>
      <c r="BK24" s="9" t="inlineStr">
        <is>
          <t>false</t>
        </is>
      </c>
      <c r="BL24" s="9" t="inlineStr">
        <is>
          <t>false</t>
        </is>
      </c>
      <c r="BM24" s="9" t="inlineStr">
        <is>
          <t>false</t>
        </is>
      </c>
      <c r="BN24" s="32" t="n">
        <v>7</v>
      </c>
      <c r="BO24" s="32" t="n">
        <v>3.4</v>
      </c>
      <c r="BP24" s="32" t="n">
        <v>7</v>
      </c>
      <c r="BQ24" s="32" t="n">
        <v>0.679</v>
      </c>
      <c r="BR24" s="32" t="n">
        <v>16.3</v>
      </c>
      <c r="BS24" s="9" t="inlineStr">
        <is>
          <t>56272063</t>
        </is>
      </c>
      <c r="BT24" s="9" t="inlineStr">
        <is>
          <t>A0629559</t>
        </is>
      </c>
    </row>
    <row r="25">
      <c r="B25" s="9" t="inlineStr">
        <is>
          <t>B00217584</t>
        </is>
      </c>
      <c r="C25" s="9" t="inlineStr">
        <is>
          <t>buildings</t>
        </is>
      </c>
      <c r="D25" s="9" t="inlineStr">
        <is>
          <t>true</t>
        </is>
      </c>
      <c r="E25" s="9" t="inlineStr">
        <is>
          <t>broker</t>
        </is>
      </c>
      <c r="F25" s="29" t="n">
        <v>45670</v>
      </c>
      <c r="G25" s="29" t="n">
        <v>46022</v>
      </c>
      <c r="H25" s="30" t="n">
        <v>0.9671</v>
      </c>
      <c r="I25" s="31" t="n">
        <v>323.36</v>
      </c>
      <c r="J25" s="9" t="n"/>
      <c r="K25" s="9" t="n"/>
      <c r="L25" s="9" t="n"/>
      <c r="M25" s="9" t="n"/>
      <c r="N25" s="9" t="n"/>
      <c r="O25" s="9" t="n"/>
      <c r="P25" s="9" t="n"/>
      <c r="Q25" s="32" t="n">
        <v>0</v>
      </c>
      <c r="R25" s="9" t="inlineStr">
        <is>
          <t>monthly</t>
        </is>
      </c>
      <c r="S25" s="32" t="n">
        <v>0</v>
      </c>
      <c r="T25" s="9" t="inlineStr">
        <is>
          <t>mature_mainstream</t>
        </is>
      </c>
      <c r="U25" s="32" t="n">
        <v>0</v>
      </c>
      <c r="V25" s="9" t="inlineStr">
        <is>
          <t>50-64</t>
        </is>
      </c>
      <c r="W25" s="32" t="n">
        <v>198000</v>
      </c>
      <c r="X25" s="9" t="inlineStr">
        <is>
          <t>MIX</t>
        </is>
      </c>
      <c r="Y25" s="9" t="n"/>
      <c r="Z25" s="9" t="n"/>
      <c r="AA25" s="9" t="n"/>
      <c r="AB25" s="9" t="inlineStr">
        <is>
          <t>false</t>
        </is>
      </c>
      <c r="AC25" s="9" t="n"/>
      <c r="AD25" s="9" t="n"/>
      <c r="AE25" s="9" t="n"/>
      <c r="AF25" s="9" t="inlineStr">
        <is>
          <t>suburban</t>
        </is>
      </c>
      <c r="AG25" s="9" t="n"/>
      <c r="AH25" s="32" t="n">
        <v>0.6</v>
      </c>
      <c r="AI25" s="32" t="n">
        <v>1.66</v>
      </c>
      <c r="AJ25" s="9" t="inlineStr">
        <is>
          <t>sand</t>
        </is>
      </c>
      <c r="AK25" s="9" t="inlineStr">
        <is>
          <t>semi_detached</t>
        </is>
      </c>
      <c r="AL25" s="32" t="n">
        <v>1933</v>
      </c>
      <c r="AM25" s="9" t="inlineStr">
        <is>
          <t>D</t>
        </is>
      </c>
      <c r="AN25" s="32" t="n">
        <v>0.61</v>
      </c>
      <c r="AO25" s="32" t="n">
        <v>1639</v>
      </c>
      <c r="AP25" s="9" t="n"/>
      <c r="AQ25" s="32" t="n">
        <v>0</v>
      </c>
      <c r="AR25" s="32" t="n">
        <v>8</v>
      </c>
      <c r="AS25" s="32" t="n">
        <v>0</v>
      </c>
      <c r="AT25" s="9" t="inlineStr">
        <is>
          <t>owner_occupied</t>
        </is>
      </c>
      <c r="AU25" s="9" t="inlineStr">
        <is>
          <t>true</t>
        </is>
      </c>
      <c r="AV25" s="9" t="inlineStr">
        <is>
          <t>false</t>
        </is>
      </c>
      <c r="AW25" s="32" t="n">
        <v>5</v>
      </c>
      <c r="AX25" s="32" t="n">
        <v>0</v>
      </c>
      <c r="AY25" s="32" t="n">
        <v>17</v>
      </c>
      <c r="AZ25" s="32" t="n">
        <v>2025</v>
      </c>
      <c r="BA25" s="9" t="inlineStr">
        <is>
          <t>married</t>
        </is>
      </c>
      <c r="BB25" s="9" t="inlineStr">
        <is>
          <t>netbox</t>
        </is>
      </c>
      <c r="BC25" s="9" t="inlineStr">
        <is>
          <t>true</t>
        </is>
      </c>
      <c r="BD25" s="9" t="inlineStr">
        <is>
          <t>app</t>
        </is>
      </c>
      <c r="BE25" s="9" t="inlineStr">
        <is>
          <t>INS26</t>
        </is>
      </c>
      <c r="BF25" s="9" t="inlineStr">
        <is>
          <t>CMP07</t>
        </is>
      </c>
      <c r="BG25" s="32" t="n">
        <v>3</v>
      </c>
      <c r="BH25" s="32" t="n">
        <v>3</v>
      </c>
      <c r="BI25" s="9" t="inlineStr">
        <is>
          <t>pitched</t>
        </is>
      </c>
      <c r="BJ25" s="9" t="inlineStr">
        <is>
          <t>false</t>
        </is>
      </c>
      <c r="BK25" s="9" t="inlineStr">
        <is>
          <t>false</t>
        </is>
      </c>
      <c r="BL25" s="9" t="inlineStr">
        <is>
          <t>false</t>
        </is>
      </c>
      <c r="BM25" s="9" t="inlineStr">
        <is>
          <t>false</t>
        </is>
      </c>
      <c r="BN25" s="32" t="n">
        <v>13</v>
      </c>
      <c r="BO25" s="32" t="n">
        <v>1.9</v>
      </c>
      <c r="BP25" s="32" t="n">
        <v>26</v>
      </c>
      <c r="BQ25" s="32" t="n">
        <v>0.741</v>
      </c>
      <c r="BR25" s="32" t="n">
        <v>14.8</v>
      </c>
      <c r="BS25" s="9" t="inlineStr">
        <is>
          <t>38298979</t>
        </is>
      </c>
      <c r="BT25" s="9" t="inlineStr">
        <is>
          <t>A4959022</t>
        </is>
      </c>
    </row>
    <row r="26">
      <c r="B26" s="9" t="inlineStr">
        <is>
          <t>B00218282</t>
        </is>
      </c>
      <c r="C26" s="9" t="inlineStr">
        <is>
          <t>buildings</t>
        </is>
      </c>
      <c r="D26" s="9" t="inlineStr">
        <is>
          <t>true</t>
        </is>
      </c>
      <c r="E26" s="9" t="inlineStr">
        <is>
          <t>broker</t>
        </is>
      </c>
      <c r="F26" s="29" t="n">
        <v>45668</v>
      </c>
      <c r="G26" s="29" t="n">
        <v>46022</v>
      </c>
      <c r="H26" s="30" t="n">
        <v>0.9726</v>
      </c>
      <c r="I26" s="31" t="n">
        <v>230.8</v>
      </c>
      <c r="J26" s="9" t="n"/>
      <c r="K26" s="9" t="n"/>
      <c r="L26" s="9" t="n"/>
      <c r="M26" s="9" t="n"/>
      <c r="N26" s="9" t="n"/>
      <c r="O26" s="9" t="n"/>
      <c r="P26" s="9" t="n"/>
      <c r="Q26" s="32" t="n">
        <v>250</v>
      </c>
      <c r="R26" s="9" t="inlineStr">
        <is>
          <t>annual</t>
        </is>
      </c>
      <c r="S26" s="32" t="n">
        <v>0</v>
      </c>
      <c r="T26" s="9" t="inlineStr">
        <is>
          <t>mature_affluent</t>
        </is>
      </c>
      <c r="U26" s="32" t="n">
        <v>1</v>
      </c>
      <c r="V26" s="9" t="inlineStr">
        <is>
          <t>65+</t>
        </is>
      </c>
      <c r="W26" s="32" t="n">
        <v>222000</v>
      </c>
      <c r="X26" s="9" t="inlineStr">
        <is>
          <t>MIX</t>
        </is>
      </c>
      <c r="Y26" s="9" t="n"/>
      <c r="Z26" s="9" t="n"/>
      <c r="AA26" s="9" t="n"/>
      <c r="AB26" s="9" t="inlineStr">
        <is>
          <t>false</t>
        </is>
      </c>
      <c r="AC26" s="9" t="n"/>
      <c r="AD26" s="9" t="n"/>
      <c r="AE26" s="9" t="n"/>
      <c r="AF26" s="9" t="inlineStr">
        <is>
          <t>rural</t>
        </is>
      </c>
      <c r="AG26" s="32" t="n">
        <v>1</v>
      </c>
      <c r="AH26" s="32" t="n">
        <v>10.9</v>
      </c>
      <c r="AI26" s="32" t="n">
        <v>2.16</v>
      </c>
      <c r="AJ26" s="9" t="inlineStr">
        <is>
          <t>rock</t>
        </is>
      </c>
      <c r="AK26" s="9" t="inlineStr">
        <is>
          <t>detached</t>
        </is>
      </c>
      <c r="AL26" s="32" t="n">
        <v>2020</v>
      </c>
      <c r="AM26" s="9" t="inlineStr">
        <is>
          <t>A</t>
        </is>
      </c>
      <c r="AN26" s="32" t="n">
        <v>0.992</v>
      </c>
      <c r="AO26" s="32" t="n">
        <v>1398</v>
      </c>
      <c r="AP26" s="32" t="n">
        <v>8</v>
      </c>
      <c r="AQ26" s="32" t="n">
        <v>0</v>
      </c>
      <c r="AR26" s="32" t="n">
        <v>0</v>
      </c>
      <c r="AS26" s="32" t="n">
        <v>0</v>
      </c>
      <c r="AT26" s="9" t="inlineStr">
        <is>
          <t>owner_occupied</t>
        </is>
      </c>
      <c r="AU26" s="9" t="inlineStr">
        <is>
          <t>true</t>
        </is>
      </c>
      <c r="AV26" s="9" t="inlineStr">
        <is>
          <t>false</t>
        </is>
      </c>
      <c r="AW26" s="32" t="n">
        <v>3</v>
      </c>
      <c r="AX26" s="32" t="n">
        <v>0</v>
      </c>
      <c r="AY26" s="32" t="n">
        <v>1</v>
      </c>
      <c r="AZ26" s="32" t="n">
        <v>2025</v>
      </c>
      <c r="BA26" s="9" t="inlineStr">
        <is>
          <t>married</t>
        </is>
      </c>
      <c r="BB26" s="9" t="inlineStr">
        <is>
          <t>other</t>
        </is>
      </c>
      <c r="BC26" s="9" t="inlineStr">
        <is>
          <t>true</t>
        </is>
      </c>
      <c r="BD26" s="9" t="inlineStr">
        <is>
          <t>email</t>
        </is>
      </c>
      <c r="BE26" s="9" t="inlineStr">
        <is>
          <t>INS25</t>
        </is>
      </c>
      <c r="BF26" s="9" t="inlineStr">
        <is>
          <t>CMP08</t>
        </is>
      </c>
      <c r="BG26" s="32" t="n">
        <v>25</v>
      </c>
      <c r="BH26" s="32" t="n">
        <v>3</v>
      </c>
      <c r="BI26" s="9" t="inlineStr">
        <is>
          <t>pitched</t>
        </is>
      </c>
      <c r="BJ26" s="9" t="inlineStr">
        <is>
          <t>false</t>
        </is>
      </c>
      <c r="BK26" s="9" t="inlineStr">
        <is>
          <t>false</t>
        </is>
      </c>
      <c r="BL26" s="9" t="inlineStr">
        <is>
          <t>false</t>
        </is>
      </c>
      <c r="BM26" s="9" t="inlineStr">
        <is>
          <t>false</t>
        </is>
      </c>
      <c r="BN26" s="32" t="n">
        <v>0</v>
      </c>
      <c r="BO26" s="32" t="n">
        <v>7.6</v>
      </c>
      <c r="BP26" s="32" t="n">
        <v>3</v>
      </c>
      <c r="BQ26" s="32" t="n">
        <v>0.739</v>
      </c>
      <c r="BR26" s="32" t="n">
        <v>19</v>
      </c>
      <c r="BS26" s="9" t="inlineStr">
        <is>
          <t>44487130</t>
        </is>
      </c>
      <c r="BT26" s="9" t="inlineStr">
        <is>
          <t>A6888229</t>
        </is>
      </c>
    </row>
    <row r="27">
      <c r="B27" s="9" t="inlineStr">
        <is>
          <t>B00223369</t>
        </is>
      </c>
      <c r="C27" s="9" t="inlineStr">
        <is>
          <t>buildings</t>
        </is>
      </c>
      <c r="D27" s="9" t="inlineStr">
        <is>
          <t>true</t>
        </is>
      </c>
      <c r="E27" s="9" t="inlineStr">
        <is>
          <t>broker</t>
        </is>
      </c>
      <c r="F27" s="29" t="n">
        <v>45660</v>
      </c>
      <c r="G27" s="29" t="n">
        <v>46022</v>
      </c>
      <c r="H27" s="30" t="n">
        <v>0.9945000000000001</v>
      </c>
      <c r="I27" s="31" t="n">
        <v>204.56</v>
      </c>
      <c r="J27" s="9" t="n"/>
      <c r="K27" s="9" t="n"/>
      <c r="L27" s="9" t="n"/>
      <c r="M27" s="9" t="n"/>
      <c r="N27" s="9" t="n"/>
      <c r="O27" s="9" t="n"/>
      <c r="P27" s="9" t="n"/>
      <c r="Q27" s="32" t="n">
        <v>0</v>
      </c>
      <c r="R27" s="9" t="inlineStr">
        <is>
          <t>monthly</t>
        </is>
      </c>
      <c r="S27" s="32" t="n">
        <v>0</v>
      </c>
      <c r="T27" s="9" t="inlineStr">
        <is>
          <t>young_affluent</t>
        </is>
      </c>
      <c r="U27" s="32" t="n">
        <v>0</v>
      </c>
      <c r="V27" s="9" t="inlineStr">
        <is>
          <t>17-24</t>
        </is>
      </c>
      <c r="W27" s="32" t="n">
        <v>222000</v>
      </c>
      <c r="X27" s="9" t="inlineStr">
        <is>
          <t>WOD</t>
        </is>
      </c>
      <c r="Y27" s="9" t="n"/>
      <c r="Z27" s="9" t="n"/>
      <c r="AA27" s="9" t="n"/>
      <c r="AB27" s="9" t="inlineStr">
        <is>
          <t>false</t>
        </is>
      </c>
      <c r="AC27" s="9" t="n"/>
      <c r="AD27" s="9" t="n"/>
      <c r="AE27" s="9" t="n"/>
      <c r="AF27" s="9" t="inlineStr">
        <is>
          <t>suburban</t>
        </is>
      </c>
      <c r="AG27" s="32" t="n">
        <v>1</v>
      </c>
      <c r="AH27" s="32" t="n">
        <v>8.1</v>
      </c>
      <c r="AI27" s="32" t="n">
        <v>6.64</v>
      </c>
      <c r="AJ27" s="9" t="inlineStr">
        <is>
          <t>rock</t>
        </is>
      </c>
      <c r="AK27" s="9" t="inlineStr">
        <is>
          <t>semi_detached</t>
        </is>
      </c>
      <c r="AL27" s="32" t="n">
        <v>1903</v>
      </c>
      <c r="AM27" s="9" t="inlineStr">
        <is>
          <t>E</t>
        </is>
      </c>
      <c r="AN27" s="32" t="n">
        <v>0.577</v>
      </c>
      <c r="AO27" s="32" t="n">
        <v>1080</v>
      </c>
      <c r="AP27" s="32" t="n">
        <v>5</v>
      </c>
      <c r="AQ27" s="32" t="n">
        <v>0</v>
      </c>
      <c r="AR27" s="32" t="n">
        <v>9</v>
      </c>
      <c r="AS27" s="32" t="n">
        <v>0</v>
      </c>
      <c r="AT27" s="9" t="inlineStr">
        <is>
          <t>owner_occupied</t>
        </is>
      </c>
      <c r="AU27" s="9" t="inlineStr">
        <is>
          <t>true</t>
        </is>
      </c>
      <c r="AV27" s="9" t="inlineStr">
        <is>
          <t>true</t>
        </is>
      </c>
      <c r="AW27" s="32" t="n">
        <v>1</v>
      </c>
      <c r="AX27" s="32" t="n">
        <v>6</v>
      </c>
      <c r="AY27" s="32" t="n">
        <v>5</v>
      </c>
      <c r="AZ27" s="32" t="n">
        <v>2025</v>
      </c>
      <c r="BA27" s="9" t="inlineStr">
        <is>
          <t>single</t>
        </is>
      </c>
      <c r="BB27" s="9" t="inlineStr">
        <is>
          <t>inboxly</t>
        </is>
      </c>
      <c r="BC27" s="9" t="inlineStr">
        <is>
          <t>true</t>
        </is>
      </c>
      <c r="BD27" s="9" t="inlineStr">
        <is>
          <t>email</t>
        </is>
      </c>
      <c r="BE27" s="9" t="inlineStr">
        <is>
          <t>INS38</t>
        </is>
      </c>
      <c r="BF27" s="9" t="inlineStr">
        <is>
          <t>CMP06</t>
        </is>
      </c>
      <c r="BG27" s="32" t="n">
        <v>19</v>
      </c>
      <c r="BH27" s="32" t="n">
        <v>4</v>
      </c>
      <c r="BI27" s="9" t="inlineStr">
        <is>
          <t>pitched</t>
        </is>
      </c>
      <c r="BJ27" s="9" t="inlineStr">
        <is>
          <t>true</t>
        </is>
      </c>
      <c r="BK27" s="9" t="inlineStr">
        <is>
          <t>true</t>
        </is>
      </c>
      <c r="BL27" s="9" t="inlineStr">
        <is>
          <t>false</t>
        </is>
      </c>
      <c r="BM27" s="9" t="inlineStr">
        <is>
          <t>false</t>
        </is>
      </c>
      <c r="BN27" s="32" t="n">
        <v>12</v>
      </c>
      <c r="BO27" s="32" t="n">
        <v>7.8</v>
      </c>
      <c r="BP27" s="32" t="n">
        <v>5</v>
      </c>
      <c r="BQ27" s="32" t="n">
        <v>0.437</v>
      </c>
      <c r="BR27" s="32" t="n">
        <v>15.9</v>
      </c>
      <c r="BS27" s="9" t="inlineStr">
        <is>
          <t>24183771</t>
        </is>
      </c>
      <c r="BT27" s="9" t="inlineStr">
        <is>
          <t>A5001830</t>
        </is>
      </c>
    </row>
    <row r="28">
      <c r="B28" s="9" t="inlineStr">
        <is>
          <t>B00229821</t>
        </is>
      </c>
      <c r="C28" s="9" t="inlineStr">
        <is>
          <t>buildings</t>
        </is>
      </c>
      <c r="D28" s="9" t="inlineStr">
        <is>
          <t>true</t>
        </is>
      </c>
      <c r="E28" s="9" t="inlineStr">
        <is>
          <t>broker</t>
        </is>
      </c>
      <c r="F28" s="29" t="n">
        <v>45661</v>
      </c>
      <c r="G28" s="29" t="n">
        <v>46022</v>
      </c>
      <c r="H28" s="30" t="n">
        <v>0.9918</v>
      </c>
      <c r="I28" s="31" t="n">
        <v>285.6</v>
      </c>
      <c r="J28" s="9" t="n"/>
      <c r="K28" s="9" t="n"/>
      <c r="L28" s="9" t="n"/>
      <c r="M28" s="9" t="n"/>
      <c r="N28" s="9" t="n"/>
      <c r="O28" s="9" t="n"/>
      <c r="P28" s="9" t="n"/>
      <c r="Q28" s="32" t="n">
        <v>250</v>
      </c>
      <c r="R28" s="9" t="inlineStr">
        <is>
          <t>monthly</t>
        </is>
      </c>
      <c r="S28" s="32" t="n">
        <v>0</v>
      </c>
      <c r="T28" s="9" t="inlineStr">
        <is>
          <t>mature_mainstream</t>
        </is>
      </c>
      <c r="U28" s="32" t="n">
        <v>0</v>
      </c>
      <c r="V28" s="9" t="inlineStr">
        <is>
          <t>50-64</t>
        </is>
      </c>
      <c r="W28" s="32" t="n">
        <v>378000</v>
      </c>
      <c r="X28" s="9" t="inlineStr">
        <is>
          <t>BRK</t>
        </is>
      </c>
      <c r="Y28" s="9" t="n"/>
      <c r="Z28" s="9" t="n"/>
      <c r="AA28" s="9" t="n"/>
      <c r="AB28" s="9" t="inlineStr">
        <is>
          <t>false</t>
        </is>
      </c>
      <c r="AC28" s="9" t="n"/>
      <c r="AD28" s="9" t="n"/>
      <c r="AE28" s="9" t="n"/>
      <c r="AF28" s="9" t="inlineStr">
        <is>
          <t>rural</t>
        </is>
      </c>
      <c r="AG28" s="32" t="n">
        <v>1</v>
      </c>
      <c r="AH28" s="32" t="n">
        <v>16</v>
      </c>
      <c r="AI28" s="32" t="n">
        <v>2.39</v>
      </c>
      <c r="AJ28" s="9" t="inlineStr">
        <is>
          <t>sand</t>
        </is>
      </c>
      <c r="AK28" s="9" t="inlineStr">
        <is>
          <t>terraced</t>
        </is>
      </c>
      <c r="AL28" s="32" t="n">
        <v>1979</v>
      </c>
      <c r="AM28" s="9" t="inlineStr">
        <is>
          <t>C</t>
        </is>
      </c>
      <c r="AN28" s="32" t="n">
        <v>0.571</v>
      </c>
      <c r="AO28" s="32" t="n">
        <v>1158</v>
      </c>
      <c r="AP28" s="32" t="n">
        <v>3</v>
      </c>
      <c r="AQ28" s="32" t="n">
        <v>0</v>
      </c>
      <c r="AR28" s="32" t="n">
        <v>21</v>
      </c>
      <c r="AS28" s="32" t="n">
        <v>0</v>
      </c>
      <c r="AT28" s="9" t="inlineStr">
        <is>
          <t>owner_occupied</t>
        </is>
      </c>
      <c r="AU28" s="9" t="inlineStr">
        <is>
          <t>true</t>
        </is>
      </c>
      <c r="AV28" s="9" t="inlineStr">
        <is>
          <t>true</t>
        </is>
      </c>
      <c r="AW28" s="32" t="n">
        <v>1</v>
      </c>
      <c r="AX28" s="32" t="n">
        <v>0</v>
      </c>
      <c r="AY28" s="32" t="n">
        <v>9</v>
      </c>
      <c r="AZ28" s="32" t="n">
        <v>2025</v>
      </c>
      <c r="BA28" s="9" t="inlineStr">
        <is>
          <t>single</t>
        </is>
      </c>
      <c r="BB28" s="9" t="inlineStr">
        <is>
          <t>other</t>
        </is>
      </c>
      <c r="BC28" s="9" t="inlineStr">
        <is>
          <t>true</t>
        </is>
      </c>
      <c r="BD28" s="9" t="inlineStr">
        <is>
          <t>email</t>
        </is>
      </c>
      <c r="BE28" s="9" t="inlineStr">
        <is>
          <t>INS16</t>
        </is>
      </c>
      <c r="BF28" s="9" t="inlineStr">
        <is>
          <t>CMP06</t>
        </is>
      </c>
      <c r="BG28" s="32" t="n">
        <v>10</v>
      </c>
      <c r="BH28" s="32" t="n">
        <v>4</v>
      </c>
      <c r="BI28" s="9" t="inlineStr">
        <is>
          <t>pitched</t>
        </is>
      </c>
      <c r="BJ28" s="9" t="inlineStr">
        <is>
          <t>false</t>
        </is>
      </c>
      <c r="BK28" s="9" t="inlineStr">
        <is>
          <t>false</t>
        </is>
      </c>
      <c r="BL28" s="9" t="inlineStr">
        <is>
          <t>false</t>
        </is>
      </c>
      <c r="BM28" s="9" t="inlineStr">
        <is>
          <t>false</t>
        </is>
      </c>
      <c r="BN28" s="32" t="n">
        <v>7</v>
      </c>
      <c r="BO28" s="32" t="n">
        <v>5.4</v>
      </c>
      <c r="BP28" s="32" t="n">
        <v>30</v>
      </c>
      <c r="BQ28" s="32" t="n">
        <v>0.53</v>
      </c>
      <c r="BR28" s="32" t="n">
        <v>14</v>
      </c>
      <c r="BS28" s="9" t="inlineStr">
        <is>
          <t>32030141</t>
        </is>
      </c>
      <c r="BT28" s="9" t="inlineStr">
        <is>
          <t>A4529319</t>
        </is>
      </c>
    </row>
    <row r="29">
      <c r="B29" s="9" t="inlineStr">
        <is>
          <t>B00250679</t>
        </is>
      </c>
      <c r="C29" s="9" t="inlineStr">
        <is>
          <t>buildings</t>
        </is>
      </c>
      <c r="D29" s="9" t="inlineStr">
        <is>
          <t>true</t>
        </is>
      </c>
      <c r="E29" s="9" t="inlineStr">
        <is>
          <t>broker</t>
        </is>
      </c>
      <c r="F29" s="29" t="n">
        <v>45983</v>
      </c>
      <c r="G29" s="29" t="n">
        <v>46022</v>
      </c>
      <c r="H29" s="30" t="n">
        <v>0.1096</v>
      </c>
      <c r="I29" s="31" t="n">
        <v>180.72</v>
      </c>
      <c r="J29" s="9" t="n"/>
      <c r="K29" s="9" t="n"/>
      <c r="L29" s="9" t="n"/>
      <c r="M29" s="9" t="n"/>
      <c r="N29" s="9" t="n"/>
      <c r="O29" s="9" t="n"/>
      <c r="P29" s="9" t="n"/>
      <c r="Q29" s="32" t="n">
        <v>0</v>
      </c>
      <c r="R29" s="9" t="inlineStr">
        <is>
          <t>annual</t>
        </is>
      </c>
      <c r="S29" s="32" t="n">
        <v>0</v>
      </c>
      <c r="T29" s="9" t="inlineStr">
        <is>
          <t>midlife_budget</t>
        </is>
      </c>
      <c r="U29" s="32" t="n">
        <v>0</v>
      </c>
      <c r="V29" s="9" t="inlineStr">
        <is>
          <t>35-49</t>
        </is>
      </c>
      <c r="W29" s="32" t="n">
        <v>236000</v>
      </c>
      <c r="X29" s="9" t="inlineStr">
        <is>
          <t>BRK</t>
        </is>
      </c>
      <c r="Y29" s="9" t="n"/>
      <c r="Z29" s="9" t="n"/>
      <c r="AA29" s="9" t="n"/>
      <c r="AB29" s="9" t="inlineStr">
        <is>
          <t>true</t>
        </is>
      </c>
      <c r="AC29" s="9" t="n"/>
      <c r="AD29" s="9" t="n"/>
      <c r="AE29" s="9" t="n"/>
      <c r="AF29" s="9" t="inlineStr">
        <is>
          <t>rural</t>
        </is>
      </c>
      <c r="AG29" s="32" t="n">
        <v>1</v>
      </c>
      <c r="AH29" s="32" t="n">
        <v>3.2</v>
      </c>
      <c r="AI29" s="32" t="n">
        <v>9.41</v>
      </c>
      <c r="AJ29" s="9" t="inlineStr">
        <is>
          <t>clay</t>
        </is>
      </c>
      <c r="AK29" s="9" t="inlineStr">
        <is>
          <t>flat</t>
        </is>
      </c>
      <c r="AL29" s="32" t="n">
        <v>2013</v>
      </c>
      <c r="AM29" s="9" t="inlineStr">
        <is>
          <t>A</t>
        </is>
      </c>
      <c r="AN29" s="32" t="n">
        <v>0.852</v>
      </c>
      <c r="AO29" s="32" t="n">
        <v>1041</v>
      </c>
      <c r="AP29" s="32" t="n">
        <v>4</v>
      </c>
      <c r="AQ29" s="32" t="n">
        <v>0</v>
      </c>
      <c r="AR29" s="32" t="n">
        <v>20</v>
      </c>
      <c r="AS29" s="32" t="n">
        <v>0</v>
      </c>
      <c r="AT29" s="9" t="inlineStr">
        <is>
          <t>let</t>
        </is>
      </c>
      <c r="AU29" s="9" t="inlineStr">
        <is>
          <t>false</t>
        </is>
      </c>
      <c r="AV29" s="9" t="inlineStr">
        <is>
          <t>true</t>
        </is>
      </c>
      <c r="AW29" s="32" t="n">
        <v>4</v>
      </c>
      <c r="AX29" s="32" t="n">
        <v>0</v>
      </c>
      <c r="AY29" s="32" t="n">
        <v>4</v>
      </c>
      <c r="AZ29" s="32" t="n">
        <v>2025</v>
      </c>
      <c r="BA29" s="9" t="inlineStr">
        <is>
          <t>married</t>
        </is>
      </c>
      <c r="BB29" s="9" t="inlineStr">
        <is>
          <t>other</t>
        </is>
      </c>
      <c r="BC29" s="9" t="inlineStr">
        <is>
          <t>false</t>
        </is>
      </c>
      <c r="BD29" s="9" t="inlineStr">
        <is>
          <t>email</t>
        </is>
      </c>
      <c r="BE29" s="9" t="inlineStr">
        <is>
          <t>INS39</t>
        </is>
      </c>
      <c r="BF29" s="9" t="inlineStr">
        <is>
          <t>CMP14</t>
        </is>
      </c>
      <c r="BG29" s="32" t="n">
        <v>12</v>
      </c>
      <c r="BH29" s="32" t="n">
        <v>2</v>
      </c>
      <c r="BI29" s="9" t="inlineStr">
        <is>
          <t>flat</t>
        </is>
      </c>
      <c r="BJ29" s="9" t="inlineStr">
        <is>
          <t>false</t>
        </is>
      </c>
      <c r="BK29" s="9" t="inlineStr">
        <is>
          <t>false</t>
        </is>
      </c>
      <c r="BL29" s="9" t="inlineStr">
        <is>
          <t>false</t>
        </is>
      </c>
      <c r="BM29" s="9" t="inlineStr">
        <is>
          <t>true</t>
        </is>
      </c>
      <c r="BN29" s="32" t="n">
        <v>19</v>
      </c>
      <c r="BO29" s="32" t="n">
        <v>5.2</v>
      </c>
      <c r="BP29" s="32" t="n">
        <v>44</v>
      </c>
      <c r="BQ29" s="32" t="n">
        <v>0.395</v>
      </c>
      <c r="BR29" s="32" t="n">
        <v>14.4</v>
      </c>
      <c r="BS29" s="9" t="inlineStr">
        <is>
          <t>61828611</t>
        </is>
      </c>
      <c r="BT29" s="9" t="inlineStr">
        <is>
          <t>A3204800</t>
        </is>
      </c>
    </row>
    <row r="30">
      <c r="B30" s="9" t="inlineStr">
        <is>
          <t>C00259568</t>
        </is>
      </c>
      <c r="C30" s="9" t="inlineStr">
        <is>
          <t>contents</t>
        </is>
      </c>
      <c r="D30" s="9" t="inlineStr">
        <is>
          <t>false</t>
        </is>
      </c>
      <c r="E30" s="9" t="inlineStr">
        <is>
          <t>broker</t>
        </is>
      </c>
      <c r="F30" s="29" t="n">
        <v>45658</v>
      </c>
      <c r="G30" s="29" t="n">
        <v>46022</v>
      </c>
      <c r="H30" s="30" t="n">
        <v>1</v>
      </c>
      <c r="I30" s="31" t="n">
        <v>83.18000000000001</v>
      </c>
      <c r="J30" s="9" t="n"/>
      <c r="K30" s="9" t="n"/>
      <c r="L30" s="9" t="n"/>
      <c r="M30" s="9" t="n"/>
      <c r="N30" s="9" t="n"/>
      <c r="O30" s="9" t="n"/>
      <c r="P30" s="9" t="n"/>
      <c r="Q30" s="32" t="n">
        <v>1000</v>
      </c>
      <c r="R30" s="9" t="inlineStr">
        <is>
          <t>monthly</t>
        </is>
      </c>
      <c r="S30" s="32" t="n">
        <v>0</v>
      </c>
      <c r="T30" s="9" t="inlineStr">
        <is>
          <t>young_affluent</t>
        </is>
      </c>
      <c r="U30" s="32" t="n">
        <v>0</v>
      </c>
      <c r="V30" s="9" t="inlineStr">
        <is>
          <t>25-34</t>
        </is>
      </c>
      <c r="W30" s="32" t="n">
        <v>22100</v>
      </c>
      <c r="X30" s="9" t="n"/>
      <c r="Y30" s="9" t="inlineStr">
        <is>
          <t>renter</t>
        </is>
      </c>
      <c r="Z30" s="9" t="inlineStr">
        <is>
          <t>alarm_and_locks</t>
        </is>
      </c>
      <c r="AA30" s="32" t="n">
        <v>3</v>
      </c>
      <c r="AB30" s="9" t="inlineStr">
        <is>
          <t>false</t>
        </is>
      </c>
      <c r="AC30" s="9" t="inlineStr">
        <is>
          <t>false</t>
        </is>
      </c>
      <c r="AD30" s="9" t="inlineStr">
        <is>
          <t>false</t>
        </is>
      </c>
      <c r="AE30" s="9" t="inlineStr">
        <is>
          <t>false</t>
        </is>
      </c>
      <c r="AF30" s="9" t="inlineStr">
        <is>
          <t>suburban</t>
        </is>
      </c>
      <c r="AG30" s="32" t="n">
        <v>1</v>
      </c>
      <c r="AH30" s="32" t="n">
        <v>15.1</v>
      </c>
      <c r="AI30" s="32" t="n">
        <v>4.48</v>
      </c>
      <c r="AJ30" s="9" t="inlineStr">
        <is>
          <t>clay</t>
        </is>
      </c>
      <c r="AK30" s="9" t="inlineStr">
        <is>
          <t>semi_detached</t>
        </is>
      </c>
      <c r="AL30" s="32" t="n">
        <v>1987</v>
      </c>
      <c r="AM30" s="9" t="inlineStr">
        <is>
          <t>C</t>
        </is>
      </c>
      <c r="AN30" s="32" t="n">
        <v>0.515</v>
      </c>
      <c r="AO30" s="32" t="n">
        <v>1911</v>
      </c>
      <c r="AP30" s="9" t="n"/>
      <c r="AQ30" s="32" t="n">
        <v>14</v>
      </c>
      <c r="AR30" s="32" t="n">
        <v>13</v>
      </c>
      <c r="AS30" s="32" t="n">
        <v>0</v>
      </c>
      <c r="AT30" s="9" t="n"/>
      <c r="AU30" s="9" t="n"/>
      <c r="AV30" s="9" t="n"/>
      <c r="AW30" s="32" t="n">
        <v>3</v>
      </c>
      <c r="AX30" s="32" t="n">
        <v>0</v>
      </c>
      <c r="AY30" s="32" t="n">
        <v>3</v>
      </c>
      <c r="AZ30" s="32" t="n">
        <v>2011</v>
      </c>
      <c r="BA30" s="9" t="inlineStr">
        <is>
          <t>single</t>
        </is>
      </c>
      <c r="BB30" s="9" t="inlineStr">
        <is>
          <t>netbox</t>
        </is>
      </c>
      <c r="BC30" s="9" t="inlineStr">
        <is>
          <t>true</t>
        </is>
      </c>
      <c r="BD30" s="9" t="inlineStr">
        <is>
          <t>email</t>
        </is>
      </c>
      <c r="BE30" s="9" t="inlineStr">
        <is>
          <t>INS16</t>
        </is>
      </c>
      <c r="BF30" s="9" t="n"/>
      <c r="BG30" s="32" t="n">
        <v>3</v>
      </c>
      <c r="BH30" s="32" t="n">
        <v>4</v>
      </c>
      <c r="BI30" s="9" t="inlineStr">
        <is>
          <t>pitched</t>
        </is>
      </c>
      <c r="BJ30" s="9" t="inlineStr">
        <is>
          <t>false</t>
        </is>
      </c>
      <c r="BK30" s="9" t="inlineStr">
        <is>
          <t>false</t>
        </is>
      </c>
      <c r="BL30" s="9" t="inlineStr">
        <is>
          <t>false</t>
        </is>
      </c>
      <c r="BM30" s="9" t="inlineStr">
        <is>
          <t>true</t>
        </is>
      </c>
      <c r="BN30" s="32" t="n">
        <v>17</v>
      </c>
      <c r="BO30" s="32" t="n">
        <v>3.7</v>
      </c>
      <c r="BP30" s="32" t="n">
        <v>14</v>
      </c>
      <c r="BQ30" s="32" t="n">
        <v>0.797</v>
      </c>
      <c r="BR30" s="32" t="n">
        <v>15.2</v>
      </c>
      <c r="BS30" s="9" t="inlineStr">
        <is>
          <t>92249376</t>
        </is>
      </c>
      <c r="BT30" s="9" t="inlineStr">
        <is>
          <t>A4488430</t>
        </is>
      </c>
    </row>
    <row r="31">
      <c r="B31" s="9" t="inlineStr">
        <is>
          <t>C00270331</t>
        </is>
      </c>
      <c r="C31" s="9" t="inlineStr">
        <is>
          <t>contents</t>
        </is>
      </c>
      <c r="D31" s="9" t="inlineStr">
        <is>
          <t>true</t>
        </is>
      </c>
      <c r="E31" s="9" t="inlineStr">
        <is>
          <t>broker</t>
        </is>
      </c>
      <c r="F31" s="29" t="n">
        <v>45668</v>
      </c>
      <c r="G31" s="29" t="n">
        <v>46022</v>
      </c>
      <c r="H31" s="30" t="n">
        <v>0.9726</v>
      </c>
      <c r="I31" s="31" t="n">
        <v>140.29</v>
      </c>
      <c r="J31" s="9" t="n"/>
      <c r="K31" s="9" t="n"/>
      <c r="L31" s="9" t="n"/>
      <c r="M31" s="9" t="n"/>
      <c r="N31" s="9" t="n"/>
      <c r="O31" s="9" t="n"/>
      <c r="P31" s="9" t="n"/>
      <c r="Q31" s="32" t="n">
        <v>1000</v>
      </c>
      <c r="R31" s="9" t="inlineStr">
        <is>
          <t>annual</t>
        </is>
      </c>
      <c r="S31" s="32" t="n">
        <v>0</v>
      </c>
      <c r="T31" s="9" t="inlineStr">
        <is>
          <t>mature_mainstream</t>
        </is>
      </c>
      <c r="U31" s="32" t="n">
        <v>0</v>
      </c>
      <c r="V31" s="9" t="inlineStr">
        <is>
          <t>50-64</t>
        </is>
      </c>
      <c r="W31" s="32" t="n">
        <v>33400</v>
      </c>
      <c r="X31" s="9" t="n"/>
      <c r="Y31" s="9" t="inlineStr">
        <is>
          <t>renter</t>
        </is>
      </c>
      <c r="Z31" s="9" t="inlineStr">
        <is>
          <t>alarm_and_locks</t>
        </is>
      </c>
      <c r="AA31" s="9" t="n"/>
      <c r="AB31" s="9" t="inlineStr">
        <is>
          <t>true</t>
        </is>
      </c>
      <c r="AC31" s="9" t="inlineStr">
        <is>
          <t>false</t>
        </is>
      </c>
      <c r="AD31" s="9" t="inlineStr">
        <is>
          <t>true</t>
        </is>
      </c>
      <c r="AE31" s="9" t="inlineStr">
        <is>
          <t>false</t>
        </is>
      </c>
      <c r="AF31" s="9" t="inlineStr">
        <is>
          <t>suburban</t>
        </is>
      </c>
      <c r="AG31" s="32" t="n">
        <v>1</v>
      </c>
      <c r="AH31" s="32" t="n">
        <v>17.1</v>
      </c>
      <c r="AI31" s="32" t="n">
        <v>1.86</v>
      </c>
      <c r="AJ31" s="9" t="inlineStr">
        <is>
          <t>loam</t>
        </is>
      </c>
      <c r="AK31" s="9" t="inlineStr">
        <is>
          <t>detached</t>
        </is>
      </c>
      <c r="AL31" s="32" t="n">
        <v>1951</v>
      </c>
      <c r="AM31" s="9" t="inlineStr">
        <is>
          <t>C</t>
        </is>
      </c>
      <c r="AN31" s="32" t="n">
        <v>0.8090000000000001</v>
      </c>
      <c r="AO31" s="32" t="n">
        <v>980</v>
      </c>
      <c r="AP31" s="9" t="n"/>
      <c r="AQ31" s="32" t="n">
        <v>0</v>
      </c>
      <c r="AR31" s="32" t="n">
        <v>22</v>
      </c>
      <c r="AS31" s="32" t="n">
        <v>0</v>
      </c>
      <c r="AT31" s="9" t="n"/>
      <c r="AU31" s="9" t="n"/>
      <c r="AV31" s="9" t="n"/>
      <c r="AW31" s="32" t="n">
        <v>5</v>
      </c>
      <c r="AX31" s="32" t="n">
        <v>0</v>
      </c>
      <c r="AY31" s="32" t="n">
        <v>6</v>
      </c>
      <c r="AZ31" s="32" t="n">
        <v>2025</v>
      </c>
      <c r="BA31" s="9" t="inlineStr">
        <is>
          <t>married</t>
        </is>
      </c>
      <c r="BB31" s="9" t="inlineStr">
        <is>
          <t>posthub</t>
        </is>
      </c>
      <c r="BC31" s="9" t="inlineStr">
        <is>
          <t>false</t>
        </is>
      </c>
      <c r="BD31" s="9" t="inlineStr">
        <is>
          <t>email</t>
        </is>
      </c>
      <c r="BE31" s="9" t="inlineStr">
        <is>
          <t>INS18</t>
        </is>
      </c>
      <c r="BF31" s="9" t="inlineStr">
        <is>
          <t>CMP13</t>
        </is>
      </c>
      <c r="BG31" s="32" t="n">
        <v>3</v>
      </c>
      <c r="BH31" s="32" t="n">
        <v>3</v>
      </c>
      <c r="BI31" s="9" t="inlineStr">
        <is>
          <t>pitched</t>
        </is>
      </c>
      <c r="BJ31" s="9" t="inlineStr">
        <is>
          <t>false</t>
        </is>
      </c>
      <c r="BK31" s="9" t="inlineStr">
        <is>
          <t>false</t>
        </is>
      </c>
      <c r="BL31" s="9" t="inlineStr">
        <is>
          <t>false</t>
        </is>
      </c>
      <c r="BM31" s="9" t="inlineStr">
        <is>
          <t>false</t>
        </is>
      </c>
      <c r="BN31" s="32" t="n">
        <v>6</v>
      </c>
      <c r="BO31" s="32" t="n">
        <v>5.2</v>
      </c>
      <c r="BP31" s="32" t="n">
        <v>57</v>
      </c>
      <c r="BQ31" s="32" t="n">
        <v>0.309</v>
      </c>
      <c r="BR31" s="32" t="n">
        <v>13.1</v>
      </c>
      <c r="BS31" s="9" t="inlineStr">
        <is>
          <t>58944765</t>
        </is>
      </c>
      <c r="BT31" s="9" t="inlineStr">
        <is>
          <t>A3143736</t>
        </is>
      </c>
    </row>
    <row r="32">
      <c r="B32" s="9" t="inlineStr">
        <is>
          <t>C00283470</t>
        </is>
      </c>
      <c r="C32" s="9" t="inlineStr">
        <is>
          <t>contents</t>
        </is>
      </c>
      <c r="D32" s="9" t="inlineStr">
        <is>
          <t>true</t>
        </is>
      </c>
      <c r="E32" s="9" t="inlineStr">
        <is>
          <t>broker</t>
        </is>
      </c>
      <c r="F32" s="29" t="n">
        <v>45668</v>
      </c>
      <c r="G32" s="29" t="n">
        <v>46022</v>
      </c>
      <c r="H32" s="30" t="n">
        <v>0.9726</v>
      </c>
      <c r="I32" s="31" t="n">
        <v>117.97</v>
      </c>
      <c r="J32" s="9" t="n"/>
      <c r="K32" s="9" t="n"/>
      <c r="L32" s="9" t="n"/>
      <c r="M32" s="9" t="n"/>
      <c r="N32" s="9" t="n"/>
      <c r="O32" s="9" t="n"/>
      <c r="P32" s="9" t="n"/>
      <c r="Q32" s="32" t="n">
        <v>250</v>
      </c>
      <c r="R32" s="9" t="inlineStr">
        <is>
          <t>annual</t>
        </is>
      </c>
      <c r="S32" s="32" t="n">
        <v>0</v>
      </c>
      <c r="T32" s="9" t="inlineStr">
        <is>
          <t>senior_affluent</t>
        </is>
      </c>
      <c r="U32" s="32" t="n">
        <v>1</v>
      </c>
      <c r="V32" s="9" t="inlineStr">
        <is>
          <t>65+</t>
        </is>
      </c>
      <c r="W32" s="32" t="n">
        <v>35700</v>
      </c>
      <c r="X32" s="9" t="n"/>
      <c r="Y32" s="9" t="inlineStr">
        <is>
          <t>owner</t>
        </is>
      </c>
      <c r="Z32" s="9" t="inlineStr">
        <is>
          <t>locks</t>
        </is>
      </c>
      <c r="AA32" s="32" t="n">
        <v>4</v>
      </c>
      <c r="AB32" s="9" t="inlineStr">
        <is>
          <t>false</t>
        </is>
      </c>
      <c r="AC32" s="9" t="inlineStr">
        <is>
          <t>false</t>
        </is>
      </c>
      <c r="AD32" s="9" t="inlineStr">
        <is>
          <t>true</t>
        </is>
      </c>
      <c r="AE32" s="9" t="inlineStr">
        <is>
          <t>false</t>
        </is>
      </c>
      <c r="AF32" s="9" t="inlineStr">
        <is>
          <t>rural</t>
        </is>
      </c>
      <c r="AG32" s="32" t="n">
        <v>1</v>
      </c>
      <c r="AH32" s="32" t="n">
        <v>17.3</v>
      </c>
      <c r="AI32" s="32" t="n">
        <v>2.94</v>
      </c>
      <c r="AJ32" s="9" t="inlineStr">
        <is>
          <t>rock</t>
        </is>
      </c>
      <c r="AK32" s="9" t="inlineStr">
        <is>
          <t>terraced</t>
        </is>
      </c>
      <c r="AL32" s="32" t="n">
        <v>1956</v>
      </c>
      <c r="AM32" s="9" t="inlineStr">
        <is>
          <t>C</t>
        </is>
      </c>
      <c r="AN32" s="32" t="n">
        <v>0.606</v>
      </c>
      <c r="AO32" s="32" t="n">
        <v>1106</v>
      </c>
      <c r="AP32" s="9" t="n"/>
      <c r="AQ32" s="32" t="n">
        <v>0</v>
      </c>
      <c r="AR32" s="32" t="n">
        <v>4</v>
      </c>
      <c r="AS32" s="32" t="n">
        <v>0</v>
      </c>
      <c r="AT32" s="9" t="n"/>
      <c r="AU32" s="9" t="n"/>
      <c r="AV32" s="9" t="n"/>
      <c r="AW32" s="9" t="n"/>
      <c r="AX32" s="32" t="n">
        <v>0</v>
      </c>
      <c r="AY32" s="32" t="n">
        <v>3</v>
      </c>
      <c r="AZ32" s="32" t="n">
        <v>2025</v>
      </c>
      <c r="BA32" s="9" t="inlineStr">
        <is>
          <t>married</t>
        </is>
      </c>
      <c r="BB32" s="9" t="inlineStr">
        <is>
          <t>other</t>
        </is>
      </c>
      <c r="BC32" s="9" t="inlineStr">
        <is>
          <t>false</t>
        </is>
      </c>
      <c r="BD32" s="9" t="inlineStr">
        <is>
          <t>email</t>
        </is>
      </c>
      <c r="BE32" s="9" t="inlineStr">
        <is>
          <t>INS14</t>
        </is>
      </c>
      <c r="BF32" s="9" t="inlineStr">
        <is>
          <t>CMP05</t>
        </is>
      </c>
      <c r="BG32" s="32" t="n">
        <v>24</v>
      </c>
      <c r="BH32" s="32" t="n">
        <v>4</v>
      </c>
      <c r="BI32" s="9" t="inlineStr">
        <is>
          <t>pitched</t>
        </is>
      </c>
      <c r="BJ32" s="9" t="inlineStr">
        <is>
          <t>false</t>
        </is>
      </c>
      <c r="BK32" s="9" t="inlineStr">
        <is>
          <t>true</t>
        </is>
      </c>
      <c r="BL32" s="9" t="inlineStr">
        <is>
          <t>false</t>
        </is>
      </c>
      <c r="BM32" s="9" t="inlineStr">
        <is>
          <t>false</t>
        </is>
      </c>
      <c r="BN32" s="32" t="n">
        <v>10</v>
      </c>
      <c r="BO32" s="32" t="n">
        <v>6.8</v>
      </c>
      <c r="BP32" s="32" t="n">
        <v>18</v>
      </c>
      <c r="BQ32" s="32" t="n">
        <v>0.586</v>
      </c>
      <c r="BR32" s="32" t="n">
        <v>15.1</v>
      </c>
      <c r="BS32" s="9" t="inlineStr">
        <is>
          <t>93454577</t>
        </is>
      </c>
      <c r="BT32" s="9" t="inlineStr">
        <is>
          <t>A2257901</t>
        </is>
      </c>
    </row>
    <row r="33">
      <c r="B33" s="9" t="inlineStr">
        <is>
          <t>C00286287</t>
        </is>
      </c>
      <c r="C33" s="9" t="inlineStr">
        <is>
          <t>contents</t>
        </is>
      </c>
      <c r="D33" s="9" t="inlineStr">
        <is>
          <t>true</t>
        </is>
      </c>
      <c r="E33" s="9" t="inlineStr">
        <is>
          <t>broker</t>
        </is>
      </c>
      <c r="F33" s="29" t="n">
        <v>45670</v>
      </c>
      <c r="G33" s="29" t="n">
        <v>46022</v>
      </c>
      <c r="H33" s="30" t="n">
        <v>0.9671</v>
      </c>
      <c r="I33" s="31" t="n">
        <v>269.23</v>
      </c>
      <c r="J33" s="9" t="n"/>
      <c r="K33" s="9" t="n"/>
      <c r="L33" s="9" t="n"/>
      <c r="M33" s="9" t="n"/>
      <c r="N33" s="9" t="n"/>
      <c r="O33" s="9" t="n"/>
      <c r="P33" s="9" t="n"/>
      <c r="Q33" s="32" t="n">
        <v>0</v>
      </c>
      <c r="R33" s="9" t="inlineStr">
        <is>
          <t>annual</t>
        </is>
      </c>
      <c r="S33" s="32" t="n">
        <v>0</v>
      </c>
      <c r="T33" s="9" t="inlineStr">
        <is>
          <t>midlife_mainstream</t>
        </is>
      </c>
      <c r="U33" s="32" t="n">
        <v>0</v>
      </c>
      <c r="V33" s="9" t="inlineStr">
        <is>
          <t>35-49</t>
        </is>
      </c>
      <c r="W33" s="32" t="n">
        <v>71100</v>
      </c>
      <c r="X33" s="9" t="n"/>
      <c r="Y33" s="9" t="inlineStr">
        <is>
          <t>owner</t>
        </is>
      </c>
      <c r="Z33" s="9" t="inlineStr">
        <is>
          <t>standard</t>
        </is>
      </c>
      <c r="AA33" s="32" t="n">
        <v>0</v>
      </c>
      <c r="AB33" s="9" t="inlineStr">
        <is>
          <t>false</t>
        </is>
      </c>
      <c r="AC33" s="9" t="inlineStr">
        <is>
          <t>false</t>
        </is>
      </c>
      <c r="AD33" s="9" t="inlineStr">
        <is>
          <t>false</t>
        </is>
      </c>
      <c r="AE33" s="9" t="inlineStr">
        <is>
          <t>false</t>
        </is>
      </c>
      <c r="AF33" s="9" t="inlineStr">
        <is>
          <t>suburban</t>
        </is>
      </c>
      <c r="AG33" s="32" t="n">
        <v>3</v>
      </c>
      <c r="AH33" s="32" t="n">
        <v>1.6</v>
      </c>
      <c r="AI33" s="32" t="n">
        <v>0.23</v>
      </c>
      <c r="AJ33" s="9" t="n"/>
      <c r="AK33" s="9" t="inlineStr">
        <is>
          <t>flat</t>
        </is>
      </c>
      <c r="AL33" s="32" t="n">
        <v>1975</v>
      </c>
      <c r="AM33" s="9" t="inlineStr">
        <is>
          <t>C</t>
        </is>
      </c>
      <c r="AN33" s="32" t="n">
        <v>0.665</v>
      </c>
      <c r="AO33" s="32" t="n">
        <v>1554</v>
      </c>
      <c r="AP33" s="9" t="n"/>
      <c r="AQ33" s="32" t="n">
        <v>0</v>
      </c>
      <c r="AR33" s="32" t="n">
        <v>28</v>
      </c>
      <c r="AS33" s="32" t="n">
        <v>0</v>
      </c>
      <c r="AT33" s="9" t="n"/>
      <c r="AU33" s="9" t="n"/>
      <c r="AV33" s="9" t="n"/>
      <c r="AW33" s="32" t="n">
        <v>3</v>
      </c>
      <c r="AX33" s="32" t="n">
        <v>0</v>
      </c>
      <c r="AY33" s="9" t="n"/>
      <c r="AZ33" s="32" t="n">
        <v>2025</v>
      </c>
      <c r="BA33" s="9" t="inlineStr">
        <is>
          <t>single</t>
        </is>
      </c>
      <c r="BB33" s="9" t="inlineStr">
        <is>
          <t>netbox</t>
        </is>
      </c>
      <c r="BC33" s="9" t="inlineStr">
        <is>
          <t>true</t>
        </is>
      </c>
      <c r="BD33" s="9" t="inlineStr">
        <is>
          <t>app</t>
        </is>
      </c>
      <c r="BE33" s="9" t="inlineStr">
        <is>
          <t>INS17</t>
        </is>
      </c>
      <c r="BF33" s="9" t="inlineStr">
        <is>
          <t>CMP14</t>
        </is>
      </c>
      <c r="BG33" s="32" t="n">
        <v>22</v>
      </c>
      <c r="BH33" s="32" t="n">
        <v>1</v>
      </c>
      <c r="BI33" s="9" t="inlineStr">
        <is>
          <t>pitched</t>
        </is>
      </c>
      <c r="BJ33" s="9" t="inlineStr">
        <is>
          <t>false</t>
        </is>
      </c>
      <c r="BK33" s="9" t="inlineStr">
        <is>
          <t>true</t>
        </is>
      </c>
      <c r="BL33" s="9" t="inlineStr">
        <is>
          <t>false</t>
        </is>
      </c>
      <c r="BM33" s="9" t="inlineStr">
        <is>
          <t>false</t>
        </is>
      </c>
      <c r="BN33" s="32" t="n">
        <v>5</v>
      </c>
      <c r="BO33" s="32" t="n">
        <v>2.4</v>
      </c>
      <c r="BP33" s="32" t="n">
        <v>27</v>
      </c>
      <c r="BQ33" s="32" t="n">
        <v>0.8179999999999999</v>
      </c>
      <c r="BR33" s="32" t="n">
        <v>15.1</v>
      </c>
      <c r="BS33" s="9" t="inlineStr">
        <is>
          <t>68661780</t>
        </is>
      </c>
      <c r="BT33" s="9" t="inlineStr">
        <is>
          <t>A2307133</t>
        </is>
      </c>
    </row>
    <row r="34">
      <c r="B34" s="9" t="inlineStr">
        <is>
          <t>C00302985</t>
        </is>
      </c>
      <c r="C34" s="9" t="inlineStr">
        <is>
          <t>contents</t>
        </is>
      </c>
      <c r="D34" s="9" t="inlineStr">
        <is>
          <t>true</t>
        </is>
      </c>
      <c r="E34" s="9" t="inlineStr">
        <is>
          <t>broker</t>
        </is>
      </c>
      <c r="F34" s="29" t="n">
        <v>45661</v>
      </c>
      <c r="G34" s="29" t="n">
        <v>46022</v>
      </c>
      <c r="H34" s="30" t="n">
        <v>0.9918</v>
      </c>
      <c r="I34" s="31" t="n">
        <v>115.88</v>
      </c>
      <c r="J34" s="9" t="n"/>
      <c r="K34" s="9" t="n"/>
      <c r="L34" s="9" t="n"/>
      <c r="M34" s="9" t="n"/>
      <c r="N34" s="9" t="n"/>
      <c r="O34" s="9" t="n"/>
      <c r="P34" s="9" t="n"/>
      <c r="Q34" s="32" t="n">
        <v>250</v>
      </c>
      <c r="R34" s="9" t="inlineStr">
        <is>
          <t>annual</t>
        </is>
      </c>
      <c r="S34" s="32" t="n">
        <v>0</v>
      </c>
      <c r="T34" s="9" t="inlineStr">
        <is>
          <t>senior_budget</t>
        </is>
      </c>
      <c r="U34" s="32" t="n">
        <v>0</v>
      </c>
      <c r="V34" s="9" t="inlineStr">
        <is>
          <t>65+</t>
        </is>
      </c>
      <c r="W34" s="32" t="n">
        <v>22900</v>
      </c>
      <c r="X34" s="9" t="n"/>
      <c r="Y34" s="9" t="inlineStr">
        <is>
          <t>owner</t>
        </is>
      </c>
      <c r="Z34" s="9" t="inlineStr">
        <is>
          <t>alarm_and_locks</t>
        </is>
      </c>
      <c r="AA34" s="32" t="n">
        <v>5</v>
      </c>
      <c r="AB34" s="9" t="inlineStr">
        <is>
          <t>false</t>
        </is>
      </c>
      <c r="AC34" s="9" t="inlineStr">
        <is>
          <t>false</t>
        </is>
      </c>
      <c r="AD34" s="9" t="inlineStr">
        <is>
          <t>false</t>
        </is>
      </c>
      <c r="AE34" s="9" t="inlineStr">
        <is>
          <t>false</t>
        </is>
      </c>
      <c r="AF34" s="9" t="inlineStr">
        <is>
          <t>suburban</t>
        </is>
      </c>
      <c r="AG34" s="32" t="n">
        <v>1</v>
      </c>
      <c r="AH34" s="32" t="n">
        <v>32.4</v>
      </c>
      <c r="AI34" s="32" t="n">
        <v>5.58</v>
      </c>
      <c r="AJ34" s="9" t="inlineStr">
        <is>
          <t>clay</t>
        </is>
      </c>
      <c r="AK34" s="9" t="inlineStr">
        <is>
          <t>flat</t>
        </is>
      </c>
      <c r="AL34" s="32" t="n">
        <v>1900</v>
      </c>
      <c r="AM34" s="9" t="inlineStr">
        <is>
          <t>E</t>
        </is>
      </c>
      <c r="AN34" s="32" t="n">
        <v>0.64</v>
      </c>
      <c r="AO34" s="32" t="n">
        <v>1471</v>
      </c>
      <c r="AP34" s="9" t="n"/>
      <c r="AQ34" s="32" t="n">
        <v>0</v>
      </c>
      <c r="AR34" s="32" t="n">
        <v>19</v>
      </c>
      <c r="AS34" s="32" t="n">
        <v>0</v>
      </c>
      <c r="AT34" s="9" t="n"/>
      <c r="AU34" s="9" t="n"/>
      <c r="AV34" s="9" t="n"/>
      <c r="AW34" s="32" t="n">
        <v>4</v>
      </c>
      <c r="AX34" s="32" t="n">
        <v>0</v>
      </c>
      <c r="AY34" s="32" t="n">
        <v>9</v>
      </c>
      <c r="AZ34" s="32" t="n">
        <v>2025</v>
      </c>
      <c r="BA34" s="9" t="n"/>
      <c r="BB34" s="9" t="inlineStr">
        <is>
          <t>other</t>
        </is>
      </c>
      <c r="BC34" s="9" t="inlineStr">
        <is>
          <t>true</t>
        </is>
      </c>
      <c r="BD34" s="9" t="inlineStr">
        <is>
          <t>email</t>
        </is>
      </c>
      <c r="BE34" s="9" t="inlineStr">
        <is>
          <t>INS34</t>
        </is>
      </c>
      <c r="BF34" s="9" t="inlineStr">
        <is>
          <t>CMP12</t>
        </is>
      </c>
      <c r="BG34" s="32" t="n">
        <v>15</v>
      </c>
      <c r="BH34" s="32" t="n">
        <v>1</v>
      </c>
      <c r="BI34" s="9" t="inlineStr">
        <is>
          <t>pitched</t>
        </is>
      </c>
      <c r="BJ34" s="9" t="inlineStr">
        <is>
          <t>false</t>
        </is>
      </c>
      <c r="BK34" s="9" t="inlineStr">
        <is>
          <t>false</t>
        </is>
      </c>
      <c r="BL34" s="9" t="inlineStr">
        <is>
          <t>false</t>
        </is>
      </c>
      <c r="BM34" s="9" t="inlineStr">
        <is>
          <t>false</t>
        </is>
      </c>
      <c r="BN34" s="32" t="n">
        <v>12</v>
      </c>
      <c r="BO34" s="32" t="n">
        <v>1.3</v>
      </c>
      <c r="BP34" s="32" t="n">
        <v>15</v>
      </c>
      <c r="BQ34" s="32" t="n">
        <v>0.76</v>
      </c>
      <c r="BR34" s="32" t="n">
        <v>15.9</v>
      </c>
      <c r="BS34" s="9" t="inlineStr">
        <is>
          <t>77971827</t>
        </is>
      </c>
      <c r="BT34" s="9" t="inlineStr">
        <is>
          <t>A0664702</t>
        </is>
      </c>
    </row>
    <row r="35">
      <c r="B35" s="9" t="inlineStr">
        <is>
          <t>C00314425</t>
        </is>
      </c>
      <c r="C35" s="9" t="inlineStr">
        <is>
          <t>contents</t>
        </is>
      </c>
      <c r="D35" s="9" t="inlineStr">
        <is>
          <t>true</t>
        </is>
      </c>
      <c r="E35" s="9" t="inlineStr">
        <is>
          <t>broker</t>
        </is>
      </c>
      <c r="F35" s="29" t="n">
        <v>45670</v>
      </c>
      <c r="G35" s="29" t="n">
        <v>45694</v>
      </c>
      <c r="H35" s="30" t="n">
        <v>0.06850000000000001</v>
      </c>
      <c r="I35" s="31" t="n">
        <v>102.87</v>
      </c>
      <c r="J35" s="9" t="n"/>
      <c r="K35" s="9" t="n"/>
      <c r="L35" s="9" t="n"/>
      <c r="M35" s="9" t="n"/>
      <c r="N35" s="9" t="n"/>
      <c r="O35" s="9" t="n"/>
      <c r="P35" s="9" t="n"/>
      <c r="Q35" s="32" t="n">
        <v>250</v>
      </c>
      <c r="R35" s="9" t="inlineStr">
        <is>
          <t>annual</t>
        </is>
      </c>
      <c r="S35" s="32" t="n">
        <v>0</v>
      </c>
      <c r="T35" s="9" t="inlineStr">
        <is>
          <t>young_affluent</t>
        </is>
      </c>
      <c r="U35" s="32" t="n">
        <v>1</v>
      </c>
      <c r="V35" s="9" t="inlineStr">
        <is>
          <t>25-34</t>
        </is>
      </c>
      <c r="W35" s="32" t="n">
        <v>27200</v>
      </c>
      <c r="X35" s="9" t="n"/>
      <c r="Y35" s="9" t="inlineStr">
        <is>
          <t>owner</t>
        </is>
      </c>
      <c r="Z35" s="9" t="inlineStr">
        <is>
          <t>standard</t>
        </is>
      </c>
      <c r="AA35" s="32" t="n">
        <v>0</v>
      </c>
      <c r="AB35" s="9" t="inlineStr">
        <is>
          <t>false</t>
        </is>
      </c>
      <c r="AC35" s="9" t="inlineStr">
        <is>
          <t>false</t>
        </is>
      </c>
      <c r="AD35" s="9" t="inlineStr">
        <is>
          <t>false</t>
        </is>
      </c>
      <c r="AE35" s="9" t="inlineStr">
        <is>
          <t>false</t>
        </is>
      </c>
      <c r="AF35" s="9" t="inlineStr">
        <is>
          <t>rural</t>
        </is>
      </c>
      <c r="AG35" s="32" t="n">
        <v>1</v>
      </c>
      <c r="AH35" s="32" t="n">
        <v>1.5</v>
      </c>
      <c r="AI35" s="32" t="n">
        <v>2.3</v>
      </c>
      <c r="AJ35" s="9" t="inlineStr">
        <is>
          <t>clay</t>
        </is>
      </c>
      <c r="AK35" s="9" t="inlineStr">
        <is>
          <t>terraced</t>
        </is>
      </c>
      <c r="AL35" s="32" t="n">
        <v>1936</v>
      </c>
      <c r="AM35" s="9" t="inlineStr">
        <is>
          <t>C</t>
        </is>
      </c>
      <c r="AN35" s="32" t="n">
        <v>0.467</v>
      </c>
      <c r="AO35" s="32" t="n">
        <v>1009</v>
      </c>
      <c r="AP35" s="9" t="n"/>
      <c r="AQ35" s="32" t="n">
        <v>0</v>
      </c>
      <c r="AR35" s="32" t="n">
        <v>28</v>
      </c>
      <c r="AS35" s="32" t="n">
        <v>0</v>
      </c>
      <c r="AT35" s="9" t="n"/>
      <c r="AU35" s="9" t="n"/>
      <c r="AV35" s="9" t="n"/>
      <c r="AW35" s="32" t="n">
        <v>3</v>
      </c>
      <c r="AX35" s="32" t="n">
        <v>0</v>
      </c>
      <c r="AY35" s="32" t="n">
        <v>6</v>
      </c>
      <c r="AZ35" s="32" t="n">
        <v>2025</v>
      </c>
      <c r="BA35" s="9" t="inlineStr">
        <is>
          <t>married</t>
        </is>
      </c>
      <c r="BB35" s="9" t="inlineStr">
        <is>
          <t>netbox</t>
        </is>
      </c>
      <c r="BC35" s="9" t="inlineStr">
        <is>
          <t>true</t>
        </is>
      </c>
      <c r="BD35" s="9" t="inlineStr">
        <is>
          <t>app</t>
        </is>
      </c>
      <c r="BE35" s="9" t="inlineStr">
        <is>
          <t>INS35</t>
        </is>
      </c>
      <c r="BF35" s="9" t="inlineStr">
        <is>
          <t>CMP14</t>
        </is>
      </c>
      <c r="BG35" s="32" t="n">
        <v>8</v>
      </c>
      <c r="BH35" s="32" t="n">
        <v>3</v>
      </c>
      <c r="BI35" s="9" t="inlineStr">
        <is>
          <t>pitched</t>
        </is>
      </c>
      <c r="BJ35" s="9" t="inlineStr">
        <is>
          <t>false</t>
        </is>
      </c>
      <c r="BK35" s="9" t="inlineStr">
        <is>
          <t>false</t>
        </is>
      </c>
      <c r="BL35" s="9" t="inlineStr">
        <is>
          <t>false</t>
        </is>
      </c>
      <c r="BM35" s="9" t="inlineStr">
        <is>
          <t>false</t>
        </is>
      </c>
      <c r="BN35" s="32" t="n">
        <v>9</v>
      </c>
      <c r="BO35" s="32" t="n">
        <v>5.9</v>
      </c>
      <c r="BP35" s="32" t="n">
        <v>41</v>
      </c>
      <c r="BQ35" s="32" t="n">
        <v>0.378</v>
      </c>
      <c r="BR35" s="32" t="n">
        <v>12.2</v>
      </c>
      <c r="BS35" s="9" t="inlineStr">
        <is>
          <t>27597742</t>
        </is>
      </c>
      <c r="BT35" s="9" t="inlineStr">
        <is>
          <t>A3128511</t>
        </is>
      </c>
    </row>
  </sheetData>
  <dataValidations count="3">
    <dataValidation sqref="C6" showDropDown="0" showInputMessage="0" showErrorMessage="0" allowBlank="0" type="list">
      <formula1>"emerging,developed"</formula1>
    </dataValidation>
    <dataValidation sqref="C8" showDropDown="0" showInputMessage="0" showErrorMessage="0" allowBlank="0" type="list">
      <formula1>"All property risk premium,Cat perils only"</formula1>
    </dataValidation>
    <dataValidation sqref="D16 D17 D18 D19 D20 D21 D22 D23 D24 D25 D26 D27 D28 D29 D30 D31 D32 D33 D34 D35 AB23 AB24 AB25 AB26 AB27 AB28 AB29 AB30 AB31 AB32 AB33 AB34 AB35 AC30 AC31 AC32 AC33 AC34 AC35 AD30 AD31 AD32 AD33 AD34 AD35 AE30 AE31 AE32 AE33 AE34 AE35 AU23 AU25 AU26 AU27 AU28 AU29 AV23 AV24 AV25 AV26 AV27 AV28 AV29 BC16 BC17 BC18 BC19 BC20 BC21 BC22 BC23 BC24 BC25 BC26 BC27 BC28 BC29 BC30 BC31 BC32 BC33 BC34 BC35 BJ16 BJ17 BJ18 BJ19 BJ20 BJ21 BJ22 BJ23 BJ24 BJ25 BJ26 BJ27 BJ28 BJ29 BJ30 BJ31 BJ32 BJ33 BJ34 BJ35 BK16 BK17 BK18 BK19 BK20 BK21 BK22 BK23 BK24 BK25 BK26 BK27 BK28 BK29 BK30 BK31 BK32 BK33 BK34 BK35 BL16 BL17 BL18 BL19 BL20 BL21 BL22 BL23 BL24 BL25 BL26 BL27 BL28 BL29 BL30 BL31 BL32 BL33 BL34 BL35 BM16 BM17 BM18 BM19 BM20 BM21 BM22 BM23 BM24 BM25 BM26 BM27 BM28 BM29 BM30 BM31 BM32 BM33 BM34 BM35" showDropDown="0" showInputMessage="0" showErrorMessage="0" allowBlank="1" type="list">
      <formula1>"true,false"</formula1>
    </dataValidation>
  </dataValidations>
  <pageMargins left="0.75" right="0.75" top="1" bottom="1" header="0.5" footer="0.5"/>
</worksheet>
</file>

<file path=xl/worksheets/sheet4.xml><?xml version="1.0" encoding="utf-8"?>
<worksheet xmlns="http://schemas.openxmlformats.org/spreadsheetml/2006/main">
  <sheetPr>
    <tabColor rgb="00FFFFCC"/>
    <outlinePr summaryBelow="1" summaryRight="1"/>
    <pageSetUpPr/>
  </sheetPr>
  <dimension ref="B2:Q810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 customWidth="1" min="1" max="1"/>
    <col width="44" customWidth="1" min="2" max="2"/>
    <col width="10" customWidth="1" min="3" max="3"/>
    <col width="11" customWidth="1" min="4" max="4"/>
    <col width="22" customWidth="1" min="5" max="5"/>
    <col width="14" customWidth="1" min="6" max="6"/>
    <col width="26" customWidth="1" min="7" max="7"/>
    <col width="12" customWidth="1" min="8" max="8"/>
    <col width="11" customWidth="1" min="9" max="9"/>
    <col width="11" customWidth="1" min="10" max="10"/>
    <col width="16" customWidth="1" min="11" max="11"/>
    <col width="11" customWidth="1" min="12" max="12"/>
    <col width="50" customWidth="1" min="13" max="13"/>
    <col width="34" customWidth="1" min="14" max="14"/>
    <col width="1" customWidth="1" min="15" max="15"/>
    <col width="34" customWidth="1" min="16" max="16"/>
    <col width="14" customWidth="1" min="17" max="17"/>
  </cols>
  <sheetData>
    <row r="2">
      <c r="B2" s="22" t="inlineStr">
        <is>
          <t>Lookups: the fitted model as rating tables (export terms.csv), plus the input maps</t>
        </is>
      </c>
    </row>
    <row r="3">
      <c r="B3" s="16" t="inlineStr">
        <is>
          <t>Key = line|component|term|level (or the value at the curve's recorded precision). Log contribution is added to the linear predictor; Relativity = EXP of it. Infinite band edges are written as +/-1E+307.</t>
        </is>
      </c>
    </row>
    <row r="5">
      <c r="B5" s="5" t="inlineStr">
        <is>
          <t>Rating terms (8,100 rows)</t>
        </is>
      </c>
      <c r="C5" s="5" t="n"/>
      <c r="D5" s="5" t="n"/>
      <c r="E5" s="5" t="n"/>
      <c r="F5" s="5" t="n"/>
      <c r="G5" s="5" t="n"/>
      <c r="H5" s="5" t="n"/>
      <c r="I5" s="5" t="n"/>
      <c r="J5" s="5" t="n"/>
      <c r="K5" s="5" t="n"/>
      <c r="L5" s="5" t="n"/>
      <c r="M5" s="5" t="n"/>
      <c r="N5" s="5" t="n"/>
      <c r="P5" s="5" t="inlineStr">
        <is>
          <t>Categorical remaps</t>
        </is>
      </c>
      <c r="Q5" s="5" t="n"/>
    </row>
    <row r="6">
      <c r="B6" s="6" t="inlineStr">
        <is>
          <t>Key</t>
        </is>
      </c>
      <c r="C6" s="6" t="inlineStr">
        <is>
          <t>Line</t>
        </is>
      </c>
      <c r="D6" s="6" t="inlineStr">
        <is>
          <t>Component</t>
        </is>
      </c>
      <c r="E6" s="6" t="inlineStr">
        <is>
          <t>Term</t>
        </is>
      </c>
      <c r="F6" s="6" t="inlineStr">
        <is>
          <t>Kind</t>
        </is>
      </c>
      <c r="G6" s="6" t="inlineStr">
        <is>
          <t>Level</t>
        </is>
      </c>
      <c r="H6" s="6" t="inlineStr">
        <is>
          <t>Value</t>
        </is>
      </c>
      <c r="I6" s="6" t="inlineStr">
        <is>
          <t>Band lower</t>
        </is>
      </c>
      <c r="J6" s="6" t="inlineStr">
        <is>
          <t>Band upper</t>
        </is>
      </c>
      <c r="K6" s="6" t="inlineStr">
        <is>
          <t>Log contribution</t>
        </is>
      </c>
      <c r="L6" s="6" t="inlineStr">
        <is>
          <t>Relativity</t>
        </is>
      </c>
      <c r="M6" s="6" t="inlineStr">
        <is>
          <t>Note</t>
        </is>
      </c>
      <c r="N6" s="6" t="inlineStr">
        <is>
          <t>Line|component|term</t>
        </is>
      </c>
      <c r="P6" s="6" t="inlineStr">
        <is>
          <t>Key</t>
        </is>
      </c>
      <c r="Q6" s="6" t="inlineStr">
        <is>
          <t>Scores as</t>
        </is>
      </c>
    </row>
    <row r="7">
      <c r="B7" s="18" t="inlineStr">
        <is>
          <t>buildings|large|(intercept)|</t>
        </is>
      </c>
      <c r="C7" s="18" t="inlineStr">
        <is>
          <t>buildings</t>
        </is>
      </c>
      <c r="D7" s="18" t="inlineStr">
        <is>
          <t>large</t>
        </is>
      </c>
      <c r="E7" s="18" t="inlineStr">
        <is>
          <t>(intercept)</t>
        </is>
      </c>
      <c r="F7" s="18" t="inlineStr">
        <is>
          <t>intercept</t>
        </is>
      </c>
      <c r="G7" s="18" t="n"/>
      <c r="H7" s="33" t="n"/>
      <c r="I7" s="33" t="n"/>
      <c r="J7" s="33" t="n"/>
      <c r="K7" s="34" t="n">
        <v>5.929331507330713</v>
      </c>
      <c r="L7" s="35">
        <f>IF(ISNUMBER(K7),EXP(K7),"")</f>
        <v/>
      </c>
      <c r="M7" s="18" t="n"/>
      <c r="N7" s="18" t="inlineStr">
        <is>
          <t>buildings|large|(intercept)</t>
        </is>
      </c>
      <c r="P7" s="10" t="inlineStr">
        <is>
          <t>contents|small|f_prior_claims|3</t>
        </is>
      </c>
      <c r="Q7" s="10" t="inlineStr">
        <is>
          <t>OTHER</t>
        </is>
      </c>
    </row>
    <row r="8">
      <c r="B8" s="18" t="inlineStr">
        <is>
          <t>buildings|large|soil_type|MISSING</t>
        </is>
      </c>
      <c r="C8" s="18" t="inlineStr">
        <is>
          <t>buildings</t>
        </is>
      </c>
      <c r="D8" s="18" t="inlineStr">
        <is>
          <t>large</t>
        </is>
      </c>
      <c r="E8" s="18" t="inlineStr">
        <is>
          <t>soil_type</t>
        </is>
      </c>
      <c r="F8" s="18" t="inlineStr">
        <is>
          <t>categorical</t>
        </is>
      </c>
      <c r="G8" s="18" t="inlineStr">
        <is>
          <t>MISSING</t>
        </is>
      </c>
      <c r="H8" s="33" t="n"/>
      <c r="I8" s="33" t="n"/>
      <c r="J8" s="33" t="n"/>
      <c r="K8" s="34" t="n">
        <v>0</v>
      </c>
      <c r="L8" s="35">
        <f>IF(ISNUMBER(K8),EXP(K8),"")</f>
        <v/>
      </c>
      <c r="M8" s="18" t="inlineStr">
        <is>
          <t>base level</t>
        </is>
      </c>
      <c r="N8" s="18" t="inlineStr">
        <is>
          <t>buildings|large|soil_type</t>
        </is>
      </c>
      <c r="P8" s="10" t="inlineStr">
        <is>
          <t>contents|small|f_missed_pay|3</t>
        </is>
      </c>
      <c r="Q8" s="10" t="inlineStr">
        <is>
          <t>OTHER</t>
        </is>
      </c>
    </row>
    <row r="9">
      <c r="B9" s="18" t="inlineStr">
        <is>
          <t>buildings|large|soil_type|chalk</t>
        </is>
      </c>
      <c r="C9" s="18" t="inlineStr">
        <is>
          <t>buildings</t>
        </is>
      </c>
      <c r="D9" s="18" t="inlineStr">
        <is>
          <t>large</t>
        </is>
      </c>
      <c r="E9" s="18" t="inlineStr">
        <is>
          <t>soil_type</t>
        </is>
      </c>
      <c r="F9" s="18" t="inlineStr">
        <is>
          <t>categorical</t>
        </is>
      </c>
      <c r="G9" s="18" t="inlineStr">
        <is>
          <t>chalk</t>
        </is>
      </c>
      <c r="H9" s="33" t="n"/>
      <c r="I9" s="33" t="n"/>
      <c r="J9" s="33" t="n"/>
      <c r="K9" s="34" t="n">
        <v>0.2400921205705715</v>
      </c>
      <c r="L9" s="35">
        <f>IF(ISNUMBER(K9),EXP(K9),"")</f>
        <v/>
      </c>
      <c r="M9" s="18" t="n"/>
      <c r="N9" s="18" t="inlineStr">
        <is>
          <t>buildings|large|soil_type</t>
        </is>
      </c>
    </row>
    <row r="10">
      <c r="B10" s="18" t="inlineStr">
        <is>
          <t>buildings|large|soil_type|clay</t>
        </is>
      </c>
      <c r="C10" s="18" t="inlineStr">
        <is>
          <t>buildings</t>
        </is>
      </c>
      <c r="D10" s="18" t="inlineStr">
        <is>
          <t>large</t>
        </is>
      </c>
      <c r="E10" s="18" t="inlineStr">
        <is>
          <t>soil_type</t>
        </is>
      </c>
      <c r="F10" s="18" t="inlineStr">
        <is>
          <t>categorical</t>
        </is>
      </c>
      <c r="G10" s="18" t="inlineStr">
        <is>
          <t>clay</t>
        </is>
      </c>
      <c r="H10" s="33" t="n"/>
      <c r="I10" s="33" t="n"/>
      <c r="J10" s="33" t="n"/>
      <c r="K10" s="34" t="n">
        <v>-0.08814147997088469</v>
      </c>
      <c r="L10" s="35">
        <f>IF(ISNUMBER(K10),EXP(K10),"")</f>
        <v/>
      </c>
      <c r="M10" s="18" t="n"/>
      <c r="N10" s="18" t="inlineStr">
        <is>
          <t>buildings|large|soil_type</t>
        </is>
      </c>
      <c r="P10" s="5" t="inlineStr">
        <is>
          <t>Construction codes (BRK/MIX/STN/WOD)</t>
        </is>
      </c>
      <c r="Q10" s="5" t="n"/>
    </row>
    <row r="11">
      <c r="B11" s="18" t="inlineStr">
        <is>
          <t>buildings|large|soil_type|loam</t>
        </is>
      </c>
      <c r="C11" s="18" t="inlineStr">
        <is>
          <t>buildings</t>
        </is>
      </c>
      <c r="D11" s="18" t="inlineStr">
        <is>
          <t>large</t>
        </is>
      </c>
      <c r="E11" s="18" t="inlineStr">
        <is>
          <t>soil_type</t>
        </is>
      </c>
      <c r="F11" s="18" t="inlineStr">
        <is>
          <t>categorical</t>
        </is>
      </c>
      <c r="G11" s="18" t="inlineStr">
        <is>
          <t>loam</t>
        </is>
      </c>
      <c r="H11" s="33" t="n"/>
      <c r="I11" s="33" t="n"/>
      <c r="J11" s="33" t="n"/>
      <c r="K11" s="34" t="n">
        <v>0.1896651807363391</v>
      </c>
      <c r="L11" s="35">
        <f>IF(ISNUMBER(K11),EXP(K11),"")</f>
        <v/>
      </c>
      <c r="M11" s="18" t="n"/>
      <c r="N11" s="18" t="inlineStr">
        <is>
          <t>buildings|large|soil_type</t>
        </is>
      </c>
      <c r="P11" s="6" t="inlineStr">
        <is>
          <t>Code</t>
        </is>
      </c>
      <c r="Q11" s="6" t="inlineStr">
        <is>
          <t>Model level</t>
        </is>
      </c>
    </row>
    <row r="12">
      <c r="B12" s="18" t="inlineStr">
        <is>
          <t>buildings|large|soil_type|rock</t>
        </is>
      </c>
      <c r="C12" s="18" t="inlineStr">
        <is>
          <t>buildings</t>
        </is>
      </c>
      <c r="D12" s="18" t="inlineStr">
        <is>
          <t>large</t>
        </is>
      </c>
      <c r="E12" s="18" t="inlineStr">
        <is>
          <t>soil_type</t>
        </is>
      </c>
      <c r="F12" s="18" t="inlineStr">
        <is>
          <t>categorical</t>
        </is>
      </c>
      <c r="G12" s="18" t="inlineStr">
        <is>
          <t>rock</t>
        </is>
      </c>
      <c r="H12" s="33" t="n"/>
      <c r="I12" s="33" t="n"/>
      <c r="J12" s="33" t="n"/>
      <c r="K12" s="34" t="n">
        <v>-0.1584093098603545</v>
      </c>
      <c r="L12" s="35">
        <f>IF(ISNUMBER(K12),EXP(K12),"")</f>
        <v/>
      </c>
      <c r="M12" s="18" t="n"/>
      <c r="N12" s="18" t="inlineStr">
        <is>
          <t>buildings|large|soil_type</t>
        </is>
      </c>
      <c r="P12" s="10" t="inlineStr">
        <is>
          <t>BRK</t>
        </is>
      </c>
      <c r="Q12" s="10" t="inlineStr">
        <is>
          <t>brick</t>
        </is>
      </c>
    </row>
    <row r="13">
      <c r="B13" s="18" t="inlineStr">
        <is>
          <t>buildings|large|soil_type|sand</t>
        </is>
      </c>
      <c r="C13" s="18" t="inlineStr">
        <is>
          <t>buildings</t>
        </is>
      </c>
      <c r="D13" s="18" t="inlineStr">
        <is>
          <t>large</t>
        </is>
      </c>
      <c r="E13" s="18" t="inlineStr">
        <is>
          <t>soil_type</t>
        </is>
      </c>
      <c r="F13" s="18" t="inlineStr">
        <is>
          <t>categorical</t>
        </is>
      </c>
      <c r="G13" s="18" t="inlineStr">
        <is>
          <t>sand</t>
        </is>
      </c>
      <c r="H13" s="33" t="n"/>
      <c r="I13" s="33" t="n"/>
      <c r="J13" s="33" t="n"/>
      <c r="K13" s="34" t="n">
        <v>0.1789464477192536</v>
      </c>
      <c r="L13" s="35">
        <f>IF(ISNUMBER(K13),EXP(K13),"")</f>
        <v/>
      </c>
      <c r="M13" s="18" t="n"/>
      <c r="N13" s="18" t="inlineStr">
        <is>
          <t>buildings|large|soil_type</t>
        </is>
      </c>
      <c r="P13" s="10" t="inlineStr">
        <is>
          <t>MIX</t>
        </is>
      </c>
      <c r="Q13" s="10" t="inlineStr">
        <is>
          <t>non_standard</t>
        </is>
      </c>
    </row>
    <row r="14">
      <c r="B14" s="18" t="inlineStr">
        <is>
          <t>buildings|large|soil_type|(any other level)</t>
        </is>
      </c>
      <c r="C14" s="18" t="inlineStr">
        <is>
          <t>buildings</t>
        </is>
      </c>
      <c r="D14" s="18" t="inlineStr">
        <is>
          <t>large</t>
        </is>
      </c>
      <c r="E14" s="18" t="inlineStr">
        <is>
          <t>soil_type</t>
        </is>
      </c>
      <c r="F14" s="18" t="inlineStr">
        <is>
          <t>categorical</t>
        </is>
      </c>
      <c r="G14" s="18" t="inlineStr">
        <is>
          <t>(any other level)</t>
        </is>
      </c>
      <c r="H14" s="33" t="n"/>
      <c r="I14" s="33" t="n"/>
      <c r="J14" s="33" t="n"/>
      <c r="K14" s="34" t="n">
        <v>0</v>
      </c>
      <c r="L14" s="35">
        <f>IF(ISNUMBER(K14),EXP(K14),"")</f>
        <v/>
      </c>
      <c r="M14" s="18" t="inlineStr">
        <is>
          <t>a level the fit did not see (including MISSING where no row is listed) scores as the base level</t>
        </is>
      </c>
      <c r="N14" s="18" t="inlineStr">
        <is>
          <t>buildings|large|soil_type</t>
        </is>
      </c>
      <c r="P14" s="10" t="inlineStr">
        <is>
          <t>STN</t>
        </is>
      </c>
      <c r="Q14" s="10" t="inlineStr">
        <is>
          <t>stone</t>
        </is>
      </c>
    </row>
    <row r="15">
      <c r="B15" s="18" t="inlineStr">
        <is>
          <t>buildings|large|construction_type|brick</t>
        </is>
      </c>
      <c r="C15" s="18" t="inlineStr">
        <is>
          <t>buildings</t>
        </is>
      </c>
      <c r="D15" s="18" t="inlineStr">
        <is>
          <t>large</t>
        </is>
      </c>
      <c r="E15" s="18" t="inlineStr">
        <is>
          <t>construction_type</t>
        </is>
      </c>
      <c r="F15" s="18" t="inlineStr">
        <is>
          <t>categorical</t>
        </is>
      </c>
      <c r="G15" s="18" t="inlineStr">
        <is>
          <t>brick</t>
        </is>
      </c>
      <c r="H15" s="33" t="n"/>
      <c r="I15" s="33" t="n"/>
      <c r="J15" s="33" t="n"/>
      <c r="K15" s="34" t="n">
        <v>0</v>
      </c>
      <c r="L15" s="35">
        <f>IF(ISNUMBER(K15),EXP(K15),"")</f>
        <v/>
      </c>
      <c r="M15" s="18" t="inlineStr">
        <is>
          <t>base level</t>
        </is>
      </c>
      <c r="N15" s="18" t="inlineStr">
        <is>
          <t>buildings|large|construction_type</t>
        </is>
      </c>
      <c r="P15" s="10" t="inlineStr">
        <is>
          <t>WOD</t>
        </is>
      </c>
      <c r="Q15" s="10" t="inlineStr">
        <is>
          <t>timber</t>
        </is>
      </c>
    </row>
    <row r="16">
      <c r="B16" s="18" t="inlineStr">
        <is>
          <t>buildings|large|construction_type|non_standard</t>
        </is>
      </c>
      <c r="C16" s="18" t="inlineStr">
        <is>
          <t>buildings</t>
        </is>
      </c>
      <c r="D16" s="18" t="inlineStr">
        <is>
          <t>large</t>
        </is>
      </c>
      <c r="E16" s="18" t="inlineStr">
        <is>
          <t>construction_type</t>
        </is>
      </c>
      <c r="F16" s="18" t="inlineStr">
        <is>
          <t>categorical</t>
        </is>
      </c>
      <c r="G16" s="18" t="inlineStr">
        <is>
          <t>non_standard</t>
        </is>
      </c>
      <c r="H16" s="33" t="n"/>
      <c r="I16" s="33" t="n"/>
      <c r="J16" s="33" t="n"/>
      <c r="K16" s="34" t="n">
        <v>0.3860295147308032</v>
      </c>
      <c r="L16" s="35">
        <f>IF(ISNUMBER(K16),EXP(K16),"")</f>
        <v/>
      </c>
      <c r="M16" s="18" t="n"/>
      <c r="N16" s="18" t="inlineStr">
        <is>
          <t>buildings|large|construction_type</t>
        </is>
      </c>
    </row>
    <row r="17">
      <c r="B17" s="18" t="inlineStr">
        <is>
          <t>buildings|large|construction_type|stone</t>
        </is>
      </c>
      <c r="C17" s="18" t="inlineStr">
        <is>
          <t>buildings</t>
        </is>
      </c>
      <c r="D17" s="18" t="inlineStr">
        <is>
          <t>large</t>
        </is>
      </c>
      <c r="E17" s="18" t="inlineStr">
        <is>
          <t>construction_type</t>
        </is>
      </c>
      <c r="F17" s="18" t="inlineStr">
        <is>
          <t>categorical</t>
        </is>
      </c>
      <c r="G17" s="18" t="inlineStr">
        <is>
          <t>stone</t>
        </is>
      </c>
      <c r="H17" s="33" t="n"/>
      <c r="I17" s="33" t="n"/>
      <c r="J17" s="33" t="n"/>
      <c r="K17" s="34" t="n">
        <v>0.2826838988732507</v>
      </c>
      <c r="L17" s="35">
        <f>IF(ISNUMBER(K17),EXP(K17),"")</f>
        <v/>
      </c>
      <c r="M17" s="18" t="n"/>
      <c r="N17" s="18" t="inlineStr">
        <is>
          <t>buildings|large|construction_type</t>
        </is>
      </c>
      <c r="P17" s="5" t="inlineStr">
        <is>
          <t>Year built 1900 placeholder fill (D-27)</t>
        </is>
      </c>
      <c r="Q17" s="5" t="n"/>
    </row>
    <row r="18">
      <c r="B18" s="18" t="inlineStr">
        <is>
          <t>buildings|large|construction_type|timber</t>
        </is>
      </c>
      <c r="C18" s="18" t="inlineStr">
        <is>
          <t>buildings</t>
        </is>
      </c>
      <c r="D18" s="18" t="inlineStr">
        <is>
          <t>large</t>
        </is>
      </c>
      <c r="E18" s="18" t="inlineStr">
        <is>
          <t>construction_type</t>
        </is>
      </c>
      <c r="F18" s="18" t="inlineStr">
        <is>
          <t>categorical</t>
        </is>
      </c>
      <c r="G18" s="18" t="inlineStr">
        <is>
          <t>timber</t>
        </is>
      </c>
      <c r="H18" s="33" t="n"/>
      <c r="I18" s="33" t="n"/>
      <c r="J18" s="33" t="n"/>
      <c r="K18" s="34" t="n">
        <v>0.1362755811061891</v>
      </c>
      <c r="L18" s="35">
        <f>IF(ISNUMBER(K18),EXP(K18),"")</f>
        <v/>
      </c>
      <c r="M18" s="18" t="n"/>
      <c r="N18" s="18" t="inlineStr">
        <is>
          <t>buildings|large|construction_type</t>
        </is>
      </c>
      <c r="P18" s="6" t="inlineStr">
        <is>
          <t>Energy rating</t>
        </is>
      </c>
      <c r="Q18" s="6" t="inlineStr">
        <is>
          <t>Year built</t>
        </is>
      </c>
    </row>
    <row r="19">
      <c r="B19" s="18" t="inlineStr">
        <is>
          <t>buildings|large|construction_type|(any other level)</t>
        </is>
      </c>
      <c r="C19" s="18" t="inlineStr">
        <is>
          <t>buildings</t>
        </is>
      </c>
      <c r="D19" s="18" t="inlineStr">
        <is>
          <t>large</t>
        </is>
      </c>
      <c r="E19" s="18" t="inlineStr">
        <is>
          <t>construction_type</t>
        </is>
      </c>
      <c r="F19" s="18" t="inlineStr">
        <is>
          <t>categorical</t>
        </is>
      </c>
      <c r="G19" s="18" t="inlineStr">
        <is>
          <t>(any other level)</t>
        </is>
      </c>
      <c r="H19" s="33" t="n"/>
      <c r="I19" s="33" t="n"/>
      <c r="J19" s="33" t="n"/>
      <c r="K19" s="34" t="n">
        <v>0</v>
      </c>
      <c r="L19" s="35">
        <f>IF(ISNUMBER(K19),EXP(K19),"")</f>
        <v/>
      </c>
      <c r="M19" s="18" t="inlineStr">
        <is>
          <t>a level the fit did not see (including MISSING where no row is listed) scores as the base level</t>
        </is>
      </c>
      <c r="N19" s="18" t="inlineStr">
        <is>
          <t>buildings|large|construction_type</t>
        </is>
      </c>
      <c r="P19" s="10" t="inlineStr">
        <is>
          <t>A</t>
        </is>
      </c>
      <c r="Q19" s="36" t="n">
        <v>2008</v>
      </c>
    </row>
    <row r="20">
      <c r="B20" s="18" t="inlineStr">
        <is>
          <t>buildings|large|flood_zone|q00</t>
        </is>
      </c>
      <c r="C20" s="18" t="inlineStr">
        <is>
          <t>buildings</t>
        </is>
      </c>
      <c r="D20" s="18" t="inlineStr">
        <is>
          <t>large</t>
        </is>
      </c>
      <c r="E20" s="18" t="inlineStr">
        <is>
          <t>flood_zone</t>
        </is>
      </c>
      <c r="F20" s="18" t="inlineStr">
        <is>
          <t>band</t>
        </is>
      </c>
      <c r="G20" s="18" t="inlineStr">
        <is>
          <t>q00</t>
        </is>
      </c>
      <c r="H20" s="33" t="n"/>
      <c r="I20" s="33" t="n">
        <v>-1e+307</v>
      </c>
      <c r="J20" s="33" t="n">
        <v>1</v>
      </c>
      <c r="K20" s="34" t="n">
        <v>-0.4396174293715627</v>
      </c>
      <c r="L20" s="35">
        <f>IF(ISNUMBER(K20),EXP(K20),"")</f>
        <v/>
      </c>
      <c r="M20" s="18" t="inlineStr">
        <is>
          <t>lower &lt; x &lt;= upper</t>
        </is>
      </c>
      <c r="N20" s="18" t="inlineStr">
        <is>
          <t>buildings|large|flood_zone</t>
        </is>
      </c>
      <c r="P20" s="10" t="inlineStr">
        <is>
          <t>B</t>
        </is>
      </c>
      <c r="Q20" s="36" t="n">
        <v>1993</v>
      </c>
    </row>
    <row r="21">
      <c r="B21" s="18" t="inlineStr">
        <is>
          <t>buildings|large|flood_zone|q01</t>
        </is>
      </c>
      <c r="C21" s="18" t="inlineStr">
        <is>
          <t>buildings</t>
        </is>
      </c>
      <c r="D21" s="18" t="inlineStr">
        <is>
          <t>large</t>
        </is>
      </c>
      <c r="E21" s="18" t="inlineStr">
        <is>
          <t>flood_zone</t>
        </is>
      </c>
      <c r="F21" s="18" t="inlineStr">
        <is>
          <t>band</t>
        </is>
      </c>
      <c r="G21" s="18" t="inlineStr">
        <is>
          <t>q01</t>
        </is>
      </c>
      <c r="H21" s="33" t="n"/>
      <c r="I21" s="33" t="n">
        <v>1</v>
      </c>
      <c r="J21" s="33" t="n">
        <v>2</v>
      </c>
      <c r="K21" s="34" t="n">
        <v>-0.4262528275095268</v>
      </c>
      <c r="L21" s="35">
        <f>IF(ISNUMBER(K21),EXP(K21),"")</f>
        <v/>
      </c>
      <c r="M21" s="18" t="inlineStr">
        <is>
          <t>lower &lt; x &lt;= upper</t>
        </is>
      </c>
      <c r="N21" s="18" t="inlineStr">
        <is>
          <t>buildings|large|flood_zone</t>
        </is>
      </c>
      <c r="P21" s="10" t="inlineStr">
        <is>
          <t>C</t>
        </is>
      </c>
      <c r="Q21" s="36" t="n">
        <v>1972</v>
      </c>
    </row>
    <row r="22">
      <c r="B22" s="18" t="inlineStr">
        <is>
          <t>buildings|large|flood_zone|q02</t>
        </is>
      </c>
      <c r="C22" s="18" t="inlineStr">
        <is>
          <t>buildings</t>
        </is>
      </c>
      <c r="D22" s="18" t="inlineStr">
        <is>
          <t>large</t>
        </is>
      </c>
      <c r="E22" s="18" t="inlineStr">
        <is>
          <t>flood_zone</t>
        </is>
      </c>
      <c r="F22" s="18" t="inlineStr">
        <is>
          <t>band</t>
        </is>
      </c>
      <c r="G22" s="18" t="inlineStr">
        <is>
          <t>q02</t>
        </is>
      </c>
      <c r="H22" s="33" t="n"/>
      <c r="I22" s="33" t="n">
        <v>2</v>
      </c>
      <c r="J22" s="33" t="n">
        <v>1e+307</v>
      </c>
      <c r="K22" s="34" t="n">
        <v>-0.3464194671400448</v>
      </c>
      <c r="L22" s="35">
        <f>IF(ISNUMBER(K22),EXP(K22),"")</f>
        <v/>
      </c>
      <c r="M22" s="18" t="inlineStr">
        <is>
          <t>lower &lt; x &lt;= upper</t>
        </is>
      </c>
      <c r="N22" s="18" t="inlineStr">
        <is>
          <t>buildings|large|flood_zone</t>
        </is>
      </c>
      <c r="P22" s="10" t="inlineStr">
        <is>
          <t>D</t>
        </is>
      </c>
      <c r="Q22" s="36" t="n">
        <v>1951</v>
      </c>
    </row>
    <row r="23">
      <c r="B23" s="18" t="inlineStr">
        <is>
          <t>buildings|large|flood_zone|MISSING</t>
        </is>
      </c>
      <c r="C23" s="18" t="inlineStr">
        <is>
          <t>buildings</t>
        </is>
      </c>
      <c r="D23" s="18" t="inlineStr">
        <is>
          <t>large</t>
        </is>
      </c>
      <c r="E23" s="18" t="inlineStr">
        <is>
          <t>flood_zone</t>
        </is>
      </c>
      <c r="F23" s="18" t="inlineStr">
        <is>
          <t>band</t>
        </is>
      </c>
      <c r="G23" s="18" t="inlineStr">
        <is>
          <t>MISSING</t>
        </is>
      </c>
      <c r="H23" s="33" t="n"/>
      <c r="I23" s="33" t="n"/>
      <c r="J23" s="33" t="n"/>
      <c r="K23" s="34" t="n">
        <v>0</v>
      </c>
      <c r="L23" s="35">
        <f>IF(ISNUMBER(K23),EXP(K23),"")</f>
        <v/>
      </c>
      <c r="M23" s="18" t="inlineStr">
        <is>
          <t>x missing; base level</t>
        </is>
      </c>
      <c r="N23" s="18" t="inlineStr">
        <is>
          <t>buildings|large|flood_zone</t>
        </is>
      </c>
      <c r="P23" s="10" t="inlineStr">
        <is>
          <t>E</t>
        </is>
      </c>
      <c r="Q23" s="36" t="n">
        <v>1929</v>
      </c>
    </row>
    <row r="24">
      <c r="B24" s="18" t="inlineStr">
        <is>
          <t>buildings|large|sum_insured|44000</t>
        </is>
      </c>
      <c r="C24" s="18" t="inlineStr">
        <is>
          <t>buildings</t>
        </is>
      </c>
      <c r="D24" s="18" t="inlineStr">
        <is>
          <t>large</t>
        </is>
      </c>
      <c r="E24" s="18" t="inlineStr">
        <is>
          <t>sum_insured</t>
        </is>
      </c>
      <c r="F24" s="18" t="inlineStr">
        <is>
          <t>spline value</t>
        </is>
      </c>
      <c r="G24" s="18" t="n"/>
      <c r="H24" s="33" t="n">
        <v>44000</v>
      </c>
      <c r="I24" s="33" t="n"/>
      <c r="J24" s="33" t="n"/>
      <c r="K24" s="34" t="n">
        <v>-2.198579238466928</v>
      </c>
      <c r="L24" s="35">
        <f>IF(ISNUMBER(K24),EXP(K24),"")</f>
        <v/>
      </c>
      <c r="M24" s="18" t="inlineStr">
        <is>
          <t>every value from 44000 to 894000 in steps of 1000</t>
        </is>
      </c>
      <c r="N24" s="18" t="inlineStr">
        <is>
          <t>buildings|large|sum_insured</t>
        </is>
      </c>
      <c r="P24" s="10" t="inlineStr">
        <is>
          <t>F</t>
        </is>
      </c>
      <c r="Q24" s="36" t="n">
        <v>1902</v>
      </c>
    </row>
    <row r="25">
      <c r="B25" s="18" t="inlineStr">
        <is>
          <t>buildings|large|sum_insured|45000</t>
        </is>
      </c>
      <c r="C25" s="18" t="inlineStr">
        <is>
          <t>buildings</t>
        </is>
      </c>
      <c r="D25" s="18" t="inlineStr">
        <is>
          <t>large</t>
        </is>
      </c>
      <c r="E25" s="18" t="inlineStr">
        <is>
          <t>sum_insured</t>
        </is>
      </c>
      <c r="F25" s="18" t="inlineStr">
        <is>
          <t>spline value</t>
        </is>
      </c>
      <c r="G25" s="18" t="n"/>
      <c r="H25" s="33" t="n">
        <v>45000</v>
      </c>
      <c r="I25" s="33" t="n"/>
      <c r="J25" s="33" t="n"/>
      <c r="K25" s="34" t="n">
        <v>-2.189532026731289</v>
      </c>
      <c r="L25" s="35">
        <f>IF(ISNUMBER(K25),EXP(K25),"")</f>
        <v/>
      </c>
      <c r="M25" s="18" t="inlineStr">
        <is>
          <t>every value from 44000 to 894000 in steps of 1000</t>
        </is>
      </c>
      <c r="N25" s="18" t="inlineStr">
        <is>
          <t>buildings|large|sum_insured</t>
        </is>
      </c>
      <c r="P25" s="10" t="inlineStr">
        <is>
          <t>G</t>
        </is>
      </c>
      <c r="Q25" s="36" t="n">
        <v>1880</v>
      </c>
    </row>
    <row r="26">
      <c r="B26" s="18" t="inlineStr">
        <is>
          <t>buildings|large|sum_insured|46000</t>
        </is>
      </c>
      <c r="C26" s="18" t="inlineStr">
        <is>
          <t>buildings</t>
        </is>
      </c>
      <c r="D26" s="18" t="inlineStr">
        <is>
          <t>large</t>
        </is>
      </c>
      <c r="E26" s="18" t="inlineStr">
        <is>
          <t>sum_insured</t>
        </is>
      </c>
      <c r="F26" s="18" t="inlineStr">
        <is>
          <t>spline value</t>
        </is>
      </c>
      <c r="G26" s="18" t="n"/>
      <c r="H26" s="33" t="n">
        <v>46000</v>
      </c>
      <c r="I26" s="33" t="n"/>
      <c r="J26" s="33" t="n"/>
      <c r="K26" s="34" t="n">
        <v>-2.180215368277322</v>
      </c>
      <c r="L26" s="35">
        <f>IF(ISNUMBER(K26),EXP(K26),"")</f>
        <v/>
      </c>
      <c r="M26" s="18" t="inlineStr">
        <is>
          <t>every value from 44000 to 894000 in steps of 1000</t>
        </is>
      </c>
      <c r="N26" s="18" t="inlineStr">
        <is>
          <t>buildings|large|sum_insured</t>
        </is>
      </c>
      <c r="P26" s="10" t="inlineStr">
        <is>
          <t>missing</t>
        </is>
      </c>
      <c r="Q26" s="36" t="n">
        <v>1961</v>
      </c>
    </row>
    <row r="27">
      <c r="B27" s="18" t="inlineStr">
        <is>
          <t>buildings|large|sum_insured|47000</t>
        </is>
      </c>
      <c r="C27" s="18" t="inlineStr">
        <is>
          <t>buildings</t>
        </is>
      </c>
      <c r="D27" s="18" t="inlineStr">
        <is>
          <t>large</t>
        </is>
      </c>
      <c r="E27" s="18" t="inlineStr">
        <is>
          <t>sum_insured</t>
        </is>
      </c>
      <c r="F27" s="18" t="inlineStr">
        <is>
          <t>spline value</t>
        </is>
      </c>
      <c r="G27" s="18" t="n"/>
      <c r="H27" s="33" t="n">
        <v>47000</v>
      </c>
      <c r="I27" s="33" t="n"/>
      <c r="J27" s="33" t="n"/>
      <c r="K27" s="34" t="n">
        <v>-2.170632715191597</v>
      </c>
      <c r="L27" s="35">
        <f>IF(ISNUMBER(K27),EXP(K27),"")</f>
        <v/>
      </c>
      <c r="M27" s="18" t="inlineStr">
        <is>
          <t>every value from 44000 to 894000 in steps of 1000</t>
        </is>
      </c>
      <c r="N27" s="18" t="inlineStr">
        <is>
          <t>buildings|large|sum_insured</t>
        </is>
      </c>
    </row>
    <row r="28">
      <c r="B28" s="18" t="inlineStr">
        <is>
          <t>buildings|large|sum_insured|48000</t>
        </is>
      </c>
      <c r="C28" s="18" t="inlineStr">
        <is>
          <t>buildings</t>
        </is>
      </c>
      <c r="D28" s="18" t="inlineStr">
        <is>
          <t>large</t>
        </is>
      </c>
      <c r="E28" s="18" t="inlineStr">
        <is>
          <t>sum_insured</t>
        </is>
      </c>
      <c r="F28" s="18" t="inlineStr">
        <is>
          <t>spline value</t>
        </is>
      </c>
      <c r="G28" s="18" t="n"/>
      <c r="H28" s="33" t="n">
        <v>48000</v>
      </c>
      <c r="I28" s="33" t="n"/>
      <c r="J28" s="33" t="n"/>
      <c r="K28" s="34" t="n">
        <v>-2.160787519560689</v>
      </c>
      <c r="L28" s="35">
        <f>IF(ISNUMBER(K28),EXP(K28),"")</f>
        <v/>
      </c>
      <c r="M28" s="18" t="inlineStr">
        <is>
          <t>every value from 44000 to 894000 in steps of 1000</t>
        </is>
      </c>
      <c r="N28" s="18" t="inlineStr">
        <is>
          <t>buildings|large|sum_insured</t>
        </is>
      </c>
      <c r="P28" s="5" t="inlineStr">
        <is>
          <t>Curve lookup precision</t>
        </is>
      </c>
      <c r="Q28" s="5" t="n"/>
    </row>
    <row r="29">
      <c r="B29" s="18" t="inlineStr">
        <is>
          <t>buildings|large|sum_insured|49000</t>
        </is>
      </c>
      <c r="C29" s="18" t="inlineStr">
        <is>
          <t>buildings</t>
        </is>
      </c>
      <c r="D29" s="18" t="inlineStr">
        <is>
          <t>large</t>
        </is>
      </c>
      <c r="E29" s="18" t="inlineStr">
        <is>
          <t>sum_insured</t>
        </is>
      </c>
      <c r="F29" s="18" t="inlineStr">
        <is>
          <t>spline value</t>
        </is>
      </c>
      <c r="G29" s="18" t="n"/>
      <c r="H29" s="33" t="n">
        <v>49000</v>
      </c>
      <c r="I29" s="33" t="n"/>
      <c r="J29" s="33" t="n"/>
      <c r="K29" s="34" t="n">
        <v>-2.150683233471168</v>
      </c>
      <c r="L29" s="35">
        <f>IF(ISNUMBER(K29),EXP(K29),"")</f>
        <v/>
      </c>
      <c r="M29" s="18" t="inlineStr">
        <is>
          <t>every value from 44000 to 894000 in steps of 1000</t>
        </is>
      </c>
      <c r="N29" s="18" t="inlineStr">
        <is>
          <t>buildings|large|sum_insured</t>
        </is>
      </c>
      <c r="P29" s="6" t="inlineStr">
        <is>
          <t>Line|component|term</t>
        </is>
      </c>
      <c r="Q29" s="6" t="inlineStr">
        <is>
          <t>Key format</t>
        </is>
      </c>
    </row>
    <row r="30">
      <c r="B30" s="18" t="inlineStr">
        <is>
          <t>buildings|large|sum_insured|50000</t>
        </is>
      </c>
      <c r="C30" s="18" t="inlineStr">
        <is>
          <t>buildings</t>
        </is>
      </c>
      <c r="D30" s="18" t="inlineStr">
        <is>
          <t>large</t>
        </is>
      </c>
      <c r="E30" s="18" t="inlineStr">
        <is>
          <t>sum_insured</t>
        </is>
      </c>
      <c r="F30" s="18" t="inlineStr">
        <is>
          <t>spline value</t>
        </is>
      </c>
      <c r="G30" s="18" t="n"/>
      <c r="H30" s="33" t="n">
        <v>50000</v>
      </c>
      <c r="I30" s="33" t="n"/>
      <c r="J30" s="33" t="n"/>
      <c r="K30" s="34" t="n">
        <v>-2.140323309009607</v>
      </c>
      <c r="L30" s="35">
        <f>IF(ISNUMBER(K30),EXP(K30),"")</f>
        <v/>
      </c>
      <c r="M30" s="18" t="inlineStr">
        <is>
          <t>every value from 44000 to 894000 in steps of 1000</t>
        </is>
      </c>
      <c r="N30" s="18" t="inlineStr">
        <is>
          <t>buildings|large|sum_insured</t>
        </is>
      </c>
      <c r="P30" s="10" t="inlineStr">
        <is>
          <t>buildings|large|distance_to_river_km</t>
        </is>
      </c>
      <c r="Q30" s="10" t="inlineStr">
        <is>
          <t>0.00</t>
        </is>
      </c>
    </row>
    <row r="31">
      <c r="B31" s="18" t="inlineStr">
        <is>
          <t>buildings|large|sum_insured|51000</t>
        </is>
      </c>
      <c r="C31" s="18" t="inlineStr">
        <is>
          <t>buildings</t>
        </is>
      </c>
      <c r="D31" s="18" t="inlineStr">
        <is>
          <t>large</t>
        </is>
      </c>
      <c r="E31" s="18" t="inlineStr">
        <is>
          <t>sum_insured</t>
        </is>
      </c>
      <c r="F31" s="18" t="inlineStr">
        <is>
          <t>spline value</t>
        </is>
      </c>
      <c r="G31" s="18" t="n"/>
      <c r="H31" s="33" t="n">
        <v>51000</v>
      </c>
      <c r="I31" s="33" t="n"/>
      <c r="J31" s="33" t="n"/>
      <c r="K31" s="34" t="n">
        <v>-2.129711198262581</v>
      </c>
      <c r="L31" s="35">
        <f>IF(ISNUMBER(K31),EXP(K31),"")</f>
        <v/>
      </c>
      <c r="M31" s="18" t="inlineStr">
        <is>
          <t>every value from 44000 to 894000 in steps of 1000</t>
        </is>
      </c>
      <c r="N31" s="18" t="inlineStr">
        <is>
          <t>buildings|large|sum_insured</t>
        </is>
      </c>
      <c r="P31" s="10" t="inlineStr">
        <is>
          <t>buildings|large|elevation_m</t>
        </is>
      </c>
      <c r="Q31" s="10" t="inlineStr">
        <is>
          <t>0.0</t>
        </is>
      </c>
    </row>
    <row r="32">
      <c r="B32" s="18" t="inlineStr">
        <is>
          <t>buildings|large|sum_insured|52000</t>
        </is>
      </c>
      <c r="C32" s="18" t="inlineStr">
        <is>
          <t>buildings</t>
        </is>
      </c>
      <c r="D32" s="18" t="inlineStr">
        <is>
          <t>large</t>
        </is>
      </c>
      <c r="E32" s="18" t="inlineStr">
        <is>
          <t>sum_insured</t>
        </is>
      </c>
      <c r="F32" s="18" t="inlineStr">
        <is>
          <t>spline value</t>
        </is>
      </c>
      <c r="G32" s="18" t="n"/>
      <c r="H32" s="33" t="n">
        <v>52000</v>
      </c>
      <c r="I32" s="33" t="n"/>
      <c r="J32" s="33" t="n"/>
      <c r="K32" s="34" t="n">
        <v>-2.11885035331666</v>
      </c>
      <c r="L32" s="35">
        <f>IF(ISNUMBER(K32),EXP(K32),"")</f>
        <v/>
      </c>
      <c r="M32" s="18" t="inlineStr">
        <is>
          <t>every value from 44000 to 894000 in steps of 1000</t>
        </is>
      </c>
      <c r="N32" s="18" t="inlineStr">
        <is>
          <t>buildings|large|sum_insured</t>
        </is>
      </c>
      <c r="P32" s="10" t="inlineStr">
        <is>
          <t>buildings|large|sum_insured</t>
        </is>
      </c>
      <c r="Q32" s="10" t="inlineStr">
        <is>
          <t>0</t>
        </is>
      </c>
    </row>
    <row r="33">
      <c r="B33" s="18" t="inlineStr">
        <is>
          <t>buildings|large|sum_insured|53000</t>
        </is>
      </c>
      <c r="C33" s="18" t="inlineStr">
        <is>
          <t>buildings</t>
        </is>
      </c>
      <c r="D33" s="18" t="inlineStr">
        <is>
          <t>large</t>
        </is>
      </c>
      <c r="E33" s="18" t="inlineStr">
        <is>
          <t>sum_insured</t>
        </is>
      </c>
      <c r="F33" s="18" t="inlineStr">
        <is>
          <t>spline value</t>
        </is>
      </c>
      <c r="G33" s="18" t="n"/>
      <c r="H33" s="33" t="n">
        <v>53000</v>
      </c>
      <c r="I33" s="33" t="n"/>
      <c r="J33" s="33" t="n"/>
      <c r="K33" s="34" t="n">
        <v>-2.107744226258418</v>
      </c>
      <c r="L33" s="35">
        <f>IF(ISNUMBER(K33),EXP(K33),"")</f>
        <v/>
      </c>
      <c r="M33" s="18" t="inlineStr">
        <is>
          <t>every value from 44000 to 894000 in steps of 1000</t>
        </is>
      </c>
      <c r="N33" s="18" t="inlineStr">
        <is>
          <t>buildings|large|sum_insured</t>
        </is>
      </c>
      <c r="P33" s="10" t="inlineStr">
        <is>
          <t>buildings|large|year_built</t>
        </is>
      </c>
      <c r="Q33" s="10" t="inlineStr">
        <is>
          <t>0</t>
        </is>
      </c>
    </row>
    <row r="34">
      <c r="B34" s="18" t="inlineStr">
        <is>
          <t>buildings|large|sum_insured|54000</t>
        </is>
      </c>
      <c r="C34" s="18" t="inlineStr">
        <is>
          <t>buildings</t>
        </is>
      </c>
      <c r="D34" s="18" t="inlineStr">
        <is>
          <t>large</t>
        </is>
      </c>
      <c r="E34" s="18" t="inlineStr">
        <is>
          <t>sum_insured</t>
        </is>
      </c>
      <c r="F34" s="18" t="inlineStr">
        <is>
          <t>spline value</t>
        </is>
      </c>
      <c r="G34" s="18" t="n"/>
      <c r="H34" s="33" t="n">
        <v>54000</v>
      </c>
      <c r="I34" s="33" t="n"/>
      <c r="J34" s="33" t="n"/>
      <c r="K34" s="34" t="n">
        <v>-2.096396269174426</v>
      </c>
      <c r="L34" s="35">
        <f>IF(ISNUMBER(K34),EXP(K34),"")</f>
        <v/>
      </c>
      <c r="M34" s="18" t="inlineStr">
        <is>
          <t>every value from 44000 to 894000 in steps of 1000</t>
        </is>
      </c>
      <c r="N34" s="18" t="inlineStr">
        <is>
          <t>buildings|large|sum_insured</t>
        </is>
      </c>
      <c r="P34" s="10" t="inlineStr">
        <is>
          <t>contents|small|distance_to_river_km</t>
        </is>
      </c>
      <c r="Q34" s="10" t="inlineStr">
        <is>
          <t>0.00</t>
        </is>
      </c>
    </row>
    <row r="35">
      <c r="B35" s="18" t="inlineStr">
        <is>
          <t>buildings|large|sum_insured|55000</t>
        </is>
      </c>
      <c r="C35" s="18" t="inlineStr">
        <is>
          <t>buildings</t>
        </is>
      </c>
      <c r="D35" s="18" t="inlineStr">
        <is>
          <t>large</t>
        </is>
      </c>
      <c r="E35" s="18" t="inlineStr">
        <is>
          <t>sum_insured</t>
        </is>
      </c>
      <c r="F35" s="18" t="inlineStr">
        <is>
          <t>spline value</t>
        </is>
      </c>
      <c r="G35" s="18" t="n"/>
      <c r="H35" s="33" t="n">
        <v>55000</v>
      </c>
      <c r="I35" s="33" t="n"/>
      <c r="J35" s="33" t="n"/>
      <c r="K35" s="34" t="n">
        <v>-2.084809934151258</v>
      </c>
      <c r="L35" s="35">
        <f>IF(ISNUMBER(K35),EXP(K35),"")</f>
        <v/>
      </c>
      <c r="M35" s="18" t="inlineStr">
        <is>
          <t>every value from 44000 to 894000 in steps of 1000</t>
        </is>
      </c>
      <c r="N35" s="18" t="inlineStr">
        <is>
          <t>buildings|large|sum_insured</t>
        </is>
      </c>
      <c r="P35" s="10" t="inlineStr">
        <is>
          <t>contents|small|elevation_m</t>
        </is>
      </c>
      <c r="Q35" s="10" t="inlineStr">
        <is>
          <t>0.0</t>
        </is>
      </c>
    </row>
    <row r="36">
      <c r="B36" s="18" t="inlineStr">
        <is>
          <t>buildings|large|sum_insured|56000</t>
        </is>
      </c>
      <c r="C36" s="18" t="inlineStr">
        <is>
          <t>buildings</t>
        </is>
      </c>
      <c r="D36" s="18" t="inlineStr">
        <is>
          <t>large</t>
        </is>
      </c>
      <c r="E36" s="18" t="inlineStr">
        <is>
          <t>sum_insured</t>
        </is>
      </c>
      <c r="F36" s="18" t="inlineStr">
        <is>
          <t>spline value</t>
        </is>
      </c>
      <c r="G36" s="18" t="n"/>
      <c r="H36" s="33" t="n">
        <v>56000</v>
      </c>
      <c r="I36" s="33" t="n"/>
      <c r="J36" s="33" t="n"/>
      <c r="K36" s="34" t="n">
        <v>-2.072988673275485</v>
      </c>
      <c r="L36" s="35">
        <f>IF(ISNUMBER(K36),EXP(K36),"")</f>
        <v/>
      </c>
      <c r="M36" s="18" t="inlineStr">
        <is>
          <t>every value from 44000 to 894000 in steps of 1000</t>
        </is>
      </c>
      <c r="N36" s="18" t="inlineStr">
        <is>
          <t>buildings|large|sum_insured</t>
        </is>
      </c>
      <c r="P36" s="10" t="inlineStr">
        <is>
          <t>motor|small|ncb_years</t>
        </is>
      </c>
      <c r="Q36" s="10" t="inlineStr">
        <is>
          <t>0</t>
        </is>
      </c>
    </row>
    <row r="37">
      <c r="B37" s="18" t="inlineStr">
        <is>
          <t>buildings|large|sum_insured|57000</t>
        </is>
      </c>
      <c r="C37" s="18" t="inlineStr">
        <is>
          <t>buildings</t>
        </is>
      </c>
      <c r="D37" s="18" t="inlineStr">
        <is>
          <t>large</t>
        </is>
      </c>
      <c r="E37" s="18" t="inlineStr">
        <is>
          <t>sum_insured</t>
        </is>
      </c>
      <c r="F37" s="18" t="inlineStr">
        <is>
          <t>spline value</t>
        </is>
      </c>
      <c r="G37" s="18" t="n"/>
      <c r="H37" s="33" t="n">
        <v>57000</v>
      </c>
      <c r="I37" s="33" t="n"/>
      <c r="J37" s="33" t="n"/>
      <c r="K37" s="34" t="n">
        <v>-2.060935938633682</v>
      </c>
      <c r="L37" s="35">
        <f>IF(ISNUMBER(K37),EXP(K37),"")</f>
        <v/>
      </c>
      <c r="M37" s="18" t="inlineStr">
        <is>
          <t>every value from 44000 to 894000 in steps of 1000</t>
        </is>
      </c>
      <c r="N37" s="18" t="inlineStr">
        <is>
          <t>buildings|large|sum_insured</t>
        </is>
      </c>
      <c r="P37" s="10" t="inlineStr">
        <is>
          <t>motor|small|vehicle_age</t>
        </is>
      </c>
      <c r="Q37" s="10" t="inlineStr">
        <is>
          <t>0</t>
        </is>
      </c>
    </row>
    <row r="38">
      <c r="B38" s="18" t="inlineStr">
        <is>
          <t>buildings|large|sum_insured|58000</t>
        </is>
      </c>
      <c r="C38" s="18" t="inlineStr">
        <is>
          <t>buildings</t>
        </is>
      </c>
      <c r="D38" s="18" t="inlineStr">
        <is>
          <t>large</t>
        </is>
      </c>
      <c r="E38" s="18" t="inlineStr">
        <is>
          <t>sum_insured</t>
        </is>
      </c>
      <c r="F38" s="18" t="inlineStr">
        <is>
          <t>spline value</t>
        </is>
      </c>
      <c r="G38" s="18" t="n"/>
      <c r="H38" s="33" t="n">
        <v>58000</v>
      </c>
      <c r="I38" s="33" t="n"/>
      <c r="J38" s="33" t="n"/>
      <c r="K38" s="34" t="n">
        <v>-2.04865518231242</v>
      </c>
      <c r="L38" s="35">
        <f>IF(ISNUMBER(K38),EXP(K38),"")</f>
        <v/>
      </c>
      <c r="M38" s="18" t="inlineStr">
        <is>
          <t>every value from 44000 to 894000 in steps of 1000</t>
        </is>
      </c>
      <c r="N38" s="18" t="inlineStr">
        <is>
          <t>buildings|large|sum_insured</t>
        </is>
      </c>
      <c r="P38" s="10" t="inlineStr">
        <is>
          <t>motor|small|vehicle_value_group</t>
        </is>
      </c>
      <c r="Q38" s="10" t="inlineStr">
        <is>
          <t>0</t>
        </is>
      </c>
    </row>
    <row r="39">
      <c r="B39" s="18" t="inlineStr">
        <is>
          <t>buildings|large|sum_insured|59000</t>
        </is>
      </c>
      <c r="C39" s="18" t="inlineStr">
        <is>
          <t>buildings</t>
        </is>
      </c>
      <c r="D39" s="18" t="inlineStr">
        <is>
          <t>large</t>
        </is>
      </c>
      <c r="E39" s="18" t="inlineStr">
        <is>
          <t>sum_insured</t>
        </is>
      </c>
      <c r="F39" s="18" t="inlineStr">
        <is>
          <t>spline value</t>
        </is>
      </c>
      <c r="G39" s="18" t="n"/>
      <c r="H39" s="33" t="n">
        <v>59000</v>
      </c>
      <c r="I39" s="33" t="n"/>
      <c r="J39" s="33" t="n"/>
      <c r="K39" s="34" t="n">
        <v>-2.036149856398272</v>
      </c>
      <c r="L39" s="35">
        <f>IF(ISNUMBER(K39),EXP(K39),"")</f>
        <v/>
      </c>
      <c r="M39" s="18" t="inlineStr">
        <is>
          <t>every value from 44000 to 894000 in steps of 1000</t>
        </is>
      </c>
      <c r="N39" s="18" t="inlineStr">
        <is>
          <t>buildings|large|sum_insured</t>
        </is>
      </c>
      <c r="P39" s="10" t="inlineStr">
        <is>
          <t>motor|small|voluntary_excess</t>
        </is>
      </c>
      <c r="Q39" s="10" t="inlineStr">
        <is>
          <t>0</t>
        </is>
      </c>
    </row>
    <row r="40">
      <c r="B40" s="18" t="inlineStr">
        <is>
          <t>buildings|large|sum_insured|60000</t>
        </is>
      </c>
      <c r="C40" s="18" t="inlineStr">
        <is>
          <t>buildings</t>
        </is>
      </c>
      <c r="D40" s="18" t="inlineStr">
        <is>
          <t>large</t>
        </is>
      </c>
      <c r="E40" s="18" t="inlineStr">
        <is>
          <t>sum_insured</t>
        </is>
      </c>
      <c r="F40" s="18" t="inlineStr">
        <is>
          <t>spline value</t>
        </is>
      </c>
      <c r="G40" s="18" t="n"/>
      <c r="H40" s="33" t="n">
        <v>60000</v>
      </c>
      <c r="I40" s="33" t="n"/>
      <c r="J40" s="33" t="n"/>
      <c r="K40" s="34" t="n">
        <v>-2.02342341297781</v>
      </c>
      <c r="L40" s="35">
        <f>IF(ISNUMBER(K40),EXP(K40),"")</f>
        <v/>
      </c>
      <c r="M40" s="18" t="inlineStr">
        <is>
          <t>every value from 44000 to 894000 in steps of 1000</t>
        </is>
      </c>
      <c r="N40" s="18" t="inlineStr">
        <is>
          <t>buildings|large|sum_insured</t>
        </is>
      </c>
      <c r="P40" s="10" t="inlineStr">
        <is>
          <t>motor|small|years_licensed</t>
        </is>
      </c>
      <c r="Q40" s="10" t="inlineStr">
        <is>
          <t>0</t>
        </is>
      </c>
    </row>
    <row r="41">
      <c r="B41" s="18" t="inlineStr">
        <is>
          <t>buildings|large|sum_insured|61000</t>
        </is>
      </c>
      <c r="C41" s="18" t="inlineStr">
        <is>
          <t>buildings</t>
        </is>
      </c>
      <c r="D41" s="18" t="inlineStr">
        <is>
          <t>large</t>
        </is>
      </c>
      <c r="E41" s="18" t="inlineStr">
        <is>
          <t>sum_insured</t>
        </is>
      </c>
      <c r="F41" s="18" t="inlineStr">
        <is>
          <t>spline value</t>
        </is>
      </c>
      <c r="G41" s="18" t="n"/>
      <c r="H41" s="33" t="n">
        <v>61000</v>
      </c>
      <c r="I41" s="33" t="n"/>
      <c r="J41" s="33" t="n"/>
      <c r="K41" s="34" t="n">
        <v>-2.010479304137607</v>
      </c>
      <c r="L41" s="35">
        <f>IF(ISNUMBER(K41),EXP(K41),"")</f>
        <v/>
      </c>
      <c r="M41" s="18" t="inlineStr">
        <is>
          <t>every value from 44000 to 894000 in steps of 1000</t>
        </is>
      </c>
      <c r="N41" s="18" t="inlineStr">
        <is>
          <t>buildings|large|sum_insured</t>
        </is>
      </c>
    </row>
    <row r="42">
      <c r="B42" s="18" t="inlineStr">
        <is>
          <t>buildings|large|sum_insured|62000</t>
        </is>
      </c>
      <c r="C42" s="18" t="inlineStr">
        <is>
          <t>buildings</t>
        </is>
      </c>
      <c r="D42" s="18" t="inlineStr">
        <is>
          <t>large</t>
        </is>
      </c>
      <c r="E42" s="18" t="inlineStr">
        <is>
          <t>sum_insured</t>
        </is>
      </c>
      <c r="F42" s="18" t="inlineStr">
        <is>
          <t>spline value</t>
        </is>
      </c>
      <c r="G42" s="18" t="n"/>
      <c r="H42" s="33" t="n">
        <v>62000</v>
      </c>
      <c r="I42" s="33" t="n"/>
      <c r="J42" s="33" t="n"/>
      <c r="K42" s="34" t="n">
        <v>-1.997320981964235</v>
      </c>
      <c r="L42" s="35">
        <f>IF(ISNUMBER(K42),EXP(K42),"")</f>
        <v/>
      </c>
      <c r="M42" s="18" t="inlineStr">
        <is>
          <t>every value from 44000 to 894000 in steps of 1000</t>
        </is>
      </c>
      <c r="N42" s="18" t="inlineStr">
        <is>
          <t>buildings|large|sum_insured</t>
        </is>
      </c>
    </row>
    <row r="43">
      <c r="B43" s="18" t="inlineStr">
        <is>
          <t>buildings|large|sum_insured|63000</t>
        </is>
      </c>
      <c r="C43" s="18" t="inlineStr">
        <is>
          <t>buildings</t>
        </is>
      </c>
      <c r="D43" s="18" t="inlineStr">
        <is>
          <t>large</t>
        </is>
      </c>
      <c r="E43" s="18" t="inlineStr">
        <is>
          <t>sum_insured</t>
        </is>
      </c>
      <c r="F43" s="18" t="inlineStr">
        <is>
          <t>spline value</t>
        </is>
      </c>
      <c r="G43" s="18" t="n"/>
      <c r="H43" s="33" t="n">
        <v>63000</v>
      </c>
      <c r="I43" s="33" t="n"/>
      <c r="J43" s="33" t="n"/>
      <c r="K43" s="34" t="n">
        <v>-1.983951898544268</v>
      </c>
      <c r="L43" s="35">
        <f>IF(ISNUMBER(K43),EXP(K43),"")</f>
        <v/>
      </c>
      <c r="M43" s="18" t="inlineStr">
        <is>
          <t>every value from 44000 to 894000 in steps of 1000</t>
        </is>
      </c>
      <c r="N43" s="18" t="inlineStr">
        <is>
          <t>buildings|large|sum_insured</t>
        </is>
      </c>
    </row>
    <row r="44">
      <c r="B44" s="18" t="inlineStr">
        <is>
          <t>buildings|large|sum_insured|64000</t>
        </is>
      </c>
      <c r="C44" s="18" t="inlineStr">
        <is>
          <t>buildings</t>
        </is>
      </c>
      <c r="D44" s="18" t="inlineStr">
        <is>
          <t>large</t>
        </is>
      </c>
      <c r="E44" s="18" t="inlineStr">
        <is>
          <t>sum_insured</t>
        </is>
      </c>
      <c r="F44" s="18" t="inlineStr">
        <is>
          <t>spline value</t>
        </is>
      </c>
      <c r="G44" s="18" t="n"/>
      <c r="H44" s="33" t="n">
        <v>64000</v>
      </c>
      <c r="I44" s="33" t="n"/>
      <c r="J44" s="33" t="n"/>
      <c r="K44" s="34" t="n">
        <v>-1.970375505964277</v>
      </c>
      <c r="L44" s="35">
        <f>IF(ISNUMBER(K44),EXP(K44),"")</f>
        <v/>
      </c>
      <c r="M44" s="18" t="inlineStr">
        <is>
          <t>every value from 44000 to 894000 in steps of 1000</t>
        </is>
      </c>
      <c r="N44" s="18" t="inlineStr">
        <is>
          <t>buildings|large|sum_insured</t>
        </is>
      </c>
    </row>
    <row r="45">
      <c r="B45" s="18" t="inlineStr">
        <is>
          <t>buildings|large|sum_insured|65000</t>
        </is>
      </c>
      <c r="C45" s="18" t="inlineStr">
        <is>
          <t>buildings</t>
        </is>
      </c>
      <c r="D45" s="18" t="inlineStr">
        <is>
          <t>large</t>
        </is>
      </c>
      <c r="E45" s="18" t="inlineStr">
        <is>
          <t>sum_insured</t>
        </is>
      </c>
      <c r="F45" s="18" t="inlineStr">
        <is>
          <t>spline value</t>
        </is>
      </c>
      <c r="G45" s="18" t="n"/>
      <c r="H45" s="33" t="n">
        <v>65000</v>
      </c>
      <c r="I45" s="33" t="n"/>
      <c r="J45" s="33" t="n"/>
      <c r="K45" s="34" t="n">
        <v>-1.956595256310835</v>
      </c>
      <c r="L45" s="35">
        <f>IF(ISNUMBER(K45),EXP(K45),"")</f>
        <v/>
      </c>
      <c r="M45" s="18" t="inlineStr">
        <is>
          <t>every value from 44000 to 894000 in steps of 1000</t>
        </is>
      </c>
      <c r="N45" s="18" t="inlineStr">
        <is>
          <t>buildings|large|sum_insured</t>
        </is>
      </c>
    </row>
    <row r="46">
      <c r="B46" s="18" t="inlineStr">
        <is>
          <t>buildings|large|sum_insured|66000</t>
        </is>
      </c>
      <c r="C46" s="18" t="inlineStr">
        <is>
          <t>buildings</t>
        </is>
      </c>
      <c r="D46" s="18" t="inlineStr">
        <is>
          <t>large</t>
        </is>
      </c>
      <c r="E46" s="18" t="inlineStr">
        <is>
          <t>sum_insured</t>
        </is>
      </c>
      <c r="F46" s="18" t="inlineStr">
        <is>
          <t>spline value</t>
        </is>
      </c>
      <c r="G46" s="18" t="n"/>
      <c r="H46" s="33" t="n">
        <v>66000</v>
      </c>
      <c r="I46" s="33" t="n"/>
      <c r="J46" s="33" t="n"/>
      <c r="K46" s="34" t="n">
        <v>-1.942614601670515</v>
      </c>
      <c r="L46" s="35">
        <f>IF(ISNUMBER(K46),EXP(K46),"")</f>
        <v/>
      </c>
      <c r="M46" s="18" t="inlineStr">
        <is>
          <t>every value from 44000 to 894000 in steps of 1000</t>
        </is>
      </c>
      <c r="N46" s="18" t="inlineStr">
        <is>
          <t>buildings|large|sum_insured</t>
        </is>
      </c>
    </row>
    <row r="47">
      <c r="B47" s="18" t="inlineStr">
        <is>
          <t>buildings|large|sum_insured|67000</t>
        </is>
      </c>
      <c r="C47" s="18" t="inlineStr">
        <is>
          <t>buildings</t>
        </is>
      </c>
      <c r="D47" s="18" t="inlineStr">
        <is>
          <t>large</t>
        </is>
      </c>
      <c r="E47" s="18" t="inlineStr">
        <is>
          <t>sum_insured</t>
        </is>
      </c>
      <c r="F47" s="18" t="inlineStr">
        <is>
          <t>spline value</t>
        </is>
      </c>
      <c r="G47" s="18" t="n"/>
      <c r="H47" s="33" t="n">
        <v>67000</v>
      </c>
      <c r="I47" s="33" t="n"/>
      <c r="J47" s="33" t="n"/>
      <c r="K47" s="34" t="n">
        <v>-1.928436994129889</v>
      </c>
      <c r="L47" s="35">
        <f>IF(ISNUMBER(K47),EXP(K47),"")</f>
        <v/>
      </c>
      <c r="M47" s="18" t="inlineStr">
        <is>
          <t>every value from 44000 to 894000 in steps of 1000</t>
        </is>
      </c>
      <c r="N47" s="18" t="inlineStr">
        <is>
          <t>buildings|large|sum_insured</t>
        </is>
      </c>
    </row>
    <row r="48">
      <c r="B48" s="18" t="inlineStr">
        <is>
          <t>buildings|large|sum_insured|68000</t>
        </is>
      </c>
      <c r="C48" s="18" t="inlineStr">
        <is>
          <t>buildings</t>
        </is>
      </c>
      <c r="D48" s="18" t="inlineStr">
        <is>
          <t>large</t>
        </is>
      </c>
      <c r="E48" s="18" t="inlineStr">
        <is>
          <t>sum_insured</t>
        </is>
      </c>
      <c r="F48" s="18" t="inlineStr">
        <is>
          <t>spline value</t>
        </is>
      </c>
      <c r="G48" s="18" t="n"/>
      <c r="H48" s="33" t="n">
        <v>68000</v>
      </c>
      <c r="I48" s="33" t="n"/>
      <c r="J48" s="33" t="n"/>
      <c r="K48" s="34" t="n">
        <v>-1.91406588577553</v>
      </c>
      <c r="L48" s="35">
        <f>IF(ISNUMBER(K48),EXP(K48),"")</f>
        <v/>
      </c>
      <c r="M48" s="18" t="inlineStr">
        <is>
          <t>every value from 44000 to 894000 in steps of 1000</t>
        </is>
      </c>
      <c r="N48" s="18" t="inlineStr">
        <is>
          <t>buildings|large|sum_insured</t>
        </is>
      </c>
    </row>
    <row r="49">
      <c r="B49" s="18" t="inlineStr">
        <is>
          <t>buildings|large|sum_insured|69000</t>
        </is>
      </c>
      <c r="C49" s="18" t="inlineStr">
        <is>
          <t>buildings</t>
        </is>
      </c>
      <c r="D49" s="18" t="inlineStr">
        <is>
          <t>large</t>
        </is>
      </c>
      <c r="E49" s="18" t="inlineStr">
        <is>
          <t>sum_insured</t>
        </is>
      </c>
      <c r="F49" s="18" t="inlineStr">
        <is>
          <t>spline value</t>
        </is>
      </c>
      <c r="G49" s="18" t="n"/>
      <c r="H49" s="33" t="n">
        <v>69000</v>
      </c>
      <c r="I49" s="33" t="n"/>
      <c r="J49" s="33" t="n"/>
      <c r="K49" s="34" t="n">
        <v>-1.899504728694011</v>
      </c>
      <c r="L49" s="35">
        <f>IF(ISNUMBER(K49),EXP(K49),"")</f>
        <v/>
      </c>
      <c r="M49" s="18" t="inlineStr">
        <is>
          <t>every value from 44000 to 894000 in steps of 1000</t>
        </is>
      </c>
      <c r="N49" s="18" t="inlineStr">
        <is>
          <t>buildings|large|sum_insured</t>
        </is>
      </c>
    </row>
    <row r="50">
      <c r="B50" s="18" t="inlineStr">
        <is>
          <t>buildings|large|sum_insured|70000</t>
        </is>
      </c>
      <c r="C50" s="18" t="inlineStr">
        <is>
          <t>buildings</t>
        </is>
      </c>
      <c r="D50" s="18" t="inlineStr">
        <is>
          <t>large</t>
        </is>
      </c>
      <c r="E50" s="18" t="inlineStr">
        <is>
          <t>sum_insured</t>
        </is>
      </c>
      <c r="F50" s="18" t="inlineStr">
        <is>
          <t>spline value</t>
        </is>
      </c>
      <c r="G50" s="18" t="n"/>
      <c r="H50" s="33" t="n">
        <v>70000</v>
      </c>
      <c r="I50" s="33" t="n"/>
      <c r="J50" s="33" t="n"/>
      <c r="K50" s="34" t="n">
        <v>-1.884756974971903</v>
      </c>
      <c r="L50" s="35">
        <f>IF(ISNUMBER(K50),EXP(K50),"")</f>
        <v/>
      </c>
      <c r="M50" s="18" t="inlineStr">
        <is>
          <t>every value from 44000 to 894000 in steps of 1000</t>
        </is>
      </c>
      <c r="N50" s="18" t="inlineStr">
        <is>
          <t>buildings|large|sum_insured</t>
        </is>
      </c>
    </row>
    <row r="51">
      <c r="B51" s="18" t="inlineStr">
        <is>
          <t>buildings|large|sum_insured|71000</t>
        </is>
      </c>
      <c r="C51" s="18" t="inlineStr">
        <is>
          <t>buildings</t>
        </is>
      </c>
      <c r="D51" s="18" t="inlineStr">
        <is>
          <t>large</t>
        </is>
      </c>
      <c r="E51" s="18" t="inlineStr">
        <is>
          <t>sum_insured</t>
        </is>
      </c>
      <c r="F51" s="18" t="inlineStr">
        <is>
          <t>spline value</t>
        </is>
      </c>
      <c r="G51" s="18" t="n"/>
      <c r="H51" s="33" t="n">
        <v>71000</v>
      </c>
      <c r="I51" s="33" t="n"/>
      <c r="J51" s="33" t="n"/>
      <c r="K51" s="34" t="n">
        <v>-1.86982607669578</v>
      </c>
      <c r="L51" s="35">
        <f>IF(ISNUMBER(K51),EXP(K51),"")</f>
        <v/>
      </c>
      <c r="M51" s="18" t="inlineStr">
        <is>
          <t>every value from 44000 to 894000 in steps of 1000</t>
        </is>
      </c>
      <c r="N51" s="18" t="inlineStr">
        <is>
          <t>buildings|large|sum_insured</t>
        </is>
      </c>
    </row>
    <row r="52">
      <c r="B52" s="18" t="inlineStr">
        <is>
          <t>buildings|large|sum_insured|72000</t>
        </is>
      </c>
      <c r="C52" s="18" t="inlineStr">
        <is>
          <t>buildings</t>
        </is>
      </c>
      <c r="D52" s="18" t="inlineStr">
        <is>
          <t>large</t>
        </is>
      </c>
      <c r="E52" s="18" t="inlineStr">
        <is>
          <t>sum_insured</t>
        </is>
      </c>
      <c r="F52" s="18" t="inlineStr">
        <is>
          <t>spline value</t>
        </is>
      </c>
      <c r="G52" s="18" t="n"/>
      <c r="H52" s="33" t="n">
        <v>72000</v>
      </c>
      <c r="I52" s="33" t="n"/>
      <c r="J52" s="33" t="n"/>
      <c r="K52" s="34" t="n">
        <v>-1.854715485952214</v>
      </c>
      <c r="L52" s="35">
        <f>IF(ISNUMBER(K52),EXP(K52),"")</f>
        <v/>
      </c>
      <c r="M52" s="18" t="inlineStr">
        <is>
          <t>every value from 44000 to 894000 in steps of 1000</t>
        </is>
      </c>
      <c r="N52" s="18" t="inlineStr">
        <is>
          <t>buildings|large|sum_insured</t>
        </is>
      </c>
    </row>
    <row r="53">
      <c r="B53" s="18" t="inlineStr">
        <is>
          <t>buildings|large|sum_insured|73000</t>
        </is>
      </c>
      <c r="C53" s="18" t="inlineStr">
        <is>
          <t>buildings</t>
        </is>
      </c>
      <c r="D53" s="18" t="inlineStr">
        <is>
          <t>large</t>
        </is>
      </c>
      <c r="E53" s="18" t="inlineStr">
        <is>
          <t>sum_insured</t>
        </is>
      </c>
      <c r="F53" s="18" t="inlineStr">
        <is>
          <t>spline value</t>
        </is>
      </c>
      <c r="G53" s="18" t="n"/>
      <c r="H53" s="33" t="n">
        <v>73000</v>
      </c>
      <c r="I53" s="33" t="n"/>
      <c r="J53" s="33" t="n"/>
      <c r="K53" s="34" t="n">
        <v>-1.839428654827778</v>
      </c>
      <c r="L53" s="35">
        <f>IF(ISNUMBER(K53),EXP(K53),"")</f>
        <v/>
      </c>
      <c r="M53" s="18" t="inlineStr">
        <is>
          <t>every value from 44000 to 894000 in steps of 1000</t>
        </is>
      </c>
      <c r="N53" s="18" t="inlineStr">
        <is>
          <t>buildings|large|sum_insured</t>
        </is>
      </c>
    </row>
    <row r="54">
      <c r="B54" s="18" t="inlineStr">
        <is>
          <t>buildings|large|sum_insured|74000</t>
        </is>
      </c>
      <c r="C54" s="18" t="inlineStr">
        <is>
          <t>buildings</t>
        </is>
      </c>
      <c r="D54" s="18" t="inlineStr">
        <is>
          <t>large</t>
        </is>
      </c>
      <c r="E54" s="18" t="inlineStr">
        <is>
          <t>sum_insured</t>
        </is>
      </c>
      <c r="F54" s="18" t="inlineStr">
        <is>
          <t>spline value</t>
        </is>
      </c>
      <c r="G54" s="18" t="n"/>
      <c r="H54" s="33" t="n">
        <v>74000</v>
      </c>
      <c r="I54" s="33" t="n"/>
      <c r="J54" s="33" t="n"/>
      <c r="K54" s="34" t="n">
        <v>-1.823969035409044</v>
      </c>
      <c r="L54" s="35">
        <f>IF(ISNUMBER(K54),EXP(K54),"")</f>
        <v/>
      </c>
      <c r="M54" s="18" t="inlineStr">
        <is>
          <t>every value from 44000 to 894000 in steps of 1000</t>
        </is>
      </c>
      <c r="N54" s="18" t="inlineStr">
        <is>
          <t>buildings|large|sum_insured</t>
        </is>
      </c>
    </row>
    <row r="55">
      <c r="B55" s="18" t="inlineStr">
        <is>
          <t>buildings|large|sum_insured|75000</t>
        </is>
      </c>
      <c r="C55" s="18" t="inlineStr">
        <is>
          <t>buildings</t>
        </is>
      </c>
      <c r="D55" s="18" t="inlineStr">
        <is>
          <t>large</t>
        </is>
      </c>
      <c r="E55" s="18" t="inlineStr">
        <is>
          <t>sum_insured</t>
        </is>
      </c>
      <c r="F55" s="18" t="inlineStr">
        <is>
          <t>spline value</t>
        </is>
      </c>
      <c r="G55" s="18" t="n"/>
      <c r="H55" s="33" t="n">
        <v>75000</v>
      </c>
      <c r="I55" s="33" t="n"/>
      <c r="J55" s="33" t="n"/>
      <c r="K55" s="34" t="n">
        <v>-1.808340079782584</v>
      </c>
      <c r="L55" s="35">
        <f>IF(ISNUMBER(K55),EXP(K55),"")</f>
        <v/>
      </c>
      <c r="M55" s="18" t="inlineStr">
        <is>
          <t>every value from 44000 to 894000 in steps of 1000</t>
        </is>
      </c>
      <c r="N55" s="18" t="inlineStr">
        <is>
          <t>buildings|large|sum_insured</t>
        </is>
      </c>
    </row>
    <row r="56">
      <c r="B56" s="18" t="inlineStr">
        <is>
          <t>buildings|large|sum_insured|76000</t>
        </is>
      </c>
      <c r="C56" s="18" t="inlineStr">
        <is>
          <t>buildings</t>
        </is>
      </c>
      <c r="D56" s="18" t="inlineStr">
        <is>
          <t>large</t>
        </is>
      </c>
      <c r="E56" s="18" t="inlineStr">
        <is>
          <t>sum_insured</t>
        </is>
      </c>
      <c r="F56" s="18" t="inlineStr">
        <is>
          <t>spline value</t>
        </is>
      </c>
      <c r="G56" s="18" t="n"/>
      <c r="H56" s="33" t="n">
        <v>76000</v>
      </c>
      <c r="I56" s="33" t="n"/>
      <c r="J56" s="33" t="n"/>
      <c r="K56" s="34" t="n">
        <v>-1.792545240034972</v>
      </c>
      <c r="L56" s="35">
        <f>IF(ISNUMBER(K56),EXP(K56),"")</f>
        <v/>
      </c>
      <c r="M56" s="18" t="inlineStr">
        <is>
          <t>every value from 44000 to 894000 in steps of 1000</t>
        </is>
      </c>
      <c r="N56" s="18" t="inlineStr">
        <is>
          <t>buildings|large|sum_insured</t>
        </is>
      </c>
    </row>
    <row r="57">
      <c r="B57" s="18" t="inlineStr">
        <is>
          <t>buildings|large|sum_insured|77000</t>
        </is>
      </c>
      <c r="C57" s="18" t="inlineStr">
        <is>
          <t>buildings</t>
        </is>
      </c>
      <c r="D57" s="18" t="inlineStr">
        <is>
          <t>large</t>
        </is>
      </c>
      <c r="E57" s="18" t="inlineStr">
        <is>
          <t>sum_insured</t>
        </is>
      </c>
      <c r="F57" s="18" t="inlineStr">
        <is>
          <t>spline value</t>
        </is>
      </c>
      <c r="G57" s="18" t="n"/>
      <c r="H57" s="33" t="n">
        <v>77000</v>
      </c>
      <c r="I57" s="33" t="n"/>
      <c r="J57" s="33" t="n"/>
      <c r="K57" s="34" t="n">
        <v>-1.77658796825278</v>
      </c>
      <c r="L57" s="35">
        <f>IF(ISNUMBER(K57),EXP(K57),"")</f>
        <v/>
      </c>
      <c r="M57" s="18" t="inlineStr">
        <is>
          <t>every value from 44000 to 894000 in steps of 1000</t>
        </is>
      </c>
      <c r="N57" s="18" t="inlineStr">
        <is>
          <t>buildings|large|sum_insured</t>
        </is>
      </c>
    </row>
    <row r="58">
      <c r="B58" s="18" t="inlineStr">
        <is>
          <t>buildings|large|sum_insured|78000</t>
        </is>
      </c>
      <c r="C58" s="18" t="inlineStr">
        <is>
          <t>buildings</t>
        </is>
      </c>
      <c r="D58" s="18" t="inlineStr">
        <is>
          <t>large</t>
        </is>
      </c>
      <c r="E58" s="18" t="inlineStr">
        <is>
          <t>sum_insured</t>
        </is>
      </c>
      <c r="F58" s="18" t="inlineStr">
        <is>
          <t>spline value</t>
        </is>
      </c>
      <c r="G58" s="18" t="n"/>
      <c r="H58" s="33" t="n">
        <v>78000</v>
      </c>
      <c r="I58" s="33" t="n"/>
      <c r="J58" s="33" t="n"/>
      <c r="K58" s="34" t="n">
        <v>-1.76047171652258</v>
      </c>
      <c r="L58" s="35">
        <f>IF(ISNUMBER(K58),EXP(K58),"")</f>
        <v/>
      </c>
      <c r="M58" s="18" t="inlineStr">
        <is>
          <t>every value from 44000 to 894000 in steps of 1000</t>
        </is>
      </c>
      <c r="N58" s="18" t="inlineStr">
        <is>
          <t>buildings|large|sum_insured</t>
        </is>
      </c>
    </row>
    <row r="59">
      <c r="B59" s="18" t="inlineStr">
        <is>
          <t>buildings|large|sum_insured|79000</t>
        </is>
      </c>
      <c r="C59" s="18" t="inlineStr">
        <is>
          <t>buildings</t>
        </is>
      </c>
      <c r="D59" s="18" t="inlineStr">
        <is>
          <t>large</t>
        </is>
      </c>
      <c r="E59" s="18" t="inlineStr">
        <is>
          <t>sum_insured</t>
        </is>
      </c>
      <c r="F59" s="18" t="inlineStr">
        <is>
          <t>spline value</t>
        </is>
      </c>
      <c r="G59" s="18" t="n"/>
      <c r="H59" s="33" t="n">
        <v>79000</v>
      </c>
      <c r="I59" s="33" t="n"/>
      <c r="J59" s="33" t="n"/>
      <c r="K59" s="34" t="n">
        <v>-1.744199936930945</v>
      </c>
      <c r="L59" s="35">
        <f>IF(ISNUMBER(K59),EXP(K59),"")</f>
        <v/>
      </c>
      <c r="M59" s="18" t="inlineStr">
        <is>
          <t>every value from 44000 to 894000 in steps of 1000</t>
        </is>
      </c>
      <c r="N59" s="18" t="inlineStr">
        <is>
          <t>buildings|large|sum_insured</t>
        </is>
      </c>
    </row>
    <row r="60">
      <c r="B60" s="18" t="inlineStr">
        <is>
          <t>buildings|large|sum_insured|80000</t>
        </is>
      </c>
      <c r="C60" s="18" t="inlineStr">
        <is>
          <t>buildings</t>
        </is>
      </c>
      <c r="D60" s="18" t="inlineStr">
        <is>
          <t>large</t>
        </is>
      </c>
      <c r="E60" s="18" t="inlineStr">
        <is>
          <t>sum_insured</t>
        </is>
      </c>
      <c r="F60" s="18" t="inlineStr">
        <is>
          <t>spline value</t>
        </is>
      </c>
      <c r="G60" s="18" t="n"/>
      <c r="H60" s="33" t="n">
        <v>80000</v>
      </c>
      <c r="I60" s="33" t="n"/>
      <c r="J60" s="33" t="n"/>
      <c r="K60" s="34" t="n">
        <v>-1.727776081564448</v>
      </c>
      <c r="L60" s="35">
        <f>IF(ISNUMBER(K60),EXP(K60),"")</f>
        <v/>
      </c>
      <c r="M60" s="18" t="inlineStr">
        <is>
          <t>every value from 44000 to 894000 in steps of 1000</t>
        </is>
      </c>
      <c r="N60" s="18" t="inlineStr">
        <is>
          <t>buildings|large|sum_insured</t>
        </is>
      </c>
    </row>
    <row r="61">
      <c r="B61" s="18" t="inlineStr">
        <is>
          <t>buildings|large|sum_insured|81000</t>
        </is>
      </c>
      <c r="C61" s="18" t="inlineStr">
        <is>
          <t>buildings</t>
        </is>
      </c>
      <c r="D61" s="18" t="inlineStr">
        <is>
          <t>large</t>
        </is>
      </c>
      <c r="E61" s="18" t="inlineStr">
        <is>
          <t>sum_insured</t>
        </is>
      </c>
      <c r="F61" s="18" t="inlineStr">
        <is>
          <t>spline value</t>
        </is>
      </c>
      <c r="G61" s="18" t="n"/>
      <c r="H61" s="33" t="n">
        <v>81000</v>
      </c>
      <c r="I61" s="33" t="n"/>
      <c r="J61" s="33" t="n"/>
      <c r="K61" s="34" t="n">
        <v>-1.711203602509661</v>
      </c>
      <c r="L61" s="35">
        <f>IF(ISNUMBER(K61),EXP(K61),"")</f>
        <v/>
      </c>
      <c r="M61" s="18" t="inlineStr">
        <is>
          <t>every value from 44000 to 894000 in steps of 1000</t>
        </is>
      </c>
      <c r="N61" s="18" t="inlineStr">
        <is>
          <t>buildings|large|sum_insured</t>
        </is>
      </c>
    </row>
    <row r="62">
      <c r="B62" s="18" t="inlineStr">
        <is>
          <t>buildings|large|sum_insured|82000</t>
        </is>
      </c>
      <c r="C62" s="18" t="inlineStr">
        <is>
          <t>buildings</t>
        </is>
      </c>
      <c r="D62" s="18" t="inlineStr">
        <is>
          <t>large</t>
        </is>
      </c>
      <c r="E62" s="18" t="inlineStr">
        <is>
          <t>sum_insured</t>
        </is>
      </c>
      <c r="F62" s="18" t="inlineStr">
        <is>
          <t>spline value</t>
        </is>
      </c>
      <c r="G62" s="18" t="n"/>
      <c r="H62" s="33" t="n">
        <v>82000</v>
      </c>
      <c r="I62" s="33" t="n"/>
      <c r="J62" s="33" t="n"/>
      <c r="K62" s="34" t="n">
        <v>-1.694485951853157</v>
      </c>
      <c r="L62" s="35">
        <f>IF(ISNUMBER(K62),EXP(K62),"")</f>
        <v/>
      </c>
      <c r="M62" s="18" t="inlineStr">
        <is>
          <t>every value from 44000 to 894000 in steps of 1000</t>
        </is>
      </c>
      <c r="N62" s="18" t="inlineStr">
        <is>
          <t>buildings|large|sum_insured</t>
        </is>
      </c>
    </row>
    <row r="63">
      <c r="B63" s="18" t="inlineStr">
        <is>
          <t>buildings|large|sum_insured|83000</t>
        </is>
      </c>
      <c r="C63" s="18" t="inlineStr">
        <is>
          <t>buildings</t>
        </is>
      </c>
      <c r="D63" s="18" t="inlineStr">
        <is>
          <t>large</t>
        </is>
      </c>
      <c r="E63" s="18" t="inlineStr">
        <is>
          <t>sum_insured</t>
        </is>
      </c>
      <c r="F63" s="18" t="inlineStr">
        <is>
          <t>spline value</t>
        </is>
      </c>
      <c r="G63" s="18" t="n"/>
      <c r="H63" s="33" t="n">
        <v>83000</v>
      </c>
      <c r="I63" s="33" t="n"/>
      <c r="J63" s="33" t="n"/>
      <c r="K63" s="34" t="n">
        <v>-1.677626581681507</v>
      </c>
      <c r="L63" s="35">
        <f>IF(ISNUMBER(K63),EXP(K63),"")</f>
        <v/>
      </c>
      <c r="M63" s="18" t="inlineStr">
        <is>
          <t>every value from 44000 to 894000 in steps of 1000</t>
        </is>
      </c>
      <c r="N63" s="18" t="inlineStr">
        <is>
          <t>buildings|large|sum_insured</t>
        </is>
      </c>
    </row>
    <row r="64">
      <c r="B64" s="18" t="inlineStr">
        <is>
          <t>buildings|large|sum_insured|84000</t>
        </is>
      </c>
      <c r="C64" s="18" t="inlineStr">
        <is>
          <t>buildings</t>
        </is>
      </c>
      <c r="D64" s="18" t="inlineStr">
        <is>
          <t>large</t>
        </is>
      </c>
      <c r="E64" s="18" t="inlineStr">
        <is>
          <t>sum_insured</t>
        </is>
      </c>
      <c r="F64" s="18" t="inlineStr">
        <is>
          <t>spline value</t>
        </is>
      </c>
      <c r="G64" s="18" t="n"/>
      <c r="H64" s="33" t="n">
        <v>84000</v>
      </c>
      <c r="I64" s="33" t="n"/>
      <c r="J64" s="33" t="n"/>
      <c r="K64" s="34" t="n">
        <v>-1.660628944081286</v>
      </c>
      <c r="L64" s="35">
        <f>IF(ISNUMBER(K64),EXP(K64),"")</f>
        <v/>
      </c>
      <c r="M64" s="18" t="inlineStr">
        <is>
          <t>every value from 44000 to 894000 in steps of 1000</t>
        </is>
      </c>
      <c r="N64" s="18" t="inlineStr">
        <is>
          <t>buildings|large|sum_insured</t>
        </is>
      </c>
    </row>
    <row r="65">
      <c r="B65" s="18" t="inlineStr">
        <is>
          <t>buildings|large|sum_insured|85000</t>
        </is>
      </c>
      <c r="C65" s="18" t="inlineStr">
        <is>
          <t>buildings</t>
        </is>
      </c>
      <c r="D65" s="18" t="inlineStr">
        <is>
          <t>large</t>
        </is>
      </c>
      <c r="E65" s="18" t="inlineStr">
        <is>
          <t>sum_insured</t>
        </is>
      </c>
      <c r="F65" s="18" t="inlineStr">
        <is>
          <t>spline value</t>
        </is>
      </c>
      <c r="G65" s="18" t="n"/>
      <c r="H65" s="33" t="n">
        <v>85000</v>
      </c>
      <c r="I65" s="33" t="n"/>
      <c r="J65" s="33" t="n"/>
      <c r="K65" s="34" t="n">
        <v>-1.643496491139065</v>
      </c>
      <c r="L65" s="35">
        <f>IF(ISNUMBER(K65),EXP(K65),"")</f>
        <v/>
      </c>
      <c r="M65" s="18" t="inlineStr">
        <is>
          <t>every value from 44000 to 894000 in steps of 1000</t>
        </is>
      </c>
      <c r="N65" s="18" t="inlineStr">
        <is>
          <t>buildings|large|sum_insured</t>
        </is>
      </c>
    </row>
    <row r="66">
      <c r="B66" s="18" t="inlineStr">
        <is>
          <t>buildings|large|sum_insured|86000</t>
        </is>
      </c>
      <c r="C66" s="18" t="inlineStr">
        <is>
          <t>buildings</t>
        </is>
      </c>
      <c r="D66" s="18" t="inlineStr">
        <is>
          <t>large</t>
        </is>
      </c>
      <c r="E66" s="18" t="inlineStr">
        <is>
          <t>sum_insured</t>
        </is>
      </c>
      <c r="F66" s="18" t="inlineStr">
        <is>
          <t>spline value</t>
        </is>
      </c>
      <c r="G66" s="18" t="n"/>
      <c r="H66" s="33" t="n">
        <v>86000</v>
      </c>
      <c r="I66" s="33" t="n"/>
      <c r="J66" s="33" t="n"/>
      <c r="K66" s="34" t="n">
        <v>-1.626232674941417</v>
      </c>
      <c r="L66" s="35">
        <f>IF(ISNUMBER(K66),EXP(K66),"")</f>
        <v/>
      </c>
      <c r="M66" s="18" t="inlineStr">
        <is>
          <t>every value from 44000 to 894000 in steps of 1000</t>
        </is>
      </c>
      <c r="N66" s="18" t="inlineStr">
        <is>
          <t>buildings|large|sum_insured</t>
        </is>
      </c>
    </row>
    <row r="67">
      <c r="B67" s="18" t="inlineStr">
        <is>
          <t>buildings|large|sum_insured|87000</t>
        </is>
      </c>
      <c r="C67" s="18" t="inlineStr">
        <is>
          <t>buildings</t>
        </is>
      </c>
      <c r="D67" s="18" t="inlineStr">
        <is>
          <t>large</t>
        </is>
      </c>
      <c r="E67" s="18" t="inlineStr">
        <is>
          <t>sum_insured</t>
        </is>
      </c>
      <c r="F67" s="18" t="inlineStr">
        <is>
          <t>spline value</t>
        </is>
      </c>
      <c r="G67" s="18" t="n"/>
      <c r="H67" s="33" t="n">
        <v>87000</v>
      </c>
      <c r="I67" s="33" t="n"/>
      <c r="J67" s="33" t="n"/>
      <c r="K67" s="34" t="n">
        <v>-1.608840947574915</v>
      </c>
      <c r="L67" s="35">
        <f>IF(ISNUMBER(K67),EXP(K67),"")</f>
        <v/>
      </c>
      <c r="M67" s="18" t="inlineStr">
        <is>
          <t>every value from 44000 to 894000 in steps of 1000</t>
        </is>
      </c>
      <c r="N67" s="18" t="inlineStr">
        <is>
          <t>buildings|large|sum_insured</t>
        </is>
      </c>
    </row>
    <row r="68">
      <c r="B68" s="18" t="inlineStr">
        <is>
          <t>buildings|large|sum_insured|88000</t>
        </is>
      </c>
      <c r="C68" s="18" t="inlineStr">
        <is>
          <t>buildings</t>
        </is>
      </c>
      <c r="D68" s="18" t="inlineStr">
        <is>
          <t>large</t>
        </is>
      </c>
      <c r="E68" s="18" t="inlineStr">
        <is>
          <t>sum_insured</t>
        </is>
      </c>
      <c r="F68" s="18" t="inlineStr">
        <is>
          <t>spline value</t>
        </is>
      </c>
      <c r="G68" s="18" t="n"/>
      <c r="H68" s="33" t="n">
        <v>88000</v>
      </c>
      <c r="I68" s="33" t="n"/>
      <c r="J68" s="33" t="n"/>
      <c r="K68" s="34" t="n">
        <v>-1.59132476112613</v>
      </c>
      <c r="L68" s="35">
        <f>IF(ISNUMBER(K68),EXP(K68),"")</f>
        <v/>
      </c>
      <c r="M68" s="18" t="inlineStr">
        <is>
          <t>every value from 44000 to 894000 in steps of 1000</t>
        </is>
      </c>
      <c r="N68" s="18" t="inlineStr">
        <is>
          <t>buildings|large|sum_insured</t>
        </is>
      </c>
    </row>
    <row r="69">
      <c r="B69" s="18" t="inlineStr">
        <is>
          <t>buildings|large|sum_insured|89000</t>
        </is>
      </c>
      <c r="C69" s="18" t="inlineStr">
        <is>
          <t>buildings</t>
        </is>
      </c>
      <c r="D69" s="18" t="inlineStr">
        <is>
          <t>large</t>
        </is>
      </c>
      <c r="E69" s="18" t="inlineStr">
        <is>
          <t>sum_insured</t>
        </is>
      </c>
      <c r="F69" s="18" t="inlineStr">
        <is>
          <t>spline value</t>
        </is>
      </c>
      <c r="G69" s="18" t="n"/>
      <c r="H69" s="33" t="n">
        <v>89000</v>
      </c>
      <c r="I69" s="33" t="n"/>
      <c r="J69" s="33" t="n"/>
      <c r="K69" s="34" t="n">
        <v>-1.573687567681636</v>
      </c>
      <c r="L69" s="35">
        <f>IF(ISNUMBER(K69),EXP(K69),"")</f>
        <v/>
      </c>
      <c r="M69" s="18" t="inlineStr">
        <is>
          <t>every value from 44000 to 894000 in steps of 1000</t>
        </is>
      </c>
      <c r="N69" s="18" t="inlineStr">
        <is>
          <t>buildings|large|sum_insured</t>
        </is>
      </c>
    </row>
    <row r="70">
      <c r="B70" s="18" t="inlineStr">
        <is>
          <t>buildings|large|sum_insured|90000</t>
        </is>
      </c>
      <c r="C70" s="18" t="inlineStr">
        <is>
          <t>buildings</t>
        </is>
      </c>
      <c r="D70" s="18" t="inlineStr">
        <is>
          <t>large</t>
        </is>
      </c>
      <c r="E70" s="18" t="inlineStr">
        <is>
          <t>sum_insured</t>
        </is>
      </c>
      <c r="F70" s="18" t="inlineStr">
        <is>
          <t>spline value</t>
        </is>
      </c>
      <c r="G70" s="18" t="n"/>
      <c r="H70" s="33" t="n">
        <v>90000</v>
      </c>
      <c r="I70" s="33" t="n"/>
      <c r="J70" s="33" t="n"/>
      <c r="K70" s="34" t="n">
        <v>-1.555932819328006</v>
      </c>
      <c r="L70" s="35">
        <f>IF(ISNUMBER(K70),EXP(K70),"")</f>
        <v/>
      </c>
      <c r="M70" s="18" t="inlineStr">
        <is>
          <t>every value from 44000 to 894000 in steps of 1000</t>
        </is>
      </c>
      <c r="N70" s="18" t="inlineStr">
        <is>
          <t>buildings|large|sum_insured</t>
        </is>
      </c>
    </row>
    <row r="71">
      <c r="B71" s="18" t="inlineStr">
        <is>
          <t>buildings|large|sum_insured|91000</t>
        </is>
      </c>
      <c r="C71" s="18" t="inlineStr">
        <is>
          <t>buildings</t>
        </is>
      </c>
      <c r="D71" s="18" t="inlineStr">
        <is>
          <t>large</t>
        </is>
      </c>
      <c r="E71" s="18" t="inlineStr">
        <is>
          <t>sum_insured</t>
        </is>
      </c>
      <c r="F71" s="18" t="inlineStr">
        <is>
          <t>spline value</t>
        </is>
      </c>
      <c r="G71" s="18" t="n"/>
      <c r="H71" s="33" t="n">
        <v>91000</v>
      </c>
      <c r="I71" s="33" t="n"/>
      <c r="J71" s="33" t="n"/>
      <c r="K71" s="34" t="n">
        <v>-1.53806396815181</v>
      </c>
      <c r="L71" s="35">
        <f>IF(ISNUMBER(K71),EXP(K71),"")</f>
        <v/>
      </c>
      <c r="M71" s="18" t="inlineStr">
        <is>
          <t>every value from 44000 to 894000 in steps of 1000</t>
        </is>
      </c>
      <c r="N71" s="18" t="inlineStr">
        <is>
          <t>buildings|large|sum_insured</t>
        </is>
      </c>
    </row>
    <row r="72">
      <c r="B72" s="18" t="inlineStr">
        <is>
          <t>buildings|large|sum_insured|92000</t>
        </is>
      </c>
      <c r="C72" s="18" t="inlineStr">
        <is>
          <t>buildings</t>
        </is>
      </c>
      <c r="D72" s="18" t="inlineStr">
        <is>
          <t>large</t>
        </is>
      </c>
      <c r="E72" s="18" t="inlineStr">
        <is>
          <t>sum_insured</t>
        </is>
      </c>
      <c r="F72" s="18" t="inlineStr">
        <is>
          <t>spline value</t>
        </is>
      </c>
      <c r="G72" s="18" t="n"/>
      <c r="H72" s="33" t="n">
        <v>92000</v>
      </c>
      <c r="I72" s="33" t="n"/>
      <c r="J72" s="33" t="n"/>
      <c r="K72" s="34" t="n">
        <v>-1.520084466239624</v>
      </c>
      <c r="L72" s="35">
        <f>IF(ISNUMBER(K72),EXP(K72),"")</f>
        <v/>
      </c>
      <c r="M72" s="18" t="inlineStr">
        <is>
          <t>every value from 44000 to 894000 in steps of 1000</t>
        </is>
      </c>
      <c r="N72" s="18" t="inlineStr">
        <is>
          <t>buildings|large|sum_insured</t>
        </is>
      </c>
    </row>
    <row r="73">
      <c r="B73" s="18" t="inlineStr">
        <is>
          <t>buildings|large|sum_insured|93000</t>
        </is>
      </c>
      <c r="C73" s="18" t="inlineStr">
        <is>
          <t>buildings</t>
        </is>
      </c>
      <c r="D73" s="18" t="inlineStr">
        <is>
          <t>large</t>
        </is>
      </c>
      <c r="E73" s="18" t="inlineStr">
        <is>
          <t>sum_insured</t>
        </is>
      </c>
      <c r="F73" s="18" t="inlineStr">
        <is>
          <t>spline value</t>
        </is>
      </c>
      <c r="G73" s="18" t="n"/>
      <c r="H73" s="33" t="n">
        <v>93000</v>
      </c>
      <c r="I73" s="33" t="n"/>
      <c r="J73" s="33" t="n"/>
      <c r="K73" s="34" t="n">
        <v>-1.501997765678018</v>
      </c>
      <c r="L73" s="35">
        <f>IF(ISNUMBER(K73),EXP(K73),"")</f>
        <v/>
      </c>
      <c r="M73" s="18" t="inlineStr">
        <is>
          <t>every value from 44000 to 894000 in steps of 1000</t>
        </is>
      </c>
      <c r="N73" s="18" t="inlineStr">
        <is>
          <t>buildings|large|sum_insured</t>
        </is>
      </c>
    </row>
    <row r="74">
      <c r="B74" s="18" t="inlineStr">
        <is>
          <t>buildings|large|sum_insured|94000</t>
        </is>
      </c>
      <c r="C74" s="18" t="inlineStr">
        <is>
          <t>buildings</t>
        </is>
      </c>
      <c r="D74" s="18" t="inlineStr">
        <is>
          <t>large</t>
        </is>
      </c>
      <c r="E74" s="18" t="inlineStr">
        <is>
          <t>sum_insured</t>
        </is>
      </c>
      <c r="F74" s="18" t="inlineStr">
        <is>
          <t>spline value</t>
        </is>
      </c>
      <c r="G74" s="18" t="n"/>
      <c r="H74" s="33" t="n">
        <v>94000</v>
      </c>
      <c r="I74" s="33" t="n"/>
      <c r="J74" s="33" t="n"/>
      <c r="K74" s="34" t="n">
        <v>-1.483807318553565</v>
      </c>
      <c r="L74" s="35">
        <f>IF(ISNUMBER(K74),EXP(K74),"")</f>
        <v/>
      </c>
      <c r="M74" s="18" t="inlineStr">
        <is>
          <t>every value from 44000 to 894000 in steps of 1000</t>
        </is>
      </c>
      <c r="N74" s="18" t="inlineStr">
        <is>
          <t>buildings|large|sum_insured</t>
        </is>
      </c>
    </row>
    <row r="75">
      <c r="B75" s="18" t="inlineStr">
        <is>
          <t>buildings|large|sum_insured|95000</t>
        </is>
      </c>
      <c r="C75" s="18" t="inlineStr">
        <is>
          <t>buildings</t>
        </is>
      </c>
      <c r="D75" s="18" t="inlineStr">
        <is>
          <t>large</t>
        </is>
      </c>
      <c r="E75" s="18" t="inlineStr">
        <is>
          <t>sum_insured</t>
        </is>
      </c>
      <c r="F75" s="18" t="inlineStr">
        <is>
          <t>spline value</t>
        </is>
      </c>
      <c r="G75" s="18" t="n"/>
      <c r="H75" s="33" t="n">
        <v>95000</v>
      </c>
      <c r="I75" s="33" t="n"/>
      <c r="J75" s="33" t="n"/>
      <c r="K75" s="34" t="n">
        <v>-1.465516576952839</v>
      </c>
      <c r="L75" s="35">
        <f>IF(ISNUMBER(K75),EXP(K75),"")</f>
        <v/>
      </c>
      <c r="M75" s="18" t="inlineStr">
        <is>
          <t>every value from 44000 to 894000 in steps of 1000</t>
        </is>
      </c>
      <c r="N75" s="18" t="inlineStr">
        <is>
          <t>buildings|large|sum_insured</t>
        </is>
      </c>
    </row>
    <row r="76">
      <c r="B76" s="18" t="inlineStr">
        <is>
          <t>buildings|large|sum_insured|96000</t>
        </is>
      </c>
      <c r="C76" s="18" t="inlineStr">
        <is>
          <t>buildings</t>
        </is>
      </c>
      <c r="D76" s="18" t="inlineStr">
        <is>
          <t>large</t>
        </is>
      </c>
      <c r="E76" s="18" t="inlineStr">
        <is>
          <t>sum_insured</t>
        </is>
      </c>
      <c r="F76" s="18" t="inlineStr">
        <is>
          <t>spline value</t>
        </is>
      </c>
      <c r="G76" s="18" t="n"/>
      <c r="H76" s="33" t="n">
        <v>96000</v>
      </c>
      <c r="I76" s="33" t="n"/>
      <c r="J76" s="33" t="n"/>
      <c r="K76" s="34" t="n">
        <v>-1.447128992962411</v>
      </c>
      <c r="L76" s="35">
        <f>IF(ISNUMBER(K76),EXP(K76),"")</f>
        <v/>
      </c>
      <c r="M76" s="18" t="inlineStr">
        <is>
          <t>every value from 44000 to 894000 in steps of 1000</t>
        </is>
      </c>
      <c r="N76" s="18" t="inlineStr">
        <is>
          <t>buildings|large|sum_insured</t>
        </is>
      </c>
    </row>
    <row r="77">
      <c r="B77" s="18" t="inlineStr">
        <is>
          <t>buildings|large|sum_insured|97000</t>
        </is>
      </c>
      <c r="C77" s="18" t="inlineStr">
        <is>
          <t>buildings</t>
        </is>
      </c>
      <c r="D77" s="18" t="inlineStr">
        <is>
          <t>large</t>
        </is>
      </c>
      <c r="E77" s="18" t="inlineStr">
        <is>
          <t>sum_insured</t>
        </is>
      </c>
      <c r="F77" s="18" t="inlineStr">
        <is>
          <t>spline value</t>
        </is>
      </c>
      <c r="G77" s="18" t="n"/>
      <c r="H77" s="33" t="n">
        <v>97000</v>
      </c>
      <c r="I77" s="33" t="n"/>
      <c r="J77" s="33" t="n"/>
      <c r="K77" s="34" t="n">
        <v>-1.428648018668855</v>
      </c>
      <c r="L77" s="35">
        <f>IF(ISNUMBER(K77),EXP(K77),"")</f>
        <v/>
      </c>
      <c r="M77" s="18" t="inlineStr">
        <is>
          <t>every value from 44000 to 894000 in steps of 1000</t>
        </is>
      </c>
      <c r="N77" s="18" t="inlineStr">
        <is>
          <t>buildings|large|sum_insured</t>
        </is>
      </c>
    </row>
    <row r="78">
      <c r="B78" s="18" t="inlineStr">
        <is>
          <t>buildings|large|sum_insured|98000</t>
        </is>
      </c>
      <c r="C78" s="18" t="inlineStr">
        <is>
          <t>buildings</t>
        </is>
      </c>
      <c r="D78" s="18" t="inlineStr">
        <is>
          <t>large</t>
        </is>
      </c>
      <c r="E78" s="18" t="inlineStr">
        <is>
          <t>sum_insured</t>
        </is>
      </c>
      <c r="F78" s="18" t="inlineStr">
        <is>
          <t>spline value</t>
        </is>
      </c>
      <c r="G78" s="18" t="n"/>
      <c r="H78" s="33" t="n">
        <v>98000</v>
      </c>
      <c r="I78" s="33" t="n"/>
      <c r="J78" s="33" t="n"/>
      <c r="K78" s="34" t="n">
        <v>-1.410077106158741</v>
      </c>
      <c r="L78" s="35">
        <f>IF(ISNUMBER(K78),EXP(K78),"")</f>
        <v/>
      </c>
      <c r="M78" s="18" t="inlineStr">
        <is>
          <t>every value from 44000 to 894000 in steps of 1000</t>
        </is>
      </c>
      <c r="N78" s="18" t="inlineStr">
        <is>
          <t>buildings|large|sum_insured</t>
        </is>
      </c>
    </row>
    <row r="79">
      <c r="B79" s="18" t="inlineStr">
        <is>
          <t>buildings|large|sum_insured|99000</t>
        </is>
      </c>
      <c r="C79" s="18" t="inlineStr">
        <is>
          <t>buildings</t>
        </is>
      </c>
      <c r="D79" s="18" t="inlineStr">
        <is>
          <t>large</t>
        </is>
      </c>
      <c r="E79" s="18" t="inlineStr">
        <is>
          <t>sum_insured</t>
        </is>
      </c>
      <c r="F79" s="18" t="inlineStr">
        <is>
          <t>spline value</t>
        </is>
      </c>
      <c r="G79" s="18" t="n"/>
      <c r="H79" s="33" t="n">
        <v>99000</v>
      </c>
      <c r="I79" s="33" t="n"/>
      <c r="J79" s="33" t="n"/>
      <c r="K79" s="34" t="n">
        <v>-1.391419707518644</v>
      </c>
      <c r="L79" s="35">
        <f>IF(ISNUMBER(K79),EXP(K79),"")</f>
        <v/>
      </c>
      <c r="M79" s="18" t="inlineStr">
        <is>
          <t>every value from 44000 to 894000 in steps of 1000</t>
        </is>
      </c>
      <c r="N79" s="18" t="inlineStr">
        <is>
          <t>buildings|large|sum_insured</t>
        </is>
      </c>
    </row>
    <row r="80">
      <c r="B80" s="18" t="inlineStr">
        <is>
          <t>buildings|large|sum_insured|100000</t>
        </is>
      </c>
      <c r="C80" s="18" t="inlineStr">
        <is>
          <t>buildings</t>
        </is>
      </c>
      <c r="D80" s="18" t="inlineStr">
        <is>
          <t>large</t>
        </is>
      </c>
      <c r="E80" s="18" t="inlineStr">
        <is>
          <t>sum_insured</t>
        </is>
      </c>
      <c r="F80" s="18" t="inlineStr">
        <is>
          <t>spline value</t>
        </is>
      </c>
      <c r="G80" s="18" t="n"/>
      <c r="H80" s="33" t="n">
        <v>100000</v>
      </c>
      <c r="I80" s="33" t="n"/>
      <c r="J80" s="33" t="n"/>
      <c r="K80" s="34" t="n">
        <v>-1.372679274835136</v>
      </c>
      <c r="L80" s="35">
        <f>IF(ISNUMBER(K80),EXP(K80),"")</f>
        <v/>
      </c>
      <c r="M80" s="18" t="inlineStr">
        <is>
          <t>every value from 44000 to 894000 in steps of 1000</t>
        </is>
      </c>
      <c r="N80" s="18" t="inlineStr">
        <is>
          <t>buildings|large|sum_insured</t>
        </is>
      </c>
    </row>
    <row r="81">
      <c r="B81" s="18" t="inlineStr">
        <is>
          <t>buildings|large|sum_insured|101000</t>
        </is>
      </c>
      <c r="C81" s="18" t="inlineStr">
        <is>
          <t>buildings</t>
        </is>
      </c>
      <c r="D81" s="18" t="inlineStr">
        <is>
          <t>large</t>
        </is>
      </c>
      <c r="E81" s="18" t="inlineStr">
        <is>
          <t>sum_insured</t>
        </is>
      </c>
      <c r="F81" s="18" t="inlineStr">
        <is>
          <t>spline value</t>
        </is>
      </c>
      <c r="G81" s="18" t="n"/>
      <c r="H81" s="33" t="n">
        <v>101000</v>
      </c>
      <c r="I81" s="33" t="n"/>
      <c r="J81" s="33" t="n"/>
      <c r="K81" s="34" t="n">
        <v>-1.353859260194789</v>
      </c>
      <c r="L81" s="35">
        <f>IF(ISNUMBER(K81),EXP(K81),"")</f>
        <v/>
      </c>
      <c r="M81" s="18" t="inlineStr">
        <is>
          <t>every value from 44000 to 894000 in steps of 1000</t>
        </is>
      </c>
      <c r="N81" s="18" t="inlineStr">
        <is>
          <t>buildings|large|sum_insured</t>
        </is>
      </c>
    </row>
    <row r="82">
      <c r="B82" s="18" t="inlineStr">
        <is>
          <t>buildings|large|sum_insured|102000</t>
        </is>
      </c>
      <c r="C82" s="18" t="inlineStr">
        <is>
          <t>buildings</t>
        </is>
      </c>
      <c r="D82" s="18" t="inlineStr">
        <is>
          <t>large</t>
        </is>
      </c>
      <c r="E82" s="18" t="inlineStr">
        <is>
          <t>sum_insured</t>
        </is>
      </c>
      <c r="F82" s="18" t="inlineStr">
        <is>
          <t>spline value</t>
        </is>
      </c>
      <c r="G82" s="18" t="n"/>
      <c r="H82" s="33" t="n">
        <v>102000</v>
      </c>
      <c r="I82" s="33" t="n"/>
      <c r="J82" s="33" t="n"/>
      <c r="K82" s="34" t="n">
        <v>-1.334963115684176</v>
      </c>
      <c r="L82" s="35">
        <f>IF(ISNUMBER(K82),EXP(K82),"")</f>
        <v/>
      </c>
      <c r="M82" s="18" t="inlineStr">
        <is>
          <t>every value from 44000 to 894000 in steps of 1000</t>
        </is>
      </c>
      <c r="N82" s="18" t="inlineStr">
        <is>
          <t>buildings|large|sum_insured</t>
        </is>
      </c>
    </row>
    <row r="83">
      <c r="B83" s="18" t="inlineStr">
        <is>
          <t>buildings|large|sum_insured|103000</t>
        </is>
      </c>
      <c r="C83" s="18" t="inlineStr">
        <is>
          <t>buildings</t>
        </is>
      </c>
      <c r="D83" s="18" t="inlineStr">
        <is>
          <t>large</t>
        </is>
      </c>
      <c r="E83" s="18" t="inlineStr">
        <is>
          <t>sum_insured</t>
        </is>
      </c>
      <c r="F83" s="18" t="inlineStr">
        <is>
          <t>spline value</t>
        </is>
      </c>
      <c r="G83" s="18" t="n"/>
      <c r="H83" s="33" t="n">
        <v>103000</v>
      </c>
      <c r="I83" s="33" t="n"/>
      <c r="J83" s="33" t="n"/>
      <c r="K83" s="34" t="n">
        <v>-1.31599429338987</v>
      </c>
      <c r="L83" s="35">
        <f>IF(ISNUMBER(K83),EXP(K83),"")</f>
        <v/>
      </c>
      <c r="M83" s="18" t="inlineStr">
        <is>
          <t>every value from 44000 to 894000 in steps of 1000</t>
        </is>
      </c>
      <c r="N83" s="18" t="inlineStr">
        <is>
          <t>buildings|large|sum_insured</t>
        </is>
      </c>
    </row>
    <row r="84">
      <c r="B84" s="18" t="inlineStr">
        <is>
          <t>buildings|large|sum_insured|104000</t>
        </is>
      </c>
      <c r="C84" s="18" t="inlineStr">
        <is>
          <t>buildings</t>
        </is>
      </c>
      <c r="D84" s="18" t="inlineStr">
        <is>
          <t>large</t>
        </is>
      </c>
      <c r="E84" s="18" t="inlineStr">
        <is>
          <t>sum_insured</t>
        </is>
      </c>
      <c r="F84" s="18" t="inlineStr">
        <is>
          <t>spline value</t>
        </is>
      </c>
      <c r="G84" s="18" t="n"/>
      <c r="H84" s="33" t="n">
        <v>104000</v>
      </c>
      <c r="I84" s="33" t="n"/>
      <c r="J84" s="33" t="n"/>
      <c r="K84" s="34" t="n">
        <v>-1.296956245398443</v>
      </c>
      <c r="L84" s="35">
        <f>IF(ISNUMBER(K84),EXP(K84),"")</f>
        <v/>
      </c>
      <c r="M84" s="18" t="inlineStr">
        <is>
          <t>every value from 44000 to 894000 in steps of 1000</t>
        </is>
      </c>
      <c r="N84" s="18" t="inlineStr">
        <is>
          <t>buildings|large|sum_insured</t>
        </is>
      </c>
    </row>
    <row r="85">
      <c r="B85" s="18" t="inlineStr">
        <is>
          <t>buildings|large|sum_insured|105000</t>
        </is>
      </c>
      <c r="C85" s="18" t="inlineStr">
        <is>
          <t>buildings</t>
        </is>
      </c>
      <c r="D85" s="18" t="inlineStr">
        <is>
          <t>large</t>
        </is>
      </c>
      <c r="E85" s="18" t="inlineStr">
        <is>
          <t>sum_insured</t>
        </is>
      </c>
      <c r="F85" s="18" t="inlineStr">
        <is>
          <t>spline value</t>
        </is>
      </c>
      <c r="G85" s="18" t="n"/>
      <c r="H85" s="33" t="n">
        <v>105000</v>
      </c>
      <c r="I85" s="33" t="n"/>
      <c r="J85" s="33" t="n"/>
      <c r="K85" s="34" t="n">
        <v>-1.277852423796467</v>
      </c>
      <c r="L85" s="35">
        <f>IF(ISNUMBER(K85),EXP(K85),"")</f>
        <v/>
      </c>
      <c r="M85" s="18" t="inlineStr">
        <is>
          <t>every value from 44000 to 894000 in steps of 1000</t>
        </is>
      </c>
      <c r="N85" s="18" t="inlineStr">
        <is>
          <t>buildings|large|sum_insured</t>
        </is>
      </c>
    </row>
    <row r="86">
      <c r="B86" s="18" t="inlineStr">
        <is>
          <t>buildings|large|sum_insured|106000</t>
        </is>
      </c>
      <c r="C86" s="18" t="inlineStr">
        <is>
          <t>buildings</t>
        </is>
      </c>
      <c r="D86" s="18" t="inlineStr">
        <is>
          <t>large</t>
        </is>
      </c>
      <c r="E86" s="18" t="inlineStr">
        <is>
          <t>sum_insured</t>
        </is>
      </c>
      <c r="F86" s="18" t="inlineStr">
        <is>
          <t>spline value</t>
        </is>
      </c>
      <c r="G86" s="18" t="n"/>
      <c r="H86" s="33" t="n">
        <v>106000</v>
      </c>
      <c r="I86" s="33" t="n"/>
      <c r="J86" s="33" t="n"/>
      <c r="K86" s="34" t="n">
        <v>-1.258686280670515</v>
      </c>
      <c r="L86" s="35">
        <f>IF(ISNUMBER(K86),EXP(K86),"")</f>
        <v/>
      </c>
      <c r="M86" s="18" t="inlineStr">
        <is>
          <t>every value from 44000 to 894000 in steps of 1000</t>
        </is>
      </c>
      <c r="N86" s="18" t="inlineStr">
        <is>
          <t>buildings|large|sum_insured</t>
        </is>
      </c>
    </row>
    <row r="87">
      <c r="B87" s="18" t="inlineStr">
        <is>
          <t>buildings|large|sum_insured|107000</t>
        </is>
      </c>
      <c r="C87" s="18" t="inlineStr">
        <is>
          <t>buildings</t>
        </is>
      </c>
      <c r="D87" s="18" t="inlineStr">
        <is>
          <t>large</t>
        </is>
      </c>
      <c r="E87" s="18" t="inlineStr">
        <is>
          <t>sum_insured</t>
        </is>
      </c>
      <c r="F87" s="18" t="inlineStr">
        <is>
          <t>spline value</t>
        </is>
      </c>
      <c r="G87" s="18" t="n"/>
      <c r="H87" s="33" t="n">
        <v>107000</v>
      </c>
      <c r="I87" s="33" t="n"/>
      <c r="J87" s="33" t="n"/>
      <c r="K87" s="34" t="n">
        <v>-1.23946126810716</v>
      </c>
      <c r="L87" s="35">
        <f>IF(ISNUMBER(K87),EXP(K87),"")</f>
        <v/>
      </c>
      <c r="M87" s="18" t="inlineStr">
        <is>
          <t>every value from 44000 to 894000 in steps of 1000</t>
        </is>
      </c>
      <c r="N87" s="18" t="inlineStr">
        <is>
          <t>buildings|large|sum_insured</t>
        </is>
      </c>
    </row>
    <row r="88">
      <c r="B88" s="18" t="inlineStr">
        <is>
          <t>buildings|large|sum_insured|108000</t>
        </is>
      </c>
      <c r="C88" s="18" t="inlineStr">
        <is>
          <t>buildings</t>
        </is>
      </c>
      <c r="D88" s="18" t="inlineStr">
        <is>
          <t>large</t>
        </is>
      </c>
      <c r="E88" s="18" t="inlineStr">
        <is>
          <t>sum_insured</t>
        </is>
      </c>
      <c r="F88" s="18" t="inlineStr">
        <is>
          <t>spline value</t>
        </is>
      </c>
      <c r="G88" s="18" t="n"/>
      <c r="H88" s="33" t="n">
        <v>108000</v>
      </c>
      <c r="I88" s="33" t="n"/>
      <c r="J88" s="33" t="n"/>
      <c r="K88" s="34" t="n">
        <v>-1.220180838192975</v>
      </c>
      <c r="L88" s="35">
        <f>IF(ISNUMBER(K88),EXP(K88),"")</f>
        <v/>
      </c>
      <c r="M88" s="18" t="inlineStr">
        <is>
          <t>every value from 44000 to 894000 in steps of 1000</t>
        </is>
      </c>
      <c r="N88" s="18" t="inlineStr">
        <is>
          <t>buildings|large|sum_insured</t>
        </is>
      </c>
    </row>
    <row r="89">
      <c r="B89" s="18" t="inlineStr">
        <is>
          <t>buildings|large|sum_insured|109000</t>
        </is>
      </c>
      <c r="C89" s="18" t="inlineStr">
        <is>
          <t>buildings</t>
        </is>
      </c>
      <c r="D89" s="18" t="inlineStr">
        <is>
          <t>large</t>
        </is>
      </c>
      <c r="E89" s="18" t="inlineStr">
        <is>
          <t>sum_insured</t>
        </is>
      </c>
      <c r="F89" s="18" t="inlineStr">
        <is>
          <t>spline value</t>
        </is>
      </c>
      <c r="G89" s="18" t="n"/>
      <c r="H89" s="33" t="n">
        <v>109000</v>
      </c>
      <c r="I89" s="33" t="n"/>
      <c r="J89" s="33" t="n"/>
      <c r="K89" s="34" t="n">
        <v>-1.200848443014531</v>
      </c>
      <c r="L89" s="35">
        <f>IF(ISNUMBER(K89),EXP(K89),"")</f>
        <v/>
      </c>
      <c r="M89" s="18" t="inlineStr">
        <is>
          <t>every value from 44000 to 894000 in steps of 1000</t>
        </is>
      </c>
      <c r="N89" s="18" t="inlineStr">
        <is>
          <t>buildings|large|sum_insured</t>
        </is>
      </c>
    </row>
    <row r="90">
      <c r="B90" s="18" t="inlineStr">
        <is>
          <t>buildings|large|sum_insured|110000</t>
        </is>
      </c>
      <c r="C90" s="18" t="inlineStr">
        <is>
          <t>buildings</t>
        </is>
      </c>
      <c r="D90" s="18" t="inlineStr">
        <is>
          <t>large</t>
        </is>
      </c>
      <c r="E90" s="18" t="inlineStr">
        <is>
          <t>sum_insured</t>
        </is>
      </c>
      <c r="F90" s="18" t="inlineStr">
        <is>
          <t>spline value</t>
        </is>
      </c>
      <c r="G90" s="18" t="n"/>
      <c r="H90" s="33" t="n">
        <v>110000</v>
      </c>
      <c r="I90" s="33" t="n"/>
      <c r="J90" s="33" t="n"/>
      <c r="K90" s="34" t="n">
        <v>-1.181467534658401</v>
      </c>
      <c r="L90" s="35">
        <f>IF(ISNUMBER(K90),EXP(K90),"")</f>
        <v/>
      </c>
      <c r="M90" s="18" t="inlineStr">
        <is>
          <t>every value from 44000 to 894000 in steps of 1000</t>
        </is>
      </c>
      <c r="N90" s="18" t="inlineStr">
        <is>
          <t>buildings|large|sum_insured</t>
        </is>
      </c>
    </row>
    <row r="91">
      <c r="B91" s="18" t="inlineStr">
        <is>
          <t>buildings|large|sum_insured|111000</t>
        </is>
      </c>
      <c r="C91" s="18" t="inlineStr">
        <is>
          <t>buildings</t>
        </is>
      </c>
      <c r="D91" s="18" t="inlineStr">
        <is>
          <t>large</t>
        </is>
      </c>
      <c r="E91" s="18" t="inlineStr">
        <is>
          <t>sum_insured</t>
        </is>
      </c>
      <c r="F91" s="18" t="inlineStr">
        <is>
          <t>spline value</t>
        </is>
      </c>
      <c r="G91" s="18" t="n"/>
      <c r="H91" s="33" t="n">
        <v>111000</v>
      </c>
      <c r="I91" s="33" t="n"/>
      <c r="J91" s="33" t="n"/>
      <c r="K91" s="34" t="n">
        <v>-1.162041565211158</v>
      </c>
      <c r="L91" s="35">
        <f>IF(ISNUMBER(K91),EXP(K91),"")</f>
        <v/>
      </c>
      <c r="M91" s="18" t="inlineStr">
        <is>
          <t>every value from 44000 to 894000 in steps of 1000</t>
        </is>
      </c>
      <c r="N91" s="18" t="inlineStr">
        <is>
          <t>buildings|large|sum_insured</t>
        </is>
      </c>
    </row>
    <row r="92">
      <c r="B92" s="18" t="inlineStr">
        <is>
          <t>buildings|large|sum_insured|112000</t>
        </is>
      </c>
      <c r="C92" s="18" t="inlineStr">
        <is>
          <t>buildings</t>
        </is>
      </c>
      <c r="D92" s="18" t="inlineStr">
        <is>
          <t>large</t>
        </is>
      </c>
      <c r="E92" s="18" t="inlineStr">
        <is>
          <t>sum_insured</t>
        </is>
      </c>
      <c r="F92" s="18" t="inlineStr">
        <is>
          <t>spline value</t>
        </is>
      </c>
      <c r="G92" s="18" t="n"/>
      <c r="H92" s="33" t="n">
        <v>112000</v>
      </c>
      <c r="I92" s="33" t="n"/>
      <c r="J92" s="33" t="n"/>
      <c r="K92" s="34" t="n">
        <v>-1.142573986759376</v>
      </c>
      <c r="L92" s="35">
        <f>IF(ISNUMBER(K92),EXP(K92),"")</f>
        <v/>
      </c>
      <c r="M92" s="18" t="inlineStr">
        <is>
          <t>every value from 44000 to 894000 in steps of 1000</t>
        </is>
      </c>
      <c r="N92" s="18" t="inlineStr">
        <is>
          <t>buildings|large|sum_insured</t>
        </is>
      </c>
    </row>
    <row r="93">
      <c r="B93" s="18" t="inlineStr">
        <is>
          <t>buildings|large|sum_insured|113000</t>
        </is>
      </c>
      <c r="C93" s="18" t="inlineStr">
        <is>
          <t>buildings</t>
        </is>
      </c>
      <c r="D93" s="18" t="inlineStr">
        <is>
          <t>large</t>
        </is>
      </c>
      <c r="E93" s="18" t="inlineStr">
        <is>
          <t>sum_insured</t>
        </is>
      </c>
      <c r="F93" s="18" t="inlineStr">
        <is>
          <t>spline value</t>
        </is>
      </c>
      <c r="G93" s="18" t="n"/>
      <c r="H93" s="33" t="n">
        <v>113000</v>
      </c>
      <c r="I93" s="33" t="n"/>
      <c r="J93" s="33" t="n"/>
      <c r="K93" s="34" t="n">
        <v>-1.123068251389625</v>
      </c>
      <c r="L93" s="35">
        <f>IF(ISNUMBER(K93),EXP(K93),"")</f>
        <v/>
      </c>
      <c r="M93" s="18" t="inlineStr">
        <is>
          <t>every value from 44000 to 894000 in steps of 1000</t>
        </is>
      </c>
      <c r="N93" s="18" t="inlineStr">
        <is>
          <t>buildings|large|sum_insured</t>
        </is>
      </c>
    </row>
    <row r="94">
      <c r="B94" s="18" t="inlineStr">
        <is>
          <t>buildings|large|sum_insured|114000</t>
        </is>
      </c>
      <c r="C94" s="18" t="inlineStr">
        <is>
          <t>buildings</t>
        </is>
      </c>
      <c r="D94" s="18" t="inlineStr">
        <is>
          <t>large</t>
        </is>
      </c>
      <c r="E94" s="18" t="inlineStr">
        <is>
          <t>sum_insured</t>
        </is>
      </c>
      <c r="F94" s="18" t="inlineStr">
        <is>
          <t>spline value</t>
        </is>
      </c>
      <c r="G94" s="18" t="n"/>
      <c r="H94" s="33" t="n">
        <v>114000</v>
      </c>
      <c r="I94" s="33" t="n"/>
      <c r="J94" s="33" t="n"/>
      <c r="K94" s="34" t="n">
        <v>-1.103527811188478</v>
      </c>
      <c r="L94" s="35">
        <f>IF(ISNUMBER(K94),EXP(K94),"")</f>
        <v/>
      </c>
      <c r="M94" s="18" t="inlineStr">
        <is>
          <t>every value from 44000 to 894000 in steps of 1000</t>
        </is>
      </c>
      <c r="N94" s="18" t="inlineStr">
        <is>
          <t>buildings|large|sum_insured</t>
        </is>
      </c>
    </row>
    <row r="95">
      <c r="B95" s="18" t="inlineStr">
        <is>
          <t>buildings|large|sum_insured|115000</t>
        </is>
      </c>
      <c r="C95" s="18" t="inlineStr">
        <is>
          <t>buildings</t>
        </is>
      </c>
      <c r="D95" s="18" t="inlineStr">
        <is>
          <t>large</t>
        </is>
      </c>
      <c r="E95" s="18" t="inlineStr">
        <is>
          <t>sum_insured</t>
        </is>
      </c>
      <c r="F95" s="18" t="inlineStr">
        <is>
          <t>spline value</t>
        </is>
      </c>
      <c r="G95" s="18" t="n"/>
      <c r="H95" s="33" t="n">
        <v>115000</v>
      </c>
      <c r="I95" s="33" t="n"/>
      <c r="J95" s="33" t="n"/>
      <c r="K95" s="34" t="n">
        <v>-1.083956118242509</v>
      </c>
      <c r="L95" s="35">
        <f>IF(ISNUMBER(K95),EXP(K95),"")</f>
        <v/>
      </c>
      <c r="M95" s="18" t="inlineStr">
        <is>
          <t>every value from 44000 to 894000 in steps of 1000</t>
        </is>
      </c>
      <c r="N95" s="18" t="inlineStr">
        <is>
          <t>buildings|large|sum_insured</t>
        </is>
      </c>
    </row>
    <row r="96">
      <c r="B96" s="18" t="inlineStr">
        <is>
          <t>buildings|large|sum_insured|116000</t>
        </is>
      </c>
      <c r="C96" s="18" t="inlineStr">
        <is>
          <t>buildings</t>
        </is>
      </c>
      <c r="D96" s="18" t="inlineStr">
        <is>
          <t>large</t>
        </is>
      </c>
      <c r="E96" s="18" t="inlineStr">
        <is>
          <t>sum_insured</t>
        </is>
      </c>
      <c r="F96" s="18" t="inlineStr">
        <is>
          <t>spline value</t>
        </is>
      </c>
      <c r="G96" s="18" t="n"/>
      <c r="H96" s="33" t="n">
        <v>116000</v>
      </c>
      <c r="I96" s="33" t="n"/>
      <c r="J96" s="33" t="n"/>
      <c r="K96" s="34" t="n">
        <v>-1.06435662463829</v>
      </c>
      <c r="L96" s="35">
        <f>IF(ISNUMBER(K96),EXP(K96),"")</f>
        <v/>
      </c>
      <c r="M96" s="18" t="inlineStr">
        <is>
          <t>every value from 44000 to 894000 in steps of 1000</t>
        </is>
      </c>
      <c r="N96" s="18" t="inlineStr">
        <is>
          <t>buildings|large|sum_insured</t>
        </is>
      </c>
    </row>
    <row r="97">
      <c r="B97" s="18" t="inlineStr">
        <is>
          <t>buildings|large|sum_insured|117000</t>
        </is>
      </c>
      <c r="C97" s="18" t="inlineStr">
        <is>
          <t>buildings</t>
        </is>
      </c>
      <c r="D97" s="18" t="inlineStr">
        <is>
          <t>large</t>
        </is>
      </c>
      <c r="E97" s="18" t="inlineStr">
        <is>
          <t>sum_insured</t>
        </is>
      </c>
      <c r="F97" s="18" t="inlineStr">
        <is>
          <t>spline value</t>
        </is>
      </c>
      <c r="G97" s="18" t="n"/>
      <c r="H97" s="33" t="n">
        <v>117000</v>
      </c>
      <c r="I97" s="33" t="n"/>
      <c r="J97" s="33" t="n"/>
      <c r="K97" s="34" t="n">
        <v>-1.044732782462393</v>
      </c>
      <c r="L97" s="35">
        <f>IF(ISNUMBER(K97),EXP(K97),"")</f>
        <v/>
      </c>
      <c r="M97" s="18" t="inlineStr">
        <is>
          <t>every value from 44000 to 894000 in steps of 1000</t>
        </is>
      </c>
      <c r="N97" s="18" t="inlineStr">
        <is>
          <t>buildings|large|sum_insured</t>
        </is>
      </c>
    </row>
    <row r="98">
      <c r="B98" s="18" t="inlineStr">
        <is>
          <t>buildings|large|sum_insured|118000</t>
        </is>
      </c>
      <c r="C98" s="18" t="inlineStr">
        <is>
          <t>buildings</t>
        </is>
      </c>
      <c r="D98" s="18" t="inlineStr">
        <is>
          <t>large</t>
        </is>
      </c>
      <c r="E98" s="18" t="inlineStr">
        <is>
          <t>sum_insured</t>
        </is>
      </c>
      <c r="F98" s="18" t="inlineStr">
        <is>
          <t>spline value</t>
        </is>
      </c>
      <c r="G98" s="18" t="n"/>
      <c r="H98" s="33" t="n">
        <v>118000</v>
      </c>
      <c r="I98" s="33" t="n"/>
      <c r="J98" s="33" t="n"/>
      <c r="K98" s="34" t="n">
        <v>-1.025088043801391</v>
      </c>
      <c r="L98" s="35">
        <f>IF(ISNUMBER(K98),EXP(K98),"")</f>
        <v/>
      </c>
      <c r="M98" s="18" t="inlineStr">
        <is>
          <t>every value from 44000 to 894000 in steps of 1000</t>
        </is>
      </c>
      <c r="N98" s="18" t="inlineStr">
        <is>
          <t>buildings|large|sum_insured</t>
        </is>
      </c>
    </row>
    <row r="99">
      <c r="B99" s="18" t="inlineStr">
        <is>
          <t>buildings|large|sum_insured|119000</t>
        </is>
      </c>
      <c r="C99" s="18" t="inlineStr">
        <is>
          <t>buildings</t>
        </is>
      </c>
      <c r="D99" s="18" t="inlineStr">
        <is>
          <t>large</t>
        </is>
      </c>
      <c r="E99" s="18" t="inlineStr">
        <is>
          <t>sum_insured</t>
        </is>
      </c>
      <c r="F99" s="18" t="inlineStr">
        <is>
          <t>spline value</t>
        </is>
      </c>
      <c r="G99" s="18" t="n"/>
      <c r="H99" s="33" t="n">
        <v>119000</v>
      </c>
      <c r="I99" s="33" t="n"/>
      <c r="J99" s="33" t="n"/>
      <c r="K99" s="34" t="n">
        <v>-1.005425860741856</v>
      </c>
      <c r="L99" s="35">
        <f>IF(ISNUMBER(K99),EXP(K99),"")</f>
        <v/>
      </c>
      <c r="M99" s="18" t="inlineStr">
        <is>
          <t>every value from 44000 to 894000 in steps of 1000</t>
        </is>
      </c>
      <c r="N99" s="18" t="inlineStr">
        <is>
          <t>buildings|large|sum_insured</t>
        </is>
      </c>
    </row>
    <row r="100">
      <c r="B100" s="18" t="inlineStr">
        <is>
          <t>buildings|large|sum_insured|120000</t>
        </is>
      </c>
      <c r="C100" s="18" t="inlineStr">
        <is>
          <t>buildings</t>
        </is>
      </c>
      <c r="D100" s="18" t="inlineStr">
        <is>
          <t>large</t>
        </is>
      </c>
      <c r="E100" s="18" t="inlineStr">
        <is>
          <t>sum_insured</t>
        </is>
      </c>
      <c r="F100" s="18" t="inlineStr">
        <is>
          <t>spline value</t>
        </is>
      </c>
      <c r="G100" s="18" t="n"/>
      <c r="H100" s="33" t="n">
        <v>120000</v>
      </c>
      <c r="I100" s="33" t="n"/>
      <c r="J100" s="33" t="n"/>
      <c r="K100" s="34" t="n">
        <v>-0.9857496853703612</v>
      </c>
      <c r="L100" s="35">
        <f>IF(ISNUMBER(K100),EXP(K100),"")</f>
        <v/>
      </c>
      <c r="M100" s="18" t="inlineStr">
        <is>
          <t>every value from 44000 to 894000 in steps of 1000</t>
        </is>
      </c>
      <c r="N100" s="18" t="inlineStr">
        <is>
          <t>buildings|large|sum_insured</t>
        </is>
      </c>
    </row>
    <row r="101">
      <c r="B101" s="18" t="inlineStr">
        <is>
          <t>buildings|large|sum_insured|121000</t>
        </is>
      </c>
      <c r="C101" s="18" t="inlineStr">
        <is>
          <t>buildings</t>
        </is>
      </c>
      <c r="D101" s="18" t="inlineStr">
        <is>
          <t>large</t>
        </is>
      </c>
      <c r="E101" s="18" t="inlineStr">
        <is>
          <t>sum_insured</t>
        </is>
      </c>
      <c r="F101" s="18" t="inlineStr">
        <is>
          <t>spline value</t>
        </is>
      </c>
      <c r="G101" s="18" t="n"/>
      <c r="H101" s="33" t="n">
        <v>121000</v>
      </c>
      <c r="I101" s="33" t="n"/>
      <c r="J101" s="33" t="n"/>
      <c r="K101" s="34" t="n">
        <v>-0.9660629697734791</v>
      </c>
      <c r="L101" s="35">
        <f>IF(ISNUMBER(K101),EXP(K101),"")</f>
        <v/>
      </c>
      <c r="M101" s="18" t="inlineStr">
        <is>
          <t>every value from 44000 to 894000 in steps of 1000</t>
        </is>
      </c>
      <c r="N101" s="18" t="inlineStr">
        <is>
          <t>buildings|large|sum_insured</t>
        </is>
      </c>
    </row>
    <row r="102">
      <c r="B102" s="18" t="inlineStr">
        <is>
          <t>buildings|large|sum_insured|122000</t>
        </is>
      </c>
      <c r="C102" s="18" t="inlineStr">
        <is>
          <t>buildings</t>
        </is>
      </c>
      <c r="D102" s="18" t="inlineStr">
        <is>
          <t>large</t>
        </is>
      </c>
      <c r="E102" s="18" t="inlineStr">
        <is>
          <t>sum_insured</t>
        </is>
      </c>
      <c r="F102" s="18" t="inlineStr">
        <is>
          <t>spline value</t>
        </is>
      </c>
      <c r="G102" s="18" t="n"/>
      <c r="H102" s="33" t="n">
        <v>122000</v>
      </c>
      <c r="I102" s="33" t="n"/>
      <c r="J102" s="33" t="n"/>
      <c r="K102" s="34" t="n">
        <v>-0.9463691660377822</v>
      </c>
      <c r="L102" s="35">
        <f>IF(ISNUMBER(K102),EXP(K102),"")</f>
        <v/>
      </c>
      <c r="M102" s="18" t="inlineStr">
        <is>
          <t>every value from 44000 to 894000 in steps of 1000</t>
        </is>
      </c>
      <c r="N102" s="18" t="inlineStr">
        <is>
          <t>buildings|large|sum_insured</t>
        </is>
      </c>
    </row>
    <row r="103">
      <c r="B103" s="18" t="inlineStr">
        <is>
          <t>buildings|large|sum_insured|123000</t>
        </is>
      </c>
      <c r="C103" s="18" t="inlineStr">
        <is>
          <t>buildings</t>
        </is>
      </c>
      <c r="D103" s="18" t="inlineStr">
        <is>
          <t>large</t>
        </is>
      </c>
      <c r="E103" s="18" t="inlineStr">
        <is>
          <t>sum_insured</t>
        </is>
      </c>
      <c r="F103" s="18" t="inlineStr">
        <is>
          <t>spline value</t>
        </is>
      </c>
      <c r="G103" s="18" t="n"/>
      <c r="H103" s="33" t="n">
        <v>123000</v>
      </c>
      <c r="I103" s="33" t="n"/>
      <c r="J103" s="33" t="n"/>
      <c r="K103" s="34" t="n">
        <v>-0.9266717262498426</v>
      </c>
      <c r="L103" s="35">
        <f>IF(ISNUMBER(K103),EXP(K103),"")</f>
        <v/>
      </c>
      <c r="M103" s="18" t="inlineStr">
        <is>
          <t>every value from 44000 to 894000 in steps of 1000</t>
        </is>
      </c>
      <c r="N103" s="18" t="inlineStr">
        <is>
          <t>buildings|large|sum_insured</t>
        </is>
      </c>
    </row>
    <row r="104">
      <c r="B104" s="18" t="inlineStr">
        <is>
          <t>buildings|large|sum_insured|124000</t>
        </is>
      </c>
      <c r="C104" s="18" t="inlineStr">
        <is>
          <t>buildings</t>
        </is>
      </c>
      <c r="D104" s="18" t="inlineStr">
        <is>
          <t>large</t>
        </is>
      </c>
      <c r="E104" s="18" t="inlineStr">
        <is>
          <t>sum_insured</t>
        </is>
      </c>
      <c r="F104" s="18" t="inlineStr">
        <is>
          <t>spline value</t>
        </is>
      </c>
      <c r="G104" s="18" t="n"/>
      <c r="H104" s="33" t="n">
        <v>124000</v>
      </c>
      <c r="I104" s="33" t="n"/>
      <c r="J104" s="33" t="n"/>
      <c r="K104" s="34" t="n">
        <v>-0.9069741024962338</v>
      </c>
      <c r="L104" s="35">
        <f>IF(ISNUMBER(K104),EXP(K104),"")</f>
        <v/>
      </c>
      <c r="M104" s="18" t="inlineStr">
        <is>
          <t>every value from 44000 to 894000 in steps of 1000</t>
        </is>
      </c>
      <c r="N104" s="18" t="inlineStr">
        <is>
          <t>buildings|large|sum_insured</t>
        </is>
      </c>
    </row>
    <row r="105">
      <c r="B105" s="18" t="inlineStr">
        <is>
          <t>buildings|large|sum_insured|125000</t>
        </is>
      </c>
      <c r="C105" s="18" t="inlineStr">
        <is>
          <t>buildings</t>
        </is>
      </c>
      <c r="D105" s="18" t="inlineStr">
        <is>
          <t>large</t>
        </is>
      </c>
      <c r="E105" s="18" t="inlineStr">
        <is>
          <t>sum_insured</t>
        </is>
      </c>
      <c r="F105" s="18" t="inlineStr">
        <is>
          <t>spline value</t>
        </is>
      </c>
      <c r="G105" s="18" t="n"/>
      <c r="H105" s="33" t="n">
        <v>125000</v>
      </c>
      <c r="I105" s="33" t="n"/>
      <c r="J105" s="33" t="n"/>
      <c r="K105" s="34" t="n">
        <v>-0.8872797468635274</v>
      </c>
      <c r="L105" s="35">
        <f>IF(ISNUMBER(K105),EXP(K105),"")</f>
        <v/>
      </c>
      <c r="M105" s="18" t="inlineStr">
        <is>
          <t>every value from 44000 to 894000 in steps of 1000</t>
        </is>
      </c>
      <c r="N105" s="18" t="inlineStr">
        <is>
          <t>buildings|large|sum_insured</t>
        </is>
      </c>
    </row>
    <row r="106">
      <c r="B106" s="18" t="inlineStr">
        <is>
          <t>buildings|large|sum_insured|126000</t>
        </is>
      </c>
      <c r="C106" s="18" t="inlineStr">
        <is>
          <t>buildings</t>
        </is>
      </c>
      <c r="D106" s="18" t="inlineStr">
        <is>
          <t>large</t>
        </is>
      </c>
      <c r="E106" s="18" t="inlineStr">
        <is>
          <t>sum_insured</t>
        </is>
      </c>
      <c r="F106" s="18" t="inlineStr">
        <is>
          <t>spline value</t>
        </is>
      </c>
      <c r="G106" s="18" t="n"/>
      <c r="H106" s="33" t="n">
        <v>126000</v>
      </c>
      <c r="I106" s="33" t="n"/>
      <c r="J106" s="33" t="n"/>
      <c r="K106" s="34" t="n">
        <v>-0.8675921114382963</v>
      </c>
      <c r="L106" s="35">
        <f>IF(ISNUMBER(K106),EXP(K106),"")</f>
        <v/>
      </c>
      <c r="M106" s="18" t="inlineStr">
        <is>
          <t>every value from 44000 to 894000 in steps of 1000</t>
        </is>
      </c>
      <c r="N106" s="18" t="inlineStr">
        <is>
          <t>buildings|large|sum_insured</t>
        </is>
      </c>
    </row>
    <row r="107">
      <c r="B107" s="18" t="inlineStr">
        <is>
          <t>buildings|large|sum_insured|127000</t>
        </is>
      </c>
      <c r="C107" s="18" t="inlineStr">
        <is>
          <t>buildings</t>
        </is>
      </c>
      <c r="D107" s="18" t="inlineStr">
        <is>
          <t>large</t>
        </is>
      </c>
      <c r="E107" s="18" t="inlineStr">
        <is>
          <t>sum_insured</t>
        </is>
      </c>
      <c r="F107" s="18" t="inlineStr">
        <is>
          <t>spline value</t>
        </is>
      </c>
      <c r="G107" s="18" t="n"/>
      <c r="H107" s="33" t="n">
        <v>127000</v>
      </c>
      <c r="I107" s="33" t="n"/>
      <c r="J107" s="33" t="n"/>
      <c r="K107" s="34" t="n">
        <v>-0.8479146483071132</v>
      </c>
      <c r="L107" s="35">
        <f>IF(ISNUMBER(K107),EXP(K107),"")</f>
        <v/>
      </c>
      <c r="M107" s="18" t="inlineStr">
        <is>
          <t>every value from 44000 to 894000 in steps of 1000</t>
        </is>
      </c>
      <c r="N107" s="18" t="inlineStr">
        <is>
          <t>buildings|large|sum_insured</t>
        </is>
      </c>
    </row>
    <row r="108">
      <c r="B108" s="18" t="inlineStr">
        <is>
          <t>buildings|large|sum_insured|128000</t>
        </is>
      </c>
      <c r="C108" s="18" t="inlineStr">
        <is>
          <t>buildings</t>
        </is>
      </c>
      <c r="D108" s="18" t="inlineStr">
        <is>
          <t>large</t>
        </is>
      </c>
      <c r="E108" s="18" t="inlineStr">
        <is>
          <t>sum_insured</t>
        </is>
      </c>
      <c r="F108" s="18" t="inlineStr">
        <is>
          <t>spline value</t>
        </is>
      </c>
      <c r="G108" s="18" t="n"/>
      <c r="H108" s="33" t="n">
        <v>128000</v>
      </c>
      <c r="I108" s="33" t="n"/>
      <c r="J108" s="33" t="n"/>
      <c r="K108" s="34" t="n">
        <v>-0.8282508095565507</v>
      </c>
      <c r="L108" s="35">
        <f>IF(ISNUMBER(K108),EXP(K108),"")</f>
        <v/>
      </c>
      <c r="M108" s="18" t="inlineStr">
        <is>
          <t>every value from 44000 to 894000 in steps of 1000</t>
        </is>
      </c>
      <c r="N108" s="18" t="inlineStr">
        <is>
          <t>buildings|large|sum_insured</t>
        </is>
      </c>
    </row>
    <row r="109">
      <c r="B109" s="18" t="inlineStr">
        <is>
          <t>buildings|large|sum_insured|129000</t>
        </is>
      </c>
      <c r="C109" s="18" t="inlineStr">
        <is>
          <t>buildings</t>
        </is>
      </c>
      <c r="D109" s="18" t="inlineStr">
        <is>
          <t>large</t>
        </is>
      </c>
      <c r="E109" s="18" t="inlineStr">
        <is>
          <t>sum_insured</t>
        </is>
      </c>
      <c r="F109" s="18" t="inlineStr">
        <is>
          <t>spline value</t>
        </is>
      </c>
      <c r="G109" s="18" t="n"/>
      <c r="H109" s="33" t="n">
        <v>129000</v>
      </c>
      <c r="I109" s="33" t="n"/>
      <c r="J109" s="33" t="n"/>
      <c r="K109" s="34" t="n">
        <v>-0.8086040472731812</v>
      </c>
      <c r="L109" s="35">
        <f>IF(ISNUMBER(K109),EXP(K109),"")</f>
        <v/>
      </c>
      <c r="M109" s="18" t="inlineStr">
        <is>
          <t>every value from 44000 to 894000 in steps of 1000</t>
        </is>
      </c>
      <c r="N109" s="18" t="inlineStr">
        <is>
          <t>buildings|large|sum_insured</t>
        </is>
      </c>
    </row>
    <row r="110">
      <c r="B110" s="18" t="inlineStr">
        <is>
          <t>buildings|large|sum_insured|130000</t>
        </is>
      </c>
      <c r="C110" s="18" t="inlineStr">
        <is>
          <t>buildings</t>
        </is>
      </c>
      <c r="D110" s="18" t="inlineStr">
        <is>
          <t>large</t>
        </is>
      </c>
      <c r="E110" s="18" t="inlineStr">
        <is>
          <t>sum_insured</t>
        </is>
      </c>
      <c r="F110" s="18" t="inlineStr">
        <is>
          <t>spline value</t>
        </is>
      </c>
      <c r="G110" s="18" t="n"/>
      <c r="H110" s="33" t="n">
        <v>130000</v>
      </c>
      <c r="I110" s="33" t="n"/>
      <c r="J110" s="33" t="n"/>
      <c r="K110" s="34" t="n">
        <v>-0.7889778135435774</v>
      </c>
      <c r="L110" s="35">
        <f>IF(ISNUMBER(K110),EXP(K110),"")</f>
        <v/>
      </c>
      <c r="M110" s="18" t="inlineStr">
        <is>
          <t>every value from 44000 to 894000 in steps of 1000</t>
        </is>
      </c>
      <c r="N110" s="18" t="inlineStr">
        <is>
          <t>buildings|large|sum_insured</t>
        </is>
      </c>
    </row>
    <row r="111">
      <c r="B111" s="18" t="inlineStr">
        <is>
          <t>buildings|large|sum_insured|131000</t>
        </is>
      </c>
      <c r="C111" s="18" t="inlineStr">
        <is>
          <t>buildings</t>
        </is>
      </c>
      <c r="D111" s="18" t="inlineStr">
        <is>
          <t>large</t>
        </is>
      </c>
      <c r="E111" s="18" t="inlineStr">
        <is>
          <t>sum_insured</t>
        </is>
      </c>
      <c r="F111" s="18" t="inlineStr">
        <is>
          <t>spline value</t>
        </is>
      </c>
      <c r="G111" s="18" t="n"/>
      <c r="H111" s="33" t="n">
        <v>131000</v>
      </c>
      <c r="I111" s="33" t="n"/>
      <c r="J111" s="33" t="n"/>
      <c r="K111" s="34" t="n">
        <v>-0.7693755604543117</v>
      </c>
      <c r="L111" s="35">
        <f>IF(ISNUMBER(K111),EXP(K111),"")</f>
        <v/>
      </c>
      <c r="M111" s="18" t="inlineStr">
        <is>
          <t>every value from 44000 to 894000 in steps of 1000</t>
        </is>
      </c>
      <c r="N111" s="18" t="inlineStr">
        <is>
          <t>buildings|large|sum_insured</t>
        </is>
      </c>
    </row>
    <row r="112">
      <c r="B112" s="18" t="inlineStr">
        <is>
          <t>buildings|large|sum_insured|132000</t>
        </is>
      </c>
      <c r="C112" s="18" t="inlineStr">
        <is>
          <t>buildings</t>
        </is>
      </c>
      <c r="D112" s="18" t="inlineStr">
        <is>
          <t>large</t>
        </is>
      </c>
      <c r="E112" s="18" t="inlineStr">
        <is>
          <t>sum_insured</t>
        </is>
      </c>
      <c r="F112" s="18" t="inlineStr">
        <is>
          <t>spline value</t>
        </is>
      </c>
      <c r="G112" s="18" t="n"/>
      <c r="H112" s="33" t="n">
        <v>132000</v>
      </c>
      <c r="I112" s="33" t="n"/>
      <c r="J112" s="33" t="n"/>
      <c r="K112" s="34" t="n">
        <v>-0.7498007400919566</v>
      </c>
      <c r="L112" s="35">
        <f>IF(ISNUMBER(K112),EXP(K112),"")</f>
        <v/>
      </c>
      <c r="M112" s="18" t="inlineStr">
        <is>
          <t>every value from 44000 to 894000 in steps of 1000</t>
        </is>
      </c>
      <c r="N112" s="18" t="inlineStr">
        <is>
          <t>buildings|large|sum_insured</t>
        </is>
      </c>
    </row>
    <row r="113">
      <c r="B113" s="18" t="inlineStr">
        <is>
          <t>buildings|large|sum_insured|133000</t>
        </is>
      </c>
      <c r="C113" s="18" t="inlineStr">
        <is>
          <t>buildings</t>
        </is>
      </c>
      <c r="D113" s="18" t="inlineStr">
        <is>
          <t>large</t>
        </is>
      </c>
      <c r="E113" s="18" t="inlineStr">
        <is>
          <t>sum_insured</t>
        </is>
      </c>
      <c r="F113" s="18" t="inlineStr">
        <is>
          <t>spline value</t>
        </is>
      </c>
      <c r="G113" s="18" t="n"/>
      <c r="H113" s="33" t="n">
        <v>133000</v>
      </c>
      <c r="I113" s="33" t="n"/>
      <c r="J113" s="33" t="n"/>
      <c r="K113" s="34" t="n">
        <v>-0.7302568045430849</v>
      </c>
      <c r="L113" s="35">
        <f>IF(ISNUMBER(K113),EXP(K113),"")</f>
        <v/>
      </c>
      <c r="M113" s="18" t="inlineStr">
        <is>
          <t>every value from 44000 to 894000 in steps of 1000</t>
        </is>
      </c>
      <c r="N113" s="18" t="inlineStr">
        <is>
          <t>buildings|large|sum_insured</t>
        </is>
      </c>
    </row>
    <row r="114">
      <c r="B114" s="18" t="inlineStr">
        <is>
          <t>buildings|large|sum_insured|134000</t>
        </is>
      </c>
      <c r="C114" s="18" t="inlineStr">
        <is>
          <t>buildings</t>
        </is>
      </c>
      <c r="D114" s="18" t="inlineStr">
        <is>
          <t>large</t>
        </is>
      </c>
      <c r="E114" s="18" t="inlineStr">
        <is>
          <t>sum_insured</t>
        </is>
      </c>
      <c r="F114" s="18" t="inlineStr">
        <is>
          <t>spline value</t>
        </is>
      </c>
      <c r="G114" s="18" t="n"/>
      <c r="H114" s="33" t="n">
        <v>134000</v>
      </c>
      <c r="I114" s="33" t="n"/>
      <c r="J114" s="33" t="n"/>
      <c r="K114" s="34" t="n">
        <v>-0.7107472058942691</v>
      </c>
      <c r="L114" s="35">
        <f>IF(ISNUMBER(K114),EXP(K114),"")</f>
        <v/>
      </c>
      <c r="M114" s="18" t="inlineStr">
        <is>
          <t>every value from 44000 to 894000 in steps of 1000</t>
        </is>
      </c>
      <c r="N114" s="18" t="inlineStr">
        <is>
          <t>buildings|large|sum_insured</t>
        </is>
      </c>
    </row>
    <row r="115">
      <c r="B115" s="18" t="inlineStr">
        <is>
          <t>buildings|large|sum_insured|135000</t>
        </is>
      </c>
      <c r="C115" s="18" t="inlineStr">
        <is>
          <t>buildings</t>
        </is>
      </c>
      <c r="D115" s="18" t="inlineStr">
        <is>
          <t>large</t>
        </is>
      </c>
      <c r="E115" s="18" t="inlineStr">
        <is>
          <t>sum_insured</t>
        </is>
      </c>
      <c r="F115" s="18" t="inlineStr">
        <is>
          <t>spline value</t>
        </is>
      </c>
      <c r="G115" s="18" t="n"/>
      <c r="H115" s="33" t="n">
        <v>135000</v>
      </c>
      <c r="I115" s="33" t="n"/>
      <c r="J115" s="33" t="n"/>
      <c r="K115" s="34" t="n">
        <v>-0.6912753962320818</v>
      </c>
      <c r="L115" s="35">
        <f>IF(ISNUMBER(K115),EXP(K115),"")</f>
        <v/>
      </c>
      <c r="M115" s="18" t="inlineStr">
        <is>
          <t>every value from 44000 to 894000 in steps of 1000</t>
        </is>
      </c>
      <c r="N115" s="18" t="inlineStr">
        <is>
          <t>buildings|large|sum_insured</t>
        </is>
      </c>
    </row>
    <row r="116">
      <c r="B116" s="18" t="inlineStr">
        <is>
          <t>buildings|large|sum_insured|136000</t>
        </is>
      </c>
      <c r="C116" s="18" t="inlineStr">
        <is>
          <t>buildings</t>
        </is>
      </c>
      <c r="D116" s="18" t="inlineStr">
        <is>
          <t>large</t>
        </is>
      </c>
      <c r="E116" s="18" t="inlineStr">
        <is>
          <t>sum_insured</t>
        </is>
      </c>
      <c r="F116" s="18" t="inlineStr">
        <is>
          <t>spline value</t>
        </is>
      </c>
      <c r="G116" s="18" t="n"/>
      <c r="H116" s="33" t="n">
        <v>136000</v>
      </c>
      <c r="I116" s="33" t="n"/>
      <c r="J116" s="33" t="n"/>
      <c r="K116" s="34" t="n">
        <v>-0.6718448276430951</v>
      </c>
      <c r="L116" s="35">
        <f>IF(ISNUMBER(K116),EXP(K116),"")</f>
        <v/>
      </c>
      <c r="M116" s="18" t="inlineStr">
        <is>
          <t>every value from 44000 to 894000 in steps of 1000</t>
        </is>
      </c>
      <c r="N116" s="18" t="inlineStr">
        <is>
          <t>buildings|large|sum_insured</t>
        </is>
      </c>
    </row>
    <row r="117">
      <c r="B117" s="18" t="inlineStr">
        <is>
          <t>buildings|large|sum_insured|137000</t>
        </is>
      </c>
      <c r="C117" s="18" t="inlineStr">
        <is>
          <t>buildings</t>
        </is>
      </c>
      <c r="D117" s="18" t="inlineStr">
        <is>
          <t>large</t>
        </is>
      </c>
      <c r="E117" s="18" t="inlineStr">
        <is>
          <t>sum_insured</t>
        </is>
      </c>
      <c r="F117" s="18" t="inlineStr">
        <is>
          <t>spline value</t>
        </is>
      </c>
      <c r="G117" s="18" t="n"/>
      <c r="H117" s="33" t="n">
        <v>137000</v>
      </c>
      <c r="I117" s="33" t="n"/>
      <c r="J117" s="33" t="n"/>
      <c r="K117" s="34" t="n">
        <v>-0.6524589522138825</v>
      </c>
      <c r="L117" s="35">
        <f>IF(ISNUMBER(K117),EXP(K117),"")</f>
        <v/>
      </c>
      <c r="M117" s="18" t="inlineStr">
        <is>
          <t>every value from 44000 to 894000 in steps of 1000</t>
        </is>
      </c>
      <c r="N117" s="18" t="inlineStr">
        <is>
          <t>buildings|large|sum_insured</t>
        </is>
      </c>
    </row>
    <row r="118">
      <c r="B118" s="18" t="inlineStr">
        <is>
          <t>buildings|large|sum_insured|138000</t>
        </is>
      </c>
      <c r="C118" s="18" t="inlineStr">
        <is>
          <t>buildings</t>
        </is>
      </c>
      <c r="D118" s="18" t="inlineStr">
        <is>
          <t>large</t>
        </is>
      </c>
      <c r="E118" s="18" t="inlineStr">
        <is>
          <t>sum_insured</t>
        </is>
      </c>
      <c r="F118" s="18" t="inlineStr">
        <is>
          <t>spline value</t>
        </is>
      </c>
      <c r="G118" s="18" t="n"/>
      <c r="H118" s="33" t="n">
        <v>138000</v>
      </c>
      <c r="I118" s="33" t="n"/>
      <c r="J118" s="33" t="n"/>
      <c r="K118" s="34" t="n">
        <v>-0.6331212220310156</v>
      </c>
      <c r="L118" s="35">
        <f>IF(ISNUMBER(K118),EXP(K118),"")</f>
        <v/>
      </c>
      <c r="M118" s="18" t="inlineStr">
        <is>
          <t>every value from 44000 to 894000 in steps of 1000</t>
        </is>
      </c>
      <c r="N118" s="18" t="inlineStr">
        <is>
          <t>buildings|large|sum_insured</t>
        </is>
      </c>
    </row>
    <row r="119">
      <c r="B119" s="18" t="inlineStr">
        <is>
          <t>buildings|large|sum_insured|139000</t>
        </is>
      </c>
      <c r="C119" s="18" t="inlineStr">
        <is>
          <t>buildings</t>
        </is>
      </c>
      <c r="D119" s="18" t="inlineStr">
        <is>
          <t>large</t>
        </is>
      </c>
      <c r="E119" s="18" t="inlineStr">
        <is>
          <t>sum_insured</t>
        </is>
      </c>
      <c r="F119" s="18" t="inlineStr">
        <is>
          <t>spline value</t>
        </is>
      </c>
      <c r="G119" s="18" t="n"/>
      <c r="H119" s="33" t="n">
        <v>139000</v>
      </c>
      <c r="I119" s="33" t="n"/>
      <c r="J119" s="33" t="n"/>
      <c r="K119" s="34" t="n">
        <v>-0.6138350891810676</v>
      </c>
      <c r="L119" s="35">
        <f>IF(ISNUMBER(K119),EXP(K119),"")</f>
        <v/>
      </c>
      <c r="M119" s="18" t="inlineStr">
        <is>
          <t>every value from 44000 to 894000 in steps of 1000</t>
        </is>
      </c>
      <c r="N119" s="18" t="inlineStr">
        <is>
          <t>buildings|large|sum_insured</t>
        </is>
      </c>
    </row>
    <row r="120">
      <c r="B120" s="18" t="inlineStr">
        <is>
          <t>buildings|large|sum_insured|140000</t>
        </is>
      </c>
      <c r="C120" s="18" t="inlineStr">
        <is>
          <t>buildings</t>
        </is>
      </c>
      <c r="D120" s="18" t="inlineStr">
        <is>
          <t>large</t>
        </is>
      </c>
      <c r="E120" s="18" t="inlineStr">
        <is>
          <t>sum_insured</t>
        </is>
      </c>
      <c r="F120" s="18" t="inlineStr">
        <is>
          <t>spline value</t>
        </is>
      </c>
      <c r="G120" s="18" t="n"/>
      <c r="H120" s="33" t="n">
        <v>140000</v>
      </c>
      <c r="I120" s="33" t="n"/>
      <c r="J120" s="33" t="n"/>
      <c r="K120" s="34" t="n">
        <v>-0.5946040057506105</v>
      </c>
      <c r="L120" s="35">
        <f>IF(ISNUMBER(K120),EXP(K120),"")</f>
        <v/>
      </c>
      <c r="M120" s="18" t="inlineStr">
        <is>
          <t>every value from 44000 to 894000 in steps of 1000</t>
        </is>
      </c>
      <c r="N120" s="18" t="inlineStr">
        <is>
          <t>buildings|large|sum_insured</t>
        </is>
      </c>
    </row>
    <row r="121">
      <c r="B121" s="18" t="inlineStr">
        <is>
          <t>buildings|large|sum_insured|141000</t>
        </is>
      </c>
      <c r="C121" s="18" t="inlineStr">
        <is>
          <t>buildings</t>
        </is>
      </c>
      <c r="D121" s="18" t="inlineStr">
        <is>
          <t>large</t>
        </is>
      </c>
      <c r="E121" s="18" t="inlineStr">
        <is>
          <t>sum_insured</t>
        </is>
      </c>
      <c r="F121" s="18" t="inlineStr">
        <is>
          <t>spline value</t>
        </is>
      </c>
      <c r="G121" s="18" t="n"/>
      <c r="H121" s="33" t="n">
        <v>141000</v>
      </c>
      <c r="I121" s="33" t="n"/>
      <c r="J121" s="33" t="n"/>
      <c r="K121" s="34" t="n">
        <v>-0.5754314238262173</v>
      </c>
      <c r="L121" s="35">
        <f>IF(ISNUMBER(K121),EXP(K121),"")</f>
        <v/>
      </c>
      <c r="M121" s="18" t="inlineStr">
        <is>
          <t>every value from 44000 to 894000 in steps of 1000</t>
        </is>
      </c>
      <c r="N121" s="18" t="inlineStr">
        <is>
          <t>buildings|large|sum_insured</t>
        </is>
      </c>
    </row>
    <row r="122">
      <c r="B122" s="18" t="inlineStr">
        <is>
          <t>buildings|large|sum_insured|142000</t>
        </is>
      </c>
      <c r="C122" s="18" t="inlineStr">
        <is>
          <t>buildings</t>
        </is>
      </c>
      <c r="D122" s="18" t="inlineStr">
        <is>
          <t>large</t>
        </is>
      </c>
      <c r="E122" s="18" t="inlineStr">
        <is>
          <t>sum_insured</t>
        </is>
      </c>
      <c r="F122" s="18" t="inlineStr">
        <is>
          <t>spline value</t>
        </is>
      </c>
      <c r="G122" s="18" t="n"/>
      <c r="H122" s="33" t="n">
        <v>142000</v>
      </c>
      <c r="I122" s="33" t="n"/>
      <c r="J122" s="33" t="n"/>
      <c r="K122" s="34" t="n">
        <v>-0.5563207954944605</v>
      </c>
      <c r="L122" s="35">
        <f>IF(ISNUMBER(K122),EXP(K122),"")</f>
        <v/>
      </c>
      <c r="M122" s="18" t="inlineStr">
        <is>
          <t>every value from 44000 to 894000 in steps of 1000</t>
        </is>
      </c>
      <c r="N122" s="18" t="inlineStr">
        <is>
          <t>buildings|large|sum_insured</t>
        </is>
      </c>
    </row>
    <row r="123">
      <c r="B123" s="18" t="inlineStr">
        <is>
          <t>buildings|large|sum_insured|143000</t>
        </is>
      </c>
      <c r="C123" s="18" t="inlineStr">
        <is>
          <t>buildings</t>
        </is>
      </c>
      <c r="D123" s="18" t="inlineStr">
        <is>
          <t>large</t>
        </is>
      </c>
      <c r="E123" s="18" t="inlineStr">
        <is>
          <t>sum_insured</t>
        </is>
      </c>
      <c r="F123" s="18" t="inlineStr">
        <is>
          <t>spline value</t>
        </is>
      </c>
      <c r="G123" s="18" t="n"/>
      <c r="H123" s="33" t="n">
        <v>143000</v>
      </c>
      <c r="I123" s="33" t="n"/>
      <c r="J123" s="33" t="n"/>
      <c r="K123" s="34" t="n">
        <v>-0.5372755728419125</v>
      </c>
      <c r="L123" s="35">
        <f>IF(ISNUMBER(K123),EXP(K123),"")</f>
        <v/>
      </c>
      <c r="M123" s="18" t="inlineStr">
        <is>
          <t>every value from 44000 to 894000 in steps of 1000</t>
        </is>
      </c>
      <c r="N123" s="18" t="inlineStr">
        <is>
          <t>buildings|large|sum_insured</t>
        </is>
      </c>
    </row>
    <row r="124">
      <c r="B124" s="18" t="inlineStr">
        <is>
          <t>buildings|large|sum_insured|144000</t>
        </is>
      </c>
      <c r="C124" s="18" t="inlineStr">
        <is>
          <t>buildings</t>
        </is>
      </c>
      <c r="D124" s="18" t="inlineStr">
        <is>
          <t>large</t>
        </is>
      </c>
      <c r="E124" s="18" t="inlineStr">
        <is>
          <t>sum_insured</t>
        </is>
      </c>
      <c r="F124" s="18" t="inlineStr">
        <is>
          <t>spline value</t>
        </is>
      </c>
      <c r="G124" s="18" t="n"/>
      <c r="H124" s="33" t="n">
        <v>144000</v>
      </c>
      <c r="I124" s="33" t="n"/>
      <c r="J124" s="33" t="n"/>
      <c r="K124" s="34" t="n">
        <v>-0.5182992079551461</v>
      </c>
      <c r="L124" s="35">
        <f>IF(ISNUMBER(K124),EXP(K124),"")</f>
        <v/>
      </c>
      <c r="M124" s="18" t="inlineStr">
        <is>
          <t>every value from 44000 to 894000 in steps of 1000</t>
        </is>
      </c>
      <c r="N124" s="18" t="inlineStr">
        <is>
          <t>buildings|large|sum_insured</t>
        </is>
      </c>
    </row>
    <row r="125">
      <c r="B125" s="18" t="inlineStr">
        <is>
          <t>buildings|large|sum_insured|145000</t>
        </is>
      </c>
      <c r="C125" s="18" t="inlineStr">
        <is>
          <t>buildings</t>
        </is>
      </c>
      <c r="D125" s="18" t="inlineStr">
        <is>
          <t>large</t>
        </is>
      </c>
      <c r="E125" s="18" t="inlineStr">
        <is>
          <t>sum_insured</t>
        </is>
      </c>
      <c r="F125" s="18" t="inlineStr">
        <is>
          <t>spline value</t>
        </is>
      </c>
      <c r="G125" s="18" t="n"/>
      <c r="H125" s="33" t="n">
        <v>145000</v>
      </c>
      <c r="I125" s="33" t="n"/>
      <c r="J125" s="33" t="n"/>
      <c r="K125" s="34" t="n">
        <v>-0.4993951529207334</v>
      </c>
      <c r="L125" s="35">
        <f>IF(ISNUMBER(K125),EXP(K125),"")</f>
        <v/>
      </c>
      <c r="M125" s="18" t="inlineStr">
        <is>
          <t>every value from 44000 to 894000 in steps of 1000</t>
        </is>
      </c>
      <c r="N125" s="18" t="inlineStr">
        <is>
          <t>buildings|large|sum_insured</t>
        </is>
      </c>
    </row>
    <row r="126">
      <c r="B126" s="18" t="inlineStr">
        <is>
          <t>buildings|large|sum_insured|146000</t>
        </is>
      </c>
      <c r="C126" s="18" t="inlineStr">
        <is>
          <t>buildings</t>
        </is>
      </c>
      <c r="D126" s="18" t="inlineStr">
        <is>
          <t>large</t>
        </is>
      </c>
      <c r="E126" s="18" t="inlineStr">
        <is>
          <t>sum_insured</t>
        </is>
      </c>
      <c r="F126" s="18" t="inlineStr">
        <is>
          <t>spline value</t>
        </is>
      </c>
      <c r="G126" s="18" t="n"/>
      <c r="H126" s="33" t="n">
        <v>146000</v>
      </c>
      <c r="I126" s="33" t="n"/>
      <c r="J126" s="33" t="n"/>
      <c r="K126" s="34" t="n">
        <v>-0.4805668598252477</v>
      </c>
      <c r="L126" s="35">
        <f>IF(ISNUMBER(K126),EXP(K126),"")</f>
        <v/>
      </c>
      <c r="M126" s="18" t="inlineStr">
        <is>
          <t>every value from 44000 to 894000 in steps of 1000</t>
        </is>
      </c>
      <c r="N126" s="18" t="inlineStr">
        <is>
          <t>buildings|large|sum_insured</t>
        </is>
      </c>
    </row>
    <row r="127">
      <c r="B127" s="18" t="inlineStr">
        <is>
          <t>buildings|large|sum_insured|147000</t>
        </is>
      </c>
      <c r="C127" s="18" t="inlineStr">
        <is>
          <t>buildings</t>
        </is>
      </c>
      <c r="D127" s="18" t="inlineStr">
        <is>
          <t>large</t>
        </is>
      </c>
      <c r="E127" s="18" t="inlineStr">
        <is>
          <t>sum_insured</t>
        </is>
      </c>
      <c r="F127" s="18" t="inlineStr">
        <is>
          <t>spline value</t>
        </is>
      </c>
      <c r="G127" s="18" t="n"/>
      <c r="H127" s="33" t="n">
        <v>147000</v>
      </c>
      <c r="I127" s="33" t="n"/>
      <c r="J127" s="33" t="n"/>
      <c r="K127" s="34" t="n">
        <v>-0.4618177807552611</v>
      </c>
      <c r="L127" s="35">
        <f>IF(ISNUMBER(K127),EXP(K127),"")</f>
        <v/>
      </c>
      <c r="M127" s="18" t="inlineStr">
        <is>
          <t>every value from 44000 to 894000 in steps of 1000</t>
        </is>
      </c>
      <c r="N127" s="18" t="inlineStr">
        <is>
          <t>buildings|large|sum_insured</t>
        </is>
      </c>
    </row>
    <row r="128">
      <c r="B128" s="18" t="inlineStr">
        <is>
          <t>buildings|large|sum_insured|148000</t>
        </is>
      </c>
      <c r="C128" s="18" t="inlineStr">
        <is>
          <t>buildings</t>
        </is>
      </c>
      <c r="D128" s="18" t="inlineStr">
        <is>
          <t>large</t>
        </is>
      </c>
      <c r="E128" s="18" t="inlineStr">
        <is>
          <t>sum_insured</t>
        </is>
      </c>
      <c r="F128" s="18" t="inlineStr">
        <is>
          <t>spline value</t>
        </is>
      </c>
      <c r="G128" s="18" t="n"/>
      <c r="H128" s="33" t="n">
        <v>148000</v>
      </c>
      <c r="I128" s="33" t="n"/>
      <c r="J128" s="33" t="n"/>
      <c r="K128" s="34" t="n">
        <v>-0.443151367797346</v>
      </c>
      <c r="L128" s="35">
        <f>IF(ISNUMBER(K128),EXP(K128),"")</f>
        <v/>
      </c>
      <c r="M128" s="18" t="inlineStr">
        <is>
          <t>every value from 44000 to 894000 in steps of 1000</t>
        </is>
      </c>
      <c r="N128" s="18" t="inlineStr">
        <is>
          <t>buildings|large|sum_insured</t>
        </is>
      </c>
    </row>
    <row r="129">
      <c r="B129" s="18" t="inlineStr">
        <is>
          <t>buildings|large|sum_insured|149000</t>
        </is>
      </c>
      <c r="C129" s="18" t="inlineStr">
        <is>
          <t>buildings</t>
        </is>
      </c>
      <c r="D129" s="18" t="inlineStr">
        <is>
          <t>large</t>
        </is>
      </c>
      <c r="E129" s="18" t="inlineStr">
        <is>
          <t>sum_insured</t>
        </is>
      </c>
      <c r="F129" s="18" t="inlineStr">
        <is>
          <t>spline value</t>
        </is>
      </c>
      <c r="G129" s="18" t="n"/>
      <c r="H129" s="33" t="n">
        <v>149000</v>
      </c>
      <c r="I129" s="33" t="n"/>
      <c r="J129" s="33" t="n"/>
      <c r="K129" s="34" t="n">
        <v>-0.4245710730380752</v>
      </c>
      <c r="L129" s="35">
        <f>IF(ISNUMBER(K129),EXP(K129),"")</f>
        <v/>
      </c>
      <c r="M129" s="18" t="inlineStr">
        <is>
          <t>every value from 44000 to 894000 in steps of 1000</t>
        </is>
      </c>
      <c r="N129" s="18" t="inlineStr">
        <is>
          <t>buildings|large|sum_insured</t>
        </is>
      </c>
    </row>
    <row r="130">
      <c r="B130" s="18" t="inlineStr">
        <is>
          <t>buildings|large|sum_insured|150000</t>
        </is>
      </c>
      <c r="C130" s="18" t="inlineStr">
        <is>
          <t>buildings</t>
        </is>
      </c>
      <c r="D130" s="18" t="inlineStr">
        <is>
          <t>large</t>
        </is>
      </c>
      <c r="E130" s="18" t="inlineStr">
        <is>
          <t>sum_insured</t>
        </is>
      </c>
      <c r="F130" s="18" t="inlineStr">
        <is>
          <t>spline value</t>
        </is>
      </c>
      <c r="G130" s="18" t="n"/>
      <c r="H130" s="33" t="n">
        <v>150000</v>
      </c>
      <c r="I130" s="33" t="n"/>
      <c r="J130" s="33" t="n"/>
      <c r="K130" s="34" t="n">
        <v>-0.4060803485640211</v>
      </c>
      <c r="L130" s="35">
        <f>IF(ISNUMBER(K130),EXP(K130),"")</f>
        <v/>
      </c>
      <c r="M130" s="18" t="inlineStr">
        <is>
          <t>every value from 44000 to 894000 in steps of 1000</t>
        </is>
      </c>
      <c r="N130" s="18" t="inlineStr">
        <is>
          <t>buildings|large|sum_insured</t>
        </is>
      </c>
    </row>
    <row r="131">
      <c r="B131" s="18" t="inlineStr">
        <is>
          <t>buildings|large|sum_insured|151000</t>
        </is>
      </c>
      <c r="C131" s="18" t="inlineStr">
        <is>
          <t>buildings</t>
        </is>
      </c>
      <c r="D131" s="18" t="inlineStr">
        <is>
          <t>large</t>
        </is>
      </c>
      <c r="E131" s="18" t="inlineStr">
        <is>
          <t>sum_insured</t>
        </is>
      </c>
      <c r="F131" s="18" t="inlineStr">
        <is>
          <t>spline value</t>
        </is>
      </c>
      <c r="G131" s="18" t="n"/>
      <c r="H131" s="33" t="n">
        <v>151000</v>
      </c>
      <c r="I131" s="33" t="n"/>
      <c r="J131" s="33" t="n"/>
      <c r="K131" s="34" t="n">
        <v>-0.3876826464617567</v>
      </c>
      <c r="L131" s="35">
        <f>IF(ISNUMBER(K131),EXP(K131),"")</f>
        <v/>
      </c>
      <c r="M131" s="18" t="inlineStr">
        <is>
          <t>every value from 44000 to 894000 in steps of 1000</t>
        </is>
      </c>
      <c r="N131" s="18" t="inlineStr">
        <is>
          <t>buildings|large|sum_insured</t>
        </is>
      </c>
    </row>
    <row r="132">
      <c r="B132" s="18" t="inlineStr">
        <is>
          <t>buildings|large|sum_insured|152000</t>
        </is>
      </c>
      <c r="C132" s="18" t="inlineStr">
        <is>
          <t>buildings</t>
        </is>
      </c>
      <c r="D132" s="18" t="inlineStr">
        <is>
          <t>large</t>
        </is>
      </c>
      <c r="E132" s="18" t="inlineStr">
        <is>
          <t>sum_insured</t>
        </is>
      </c>
      <c r="F132" s="18" t="inlineStr">
        <is>
          <t>spline value</t>
        </is>
      </c>
      <c r="G132" s="18" t="n"/>
      <c r="H132" s="33" t="n">
        <v>152000</v>
      </c>
      <c r="I132" s="33" t="n"/>
      <c r="J132" s="33" t="n"/>
      <c r="K132" s="34" t="n">
        <v>-0.3693814188178541</v>
      </c>
      <c r="L132" s="35">
        <f>IF(ISNUMBER(K132),EXP(K132),"")</f>
        <v/>
      </c>
      <c r="M132" s="18" t="inlineStr">
        <is>
          <t>every value from 44000 to 894000 in steps of 1000</t>
        </is>
      </c>
      <c r="N132" s="18" t="inlineStr">
        <is>
          <t>buildings|large|sum_insured</t>
        </is>
      </c>
    </row>
    <row r="133">
      <c r="B133" s="18" t="inlineStr">
        <is>
          <t>buildings|large|sum_insured|153000</t>
        </is>
      </c>
      <c r="C133" s="18" t="inlineStr">
        <is>
          <t>buildings</t>
        </is>
      </c>
      <c r="D133" s="18" t="inlineStr">
        <is>
          <t>large</t>
        </is>
      </c>
      <c r="E133" s="18" t="inlineStr">
        <is>
          <t>sum_insured</t>
        </is>
      </c>
      <c r="F133" s="18" t="inlineStr">
        <is>
          <t>spline value</t>
        </is>
      </c>
      <c r="G133" s="18" t="n"/>
      <c r="H133" s="33" t="n">
        <v>153000</v>
      </c>
      <c r="I133" s="33" t="n"/>
      <c r="J133" s="33" t="n"/>
      <c r="K133" s="34" t="n">
        <v>-0.351180117718886</v>
      </c>
      <c r="L133" s="35">
        <f>IF(ISNUMBER(K133),EXP(K133),"")</f>
        <v/>
      </c>
      <c r="M133" s="18" t="inlineStr">
        <is>
          <t>every value from 44000 to 894000 in steps of 1000</t>
        </is>
      </c>
      <c r="N133" s="18" t="inlineStr">
        <is>
          <t>buildings|large|sum_insured</t>
        </is>
      </c>
    </row>
    <row r="134">
      <c r="B134" s="18" t="inlineStr">
        <is>
          <t>buildings|large|sum_insured|154000</t>
        </is>
      </c>
      <c r="C134" s="18" t="inlineStr">
        <is>
          <t>buildings</t>
        </is>
      </c>
      <c r="D134" s="18" t="inlineStr">
        <is>
          <t>large</t>
        </is>
      </c>
      <c r="E134" s="18" t="inlineStr">
        <is>
          <t>sum_insured</t>
        </is>
      </c>
      <c r="F134" s="18" t="inlineStr">
        <is>
          <t>spline value</t>
        </is>
      </c>
      <c r="G134" s="18" t="n"/>
      <c r="H134" s="33" t="n">
        <v>154000</v>
      </c>
      <c r="I134" s="33" t="n"/>
      <c r="J134" s="33" t="n"/>
      <c r="K134" s="34" t="n">
        <v>-0.333082195251425</v>
      </c>
      <c r="L134" s="35">
        <f>IF(ISNUMBER(K134),EXP(K134),"")</f>
        <v/>
      </c>
      <c r="M134" s="18" t="inlineStr">
        <is>
          <t>every value from 44000 to 894000 in steps of 1000</t>
        </is>
      </c>
      <c r="N134" s="18" t="inlineStr">
        <is>
          <t>buildings|large|sum_insured</t>
        </is>
      </c>
    </row>
    <row r="135">
      <c r="B135" s="18" t="inlineStr">
        <is>
          <t>buildings|large|sum_insured|155000</t>
        </is>
      </c>
      <c r="C135" s="18" t="inlineStr">
        <is>
          <t>buildings</t>
        </is>
      </c>
      <c r="D135" s="18" t="inlineStr">
        <is>
          <t>large</t>
        </is>
      </c>
      <c r="E135" s="18" t="inlineStr">
        <is>
          <t>sum_insured</t>
        </is>
      </c>
      <c r="F135" s="18" t="inlineStr">
        <is>
          <t>spline value</t>
        </is>
      </c>
      <c r="G135" s="18" t="n"/>
      <c r="H135" s="33" t="n">
        <v>155000</v>
      </c>
      <c r="I135" s="33" t="n"/>
      <c r="J135" s="33" t="n"/>
      <c r="K135" s="34" t="n">
        <v>-0.3150911035020437</v>
      </c>
      <c r="L135" s="35">
        <f>IF(ISNUMBER(K135),EXP(K135),"")</f>
        <v/>
      </c>
      <c r="M135" s="18" t="inlineStr">
        <is>
          <t>every value from 44000 to 894000 in steps of 1000</t>
        </is>
      </c>
      <c r="N135" s="18" t="inlineStr">
        <is>
          <t>buildings|large|sum_insured</t>
        </is>
      </c>
    </row>
    <row r="136">
      <c r="B136" s="18" t="inlineStr">
        <is>
          <t>buildings|large|sum_insured|156000</t>
        </is>
      </c>
      <c r="C136" s="18" t="inlineStr">
        <is>
          <t>buildings</t>
        </is>
      </c>
      <c r="D136" s="18" t="inlineStr">
        <is>
          <t>large</t>
        </is>
      </c>
      <c r="E136" s="18" t="inlineStr">
        <is>
          <t>sum_insured</t>
        </is>
      </c>
      <c r="F136" s="18" t="inlineStr">
        <is>
          <t>spline value</t>
        </is>
      </c>
      <c r="G136" s="18" t="n"/>
      <c r="H136" s="33" t="n">
        <v>156000</v>
      </c>
      <c r="I136" s="33" t="n"/>
      <c r="J136" s="33" t="n"/>
      <c r="K136" s="34" t="n">
        <v>-0.2972102945573145</v>
      </c>
      <c r="L136" s="35">
        <f>IF(ISNUMBER(K136),EXP(K136),"")</f>
        <v/>
      </c>
      <c r="M136" s="18" t="inlineStr">
        <is>
          <t>every value from 44000 to 894000 in steps of 1000</t>
        </is>
      </c>
      <c r="N136" s="18" t="inlineStr">
        <is>
          <t>buildings|large|sum_insured</t>
        </is>
      </c>
    </row>
    <row r="137">
      <c r="B137" s="18" t="inlineStr">
        <is>
          <t>buildings|large|sum_insured|157000</t>
        </is>
      </c>
      <c r="C137" s="18" t="inlineStr">
        <is>
          <t>buildings</t>
        </is>
      </c>
      <c r="D137" s="18" t="inlineStr">
        <is>
          <t>large</t>
        </is>
      </c>
      <c r="E137" s="18" t="inlineStr">
        <is>
          <t>sum_insured</t>
        </is>
      </c>
      <c r="F137" s="18" t="inlineStr">
        <is>
          <t>spline value</t>
        </is>
      </c>
      <c r="G137" s="18" t="n"/>
      <c r="H137" s="33" t="n">
        <v>157000</v>
      </c>
      <c r="I137" s="33" t="n"/>
      <c r="J137" s="33" t="n"/>
      <c r="K137" s="34" t="n">
        <v>-0.2794432205038098</v>
      </c>
      <c r="L137" s="35">
        <f>IF(ISNUMBER(K137),EXP(K137),"")</f>
        <v/>
      </c>
      <c r="M137" s="18" t="inlineStr">
        <is>
          <t>every value from 44000 to 894000 in steps of 1000</t>
        </is>
      </c>
      <c r="N137" s="18" t="inlineStr">
        <is>
          <t>buildings|large|sum_insured</t>
        </is>
      </c>
    </row>
    <row r="138">
      <c r="B138" s="18" t="inlineStr">
        <is>
          <t>buildings|large|sum_insured|158000</t>
        </is>
      </c>
      <c r="C138" s="18" t="inlineStr">
        <is>
          <t>buildings</t>
        </is>
      </c>
      <c r="D138" s="18" t="inlineStr">
        <is>
          <t>large</t>
        </is>
      </c>
      <c r="E138" s="18" t="inlineStr">
        <is>
          <t>sum_insured</t>
        </is>
      </c>
      <c r="F138" s="18" t="inlineStr">
        <is>
          <t>spline value</t>
        </is>
      </c>
      <c r="G138" s="18" t="n"/>
      <c r="H138" s="33" t="n">
        <v>158000</v>
      </c>
      <c r="I138" s="33" t="n"/>
      <c r="J138" s="33" t="n"/>
      <c r="K138" s="34" t="n">
        <v>-0.2617933334281027</v>
      </c>
      <c r="L138" s="35">
        <f>IF(ISNUMBER(K138),EXP(K138),"")</f>
        <v/>
      </c>
      <c r="M138" s="18" t="inlineStr">
        <is>
          <t>every value from 44000 to 894000 in steps of 1000</t>
        </is>
      </c>
      <c r="N138" s="18" t="inlineStr">
        <is>
          <t>buildings|large|sum_insured</t>
        </is>
      </c>
    </row>
    <row r="139">
      <c r="B139" s="18" t="inlineStr">
        <is>
          <t>buildings|large|sum_insured|159000</t>
        </is>
      </c>
      <c r="C139" s="18" t="inlineStr">
        <is>
          <t>buildings</t>
        </is>
      </c>
      <c r="D139" s="18" t="inlineStr">
        <is>
          <t>large</t>
        </is>
      </c>
      <c r="E139" s="18" t="inlineStr">
        <is>
          <t>sum_insured</t>
        </is>
      </c>
      <c r="F139" s="18" t="inlineStr">
        <is>
          <t>spline value</t>
        </is>
      </c>
      <c r="G139" s="18" t="n"/>
      <c r="H139" s="33" t="n">
        <v>159000</v>
      </c>
      <c r="I139" s="33" t="n"/>
      <c r="J139" s="33" t="n"/>
      <c r="K139" s="34" t="n">
        <v>-0.2442640854167655</v>
      </c>
      <c r="L139" s="35">
        <f>IF(ISNUMBER(K139),EXP(K139),"")</f>
        <v/>
      </c>
      <c r="M139" s="18" t="inlineStr">
        <is>
          <t>every value from 44000 to 894000 in steps of 1000</t>
        </is>
      </c>
      <c r="N139" s="18" t="inlineStr">
        <is>
          <t>buildings|large|sum_insured</t>
        </is>
      </c>
    </row>
    <row r="140">
      <c r="B140" s="18" t="inlineStr">
        <is>
          <t>buildings|large|sum_insured|160000</t>
        </is>
      </c>
      <c r="C140" s="18" t="inlineStr">
        <is>
          <t>buildings</t>
        </is>
      </c>
      <c r="D140" s="18" t="inlineStr">
        <is>
          <t>large</t>
        </is>
      </c>
      <c r="E140" s="18" t="inlineStr">
        <is>
          <t>sum_insured</t>
        </is>
      </c>
      <c r="F140" s="18" t="inlineStr">
        <is>
          <t>spline value</t>
        </is>
      </c>
      <c r="G140" s="18" t="n"/>
      <c r="H140" s="33" t="n">
        <v>160000</v>
      </c>
      <c r="I140" s="33" t="n"/>
      <c r="J140" s="33" t="n"/>
      <c r="K140" s="34" t="n">
        <v>-0.2268589285563707</v>
      </c>
      <c r="L140" s="35">
        <f>IF(ISNUMBER(K140),EXP(K140),"")</f>
        <v/>
      </c>
      <c r="M140" s="18" t="inlineStr">
        <is>
          <t>every value from 44000 to 894000 in steps of 1000</t>
        </is>
      </c>
      <c r="N140" s="18" t="inlineStr">
        <is>
          <t>buildings|large|sum_insured</t>
        </is>
      </c>
    </row>
    <row r="141">
      <c r="B141" s="18" t="inlineStr">
        <is>
          <t>buildings|large|sum_insured|161000</t>
        </is>
      </c>
      <c r="C141" s="18" t="inlineStr">
        <is>
          <t>buildings</t>
        </is>
      </c>
      <c r="D141" s="18" t="inlineStr">
        <is>
          <t>large</t>
        </is>
      </c>
      <c r="E141" s="18" t="inlineStr">
        <is>
          <t>sum_insured</t>
        </is>
      </c>
      <c r="F141" s="18" t="inlineStr">
        <is>
          <t>spline value</t>
        </is>
      </c>
      <c r="G141" s="18" t="n"/>
      <c r="H141" s="33" t="n">
        <v>161000</v>
      </c>
      <c r="I141" s="33" t="n"/>
      <c r="J141" s="33" t="n"/>
      <c r="K141" s="34" t="n">
        <v>-0.2095813149334909</v>
      </c>
      <c r="L141" s="35">
        <f>IF(ISNUMBER(K141),EXP(K141),"")</f>
        <v/>
      </c>
      <c r="M141" s="18" t="inlineStr">
        <is>
          <t>every value from 44000 to 894000 in steps of 1000</t>
        </is>
      </c>
      <c r="N141" s="18" t="inlineStr">
        <is>
          <t>buildings|large|sum_insured</t>
        </is>
      </c>
    </row>
    <row r="142">
      <c r="B142" s="18" t="inlineStr">
        <is>
          <t>buildings|large|sum_insured|162000</t>
        </is>
      </c>
      <c r="C142" s="18" t="inlineStr">
        <is>
          <t>buildings</t>
        </is>
      </c>
      <c r="D142" s="18" t="inlineStr">
        <is>
          <t>large</t>
        </is>
      </c>
      <c r="E142" s="18" t="inlineStr">
        <is>
          <t>sum_insured</t>
        </is>
      </c>
      <c r="F142" s="18" t="inlineStr">
        <is>
          <t>spline value</t>
        </is>
      </c>
      <c r="G142" s="18" t="n"/>
      <c r="H142" s="33" t="n">
        <v>162000</v>
      </c>
      <c r="I142" s="33" t="n"/>
      <c r="J142" s="33" t="n"/>
      <c r="K142" s="34" t="n">
        <v>-0.1924346966346986</v>
      </c>
      <c r="L142" s="35">
        <f>IF(ISNUMBER(K142),EXP(K142),"")</f>
        <v/>
      </c>
      <c r="M142" s="18" t="inlineStr">
        <is>
          <t>every value from 44000 to 894000 in steps of 1000</t>
        </is>
      </c>
      <c r="N142" s="18" t="inlineStr">
        <is>
          <t>buildings|large|sum_insured</t>
        </is>
      </c>
    </row>
    <row r="143">
      <c r="B143" s="18" t="inlineStr">
        <is>
          <t>buildings|large|sum_insured|163000</t>
        </is>
      </c>
      <c r="C143" s="18" t="inlineStr">
        <is>
          <t>buildings</t>
        </is>
      </c>
      <c r="D143" s="18" t="inlineStr">
        <is>
          <t>large</t>
        </is>
      </c>
      <c r="E143" s="18" t="inlineStr">
        <is>
          <t>sum_insured</t>
        </is>
      </c>
      <c r="F143" s="18" t="inlineStr">
        <is>
          <t>spline value</t>
        </is>
      </c>
      <c r="G143" s="18" t="n"/>
      <c r="H143" s="33" t="n">
        <v>163000</v>
      </c>
      <c r="I143" s="33" t="n"/>
      <c r="J143" s="33" t="n"/>
      <c r="K143" s="34" t="n">
        <v>-0.1754225257465664</v>
      </c>
      <c r="L143" s="35">
        <f>IF(ISNUMBER(K143),EXP(K143),"")</f>
        <v/>
      </c>
      <c r="M143" s="18" t="inlineStr">
        <is>
          <t>every value from 44000 to 894000 in steps of 1000</t>
        </is>
      </c>
      <c r="N143" s="18" t="inlineStr">
        <is>
          <t>buildings|large|sum_insured</t>
        </is>
      </c>
    </row>
    <row r="144">
      <c r="B144" s="18" t="inlineStr">
        <is>
          <t>buildings|large|sum_insured|164000</t>
        </is>
      </c>
      <c r="C144" s="18" t="inlineStr">
        <is>
          <t>buildings</t>
        </is>
      </c>
      <c r="D144" s="18" t="inlineStr">
        <is>
          <t>large</t>
        </is>
      </c>
      <c r="E144" s="18" t="inlineStr">
        <is>
          <t>sum_insured</t>
        </is>
      </c>
      <c r="F144" s="18" t="inlineStr">
        <is>
          <t>spline value</t>
        </is>
      </c>
      <c r="G144" s="18" t="n"/>
      <c r="H144" s="33" t="n">
        <v>164000</v>
      </c>
      <c r="I144" s="33" t="n"/>
      <c r="J144" s="33" t="n"/>
      <c r="K144" s="34" t="n">
        <v>-0.1585482543556669</v>
      </c>
      <c r="L144" s="35">
        <f>IF(ISNUMBER(K144),EXP(K144),"")</f>
        <v/>
      </c>
      <c r="M144" s="18" t="inlineStr">
        <is>
          <t>every value from 44000 to 894000 in steps of 1000</t>
        </is>
      </c>
      <c r="N144" s="18" t="inlineStr">
        <is>
          <t>buildings|large|sum_insured</t>
        </is>
      </c>
    </row>
    <row r="145">
      <c r="B145" s="18" t="inlineStr">
        <is>
          <t>buildings|large|sum_insured|165000</t>
        </is>
      </c>
      <c r="C145" s="18" t="inlineStr">
        <is>
          <t>buildings</t>
        </is>
      </c>
      <c r="D145" s="18" t="inlineStr">
        <is>
          <t>large</t>
        </is>
      </c>
      <c r="E145" s="18" t="inlineStr">
        <is>
          <t>sum_insured</t>
        </is>
      </c>
      <c r="F145" s="18" t="inlineStr">
        <is>
          <t>spline value</t>
        </is>
      </c>
      <c r="G145" s="18" t="n"/>
      <c r="H145" s="33" t="n">
        <v>165000</v>
      </c>
      <c r="I145" s="33" t="n"/>
      <c r="J145" s="33" t="n"/>
      <c r="K145" s="34" t="n">
        <v>-0.1418153345485726</v>
      </c>
      <c r="L145" s="35">
        <f>IF(ISNUMBER(K145),EXP(K145),"")</f>
        <v/>
      </c>
      <c r="M145" s="18" t="inlineStr">
        <is>
          <t>every value from 44000 to 894000 in steps of 1000</t>
        </is>
      </c>
      <c r="N145" s="18" t="inlineStr">
        <is>
          <t>buildings|large|sum_insured</t>
        </is>
      </c>
    </row>
    <row r="146">
      <c r="B146" s="18" t="inlineStr">
        <is>
          <t>buildings|large|sum_insured|166000</t>
        </is>
      </c>
      <c r="C146" s="18" t="inlineStr">
        <is>
          <t>buildings</t>
        </is>
      </c>
      <c r="D146" s="18" t="inlineStr">
        <is>
          <t>large</t>
        </is>
      </c>
      <c r="E146" s="18" t="inlineStr">
        <is>
          <t>sum_insured</t>
        </is>
      </c>
      <c r="F146" s="18" t="inlineStr">
        <is>
          <t>spline value</t>
        </is>
      </c>
      <c r="G146" s="18" t="n"/>
      <c r="H146" s="33" t="n">
        <v>166000</v>
      </c>
      <c r="I146" s="33" t="n"/>
      <c r="J146" s="33" t="n"/>
      <c r="K146" s="34" t="n">
        <v>-0.1252272184118562</v>
      </c>
      <c r="L146" s="35">
        <f>IF(ISNUMBER(K146),EXP(K146),"")</f>
        <v/>
      </c>
      <c r="M146" s="18" t="inlineStr">
        <is>
          <t>every value from 44000 to 894000 in steps of 1000</t>
        </is>
      </c>
      <c r="N146" s="18" t="inlineStr">
        <is>
          <t>buildings|large|sum_insured</t>
        </is>
      </c>
    </row>
    <row r="147">
      <c r="B147" s="18" t="inlineStr">
        <is>
          <t>buildings|large|sum_insured|167000</t>
        </is>
      </c>
      <c r="C147" s="18" t="inlineStr">
        <is>
          <t>buildings</t>
        </is>
      </c>
      <c r="D147" s="18" t="inlineStr">
        <is>
          <t>large</t>
        </is>
      </c>
      <c r="E147" s="18" t="inlineStr">
        <is>
          <t>sum_insured</t>
        </is>
      </c>
      <c r="F147" s="18" t="inlineStr">
        <is>
          <t>spline value</t>
        </is>
      </c>
      <c r="G147" s="18" t="n"/>
      <c r="H147" s="33" t="n">
        <v>167000</v>
      </c>
      <c r="I147" s="33" t="n"/>
      <c r="J147" s="33" t="n"/>
      <c r="K147" s="34" t="n">
        <v>-0.1087873580320902</v>
      </c>
      <c r="L147" s="35">
        <f>IF(ISNUMBER(K147),EXP(K147),"")</f>
        <v/>
      </c>
      <c r="M147" s="18" t="inlineStr">
        <is>
          <t>every value from 44000 to 894000 in steps of 1000</t>
        </is>
      </c>
      <c r="N147" s="18" t="inlineStr">
        <is>
          <t>buildings|large|sum_insured</t>
        </is>
      </c>
    </row>
    <row r="148">
      <c r="B148" s="18" t="inlineStr">
        <is>
          <t>buildings|large|sum_insured|168000</t>
        </is>
      </c>
      <c r="C148" s="18" t="inlineStr">
        <is>
          <t>buildings</t>
        </is>
      </c>
      <c r="D148" s="18" t="inlineStr">
        <is>
          <t>large</t>
        </is>
      </c>
      <c r="E148" s="18" t="inlineStr">
        <is>
          <t>sum_insured</t>
        </is>
      </c>
      <c r="F148" s="18" t="inlineStr">
        <is>
          <t>spline value</t>
        </is>
      </c>
      <c r="G148" s="18" t="n"/>
      <c r="H148" s="33" t="n">
        <v>168000</v>
      </c>
      <c r="I148" s="33" t="n"/>
      <c r="J148" s="33" t="n"/>
      <c r="K148" s="34" t="n">
        <v>-0.09249920549584702</v>
      </c>
      <c r="L148" s="35">
        <f>IF(ISNUMBER(K148),EXP(K148),"")</f>
        <v/>
      </c>
      <c r="M148" s="18" t="inlineStr">
        <is>
          <t>every value from 44000 to 894000 in steps of 1000</t>
        </is>
      </c>
      <c r="N148" s="18" t="inlineStr">
        <is>
          <t>buildings|large|sum_insured</t>
        </is>
      </c>
    </row>
    <row r="149">
      <c r="B149" s="18" t="inlineStr">
        <is>
          <t>buildings|large|sum_insured|169000</t>
        </is>
      </c>
      <c r="C149" s="18" t="inlineStr">
        <is>
          <t>buildings</t>
        </is>
      </c>
      <c r="D149" s="18" t="inlineStr">
        <is>
          <t>large</t>
        </is>
      </c>
      <c r="E149" s="18" t="inlineStr">
        <is>
          <t>sum_insured</t>
        </is>
      </c>
      <c r="F149" s="18" t="inlineStr">
        <is>
          <t>spline value</t>
        </is>
      </c>
      <c r="G149" s="18" t="n"/>
      <c r="H149" s="33" t="n">
        <v>169000</v>
      </c>
      <c r="I149" s="33" t="n"/>
      <c r="J149" s="33" t="n"/>
      <c r="K149" s="34" t="n">
        <v>-0.07636621288969923</v>
      </c>
      <c r="L149" s="35">
        <f>IF(ISNUMBER(K149),EXP(K149),"")</f>
        <v/>
      </c>
      <c r="M149" s="18" t="inlineStr">
        <is>
          <t>every value from 44000 to 894000 in steps of 1000</t>
        </is>
      </c>
      <c r="N149" s="18" t="inlineStr">
        <is>
          <t>buildings|large|sum_insured</t>
        </is>
      </c>
    </row>
    <row r="150">
      <c r="B150" s="18" t="inlineStr">
        <is>
          <t>buildings|large|sum_insured|170000</t>
        </is>
      </c>
      <c r="C150" s="18" t="inlineStr">
        <is>
          <t>buildings</t>
        </is>
      </c>
      <c r="D150" s="18" t="inlineStr">
        <is>
          <t>large</t>
        </is>
      </c>
      <c r="E150" s="18" t="inlineStr">
        <is>
          <t>sum_insured</t>
        </is>
      </c>
      <c r="F150" s="18" t="inlineStr">
        <is>
          <t>spline value</t>
        </is>
      </c>
      <c r="G150" s="18" t="n"/>
      <c r="H150" s="33" t="n">
        <v>170000</v>
      </c>
      <c r="I150" s="33" t="n"/>
      <c r="J150" s="33" t="n"/>
      <c r="K150" s="34" t="n">
        <v>-0.06039183230021958</v>
      </c>
      <c r="L150" s="35">
        <f>IF(ISNUMBER(K150),EXP(K150),"")</f>
        <v/>
      </c>
      <c r="M150" s="18" t="inlineStr">
        <is>
          <t>every value from 44000 to 894000 in steps of 1000</t>
        </is>
      </c>
      <c r="N150" s="18" t="inlineStr">
        <is>
          <t>buildings|large|sum_insured</t>
        </is>
      </c>
    </row>
    <row r="151">
      <c r="B151" s="18" t="inlineStr">
        <is>
          <t>buildings|large|sum_insured|171000</t>
        </is>
      </c>
      <c r="C151" s="18" t="inlineStr">
        <is>
          <t>buildings</t>
        </is>
      </c>
      <c r="D151" s="18" t="inlineStr">
        <is>
          <t>large</t>
        </is>
      </c>
      <c r="E151" s="18" t="inlineStr">
        <is>
          <t>sum_insured</t>
        </is>
      </c>
      <c r="F151" s="18" t="inlineStr">
        <is>
          <t>spline value</t>
        </is>
      </c>
      <c r="G151" s="18" t="n"/>
      <c r="H151" s="33" t="n">
        <v>171000</v>
      </c>
      <c r="I151" s="33" t="n"/>
      <c r="J151" s="33" t="n"/>
      <c r="K151" s="34" t="n">
        <v>-0.04457951581398058</v>
      </c>
      <c r="L151" s="35">
        <f>IF(ISNUMBER(K151),EXP(K151),"")</f>
        <v/>
      </c>
      <c r="M151" s="18" t="inlineStr">
        <is>
          <t>every value from 44000 to 894000 in steps of 1000</t>
        </is>
      </c>
      <c r="N151" s="18" t="inlineStr">
        <is>
          <t>buildings|large|sum_insured</t>
        </is>
      </c>
    </row>
    <row r="152">
      <c r="B152" s="18" t="inlineStr">
        <is>
          <t>buildings|large|sum_insured|172000</t>
        </is>
      </c>
      <c r="C152" s="18" t="inlineStr">
        <is>
          <t>buildings</t>
        </is>
      </c>
      <c r="D152" s="18" t="inlineStr">
        <is>
          <t>large</t>
        </is>
      </c>
      <c r="E152" s="18" t="inlineStr">
        <is>
          <t>sum_insured</t>
        </is>
      </c>
      <c r="F152" s="18" t="inlineStr">
        <is>
          <t>spline value</t>
        </is>
      </c>
      <c r="G152" s="18" t="n"/>
      <c r="H152" s="33" t="n">
        <v>172000</v>
      </c>
      <c r="I152" s="33" t="n"/>
      <c r="J152" s="33" t="n"/>
      <c r="K152" s="34" t="n">
        <v>-0.02893271551755476</v>
      </c>
      <c r="L152" s="35">
        <f>IF(ISNUMBER(K152),EXP(K152),"")</f>
        <v/>
      </c>
      <c r="M152" s="18" t="inlineStr">
        <is>
          <t>every value from 44000 to 894000 in steps of 1000</t>
        </is>
      </c>
      <c r="N152" s="18" t="inlineStr">
        <is>
          <t>buildings|large|sum_insured</t>
        </is>
      </c>
    </row>
    <row r="153">
      <c r="B153" s="18" t="inlineStr">
        <is>
          <t>buildings|large|sum_insured|173000</t>
        </is>
      </c>
      <c r="C153" s="18" t="inlineStr">
        <is>
          <t>buildings</t>
        </is>
      </c>
      <c r="D153" s="18" t="inlineStr">
        <is>
          <t>large</t>
        </is>
      </c>
      <c r="E153" s="18" t="inlineStr">
        <is>
          <t>sum_insured</t>
        </is>
      </c>
      <c r="F153" s="18" t="inlineStr">
        <is>
          <t>spline value</t>
        </is>
      </c>
      <c r="G153" s="18" t="n"/>
      <c r="H153" s="33" t="n">
        <v>173000</v>
      </c>
      <c r="I153" s="33" t="n"/>
      <c r="J153" s="33" t="n"/>
      <c r="K153" s="34" t="n">
        <v>-0.01345488349751455</v>
      </c>
      <c r="L153" s="35">
        <f>IF(ISNUMBER(K153),EXP(K153),"")</f>
        <v/>
      </c>
      <c r="M153" s="18" t="inlineStr">
        <is>
          <t>every value from 44000 to 894000 in steps of 1000</t>
        </is>
      </c>
      <c r="N153" s="18" t="inlineStr">
        <is>
          <t>buildings|large|sum_insured</t>
        </is>
      </c>
    </row>
    <row r="154">
      <c r="B154" s="18" t="inlineStr">
        <is>
          <t>buildings|large|sum_insured|174000</t>
        </is>
      </c>
      <c r="C154" s="18" t="inlineStr">
        <is>
          <t>buildings</t>
        </is>
      </c>
      <c r="D154" s="18" t="inlineStr">
        <is>
          <t>large</t>
        </is>
      </c>
      <c r="E154" s="18" t="inlineStr">
        <is>
          <t>sum_insured</t>
        </is>
      </c>
      <c r="F154" s="18" t="inlineStr">
        <is>
          <t>spline value</t>
        </is>
      </c>
      <c r="G154" s="18" t="n"/>
      <c r="H154" s="33" t="n">
        <v>174000</v>
      </c>
      <c r="I154" s="33" t="n"/>
      <c r="J154" s="33" t="n"/>
      <c r="K154" s="34" t="n">
        <v>0.001850528159567296</v>
      </c>
      <c r="L154" s="35">
        <f>IF(ISNUMBER(K154),EXP(K154),"")</f>
        <v/>
      </c>
      <c r="M154" s="18" t="inlineStr">
        <is>
          <t>every value from 44000 to 894000 in steps of 1000</t>
        </is>
      </c>
      <c r="N154" s="18" t="inlineStr">
        <is>
          <t>buildings|large|sum_insured</t>
        </is>
      </c>
    </row>
    <row r="155">
      <c r="B155" s="18" t="inlineStr">
        <is>
          <t>buildings|large|sum_insured|175000</t>
        </is>
      </c>
      <c r="C155" s="18" t="inlineStr">
        <is>
          <t>buildings</t>
        </is>
      </c>
      <c r="D155" s="18" t="inlineStr">
        <is>
          <t>large</t>
        </is>
      </c>
      <c r="E155" s="18" t="inlineStr">
        <is>
          <t>sum_insured</t>
        </is>
      </c>
      <c r="F155" s="18" t="inlineStr">
        <is>
          <t>spline value</t>
        </is>
      </c>
      <c r="G155" s="18" t="n"/>
      <c r="H155" s="33" t="n">
        <v>175000</v>
      </c>
      <c r="I155" s="33" t="n"/>
      <c r="J155" s="33" t="n"/>
      <c r="K155" s="34" t="n">
        <v>0.01698006736711834</v>
      </c>
      <c r="L155" s="35">
        <f>IF(ISNUMBER(K155),EXP(K155),"")</f>
        <v/>
      </c>
      <c r="M155" s="18" t="inlineStr">
        <is>
          <t>every value from 44000 to 894000 in steps of 1000</t>
        </is>
      </c>
      <c r="N155" s="18" t="inlineStr">
        <is>
          <t>buildings|large|sum_insured</t>
        </is>
      </c>
    </row>
    <row r="156">
      <c r="B156" s="18" t="inlineStr">
        <is>
          <t>buildings|large|sum_insured|176000</t>
        </is>
      </c>
      <c r="C156" s="18" t="inlineStr">
        <is>
          <t>buildings</t>
        </is>
      </c>
      <c r="D156" s="18" t="inlineStr">
        <is>
          <t>large</t>
        </is>
      </c>
      <c r="E156" s="18" t="inlineStr">
        <is>
          <t>sum_insured</t>
        </is>
      </c>
      <c r="F156" s="18" t="inlineStr">
        <is>
          <t>spline value</t>
        </is>
      </c>
      <c r="G156" s="18" t="n"/>
      <c r="H156" s="33" t="n">
        <v>176000</v>
      </c>
      <c r="I156" s="33" t="n"/>
      <c r="J156" s="33" t="n"/>
      <c r="K156" s="34" t="n">
        <v>0.03193028203856588</v>
      </c>
      <c r="L156" s="35">
        <f>IF(ISNUMBER(K156),EXP(K156),"")</f>
        <v/>
      </c>
      <c r="M156" s="18" t="inlineStr">
        <is>
          <t>every value from 44000 to 894000 in steps of 1000</t>
        </is>
      </c>
      <c r="N156" s="18" t="inlineStr">
        <is>
          <t>buildings|large|sum_insured</t>
        </is>
      </c>
    </row>
    <row r="157">
      <c r="B157" s="18" t="inlineStr">
        <is>
          <t>buildings|large|sum_insured|177000</t>
        </is>
      </c>
      <c r="C157" s="18" t="inlineStr">
        <is>
          <t>buildings</t>
        </is>
      </c>
      <c r="D157" s="18" t="inlineStr">
        <is>
          <t>large</t>
        </is>
      </c>
      <c r="E157" s="18" t="inlineStr">
        <is>
          <t>sum_insured</t>
        </is>
      </c>
      <c r="F157" s="18" t="inlineStr">
        <is>
          <t>spline value</t>
        </is>
      </c>
      <c r="G157" s="18" t="n"/>
      <c r="H157" s="33" t="n">
        <v>177000</v>
      </c>
      <c r="I157" s="33" t="n"/>
      <c r="J157" s="33" t="n"/>
      <c r="K157" s="34" t="n">
        <v>0.04669772008733759</v>
      </c>
      <c r="L157" s="35">
        <f>IF(ISNUMBER(K157),EXP(K157),"")</f>
        <v/>
      </c>
      <c r="M157" s="18" t="inlineStr">
        <is>
          <t>every value from 44000 to 894000 in steps of 1000</t>
        </is>
      </c>
      <c r="N157" s="18" t="inlineStr">
        <is>
          <t>buildings|large|sum_insured</t>
        </is>
      </c>
    </row>
    <row r="158">
      <c r="B158" s="18" t="inlineStr">
        <is>
          <t>buildings|large|sum_insured|178000</t>
        </is>
      </c>
      <c r="C158" s="18" t="inlineStr">
        <is>
          <t>buildings</t>
        </is>
      </c>
      <c r="D158" s="18" t="inlineStr">
        <is>
          <t>large</t>
        </is>
      </c>
      <c r="E158" s="18" t="inlineStr">
        <is>
          <t>sum_insured</t>
        </is>
      </c>
      <c r="F158" s="18" t="inlineStr">
        <is>
          <t>spline value</t>
        </is>
      </c>
      <c r="G158" s="18" t="n"/>
      <c r="H158" s="33" t="n">
        <v>178000</v>
      </c>
      <c r="I158" s="33" t="n"/>
      <c r="J158" s="33" t="n"/>
      <c r="K158" s="34" t="n">
        <v>0.06127892942686069</v>
      </c>
      <c r="L158" s="35">
        <f>IF(ISNUMBER(K158),EXP(K158),"")</f>
        <v/>
      </c>
      <c r="M158" s="18" t="inlineStr">
        <is>
          <t>every value from 44000 to 894000 in steps of 1000</t>
        </is>
      </c>
      <c r="N158" s="18" t="inlineStr">
        <is>
          <t>buildings|large|sum_insured</t>
        </is>
      </c>
    </row>
    <row r="159">
      <c r="B159" s="18" t="inlineStr">
        <is>
          <t>buildings|large|sum_insured|179000</t>
        </is>
      </c>
      <c r="C159" s="18" t="inlineStr">
        <is>
          <t>buildings</t>
        </is>
      </c>
      <c r="D159" s="18" t="inlineStr">
        <is>
          <t>large</t>
        </is>
      </c>
      <c r="E159" s="18" t="inlineStr">
        <is>
          <t>sum_insured</t>
        </is>
      </c>
      <c r="F159" s="18" t="inlineStr">
        <is>
          <t>spline value</t>
        </is>
      </c>
      <c r="G159" s="18" t="n"/>
      <c r="H159" s="33" t="n">
        <v>179000</v>
      </c>
      <c r="I159" s="33" t="n"/>
      <c r="J159" s="33" t="n"/>
      <c r="K159" s="34" t="n">
        <v>0.07567045797056264</v>
      </c>
      <c r="L159" s="35">
        <f>IF(ISNUMBER(K159),EXP(K159),"")</f>
        <v/>
      </c>
      <c r="M159" s="18" t="inlineStr">
        <is>
          <t>every value from 44000 to 894000 in steps of 1000</t>
        </is>
      </c>
      <c r="N159" s="18" t="inlineStr">
        <is>
          <t>buildings|large|sum_insured</t>
        </is>
      </c>
    </row>
    <row r="160">
      <c r="B160" s="18" t="inlineStr">
        <is>
          <t>buildings|large|sum_insured|180000</t>
        </is>
      </c>
      <c r="C160" s="18" t="inlineStr">
        <is>
          <t>buildings</t>
        </is>
      </c>
      <c r="D160" s="18" t="inlineStr">
        <is>
          <t>large</t>
        </is>
      </c>
      <c r="E160" s="18" t="inlineStr">
        <is>
          <t>sum_insured</t>
        </is>
      </c>
      <c r="F160" s="18" t="inlineStr">
        <is>
          <t>spline value</t>
        </is>
      </c>
      <c r="G160" s="18" t="n"/>
      <c r="H160" s="33" t="n">
        <v>180000</v>
      </c>
      <c r="I160" s="33" t="n"/>
      <c r="J160" s="33" t="n"/>
      <c r="K160" s="34" t="n">
        <v>0.08986885363187103</v>
      </c>
      <c r="L160" s="35">
        <f>IF(ISNUMBER(K160),EXP(K160),"")</f>
        <v/>
      </c>
      <c r="M160" s="18" t="inlineStr">
        <is>
          <t>every value from 44000 to 894000 in steps of 1000</t>
        </is>
      </c>
      <c r="N160" s="18" t="inlineStr">
        <is>
          <t>buildings|large|sum_insured</t>
        </is>
      </c>
    </row>
    <row r="161">
      <c r="B161" s="18" t="inlineStr">
        <is>
          <t>buildings|large|sum_insured|181000</t>
        </is>
      </c>
      <c r="C161" s="18" t="inlineStr">
        <is>
          <t>buildings</t>
        </is>
      </c>
      <c r="D161" s="18" t="inlineStr">
        <is>
          <t>large</t>
        </is>
      </c>
      <c r="E161" s="18" t="inlineStr">
        <is>
          <t>sum_insured</t>
        </is>
      </c>
      <c r="F161" s="18" t="inlineStr">
        <is>
          <t>spline value</t>
        </is>
      </c>
      <c r="G161" s="18" t="n"/>
      <c r="H161" s="33" t="n">
        <v>181000</v>
      </c>
      <c r="I161" s="33" t="n"/>
      <c r="J161" s="33" t="n"/>
      <c r="K161" s="34" t="n">
        <v>0.1038706643242132</v>
      </c>
      <c r="L161" s="35">
        <f>IF(ISNUMBER(K161),EXP(K161),"")</f>
        <v/>
      </c>
      <c r="M161" s="18" t="inlineStr">
        <is>
          <t>every value from 44000 to 894000 in steps of 1000</t>
        </is>
      </c>
      <c r="N161" s="18" t="inlineStr">
        <is>
          <t>buildings|large|sum_insured</t>
        </is>
      </c>
    </row>
    <row r="162">
      <c r="B162" s="18" t="inlineStr">
        <is>
          <t>buildings|large|sum_insured|182000</t>
        </is>
      </c>
      <c r="C162" s="18" t="inlineStr">
        <is>
          <t>buildings</t>
        </is>
      </c>
      <c r="D162" s="18" t="inlineStr">
        <is>
          <t>large</t>
        </is>
      </c>
      <c r="E162" s="18" t="inlineStr">
        <is>
          <t>sum_insured</t>
        </is>
      </c>
      <c r="F162" s="18" t="inlineStr">
        <is>
          <t>spline value</t>
        </is>
      </c>
      <c r="G162" s="18" t="n"/>
      <c r="H162" s="33" t="n">
        <v>182000</v>
      </c>
      <c r="I162" s="33" t="n"/>
      <c r="J162" s="33" t="n"/>
      <c r="K162" s="34" t="n">
        <v>0.1176724379610166</v>
      </c>
      <c r="L162" s="35">
        <f>IF(ISNUMBER(K162),EXP(K162),"")</f>
        <v/>
      </c>
      <c r="M162" s="18" t="inlineStr">
        <is>
          <t>every value from 44000 to 894000 in steps of 1000</t>
        </is>
      </c>
      <c r="N162" s="18" t="inlineStr">
        <is>
          <t>buildings|large|sum_insured</t>
        </is>
      </c>
    </row>
    <row r="163">
      <c r="B163" s="18" t="inlineStr">
        <is>
          <t>buildings|large|sum_insured|183000</t>
        </is>
      </c>
      <c r="C163" s="18" t="inlineStr">
        <is>
          <t>buildings</t>
        </is>
      </c>
      <c r="D163" s="18" t="inlineStr">
        <is>
          <t>large</t>
        </is>
      </c>
      <c r="E163" s="18" t="inlineStr">
        <is>
          <t>sum_insured</t>
        </is>
      </c>
      <c r="F163" s="18" t="inlineStr">
        <is>
          <t>spline value</t>
        </is>
      </c>
      <c r="G163" s="18" t="n"/>
      <c r="H163" s="33" t="n">
        <v>183000</v>
      </c>
      <c r="I163" s="33" t="n"/>
      <c r="J163" s="33" t="n"/>
      <c r="K163" s="34" t="n">
        <v>0.1312707224557086</v>
      </c>
      <c r="L163" s="35">
        <f>IF(ISNUMBER(K163),EXP(K163),"")</f>
        <v/>
      </c>
      <c r="M163" s="18" t="inlineStr">
        <is>
          <t>every value from 44000 to 894000 in steps of 1000</t>
        </is>
      </c>
      <c r="N163" s="18" t="inlineStr">
        <is>
          <t>buildings|large|sum_insured</t>
        </is>
      </c>
    </row>
    <row r="164">
      <c r="B164" s="18" t="inlineStr">
        <is>
          <t>buildings|large|sum_insured|184000</t>
        </is>
      </c>
      <c r="C164" s="18" t="inlineStr">
        <is>
          <t>buildings</t>
        </is>
      </c>
      <c r="D164" s="18" t="inlineStr">
        <is>
          <t>large</t>
        </is>
      </c>
      <c r="E164" s="18" t="inlineStr">
        <is>
          <t>sum_insured</t>
        </is>
      </c>
      <c r="F164" s="18" t="inlineStr">
        <is>
          <t>spline value</t>
        </is>
      </c>
      <c r="G164" s="18" t="n"/>
      <c r="H164" s="33" t="n">
        <v>184000</v>
      </c>
      <c r="I164" s="33" t="n"/>
      <c r="J164" s="33" t="n"/>
      <c r="K164" s="34" t="n">
        <v>0.1446620657217167</v>
      </c>
      <c r="L164" s="35">
        <f>IF(ISNUMBER(K164),EXP(K164),"")</f>
        <v/>
      </c>
      <c r="M164" s="18" t="inlineStr">
        <is>
          <t>every value from 44000 to 894000 in steps of 1000</t>
        </is>
      </c>
      <c r="N164" s="18" t="inlineStr">
        <is>
          <t>buildings|large|sum_insured</t>
        </is>
      </c>
    </row>
    <row r="165">
      <c r="B165" s="18" t="inlineStr">
        <is>
          <t>buildings|large|sum_insured|185000</t>
        </is>
      </c>
      <c r="C165" s="18" t="inlineStr">
        <is>
          <t>buildings</t>
        </is>
      </c>
      <c r="D165" s="18" t="inlineStr">
        <is>
          <t>large</t>
        </is>
      </c>
      <c r="E165" s="18" t="inlineStr">
        <is>
          <t>sum_insured</t>
        </is>
      </c>
      <c r="F165" s="18" t="inlineStr">
        <is>
          <t>spline value</t>
        </is>
      </c>
      <c r="G165" s="18" t="n"/>
      <c r="H165" s="33" t="n">
        <v>185000</v>
      </c>
      <c r="I165" s="33" t="n"/>
      <c r="J165" s="33" t="n"/>
      <c r="K165" s="34" t="n">
        <v>0.1578430156724684</v>
      </c>
      <c r="L165" s="35">
        <f>IF(ISNUMBER(K165),EXP(K165),"")</f>
        <v/>
      </c>
      <c r="M165" s="18" t="inlineStr">
        <is>
          <t>every value from 44000 to 894000 in steps of 1000</t>
        </is>
      </c>
      <c r="N165" s="18" t="inlineStr">
        <is>
          <t>buildings|large|sum_insured</t>
        </is>
      </c>
    </row>
    <row r="166">
      <c r="B166" s="18" t="inlineStr">
        <is>
          <t>buildings|large|sum_insured|186000</t>
        </is>
      </c>
      <c r="C166" s="18" t="inlineStr">
        <is>
          <t>buildings</t>
        </is>
      </c>
      <c r="D166" s="18" t="inlineStr">
        <is>
          <t>large</t>
        </is>
      </c>
      <c r="E166" s="18" t="inlineStr">
        <is>
          <t>sum_insured</t>
        </is>
      </c>
      <c r="F166" s="18" t="inlineStr">
        <is>
          <t>spline value</t>
        </is>
      </c>
      <c r="G166" s="18" t="n"/>
      <c r="H166" s="33" t="n">
        <v>186000</v>
      </c>
      <c r="I166" s="33" t="n"/>
      <c r="J166" s="33" t="n"/>
      <c r="K166" s="34" t="n">
        <v>0.1708101202213912</v>
      </c>
      <c r="L166" s="35">
        <f>IF(ISNUMBER(K166),EXP(K166),"")</f>
        <v/>
      </c>
      <c r="M166" s="18" t="inlineStr">
        <is>
          <t>every value from 44000 to 894000 in steps of 1000</t>
        </is>
      </c>
      <c r="N166" s="18" t="inlineStr">
        <is>
          <t>buildings|large|sum_insured</t>
        </is>
      </c>
    </row>
    <row r="167">
      <c r="B167" s="18" t="inlineStr">
        <is>
          <t>buildings|large|sum_insured|187000</t>
        </is>
      </c>
      <c r="C167" s="18" t="inlineStr">
        <is>
          <t>buildings</t>
        </is>
      </c>
      <c r="D167" s="18" t="inlineStr">
        <is>
          <t>large</t>
        </is>
      </c>
      <c r="E167" s="18" t="inlineStr">
        <is>
          <t>sum_insured</t>
        </is>
      </c>
      <c r="F167" s="18" t="inlineStr">
        <is>
          <t>spline value</t>
        </is>
      </c>
      <c r="G167" s="18" t="n"/>
      <c r="H167" s="33" t="n">
        <v>187000</v>
      </c>
      <c r="I167" s="33" t="n"/>
      <c r="J167" s="33" t="n"/>
      <c r="K167" s="34" t="n">
        <v>0.1835609512036581</v>
      </c>
      <c r="L167" s="35">
        <f>IF(ISNUMBER(K167),EXP(K167),"")</f>
        <v/>
      </c>
      <c r="M167" s="18" t="inlineStr">
        <is>
          <t>every value from 44000 to 894000 in steps of 1000</t>
        </is>
      </c>
      <c r="N167" s="18" t="inlineStr">
        <is>
          <t>buildings|large|sum_insured</t>
        </is>
      </c>
    </row>
    <row r="168">
      <c r="B168" s="18" t="inlineStr">
        <is>
          <t>buildings|large|sum_insured|188000</t>
        </is>
      </c>
      <c r="C168" s="18" t="inlineStr">
        <is>
          <t>buildings</t>
        </is>
      </c>
      <c r="D168" s="18" t="inlineStr">
        <is>
          <t>large</t>
        </is>
      </c>
      <c r="E168" s="18" t="inlineStr">
        <is>
          <t>sum_insured</t>
        </is>
      </c>
      <c r="F168" s="18" t="inlineStr">
        <is>
          <t>spline value</t>
        </is>
      </c>
      <c r="G168" s="18" t="n"/>
      <c r="H168" s="33" t="n">
        <v>188000</v>
      </c>
      <c r="I168" s="33" t="n"/>
      <c r="J168" s="33" t="n"/>
      <c r="K168" s="34" t="n">
        <v>0.196097176141426</v>
      </c>
      <c r="L168" s="35">
        <f>IF(ISNUMBER(K168),EXP(K168),"")</f>
        <v/>
      </c>
      <c r="M168" s="18" t="inlineStr">
        <is>
          <t>every value from 44000 to 894000 in steps of 1000</t>
        </is>
      </c>
      <c r="N168" s="18" t="inlineStr">
        <is>
          <t>buildings|large|sum_insured</t>
        </is>
      </c>
    </row>
    <row r="169">
      <c r="B169" s="18" t="inlineStr">
        <is>
          <t>buildings|large|sum_insured|189000</t>
        </is>
      </c>
      <c r="C169" s="18" t="inlineStr">
        <is>
          <t>buildings</t>
        </is>
      </c>
      <c r="D169" s="18" t="inlineStr">
        <is>
          <t>large</t>
        </is>
      </c>
      <c r="E169" s="18" t="inlineStr">
        <is>
          <t>sum_insured</t>
        </is>
      </c>
      <c r="F169" s="18" t="inlineStr">
        <is>
          <t>spline value</t>
        </is>
      </c>
      <c r="G169" s="18" t="n"/>
      <c r="H169" s="33" t="n">
        <v>189000</v>
      </c>
      <c r="I169" s="33" t="n"/>
      <c r="J169" s="33" t="n"/>
      <c r="K169" s="34" t="n">
        <v>0.2084214864785973</v>
      </c>
      <c r="L169" s="35">
        <f>IF(ISNUMBER(K169),EXP(K169),"")</f>
        <v/>
      </c>
      <c r="M169" s="18" t="inlineStr">
        <is>
          <t>every value from 44000 to 894000 in steps of 1000</t>
        </is>
      </c>
      <c r="N169" s="18" t="inlineStr">
        <is>
          <t>buildings|large|sum_insured</t>
        </is>
      </c>
    </row>
    <row r="170">
      <c r="B170" s="18" t="inlineStr">
        <is>
          <t>buildings|large|sum_insured|190000</t>
        </is>
      </c>
      <c r="C170" s="18" t="inlineStr">
        <is>
          <t>buildings</t>
        </is>
      </c>
      <c r="D170" s="18" t="inlineStr">
        <is>
          <t>large</t>
        </is>
      </c>
      <c r="E170" s="18" t="inlineStr">
        <is>
          <t>sum_insured</t>
        </is>
      </c>
      <c r="F170" s="18" t="inlineStr">
        <is>
          <t>spline value</t>
        </is>
      </c>
      <c r="G170" s="18" t="n"/>
      <c r="H170" s="33" t="n">
        <v>190000</v>
      </c>
      <c r="I170" s="33" t="n"/>
      <c r="J170" s="33" t="n"/>
      <c r="K170" s="34" t="n">
        <v>0.2205365736590747</v>
      </c>
      <c r="L170" s="35">
        <f>IF(ISNUMBER(K170),EXP(K170),"")</f>
        <v/>
      </c>
      <c r="M170" s="18" t="inlineStr">
        <is>
          <t>every value from 44000 to 894000 in steps of 1000</t>
        </is>
      </c>
      <c r="N170" s="18" t="inlineStr">
        <is>
          <t>buildings|large|sum_insured</t>
        </is>
      </c>
    </row>
    <row r="171">
      <c r="B171" s="18" t="inlineStr">
        <is>
          <t>buildings|large|sum_insured|191000</t>
        </is>
      </c>
      <c r="C171" s="18" t="inlineStr">
        <is>
          <t>buildings</t>
        </is>
      </c>
      <c r="D171" s="18" t="inlineStr">
        <is>
          <t>large</t>
        </is>
      </c>
      <c r="E171" s="18" t="inlineStr">
        <is>
          <t>sum_insured</t>
        </is>
      </c>
      <c r="F171" s="18" t="inlineStr">
        <is>
          <t>spline value</t>
        </is>
      </c>
      <c r="G171" s="18" t="n"/>
      <c r="H171" s="33" t="n">
        <v>191000</v>
      </c>
      <c r="I171" s="33" t="n"/>
      <c r="J171" s="33" t="n"/>
      <c r="K171" s="34" t="n">
        <v>0.2324451291267608</v>
      </c>
      <c r="L171" s="35">
        <f>IF(ISNUMBER(K171),EXP(K171),"")</f>
        <v/>
      </c>
      <c r="M171" s="18" t="inlineStr">
        <is>
          <t>every value from 44000 to 894000 in steps of 1000</t>
        </is>
      </c>
      <c r="N171" s="18" t="inlineStr">
        <is>
          <t>buildings|large|sum_insured</t>
        </is>
      </c>
    </row>
    <row r="172">
      <c r="B172" s="18" t="inlineStr">
        <is>
          <t>buildings|large|sum_insured|192000</t>
        </is>
      </c>
      <c r="C172" s="18" t="inlineStr">
        <is>
          <t>buildings</t>
        </is>
      </c>
      <c r="D172" s="18" t="inlineStr">
        <is>
          <t>large</t>
        </is>
      </c>
      <c r="E172" s="18" t="inlineStr">
        <is>
          <t>sum_insured</t>
        </is>
      </c>
      <c r="F172" s="18" t="inlineStr">
        <is>
          <t>spline value</t>
        </is>
      </c>
      <c r="G172" s="18" t="n"/>
      <c r="H172" s="33" t="n">
        <v>192000</v>
      </c>
      <c r="I172" s="33" t="n"/>
      <c r="J172" s="33" t="n"/>
      <c r="K172" s="34" t="n">
        <v>0.2441498443255578</v>
      </c>
      <c r="L172" s="35">
        <f>IF(ISNUMBER(K172),EXP(K172),"")</f>
        <v/>
      </c>
      <c r="M172" s="18" t="inlineStr">
        <is>
          <t>every value from 44000 to 894000 in steps of 1000</t>
        </is>
      </c>
      <c r="N172" s="18" t="inlineStr">
        <is>
          <t>buildings|large|sum_insured</t>
        </is>
      </c>
    </row>
    <row r="173">
      <c r="B173" s="18" t="inlineStr">
        <is>
          <t>buildings|large|sum_insured|193000</t>
        </is>
      </c>
      <c r="C173" s="18" t="inlineStr">
        <is>
          <t>buildings</t>
        </is>
      </c>
      <c r="D173" s="18" t="inlineStr">
        <is>
          <t>large</t>
        </is>
      </c>
      <c r="E173" s="18" t="inlineStr">
        <is>
          <t>sum_insured</t>
        </is>
      </c>
      <c r="F173" s="18" t="inlineStr">
        <is>
          <t>spline value</t>
        </is>
      </c>
      <c r="G173" s="18" t="n"/>
      <c r="H173" s="33" t="n">
        <v>193000</v>
      </c>
      <c r="I173" s="33" t="n"/>
      <c r="J173" s="33" t="n"/>
      <c r="K173" s="34" t="n">
        <v>0.2556534106993684</v>
      </c>
      <c r="L173" s="35">
        <f>IF(ISNUMBER(K173),EXP(K173),"")</f>
        <v/>
      </c>
      <c r="M173" s="18" t="inlineStr">
        <is>
          <t>every value from 44000 to 894000 in steps of 1000</t>
        </is>
      </c>
      <c r="N173" s="18" t="inlineStr">
        <is>
          <t>buildings|large|sum_insured</t>
        </is>
      </c>
    </row>
    <row r="174">
      <c r="B174" s="18" t="inlineStr">
        <is>
          <t>buildings|large|sum_insured|194000</t>
        </is>
      </c>
      <c r="C174" s="18" t="inlineStr">
        <is>
          <t>buildings</t>
        </is>
      </c>
      <c r="D174" s="18" t="inlineStr">
        <is>
          <t>large</t>
        </is>
      </c>
      <c r="E174" s="18" t="inlineStr">
        <is>
          <t>sum_insured</t>
        </is>
      </c>
      <c r="F174" s="18" t="inlineStr">
        <is>
          <t>spline value</t>
        </is>
      </c>
      <c r="G174" s="18" t="n"/>
      <c r="H174" s="33" t="n">
        <v>194000</v>
      </c>
      <c r="I174" s="33" t="n"/>
      <c r="J174" s="33" t="n"/>
      <c r="K174" s="34" t="n">
        <v>0.2669585196920953</v>
      </c>
      <c r="L174" s="35">
        <f>IF(ISNUMBER(K174),EXP(K174),"")</f>
        <v/>
      </c>
      <c r="M174" s="18" t="inlineStr">
        <is>
          <t>every value from 44000 to 894000 in steps of 1000</t>
        </is>
      </c>
      <c r="N174" s="18" t="inlineStr">
        <is>
          <t>buildings|large|sum_insured</t>
        </is>
      </c>
    </row>
    <row r="175">
      <c r="B175" s="18" t="inlineStr">
        <is>
          <t>buildings|large|sum_insured|195000</t>
        </is>
      </c>
      <c r="C175" s="18" t="inlineStr">
        <is>
          <t>buildings</t>
        </is>
      </c>
      <c r="D175" s="18" t="inlineStr">
        <is>
          <t>large</t>
        </is>
      </c>
      <c r="E175" s="18" t="inlineStr">
        <is>
          <t>sum_insured</t>
        </is>
      </c>
      <c r="F175" s="18" t="inlineStr">
        <is>
          <t>spline value</t>
        </is>
      </c>
      <c r="G175" s="18" t="n"/>
      <c r="H175" s="33" t="n">
        <v>195000</v>
      </c>
      <c r="I175" s="33" t="n"/>
      <c r="J175" s="33" t="n"/>
      <c r="K175" s="34" t="n">
        <v>0.2780678627476407</v>
      </c>
      <c r="L175" s="35">
        <f>IF(ISNUMBER(K175),EXP(K175),"")</f>
        <v/>
      </c>
      <c r="M175" s="18" t="inlineStr">
        <is>
          <t>every value from 44000 to 894000 in steps of 1000</t>
        </is>
      </c>
      <c r="N175" s="18" t="inlineStr">
        <is>
          <t>buildings|large|sum_insured</t>
        </is>
      </c>
    </row>
    <row r="176">
      <c r="B176" s="18" t="inlineStr">
        <is>
          <t>buildings|large|sum_insured|196000</t>
        </is>
      </c>
      <c r="C176" s="18" t="inlineStr">
        <is>
          <t>buildings</t>
        </is>
      </c>
      <c r="D176" s="18" t="inlineStr">
        <is>
          <t>large</t>
        </is>
      </c>
      <c r="E176" s="18" t="inlineStr">
        <is>
          <t>sum_insured</t>
        </is>
      </c>
      <c r="F176" s="18" t="inlineStr">
        <is>
          <t>spline value</t>
        </is>
      </c>
      <c r="G176" s="18" t="n"/>
      <c r="H176" s="33" t="n">
        <v>196000</v>
      </c>
      <c r="I176" s="33" t="n"/>
      <c r="J176" s="33" t="n"/>
      <c r="K176" s="34" t="n">
        <v>0.2889841313099074</v>
      </c>
      <c r="L176" s="35">
        <f>IF(ISNUMBER(K176),EXP(K176),"")</f>
        <v/>
      </c>
      <c r="M176" s="18" t="inlineStr">
        <is>
          <t>every value from 44000 to 894000 in steps of 1000</t>
        </is>
      </c>
      <c r="N176" s="18" t="inlineStr">
        <is>
          <t>buildings|large|sum_insured</t>
        </is>
      </c>
    </row>
    <row r="177">
      <c r="B177" s="18" t="inlineStr">
        <is>
          <t>buildings|large|sum_insured|197000</t>
        </is>
      </c>
      <c r="C177" s="18" t="inlineStr">
        <is>
          <t>buildings</t>
        </is>
      </c>
      <c r="D177" s="18" t="inlineStr">
        <is>
          <t>large</t>
        </is>
      </c>
      <c r="E177" s="18" t="inlineStr">
        <is>
          <t>sum_insured</t>
        </is>
      </c>
      <c r="F177" s="18" t="inlineStr">
        <is>
          <t>spline value</t>
        </is>
      </c>
      <c r="G177" s="18" t="n"/>
      <c r="H177" s="33" t="n">
        <v>197000</v>
      </c>
      <c r="I177" s="33" t="n"/>
      <c r="J177" s="33" t="n"/>
      <c r="K177" s="34" t="n">
        <v>0.2997100168227978</v>
      </c>
      <c r="L177" s="35">
        <f>IF(ISNUMBER(K177),EXP(K177),"")</f>
        <v/>
      </c>
      <c r="M177" s="18" t="inlineStr">
        <is>
          <t>every value from 44000 to 894000 in steps of 1000</t>
        </is>
      </c>
      <c r="N177" s="18" t="inlineStr">
        <is>
          <t>buildings|large|sum_insured</t>
        </is>
      </c>
    </row>
    <row r="178">
      <c r="B178" s="18" t="inlineStr">
        <is>
          <t>buildings|large|sum_insured|198000</t>
        </is>
      </c>
      <c r="C178" s="18" t="inlineStr">
        <is>
          <t>buildings</t>
        </is>
      </c>
      <c r="D178" s="18" t="inlineStr">
        <is>
          <t>large</t>
        </is>
      </c>
      <c r="E178" s="18" t="inlineStr">
        <is>
          <t>sum_insured</t>
        </is>
      </c>
      <c r="F178" s="18" t="inlineStr">
        <is>
          <t>spline value</t>
        </is>
      </c>
      <c r="G178" s="18" t="n"/>
      <c r="H178" s="33" t="n">
        <v>198000</v>
      </c>
      <c r="I178" s="33" t="n"/>
      <c r="J178" s="33" t="n"/>
      <c r="K178" s="34" t="n">
        <v>0.3102482107302145</v>
      </c>
      <c r="L178" s="35">
        <f>IF(ISNUMBER(K178),EXP(K178),"")</f>
        <v/>
      </c>
      <c r="M178" s="18" t="inlineStr">
        <is>
          <t>every value from 44000 to 894000 in steps of 1000</t>
        </is>
      </c>
      <c r="N178" s="18" t="inlineStr">
        <is>
          <t>buildings|large|sum_insured</t>
        </is>
      </c>
    </row>
    <row r="179">
      <c r="B179" s="18" t="inlineStr">
        <is>
          <t>buildings|large|sum_insured|199000</t>
        </is>
      </c>
      <c r="C179" s="18" t="inlineStr">
        <is>
          <t>buildings</t>
        </is>
      </c>
      <c r="D179" s="18" t="inlineStr">
        <is>
          <t>large</t>
        </is>
      </c>
      <c r="E179" s="18" t="inlineStr">
        <is>
          <t>sum_insured</t>
        </is>
      </c>
      <c r="F179" s="18" t="inlineStr">
        <is>
          <t>spline value</t>
        </is>
      </c>
      <c r="G179" s="18" t="n"/>
      <c r="H179" s="33" t="n">
        <v>199000</v>
      </c>
      <c r="I179" s="33" t="n"/>
      <c r="J179" s="33" t="n"/>
      <c r="K179" s="34" t="n">
        <v>0.3206014044760601</v>
      </c>
      <c r="L179" s="35">
        <f>IF(ISNUMBER(K179),EXP(K179),"")</f>
        <v/>
      </c>
      <c r="M179" s="18" t="inlineStr">
        <is>
          <t>every value from 44000 to 894000 in steps of 1000</t>
        </is>
      </c>
      <c r="N179" s="18" t="inlineStr">
        <is>
          <t>buildings|large|sum_insured</t>
        </is>
      </c>
    </row>
    <row r="180">
      <c r="B180" s="18" t="inlineStr">
        <is>
          <t>buildings|large|sum_insured|200000</t>
        </is>
      </c>
      <c r="C180" s="18" t="inlineStr">
        <is>
          <t>buildings</t>
        </is>
      </c>
      <c r="D180" s="18" t="inlineStr">
        <is>
          <t>large</t>
        </is>
      </c>
      <c r="E180" s="18" t="inlineStr">
        <is>
          <t>sum_insured</t>
        </is>
      </c>
      <c r="F180" s="18" t="inlineStr">
        <is>
          <t>spline value</t>
        </is>
      </c>
      <c r="G180" s="18" t="n"/>
      <c r="H180" s="33" t="n">
        <v>200000</v>
      </c>
      <c r="I180" s="33" t="n"/>
      <c r="J180" s="33" t="n"/>
      <c r="K180" s="34" t="n">
        <v>0.3307722895042369</v>
      </c>
      <c r="L180" s="35">
        <f>IF(ISNUMBER(K180),EXP(K180),"")</f>
        <v/>
      </c>
      <c r="M180" s="18" t="inlineStr">
        <is>
          <t>every value from 44000 to 894000 in steps of 1000</t>
        </is>
      </c>
      <c r="N180" s="18" t="inlineStr">
        <is>
          <t>buildings|large|sum_insured</t>
        </is>
      </c>
    </row>
    <row r="181">
      <c r="B181" s="18" t="inlineStr">
        <is>
          <t>buildings|large|sum_insured|201000</t>
        </is>
      </c>
      <c r="C181" s="18" t="inlineStr">
        <is>
          <t>buildings</t>
        </is>
      </c>
      <c r="D181" s="18" t="inlineStr">
        <is>
          <t>large</t>
        </is>
      </c>
      <c r="E181" s="18" t="inlineStr">
        <is>
          <t>sum_insured</t>
        </is>
      </c>
      <c r="F181" s="18" t="inlineStr">
        <is>
          <t>spline value</t>
        </is>
      </c>
      <c r="G181" s="18" t="n"/>
      <c r="H181" s="33" t="n">
        <v>201000</v>
      </c>
      <c r="I181" s="33" t="n"/>
      <c r="J181" s="33" t="n"/>
      <c r="K181" s="34" t="n">
        <v>0.3407635572586477</v>
      </c>
      <c r="L181" s="35">
        <f>IF(ISNUMBER(K181),EXP(K181),"")</f>
        <v/>
      </c>
      <c r="M181" s="18" t="inlineStr">
        <is>
          <t>every value from 44000 to 894000 in steps of 1000</t>
        </is>
      </c>
      <c r="N181" s="18" t="inlineStr">
        <is>
          <t>buildings|large|sum_insured</t>
        </is>
      </c>
    </row>
    <row r="182">
      <c r="B182" s="18" t="inlineStr">
        <is>
          <t>buildings|large|sum_insured|202000</t>
        </is>
      </c>
      <c r="C182" s="18" t="inlineStr">
        <is>
          <t>buildings</t>
        </is>
      </c>
      <c r="D182" s="18" t="inlineStr">
        <is>
          <t>large</t>
        </is>
      </c>
      <c r="E182" s="18" t="inlineStr">
        <is>
          <t>sum_insured</t>
        </is>
      </c>
      <c r="F182" s="18" t="inlineStr">
        <is>
          <t>spline value</t>
        </is>
      </c>
      <c r="G182" s="18" t="n"/>
      <c r="H182" s="33" t="n">
        <v>202000</v>
      </c>
      <c r="I182" s="33" t="n"/>
      <c r="J182" s="33" t="n"/>
      <c r="K182" s="34" t="n">
        <v>0.3505778991831947</v>
      </c>
      <c r="L182" s="35">
        <f>IF(ISNUMBER(K182),EXP(K182),"")</f>
        <v/>
      </c>
      <c r="M182" s="18" t="inlineStr">
        <is>
          <t>every value from 44000 to 894000 in steps of 1000</t>
        </is>
      </c>
      <c r="N182" s="18" t="inlineStr">
        <is>
          <t>buildings|large|sum_insured</t>
        </is>
      </c>
    </row>
    <row r="183">
      <c r="B183" s="18" t="inlineStr">
        <is>
          <t>buildings|large|sum_insured|203000</t>
        </is>
      </c>
      <c r="C183" s="18" t="inlineStr">
        <is>
          <t>buildings</t>
        </is>
      </c>
      <c r="D183" s="18" t="inlineStr">
        <is>
          <t>large</t>
        </is>
      </c>
      <c r="E183" s="18" t="inlineStr">
        <is>
          <t>sum_insured</t>
        </is>
      </c>
      <c r="F183" s="18" t="inlineStr">
        <is>
          <t>spline value</t>
        </is>
      </c>
      <c r="G183" s="18" t="n"/>
      <c r="H183" s="33" t="n">
        <v>203000</v>
      </c>
      <c r="I183" s="33" t="n"/>
      <c r="J183" s="33" t="n"/>
      <c r="K183" s="34" t="n">
        <v>0.3602180067217808</v>
      </c>
      <c r="L183" s="35">
        <f>IF(ISNUMBER(K183),EXP(K183),"")</f>
        <v/>
      </c>
      <c r="M183" s="18" t="inlineStr">
        <is>
          <t>every value from 44000 to 894000 in steps of 1000</t>
        </is>
      </c>
      <c r="N183" s="18" t="inlineStr">
        <is>
          <t>buildings|large|sum_insured</t>
        </is>
      </c>
    </row>
    <row r="184">
      <c r="B184" s="18" t="inlineStr">
        <is>
          <t>buildings|large|sum_insured|204000</t>
        </is>
      </c>
      <c r="C184" s="18" t="inlineStr">
        <is>
          <t>buildings</t>
        </is>
      </c>
      <c r="D184" s="18" t="inlineStr">
        <is>
          <t>large</t>
        </is>
      </c>
      <c r="E184" s="18" t="inlineStr">
        <is>
          <t>sum_insured</t>
        </is>
      </c>
      <c r="F184" s="18" t="inlineStr">
        <is>
          <t>spline value</t>
        </is>
      </c>
      <c r="G184" s="18" t="n"/>
      <c r="H184" s="33" t="n">
        <v>204000</v>
      </c>
      <c r="I184" s="33" t="n"/>
      <c r="J184" s="33" t="n"/>
      <c r="K184" s="34" t="n">
        <v>0.3696865713183083</v>
      </c>
      <c r="L184" s="35">
        <f>IF(ISNUMBER(K184),EXP(K184),"")</f>
        <v/>
      </c>
      <c r="M184" s="18" t="inlineStr">
        <is>
          <t>every value from 44000 to 894000 in steps of 1000</t>
        </is>
      </c>
      <c r="N184" s="18" t="inlineStr">
        <is>
          <t>buildings|large|sum_insured</t>
        </is>
      </c>
    </row>
    <row r="185">
      <c r="B185" s="18" t="inlineStr">
        <is>
          <t>buildings|large|sum_insured|205000</t>
        </is>
      </c>
      <c r="C185" s="18" t="inlineStr">
        <is>
          <t>buildings</t>
        </is>
      </c>
      <c r="D185" s="18" t="inlineStr">
        <is>
          <t>large</t>
        </is>
      </c>
      <c r="E185" s="18" t="inlineStr">
        <is>
          <t>sum_insured</t>
        </is>
      </c>
      <c r="F185" s="18" t="inlineStr">
        <is>
          <t>spline value</t>
        </is>
      </c>
      <c r="G185" s="18" t="n"/>
      <c r="H185" s="33" t="n">
        <v>205000</v>
      </c>
      <c r="I185" s="33" t="n"/>
      <c r="J185" s="33" t="n"/>
      <c r="K185" s="34" t="n">
        <v>0.3789862844166799</v>
      </c>
      <c r="L185" s="35">
        <f>IF(ISNUMBER(K185),EXP(K185),"")</f>
        <v/>
      </c>
      <c r="M185" s="18" t="inlineStr">
        <is>
          <t>every value from 44000 to 894000 in steps of 1000</t>
        </is>
      </c>
      <c r="N185" s="18" t="inlineStr">
        <is>
          <t>buildings|large|sum_insured</t>
        </is>
      </c>
    </row>
    <row r="186">
      <c r="B186" s="18" t="inlineStr">
        <is>
          <t>buildings|large|sum_insured|206000</t>
        </is>
      </c>
      <c r="C186" s="18" t="inlineStr">
        <is>
          <t>buildings</t>
        </is>
      </c>
      <c r="D186" s="18" t="inlineStr">
        <is>
          <t>large</t>
        </is>
      </c>
      <c r="E186" s="18" t="inlineStr">
        <is>
          <t>sum_insured</t>
        </is>
      </c>
      <c r="F186" s="18" t="inlineStr">
        <is>
          <t>spline value</t>
        </is>
      </c>
      <c r="G186" s="18" t="n"/>
      <c r="H186" s="33" t="n">
        <v>206000</v>
      </c>
      <c r="I186" s="33" t="n"/>
      <c r="J186" s="33" t="n"/>
      <c r="K186" s="34" t="n">
        <v>0.388119837460798</v>
      </c>
      <c r="L186" s="35">
        <f>IF(ISNUMBER(K186),EXP(K186),"")</f>
        <v/>
      </c>
      <c r="M186" s="18" t="inlineStr">
        <is>
          <t>every value from 44000 to 894000 in steps of 1000</t>
        </is>
      </c>
      <c r="N186" s="18" t="inlineStr">
        <is>
          <t>buildings|large|sum_insured</t>
        </is>
      </c>
    </row>
    <row r="187">
      <c r="B187" s="18" t="inlineStr">
        <is>
          <t>buildings|large|sum_insured|207000</t>
        </is>
      </c>
      <c r="C187" s="18" t="inlineStr">
        <is>
          <t>buildings</t>
        </is>
      </c>
      <c r="D187" s="18" t="inlineStr">
        <is>
          <t>large</t>
        </is>
      </c>
      <c r="E187" s="18" t="inlineStr">
        <is>
          <t>sum_insured</t>
        </is>
      </c>
      <c r="F187" s="18" t="inlineStr">
        <is>
          <t>spline value</t>
        </is>
      </c>
      <c r="G187" s="18" t="n"/>
      <c r="H187" s="33" t="n">
        <v>207000</v>
      </c>
      <c r="I187" s="33" t="n"/>
      <c r="J187" s="33" t="n"/>
      <c r="K187" s="34" t="n">
        <v>0.3970899218945651</v>
      </c>
      <c r="L187" s="35">
        <f>IF(ISNUMBER(K187),EXP(K187),"")</f>
        <v/>
      </c>
      <c r="M187" s="18" t="inlineStr">
        <is>
          <t>every value from 44000 to 894000 in steps of 1000</t>
        </is>
      </c>
      <c r="N187" s="18" t="inlineStr">
        <is>
          <t>buildings|large|sum_insured</t>
        </is>
      </c>
    </row>
    <row r="188">
      <c r="B188" s="18" t="inlineStr">
        <is>
          <t>buildings|large|sum_insured|208000</t>
        </is>
      </c>
      <c r="C188" s="18" t="inlineStr">
        <is>
          <t>buildings</t>
        </is>
      </c>
      <c r="D188" s="18" t="inlineStr">
        <is>
          <t>large</t>
        </is>
      </c>
      <c r="E188" s="18" t="inlineStr">
        <is>
          <t>sum_insured</t>
        </is>
      </c>
      <c r="F188" s="18" t="inlineStr">
        <is>
          <t>spline value</t>
        </is>
      </c>
      <c r="G188" s="18" t="n"/>
      <c r="H188" s="33" t="n">
        <v>208000</v>
      </c>
      <c r="I188" s="33" t="n"/>
      <c r="J188" s="33" t="n"/>
      <c r="K188" s="34" t="n">
        <v>0.4058992291618837</v>
      </c>
      <c r="L188" s="35">
        <f>IF(ISNUMBER(K188),EXP(K188),"")</f>
        <v/>
      </c>
      <c r="M188" s="18" t="inlineStr">
        <is>
          <t>every value from 44000 to 894000 in steps of 1000</t>
        </is>
      </c>
      <c r="N188" s="18" t="inlineStr">
        <is>
          <t>buildings|large|sum_insured</t>
        </is>
      </c>
    </row>
    <row r="189">
      <c r="B189" s="18" t="inlineStr">
        <is>
          <t>buildings|large|sum_insured|209000</t>
        </is>
      </c>
      <c r="C189" s="18" t="inlineStr">
        <is>
          <t>buildings</t>
        </is>
      </c>
      <c r="D189" s="18" t="inlineStr">
        <is>
          <t>large</t>
        </is>
      </c>
      <c r="E189" s="18" t="inlineStr">
        <is>
          <t>sum_insured</t>
        </is>
      </c>
      <c r="F189" s="18" t="inlineStr">
        <is>
          <t>spline value</t>
        </is>
      </c>
      <c r="G189" s="18" t="n"/>
      <c r="H189" s="33" t="n">
        <v>209000</v>
      </c>
      <c r="I189" s="33" t="n"/>
      <c r="J189" s="33" t="n"/>
      <c r="K189" s="34" t="n">
        <v>0.4145504507066566</v>
      </c>
      <c r="L189" s="35">
        <f>IF(ISNUMBER(K189),EXP(K189),"")</f>
        <v/>
      </c>
      <c r="M189" s="18" t="inlineStr">
        <is>
          <t>every value from 44000 to 894000 in steps of 1000</t>
        </is>
      </c>
      <c r="N189" s="18" t="inlineStr">
        <is>
          <t>buildings|large|sum_insured</t>
        </is>
      </c>
    </row>
    <row r="190">
      <c r="B190" s="18" t="inlineStr">
        <is>
          <t>buildings|large|sum_insured|210000</t>
        </is>
      </c>
      <c r="C190" s="18" t="inlineStr">
        <is>
          <t>buildings</t>
        </is>
      </c>
      <c r="D190" s="18" t="inlineStr">
        <is>
          <t>large</t>
        </is>
      </c>
      <c r="E190" s="18" t="inlineStr">
        <is>
          <t>sum_insured</t>
        </is>
      </c>
      <c r="F190" s="18" t="inlineStr">
        <is>
          <t>spline value</t>
        </is>
      </c>
      <c r="G190" s="18" t="n"/>
      <c r="H190" s="33" t="n">
        <v>210000</v>
      </c>
      <c r="I190" s="33" t="n"/>
      <c r="J190" s="33" t="n"/>
      <c r="K190" s="34" t="n">
        <v>0.4230462779727862</v>
      </c>
      <c r="L190" s="35">
        <f>IF(ISNUMBER(K190),EXP(K190),"")</f>
        <v/>
      </c>
      <c r="M190" s="18" t="inlineStr">
        <is>
          <t>every value from 44000 to 894000 in steps of 1000</t>
        </is>
      </c>
      <c r="N190" s="18" t="inlineStr">
        <is>
          <t>buildings|large|sum_insured</t>
        </is>
      </c>
    </row>
    <row r="191">
      <c r="B191" s="18" t="inlineStr">
        <is>
          <t>buildings|large|sum_insured|211000</t>
        </is>
      </c>
      <c r="C191" s="18" t="inlineStr">
        <is>
          <t>buildings</t>
        </is>
      </c>
      <c r="D191" s="18" t="inlineStr">
        <is>
          <t>large</t>
        </is>
      </c>
      <c r="E191" s="18" t="inlineStr">
        <is>
          <t>sum_insured</t>
        </is>
      </c>
      <c r="F191" s="18" t="inlineStr">
        <is>
          <t>spline value</t>
        </is>
      </c>
      <c r="G191" s="18" t="n"/>
      <c r="H191" s="33" t="n">
        <v>211000</v>
      </c>
      <c r="I191" s="33" t="n"/>
      <c r="J191" s="33" t="n"/>
      <c r="K191" s="34" t="n">
        <v>0.4313894024041748</v>
      </c>
      <c r="L191" s="35">
        <f>IF(ISNUMBER(K191),EXP(K191),"")</f>
        <v/>
      </c>
      <c r="M191" s="18" t="inlineStr">
        <is>
          <t>every value from 44000 to 894000 in steps of 1000</t>
        </is>
      </c>
      <c r="N191" s="18" t="inlineStr">
        <is>
          <t>buildings|large|sum_insured</t>
        </is>
      </c>
    </row>
    <row r="192">
      <c r="B192" s="18" t="inlineStr">
        <is>
          <t>buildings|large|sum_insured|212000</t>
        </is>
      </c>
      <c r="C192" s="18" t="inlineStr">
        <is>
          <t>buildings</t>
        </is>
      </c>
      <c r="D192" s="18" t="inlineStr">
        <is>
          <t>large</t>
        </is>
      </c>
      <c r="E192" s="18" t="inlineStr">
        <is>
          <t>sum_insured</t>
        </is>
      </c>
      <c r="F192" s="18" t="inlineStr">
        <is>
          <t>spline value</t>
        </is>
      </c>
      <c r="G192" s="18" t="n"/>
      <c r="H192" s="33" t="n">
        <v>212000</v>
      </c>
      <c r="I192" s="33" t="n"/>
      <c r="J192" s="33" t="n"/>
      <c r="K192" s="34" t="n">
        <v>0.4395825154447253</v>
      </c>
      <c r="L192" s="35">
        <f>IF(ISNUMBER(K192),EXP(K192),"")</f>
        <v/>
      </c>
      <c r="M192" s="18" t="inlineStr">
        <is>
          <t>every value from 44000 to 894000 in steps of 1000</t>
        </is>
      </c>
      <c r="N192" s="18" t="inlineStr">
        <is>
          <t>buildings|large|sum_insured</t>
        </is>
      </c>
    </row>
    <row r="193">
      <c r="B193" s="18" t="inlineStr">
        <is>
          <t>buildings|large|sum_insured|213000</t>
        </is>
      </c>
      <c r="C193" s="18" t="inlineStr">
        <is>
          <t>buildings</t>
        </is>
      </c>
      <c r="D193" s="18" t="inlineStr">
        <is>
          <t>large</t>
        </is>
      </c>
      <c r="E193" s="18" t="inlineStr">
        <is>
          <t>sum_insured</t>
        </is>
      </c>
      <c r="F193" s="18" t="inlineStr">
        <is>
          <t>spline value</t>
        </is>
      </c>
      <c r="G193" s="18" t="n"/>
      <c r="H193" s="33" t="n">
        <v>213000</v>
      </c>
      <c r="I193" s="33" t="n"/>
      <c r="J193" s="33" t="n"/>
      <c r="K193" s="34" t="n">
        <v>0.44762830853834</v>
      </c>
      <c r="L193" s="35">
        <f>IF(ISNUMBER(K193),EXP(K193),"")</f>
        <v/>
      </c>
      <c r="M193" s="18" t="inlineStr">
        <is>
          <t>every value from 44000 to 894000 in steps of 1000</t>
        </is>
      </c>
      <c r="N193" s="18" t="inlineStr">
        <is>
          <t>buildings|large|sum_insured</t>
        </is>
      </c>
    </row>
    <row r="194">
      <c r="B194" s="18" t="inlineStr">
        <is>
          <t>buildings|large|sum_insured|214000</t>
        </is>
      </c>
      <c r="C194" s="18" t="inlineStr">
        <is>
          <t>buildings</t>
        </is>
      </c>
      <c r="D194" s="18" t="inlineStr">
        <is>
          <t>large</t>
        </is>
      </c>
      <c r="E194" s="18" t="inlineStr">
        <is>
          <t>sum_insured</t>
        </is>
      </c>
      <c r="F194" s="18" t="inlineStr">
        <is>
          <t>spline value</t>
        </is>
      </c>
      <c r="G194" s="18" t="n"/>
      <c r="H194" s="33" t="n">
        <v>214000</v>
      </c>
      <c r="I194" s="33" t="n"/>
      <c r="J194" s="33" t="n"/>
      <c r="K194" s="34" t="n">
        <v>0.4555294731289214</v>
      </c>
      <c r="L194" s="35">
        <f>IF(ISNUMBER(K194),EXP(K194),"")</f>
        <v/>
      </c>
      <c r="M194" s="18" t="inlineStr">
        <is>
          <t>every value from 44000 to 894000 in steps of 1000</t>
        </is>
      </c>
      <c r="N194" s="18" t="inlineStr">
        <is>
          <t>buildings|large|sum_insured</t>
        </is>
      </c>
    </row>
    <row r="195">
      <c r="B195" s="18" t="inlineStr">
        <is>
          <t>buildings|large|sum_insured|215000</t>
        </is>
      </c>
      <c r="C195" s="18" t="inlineStr">
        <is>
          <t>buildings</t>
        </is>
      </c>
      <c r="D195" s="18" t="inlineStr">
        <is>
          <t>large</t>
        </is>
      </c>
      <c r="E195" s="18" t="inlineStr">
        <is>
          <t>sum_insured</t>
        </is>
      </c>
      <c r="F195" s="18" t="inlineStr">
        <is>
          <t>spline value</t>
        </is>
      </c>
      <c r="G195" s="18" t="n"/>
      <c r="H195" s="33" t="n">
        <v>215000</v>
      </c>
      <c r="I195" s="33" t="n"/>
      <c r="J195" s="33" t="n"/>
      <c r="K195" s="34" t="n">
        <v>0.4632887006603723</v>
      </c>
      <c r="L195" s="35">
        <f>IF(ISNUMBER(K195),EXP(K195),"")</f>
        <v/>
      </c>
      <c r="M195" s="18" t="inlineStr">
        <is>
          <t>every value from 44000 to 894000 in steps of 1000</t>
        </is>
      </c>
      <c r="N195" s="18" t="inlineStr">
        <is>
          <t>buildings|large|sum_insured</t>
        </is>
      </c>
    </row>
    <row r="196">
      <c r="B196" s="18" t="inlineStr">
        <is>
          <t>buildings|large|sum_insured|216000</t>
        </is>
      </c>
      <c r="C196" s="18" t="inlineStr">
        <is>
          <t>buildings</t>
        </is>
      </c>
      <c r="D196" s="18" t="inlineStr">
        <is>
          <t>large</t>
        </is>
      </c>
      <c r="E196" s="18" t="inlineStr">
        <is>
          <t>sum_insured</t>
        </is>
      </c>
      <c r="F196" s="18" t="inlineStr">
        <is>
          <t>spline value</t>
        </is>
      </c>
      <c r="G196" s="18" t="n"/>
      <c r="H196" s="33" t="n">
        <v>216000</v>
      </c>
      <c r="I196" s="33" t="n"/>
      <c r="J196" s="33" t="n"/>
      <c r="K196" s="34" t="n">
        <v>0.4709086825765949</v>
      </c>
      <c r="L196" s="35">
        <f>IF(ISNUMBER(K196),EXP(K196),"")</f>
        <v/>
      </c>
      <c r="M196" s="18" t="inlineStr">
        <is>
          <t>every value from 44000 to 894000 in steps of 1000</t>
        </is>
      </c>
      <c r="N196" s="18" t="inlineStr">
        <is>
          <t>buildings|large|sum_insured</t>
        </is>
      </c>
    </row>
    <row r="197">
      <c r="B197" s="18" t="inlineStr">
        <is>
          <t>buildings|large|sum_insured|217000</t>
        </is>
      </c>
      <c r="C197" s="18" t="inlineStr">
        <is>
          <t>buildings</t>
        </is>
      </c>
      <c r="D197" s="18" t="inlineStr">
        <is>
          <t>large</t>
        </is>
      </c>
      <c r="E197" s="18" t="inlineStr">
        <is>
          <t>sum_insured</t>
        </is>
      </c>
      <c r="F197" s="18" t="inlineStr">
        <is>
          <t>spline value</t>
        </is>
      </c>
      <c r="G197" s="18" t="n"/>
      <c r="H197" s="33" t="n">
        <v>217000</v>
      </c>
      <c r="I197" s="33" t="n"/>
      <c r="J197" s="33" t="n"/>
      <c r="K197" s="34" t="n">
        <v>0.4783921103214919</v>
      </c>
      <c r="L197" s="35">
        <f>IF(ISNUMBER(K197),EXP(K197),"")</f>
        <v/>
      </c>
      <c r="M197" s="18" t="inlineStr">
        <is>
          <t>every value from 44000 to 894000 in steps of 1000</t>
        </is>
      </c>
      <c r="N197" s="18" t="inlineStr">
        <is>
          <t>buildings|large|sum_insured</t>
        </is>
      </c>
    </row>
    <row r="198">
      <c r="B198" s="18" t="inlineStr">
        <is>
          <t>buildings|large|sum_insured|218000</t>
        </is>
      </c>
      <c r="C198" s="18" t="inlineStr">
        <is>
          <t>buildings</t>
        </is>
      </c>
      <c r="D198" s="18" t="inlineStr">
        <is>
          <t>large</t>
        </is>
      </c>
      <c r="E198" s="18" t="inlineStr">
        <is>
          <t>sum_insured</t>
        </is>
      </c>
      <c r="F198" s="18" t="inlineStr">
        <is>
          <t>spline value</t>
        </is>
      </c>
      <c r="G198" s="18" t="n"/>
      <c r="H198" s="33" t="n">
        <v>218000</v>
      </c>
      <c r="I198" s="33" t="n"/>
      <c r="J198" s="33" t="n"/>
      <c r="K198" s="34" t="n">
        <v>0.485741675338966</v>
      </c>
      <c r="L198" s="35">
        <f>IF(ISNUMBER(K198),EXP(K198),"")</f>
        <v/>
      </c>
      <c r="M198" s="18" t="inlineStr">
        <is>
          <t>every value from 44000 to 894000 in steps of 1000</t>
        </is>
      </c>
      <c r="N198" s="18" t="inlineStr">
        <is>
          <t>buildings|large|sum_insured</t>
        </is>
      </c>
    </row>
    <row r="199">
      <c r="B199" s="18" t="inlineStr">
        <is>
          <t>buildings|large|sum_insured|219000</t>
        </is>
      </c>
      <c r="C199" s="18" t="inlineStr">
        <is>
          <t>buildings</t>
        </is>
      </c>
      <c r="D199" s="18" t="inlineStr">
        <is>
          <t>large</t>
        </is>
      </c>
      <c r="E199" s="18" t="inlineStr">
        <is>
          <t>sum_insured</t>
        </is>
      </c>
      <c r="F199" s="18" t="inlineStr">
        <is>
          <t>spline value</t>
        </is>
      </c>
      <c r="G199" s="18" t="n"/>
      <c r="H199" s="33" t="n">
        <v>219000</v>
      </c>
      <c r="I199" s="33" t="n"/>
      <c r="J199" s="33" t="n"/>
      <c r="K199" s="34" t="n">
        <v>0.4929600690729193</v>
      </c>
      <c r="L199" s="35">
        <f>IF(ISNUMBER(K199),EXP(K199),"")</f>
        <v/>
      </c>
      <c r="M199" s="18" t="inlineStr">
        <is>
          <t>every value from 44000 to 894000 in steps of 1000</t>
        </is>
      </c>
      <c r="N199" s="18" t="inlineStr">
        <is>
          <t>buildings|large|sum_insured</t>
        </is>
      </c>
    </row>
    <row r="200">
      <c r="B200" s="18" t="inlineStr">
        <is>
          <t>buildings|large|sum_insured|220000</t>
        </is>
      </c>
      <c r="C200" s="18" t="inlineStr">
        <is>
          <t>buildings</t>
        </is>
      </c>
      <c r="D200" s="18" t="inlineStr">
        <is>
          <t>large</t>
        </is>
      </c>
      <c r="E200" s="18" t="inlineStr">
        <is>
          <t>sum_insured</t>
        </is>
      </c>
      <c r="F200" s="18" t="inlineStr">
        <is>
          <t>spline value</t>
        </is>
      </c>
      <c r="G200" s="18" t="n"/>
      <c r="H200" s="33" t="n">
        <v>220000</v>
      </c>
      <c r="I200" s="33" t="n"/>
      <c r="J200" s="33" t="n"/>
      <c r="K200" s="34" t="n">
        <v>0.5000499829672547</v>
      </c>
      <c r="L200" s="35">
        <f>IF(ISNUMBER(K200),EXP(K200),"")</f>
        <v/>
      </c>
      <c r="M200" s="18" t="inlineStr">
        <is>
          <t>every value from 44000 to 894000 in steps of 1000</t>
        </is>
      </c>
      <c r="N200" s="18" t="inlineStr">
        <is>
          <t>buildings|large|sum_insured</t>
        </is>
      </c>
    </row>
    <row r="201">
      <c r="B201" s="18" t="inlineStr">
        <is>
          <t>buildings|large|sum_insured|221000</t>
        </is>
      </c>
      <c r="C201" s="18" t="inlineStr">
        <is>
          <t>buildings</t>
        </is>
      </c>
      <c r="D201" s="18" t="inlineStr">
        <is>
          <t>large</t>
        </is>
      </c>
      <c r="E201" s="18" t="inlineStr">
        <is>
          <t>sum_insured</t>
        </is>
      </c>
      <c r="F201" s="18" t="inlineStr">
        <is>
          <t>spline value</t>
        </is>
      </c>
      <c r="G201" s="18" t="n"/>
      <c r="H201" s="33" t="n">
        <v>221000</v>
      </c>
      <c r="I201" s="33" t="n"/>
      <c r="J201" s="33" t="n"/>
      <c r="K201" s="34" t="n">
        <v>0.5070141084658745</v>
      </c>
      <c r="L201" s="35">
        <f>IF(ISNUMBER(K201),EXP(K201),"")</f>
        <v/>
      </c>
      <c r="M201" s="18" t="inlineStr">
        <is>
          <t>every value from 44000 to 894000 in steps of 1000</t>
        </is>
      </c>
      <c r="N201" s="18" t="inlineStr">
        <is>
          <t>buildings|large|sum_insured</t>
        </is>
      </c>
    </row>
    <row r="202">
      <c r="B202" s="18" t="inlineStr">
        <is>
          <t>buildings|large|sum_insured|222000</t>
        </is>
      </c>
      <c r="C202" s="18" t="inlineStr">
        <is>
          <t>buildings</t>
        </is>
      </c>
      <c r="D202" s="18" t="inlineStr">
        <is>
          <t>large</t>
        </is>
      </c>
      <c r="E202" s="18" t="inlineStr">
        <is>
          <t>sum_insured</t>
        </is>
      </c>
      <c r="F202" s="18" t="inlineStr">
        <is>
          <t>spline value</t>
        </is>
      </c>
      <c r="G202" s="18" t="n"/>
      <c r="H202" s="33" t="n">
        <v>222000</v>
      </c>
      <c r="I202" s="33" t="n"/>
      <c r="J202" s="33" t="n"/>
      <c r="K202" s="34" t="n">
        <v>0.5138551370126815</v>
      </c>
      <c r="L202" s="35">
        <f>IF(ISNUMBER(K202),EXP(K202),"")</f>
        <v/>
      </c>
      <c r="M202" s="18" t="inlineStr">
        <is>
          <t>every value from 44000 to 894000 in steps of 1000</t>
        </is>
      </c>
      <c r="N202" s="18" t="inlineStr">
        <is>
          <t>buildings|large|sum_insured</t>
        </is>
      </c>
    </row>
    <row r="203">
      <c r="B203" s="18" t="inlineStr">
        <is>
          <t>buildings|large|sum_insured|223000</t>
        </is>
      </c>
      <c r="C203" s="18" t="inlineStr">
        <is>
          <t>buildings</t>
        </is>
      </c>
      <c r="D203" s="18" t="inlineStr">
        <is>
          <t>large</t>
        </is>
      </c>
      <c r="E203" s="18" t="inlineStr">
        <is>
          <t>sum_insured</t>
        </is>
      </c>
      <c r="F203" s="18" t="inlineStr">
        <is>
          <t>spline value</t>
        </is>
      </c>
      <c r="G203" s="18" t="n"/>
      <c r="H203" s="33" t="n">
        <v>223000</v>
      </c>
      <c r="I203" s="33" t="n"/>
      <c r="J203" s="33" t="n"/>
      <c r="K203" s="34" t="n">
        <v>0.520575760051578</v>
      </c>
      <c r="L203" s="35">
        <f>IF(ISNUMBER(K203),EXP(K203),"")</f>
        <v/>
      </c>
      <c r="M203" s="18" t="inlineStr">
        <is>
          <t>every value from 44000 to 894000 in steps of 1000</t>
        </is>
      </c>
      <c r="N203" s="18" t="inlineStr">
        <is>
          <t>buildings|large|sum_insured</t>
        </is>
      </c>
    </row>
    <row r="204">
      <c r="B204" s="18" t="inlineStr">
        <is>
          <t>buildings|large|sum_insured|224000</t>
        </is>
      </c>
      <c r="C204" s="18" t="inlineStr">
        <is>
          <t>buildings</t>
        </is>
      </c>
      <c r="D204" s="18" t="inlineStr">
        <is>
          <t>large</t>
        </is>
      </c>
      <c r="E204" s="18" t="inlineStr">
        <is>
          <t>sum_insured</t>
        </is>
      </c>
      <c r="F204" s="18" t="inlineStr">
        <is>
          <t>spline value</t>
        </is>
      </c>
      <c r="G204" s="18" t="n"/>
      <c r="H204" s="33" t="n">
        <v>224000</v>
      </c>
      <c r="I204" s="33" t="n"/>
      <c r="J204" s="33" t="n"/>
      <c r="K204" s="34" t="n">
        <v>0.5271786690264666</v>
      </c>
      <c r="L204" s="35">
        <f>IF(ISNUMBER(K204),EXP(K204),"")</f>
        <v/>
      </c>
      <c r="M204" s="18" t="inlineStr">
        <is>
          <t>every value from 44000 to 894000 in steps of 1000</t>
        </is>
      </c>
      <c r="N204" s="18" t="inlineStr">
        <is>
          <t>buildings|large|sum_insured</t>
        </is>
      </c>
    </row>
    <row r="205">
      <c r="B205" s="18" t="inlineStr">
        <is>
          <t>buildings|large|sum_insured|225000</t>
        </is>
      </c>
      <c r="C205" s="18" t="inlineStr">
        <is>
          <t>buildings</t>
        </is>
      </c>
      <c r="D205" s="18" t="inlineStr">
        <is>
          <t>large</t>
        </is>
      </c>
      <c r="E205" s="18" t="inlineStr">
        <is>
          <t>sum_insured</t>
        </is>
      </c>
      <c r="F205" s="18" t="inlineStr">
        <is>
          <t>spline value</t>
        </is>
      </c>
      <c r="G205" s="18" t="n"/>
      <c r="H205" s="33" t="n">
        <v>225000</v>
      </c>
      <c r="I205" s="33" t="n"/>
      <c r="J205" s="33" t="n"/>
      <c r="K205" s="34" t="n">
        <v>0.5336665553812499</v>
      </c>
      <c r="L205" s="35">
        <f>IF(ISNUMBER(K205),EXP(K205),"")</f>
        <v/>
      </c>
      <c r="M205" s="18" t="inlineStr">
        <is>
          <t>every value from 44000 to 894000 in steps of 1000</t>
        </is>
      </c>
      <c r="N205" s="18" t="inlineStr">
        <is>
          <t>buildings|large|sum_insured</t>
        </is>
      </c>
    </row>
    <row r="206">
      <c r="B206" s="18" t="inlineStr">
        <is>
          <t>buildings|large|sum_insured|226000</t>
        </is>
      </c>
      <c r="C206" s="18" t="inlineStr">
        <is>
          <t>buildings</t>
        </is>
      </c>
      <c r="D206" s="18" t="inlineStr">
        <is>
          <t>large</t>
        </is>
      </c>
      <c r="E206" s="18" t="inlineStr">
        <is>
          <t>sum_insured</t>
        </is>
      </c>
      <c r="F206" s="18" t="inlineStr">
        <is>
          <t>spline value</t>
        </is>
      </c>
      <c r="G206" s="18" t="n"/>
      <c r="H206" s="33" t="n">
        <v>226000</v>
      </c>
      <c r="I206" s="33" t="n"/>
      <c r="J206" s="33" t="n"/>
      <c r="K206" s="34" t="n">
        <v>0.5400421105598303</v>
      </c>
      <c r="L206" s="35">
        <f>IF(ISNUMBER(K206),EXP(K206),"")</f>
        <v/>
      </c>
      <c r="M206" s="18" t="inlineStr">
        <is>
          <t>every value from 44000 to 894000 in steps of 1000</t>
        </is>
      </c>
      <c r="N206" s="18" t="inlineStr">
        <is>
          <t>buildings|large|sum_insured</t>
        </is>
      </c>
    </row>
    <row r="207">
      <c r="B207" s="18" t="inlineStr">
        <is>
          <t>buildings|large|sum_insured|227000</t>
        </is>
      </c>
      <c r="C207" s="18" t="inlineStr">
        <is>
          <t>buildings</t>
        </is>
      </c>
      <c r="D207" s="18" t="inlineStr">
        <is>
          <t>large</t>
        </is>
      </c>
      <c r="E207" s="18" t="inlineStr">
        <is>
          <t>sum_insured</t>
        </is>
      </c>
      <c r="F207" s="18" t="inlineStr">
        <is>
          <t>spline value</t>
        </is>
      </c>
      <c r="G207" s="18" t="n"/>
      <c r="H207" s="33" t="n">
        <v>227000</v>
      </c>
      <c r="I207" s="33" t="n"/>
      <c r="J207" s="33" t="n"/>
      <c r="K207" s="34" t="n">
        <v>0.5463080260061105</v>
      </c>
      <c r="L207" s="35">
        <f>IF(ISNUMBER(K207),EXP(K207),"")</f>
        <v/>
      </c>
      <c r="M207" s="18" t="inlineStr">
        <is>
          <t>every value from 44000 to 894000 in steps of 1000</t>
        </is>
      </c>
      <c r="N207" s="18" t="inlineStr">
        <is>
          <t>buildings|large|sum_insured</t>
        </is>
      </c>
    </row>
    <row r="208">
      <c r="B208" s="18" t="inlineStr">
        <is>
          <t>buildings|large|sum_insured|228000</t>
        </is>
      </c>
      <c r="C208" s="18" t="inlineStr">
        <is>
          <t>buildings</t>
        </is>
      </c>
      <c r="D208" s="18" t="inlineStr">
        <is>
          <t>large</t>
        </is>
      </c>
      <c r="E208" s="18" t="inlineStr">
        <is>
          <t>sum_insured</t>
        </is>
      </c>
      <c r="F208" s="18" t="inlineStr">
        <is>
          <t>spline value</t>
        </is>
      </c>
      <c r="G208" s="18" t="n"/>
      <c r="H208" s="33" t="n">
        <v>228000</v>
      </c>
      <c r="I208" s="33" t="n"/>
      <c r="J208" s="33" t="n"/>
      <c r="K208" s="34" t="n">
        <v>0.5524669931639928</v>
      </c>
      <c r="L208" s="35">
        <f>IF(ISNUMBER(K208),EXP(K208),"")</f>
        <v/>
      </c>
      <c r="M208" s="18" t="inlineStr">
        <is>
          <t>every value from 44000 to 894000 in steps of 1000</t>
        </is>
      </c>
      <c r="N208" s="18" t="inlineStr">
        <is>
          <t>buildings|large|sum_insured</t>
        </is>
      </c>
    </row>
    <row r="209">
      <c r="B209" s="18" t="inlineStr">
        <is>
          <t>buildings|large|sum_insured|229000</t>
        </is>
      </c>
      <c r="C209" s="18" t="inlineStr">
        <is>
          <t>buildings</t>
        </is>
      </c>
      <c r="D209" s="18" t="inlineStr">
        <is>
          <t>large</t>
        </is>
      </c>
      <c r="E209" s="18" t="inlineStr">
        <is>
          <t>sum_insured</t>
        </is>
      </c>
      <c r="F209" s="18" t="inlineStr">
        <is>
          <t>spline value</t>
        </is>
      </c>
      <c r="G209" s="18" t="n"/>
      <c r="H209" s="33" t="n">
        <v>229000</v>
      </c>
      <c r="I209" s="33" t="n"/>
      <c r="J209" s="33" t="n"/>
      <c r="K209" s="34" t="n">
        <v>0.5585217034773802</v>
      </c>
      <c r="L209" s="35">
        <f>IF(ISNUMBER(K209),EXP(K209),"")</f>
        <v/>
      </c>
      <c r="M209" s="18" t="inlineStr">
        <is>
          <t>every value from 44000 to 894000 in steps of 1000</t>
        </is>
      </c>
      <c r="N209" s="18" t="inlineStr">
        <is>
          <t>buildings|large|sum_insured</t>
        </is>
      </c>
    </row>
    <row r="210">
      <c r="B210" s="18" t="inlineStr">
        <is>
          <t>buildings|large|sum_insured|230000</t>
        </is>
      </c>
      <c r="C210" s="18" t="inlineStr">
        <is>
          <t>buildings</t>
        </is>
      </c>
      <c r="D210" s="18" t="inlineStr">
        <is>
          <t>large</t>
        </is>
      </c>
      <c r="E210" s="18" t="inlineStr">
        <is>
          <t>sum_insured</t>
        </is>
      </c>
      <c r="F210" s="18" t="inlineStr">
        <is>
          <t>spline value</t>
        </is>
      </c>
      <c r="G210" s="18" t="n"/>
      <c r="H210" s="33" t="n">
        <v>230000</v>
      </c>
      <c r="I210" s="33" t="n"/>
      <c r="J210" s="33" t="n"/>
      <c r="K210" s="34" t="n">
        <v>0.5644748483901747</v>
      </c>
      <c r="L210" s="35">
        <f>IF(ISNUMBER(K210),EXP(K210),"")</f>
        <v/>
      </c>
      <c r="M210" s="18" t="inlineStr">
        <is>
          <t>every value from 44000 to 894000 in steps of 1000</t>
        </is>
      </c>
      <c r="N210" s="18" t="inlineStr">
        <is>
          <t>buildings|large|sum_insured</t>
        </is>
      </c>
    </row>
    <row r="211">
      <c r="B211" s="18" t="inlineStr">
        <is>
          <t>buildings|large|sum_insured|231000</t>
        </is>
      </c>
      <c r="C211" s="18" t="inlineStr">
        <is>
          <t>buildings</t>
        </is>
      </c>
      <c r="D211" s="18" t="inlineStr">
        <is>
          <t>large</t>
        </is>
      </c>
      <c r="E211" s="18" t="inlineStr">
        <is>
          <t>sum_insured</t>
        </is>
      </c>
      <c r="F211" s="18" t="inlineStr">
        <is>
          <t>spline value</t>
        </is>
      </c>
      <c r="G211" s="18" t="n"/>
      <c r="H211" s="33" t="n">
        <v>231000</v>
      </c>
      <c r="I211" s="33" t="n"/>
      <c r="J211" s="33" t="n"/>
      <c r="K211" s="34" t="n">
        <v>0.5703291193462788</v>
      </c>
      <c r="L211" s="35">
        <f>IF(ISNUMBER(K211),EXP(K211),"")</f>
        <v/>
      </c>
      <c r="M211" s="18" t="inlineStr">
        <is>
          <t>every value from 44000 to 894000 in steps of 1000</t>
        </is>
      </c>
      <c r="N211" s="18" t="inlineStr">
        <is>
          <t>buildings|large|sum_insured</t>
        </is>
      </c>
    </row>
    <row r="212">
      <c r="B212" s="18" t="inlineStr">
        <is>
          <t>buildings|large|sum_insured|232000</t>
        </is>
      </c>
      <c r="C212" s="18" t="inlineStr">
        <is>
          <t>buildings</t>
        </is>
      </c>
      <c r="D212" s="18" t="inlineStr">
        <is>
          <t>large</t>
        </is>
      </c>
      <c r="E212" s="18" t="inlineStr">
        <is>
          <t>sum_insured</t>
        </is>
      </c>
      <c r="F212" s="18" t="inlineStr">
        <is>
          <t>spline value</t>
        </is>
      </c>
      <c r="G212" s="18" t="n"/>
      <c r="H212" s="33" t="n">
        <v>232000</v>
      </c>
      <c r="I212" s="33" t="n"/>
      <c r="J212" s="33" t="n"/>
      <c r="K212" s="34" t="n">
        <v>0.5760872077895954</v>
      </c>
      <c r="L212" s="35">
        <f>IF(ISNUMBER(K212),EXP(K212),"")</f>
        <v/>
      </c>
      <c r="M212" s="18" t="inlineStr">
        <is>
          <t>every value from 44000 to 894000 in steps of 1000</t>
        </is>
      </c>
      <c r="N212" s="18" t="inlineStr">
        <is>
          <t>buildings|large|sum_insured</t>
        </is>
      </c>
    </row>
    <row r="213">
      <c r="B213" s="18" t="inlineStr">
        <is>
          <t>buildings|large|sum_insured|233000</t>
        </is>
      </c>
      <c r="C213" s="18" t="inlineStr">
        <is>
          <t>buildings</t>
        </is>
      </c>
      <c r="D213" s="18" t="inlineStr">
        <is>
          <t>large</t>
        </is>
      </c>
      <c r="E213" s="18" t="inlineStr">
        <is>
          <t>sum_insured</t>
        </is>
      </c>
      <c r="F213" s="18" t="inlineStr">
        <is>
          <t>spline value</t>
        </is>
      </c>
      <c r="G213" s="18" t="n"/>
      <c r="H213" s="33" t="n">
        <v>233000</v>
      </c>
      <c r="I213" s="33" t="n"/>
      <c r="J213" s="33" t="n"/>
      <c r="K213" s="34" t="n">
        <v>0.581751805164027</v>
      </c>
      <c r="L213" s="35">
        <f>IF(ISNUMBER(K213),EXP(K213),"")</f>
        <v/>
      </c>
      <c r="M213" s="18" t="inlineStr">
        <is>
          <t>every value from 44000 to 894000 in steps of 1000</t>
        </is>
      </c>
      <c r="N213" s="18" t="inlineStr">
        <is>
          <t>buildings|large|sum_insured</t>
        </is>
      </c>
    </row>
    <row r="214">
      <c r="B214" s="18" t="inlineStr">
        <is>
          <t>buildings|large|sum_insured|234000</t>
        </is>
      </c>
      <c r="C214" s="18" t="inlineStr">
        <is>
          <t>buildings</t>
        </is>
      </c>
      <c r="D214" s="18" t="inlineStr">
        <is>
          <t>large</t>
        </is>
      </c>
      <c r="E214" s="18" t="inlineStr">
        <is>
          <t>sum_insured</t>
        </is>
      </c>
      <c r="F214" s="18" t="inlineStr">
        <is>
          <t>spline value</t>
        </is>
      </c>
      <c r="G214" s="18" t="n"/>
      <c r="H214" s="33" t="n">
        <v>234000</v>
      </c>
      <c r="I214" s="33" t="n"/>
      <c r="J214" s="33" t="n"/>
      <c r="K214" s="34" t="n">
        <v>0.587325602913476</v>
      </c>
      <c r="L214" s="35">
        <f>IF(ISNUMBER(K214),EXP(K214),"")</f>
        <v/>
      </c>
      <c r="M214" s="18" t="inlineStr">
        <is>
          <t>every value from 44000 to 894000 in steps of 1000</t>
        </is>
      </c>
      <c r="N214" s="18" t="inlineStr">
        <is>
          <t>buildings|large|sum_insured</t>
        </is>
      </c>
    </row>
    <row r="215">
      <c r="B215" s="18" t="inlineStr">
        <is>
          <t>buildings|large|sum_insured|235000</t>
        </is>
      </c>
      <c r="C215" s="18" t="inlineStr">
        <is>
          <t>buildings</t>
        </is>
      </c>
      <c r="D215" s="18" t="inlineStr">
        <is>
          <t>large</t>
        </is>
      </c>
      <c r="E215" s="18" t="inlineStr">
        <is>
          <t>sum_insured</t>
        </is>
      </c>
      <c r="F215" s="18" t="inlineStr">
        <is>
          <t>spline value</t>
        </is>
      </c>
      <c r="G215" s="18" t="n"/>
      <c r="H215" s="33" t="n">
        <v>235000</v>
      </c>
      <c r="I215" s="33" t="n"/>
      <c r="J215" s="33" t="n"/>
      <c r="K215" s="34" t="n">
        <v>0.5928112924818449</v>
      </c>
      <c r="L215" s="35">
        <f>IF(ISNUMBER(K215),EXP(K215),"")</f>
        <v/>
      </c>
      <c r="M215" s="18" t="inlineStr">
        <is>
          <t>every value from 44000 to 894000 in steps of 1000</t>
        </is>
      </c>
      <c r="N215" s="18" t="inlineStr">
        <is>
          <t>buildings|large|sum_insured</t>
        </is>
      </c>
    </row>
    <row r="216">
      <c r="B216" s="18" t="inlineStr">
        <is>
          <t>buildings|large|sum_insured|236000</t>
        </is>
      </c>
      <c r="C216" s="18" t="inlineStr">
        <is>
          <t>buildings</t>
        </is>
      </c>
      <c r="D216" s="18" t="inlineStr">
        <is>
          <t>large</t>
        </is>
      </c>
      <c r="E216" s="18" t="inlineStr">
        <is>
          <t>sum_insured</t>
        </is>
      </c>
      <c r="F216" s="18" t="inlineStr">
        <is>
          <t>spline value</t>
        </is>
      </c>
      <c r="G216" s="18" t="n"/>
      <c r="H216" s="33" t="n">
        <v>236000</v>
      </c>
      <c r="I216" s="33" t="n"/>
      <c r="J216" s="33" t="n"/>
      <c r="K216" s="34" t="n">
        <v>0.5982115653130365</v>
      </c>
      <c r="L216" s="35">
        <f>IF(ISNUMBER(K216),EXP(K216),"")</f>
        <v/>
      </c>
      <c r="M216" s="18" t="inlineStr">
        <is>
          <t>every value from 44000 to 894000 in steps of 1000</t>
        </is>
      </c>
      <c r="N216" s="18" t="inlineStr">
        <is>
          <t>buildings|large|sum_insured</t>
        </is>
      </c>
    </row>
    <row r="217">
      <c r="B217" s="18" t="inlineStr">
        <is>
          <t>buildings|large|sum_insured|237000</t>
        </is>
      </c>
      <c r="C217" s="18" t="inlineStr">
        <is>
          <t>buildings</t>
        </is>
      </c>
      <c r="D217" s="18" t="inlineStr">
        <is>
          <t>large</t>
        </is>
      </c>
      <c r="E217" s="18" t="inlineStr">
        <is>
          <t>sum_insured</t>
        </is>
      </c>
      <c r="F217" s="18" t="inlineStr">
        <is>
          <t>spline value</t>
        </is>
      </c>
      <c r="G217" s="18" t="n"/>
      <c r="H217" s="33" t="n">
        <v>237000</v>
      </c>
      <c r="I217" s="33" t="n"/>
      <c r="J217" s="33" t="n"/>
      <c r="K217" s="34" t="n">
        <v>0.6035291128509529</v>
      </c>
      <c r="L217" s="35">
        <f>IF(ISNUMBER(K217),EXP(K217),"")</f>
        <v/>
      </c>
      <c r="M217" s="18" t="inlineStr">
        <is>
          <t>every value from 44000 to 894000 in steps of 1000</t>
        </is>
      </c>
      <c r="N217" s="18" t="inlineStr">
        <is>
          <t>buildings|large|sum_insured</t>
        </is>
      </c>
    </row>
    <row r="218">
      <c r="B218" s="18" t="inlineStr">
        <is>
          <t>buildings|large|sum_insured|238000</t>
        </is>
      </c>
      <c r="C218" s="18" t="inlineStr">
        <is>
          <t>buildings</t>
        </is>
      </c>
      <c r="D218" s="18" t="inlineStr">
        <is>
          <t>large</t>
        </is>
      </c>
      <c r="E218" s="18" t="inlineStr">
        <is>
          <t>sum_insured</t>
        </is>
      </c>
      <c r="F218" s="18" t="inlineStr">
        <is>
          <t>spline value</t>
        </is>
      </c>
      <c r="G218" s="18" t="n"/>
      <c r="H218" s="33" t="n">
        <v>238000</v>
      </c>
      <c r="I218" s="33" t="n"/>
      <c r="J218" s="33" t="n"/>
      <c r="K218" s="34" t="n">
        <v>0.608766626539497</v>
      </c>
      <c r="L218" s="35">
        <f>IF(ISNUMBER(K218),EXP(K218),"")</f>
        <v/>
      </c>
      <c r="M218" s="18" t="inlineStr">
        <is>
          <t>every value from 44000 to 894000 in steps of 1000</t>
        </is>
      </c>
      <c r="N218" s="18" t="inlineStr">
        <is>
          <t>buildings|large|sum_insured</t>
        </is>
      </c>
    </row>
    <row r="219">
      <c r="B219" s="18" t="inlineStr">
        <is>
          <t>buildings|large|sum_insured|239000</t>
        </is>
      </c>
      <c r="C219" s="18" t="inlineStr">
        <is>
          <t>buildings</t>
        </is>
      </c>
      <c r="D219" s="18" t="inlineStr">
        <is>
          <t>large</t>
        </is>
      </c>
      <c r="E219" s="18" t="inlineStr">
        <is>
          <t>sum_insured</t>
        </is>
      </c>
      <c r="F219" s="18" t="inlineStr">
        <is>
          <t>spline value</t>
        </is>
      </c>
      <c r="G219" s="18" t="n"/>
      <c r="H219" s="33" t="n">
        <v>239000</v>
      </c>
      <c r="I219" s="33" t="n"/>
      <c r="J219" s="33" t="n"/>
      <c r="K219" s="34" t="n">
        <v>0.613926797822571</v>
      </c>
      <c r="L219" s="35">
        <f>IF(ISNUMBER(K219),EXP(K219),"")</f>
        <v/>
      </c>
      <c r="M219" s="18" t="inlineStr">
        <is>
          <t>every value from 44000 to 894000 in steps of 1000</t>
        </is>
      </c>
      <c r="N219" s="18" t="inlineStr">
        <is>
          <t>buildings|large|sum_insured</t>
        </is>
      </c>
    </row>
    <row r="220">
      <c r="B220" s="18" t="inlineStr">
        <is>
          <t>buildings|large|sum_insured|240000</t>
        </is>
      </c>
      <c r="C220" s="18" t="inlineStr">
        <is>
          <t>buildings</t>
        </is>
      </c>
      <c r="D220" s="18" t="inlineStr">
        <is>
          <t>large</t>
        </is>
      </c>
      <c r="E220" s="18" t="inlineStr">
        <is>
          <t>sum_insured</t>
        </is>
      </c>
      <c r="F220" s="18" t="inlineStr">
        <is>
          <t>spline value</t>
        </is>
      </c>
      <c r="G220" s="18" t="n"/>
      <c r="H220" s="33" t="n">
        <v>240000</v>
      </c>
      <c r="I220" s="33" t="n"/>
      <c r="J220" s="33" t="n"/>
      <c r="K220" s="34" t="n">
        <v>0.6190123181440779</v>
      </c>
      <c r="L220" s="35">
        <f>IF(ISNUMBER(K220),EXP(K220),"")</f>
        <v/>
      </c>
      <c r="M220" s="18" t="inlineStr">
        <is>
          <t>every value from 44000 to 894000 in steps of 1000</t>
        </is>
      </c>
      <c r="N220" s="18" t="inlineStr">
        <is>
          <t>buildings|large|sum_insured</t>
        </is>
      </c>
    </row>
    <row r="221">
      <c r="B221" s="18" t="inlineStr">
        <is>
          <t>buildings|large|sum_insured|241000</t>
        </is>
      </c>
      <c r="C221" s="18" t="inlineStr">
        <is>
          <t>buildings</t>
        </is>
      </c>
      <c r="D221" s="18" t="inlineStr">
        <is>
          <t>large</t>
        </is>
      </c>
      <c r="E221" s="18" t="inlineStr">
        <is>
          <t>sum_insured</t>
        </is>
      </c>
      <c r="F221" s="18" t="inlineStr">
        <is>
          <t>spline value</t>
        </is>
      </c>
      <c r="G221" s="18" t="n"/>
      <c r="H221" s="33" t="n">
        <v>241000</v>
      </c>
      <c r="I221" s="33" t="n"/>
      <c r="J221" s="33" t="n"/>
      <c r="K221" s="34" t="n">
        <v>0.6240258789479197</v>
      </c>
      <c r="L221" s="35">
        <f>IF(ISNUMBER(K221),EXP(K221),"")</f>
        <v/>
      </c>
      <c r="M221" s="18" t="inlineStr">
        <is>
          <t>every value from 44000 to 894000 in steps of 1000</t>
        </is>
      </c>
      <c r="N221" s="18" t="inlineStr">
        <is>
          <t>buildings|large|sum_insured</t>
        </is>
      </c>
    </row>
    <row r="222">
      <c r="B222" s="18" t="inlineStr">
        <is>
          <t>buildings|large|sum_insured|242000</t>
        </is>
      </c>
      <c r="C222" s="18" t="inlineStr">
        <is>
          <t>buildings</t>
        </is>
      </c>
      <c r="D222" s="18" t="inlineStr">
        <is>
          <t>large</t>
        </is>
      </c>
      <c r="E222" s="18" t="inlineStr">
        <is>
          <t>sum_insured</t>
        </is>
      </c>
      <c r="F222" s="18" t="inlineStr">
        <is>
          <t>spline value</t>
        </is>
      </c>
      <c r="G222" s="18" t="n"/>
      <c r="H222" s="33" t="n">
        <v>242000</v>
      </c>
      <c r="I222" s="33" t="n"/>
      <c r="J222" s="33" t="n"/>
      <c r="K222" s="34" t="n">
        <v>0.6289701716779994</v>
      </c>
      <c r="L222" s="35">
        <f>IF(ISNUMBER(K222),EXP(K222),"")</f>
        <v/>
      </c>
      <c r="M222" s="18" t="inlineStr">
        <is>
          <t>every value from 44000 to 894000 in steps of 1000</t>
        </is>
      </c>
      <c r="N222" s="18" t="inlineStr">
        <is>
          <t>buildings|large|sum_insured</t>
        </is>
      </c>
    </row>
    <row r="223">
      <c r="B223" s="18" t="inlineStr">
        <is>
          <t>buildings|large|sum_insured|243000</t>
        </is>
      </c>
      <c r="C223" s="18" t="inlineStr">
        <is>
          <t>buildings</t>
        </is>
      </c>
      <c r="D223" s="18" t="inlineStr">
        <is>
          <t>large</t>
        </is>
      </c>
      <c r="E223" s="18" t="inlineStr">
        <is>
          <t>sum_insured</t>
        </is>
      </c>
      <c r="F223" s="18" t="inlineStr">
        <is>
          <t>spline value</t>
        </is>
      </c>
      <c r="G223" s="18" t="n"/>
      <c r="H223" s="33" t="n">
        <v>243000</v>
      </c>
      <c r="I223" s="33" t="n"/>
      <c r="J223" s="33" t="n"/>
      <c r="K223" s="34" t="n">
        <v>0.6338478877782192</v>
      </c>
      <c r="L223" s="35">
        <f>IF(ISNUMBER(K223),EXP(K223),"")</f>
        <v/>
      </c>
      <c r="M223" s="18" t="inlineStr">
        <is>
          <t>every value from 44000 to 894000 in steps of 1000</t>
        </is>
      </c>
      <c r="N223" s="18" t="inlineStr">
        <is>
          <t>buildings|large|sum_insured</t>
        </is>
      </c>
    </row>
    <row r="224">
      <c r="B224" s="18" t="inlineStr">
        <is>
          <t>buildings|large|sum_insured|244000</t>
        </is>
      </c>
      <c r="C224" s="18" t="inlineStr">
        <is>
          <t>buildings</t>
        </is>
      </c>
      <c r="D224" s="18" t="inlineStr">
        <is>
          <t>large</t>
        </is>
      </c>
      <c r="E224" s="18" t="inlineStr">
        <is>
          <t>sum_insured</t>
        </is>
      </c>
      <c r="F224" s="18" t="inlineStr">
        <is>
          <t>spline value</t>
        </is>
      </c>
      <c r="G224" s="18" t="n"/>
      <c r="H224" s="33" t="n">
        <v>244000</v>
      </c>
      <c r="I224" s="33" t="n"/>
      <c r="J224" s="33" t="n"/>
      <c r="K224" s="34" t="n">
        <v>0.6386617186924818</v>
      </c>
      <c r="L224" s="35">
        <f>IF(ISNUMBER(K224),EXP(K224),"")</f>
        <v/>
      </c>
      <c r="M224" s="18" t="inlineStr">
        <is>
          <t>every value from 44000 to 894000 in steps of 1000</t>
        </is>
      </c>
      <c r="N224" s="18" t="inlineStr">
        <is>
          <t>buildings|large|sum_insured</t>
        </is>
      </c>
    </row>
    <row r="225">
      <c r="B225" s="18" t="inlineStr">
        <is>
          <t>buildings|large|sum_insured|245000</t>
        </is>
      </c>
      <c r="C225" s="18" t="inlineStr">
        <is>
          <t>buildings</t>
        </is>
      </c>
      <c r="D225" s="18" t="inlineStr">
        <is>
          <t>large</t>
        </is>
      </c>
      <c r="E225" s="18" t="inlineStr">
        <is>
          <t>sum_insured</t>
        </is>
      </c>
      <c r="F225" s="18" t="inlineStr">
        <is>
          <t>spline value</t>
        </is>
      </c>
      <c r="G225" s="18" t="n"/>
      <c r="H225" s="33" t="n">
        <v>245000</v>
      </c>
      <c r="I225" s="33" t="n"/>
      <c r="J225" s="33" t="n"/>
      <c r="K225" s="34" t="n">
        <v>0.6434143558646895</v>
      </c>
      <c r="L225" s="35">
        <f>IF(ISNUMBER(K225),EXP(K225),"")</f>
        <v/>
      </c>
      <c r="M225" s="18" t="inlineStr">
        <is>
          <t>every value from 44000 to 894000 in steps of 1000</t>
        </is>
      </c>
      <c r="N225" s="18" t="inlineStr">
        <is>
          <t>buildings|large|sum_insured</t>
        </is>
      </c>
    </row>
    <row r="226">
      <c r="B226" s="18" t="inlineStr">
        <is>
          <t>buildings|large|sum_insured|246000</t>
        </is>
      </c>
      <c r="C226" s="18" t="inlineStr">
        <is>
          <t>buildings</t>
        </is>
      </c>
      <c r="D226" s="18" t="inlineStr">
        <is>
          <t>large</t>
        </is>
      </c>
      <c r="E226" s="18" t="inlineStr">
        <is>
          <t>sum_insured</t>
        </is>
      </c>
      <c r="F226" s="18" t="inlineStr">
        <is>
          <t>spline value</t>
        </is>
      </c>
      <c r="G226" s="18" t="n"/>
      <c r="H226" s="33" t="n">
        <v>246000</v>
      </c>
      <c r="I226" s="33" t="n"/>
      <c r="J226" s="33" t="n"/>
      <c r="K226" s="34" t="n">
        <v>0.6481084907387453</v>
      </c>
      <c r="L226" s="35">
        <f>IF(ISNUMBER(K226),EXP(K226),"")</f>
        <v/>
      </c>
      <c r="M226" s="18" t="inlineStr">
        <is>
          <t>every value from 44000 to 894000 in steps of 1000</t>
        </is>
      </c>
      <c r="N226" s="18" t="inlineStr">
        <is>
          <t>buildings|large|sum_insured</t>
        </is>
      </c>
    </row>
    <row r="227">
      <c r="B227" s="18" t="inlineStr">
        <is>
          <t>buildings|large|sum_insured|247000</t>
        </is>
      </c>
      <c r="C227" s="18" t="inlineStr">
        <is>
          <t>buildings</t>
        </is>
      </c>
      <c r="D227" s="18" t="inlineStr">
        <is>
          <t>large</t>
        </is>
      </c>
      <c r="E227" s="18" t="inlineStr">
        <is>
          <t>sum_insured</t>
        </is>
      </c>
      <c r="F227" s="18" t="inlineStr">
        <is>
          <t>spline value</t>
        </is>
      </c>
      <c r="G227" s="18" t="n"/>
      <c r="H227" s="33" t="n">
        <v>247000</v>
      </c>
      <c r="I227" s="33" t="n"/>
      <c r="J227" s="33" t="n"/>
      <c r="K227" s="34" t="n">
        <v>0.6527468147585512</v>
      </c>
      <c r="L227" s="35">
        <f>IF(ISNUMBER(K227),EXP(K227),"")</f>
        <v/>
      </c>
      <c r="M227" s="18" t="inlineStr">
        <is>
          <t>every value from 44000 to 894000 in steps of 1000</t>
        </is>
      </c>
      <c r="N227" s="18" t="inlineStr">
        <is>
          <t>buildings|large|sum_insured</t>
        </is>
      </c>
    </row>
    <row r="228">
      <c r="B228" s="18" t="inlineStr">
        <is>
          <t>buildings|large|sum_insured|248000</t>
        </is>
      </c>
      <c r="C228" s="18" t="inlineStr">
        <is>
          <t>buildings</t>
        </is>
      </c>
      <c r="D228" s="18" t="inlineStr">
        <is>
          <t>large</t>
        </is>
      </c>
      <c r="E228" s="18" t="inlineStr">
        <is>
          <t>sum_insured</t>
        </is>
      </c>
      <c r="F228" s="18" t="inlineStr">
        <is>
          <t>spline value</t>
        </is>
      </c>
      <c r="G228" s="18" t="n"/>
      <c r="H228" s="33" t="n">
        <v>248000</v>
      </c>
      <c r="I228" s="33" t="n"/>
      <c r="J228" s="33" t="n"/>
      <c r="K228" s="34" t="n">
        <v>0.65733201936801</v>
      </c>
      <c r="L228" s="35">
        <f>IF(ISNUMBER(K228),EXP(K228),"")</f>
        <v/>
      </c>
      <c r="M228" s="18" t="inlineStr">
        <is>
          <t>every value from 44000 to 894000 in steps of 1000</t>
        </is>
      </c>
      <c r="N228" s="18" t="inlineStr">
        <is>
          <t>buildings|large|sum_insured</t>
        </is>
      </c>
    </row>
    <row r="229">
      <c r="B229" s="18" t="inlineStr">
        <is>
          <t>buildings|large|sum_insured|249000</t>
        </is>
      </c>
      <c r="C229" s="18" t="inlineStr">
        <is>
          <t>buildings</t>
        </is>
      </c>
      <c r="D229" s="18" t="inlineStr">
        <is>
          <t>large</t>
        </is>
      </c>
      <c r="E229" s="18" t="inlineStr">
        <is>
          <t>sum_insured</t>
        </is>
      </c>
      <c r="F229" s="18" t="inlineStr">
        <is>
          <t>spline value</t>
        </is>
      </c>
      <c r="G229" s="18" t="n"/>
      <c r="H229" s="33" t="n">
        <v>249000</v>
      </c>
      <c r="I229" s="33" t="n"/>
      <c r="J229" s="33" t="n"/>
      <c r="K229" s="34" t="n">
        <v>0.6618667960110245</v>
      </c>
      <c r="L229" s="35">
        <f>IF(ISNUMBER(K229),EXP(K229),"")</f>
        <v/>
      </c>
      <c r="M229" s="18" t="inlineStr">
        <is>
          <t>every value from 44000 to 894000 in steps of 1000</t>
        </is>
      </c>
      <c r="N229" s="18" t="inlineStr">
        <is>
          <t>buildings|large|sum_insured</t>
        </is>
      </c>
    </row>
    <row r="230">
      <c r="B230" s="18" t="inlineStr">
        <is>
          <t>buildings|large|sum_insured|250000</t>
        </is>
      </c>
      <c r="C230" s="18" t="inlineStr">
        <is>
          <t>buildings</t>
        </is>
      </c>
      <c r="D230" s="18" t="inlineStr">
        <is>
          <t>large</t>
        </is>
      </c>
      <c r="E230" s="18" t="inlineStr">
        <is>
          <t>sum_insured</t>
        </is>
      </c>
      <c r="F230" s="18" t="inlineStr">
        <is>
          <t>spline value</t>
        </is>
      </c>
      <c r="G230" s="18" t="n"/>
      <c r="H230" s="33" t="n">
        <v>250000</v>
      </c>
      <c r="I230" s="33" t="n"/>
      <c r="J230" s="33" t="n"/>
      <c r="K230" s="34" t="n">
        <v>0.6663538361314968</v>
      </c>
      <c r="L230" s="35">
        <f>IF(ISNUMBER(K230),EXP(K230),"")</f>
        <v/>
      </c>
      <c r="M230" s="18" t="inlineStr">
        <is>
          <t>every value from 44000 to 894000 in steps of 1000</t>
        </is>
      </c>
      <c r="N230" s="18" t="inlineStr">
        <is>
          <t>buildings|large|sum_insured</t>
        </is>
      </c>
    </row>
    <row r="231">
      <c r="B231" s="18" t="inlineStr">
        <is>
          <t>buildings|large|sum_insured|251000</t>
        </is>
      </c>
      <c r="C231" s="18" t="inlineStr">
        <is>
          <t>buildings</t>
        </is>
      </c>
      <c r="D231" s="18" t="inlineStr">
        <is>
          <t>large</t>
        </is>
      </c>
      <c r="E231" s="18" t="inlineStr">
        <is>
          <t>sum_insured</t>
        </is>
      </c>
      <c r="F231" s="18" t="inlineStr">
        <is>
          <t>spline value</t>
        </is>
      </c>
      <c r="G231" s="18" t="n"/>
      <c r="H231" s="33" t="n">
        <v>251000</v>
      </c>
      <c r="I231" s="33" t="n"/>
      <c r="J231" s="33" t="n"/>
      <c r="K231" s="34" t="n">
        <v>0.6707958311733295</v>
      </c>
      <c r="L231" s="35">
        <f>IF(ISNUMBER(K231),EXP(K231),"")</f>
        <v/>
      </c>
      <c r="M231" s="18" t="inlineStr">
        <is>
          <t>every value from 44000 to 894000 in steps of 1000</t>
        </is>
      </c>
      <c r="N231" s="18" t="inlineStr">
        <is>
          <t>buildings|large|sum_insured</t>
        </is>
      </c>
    </row>
    <row r="232">
      <c r="B232" s="18" t="inlineStr">
        <is>
          <t>buildings|large|sum_insured|252000</t>
        </is>
      </c>
      <c r="C232" s="18" t="inlineStr">
        <is>
          <t>buildings</t>
        </is>
      </c>
      <c r="D232" s="18" t="inlineStr">
        <is>
          <t>large</t>
        </is>
      </c>
      <c r="E232" s="18" t="inlineStr">
        <is>
          <t>sum_insured</t>
        </is>
      </c>
      <c r="F232" s="18" t="inlineStr">
        <is>
          <t>spline value</t>
        </is>
      </c>
      <c r="G232" s="18" t="n"/>
      <c r="H232" s="33" t="n">
        <v>252000</v>
      </c>
      <c r="I232" s="33" t="n"/>
      <c r="J232" s="33" t="n"/>
      <c r="K232" s="34" t="n">
        <v>0.6751954725804252</v>
      </c>
      <c r="L232" s="35">
        <f>IF(ISNUMBER(K232),EXP(K232),"")</f>
        <v/>
      </c>
      <c r="M232" s="18" t="inlineStr">
        <is>
          <t>every value from 44000 to 894000 in steps of 1000</t>
        </is>
      </c>
      <c r="N232" s="18" t="inlineStr">
        <is>
          <t>buildings|large|sum_insured</t>
        </is>
      </c>
    </row>
    <row r="233">
      <c r="B233" s="18" t="inlineStr">
        <is>
          <t>buildings|large|sum_insured|253000</t>
        </is>
      </c>
      <c r="C233" s="18" t="inlineStr">
        <is>
          <t>buildings</t>
        </is>
      </c>
      <c r="D233" s="18" t="inlineStr">
        <is>
          <t>large</t>
        </is>
      </c>
      <c r="E233" s="18" t="inlineStr">
        <is>
          <t>sum_insured</t>
        </is>
      </c>
      <c r="F233" s="18" t="inlineStr">
        <is>
          <t>spline value</t>
        </is>
      </c>
      <c r="G233" s="18" t="n"/>
      <c r="H233" s="33" t="n">
        <v>253000</v>
      </c>
      <c r="I233" s="33" t="n"/>
      <c r="J233" s="33" t="n"/>
      <c r="K233" s="34" t="n">
        <v>0.6795554517966864</v>
      </c>
      <c r="L233" s="35">
        <f>IF(ISNUMBER(K233),EXP(K233),"")</f>
        <v/>
      </c>
      <c r="M233" s="18" t="inlineStr">
        <is>
          <t>every value from 44000 to 894000 in steps of 1000</t>
        </is>
      </c>
      <c r="N233" s="18" t="inlineStr">
        <is>
          <t>buildings|large|sum_insured</t>
        </is>
      </c>
    </row>
    <row r="234">
      <c r="B234" s="18" t="inlineStr">
        <is>
          <t>buildings|large|sum_insured|254000</t>
        </is>
      </c>
      <c r="C234" s="18" t="inlineStr">
        <is>
          <t>buildings</t>
        </is>
      </c>
      <c r="D234" s="18" t="inlineStr">
        <is>
          <t>large</t>
        </is>
      </c>
      <c r="E234" s="18" t="inlineStr">
        <is>
          <t>sum_insured</t>
        </is>
      </c>
      <c r="F234" s="18" t="inlineStr">
        <is>
          <t>spline value</t>
        </is>
      </c>
      <c r="G234" s="18" t="n"/>
      <c r="H234" s="33" t="n">
        <v>254000</v>
      </c>
      <c r="I234" s="33" t="n"/>
      <c r="J234" s="33" t="n"/>
      <c r="K234" s="34" t="n">
        <v>0.6838784602660157</v>
      </c>
      <c r="L234" s="35">
        <f>IF(ISNUMBER(K234),EXP(K234),"")</f>
        <v/>
      </c>
      <c r="M234" s="18" t="inlineStr">
        <is>
          <t>every value from 44000 to 894000 in steps of 1000</t>
        </is>
      </c>
      <c r="N234" s="18" t="inlineStr">
        <is>
          <t>buildings|large|sum_insured</t>
        </is>
      </c>
    </row>
    <row r="235">
      <c r="B235" s="18" t="inlineStr">
        <is>
          <t>buildings|large|sum_insured|255000</t>
        </is>
      </c>
      <c r="C235" s="18" t="inlineStr">
        <is>
          <t>buildings</t>
        </is>
      </c>
      <c r="D235" s="18" t="inlineStr">
        <is>
          <t>large</t>
        </is>
      </c>
      <c r="E235" s="18" t="inlineStr">
        <is>
          <t>sum_insured</t>
        </is>
      </c>
      <c r="F235" s="18" t="inlineStr">
        <is>
          <t>spline value</t>
        </is>
      </c>
      <c r="G235" s="18" t="n"/>
      <c r="H235" s="33" t="n">
        <v>255000</v>
      </c>
      <c r="I235" s="33" t="n"/>
      <c r="J235" s="33" t="n"/>
      <c r="K235" s="34" t="n">
        <v>0.6881671894323157</v>
      </c>
      <c r="L235" s="35">
        <f>IF(ISNUMBER(K235),EXP(K235),"")</f>
        <v/>
      </c>
      <c r="M235" s="18" t="inlineStr">
        <is>
          <t>every value from 44000 to 894000 in steps of 1000</t>
        </is>
      </c>
      <c r="N235" s="18" t="inlineStr">
        <is>
          <t>buildings|large|sum_insured</t>
        </is>
      </c>
    </row>
    <row r="236">
      <c r="B236" s="18" t="inlineStr">
        <is>
          <t>buildings|large|sum_insured|256000</t>
        </is>
      </c>
      <c r="C236" s="18" t="inlineStr">
        <is>
          <t>buildings</t>
        </is>
      </c>
      <c r="D236" s="18" t="inlineStr">
        <is>
          <t>large</t>
        </is>
      </c>
      <c r="E236" s="18" t="inlineStr">
        <is>
          <t>sum_insured</t>
        </is>
      </c>
      <c r="F236" s="18" t="inlineStr">
        <is>
          <t>spline value</t>
        </is>
      </c>
      <c r="G236" s="18" t="n"/>
      <c r="H236" s="33" t="n">
        <v>256000</v>
      </c>
      <c r="I236" s="33" t="n"/>
      <c r="J236" s="33" t="n"/>
      <c r="K236" s="34" t="n">
        <v>0.6924243307394888</v>
      </c>
      <c r="L236" s="35">
        <f>IF(ISNUMBER(K236),EXP(K236),"")</f>
        <v/>
      </c>
      <c r="M236" s="18" t="inlineStr">
        <is>
          <t>every value from 44000 to 894000 in steps of 1000</t>
        </is>
      </c>
      <c r="N236" s="18" t="inlineStr">
        <is>
          <t>buildings|large|sum_insured</t>
        </is>
      </c>
    </row>
    <row r="237">
      <c r="B237" s="18" t="inlineStr">
        <is>
          <t>buildings|large|sum_insured|257000</t>
        </is>
      </c>
      <c r="C237" s="18" t="inlineStr">
        <is>
          <t>buildings</t>
        </is>
      </c>
      <c r="D237" s="18" t="inlineStr">
        <is>
          <t>large</t>
        </is>
      </c>
      <c r="E237" s="18" t="inlineStr">
        <is>
          <t>sum_insured</t>
        </is>
      </c>
      <c r="F237" s="18" t="inlineStr">
        <is>
          <t>spline value</t>
        </is>
      </c>
      <c r="G237" s="18" t="n"/>
      <c r="H237" s="33" t="n">
        <v>257000</v>
      </c>
      <c r="I237" s="33" t="n"/>
      <c r="J237" s="33" t="n"/>
      <c r="K237" s="34" t="n">
        <v>0.6966525756314376</v>
      </c>
      <c r="L237" s="35">
        <f>IF(ISNUMBER(K237),EXP(K237),"")</f>
        <v/>
      </c>
      <c r="M237" s="18" t="inlineStr">
        <is>
          <t>every value from 44000 to 894000 in steps of 1000</t>
        </is>
      </c>
      <c r="N237" s="18" t="inlineStr">
        <is>
          <t>buildings|large|sum_insured</t>
        </is>
      </c>
    </row>
    <row r="238">
      <c r="B238" s="18" t="inlineStr">
        <is>
          <t>buildings|large|sum_insured|258000</t>
        </is>
      </c>
      <c r="C238" s="18" t="inlineStr">
        <is>
          <t>buildings</t>
        </is>
      </c>
      <c r="D238" s="18" t="inlineStr">
        <is>
          <t>large</t>
        </is>
      </c>
      <c r="E238" s="18" t="inlineStr">
        <is>
          <t>sum_insured</t>
        </is>
      </c>
      <c r="F238" s="18" t="inlineStr">
        <is>
          <t>spline value</t>
        </is>
      </c>
      <c r="G238" s="18" t="n"/>
      <c r="H238" s="33" t="n">
        <v>258000</v>
      </c>
      <c r="I238" s="33" t="n"/>
      <c r="J238" s="33" t="n"/>
      <c r="K238" s="34" t="n">
        <v>0.7008546155520645</v>
      </c>
      <c r="L238" s="35">
        <f>IF(ISNUMBER(K238),EXP(K238),"")</f>
        <v/>
      </c>
      <c r="M238" s="18" t="inlineStr">
        <is>
          <t>every value from 44000 to 894000 in steps of 1000</t>
        </is>
      </c>
      <c r="N238" s="18" t="inlineStr">
        <is>
          <t>buildings|large|sum_insured</t>
        </is>
      </c>
    </row>
    <row r="239">
      <c r="B239" s="18" t="inlineStr">
        <is>
          <t>buildings|large|sum_insured|259000</t>
        </is>
      </c>
      <c r="C239" s="18" t="inlineStr">
        <is>
          <t>buildings</t>
        </is>
      </c>
      <c r="D239" s="18" t="inlineStr">
        <is>
          <t>large</t>
        </is>
      </c>
      <c r="E239" s="18" t="inlineStr">
        <is>
          <t>sum_insured</t>
        </is>
      </c>
      <c r="F239" s="18" t="inlineStr">
        <is>
          <t>spline value</t>
        </is>
      </c>
      <c r="G239" s="18" t="n"/>
      <c r="H239" s="33" t="n">
        <v>259000</v>
      </c>
      <c r="I239" s="33" t="n"/>
      <c r="J239" s="33" t="n"/>
      <c r="K239" s="34" t="n">
        <v>0.7050331419452723</v>
      </c>
      <c r="L239" s="35">
        <f>IF(ISNUMBER(K239),EXP(K239),"")</f>
        <v/>
      </c>
      <c r="M239" s="18" t="inlineStr">
        <is>
          <t>every value from 44000 to 894000 in steps of 1000</t>
        </is>
      </c>
      <c r="N239" s="18" t="inlineStr">
        <is>
          <t>buildings|large|sum_insured</t>
        </is>
      </c>
    </row>
    <row r="240">
      <c r="B240" s="18" t="inlineStr">
        <is>
          <t>buildings|large|sum_insured|260000</t>
        </is>
      </c>
      <c r="C240" s="18" t="inlineStr">
        <is>
          <t>buildings</t>
        </is>
      </c>
      <c r="D240" s="18" t="inlineStr">
        <is>
          <t>large</t>
        </is>
      </c>
      <c r="E240" s="18" t="inlineStr">
        <is>
          <t>sum_insured</t>
        </is>
      </c>
      <c r="F240" s="18" t="inlineStr">
        <is>
          <t>spline value</t>
        </is>
      </c>
      <c r="G240" s="18" t="n"/>
      <c r="H240" s="33" t="n">
        <v>260000</v>
      </c>
      <c r="I240" s="33" t="n"/>
      <c r="J240" s="33" t="n"/>
      <c r="K240" s="34" t="n">
        <v>0.7091908462549632</v>
      </c>
      <c r="L240" s="35">
        <f>IF(ISNUMBER(K240),EXP(K240),"")</f>
        <v/>
      </c>
      <c r="M240" s="18" t="inlineStr">
        <is>
          <t>every value from 44000 to 894000 in steps of 1000</t>
        </is>
      </c>
      <c r="N240" s="18" t="inlineStr">
        <is>
          <t>buildings|large|sum_insured</t>
        </is>
      </c>
    </row>
    <row r="241">
      <c r="B241" s="18" t="inlineStr">
        <is>
          <t>buildings|large|sum_insured|261000</t>
        </is>
      </c>
      <c r="C241" s="18" t="inlineStr">
        <is>
          <t>buildings</t>
        </is>
      </c>
      <c r="D241" s="18" t="inlineStr">
        <is>
          <t>large</t>
        </is>
      </c>
      <c r="E241" s="18" t="inlineStr">
        <is>
          <t>sum_insured</t>
        </is>
      </c>
      <c r="F241" s="18" t="inlineStr">
        <is>
          <t>spline value</t>
        </is>
      </c>
      <c r="G241" s="18" t="n"/>
      <c r="H241" s="33" t="n">
        <v>261000</v>
      </c>
      <c r="I241" s="33" t="n"/>
      <c r="J241" s="33" t="n"/>
      <c r="K241" s="34" t="n">
        <v>0.71333041992504</v>
      </c>
      <c r="L241" s="35">
        <f>IF(ISNUMBER(K241),EXP(K241),"")</f>
        <v/>
      </c>
      <c r="M241" s="18" t="inlineStr">
        <is>
          <t>every value from 44000 to 894000 in steps of 1000</t>
        </is>
      </c>
      <c r="N241" s="18" t="inlineStr">
        <is>
          <t>buildings|large|sum_insured</t>
        </is>
      </c>
    </row>
    <row r="242">
      <c r="B242" s="18" t="inlineStr">
        <is>
          <t>buildings|large|sum_insured|262000</t>
        </is>
      </c>
      <c r="C242" s="18" t="inlineStr">
        <is>
          <t>buildings</t>
        </is>
      </c>
      <c r="D242" s="18" t="inlineStr">
        <is>
          <t>large</t>
        </is>
      </c>
      <c r="E242" s="18" t="inlineStr">
        <is>
          <t>sum_insured</t>
        </is>
      </c>
      <c r="F242" s="18" t="inlineStr">
        <is>
          <t>spline value</t>
        </is>
      </c>
      <c r="G242" s="18" t="n"/>
      <c r="H242" s="33" t="n">
        <v>262000</v>
      </c>
      <c r="I242" s="33" t="n"/>
      <c r="J242" s="33" t="n"/>
      <c r="K242" s="34" t="n">
        <v>0.7174545543994049</v>
      </c>
      <c r="L242" s="35">
        <f>IF(ISNUMBER(K242),EXP(K242),"")</f>
        <v/>
      </c>
      <c r="M242" s="18" t="inlineStr">
        <is>
          <t>every value from 44000 to 894000 in steps of 1000</t>
        </is>
      </c>
      <c r="N242" s="18" t="inlineStr">
        <is>
          <t>buildings|large|sum_insured</t>
        </is>
      </c>
    </row>
    <row r="243">
      <c r="B243" s="18" t="inlineStr">
        <is>
          <t>buildings|large|sum_insured|263000</t>
        </is>
      </c>
      <c r="C243" s="18" t="inlineStr">
        <is>
          <t>buildings</t>
        </is>
      </c>
      <c r="D243" s="18" t="inlineStr">
        <is>
          <t>large</t>
        </is>
      </c>
      <c r="E243" s="18" t="inlineStr">
        <is>
          <t>sum_insured</t>
        </is>
      </c>
      <c r="F243" s="18" t="inlineStr">
        <is>
          <t>spline value</t>
        </is>
      </c>
      <c r="G243" s="18" t="n"/>
      <c r="H243" s="33" t="n">
        <v>263000</v>
      </c>
      <c r="I243" s="33" t="n"/>
      <c r="J243" s="33" t="n"/>
      <c r="K243" s="34" t="n">
        <v>0.7215659411219612</v>
      </c>
      <c r="L243" s="35">
        <f>IF(ISNUMBER(K243),EXP(K243),"")</f>
        <v/>
      </c>
      <c r="M243" s="18" t="inlineStr">
        <is>
          <t>every value from 44000 to 894000 in steps of 1000</t>
        </is>
      </c>
      <c r="N243" s="18" t="inlineStr">
        <is>
          <t>buildings|large|sum_insured</t>
        </is>
      </c>
    </row>
    <row r="244">
      <c r="B244" s="18" t="inlineStr">
        <is>
          <t>buildings|large|sum_insured|264000</t>
        </is>
      </c>
      <c r="C244" s="18" t="inlineStr">
        <is>
          <t>buildings</t>
        </is>
      </c>
      <c r="D244" s="18" t="inlineStr">
        <is>
          <t>large</t>
        </is>
      </c>
      <c r="E244" s="18" t="inlineStr">
        <is>
          <t>sum_insured</t>
        </is>
      </c>
      <c r="F244" s="18" t="inlineStr">
        <is>
          <t>spline value</t>
        </is>
      </c>
      <c r="G244" s="18" t="n"/>
      <c r="H244" s="33" t="n">
        <v>264000</v>
      </c>
      <c r="I244" s="33" t="n"/>
      <c r="J244" s="33" t="n"/>
      <c r="K244" s="34" t="n">
        <v>0.7256668241751386</v>
      </c>
      <c r="L244" s="35">
        <f>IF(ISNUMBER(K244),EXP(K244),"")</f>
        <v/>
      </c>
      <c r="M244" s="18" t="inlineStr">
        <is>
          <t>every value from 44000 to 894000 in steps of 1000</t>
        </is>
      </c>
      <c r="N244" s="18" t="inlineStr">
        <is>
          <t>buildings|large|sum_insured</t>
        </is>
      </c>
    </row>
    <row r="245">
      <c r="B245" s="18" t="inlineStr">
        <is>
          <t>buildings|large|sum_insured|265000</t>
        </is>
      </c>
      <c r="C245" s="18" t="inlineStr">
        <is>
          <t>buildings</t>
        </is>
      </c>
      <c r="D245" s="18" t="inlineStr">
        <is>
          <t>large</t>
        </is>
      </c>
      <c r="E245" s="18" t="inlineStr">
        <is>
          <t>sum_insured</t>
        </is>
      </c>
      <c r="F245" s="18" t="inlineStr">
        <is>
          <t>spline value</t>
        </is>
      </c>
      <c r="G245" s="18" t="n"/>
      <c r="H245" s="33" t="n">
        <v>265000</v>
      </c>
      <c r="I245" s="33" t="n"/>
      <c r="J245" s="33" t="n"/>
      <c r="K245" s="34" t="n">
        <v>0.7297576581954816</v>
      </c>
      <c r="L245" s="35">
        <f>IF(ISNUMBER(K245),EXP(K245),"")</f>
        <v/>
      </c>
      <c r="M245" s="18" t="inlineStr">
        <is>
          <t>every value from 44000 to 894000 in steps of 1000</t>
        </is>
      </c>
      <c r="N245" s="18" t="inlineStr">
        <is>
          <t>buildings|large|sum_insured</t>
        </is>
      </c>
    </row>
    <row r="246">
      <c r="B246" s="18" t="inlineStr">
        <is>
          <t>buildings|large|sum_insured|266000</t>
        </is>
      </c>
      <c r="C246" s="18" t="inlineStr">
        <is>
          <t>buildings</t>
        </is>
      </c>
      <c r="D246" s="18" t="inlineStr">
        <is>
          <t>large</t>
        </is>
      </c>
      <c r="E246" s="18" t="inlineStr">
        <is>
          <t>sum_insured</t>
        </is>
      </c>
      <c r="F246" s="18" t="inlineStr">
        <is>
          <t>spline value</t>
        </is>
      </c>
      <c r="G246" s="18" t="n"/>
      <c r="H246" s="33" t="n">
        <v>266000</v>
      </c>
      <c r="I246" s="33" t="n"/>
      <c r="J246" s="33" t="n"/>
      <c r="K246" s="34" t="n">
        <v>0.733838450458062</v>
      </c>
      <c r="L246" s="35">
        <f>IF(ISNUMBER(K246),EXP(K246),"")</f>
        <v/>
      </c>
      <c r="M246" s="18" t="inlineStr">
        <is>
          <t>every value from 44000 to 894000 in steps of 1000</t>
        </is>
      </c>
      <c r="N246" s="18" t="inlineStr">
        <is>
          <t>buildings|large|sum_insured</t>
        </is>
      </c>
    </row>
    <row r="247">
      <c r="B247" s="18" t="inlineStr">
        <is>
          <t>buildings|large|sum_insured|267000</t>
        </is>
      </c>
      <c r="C247" s="18" t="inlineStr">
        <is>
          <t>buildings</t>
        </is>
      </c>
      <c r="D247" s="18" t="inlineStr">
        <is>
          <t>large</t>
        </is>
      </c>
      <c r="E247" s="18" t="inlineStr">
        <is>
          <t>sum_insured</t>
        </is>
      </c>
      <c r="F247" s="18" t="inlineStr">
        <is>
          <t>spline value</t>
        </is>
      </c>
      <c r="G247" s="18" t="n"/>
      <c r="H247" s="33" t="n">
        <v>267000</v>
      </c>
      <c r="I247" s="33" t="n"/>
      <c r="J247" s="33" t="n"/>
      <c r="K247" s="34" t="n">
        <v>0.7379092082379516</v>
      </c>
      <c r="L247" s="35">
        <f>IF(ISNUMBER(K247),EXP(K247),"")</f>
        <v/>
      </c>
      <c r="M247" s="18" t="inlineStr">
        <is>
          <t>every value from 44000 to 894000 in steps of 1000</t>
        </is>
      </c>
      <c r="N247" s="18" t="inlineStr">
        <is>
          <t>buildings|large|sum_insured</t>
        </is>
      </c>
    </row>
    <row r="248">
      <c r="B248" s="18" t="inlineStr">
        <is>
          <t>buildings|large|sum_insured|268000</t>
        </is>
      </c>
      <c r="C248" s="18" t="inlineStr">
        <is>
          <t>buildings</t>
        </is>
      </c>
      <c r="D248" s="18" t="inlineStr">
        <is>
          <t>large</t>
        </is>
      </c>
      <c r="E248" s="18" t="inlineStr">
        <is>
          <t>sum_insured</t>
        </is>
      </c>
      <c r="F248" s="18" t="inlineStr">
        <is>
          <t>spline value</t>
        </is>
      </c>
      <c r="G248" s="18" t="n"/>
      <c r="H248" s="33" t="n">
        <v>268000</v>
      </c>
      <c r="I248" s="33" t="n"/>
      <c r="J248" s="33" t="n"/>
      <c r="K248" s="34" t="n">
        <v>0.7419699388102224</v>
      </c>
      <c r="L248" s="35">
        <f>IF(ISNUMBER(K248),EXP(K248),"")</f>
        <v/>
      </c>
      <c r="M248" s="18" t="inlineStr">
        <is>
          <t>every value from 44000 to 894000 in steps of 1000</t>
        </is>
      </c>
      <c r="N248" s="18" t="inlineStr">
        <is>
          <t>buildings|large|sum_insured</t>
        </is>
      </c>
    </row>
    <row r="249">
      <c r="B249" s="18" t="inlineStr">
        <is>
          <t>buildings|large|sum_insured|269000</t>
        </is>
      </c>
      <c r="C249" s="18" t="inlineStr">
        <is>
          <t>buildings</t>
        </is>
      </c>
      <c r="D249" s="18" t="inlineStr">
        <is>
          <t>large</t>
        </is>
      </c>
      <c r="E249" s="18" t="inlineStr">
        <is>
          <t>sum_insured</t>
        </is>
      </c>
      <c r="F249" s="18" t="inlineStr">
        <is>
          <t>spline value</t>
        </is>
      </c>
      <c r="G249" s="18" t="n"/>
      <c r="H249" s="33" t="n">
        <v>269000</v>
      </c>
      <c r="I249" s="33" t="n"/>
      <c r="J249" s="33" t="n"/>
      <c r="K249" s="34" t="n">
        <v>0.7460206494499471</v>
      </c>
      <c r="L249" s="35">
        <f>IF(ISNUMBER(K249),EXP(K249),"")</f>
        <v/>
      </c>
      <c r="M249" s="18" t="inlineStr">
        <is>
          <t>every value from 44000 to 894000 in steps of 1000</t>
        </is>
      </c>
      <c r="N249" s="18" t="inlineStr">
        <is>
          <t>buildings|large|sum_insured</t>
        </is>
      </c>
    </row>
    <row r="250">
      <c r="B250" s="18" t="inlineStr">
        <is>
          <t>buildings|large|sum_insured|270000</t>
        </is>
      </c>
      <c r="C250" s="18" t="inlineStr">
        <is>
          <t>buildings</t>
        </is>
      </c>
      <c r="D250" s="18" t="inlineStr">
        <is>
          <t>large</t>
        </is>
      </c>
      <c r="E250" s="18" t="inlineStr">
        <is>
          <t>sum_insured</t>
        </is>
      </c>
      <c r="F250" s="18" t="inlineStr">
        <is>
          <t>spline value</t>
        </is>
      </c>
      <c r="G250" s="18" t="n"/>
      <c r="H250" s="33" t="n">
        <v>270000</v>
      </c>
      <c r="I250" s="33" t="n"/>
      <c r="J250" s="33" t="n"/>
      <c r="K250" s="34" t="n">
        <v>0.7500613474321964</v>
      </c>
      <c r="L250" s="35">
        <f>IF(ISNUMBER(K250),EXP(K250),"")</f>
        <v/>
      </c>
      <c r="M250" s="18" t="inlineStr">
        <is>
          <t>every value from 44000 to 894000 in steps of 1000</t>
        </is>
      </c>
      <c r="N250" s="18" t="inlineStr">
        <is>
          <t>buildings|large|sum_insured</t>
        </is>
      </c>
    </row>
    <row r="251">
      <c r="B251" s="18" t="inlineStr">
        <is>
          <t>buildings|large|sum_insured|271000</t>
        </is>
      </c>
      <c r="C251" s="18" t="inlineStr">
        <is>
          <t>buildings</t>
        </is>
      </c>
      <c r="D251" s="18" t="inlineStr">
        <is>
          <t>large</t>
        </is>
      </c>
      <c r="E251" s="18" t="inlineStr">
        <is>
          <t>sum_insured</t>
        </is>
      </c>
      <c r="F251" s="18" t="inlineStr">
        <is>
          <t>spline value</t>
        </is>
      </c>
      <c r="G251" s="18" t="n"/>
      <c r="H251" s="33" t="n">
        <v>271000</v>
      </c>
      <c r="I251" s="33" t="n"/>
      <c r="J251" s="33" t="n"/>
      <c r="K251" s="34" t="n">
        <v>0.7540920400320434</v>
      </c>
      <c r="L251" s="35">
        <f>IF(ISNUMBER(K251),EXP(K251),"")</f>
        <v/>
      </c>
      <c r="M251" s="18" t="inlineStr">
        <is>
          <t>every value from 44000 to 894000 in steps of 1000</t>
        </is>
      </c>
      <c r="N251" s="18" t="inlineStr">
        <is>
          <t>buildings|large|sum_insured</t>
        </is>
      </c>
    </row>
    <row r="252">
      <c r="B252" s="18" t="inlineStr">
        <is>
          <t>buildings|large|sum_insured|272000</t>
        </is>
      </c>
      <c r="C252" s="18" t="inlineStr">
        <is>
          <t>buildings</t>
        </is>
      </c>
      <c r="D252" s="18" t="inlineStr">
        <is>
          <t>large</t>
        </is>
      </c>
      <c r="E252" s="18" t="inlineStr">
        <is>
          <t>sum_insured</t>
        </is>
      </c>
      <c r="F252" s="18" t="inlineStr">
        <is>
          <t>spline value</t>
        </is>
      </c>
      <c r="G252" s="18" t="n"/>
      <c r="H252" s="33" t="n">
        <v>272000</v>
      </c>
      <c r="I252" s="33" t="n"/>
      <c r="J252" s="33" t="n"/>
      <c r="K252" s="34" t="n">
        <v>0.7581127345245596</v>
      </c>
      <c r="L252" s="35">
        <f>IF(ISNUMBER(K252),EXP(K252),"")</f>
        <v/>
      </c>
      <c r="M252" s="18" t="inlineStr">
        <is>
          <t>every value from 44000 to 894000 in steps of 1000</t>
        </is>
      </c>
      <c r="N252" s="18" t="inlineStr">
        <is>
          <t>buildings|large|sum_insured</t>
        </is>
      </c>
    </row>
    <row r="253">
      <c r="B253" s="18" t="inlineStr">
        <is>
          <t>buildings|large|sum_insured|273000</t>
        </is>
      </c>
      <c r="C253" s="18" t="inlineStr">
        <is>
          <t>buildings</t>
        </is>
      </c>
      <c r="D253" s="18" t="inlineStr">
        <is>
          <t>large</t>
        </is>
      </c>
      <c r="E253" s="18" t="inlineStr">
        <is>
          <t>sum_insured</t>
        </is>
      </c>
      <c r="F253" s="18" t="inlineStr">
        <is>
          <t>spline value</t>
        </is>
      </c>
      <c r="G253" s="18" t="n"/>
      <c r="H253" s="33" t="n">
        <v>273000</v>
      </c>
      <c r="I253" s="33" t="n"/>
      <c r="J253" s="33" t="n"/>
      <c r="K253" s="34" t="n">
        <v>0.7621234381848171</v>
      </c>
      <c r="L253" s="35">
        <f>IF(ISNUMBER(K253),EXP(K253),"")</f>
        <v/>
      </c>
      <c r="M253" s="18" t="inlineStr">
        <is>
          <t>every value from 44000 to 894000 in steps of 1000</t>
        </is>
      </c>
      <c r="N253" s="18" t="inlineStr">
        <is>
          <t>buildings|large|sum_insured</t>
        </is>
      </c>
    </row>
    <row r="254">
      <c r="B254" s="18" t="inlineStr">
        <is>
          <t>buildings|large|sum_insured|274000</t>
        </is>
      </c>
      <c r="C254" s="18" t="inlineStr">
        <is>
          <t>buildings</t>
        </is>
      </c>
      <c r="D254" s="18" t="inlineStr">
        <is>
          <t>large</t>
        </is>
      </c>
      <c r="E254" s="18" t="inlineStr">
        <is>
          <t>sum_insured</t>
        </is>
      </c>
      <c r="F254" s="18" t="inlineStr">
        <is>
          <t>spline value</t>
        </is>
      </c>
      <c r="G254" s="18" t="n"/>
      <c r="H254" s="33" t="n">
        <v>274000</v>
      </c>
      <c r="I254" s="33" t="n"/>
      <c r="J254" s="33" t="n"/>
      <c r="K254" s="34" t="n">
        <v>0.7661241582878878</v>
      </c>
      <c r="L254" s="35">
        <f>IF(ISNUMBER(K254),EXP(K254),"")</f>
        <v/>
      </c>
      <c r="M254" s="18" t="inlineStr">
        <is>
          <t>every value from 44000 to 894000 in steps of 1000</t>
        </is>
      </c>
      <c r="N254" s="18" t="inlineStr">
        <is>
          <t>buildings|large|sum_insured</t>
        </is>
      </c>
    </row>
    <row r="255">
      <c r="B255" s="18" t="inlineStr">
        <is>
          <t>buildings|large|sum_insured|275000</t>
        </is>
      </c>
      <c r="C255" s="18" t="inlineStr">
        <is>
          <t>buildings</t>
        </is>
      </c>
      <c r="D255" s="18" t="inlineStr">
        <is>
          <t>large</t>
        </is>
      </c>
      <c r="E255" s="18" t="inlineStr">
        <is>
          <t>sum_insured</t>
        </is>
      </c>
      <c r="F255" s="18" t="inlineStr">
        <is>
          <t>spline value</t>
        </is>
      </c>
      <c r="G255" s="18" t="n"/>
      <c r="H255" s="33" t="n">
        <v>275000</v>
      </c>
      <c r="I255" s="33" t="n"/>
      <c r="J255" s="33" t="n"/>
      <c r="K255" s="34" t="n">
        <v>0.7701149021088437</v>
      </c>
      <c r="L255" s="35">
        <f>IF(ISNUMBER(K255),EXP(K255),"")</f>
        <v/>
      </c>
      <c r="M255" s="18" t="inlineStr">
        <is>
          <t>every value from 44000 to 894000 in steps of 1000</t>
        </is>
      </c>
      <c r="N255" s="18" t="inlineStr">
        <is>
          <t>buildings|large|sum_insured</t>
        </is>
      </c>
    </row>
    <row r="256">
      <c r="B256" s="18" t="inlineStr">
        <is>
          <t>buildings|large|sum_insured|276000</t>
        </is>
      </c>
      <c r="C256" s="18" t="inlineStr">
        <is>
          <t>buildings</t>
        </is>
      </c>
      <c r="D256" s="18" t="inlineStr">
        <is>
          <t>large</t>
        </is>
      </c>
      <c r="E256" s="18" t="inlineStr">
        <is>
          <t>sum_insured</t>
        </is>
      </c>
      <c r="F256" s="18" t="inlineStr">
        <is>
          <t>spline value</t>
        </is>
      </c>
      <c r="G256" s="18" t="n"/>
      <c r="H256" s="33" t="n">
        <v>276000</v>
      </c>
      <c r="I256" s="33" t="n"/>
      <c r="J256" s="33" t="n"/>
      <c r="K256" s="34" t="n">
        <v>0.7740956769227566</v>
      </c>
      <c r="L256" s="35">
        <f>IF(ISNUMBER(K256),EXP(K256),"")</f>
        <v/>
      </c>
      <c r="M256" s="18" t="inlineStr">
        <is>
          <t>every value from 44000 to 894000 in steps of 1000</t>
        </is>
      </c>
      <c r="N256" s="18" t="inlineStr">
        <is>
          <t>buildings|large|sum_insured</t>
        </is>
      </c>
    </row>
    <row r="257">
      <c r="B257" s="18" t="inlineStr">
        <is>
          <t>buildings|large|sum_insured|277000</t>
        </is>
      </c>
      <c r="C257" s="18" t="inlineStr">
        <is>
          <t>buildings</t>
        </is>
      </c>
      <c r="D257" s="18" t="inlineStr">
        <is>
          <t>large</t>
        </is>
      </c>
      <c r="E257" s="18" t="inlineStr">
        <is>
          <t>sum_insured</t>
        </is>
      </c>
      <c r="F257" s="18" t="inlineStr">
        <is>
          <t>spline value</t>
        </is>
      </c>
      <c r="G257" s="18" t="n"/>
      <c r="H257" s="33" t="n">
        <v>277000</v>
      </c>
      <c r="I257" s="33" t="n"/>
      <c r="J257" s="33" t="n"/>
      <c r="K257" s="34" t="n">
        <v>0.7780664900046991</v>
      </c>
      <c r="L257" s="35">
        <f>IF(ISNUMBER(K257),EXP(K257),"")</f>
        <v/>
      </c>
      <c r="M257" s="18" t="inlineStr">
        <is>
          <t>every value from 44000 to 894000 in steps of 1000</t>
        </is>
      </c>
      <c r="N257" s="18" t="inlineStr">
        <is>
          <t>buildings|large|sum_insured</t>
        </is>
      </c>
    </row>
    <row r="258">
      <c r="B258" s="18" t="inlineStr">
        <is>
          <t>buildings|large|sum_insured|278000</t>
        </is>
      </c>
      <c r="C258" s="18" t="inlineStr">
        <is>
          <t>buildings</t>
        </is>
      </c>
      <c r="D258" s="18" t="inlineStr">
        <is>
          <t>large</t>
        </is>
      </c>
      <c r="E258" s="18" t="inlineStr">
        <is>
          <t>sum_insured</t>
        </is>
      </c>
      <c r="F258" s="18" t="inlineStr">
        <is>
          <t>spline value</t>
        </is>
      </c>
      <c r="G258" s="18" t="n"/>
      <c r="H258" s="33" t="n">
        <v>278000</v>
      </c>
      <c r="I258" s="33" t="n"/>
      <c r="J258" s="33" t="n"/>
      <c r="K258" s="34" t="n">
        <v>0.7820273486297427</v>
      </c>
      <c r="L258" s="35">
        <f>IF(ISNUMBER(K258),EXP(K258),"")</f>
        <v/>
      </c>
      <c r="M258" s="18" t="inlineStr">
        <is>
          <t>every value from 44000 to 894000 in steps of 1000</t>
        </is>
      </c>
      <c r="N258" s="18" t="inlineStr">
        <is>
          <t>buildings|large|sum_insured</t>
        </is>
      </c>
    </row>
    <row r="259">
      <c r="B259" s="18" t="inlineStr">
        <is>
          <t>buildings|large|sum_insured|279000</t>
        </is>
      </c>
      <c r="C259" s="18" t="inlineStr">
        <is>
          <t>buildings</t>
        </is>
      </c>
      <c r="D259" s="18" t="inlineStr">
        <is>
          <t>large</t>
        </is>
      </c>
      <c r="E259" s="18" t="inlineStr">
        <is>
          <t>sum_insured</t>
        </is>
      </c>
      <c r="F259" s="18" t="inlineStr">
        <is>
          <t>spline value</t>
        </is>
      </c>
      <c r="G259" s="18" t="n"/>
      <c r="H259" s="33" t="n">
        <v>279000</v>
      </c>
      <c r="I259" s="33" t="n"/>
      <c r="J259" s="33" t="n"/>
      <c r="K259" s="34" t="n">
        <v>0.7859782600729591</v>
      </c>
      <c r="L259" s="35">
        <f>IF(ISNUMBER(K259),EXP(K259),"")</f>
        <v/>
      </c>
      <c r="M259" s="18" t="inlineStr">
        <is>
          <t>every value from 44000 to 894000 in steps of 1000</t>
        </is>
      </c>
      <c r="N259" s="18" t="inlineStr">
        <is>
          <t>buildings|large|sum_insured</t>
        </is>
      </c>
    </row>
    <row r="260">
      <c r="B260" s="18" t="inlineStr">
        <is>
          <t>buildings|large|sum_insured|280000</t>
        </is>
      </c>
      <c r="C260" s="18" t="inlineStr">
        <is>
          <t>buildings</t>
        </is>
      </c>
      <c r="D260" s="18" t="inlineStr">
        <is>
          <t>large</t>
        </is>
      </c>
      <c r="E260" s="18" t="inlineStr">
        <is>
          <t>sum_insured</t>
        </is>
      </c>
      <c r="F260" s="18" t="inlineStr">
        <is>
          <t>spline value</t>
        </is>
      </c>
      <c r="G260" s="18" t="n"/>
      <c r="H260" s="33" t="n">
        <v>280000</v>
      </c>
      <c r="I260" s="33" t="n"/>
      <c r="J260" s="33" t="n"/>
      <c r="K260" s="34" t="n">
        <v>0.7899192316094208</v>
      </c>
      <c r="L260" s="35">
        <f>IF(ISNUMBER(K260),EXP(K260),"")</f>
        <v/>
      </c>
      <c r="M260" s="18" t="inlineStr">
        <is>
          <t>every value from 44000 to 894000 in steps of 1000</t>
        </is>
      </c>
      <c r="N260" s="18" t="inlineStr">
        <is>
          <t>buildings|large|sum_insured</t>
        </is>
      </c>
    </row>
    <row r="261">
      <c r="B261" s="18" t="inlineStr">
        <is>
          <t>buildings|large|sum_insured|281000</t>
        </is>
      </c>
      <c r="C261" s="18" t="inlineStr">
        <is>
          <t>buildings</t>
        </is>
      </c>
      <c r="D261" s="18" t="inlineStr">
        <is>
          <t>large</t>
        </is>
      </c>
      <c r="E261" s="18" t="inlineStr">
        <is>
          <t>sum_insured</t>
        </is>
      </c>
      <c r="F261" s="18" t="inlineStr">
        <is>
          <t>spline value</t>
        </is>
      </c>
      <c r="G261" s="18" t="n"/>
      <c r="H261" s="33" t="n">
        <v>281000</v>
      </c>
      <c r="I261" s="33" t="n"/>
      <c r="J261" s="33" t="n"/>
      <c r="K261" s="34" t="n">
        <v>0.7938502705142</v>
      </c>
      <c r="L261" s="35">
        <f>IF(ISNUMBER(K261),EXP(K261),"")</f>
        <v/>
      </c>
      <c r="M261" s="18" t="inlineStr">
        <is>
          <t>every value from 44000 to 894000 in steps of 1000</t>
        </is>
      </c>
      <c r="N261" s="18" t="inlineStr">
        <is>
          <t>buildings|large|sum_insured</t>
        </is>
      </c>
    </row>
    <row r="262">
      <c r="B262" s="18" t="inlineStr">
        <is>
          <t>buildings|large|sum_insured|282000</t>
        </is>
      </c>
      <c r="C262" s="18" t="inlineStr">
        <is>
          <t>buildings</t>
        </is>
      </c>
      <c r="D262" s="18" t="inlineStr">
        <is>
          <t>large</t>
        </is>
      </c>
      <c r="E262" s="18" t="inlineStr">
        <is>
          <t>sum_insured</t>
        </is>
      </c>
      <c r="F262" s="18" t="inlineStr">
        <is>
          <t>spline value</t>
        </is>
      </c>
      <c r="G262" s="18" t="n"/>
      <c r="H262" s="33" t="n">
        <v>282000</v>
      </c>
      <c r="I262" s="33" t="n"/>
      <c r="J262" s="33" t="n"/>
      <c r="K262" s="34" t="n">
        <v>0.7977713840623678</v>
      </c>
      <c r="L262" s="35">
        <f>IF(ISNUMBER(K262),EXP(K262),"")</f>
        <v/>
      </c>
      <c r="M262" s="18" t="inlineStr">
        <is>
          <t>every value from 44000 to 894000 in steps of 1000</t>
        </is>
      </c>
      <c r="N262" s="18" t="inlineStr">
        <is>
          <t>buildings|large|sum_insured</t>
        </is>
      </c>
    </row>
    <row r="263">
      <c r="B263" s="18" t="inlineStr">
        <is>
          <t>buildings|large|sum_insured|283000</t>
        </is>
      </c>
      <c r="C263" s="18" t="inlineStr">
        <is>
          <t>buildings</t>
        </is>
      </c>
      <c r="D263" s="18" t="inlineStr">
        <is>
          <t>large</t>
        </is>
      </c>
      <c r="E263" s="18" t="inlineStr">
        <is>
          <t>sum_insured</t>
        </is>
      </c>
      <c r="F263" s="18" t="inlineStr">
        <is>
          <t>spline value</t>
        </is>
      </c>
      <c r="G263" s="18" t="n"/>
      <c r="H263" s="33" t="n">
        <v>283000</v>
      </c>
      <c r="I263" s="33" t="n"/>
      <c r="J263" s="33" t="n"/>
      <c r="K263" s="34" t="n">
        <v>0.801682579528997</v>
      </c>
      <c r="L263" s="35">
        <f>IF(ISNUMBER(K263),EXP(K263),"")</f>
        <v/>
      </c>
      <c r="M263" s="18" t="inlineStr">
        <is>
          <t>every value from 44000 to 894000 in steps of 1000</t>
        </is>
      </c>
      <c r="N263" s="18" t="inlineStr">
        <is>
          <t>buildings|large|sum_insured</t>
        </is>
      </c>
    </row>
    <row r="264">
      <c r="B264" s="18" t="inlineStr">
        <is>
          <t>buildings|large|sum_insured|284000</t>
        </is>
      </c>
      <c r="C264" s="18" t="inlineStr">
        <is>
          <t>buildings</t>
        </is>
      </c>
      <c r="D264" s="18" t="inlineStr">
        <is>
          <t>large</t>
        </is>
      </c>
      <c r="E264" s="18" t="inlineStr">
        <is>
          <t>sum_insured</t>
        </is>
      </c>
      <c r="F264" s="18" t="inlineStr">
        <is>
          <t>spline value</t>
        </is>
      </c>
      <c r="G264" s="18" t="n"/>
      <c r="H264" s="33" t="n">
        <v>284000</v>
      </c>
      <c r="I264" s="33" t="n"/>
      <c r="J264" s="33" t="n"/>
      <c r="K264" s="34" t="n">
        <v>0.8055838641891593</v>
      </c>
      <c r="L264" s="35">
        <f>IF(ISNUMBER(K264),EXP(K264),"")</f>
        <v/>
      </c>
      <c r="M264" s="18" t="inlineStr">
        <is>
          <t>every value from 44000 to 894000 in steps of 1000</t>
        </is>
      </c>
      <c r="N264" s="18" t="inlineStr">
        <is>
          <t>buildings|large|sum_insured</t>
        </is>
      </c>
    </row>
    <row r="265">
      <c r="B265" s="18" t="inlineStr">
        <is>
          <t>buildings|large|sum_insured|285000</t>
        </is>
      </c>
      <c r="C265" s="18" t="inlineStr">
        <is>
          <t>buildings</t>
        </is>
      </c>
      <c r="D265" s="18" t="inlineStr">
        <is>
          <t>large</t>
        </is>
      </c>
      <c r="E265" s="18" t="inlineStr">
        <is>
          <t>sum_insured</t>
        </is>
      </c>
      <c r="F265" s="18" t="inlineStr">
        <is>
          <t>spline value</t>
        </is>
      </c>
      <c r="G265" s="18" t="n"/>
      <c r="H265" s="33" t="n">
        <v>285000</v>
      </c>
      <c r="I265" s="33" t="n"/>
      <c r="J265" s="33" t="n"/>
      <c r="K265" s="34" t="n">
        <v>0.8094752453179266</v>
      </c>
      <c r="L265" s="35">
        <f>IF(ISNUMBER(K265),EXP(K265),"")</f>
        <v/>
      </c>
      <c r="M265" s="18" t="inlineStr">
        <is>
          <t>every value from 44000 to 894000 in steps of 1000</t>
        </is>
      </c>
      <c r="N265" s="18" t="inlineStr">
        <is>
          <t>buildings|large|sum_insured</t>
        </is>
      </c>
    </row>
    <row r="266">
      <c r="B266" s="18" t="inlineStr">
        <is>
          <t>buildings|large|sum_insured|286000</t>
        </is>
      </c>
      <c r="C266" s="18" t="inlineStr">
        <is>
          <t>buildings</t>
        </is>
      </c>
      <c r="D266" s="18" t="inlineStr">
        <is>
          <t>large</t>
        </is>
      </c>
      <c r="E266" s="18" t="inlineStr">
        <is>
          <t>sum_insured</t>
        </is>
      </c>
      <c r="F266" s="18" t="inlineStr">
        <is>
          <t>spline value</t>
        </is>
      </c>
      <c r="G266" s="18" t="n"/>
      <c r="H266" s="33" t="n">
        <v>286000</v>
      </c>
      <c r="I266" s="33" t="n"/>
      <c r="J266" s="33" t="n"/>
      <c r="K266" s="34" t="n">
        <v>0.8133567301903708</v>
      </c>
      <c r="L266" s="35">
        <f>IF(ISNUMBER(K266),EXP(K266),"")</f>
        <v/>
      </c>
      <c r="M266" s="18" t="inlineStr">
        <is>
          <t>every value from 44000 to 894000 in steps of 1000</t>
        </is>
      </c>
      <c r="N266" s="18" t="inlineStr">
        <is>
          <t>buildings|large|sum_insured</t>
        </is>
      </c>
    </row>
    <row r="267">
      <c r="B267" s="18" t="inlineStr">
        <is>
          <t>buildings|large|sum_insured|287000</t>
        </is>
      </c>
      <c r="C267" s="18" t="inlineStr">
        <is>
          <t>buildings</t>
        </is>
      </c>
      <c r="D267" s="18" t="inlineStr">
        <is>
          <t>large</t>
        </is>
      </c>
      <c r="E267" s="18" t="inlineStr">
        <is>
          <t>sum_insured</t>
        </is>
      </c>
      <c r="F267" s="18" t="inlineStr">
        <is>
          <t>spline value</t>
        </is>
      </c>
      <c r="G267" s="18" t="n"/>
      <c r="H267" s="33" t="n">
        <v>287000</v>
      </c>
      <c r="I267" s="33" t="n"/>
      <c r="J267" s="33" t="n"/>
      <c r="K267" s="34" t="n">
        <v>0.8172283260815644</v>
      </c>
      <c r="L267" s="35">
        <f>IF(ISNUMBER(K267),EXP(K267),"")</f>
        <v/>
      </c>
      <c r="M267" s="18" t="inlineStr">
        <is>
          <t>every value from 44000 to 894000 in steps of 1000</t>
        </is>
      </c>
      <c r="N267" s="18" t="inlineStr">
        <is>
          <t>buildings|large|sum_insured</t>
        </is>
      </c>
    </row>
    <row r="268">
      <c r="B268" s="18" t="inlineStr">
        <is>
          <t>buildings|large|sum_insured|288000</t>
        </is>
      </c>
      <c r="C268" s="18" t="inlineStr">
        <is>
          <t>buildings</t>
        </is>
      </c>
      <c r="D268" s="18" t="inlineStr">
        <is>
          <t>large</t>
        </is>
      </c>
      <c r="E268" s="18" t="inlineStr">
        <is>
          <t>sum_insured</t>
        </is>
      </c>
      <c r="F268" s="18" t="inlineStr">
        <is>
          <t>spline value</t>
        </is>
      </c>
      <c r="G268" s="18" t="n"/>
      <c r="H268" s="33" t="n">
        <v>288000</v>
      </c>
      <c r="I268" s="33" t="n"/>
      <c r="J268" s="33" t="n"/>
      <c r="K268" s="34" t="n">
        <v>0.8210900402665788</v>
      </c>
      <c r="L268" s="35">
        <f>IF(ISNUMBER(K268),EXP(K268),"")</f>
        <v/>
      </c>
      <c r="M268" s="18" t="inlineStr">
        <is>
          <t>every value from 44000 to 894000 in steps of 1000</t>
        </is>
      </c>
      <c r="N268" s="18" t="inlineStr">
        <is>
          <t>buildings|large|sum_insured</t>
        </is>
      </c>
    </row>
    <row r="269">
      <c r="B269" s="18" t="inlineStr">
        <is>
          <t>buildings|large|sum_insured|289000</t>
        </is>
      </c>
      <c r="C269" s="18" t="inlineStr">
        <is>
          <t>buildings</t>
        </is>
      </c>
      <c r="D269" s="18" t="inlineStr">
        <is>
          <t>large</t>
        </is>
      </c>
      <c r="E269" s="18" t="inlineStr">
        <is>
          <t>sum_insured</t>
        </is>
      </c>
      <c r="F269" s="18" t="inlineStr">
        <is>
          <t>spline value</t>
        </is>
      </c>
      <c r="G269" s="18" t="n"/>
      <c r="H269" s="33" t="n">
        <v>289000</v>
      </c>
      <c r="I269" s="33" t="n"/>
      <c r="J269" s="33" t="n"/>
      <c r="K269" s="34" t="n">
        <v>0.8249418800204861</v>
      </c>
      <c r="L269" s="35">
        <f>IF(ISNUMBER(K269),EXP(K269),"")</f>
        <v/>
      </c>
      <c r="M269" s="18" t="inlineStr">
        <is>
          <t>every value from 44000 to 894000 in steps of 1000</t>
        </is>
      </c>
      <c r="N269" s="18" t="inlineStr">
        <is>
          <t>buildings|large|sum_insured</t>
        </is>
      </c>
    </row>
    <row r="270">
      <c r="B270" s="18" t="inlineStr">
        <is>
          <t>buildings|large|sum_insured|290000</t>
        </is>
      </c>
      <c r="C270" s="18" t="inlineStr">
        <is>
          <t>buildings</t>
        </is>
      </c>
      <c r="D270" s="18" t="inlineStr">
        <is>
          <t>large</t>
        </is>
      </c>
      <c r="E270" s="18" t="inlineStr">
        <is>
          <t>sum_insured</t>
        </is>
      </c>
      <c r="F270" s="18" t="inlineStr">
        <is>
          <t>spline value</t>
        </is>
      </c>
      <c r="G270" s="18" t="n"/>
      <c r="H270" s="33" t="n">
        <v>290000</v>
      </c>
      <c r="I270" s="33" t="n"/>
      <c r="J270" s="33" t="n"/>
      <c r="K270" s="34" t="n">
        <v>0.8287838526183586</v>
      </c>
      <c r="L270" s="35">
        <f>IF(ISNUMBER(K270),EXP(K270),"")</f>
        <v/>
      </c>
      <c r="M270" s="18" t="inlineStr">
        <is>
          <t>every value from 44000 to 894000 in steps of 1000</t>
        </is>
      </c>
      <c r="N270" s="18" t="inlineStr">
        <is>
          <t>buildings|large|sum_insured</t>
        </is>
      </c>
    </row>
    <row r="271">
      <c r="B271" s="18" t="inlineStr">
        <is>
          <t>buildings|large|sum_insured|291000</t>
        </is>
      </c>
      <c r="C271" s="18" t="inlineStr">
        <is>
          <t>buildings</t>
        </is>
      </c>
      <c r="D271" s="18" t="inlineStr">
        <is>
          <t>large</t>
        </is>
      </c>
      <c r="E271" s="18" t="inlineStr">
        <is>
          <t>sum_insured</t>
        </is>
      </c>
      <c r="F271" s="18" t="inlineStr">
        <is>
          <t>spline value</t>
        </is>
      </c>
      <c r="G271" s="18" t="n"/>
      <c r="H271" s="33" t="n">
        <v>291000</v>
      </c>
      <c r="I271" s="33" t="n"/>
      <c r="J271" s="33" t="n"/>
      <c r="K271" s="34" t="n">
        <v>0.832615965335268</v>
      </c>
      <c r="L271" s="35">
        <f>IF(ISNUMBER(K271),EXP(K271),"")</f>
        <v/>
      </c>
      <c r="M271" s="18" t="inlineStr">
        <is>
          <t>every value from 44000 to 894000 in steps of 1000</t>
        </is>
      </c>
      <c r="N271" s="18" t="inlineStr">
        <is>
          <t>buildings|large|sum_insured</t>
        </is>
      </c>
    </row>
    <row r="272">
      <c r="B272" s="18" t="inlineStr">
        <is>
          <t>buildings|large|sum_insured|292000</t>
        </is>
      </c>
      <c r="C272" s="18" t="inlineStr">
        <is>
          <t>buildings</t>
        </is>
      </c>
      <c r="D272" s="18" t="inlineStr">
        <is>
          <t>large</t>
        </is>
      </c>
      <c r="E272" s="18" t="inlineStr">
        <is>
          <t>sum_insured</t>
        </is>
      </c>
      <c r="F272" s="18" t="inlineStr">
        <is>
          <t>spline value</t>
        </is>
      </c>
      <c r="G272" s="18" t="n"/>
      <c r="H272" s="33" t="n">
        <v>292000</v>
      </c>
      <c r="I272" s="33" t="n"/>
      <c r="J272" s="33" t="n"/>
      <c r="K272" s="34" t="n">
        <v>0.8364382254462864</v>
      </c>
      <c r="L272" s="35">
        <f>IF(ISNUMBER(K272),EXP(K272),"")</f>
        <v/>
      </c>
      <c r="M272" s="18" t="inlineStr">
        <is>
          <t>every value from 44000 to 894000 in steps of 1000</t>
        </is>
      </c>
      <c r="N272" s="18" t="inlineStr">
        <is>
          <t>buildings|large|sum_insured</t>
        </is>
      </c>
    </row>
    <row r="273">
      <c r="B273" s="18" t="inlineStr">
        <is>
          <t>buildings|large|sum_insured|293000</t>
        </is>
      </c>
      <c r="C273" s="18" t="inlineStr">
        <is>
          <t>buildings</t>
        </is>
      </c>
      <c r="D273" s="18" t="inlineStr">
        <is>
          <t>large</t>
        </is>
      </c>
      <c r="E273" s="18" t="inlineStr">
        <is>
          <t>sum_insured</t>
        </is>
      </c>
      <c r="F273" s="18" t="inlineStr">
        <is>
          <t>spline value</t>
        </is>
      </c>
      <c r="G273" s="18" t="n"/>
      <c r="H273" s="33" t="n">
        <v>293000</v>
      </c>
      <c r="I273" s="33" t="n"/>
      <c r="J273" s="33" t="n"/>
      <c r="K273" s="34" t="n">
        <v>0.8402506402264858</v>
      </c>
      <c r="L273" s="35">
        <f>IF(ISNUMBER(K273),EXP(K273),"")</f>
        <v/>
      </c>
      <c r="M273" s="18" t="inlineStr">
        <is>
          <t>every value from 44000 to 894000 in steps of 1000</t>
        </is>
      </c>
      <c r="N273" s="18" t="inlineStr">
        <is>
          <t>buildings|large|sum_insured</t>
        </is>
      </c>
    </row>
    <row r="274">
      <c r="B274" s="18" t="inlineStr">
        <is>
          <t>buildings|large|sum_insured|294000</t>
        </is>
      </c>
      <c r="C274" s="18" t="inlineStr">
        <is>
          <t>buildings</t>
        </is>
      </c>
      <c r="D274" s="18" t="inlineStr">
        <is>
          <t>large</t>
        </is>
      </c>
      <c r="E274" s="18" t="inlineStr">
        <is>
          <t>sum_insured</t>
        </is>
      </c>
      <c r="F274" s="18" t="inlineStr">
        <is>
          <t>spline value</t>
        </is>
      </c>
      <c r="G274" s="18" t="n"/>
      <c r="H274" s="33" t="n">
        <v>294000</v>
      </c>
      <c r="I274" s="33" t="n"/>
      <c r="J274" s="33" t="n"/>
      <c r="K274" s="34" t="n">
        <v>0.8440532169509378</v>
      </c>
      <c r="L274" s="35">
        <f>IF(ISNUMBER(K274),EXP(K274),"")</f>
        <v/>
      </c>
      <c r="M274" s="18" t="inlineStr">
        <is>
          <t>every value from 44000 to 894000 in steps of 1000</t>
        </is>
      </c>
      <c r="N274" s="18" t="inlineStr">
        <is>
          <t>buildings|large|sum_insured</t>
        </is>
      </c>
    </row>
    <row r="275">
      <c r="B275" s="18" t="inlineStr">
        <is>
          <t>buildings|large|sum_insured|295000</t>
        </is>
      </c>
      <c r="C275" s="18" t="inlineStr">
        <is>
          <t>buildings</t>
        </is>
      </c>
      <c r="D275" s="18" t="inlineStr">
        <is>
          <t>large</t>
        </is>
      </c>
      <c r="E275" s="18" t="inlineStr">
        <is>
          <t>sum_insured</t>
        </is>
      </c>
      <c r="F275" s="18" t="inlineStr">
        <is>
          <t>spline value</t>
        </is>
      </c>
      <c r="G275" s="18" t="n"/>
      <c r="H275" s="33" t="n">
        <v>295000</v>
      </c>
      <c r="I275" s="33" t="n"/>
      <c r="J275" s="33" t="n"/>
      <c r="K275" s="34" t="n">
        <v>0.8478459628947149</v>
      </c>
      <c r="L275" s="35">
        <f>IF(ISNUMBER(K275),EXP(K275),"")</f>
        <v/>
      </c>
      <c r="M275" s="18" t="inlineStr">
        <is>
          <t>every value from 44000 to 894000 in steps of 1000</t>
        </is>
      </c>
      <c r="N275" s="18" t="inlineStr">
        <is>
          <t>buildings|large|sum_insured</t>
        </is>
      </c>
    </row>
    <row r="276">
      <c r="B276" s="18" t="inlineStr">
        <is>
          <t>buildings|large|sum_insured|296000</t>
        </is>
      </c>
      <c r="C276" s="18" t="inlineStr">
        <is>
          <t>buildings</t>
        </is>
      </c>
      <c r="D276" s="18" t="inlineStr">
        <is>
          <t>large</t>
        </is>
      </c>
      <c r="E276" s="18" t="inlineStr">
        <is>
          <t>sum_insured</t>
        </is>
      </c>
      <c r="F276" s="18" t="inlineStr">
        <is>
          <t>spline value</t>
        </is>
      </c>
      <c r="G276" s="18" t="n"/>
      <c r="H276" s="33" t="n">
        <v>296000</v>
      </c>
      <c r="I276" s="33" t="n"/>
      <c r="J276" s="33" t="n"/>
      <c r="K276" s="34" t="n">
        <v>0.8516288853328892</v>
      </c>
      <c r="L276" s="35">
        <f>IF(ISNUMBER(K276),EXP(K276),"")</f>
        <v/>
      </c>
      <c r="M276" s="18" t="inlineStr">
        <is>
          <t>every value from 44000 to 894000 in steps of 1000</t>
        </is>
      </c>
      <c r="N276" s="18" t="inlineStr">
        <is>
          <t>buildings|large|sum_insured</t>
        </is>
      </c>
    </row>
    <row r="277">
      <c r="B277" s="18" t="inlineStr">
        <is>
          <t>buildings|large|sum_insured|297000</t>
        </is>
      </c>
      <c r="C277" s="18" t="inlineStr">
        <is>
          <t>buildings</t>
        </is>
      </c>
      <c r="D277" s="18" t="inlineStr">
        <is>
          <t>large</t>
        </is>
      </c>
      <c r="E277" s="18" t="inlineStr">
        <is>
          <t>sum_insured</t>
        </is>
      </c>
      <c r="F277" s="18" t="inlineStr">
        <is>
          <t>spline value</t>
        </is>
      </c>
      <c r="G277" s="18" t="n"/>
      <c r="H277" s="33" t="n">
        <v>297000</v>
      </c>
      <c r="I277" s="33" t="n"/>
      <c r="J277" s="33" t="n"/>
      <c r="K277" s="34" t="n">
        <v>0.8554019915405321</v>
      </c>
      <c r="L277" s="35">
        <f>IF(ISNUMBER(K277),EXP(K277),"")</f>
        <v/>
      </c>
      <c r="M277" s="18" t="inlineStr">
        <is>
          <t>every value from 44000 to 894000 in steps of 1000</t>
        </is>
      </c>
      <c r="N277" s="18" t="inlineStr">
        <is>
          <t>buildings|large|sum_insured</t>
        </is>
      </c>
    </row>
    <row r="278">
      <c r="B278" s="18" t="inlineStr">
        <is>
          <t>buildings|large|sum_insured|298000</t>
        </is>
      </c>
      <c r="C278" s="18" t="inlineStr">
        <is>
          <t>buildings</t>
        </is>
      </c>
      <c r="D278" s="18" t="inlineStr">
        <is>
          <t>large</t>
        </is>
      </c>
      <c r="E278" s="18" t="inlineStr">
        <is>
          <t>sum_insured</t>
        </is>
      </c>
      <c r="F278" s="18" t="inlineStr">
        <is>
          <t>spline value</t>
        </is>
      </c>
      <c r="G278" s="18" t="n"/>
      <c r="H278" s="33" t="n">
        <v>298000</v>
      </c>
      <c r="I278" s="33" t="n"/>
      <c r="J278" s="33" t="n"/>
      <c r="K278" s="34" t="n">
        <v>0.8591652887927159</v>
      </c>
      <c r="L278" s="35">
        <f>IF(ISNUMBER(K278),EXP(K278),"")</f>
        <v/>
      </c>
      <c r="M278" s="18" t="inlineStr">
        <is>
          <t>every value from 44000 to 894000 in steps of 1000</t>
        </is>
      </c>
      <c r="N278" s="18" t="inlineStr">
        <is>
          <t>buildings|large|sum_insured</t>
        </is>
      </c>
    </row>
    <row r="279">
      <c r="B279" s="18" t="inlineStr">
        <is>
          <t>buildings|large|sum_insured|299000</t>
        </is>
      </c>
      <c r="C279" s="18" t="inlineStr">
        <is>
          <t>buildings</t>
        </is>
      </c>
      <c r="D279" s="18" t="inlineStr">
        <is>
          <t>large</t>
        </is>
      </c>
      <c r="E279" s="18" t="inlineStr">
        <is>
          <t>sum_insured</t>
        </is>
      </c>
      <c r="F279" s="18" t="inlineStr">
        <is>
          <t>spline value</t>
        </is>
      </c>
      <c r="G279" s="18" t="n"/>
      <c r="H279" s="33" t="n">
        <v>299000</v>
      </c>
      <c r="I279" s="33" t="n"/>
      <c r="J279" s="33" t="n"/>
      <c r="K279" s="34" t="n">
        <v>0.8629187843645124</v>
      </c>
      <c r="L279" s="35">
        <f>IF(ISNUMBER(K279),EXP(K279),"")</f>
        <v/>
      </c>
      <c r="M279" s="18" t="inlineStr">
        <is>
          <t>every value from 44000 to 894000 in steps of 1000</t>
        </is>
      </c>
      <c r="N279" s="18" t="inlineStr">
        <is>
          <t>buildings|large|sum_insured</t>
        </is>
      </c>
    </row>
    <row r="280">
      <c r="B280" s="18" t="inlineStr">
        <is>
          <t>buildings|large|sum_insured|300000</t>
        </is>
      </c>
      <c r="C280" s="18" t="inlineStr">
        <is>
          <t>buildings</t>
        </is>
      </c>
      <c r="D280" s="18" t="inlineStr">
        <is>
          <t>large</t>
        </is>
      </c>
      <c r="E280" s="18" t="inlineStr">
        <is>
          <t>sum_insured</t>
        </is>
      </c>
      <c r="F280" s="18" t="inlineStr">
        <is>
          <t>spline value</t>
        </is>
      </c>
      <c r="G280" s="18" t="n"/>
      <c r="H280" s="33" t="n">
        <v>300000</v>
      </c>
      <c r="I280" s="33" t="n"/>
      <c r="J280" s="33" t="n"/>
      <c r="K280" s="34" t="n">
        <v>0.8666624855309941</v>
      </c>
      <c r="L280" s="35">
        <f>IF(ISNUMBER(K280),EXP(K280),"")</f>
        <v/>
      </c>
      <c r="M280" s="18" t="inlineStr">
        <is>
          <t>every value from 44000 to 894000 in steps of 1000</t>
        </is>
      </c>
      <c r="N280" s="18" t="inlineStr">
        <is>
          <t>buildings|large|sum_insured</t>
        </is>
      </c>
    </row>
    <row r="281">
      <c r="B281" s="18" t="inlineStr">
        <is>
          <t>buildings|large|sum_insured|301000</t>
        </is>
      </c>
      <c r="C281" s="18" t="inlineStr">
        <is>
          <t>buildings</t>
        </is>
      </c>
      <c r="D281" s="18" t="inlineStr">
        <is>
          <t>large</t>
        </is>
      </c>
      <c r="E281" s="18" t="inlineStr">
        <is>
          <t>sum_insured</t>
        </is>
      </c>
      <c r="F281" s="18" t="inlineStr">
        <is>
          <t>spline value</t>
        </is>
      </c>
      <c r="G281" s="18" t="n"/>
      <c r="H281" s="33" t="n">
        <v>301000</v>
      </c>
      <c r="I281" s="33" t="n"/>
      <c r="J281" s="33" t="n"/>
      <c r="K281" s="34" t="n">
        <v>0.8703963995672324</v>
      </c>
      <c r="L281" s="35">
        <f>IF(ISNUMBER(K281),EXP(K281),"")</f>
        <v/>
      </c>
      <c r="M281" s="18" t="inlineStr">
        <is>
          <t>every value from 44000 to 894000 in steps of 1000</t>
        </is>
      </c>
      <c r="N281" s="18" t="inlineStr">
        <is>
          <t>buildings|large|sum_insured</t>
        </is>
      </c>
    </row>
    <row r="282">
      <c r="B282" s="18" t="inlineStr">
        <is>
          <t>buildings|large|sum_insured|302000</t>
        </is>
      </c>
      <c r="C282" s="18" t="inlineStr">
        <is>
          <t>buildings</t>
        </is>
      </c>
      <c r="D282" s="18" t="inlineStr">
        <is>
          <t>large</t>
        </is>
      </c>
      <c r="E282" s="18" t="inlineStr">
        <is>
          <t>sum_insured</t>
        </is>
      </c>
      <c r="F282" s="18" t="inlineStr">
        <is>
          <t>spline value</t>
        </is>
      </c>
      <c r="G282" s="18" t="n"/>
      <c r="H282" s="33" t="n">
        <v>302000</v>
      </c>
      <c r="I282" s="33" t="n"/>
      <c r="J282" s="33" t="n"/>
      <c r="K282" s="34" t="n">
        <v>0.8741205337482996</v>
      </c>
      <c r="L282" s="35">
        <f>IF(ISNUMBER(K282),EXP(K282),"")</f>
        <v/>
      </c>
      <c r="M282" s="18" t="inlineStr">
        <is>
          <t>every value from 44000 to 894000 in steps of 1000</t>
        </is>
      </c>
      <c r="N282" s="18" t="inlineStr">
        <is>
          <t>buildings|large|sum_insured</t>
        </is>
      </c>
    </row>
    <row r="283">
      <c r="B283" s="18" t="inlineStr">
        <is>
          <t>buildings|large|sum_insured|303000</t>
        </is>
      </c>
      <c r="C283" s="18" t="inlineStr">
        <is>
          <t>buildings</t>
        </is>
      </c>
      <c r="D283" s="18" t="inlineStr">
        <is>
          <t>large</t>
        </is>
      </c>
      <c r="E283" s="18" t="inlineStr">
        <is>
          <t>sum_insured</t>
        </is>
      </c>
      <c r="F283" s="18" t="inlineStr">
        <is>
          <t>spline value</t>
        </is>
      </c>
      <c r="G283" s="18" t="n"/>
      <c r="H283" s="33" t="n">
        <v>303000</v>
      </c>
      <c r="I283" s="33" t="n"/>
      <c r="J283" s="33" t="n"/>
      <c r="K283" s="34" t="n">
        <v>0.8778348953492675</v>
      </c>
      <c r="L283" s="35">
        <f>IF(ISNUMBER(K283),EXP(K283),"")</f>
        <v/>
      </c>
      <c r="M283" s="18" t="inlineStr">
        <is>
          <t>every value from 44000 to 894000 in steps of 1000</t>
        </is>
      </c>
      <c r="N283" s="18" t="inlineStr">
        <is>
          <t>buildings|large|sum_insured</t>
        </is>
      </c>
    </row>
    <row r="284">
      <c r="B284" s="18" t="inlineStr">
        <is>
          <t>buildings|large|sum_insured|304000</t>
        </is>
      </c>
      <c r="C284" s="18" t="inlineStr">
        <is>
          <t>buildings</t>
        </is>
      </c>
      <c r="D284" s="18" t="inlineStr">
        <is>
          <t>large</t>
        </is>
      </c>
      <c r="E284" s="18" t="inlineStr">
        <is>
          <t>sum_insured</t>
        </is>
      </c>
      <c r="F284" s="18" t="inlineStr">
        <is>
          <t>spline value</t>
        </is>
      </c>
      <c r="G284" s="18" t="n"/>
      <c r="H284" s="33" t="n">
        <v>304000</v>
      </c>
      <c r="I284" s="33" t="n"/>
      <c r="J284" s="33" t="n"/>
      <c r="K284" s="34" t="n">
        <v>0.8815394916452081</v>
      </c>
      <c r="L284" s="35">
        <f>IF(ISNUMBER(K284),EXP(K284),"")</f>
        <v/>
      </c>
      <c r="M284" s="18" t="inlineStr">
        <is>
          <t>every value from 44000 to 894000 in steps of 1000</t>
        </is>
      </c>
      <c r="N284" s="18" t="inlineStr">
        <is>
          <t>buildings|large|sum_insured</t>
        </is>
      </c>
    </row>
    <row r="285">
      <c r="B285" s="18" t="inlineStr">
        <is>
          <t>buildings|large|sum_insured|305000</t>
        </is>
      </c>
      <c r="C285" s="18" t="inlineStr">
        <is>
          <t>buildings</t>
        </is>
      </c>
      <c r="D285" s="18" t="inlineStr">
        <is>
          <t>large</t>
        </is>
      </c>
      <c r="E285" s="18" t="inlineStr">
        <is>
          <t>sum_insured</t>
        </is>
      </c>
      <c r="F285" s="18" t="inlineStr">
        <is>
          <t>spline value</t>
        </is>
      </c>
      <c r="G285" s="18" t="n"/>
      <c r="H285" s="33" t="n">
        <v>305000</v>
      </c>
      <c r="I285" s="33" t="n"/>
      <c r="J285" s="33" t="n"/>
      <c r="K285" s="34" t="n">
        <v>0.8852343299111936</v>
      </c>
      <c r="L285" s="35">
        <f>IF(ISNUMBER(K285),EXP(K285),"")</f>
        <v/>
      </c>
      <c r="M285" s="18" t="inlineStr">
        <is>
          <t>every value from 44000 to 894000 in steps of 1000</t>
        </is>
      </c>
      <c r="N285" s="18" t="inlineStr">
        <is>
          <t>buildings|large|sum_insured</t>
        </is>
      </c>
    </row>
    <row r="286">
      <c r="B286" s="18" t="inlineStr">
        <is>
          <t>buildings|large|sum_insured|306000</t>
        </is>
      </c>
      <c r="C286" s="18" t="inlineStr">
        <is>
          <t>buildings</t>
        </is>
      </c>
      <c r="D286" s="18" t="inlineStr">
        <is>
          <t>large</t>
        </is>
      </c>
      <c r="E286" s="18" t="inlineStr">
        <is>
          <t>sum_insured</t>
        </is>
      </c>
      <c r="F286" s="18" t="inlineStr">
        <is>
          <t>spline value</t>
        </is>
      </c>
      <c r="G286" s="18" t="n"/>
      <c r="H286" s="33" t="n">
        <v>306000</v>
      </c>
      <c r="I286" s="33" t="n"/>
      <c r="J286" s="33" t="n"/>
      <c r="K286" s="34" t="n">
        <v>0.8889194174222959</v>
      </c>
      <c r="L286" s="35">
        <f>IF(ISNUMBER(K286),EXP(K286),"")</f>
        <v/>
      </c>
      <c r="M286" s="18" t="inlineStr">
        <is>
          <t>every value from 44000 to 894000 in steps of 1000</t>
        </is>
      </c>
      <c r="N286" s="18" t="inlineStr">
        <is>
          <t>buildings|large|sum_insured</t>
        </is>
      </c>
    </row>
    <row r="287">
      <c r="B287" s="18" t="inlineStr">
        <is>
          <t>buildings|large|sum_insured|307000</t>
        </is>
      </c>
      <c r="C287" s="18" t="inlineStr">
        <is>
          <t>buildings</t>
        </is>
      </c>
      <c r="D287" s="18" t="inlineStr">
        <is>
          <t>large</t>
        </is>
      </c>
      <c r="E287" s="18" t="inlineStr">
        <is>
          <t>sum_insured</t>
        </is>
      </c>
      <c r="F287" s="18" t="inlineStr">
        <is>
          <t>spline value</t>
        </is>
      </c>
      <c r="G287" s="18" t="n"/>
      <c r="H287" s="33" t="n">
        <v>307000</v>
      </c>
      <c r="I287" s="33" t="n"/>
      <c r="J287" s="33" t="n"/>
      <c r="K287" s="34" t="n">
        <v>0.8925947614535866</v>
      </c>
      <c r="L287" s="35">
        <f>IF(ISNUMBER(K287),EXP(K287),"")</f>
        <v/>
      </c>
      <c r="M287" s="18" t="inlineStr">
        <is>
          <t>every value from 44000 to 894000 in steps of 1000</t>
        </is>
      </c>
      <c r="N287" s="18" t="inlineStr">
        <is>
          <t>buildings|large|sum_insured</t>
        </is>
      </c>
    </row>
    <row r="288">
      <c r="B288" s="18" t="inlineStr">
        <is>
          <t>buildings|large|sum_insured|308000</t>
        </is>
      </c>
      <c r="C288" s="18" t="inlineStr">
        <is>
          <t>buildings</t>
        </is>
      </c>
      <c r="D288" s="18" t="inlineStr">
        <is>
          <t>large</t>
        </is>
      </c>
      <c r="E288" s="18" t="inlineStr">
        <is>
          <t>sum_insured</t>
        </is>
      </c>
      <c r="F288" s="18" t="inlineStr">
        <is>
          <t>spline value</t>
        </is>
      </c>
      <c r="G288" s="18" t="n"/>
      <c r="H288" s="33" t="n">
        <v>308000</v>
      </c>
      <c r="I288" s="33" t="n"/>
      <c r="J288" s="33" t="n"/>
      <c r="K288" s="34" t="n">
        <v>0.8962603692801385</v>
      </c>
      <c r="L288" s="35">
        <f>IF(ISNUMBER(K288),EXP(K288),"")</f>
        <v/>
      </c>
      <c r="M288" s="18" t="inlineStr">
        <is>
          <t>every value from 44000 to 894000 in steps of 1000</t>
        </is>
      </c>
      <c r="N288" s="18" t="inlineStr">
        <is>
          <t>buildings|large|sum_insured</t>
        </is>
      </c>
    </row>
    <row r="289">
      <c r="B289" s="18" t="inlineStr">
        <is>
          <t>buildings|large|sum_insured|309000</t>
        </is>
      </c>
      <c r="C289" s="18" t="inlineStr">
        <is>
          <t>buildings</t>
        </is>
      </c>
      <c r="D289" s="18" t="inlineStr">
        <is>
          <t>large</t>
        </is>
      </c>
      <c r="E289" s="18" t="inlineStr">
        <is>
          <t>sum_insured</t>
        </is>
      </c>
      <c r="F289" s="18" t="inlineStr">
        <is>
          <t>spline value</t>
        </is>
      </c>
      <c r="G289" s="18" t="n"/>
      <c r="H289" s="33" t="n">
        <v>309000</v>
      </c>
      <c r="I289" s="33" t="n"/>
      <c r="J289" s="33" t="n"/>
      <c r="K289" s="34" t="n">
        <v>0.8999162481770229</v>
      </c>
      <c r="L289" s="35">
        <f>IF(ISNUMBER(K289),EXP(K289),"")</f>
        <v/>
      </c>
      <c r="M289" s="18" t="inlineStr">
        <is>
          <t>every value from 44000 to 894000 in steps of 1000</t>
        </is>
      </c>
      <c r="N289" s="18" t="inlineStr">
        <is>
          <t>buildings|large|sum_insured</t>
        </is>
      </c>
    </row>
    <row r="290">
      <c r="B290" s="18" t="inlineStr">
        <is>
          <t>buildings|large|sum_insured|310000</t>
        </is>
      </c>
      <c r="C290" s="18" t="inlineStr">
        <is>
          <t>buildings</t>
        </is>
      </c>
      <c r="D290" s="18" t="inlineStr">
        <is>
          <t>large</t>
        </is>
      </c>
      <c r="E290" s="18" t="inlineStr">
        <is>
          <t>sum_insured</t>
        </is>
      </c>
      <c r="F290" s="18" t="inlineStr">
        <is>
          <t>spline value</t>
        </is>
      </c>
      <c r="G290" s="18" t="n"/>
      <c r="H290" s="33" t="n">
        <v>310000</v>
      </c>
      <c r="I290" s="33" t="n"/>
      <c r="J290" s="33" t="n"/>
      <c r="K290" s="34" t="n">
        <v>0.9035624054193117</v>
      </c>
      <c r="L290" s="35">
        <f>IF(ISNUMBER(K290),EXP(K290),"")</f>
        <v/>
      </c>
      <c r="M290" s="18" t="inlineStr">
        <is>
          <t>every value from 44000 to 894000 in steps of 1000</t>
        </is>
      </c>
      <c r="N290" s="18" t="inlineStr">
        <is>
          <t>buildings|large|sum_insured</t>
        </is>
      </c>
    </row>
    <row r="291">
      <c r="B291" s="18" t="inlineStr">
        <is>
          <t>buildings|large|sum_insured|311000</t>
        </is>
      </c>
      <c r="C291" s="18" t="inlineStr">
        <is>
          <t>buildings</t>
        </is>
      </c>
      <c r="D291" s="18" t="inlineStr">
        <is>
          <t>large</t>
        </is>
      </c>
      <c r="E291" s="18" t="inlineStr">
        <is>
          <t>sum_insured</t>
        </is>
      </c>
      <c r="F291" s="18" t="inlineStr">
        <is>
          <t>spline value</t>
        </is>
      </c>
      <c r="G291" s="18" t="n"/>
      <c r="H291" s="33" t="n">
        <v>311000</v>
      </c>
      <c r="I291" s="33" t="n"/>
      <c r="J291" s="33" t="n"/>
      <c r="K291" s="34" t="n">
        <v>0.9071988482820775</v>
      </c>
      <c r="L291" s="35">
        <f>IF(ISNUMBER(K291),EXP(K291),"")</f>
        <v/>
      </c>
      <c r="M291" s="18" t="inlineStr">
        <is>
          <t>every value from 44000 to 894000 in steps of 1000</t>
        </is>
      </c>
      <c r="N291" s="18" t="inlineStr">
        <is>
          <t>buildings|large|sum_insured</t>
        </is>
      </c>
    </row>
    <row r="292">
      <c r="B292" s="18" t="inlineStr">
        <is>
          <t>buildings|large|sum_insured|312000</t>
        </is>
      </c>
      <c r="C292" s="18" t="inlineStr">
        <is>
          <t>buildings</t>
        </is>
      </c>
      <c r="D292" s="18" t="inlineStr">
        <is>
          <t>large</t>
        </is>
      </c>
      <c r="E292" s="18" t="inlineStr">
        <is>
          <t>sum_insured</t>
        </is>
      </c>
      <c r="F292" s="18" t="inlineStr">
        <is>
          <t>spline value</t>
        </is>
      </c>
      <c r="G292" s="18" t="n"/>
      <c r="H292" s="33" t="n">
        <v>312000</v>
      </c>
      <c r="I292" s="33" t="n"/>
      <c r="J292" s="33" t="n"/>
      <c r="K292" s="34" t="n">
        <v>0.9108255840403917</v>
      </c>
      <c r="L292" s="35">
        <f>IF(ISNUMBER(K292),EXP(K292),"")</f>
        <v/>
      </c>
      <c r="M292" s="18" t="inlineStr">
        <is>
          <t>every value from 44000 to 894000 in steps of 1000</t>
        </is>
      </c>
      <c r="N292" s="18" t="inlineStr">
        <is>
          <t>buildings|large|sum_insured</t>
        </is>
      </c>
    </row>
    <row r="293">
      <c r="B293" s="18" t="inlineStr">
        <is>
          <t>buildings|large|sum_insured|313000</t>
        </is>
      </c>
      <c r="C293" s="18" t="inlineStr">
        <is>
          <t>buildings</t>
        </is>
      </c>
      <c r="D293" s="18" t="inlineStr">
        <is>
          <t>large</t>
        </is>
      </c>
      <c r="E293" s="18" t="inlineStr">
        <is>
          <t>sum_insured</t>
        </is>
      </c>
      <c r="F293" s="18" t="inlineStr">
        <is>
          <t>spline value</t>
        </is>
      </c>
      <c r="G293" s="18" t="n"/>
      <c r="H293" s="33" t="n">
        <v>313000</v>
      </c>
      <c r="I293" s="33" t="n"/>
      <c r="J293" s="33" t="n"/>
      <c r="K293" s="34" t="n">
        <v>0.9144426199693269</v>
      </c>
      <c r="L293" s="35">
        <f>IF(ISNUMBER(K293),EXP(K293),"")</f>
        <v/>
      </c>
      <c r="M293" s="18" t="inlineStr">
        <is>
          <t>every value from 44000 to 894000 in steps of 1000</t>
        </is>
      </c>
      <c r="N293" s="18" t="inlineStr">
        <is>
          <t>buildings|large|sum_insured</t>
        </is>
      </c>
    </row>
    <row r="294">
      <c r="B294" s="18" t="inlineStr">
        <is>
          <t>buildings|large|sum_insured|314000</t>
        </is>
      </c>
      <c r="C294" s="18" t="inlineStr">
        <is>
          <t>buildings</t>
        </is>
      </c>
      <c r="D294" s="18" t="inlineStr">
        <is>
          <t>large</t>
        </is>
      </c>
      <c r="E294" s="18" t="inlineStr">
        <is>
          <t>sum_insured</t>
        </is>
      </c>
      <c r="F294" s="18" t="inlineStr">
        <is>
          <t>spline value</t>
        </is>
      </c>
      <c r="G294" s="18" t="n"/>
      <c r="H294" s="33" t="n">
        <v>314000</v>
      </c>
      <c r="I294" s="33" t="n"/>
      <c r="J294" s="33" t="n"/>
      <c r="K294" s="34" t="n">
        <v>0.9180499633439545</v>
      </c>
      <c r="L294" s="35">
        <f>IF(ISNUMBER(K294),EXP(K294),"")</f>
        <v/>
      </c>
      <c r="M294" s="18" t="inlineStr">
        <is>
          <t>every value from 44000 to 894000 in steps of 1000</t>
        </is>
      </c>
      <c r="N294" s="18" t="inlineStr">
        <is>
          <t>buildings|large|sum_insured</t>
        </is>
      </c>
    </row>
    <row r="295">
      <c r="B295" s="18" t="inlineStr">
        <is>
          <t>buildings|large|sum_insured|315000</t>
        </is>
      </c>
      <c r="C295" s="18" t="inlineStr">
        <is>
          <t>buildings</t>
        </is>
      </c>
      <c r="D295" s="18" t="inlineStr">
        <is>
          <t>large</t>
        </is>
      </c>
      <c r="E295" s="18" t="inlineStr">
        <is>
          <t>sum_insured</t>
        </is>
      </c>
      <c r="F295" s="18" t="inlineStr">
        <is>
          <t>spline value</t>
        </is>
      </c>
      <c r="G295" s="18" t="n"/>
      <c r="H295" s="33" t="n">
        <v>315000</v>
      </c>
      <c r="I295" s="33" t="n"/>
      <c r="J295" s="33" t="n"/>
      <c r="K295" s="34" t="n">
        <v>0.9216476214393468</v>
      </c>
      <c r="L295" s="35">
        <f>IF(ISNUMBER(K295),EXP(K295),"")</f>
        <v/>
      </c>
      <c r="M295" s="18" t="inlineStr">
        <is>
          <t>every value from 44000 to 894000 in steps of 1000</t>
        </is>
      </c>
      <c r="N295" s="18" t="inlineStr">
        <is>
          <t>buildings|large|sum_insured</t>
        </is>
      </c>
    </row>
    <row r="296">
      <c r="B296" s="18" t="inlineStr">
        <is>
          <t>buildings|large|sum_insured|316000</t>
        </is>
      </c>
      <c r="C296" s="18" t="inlineStr">
        <is>
          <t>buildings</t>
        </is>
      </c>
      <c r="D296" s="18" t="inlineStr">
        <is>
          <t>large</t>
        </is>
      </c>
      <c r="E296" s="18" t="inlineStr">
        <is>
          <t>sum_insured</t>
        </is>
      </c>
      <c r="F296" s="18" t="inlineStr">
        <is>
          <t>spline value</t>
        </is>
      </c>
      <c r="G296" s="18" t="n"/>
      <c r="H296" s="33" t="n">
        <v>316000</v>
      </c>
      <c r="I296" s="33" t="n"/>
      <c r="J296" s="33" t="n"/>
      <c r="K296" s="34" t="n">
        <v>0.9252356015305757</v>
      </c>
      <c r="L296" s="35">
        <f>IF(ISNUMBER(K296),EXP(K296),"")</f>
        <v/>
      </c>
      <c r="M296" s="18" t="inlineStr">
        <is>
          <t>every value from 44000 to 894000 in steps of 1000</t>
        </is>
      </c>
      <c r="N296" s="18" t="inlineStr">
        <is>
          <t>buildings|large|sum_insured</t>
        </is>
      </c>
    </row>
    <row r="297">
      <c r="B297" s="18" t="inlineStr">
        <is>
          <t>buildings|large|sum_insured|317000</t>
        </is>
      </c>
      <c r="C297" s="18" t="inlineStr">
        <is>
          <t>buildings</t>
        </is>
      </c>
      <c r="D297" s="18" t="inlineStr">
        <is>
          <t>large</t>
        </is>
      </c>
      <c r="E297" s="18" t="inlineStr">
        <is>
          <t>sum_insured</t>
        </is>
      </c>
      <c r="F297" s="18" t="inlineStr">
        <is>
          <t>spline value</t>
        </is>
      </c>
      <c r="G297" s="18" t="n"/>
      <c r="H297" s="33" t="n">
        <v>317000</v>
      </c>
      <c r="I297" s="33" t="n"/>
      <c r="J297" s="33" t="n"/>
      <c r="K297" s="34" t="n">
        <v>0.928813910892713</v>
      </c>
      <c r="L297" s="35">
        <f>IF(ISNUMBER(K297),EXP(K297),"")</f>
        <v/>
      </c>
      <c r="M297" s="18" t="inlineStr">
        <is>
          <t>every value from 44000 to 894000 in steps of 1000</t>
        </is>
      </c>
      <c r="N297" s="18" t="inlineStr">
        <is>
          <t>buildings|large|sum_insured</t>
        </is>
      </c>
    </row>
    <row r="298">
      <c r="B298" s="18" t="inlineStr">
        <is>
          <t>buildings|large|sum_insured|318000</t>
        </is>
      </c>
      <c r="C298" s="18" t="inlineStr">
        <is>
          <t>buildings</t>
        </is>
      </c>
      <c r="D298" s="18" t="inlineStr">
        <is>
          <t>large</t>
        </is>
      </c>
      <c r="E298" s="18" t="inlineStr">
        <is>
          <t>sum_insured</t>
        </is>
      </c>
      <c r="F298" s="18" t="inlineStr">
        <is>
          <t>spline value</t>
        </is>
      </c>
      <c r="G298" s="18" t="n"/>
      <c r="H298" s="33" t="n">
        <v>318000</v>
      </c>
      <c r="I298" s="33" t="n"/>
      <c r="J298" s="33" t="n"/>
      <c r="K298" s="34" t="n">
        <v>0.9323825568008309</v>
      </c>
      <c r="L298" s="35">
        <f>IF(ISNUMBER(K298),EXP(K298),"")</f>
        <v/>
      </c>
      <c r="M298" s="18" t="inlineStr">
        <is>
          <t>every value from 44000 to 894000 in steps of 1000</t>
        </is>
      </c>
      <c r="N298" s="18" t="inlineStr">
        <is>
          <t>buildings|large|sum_insured</t>
        </is>
      </c>
    </row>
    <row r="299">
      <c r="B299" s="18" t="inlineStr">
        <is>
          <t>buildings|large|sum_insured|319000</t>
        </is>
      </c>
      <c r="C299" s="18" t="inlineStr">
        <is>
          <t>buildings</t>
        </is>
      </c>
      <c r="D299" s="18" t="inlineStr">
        <is>
          <t>large</t>
        </is>
      </c>
      <c r="E299" s="18" t="inlineStr">
        <is>
          <t>sum_insured</t>
        </is>
      </c>
      <c r="F299" s="18" t="inlineStr">
        <is>
          <t>spline value</t>
        </is>
      </c>
      <c r="G299" s="18" t="n"/>
      <c r="H299" s="33" t="n">
        <v>319000</v>
      </c>
      <c r="I299" s="33" t="n"/>
      <c r="J299" s="33" t="n"/>
      <c r="K299" s="34" t="n">
        <v>0.9359415465300015</v>
      </c>
      <c r="L299" s="35">
        <f>IF(ISNUMBER(K299),EXP(K299),"")</f>
        <v/>
      </c>
      <c r="M299" s="18" t="inlineStr">
        <is>
          <t>every value from 44000 to 894000 in steps of 1000</t>
        </is>
      </c>
      <c r="N299" s="18" t="inlineStr">
        <is>
          <t>buildings|large|sum_insured</t>
        </is>
      </c>
    </row>
    <row r="300">
      <c r="B300" s="18" t="inlineStr">
        <is>
          <t>buildings|large|sum_insured|320000</t>
        </is>
      </c>
      <c r="C300" s="18" t="inlineStr">
        <is>
          <t>buildings</t>
        </is>
      </c>
      <c r="D300" s="18" t="inlineStr">
        <is>
          <t>large</t>
        </is>
      </c>
      <c r="E300" s="18" t="inlineStr">
        <is>
          <t>sum_insured</t>
        </is>
      </c>
      <c r="F300" s="18" t="inlineStr">
        <is>
          <t>spline value</t>
        </is>
      </c>
      <c r="G300" s="18" t="n"/>
      <c r="H300" s="33" t="n">
        <v>320000</v>
      </c>
      <c r="I300" s="33" t="n"/>
      <c r="J300" s="33" t="n"/>
      <c r="K300" s="34" t="n">
        <v>0.9394908873552966</v>
      </c>
      <c r="L300" s="35">
        <f>IF(ISNUMBER(K300),EXP(K300),"")</f>
        <v/>
      </c>
      <c r="M300" s="18" t="inlineStr">
        <is>
          <t>every value from 44000 to 894000 in steps of 1000</t>
        </is>
      </c>
      <c r="N300" s="18" t="inlineStr">
        <is>
          <t>buildings|large|sum_insured</t>
        </is>
      </c>
    </row>
    <row r="301">
      <c r="B301" s="18" t="inlineStr">
        <is>
          <t>buildings|large|sum_insured|321000</t>
        </is>
      </c>
      <c r="C301" s="18" t="inlineStr">
        <is>
          <t>buildings</t>
        </is>
      </c>
      <c r="D301" s="18" t="inlineStr">
        <is>
          <t>large</t>
        </is>
      </c>
      <c r="E301" s="18" t="inlineStr">
        <is>
          <t>sum_insured</t>
        </is>
      </c>
      <c r="F301" s="18" t="inlineStr">
        <is>
          <t>spline value</t>
        </is>
      </c>
      <c r="G301" s="18" t="n"/>
      <c r="H301" s="33" t="n">
        <v>321000</v>
      </c>
      <c r="I301" s="33" t="n"/>
      <c r="J301" s="33" t="n"/>
      <c r="K301" s="34" t="n">
        <v>0.9430305865517884</v>
      </c>
      <c r="L301" s="35">
        <f>IF(ISNUMBER(K301),EXP(K301),"")</f>
        <v/>
      </c>
      <c r="M301" s="18" t="inlineStr">
        <is>
          <t>every value from 44000 to 894000 in steps of 1000</t>
        </is>
      </c>
      <c r="N301" s="18" t="inlineStr">
        <is>
          <t>buildings|large|sum_insured</t>
        </is>
      </c>
    </row>
    <row r="302">
      <c r="B302" s="18" t="inlineStr">
        <is>
          <t>buildings|large|sum_insured|322000</t>
        </is>
      </c>
      <c r="C302" s="18" t="inlineStr">
        <is>
          <t>buildings</t>
        </is>
      </c>
      <c r="D302" s="18" t="inlineStr">
        <is>
          <t>large</t>
        </is>
      </c>
      <c r="E302" s="18" t="inlineStr">
        <is>
          <t>sum_insured</t>
        </is>
      </c>
      <c r="F302" s="18" t="inlineStr">
        <is>
          <t>spline value</t>
        </is>
      </c>
      <c r="G302" s="18" t="n"/>
      <c r="H302" s="33" t="n">
        <v>322000</v>
      </c>
      <c r="I302" s="33" t="n"/>
      <c r="J302" s="33" t="n"/>
      <c r="K302" s="34" t="n">
        <v>0.9465606513945479</v>
      </c>
      <c r="L302" s="35">
        <f>IF(ISNUMBER(K302),EXP(K302),"")</f>
        <v/>
      </c>
      <c r="M302" s="18" t="inlineStr">
        <is>
          <t>every value from 44000 to 894000 in steps of 1000</t>
        </is>
      </c>
      <c r="N302" s="18" t="inlineStr">
        <is>
          <t>buildings|large|sum_insured</t>
        </is>
      </c>
    </row>
    <row r="303">
      <c r="B303" s="18" t="inlineStr">
        <is>
          <t>buildings|large|sum_insured|323000</t>
        </is>
      </c>
      <c r="C303" s="18" t="inlineStr">
        <is>
          <t>buildings</t>
        </is>
      </c>
      <c r="D303" s="18" t="inlineStr">
        <is>
          <t>large</t>
        </is>
      </c>
      <c r="E303" s="18" t="inlineStr">
        <is>
          <t>sum_insured</t>
        </is>
      </c>
      <c r="F303" s="18" t="inlineStr">
        <is>
          <t>spline value</t>
        </is>
      </c>
      <c r="G303" s="18" t="n"/>
      <c r="H303" s="33" t="n">
        <v>323000</v>
      </c>
      <c r="I303" s="33" t="n"/>
      <c r="J303" s="33" t="n"/>
      <c r="K303" s="34" t="n">
        <v>0.9500810891586489</v>
      </c>
      <c r="L303" s="35">
        <f>IF(ISNUMBER(K303),EXP(K303),"")</f>
        <v/>
      </c>
      <c r="M303" s="18" t="inlineStr">
        <is>
          <t>every value from 44000 to 894000 in steps of 1000</t>
        </is>
      </c>
      <c r="N303" s="18" t="inlineStr">
        <is>
          <t>buildings|large|sum_insured</t>
        </is>
      </c>
    </row>
    <row r="304">
      <c r="B304" s="18" t="inlineStr">
        <is>
          <t>buildings|large|sum_insured|324000</t>
        </is>
      </c>
      <c r="C304" s="18" t="inlineStr">
        <is>
          <t>buildings</t>
        </is>
      </c>
      <c r="D304" s="18" t="inlineStr">
        <is>
          <t>large</t>
        </is>
      </c>
      <c r="E304" s="18" t="inlineStr">
        <is>
          <t>sum_insured</t>
        </is>
      </c>
      <c r="F304" s="18" t="inlineStr">
        <is>
          <t>spline value</t>
        </is>
      </c>
      <c r="G304" s="18" t="n"/>
      <c r="H304" s="33" t="n">
        <v>324000</v>
      </c>
      <c r="I304" s="33" t="n"/>
      <c r="J304" s="33" t="n"/>
      <c r="K304" s="34" t="n">
        <v>0.9535919071191619</v>
      </c>
      <c r="L304" s="35">
        <f>IF(ISNUMBER(K304),EXP(K304),"")</f>
        <v/>
      </c>
      <c r="M304" s="18" t="inlineStr">
        <is>
          <t>every value from 44000 to 894000 in steps of 1000</t>
        </is>
      </c>
      <c r="N304" s="18" t="inlineStr">
        <is>
          <t>buildings|large|sum_insured</t>
        </is>
      </c>
    </row>
    <row r="305">
      <c r="B305" s="18" t="inlineStr">
        <is>
          <t>buildings|large|sum_insured|325000</t>
        </is>
      </c>
      <c r="C305" s="18" t="inlineStr">
        <is>
          <t>buildings</t>
        </is>
      </c>
      <c r="D305" s="18" t="inlineStr">
        <is>
          <t>large</t>
        </is>
      </c>
      <c r="E305" s="18" t="inlineStr">
        <is>
          <t>sum_insured</t>
        </is>
      </c>
      <c r="F305" s="18" t="inlineStr">
        <is>
          <t>spline value</t>
        </is>
      </c>
      <c r="G305" s="18" t="n"/>
      <c r="H305" s="33" t="n">
        <v>325000</v>
      </c>
      <c r="I305" s="33" t="n"/>
      <c r="J305" s="33" t="n"/>
      <c r="K305" s="34" t="n">
        <v>0.9570931125511593</v>
      </c>
      <c r="L305" s="35">
        <f>IF(ISNUMBER(K305),EXP(K305),"")</f>
        <v/>
      </c>
      <c r="M305" s="18" t="inlineStr">
        <is>
          <t>every value from 44000 to 894000 in steps of 1000</t>
        </is>
      </c>
      <c r="N305" s="18" t="inlineStr">
        <is>
          <t>buildings|large|sum_insured</t>
        </is>
      </c>
    </row>
    <row r="306">
      <c r="B306" s="18" t="inlineStr">
        <is>
          <t>buildings|large|sum_insured|326000</t>
        </is>
      </c>
      <c r="C306" s="18" t="inlineStr">
        <is>
          <t>buildings</t>
        </is>
      </c>
      <c r="D306" s="18" t="inlineStr">
        <is>
          <t>large</t>
        </is>
      </c>
      <c r="E306" s="18" t="inlineStr">
        <is>
          <t>sum_insured</t>
        </is>
      </c>
      <c r="F306" s="18" t="inlineStr">
        <is>
          <t>spline value</t>
        </is>
      </c>
      <c r="G306" s="18" t="n"/>
      <c r="H306" s="33" t="n">
        <v>326000</v>
      </c>
      <c r="I306" s="33" t="n"/>
      <c r="J306" s="33" t="n"/>
      <c r="K306" s="34" t="n">
        <v>0.960584712729713</v>
      </c>
      <c r="L306" s="35">
        <f>IF(ISNUMBER(K306),EXP(K306),"")</f>
        <v/>
      </c>
      <c r="M306" s="18" t="inlineStr">
        <is>
          <t>every value from 44000 to 894000 in steps of 1000</t>
        </is>
      </c>
      <c r="N306" s="18" t="inlineStr">
        <is>
          <t>buildings|large|sum_insured</t>
        </is>
      </c>
    </row>
    <row r="307">
      <c r="B307" s="18" t="inlineStr">
        <is>
          <t>buildings|large|sum_insured|327000</t>
        </is>
      </c>
      <c r="C307" s="18" t="inlineStr">
        <is>
          <t>buildings</t>
        </is>
      </c>
      <c r="D307" s="18" t="inlineStr">
        <is>
          <t>large</t>
        </is>
      </c>
      <c r="E307" s="18" t="inlineStr">
        <is>
          <t>sum_insured</t>
        </is>
      </c>
      <c r="F307" s="18" t="inlineStr">
        <is>
          <t>spline value</t>
        </is>
      </c>
      <c r="G307" s="18" t="n"/>
      <c r="H307" s="33" t="n">
        <v>327000</v>
      </c>
      <c r="I307" s="33" t="n"/>
      <c r="J307" s="33" t="n"/>
      <c r="K307" s="34" t="n">
        <v>0.9640667149298956</v>
      </c>
      <c r="L307" s="35">
        <f>IF(ISNUMBER(K307),EXP(K307),"")</f>
        <v/>
      </c>
      <c r="M307" s="18" t="inlineStr">
        <is>
          <t>every value from 44000 to 894000 in steps of 1000</t>
        </is>
      </c>
      <c r="N307" s="18" t="inlineStr">
        <is>
          <t>buildings|large|sum_insured</t>
        </is>
      </c>
    </row>
    <row r="308">
      <c r="B308" s="18" t="inlineStr">
        <is>
          <t>buildings|large|sum_insured|328000</t>
        </is>
      </c>
      <c r="C308" s="18" t="inlineStr">
        <is>
          <t>buildings</t>
        </is>
      </c>
      <c r="D308" s="18" t="inlineStr">
        <is>
          <t>large</t>
        </is>
      </c>
      <c r="E308" s="18" t="inlineStr">
        <is>
          <t>sum_insured</t>
        </is>
      </c>
      <c r="F308" s="18" t="inlineStr">
        <is>
          <t>spline value</t>
        </is>
      </c>
      <c r="G308" s="18" t="n"/>
      <c r="H308" s="33" t="n">
        <v>328000</v>
      </c>
      <c r="I308" s="33" t="n"/>
      <c r="J308" s="33" t="n"/>
      <c r="K308" s="34" t="n">
        <v>0.9675391264267781</v>
      </c>
      <c r="L308" s="35">
        <f>IF(ISNUMBER(K308),EXP(K308),"")</f>
        <v/>
      </c>
      <c r="M308" s="18" t="inlineStr">
        <is>
          <t>every value from 44000 to 894000 in steps of 1000</t>
        </is>
      </c>
      <c r="N308" s="18" t="inlineStr">
        <is>
          <t>buildings|large|sum_insured</t>
        </is>
      </c>
    </row>
    <row r="309">
      <c r="B309" s="18" t="inlineStr">
        <is>
          <t>buildings|large|sum_insured|329000</t>
        </is>
      </c>
      <c r="C309" s="18" t="inlineStr">
        <is>
          <t>buildings</t>
        </is>
      </c>
      <c r="D309" s="18" t="inlineStr">
        <is>
          <t>large</t>
        </is>
      </c>
      <c r="E309" s="18" t="inlineStr">
        <is>
          <t>sum_insured</t>
        </is>
      </c>
      <c r="F309" s="18" t="inlineStr">
        <is>
          <t>spline value</t>
        </is>
      </c>
      <c r="G309" s="18" t="n"/>
      <c r="H309" s="33" t="n">
        <v>329000</v>
      </c>
      <c r="I309" s="33" t="n"/>
      <c r="J309" s="33" t="n"/>
      <c r="K309" s="34" t="n">
        <v>0.9710019544954334</v>
      </c>
      <c r="L309" s="35">
        <f>IF(ISNUMBER(K309),EXP(K309),"")</f>
        <v/>
      </c>
      <c r="M309" s="18" t="inlineStr">
        <is>
          <t>every value from 44000 to 894000 in steps of 1000</t>
        </is>
      </c>
      <c r="N309" s="18" t="inlineStr">
        <is>
          <t>buildings|large|sum_insured</t>
        </is>
      </c>
    </row>
    <row r="310">
      <c r="B310" s="18" t="inlineStr">
        <is>
          <t>buildings|large|sum_insured|330000</t>
        </is>
      </c>
      <c r="C310" s="18" t="inlineStr">
        <is>
          <t>buildings</t>
        </is>
      </c>
      <c r="D310" s="18" t="inlineStr">
        <is>
          <t>large</t>
        </is>
      </c>
      <c r="E310" s="18" t="inlineStr">
        <is>
          <t>sum_insured</t>
        </is>
      </c>
      <c r="F310" s="18" t="inlineStr">
        <is>
          <t>spline value</t>
        </is>
      </c>
      <c r="G310" s="18" t="n"/>
      <c r="H310" s="33" t="n">
        <v>330000</v>
      </c>
      <c r="I310" s="33" t="n"/>
      <c r="J310" s="33" t="n"/>
      <c r="K310" s="34" t="n">
        <v>0.9744552064109329</v>
      </c>
      <c r="L310" s="35">
        <f>IF(ISNUMBER(K310),EXP(K310),"")</f>
        <v/>
      </c>
      <c r="M310" s="18" t="inlineStr">
        <is>
          <t>every value from 44000 to 894000 in steps of 1000</t>
        </is>
      </c>
      <c r="N310" s="18" t="inlineStr">
        <is>
          <t>buildings|large|sum_insured</t>
        </is>
      </c>
    </row>
    <row r="311">
      <c r="B311" s="18" t="inlineStr">
        <is>
          <t>buildings|large|sum_insured|331000</t>
        </is>
      </c>
      <c r="C311" s="18" t="inlineStr">
        <is>
          <t>buildings</t>
        </is>
      </c>
      <c r="D311" s="18" t="inlineStr">
        <is>
          <t>large</t>
        </is>
      </c>
      <c r="E311" s="18" t="inlineStr">
        <is>
          <t>sum_insured</t>
        </is>
      </c>
      <c r="F311" s="18" t="inlineStr">
        <is>
          <t>spline value</t>
        </is>
      </c>
      <c r="G311" s="18" t="n"/>
      <c r="H311" s="33" t="n">
        <v>331000</v>
      </c>
      <c r="I311" s="33" t="n"/>
      <c r="J311" s="33" t="n"/>
      <c r="K311" s="34" t="n">
        <v>0.9778988894483487</v>
      </c>
      <c r="L311" s="35">
        <f>IF(ISNUMBER(K311),EXP(K311),"")</f>
        <v/>
      </c>
      <c r="M311" s="18" t="inlineStr">
        <is>
          <t>every value from 44000 to 894000 in steps of 1000</t>
        </is>
      </c>
      <c r="N311" s="18" t="inlineStr">
        <is>
          <t>buildings|large|sum_insured</t>
        </is>
      </c>
    </row>
    <row r="312">
      <c r="B312" s="18" t="inlineStr">
        <is>
          <t>buildings|large|sum_insured|332000</t>
        </is>
      </c>
      <c r="C312" s="18" t="inlineStr">
        <is>
          <t>buildings</t>
        </is>
      </c>
      <c r="D312" s="18" t="inlineStr">
        <is>
          <t>large</t>
        </is>
      </c>
      <c r="E312" s="18" t="inlineStr">
        <is>
          <t>sum_insured</t>
        </is>
      </c>
      <c r="F312" s="18" t="inlineStr">
        <is>
          <t>spline value</t>
        </is>
      </c>
      <c r="G312" s="18" t="n"/>
      <c r="H312" s="33" t="n">
        <v>332000</v>
      </c>
      <c r="I312" s="33" t="n"/>
      <c r="J312" s="33" t="n"/>
      <c r="K312" s="34" t="n">
        <v>0.9813330108827529</v>
      </c>
      <c r="L312" s="35">
        <f>IF(ISNUMBER(K312),EXP(K312),"")</f>
        <v/>
      </c>
      <c r="M312" s="18" t="inlineStr">
        <is>
          <t>every value from 44000 to 894000 in steps of 1000</t>
        </is>
      </c>
      <c r="N312" s="18" t="inlineStr">
        <is>
          <t>buildings|large|sum_insured</t>
        </is>
      </c>
    </row>
    <row r="313">
      <c r="B313" s="18" t="inlineStr">
        <is>
          <t>buildings|large|sum_insured|333000</t>
        </is>
      </c>
      <c r="C313" s="18" t="inlineStr">
        <is>
          <t>buildings</t>
        </is>
      </c>
      <c r="D313" s="18" t="inlineStr">
        <is>
          <t>large</t>
        </is>
      </c>
      <c r="E313" s="18" t="inlineStr">
        <is>
          <t>sum_insured</t>
        </is>
      </c>
      <c r="F313" s="18" t="inlineStr">
        <is>
          <t>spline value</t>
        </is>
      </c>
      <c r="G313" s="18" t="n"/>
      <c r="H313" s="33" t="n">
        <v>333000</v>
      </c>
      <c r="I313" s="33" t="n"/>
      <c r="J313" s="33" t="n"/>
      <c r="K313" s="34" t="n">
        <v>0.9847575779892176</v>
      </c>
      <c r="L313" s="35">
        <f>IF(ISNUMBER(K313),EXP(K313),"")</f>
        <v/>
      </c>
      <c r="M313" s="18" t="inlineStr">
        <is>
          <t>every value from 44000 to 894000 in steps of 1000</t>
        </is>
      </c>
      <c r="N313" s="18" t="inlineStr">
        <is>
          <t>buildings|large|sum_insured</t>
        </is>
      </c>
    </row>
    <row r="314">
      <c r="B314" s="18" t="inlineStr">
        <is>
          <t>buildings|large|sum_insured|334000</t>
        </is>
      </c>
      <c r="C314" s="18" t="inlineStr">
        <is>
          <t>buildings</t>
        </is>
      </c>
      <c r="D314" s="18" t="inlineStr">
        <is>
          <t>large</t>
        </is>
      </c>
      <c r="E314" s="18" t="inlineStr">
        <is>
          <t>sum_insured</t>
        </is>
      </c>
      <c r="F314" s="18" t="inlineStr">
        <is>
          <t>spline value</t>
        </is>
      </c>
      <c r="G314" s="18" t="n"/>
      <c r="H314" s="33" t="n">
        <v>334000</v>
      </c>
      <c r="I314" s="33" t="n"/>
      <c r="J314" s="33" t="n"/>
      <c r="K314" s="34" t="n">
        <v>0.9881725980428144</v>
      </c>
      <c r="L314" s="35">
        <f>IF(ISNUMBER(K314),EXP(K314),"")</f>
        <v/>
      </c>
      <c r="M314" s="18" t="inlineStr">
        <is>
          <t>every value from 44000 to 894000 in steps of 1000</t>
        </is>
      </c>
      <c r="N314" s="18" t="inlineStr">
        <is>
          <t>buildings|large|sum_insured</t>
        </is>
      </c>
    </row>
    <row r="315">
      <c r="B315" s="18" t="inlineStr">
        <is>
          <t>buildings|large|sum_insured|335000</t>
        </is>
      </c>
      <c r="C315" s="18" t="inlineStr">
        <is>
          <t>buildings</t>
        </is>
      </c>
      <c r="D315" s="18" t="inlineStr">
        <is>
          <t>large</t>
        </is>
      </c>
      <c r="E315" s="18" t="inlineStr">
        <is>
          <t>sum_insured</t>
        </is>
      </c>
      <c r="F315" s="18" t="inlineStr">
        <is>
          <t>spline value</t>
        </is>
      </c>
      <c r="G315" s="18" t="n"/>
      <c r="H315" s="33" t="n">
        <v>335000</v>
      </c>
      <c r="I315" s="33" t="n"/>
      <c r="J315" s="33" t="n"/>
      <c r="K315" s="34" t="n">
        <v>0.9915780783186154</v>
      </c>
      <c r="L315" s="35">
        <f>IF(ISNUMBER(K315),EXP(K315),"")</f>
        <v/>
      </c>
      <c r="M315" s="18" t="inlineStr">
        <is>
          <t>every value from 44000 to 894000 in steps of 1000</t>
        </is>
      </c>
      <c r="N315" s="18" t="inlineStr">
        <is>
          <t>buildings|large|sum_insured</t>
        </is>
      </c>
    </row>
    <row r="316">
      <c r="B316" s="18" t="inlineStr">
        <is>
          <t>buildings|large|sum_insured|336000</t>
        </is>
      </c>
      <c r="C316" s="18" t="inlineStr">
        <is>
          <t>buildings</t>
        </is>
      </c>
      <c r="D316" s="18" t="inlineStr">
        <is>
          <t>large</t>
        </is>
      </c>
      <c r="E316" s="18" t="inlineStr">
        <is>
          <t>sum_insured</t>
        </is>
      </c>
      <c r="F316" s="18" t="inlineStr">
        <is>
          <t>spline value</t>
        </is>
      </c>
      <c r="G316" s="18" t="n"/>
      <c r="H316" s="33" t="n">
        <v>336000</v>
      </c>
      <c r="I316" s="33" t="n"/>
      <c r="J316" s="33" t="n"/>
      <c r="K316" s="34" t="n">
        <v>0.9949740260916929</v>
      </c>
      <c r="L316" s="35">
        <f>IF(ISNUMBER(K316),EXP(K316),"")</f>
        <v/>
      </c>
      <c r="M316" s="18" t="inlineStr">
        <is>
          <t>every value from 44000 to 894000 in steps of 1000</t>
        </is>
      </c>
      <c r="N316" s="18" t="inlineStr">
        <is>
          <t>buildings|large|sum_insured</t>
        </is>
      </c>
    </row>
    <row r="317">
      <c r="B317" s="18" t="inlineStr">
        <is>
          <t>buildings|large|sum_insured|337000</t>
        </is>
      </c>
      <c r="C317" s="18" t="inlineStr">
        <is>
          <t>buildings</t>
        </is>
      </c>
      <c r="D317" s="18" t="inlineStr">
        <is>
          <t>large</t>
        </is>
      </c>
      <c r="E317" s="18" t="inlineStr">
        <is>
          <t>sum_insured</t>
        </is>
      </c>
      <c r="F317" s="18" t="inlineStr">
        <is>
          <t>spline value</t>
        </is>
      </c>
      <c r="G317" s="18" t="n"/>
      <c r="H317" s="33" t="n">
        <v>337000</v>
      </c>
      <c r="I317" s="33" t="n"/>
      <c r="J317" s="33" t="n"/>
      <c r="K317" s="34" t="n">
        <v>0.9983604486371185</v>
      </c>
      <c r="L317" s="35">
        <f>IF(ISNUMBER(K317),EXP(K317),"")</f>
        <v/>
      </c>
      <c r="M317" s="18" t="inlineStr">
        <is>
          <t>every value from 44000 to 894000 in steps of 1000</t>
        </is>
      </c>
      <c r="N317" s="18" t="inlineStr">
        <is>
          <t>buildings|large|sum_insured</t>
        </is>
      </c>
    </row>
    <row r="318">
      <c r="B318" s="18" t="inlineStr">
        <is>
          <t>buildings|large|sum_insured|338000</t>
        </is>
      </c>
      <c r="C318" s="18" t="inlineStr">
        <is>
          <t>buildings</t>
        </is>
      </c>
      <c r="D318" s="18" t="inlineStr">
        <is>
          <t>large</t>
        </is>
      </c>
      <c r="E318" s="18" t="inlineStr">
        <is>
          <t>sum_insured</t>
        </is>
      </c>
      <c r="F318" s="18" t="inlineStr">
        <is>
          <t>spline value</t>
        </is>
      </c>
      <c r="G318" s="18" t="n"/>
      <c r="H318" s="33" t="n">
        <v>338000</v>
      </c>
      <c r="I318" s="33" t="n"/>
      <c r="J318" s="33" t="n"/>
      <c r="K318" s="34" t="n">
        <v>1.001737353229964</v>
      </c>
      <c r="L318" s="35">
        <f>IF(ISNUMBER(K318),EXP(K318),"")</f>
        <v/>
      </c>
      <c r="M318" s="18" t="inlineStr">
        <is>
          <t>every value from 44000 to 894000 in steps of 1000</t>
        </is>
      </c>
      <c r="N318" s="18" t="inlineStr">
        <is>
          <t>buildings|large|sum_insured</t>
        </is>
      </c>
    </row>
    <row r="319">
      <c r="B319" s="18" t="inlineStr">
        <is>
          <t>buildings|large|sum_insured|339000</t>
        </is>
      </c>
      <c r="C319" s="18" t="inlineStr">
        <is>
          <t>buildings</t>
        </is>
      </c>
      <c r="D319" s="18" t="inlineStr">
        <is>
          <t>large</t>
        </is>
      </c>
      <c r="E319" s="18" t="inlineStr">
        <is>
          <t>sum_insured</t>
        </is>
      </c>
      <c r="F319" s="18" t="inlineStr">
        <is>
          <t>spline value</t>
        </is>
      </c>
      <c r="G319" s="18" t="n"/>
      <c r="H319" s="33" t="n">
        <v>339000</v>
      </c>
      <c r="I319" s="33" t="n"/>
      <c r="J319" s="33" t="n"/>
      <c r="K319" s="34" t="n">
        <v>1.005104747145303</v>
      </c>
      <c r="L319" s="35">
        <f>IF(ISNUMBER(K319),EXP(K319),"")</f>
        <v/>
      </c>
      <c r="M319" s="18" t="inlineStr">
        <is>
          <t>every value from 44000 to 894000 in steps of 1000</t>
        </is>
      </c>
      <c r="N319" s="18" t="inlineStr">
        <is>
          <t>buildings|large|sum_insured</t>
        </is>
      </c>
    </row>
    <row r="320">
      <c r="B320" s="18" t="inlineStr">
        <is>
          <t>buildings|large|sum_insured|340000</t>
        </is>
      </c>
      <c r="C320" s="18" t="inlineStr">
        <is>
          <t>buildings</t>
        </is>
      </c>
      <c r="D320" s="18" t="inlineStr">
        <is>
          <t>large</t>
        </is>
      </c>
      <c r="E320" s="18" t="inlineStr">
        <is>
          <t>sum_insured</t>
        </is>
      </c>
      <c r="F320" s="18" t="inlineStr">
        <is>
          <t>spline value</t>
        </is>
      </c>
      <c r="G320" s="18" t="n"/>
      <c r="H320" s="33" t="n">
        <v>340000</v>
      </c>
      <c r="I320" s="33" t="n"/>
      <c r="J320" s="33" t="n"/>
      <c r="K320" s="34" t="n">
        <v>1.008462637658205</v>
      </c>
      <c r="L320" s="35">
        <f>IF(ISNUMBER(K320),EXP(K320),"")</f>
        <v/>
      </c>
      <c r="M320" s="18" t="inlineStr">
        <is>
          <t>every value from 44000 to 894000 in steps of 1000</t>
        </is>
      </c>
      <c r="N320" s="18" t="inlineStr">
        <is>
          <t>buildings|large|sum_insured</t>
        </is>
      </c>
    </row>
    <row r="321">
      <c r="B321" s="18" t="inlineStr">
        <is>
          <t>buildings|large|sum_insured|341000</t>
        </is>
      </c>
      <c r="C321" s="18" t="inlineStr">
        <is>
          <t>buildings</t>
        </is>
      </c>
      <c r="D321" s="18" t="inlineStr">
        <is>
          <t>large</t>
        </is>
      </c>
      <c r="E321" s="18" t="inlineStr">
        <is>
          <t>sum_insured</t>
        </is>
      </c>
      <c r="F321" s="18" t="inlineStr">
        <is>
          <t>spline value</t>
        </is>
      </c>
      <c r="G321" s="18" t="n"/>
      <c r="H321" s="33" t="n">
        <v>341000</v>
      </c>
      <c r="I321" s="33" t="n"/>
      <c r="J321" s="33" t="n"/>
      <c r="K321" s="34" t="n">
        <v>1.011811032043744</v>
      </c>
      <c r="L321" s="35">
        <f>IF(ISNUMBER(K321),EXP(K321),"")</f>
        <v/>
      </c>
      <c r="M321" s="18" t="inlineStr">
        <is>
          <t>every value from 44000 to 894000 in steps of 1000</t>
        </is>
      </c>
      <c r="N321" s="18" t="inlineStr">
        <is>
          <t>buildings|large|sum_insured</t>
        </is>
      </c>
    </row>
    <row r="322">
      <c r="B322" s="18" t="inlineStr">
        <is>
          <t>buildings|large|sum_insured|342000</t>
        </is>
      </c>
      <c r="C322" s="18" t="inlineStr">
        <is>
          <t>buildings</t>
        </is>
      </c>
      <c r="D322" s="18" t="inlineStr">
        <is>
          <t>large</t>
        </is>
      </c>
      <c r="E322" s="18" t="inlineStr">
        <is>
          <t>sum_insured</t>
        </is>
      </c>
      <c r="F322" s="18" t="inlineStr">
        <is>
          <t>spline value</t>
        </is>
      </c>
      <c r="G322" s="18" t="n"/>
      <c r="H322" s="33" t="n">
        <v>342000</v>
      </c>
      <c r="I322" s="33" t="n"/>
      <c r="J322" s="33" t="n"/>
      <c r="K322" s="34" t="n">
        <v>1.015149937576991</v>
      </c>
      <c r="L322" s="35">
        <f>IF(ISNUMBER(K322),EXP(K322),"")</f>
        <v/>
      </c>
      <c r="M322" s="18" t="inlineStr">
        <is>
          <t>every value from 44000 to 894000 in steps of 1000</t>
        </is>
      </c>
      <c r="N322" s="18" t="inlineStr">
        <is>
          <t>buildings|large|sum_insured</t>
        </is>
      </c>
    </row>
    <row r="323">
      <c r="B323" s="18" t="inlineStr">
        <is>
          <t>buildings|large|sum_insured|343000</t>
        </is>
      </c>
      <c r="C323" s="18" t="inlineStr">
        <is>
          <t>buildings</t>
        </is>
      </c>
      <c r="D323" s="18" t="inlineStr">
        <is>
          <t>large</t>
        </is>
      </c>
      <c r="E323" s="18" t="inlineStr">
        <is>
          <t>sum_insured</t>
        </is>
      </c>
      <c r="F323" s="18" t="inlineStr">
        <is>
          <t>spline value</t>
        </is>
      </c>
      <c r="G323" s="18" t="n"/>
      <c r="H323" s="33" t="n">
        <v>343000</v>
      </c>
      <c r="I323" s="33" t="n"/>
      <c r="J323" s="33" t="n"/>
      <c r="K323" s="34" t="n">
        <v>1.018479361533018</v>
      </c>
      <c r="L323" s="35">
        <f>IF(ISNUMBER(K323),EXP(K323),"")</f>
        <v/>
      </c>
      <c r="M323" s="18" t="inlineStr">
        <is>
          <t>every value from 44000 to 894000 in steps of 1000</t>
        </is>
      </c>
      <c r="N323" s="18" t="inlineStr">
        <is>
          <t>buildings|large|sum_insured</t>
        </is>
      </c>
    </row>
    <row r="324">
      <c r="B324" s="18" t="inlineStr">
        <is>
          <t>buildings|large|sum_insured|344000</t>
        </is>
      </c>
      <c r="C324" s="18" t="inlineStr">
        <is>
          <t>buildings</t>
        </is>
      </c>
      <c r="D324" s="18" t="inlineStr">
        <is>
          <t>large</t>
        </is>
      </c>
      <c r="E324" s="18" t="inlineStr">
        <is>
          <t>sum_insured</t>
        </is>
      </c>
      <c r="F324" s="18" t="inlineStr">
        <is>
          <t>spline value</t>
        </is>
      </c>
      <c r="G324" s="18" t="n"/>
      <c r="H324" s="33" t="n">
        <v>344000</v>
      </c>
      <c r="I324" s="33" t="n"/>
      <c r="J324" s="33" t="n"/>
      <c r="K324" s="34" t="n">
        <v>1.021799311186897</v>
      </c>
      <c r="L324" s="35">
        <f>IF(ISNUMBER(K324),EXP(K324),"")</f>
        <v/>
      </c>
      <c r="M324" s="18" t="inlineStr">
        <is>
          <t>every value from 44000 to 894000 in steps of 1000</t>
        </is>
      </c>
      <c r="N324" s="18" t="inlineStr">
        <is>
          <t>buildings|large|sum_insured</t>
        </is>
      </c>
    </row>
    <row r="325">
      <c r="B325" s="18" t="inlineStr">
        <is>
          <t>buildings|large|sum_insured|345000</t>
        </is>
      </c>
      <c r="C325" s="18" t="inlineStr">
        <is>
          <t>buildings</t>
        </is>
      </c>
      <c r="D325" s="18" t="inlineStr">
        <is>
          <t>large</t>
        </is>
      </c>
      <c r="E325" s="18" t="inlineStr">
        <is>
          <t>sum_insured</t>
        </is>
      </c>
      <c r="F325" s="18" t="inlineStr">
        <is>
          <t>spline value</t>
        </is>
      </c>
      <c r="G325" s="18" t="n"/>
      <c r="H325" s="33" t="n">
        <v>345000</v>
      </c>
      <c r="I325" s="33" t="n"/>
      <c r="J325" s="33" t="n"/>
      <c r="K325" s="34" t="n">
        <v>1.0251097938137</v>
      </c>
      <c r="L325" s="35">
        <f>IF(ISNUMBER(K325),EXP(K325),"")</f>
        <v/>
      </c>
      <c r="M325" s="18" t="inlineStr">
        <is>
          <t>every value from 44000 to 894000 in steps of 1000</t>
        </is>
      </c>
      <c r="N325" s="18" t="inlineStr">
        <is>
          <t>buildings|large|sum_insured</t>
        </is>
      </c>
    </row>
    <row r="326">
      <c r="B326" s="18" t="inlineStr">
        <is>
          <t>buildings|large|sum_insured|346000</t>
        </is>
      </c>
      <c r="C326" s="18" t="inlineStr">
        <is>
          <t>buildings</t>
        </is>
      </c>
      <c r="D326" s="18" t="inlineStr">
        <is>
          <t>large</t>
        </is>
      </c>
      <c r="E326" s="18" t="inlineStr">
        <is>
          <t>sum_insured</t>
        </is>
      </c>
      <c r="F326" s="18" t="inlineStr">
        <is>
          <t>spline value</t>
        </is>
      </c>
      <c r="G326" s="18" t="n"/>
      <c r="H326" s="33" t="n">
        <v>346000</v>
      </c>
      <c r="I326" s="33" t="n"/>
      <c r="J326" s="33" t="n"/>
      <c r="K326" s="34" t="n">
        <v>1.0284108166885</v>
      </c>
      <c r="L326" s="35">
        <f>IF(ISNUMBER(K326),EXP(K326),"")</f>
        <v/>
      </c>
      <c r="M326" s="18" t="inlineStr">
        <is>
          <t>every value from 44000 to 894000 in steps of 1000</t>
        </is>
      </c>
      <c r="N326" s="18" t="inlineStr">
        <is>
          <t>buildings|large|sum_insured</t>
        </is>
      </c>
    </row>
    <row r="327">
      <c r="B327" s="18" t="inlineStr">
        <is>
          <t>buildings|large|sum_insured|347000</t>
        </is>
      </c>
      <c r="C327" s="18" t="inlineStr">
        <is>
          <t>buildings</t>
        </is>
      </c>
      <c r="D327" s="18" t="inlineStr">
        <is>
          <t>large</t>
        </is>
      </c>
      <c r="E327" s="18" t="inlineStr">
        <is>
          <t>sum_insured</t>
        </is>
      </c>
      <c r="F327" s="18" t="inlineStr">
        <is>
          <t>spline value</t>
        </is>
      </c>
      <c r="G327" s="18" t="n"/>
      <c r="H327" s="33" t="n">
        <v>347000</v>
      </c>
      <c r="I327" s="33" t="n"/>
      <c r="J327" s="33" t="n"/>
      <c r="K327" s="34" t="n">
        <v>1.031702387086367</v>
      </c>
      <c r="L327" s="35">
        <f>IF(ISNUMBER(K327),EXP(K327),"")</f>
        <v/>
      </c>
      <c r="M327" s="18" t="inlineStr">
        <is>
          <t>every value from 44000 to 894000 in steps of 1000</t>
        </is>
      </c>
      <c r="N327" s="18" t="inlineStr">
        <is>
          <t>buildings|large|sum_insured</t>
        </is>
      </c>
    </row>
    <row r="328">
      <c r="B328" s="18" t="inlineStr">
        <is>
          <t>buildings|large|sum_insured|348000</t>
        </is>
      </c>
      <c r="C328" s="18" t="inlineStr">
        <is>
          <t>buildings</t>
        </is>
      </c>
      <c r="D328" s="18" t="inlineStr">
        <is>
          <t>large</t>
        </is>
      </c>
      <c r="E328" s="18" t="inlineStr">
        <is>
          <t>sum_insured</t>
        </is>
      </c>
      <c r="F328" s="18" t="inlineStr">
        <is>
          <t>spline value</t>
        </is>
      </c>
      <c r="G328" s="18" t="n"/>
      <c r="H328" s="33" t="n">
        <v>348000</v>
      </c>
      <c r="I328" s="33" t="n"/>
      <c r="J328" s="33" t="n"/>
      <c r="K328" s="34" t="n">
        <v>1.034984512282375</v>
      </c>
      <c r="L328" s="35">
        <f>IF(ISNUMBER(K328),EXP(K328),"")</f>
        <v/>
      </c>
      <c r="M328" s="18" t="inlineStr">
        <is>
          <t>every value from 44000 to 894000 in steps of 1000</t>
        </is>
      </c>
      <c r="N328" s="18" t="inlineStr">
        <is>
          <t>buildings|large|sum_insured</t>
        </is>
      </c>
    </row>
    <row r="329">
      <c r="B329" s="18" t="inlineStr">
        <is>
          <t>buildings|large|sum_insured|349000</t>
        </is>
      </c>
      <c r="C329" s="18" t="inlineStr">
        <is>
          <t>buildings</t>
        </is>
      </c>
      <c r="D329" s="18" t="inlineStr">
        <is>
          <t>large</t>
        </is>
      </c>
      <c r="E329" s="18" t="inlineStr">
        <is>
          <t>sum_insured</t>
        </is>
      </c>
      <c r="F329" s="18" t="inlineStr">
        <is>
          <t>spline value</t>
        </is>
      </c>
      <c r="G329" s="18" t="n"/>
      <c r="H329" s="33" t="n">
        <v>349000</v>
      </c>
      <c r="I329" s="33" t="n"/>
      <c r="J329" s="33" t="n"/>
      <c r="K329" s="34" t="n">
        <v>1.038257199551595</v>
      </c>
      <c r="L329" s="35">
        <f>IF(ISNUMBER(K329),EXP(K329),"")</f>
        <v/>
      </c>
      <c r="M329" s="18" t="inlineStr">
        <is>
          <t>every value from 44000 to 894000 in steps of 1000</t>
        </is>
      </c>
      <c r="N329" s="18" t="inlineStr">
        <is>
          <t>buildings|large|sum_insured</t>
        </is>
      </c>
    </row>
    <row r="330">
      <c r="B330" s="18" t="inlineStr">
        <is>
          <t>buildings|large|sum_insured|350000</t>
        </is>
      </c>
      <c r="C330" s="18" t="inlineStr">
        <is>
          <t>buildings</t>
        </is>
      </c>
      <c r="D330" s="18" t="inlineStr">
        <is>
          <t>large</t>
        </is>
      </c>
      <c r="E330" s="18" t="inlineStr">
        <is>
          <t>sum_insured</t>
        </is>
      </c>
      <c r="F330" s="18" t="inlineStr">
        <is>
          <t>spline value</t>
        </is>
      </c>
      <c r="G330" s="18" t="n"/>
      <c r="H330" s="33" t="n">
        <v>350000</v>
      </c>
      <c r="I330" s="33" t="n"/>
      <c r="J330" s="33" t="n"/>
      <c r="K330" s="34" t="n">
        <v>1.041520456169098</v>
      </c>
      <c r="L330" s="35">
        <f>IF(ISNUMBER(K330),EXP(K330),"")</f>
        <v/>
      </c>
      <c r="M330" s="18" t="inlineStr">
        <is>
          <t>every value from 44000 to 894000 in steps of 1000</t>
        </is>
      </c>
      <c r="N330" s="18" t="inlineStr">
        <is>
          <t>buildings|large|sum_insured</t>
        </is>
      </c>
    </row>
    <row r="331">
      <c r="B331" s="18" t="inlineStr">
        <is>
          <t>buildings|large|sum_insured|351000</t>
        </is>
      </c>
      <c r="C331" s="18" t="inlineStr">
        <is>
          <t>buildings</t>
        </is>
      </c>
      <c r="D331" s="18" t="inlineStr">
        <is>
          <t>large</t>
        </is>
      </c>
      <c r="E331" s="18" t="inlineStr">
        <is>
          <t>sum_insured</t>
        </is>
      </c>
      <c r="F331" s="18" t="inlineStr">
        <is>
          <t>spline value</t>
        </is>
      </c>
      <c r="G331" s="18" t="n"/>
      <c r="H331" s="33" t="n">
        <v>351000</v>
      </c>
      <c r="I331" s="33" t="n"/>
      <c r="J331" s="33" t="n"/>
      <c r="K331" s="34" t="n">
        <v>1.044774289409958</v>
      </c>
      <c r="L331" s="35">
        <f>IF(ISNUMBER(K331),EXP(K331),"")</f>
        <v/>
      </c>
      <c r="M331" s="18" t="inlineStr">
        <is>
          <t>every value from 44000 to 894000 in steps of 1000</t>
        </is>
      </c>
      <c r="N331" s="18" t="inlineStr">
        <is>
          <t>buildings|large|sum_insured</t>
        </is>
      </c>
    </row>
    <row r="332">
      <c r="B332" s="18" t="inlineStr">
        <is>
          <t>buildings|large|sum_insured|352000</t>
        </is>
      </c>
      <c r="C332" s="18" t="inlineStr">
        <is>
          <t>buildings</t>
        </is>
      </c>
      <c r="D332" s="18" t="inlineStr">
        <is>
          <t>large</t>
        </is>
      </c>
      <c r="E332" s="18" t="inlineStr">
        <is>
          <t>sum_insured</t>
        </is>
      </c>
      <c r="F332" s="18" t="inlineStr">
        <is>
          <t>spline value</t>
        </is>
      </c>
      <c r="G332" s="18" t="n"/>
      <c r="H332" s="33" t="n">
        <v>352000</v>
      </c>
      <c r="I332" s="33" t="n"/>
      <c r="J332" s="33" t="n"/>
      <c r="K332" s="34" t="n">
        <v>1.048018706549246</v>
      </c>
      <c r="L332" s="35">
        <f>IF(ISNUMBER(K332),EXP(K332),"")</f>
        <v/>
      </c>
      <c r="M332" s="18" t="inlineStr">
        <is>
          <t>every value from 44000 to 894000 in steps of 1000</t>
        </is>
      </c>
      <c r="N332" s="18" t="inlineStr">
        <is>
          <t>buildings|large|sum_insured</t>
        </is>
      </c>
    </row>
    <row r="333">
      <c r="B333" s="18" t="inlineStr">
        <is>
          <t>buildings|large|sum_insured|353000</t>
        </is>
      </c>
      <c r="C333" s="18" t="inlineStr">
        <is>
          <t>buildings</t>
        </is>
      </c>
      <c r="D333" s="18" t="inlineStr">
        <is>
          <t>large</t>
        </is>
      </c>
      <c r="E333" s="18" t="inlineStr">
        <is>
          <t>sum_insured</t>
        </is>
      </c>
      <c r="F333" s="18" t="inlineStr">
        <is>
          <t>spline value</t>
        </is>
      </c>
      <c r="G333" s="18" t="n"/>
      <c r="H333" s="33" t="n">
        <v>353000</v>
      </c>
      <c r="I333" s="33" t="n"/>
      <c r="J333" s="33" t="n"/>
      <c r="K333" s="34" t="n">
        <v>1.051253714862034</v>
      </c>
      <c r="L333" s="35">
        <f>IF(ISNUMBER(K333),EXP(K333),"")</f>
        <v/>
      </c>
      <c r="M333" s="18" t="inlineStr">
        <is>
          <t>every value from 44000 to 894000 in steps of 1000</t>
        </is>
      </c>
      <c r="N333" s="18" t="inlineStr">
        <is>
          <t>buildings|large|sum_insured</t>
        </is>
      </c>
    </row>
    <row r="334">
      <c r="B334" s="18" t="inlineStr">
        <is>
          <t>buildings|large|sum_insured|354000</t>
        </is>
      </c>
      <c r="C334" s="18" t="inlineStr">
        <is>
          <t>buildings</t>
        </is>
      </c>
      <c r="D334" s="18" t="inlineStr">
        <is>
          <t>large</t>
        </is>
      </c>
      <c r="E334" s="18" t="inlineStr">
        <is>
          <t>sum_insured</t>
        </is>
      </c>
      <c r="F334" s="18" t="inlineStr">
        <is>
          <t>spline value</t>
        </is>
      </c>
      <c r="G334" s="18" t="n"/>
      <c r="H334" s="33" t="n">
        <v>354000</v>
      </c>
      <c r="I334" s="33" t="n"/>
      <c r="J334" s="33" t="n"/>
      <c r="K334" s="34" t="n">
        <v>1.054479321623394</v>
      </c>
      <c r="L334" s="35">
        <f>IF(ISNUMBER(K334),EXP(K334),"")</f>
        <v/>
      </c>
      <c r="M334" s="18" t="inlineStr">
        <is>
          <t>every value from 44000 to 894000 in steps of 1000</t>
        </is>
      </c>
      <c r="N334" s="18" t="inlineStr">
        <is>
          <t>buildings|large|sum_insured</t>
        </is>
      </c>
    </row>
    <row r="335">
      <c r="B335" s="18" t="inlineStr">
        <is>
          <t>buildings|large|sum_insured|355000</t>
        </is>
      </c>
      <c r="C335" s="18" t="inlineStr">
        <is>
          <t>buildings</t>
        </is>
      </c>
      <c r="D335" s="18" t="inlineStr">
        <is>
          <t>large</t>
        </is>
      </c>
      <c r="E335" s="18" t="inlineStr">
        <is>
          <t>sum_insured</t>
        </is>
      </c>
      <c r="F335" s="18" t="inlineStr">
        <is>
          <t>spline value</t>
        </is>
      </c>
      <c r="G335" s="18" t="n"/>
      <c r="H335" s="33" t="n">
        <v>355000</v>
      </c>
      <c r="I335" s="33" t="n"/>
      <c r="J335" s="33" t="n"/>
      <c r="K335" s="34" t="n">
        <v>1.057695534108398</v>
      </c>
      <c r="L335" s="35">
        <f>IF(ISNUMBER(K335),EXP(K335),"")</f>
        <v/>
      </c>
      <c r="M335" s="18" t="inlineStr">
        <is>
          <t>every value from 44000 to 894000 in steps of 1000</t>
        </is>
      </c>
      <c r="N335" s="18" t="inlineStr">
        <is>
          <t>buildings|large|sum_insured</t>
        </is>
      </c>
    </row>
    <row r="336">
      <c r="B336" s="18" t="inlineStr">
        <is>
          <t>buildings|large|sum_insured|356000</t>
        </is>
      </c>
      <c r="C336" s="18" t="inlineStr">
        <is>
          <t>buildings</t>
        </is>
      </c>
      <c r="D336" s="18" t="inlineStr">
        <is>
          <t>large</t>
        </is>
      </c>
      <c r="E336" s="18" t="inlineStr">
        <is>
          <t>sum_insured</t>
        </is>
      </c>
      <c r="F336" s="18" t="inlineStr">
        <is>
          <t>spline value</t>
        </is>
      </c>
      <c r="G336" s="18" t="n"/>
      <c r="H336" s="33" t="n">
        <v>356000</v>
      </c>
      <c r="I336" s="33" t="n"/>
      <c r="J336" s="33" t="n"/>
      <c r="K336" s="34" t="n">
        <v>1.060902359592118</v>
      </c>
      <c r="L336" s="35">
        <f>IF(ISNUMBER(K336),EXP(K336),"")</f>
        <v/>
      </c>
      <c r="M336" s="18" t="inlineStr">
        <is>
          <t>every value from 44000 to 894000 in steps of 1000</t>
        </is>
      </c>
      <c r="N336" s="18" t="inlineStr">
        <is>
          <t>buildings|large|sum_insured</t>
        </is>
      </c>
    </row>
    <row r="337">
      <c r="B337" s="18" t="inlineStr">
        <is>
          <t>buildings|large|sum_insured|357000</t>
        </is>
      </c>
      <c r="C337" s="18" t="inlineStr">
        <is>
          <t>buildings</t>
        </is>
      </c>
      <c r="D337" s="18" t="inlineStr">
        <is>
          <t>large</t>
        </is>
      </c>
      <c r="E337" s="18" t="inlineStr">
        <is>
          <t>sum_insured</t>
        </is>
      </c>
      <c r="F337" s="18" t="inlineStr">
        <is>
          <t>spline value</t>
        </is>
      </c>
      <c r="G337" s="18" t="n"/>
      <c r="H337" s="33" t="n">
        <v>357000</v>
      </c>
      <c r="I337" s="33" t="n"/>
      <c r="J337" s="33" t="n"/>
      <c r="K337" s="34" t="n">
        <v>1.064099805349626</v>
      </c>
      <c r="L337" s="35">
        <f>IF(ISNUMBER(K337),EXP(K337),"")</f>
        <v/>
      </c>
      <c r="M337" s="18" t="inlineStr">
        <is>
          <t>every value from 44000 to 894000 in steps of 1000</t>
        </is>
      </c>
      <c r="N337" s="18" t="inlineStr">
        <is>
          <t>buildings|large|sum_insured</t>
        </is>
      </c>
    </row>
    <row r="338">
      <c r="B338" s="18" t="inlineStr">
        <is>
          <t>buildings|large|sum_insured|358000</t>
        </is>
      </c>
      <c r="C338" s="18" t="inlineStr">
        <is>
          <t>buildings</t>
        </is>
      </c>
      <c r="D338" s="18" t="inlineStr">
        <is>
          <t>large</t>
        </is>
      </c>
      <c r="E338" s="18" t="inlineStr">
        <is>
          <t>sum_insured</t>
        </is>
      </c>
      <c r="F338" s="18" t="inlineStr">
        <is>
          <t>spline value</t>
        </is>
      </c>
      <c r="G338" s="18" t="n"/>
      <c r="H338" s="33" t="n">
        <v>358000</v>
      </c>
      <c r="I338" s="33" t="n"/>
      <c r="J338" s="33" t="n"/>
      <c r="K338" s="34" t="n">
        <v>1.067287878655993</v>
      </c>
      <c r="L338" s="35">
        <f>IF(ISNUMBER(K338),EXP(K338),"")</f>
        <v/>
      </c>
      <c r="M338" s="18" t="inlineStr">
        <is>
          <t>every value from 44000 to 894000 in steps of 1000</t>
        </is>
      </c>
      <c r="N338" s="18" t="inlineStr">
        <is>
          <t>buildings|large|sum_insured</t>
        </is>
      </c>
    </row>
    <row r="339">
      <c r="B339" s="18" t="inlineStr">
        <is>
          <t>buildings|large|sum_insured|359000</t>
        </is>
      </c>
      <c r="C339" s="18" t="inlineStr">
        <is>
          <t>buildings</t>
        </is>
      </c>
      <c r="D339" s="18" t="inlineStr">
        <is>
          <t>large</t>
        </is>
      </c>
      <c r="E339" s="18" t="inlineStr">
        <is>
          <t>sum_insured</t>
        </is>
      </c>
      <c r="F339" s="18" t="inlineStr">
        <is>
          <t>spline value</t>
        </is>
      </c>
      <c r="G339" s="18" t="n"/>
      <c r="H339" s="33" t="n">
        <v>359000</v>
      </c>
      <c r="I339" s="33" t="n"/>
      <c r="J339" s="33" t="n"/>
      <c r="K339" s="34" t="n">
        <v>1.070466586786293</v>
      </c>
      <c r="L339" s="35">
        <f>IF(ISNUMBER(K339),EXP(K339),"")</f>
        <v/>
      </c>
      <c r="M339" s="18" t="inlineStr">
        <is>
          <t>every value from 44000 to 894000 in steps of 1000</t>
        </is>
      </c>
      <c r="N339" s="18" t="inlineStr">
        <is>
          <t>buildings|large|sum_insured</t>
        </is>
      </c>
    </row>
    <row r="340">
      <c r="B340" s="18" t="inlineStr">
        <is>
          <t>buildings|large|sum_insured|360000</t>
        </is>
      </c>
      <c r="C340" s="18" t="inlineStr">
        <is>
          <t>buildings</t>
        </is>
      </c>
      <c r="D340" s="18" t="inlineStr">
        <is>
          <t>large</t>
        </is>
      </c>
      <c r="E340" s="18" t="inlineStr">
        <is>
          <t>sum_insured</t>
        </is>
      </c>
      <c r="F340" s="18" t="inlineStr">
        <is>
          <t>spline value</t>
        </is>
      </c>
      <c r="G340" s="18" t="n"/>
      <c r="H340" s="33" t="n">
        <v>360000</v>
      </c>
      <c r="I340" s="33" t="n"/>
      <c r="J340" s="33" t="n"/>
      <c r="K340" s="34" t="n">
        <v>1.073635937015597</v>
      </c>
      <c r="L340" s="35">
        <f>IF(ISNUMBER(K340),EXP(K340),"")</f>
        <v/>
      </c>
      <c r="M340" s="18" t="inlineStr">
        <is>
          <t>every value from 44000 to 894000 in steps of 1000</t>
        </is>
      </c>
      <c r="N340" s="18" t="inlineStr">
        <is>
          <t>buildings|large|sum_insured</t>
        </is>
      </c>
    </row>
    <row r="341">
      <c r="B341" s="18" t="inlineStr">
        <is>
          <t>buildings|large|sum_insured|361000</t>
        </is>
      </c>
      <c r="C341" s="18" t="inlineStr">
        <is>
          <t>buildings</t>
        </is>
      </c>
      <c r="D341" s="18" t="inlineStr">
        <is>
          <t>large</t>
        </is>
      </c>
      <c r="E341" s="18" t="inlineStr">
        <is>
          <t>sum_insured</t>
        </is>
      </c>
      <c r="F341" s="18" t="inlineStr">
        <is>
          <t>spline value</t>
        </is>
      </c>
      <c r="G341" s="18" t="n"/>
      <c r="H341" s="33" t="n">
        <v>361000</v>
      </c>
      <c r="I341" s="33" t="n"/>
      <c r="J341" s="33" t="n"/>
      <c r="K341" s="34" t="n">
        <v>1.076795936618976</v>
      </c>
      <c r="L341" s="35">
        <f>IF(ISNUMBER(K341),EXP(K341),"")</f>
        <v/>
      </c>
      <c r="M341" s="18" t="inlineStr">
        <is>
          <t>every value from 44000 to 894000 in steps of 1000</t>
        </is>
      </c>
      <c r="N341" s="18" t="inlineStr">
        <is>
          <t>buildings|large|sum_insured</t>
        </is>
      </c>
    </row>
    <row r="342">
      <c r="B342" s="18" t="inlineStr">
        <is>
          <t>buildings|large|sum_insured|362000</t>
        </is>
      </c>
      <c r="C342" s="18" t="inlineStr">
        <is>
          <t>buildings</t>
        </is>
      </c>
      <c r="D342" s="18" t="inlineStr">
        <is>
          <t>large</t>
        </is>
      </c>
      <c r="E342" s="18" t="inlineStr">
        <is>
          <t>sum_insured</t>
        </is>
      </c>
      <c r="F342" s="18" t="inlineStr">
        <is>
          <t>spline value</t>
        </is>
      </c>
      <c r="G342" s="18" t="n"/>
      <c r="H342" s="33" t="n">
        <v>362000</v>
      </c>
      <c r="I342" s="33" t="n"/>
      <c r="J342" s="33" t="n"/>
      <c r="K342" s="34" t="n">
        <v>1.079946592871504</v>
      </c>
      <c r="L342" s="35">
        <f>IF(ISNUMBER(K342),EXP(K342),"")</f>
        <v/>
      </c>
      <c r="M342" s="18" t="inlineStr">
        <is>
          <t>every value from 44000 to 894000 in steps of 1000</t>
        </is>
      </c>
      <c r="N342" s="18" t="inlineStr">
        <is>
          <t>buildings|large|sum_insured</t>
        </is>
      </c>
    </row>
    <row r="343">
      <c r="B343" s="18" t="inlineStr">
        <is>
          <t>buildings|large|sum_insured|363000</t>
        </is>
      </c>
      <c r="C343" s="18" t="inlineStr">
        <is>
          <t>buildings</t>
        </is>
      </c>
      <c r="D343" s="18" t="inlineStr">
        <is>
          <t>large</t>
        </is>
      </c>
      <c r="E343" s="18" t="inlineStr">
        <is>
          <t>sum_insured</t>
        </is>
      </c>
      <c r="F343" s="18" t="inlineStr">
        <is>
          <t>spline value</t>
        </is>
      </c>
      <c r="G343" s="18" t="n"/>
      <c r="H343" s="33" t="n">
        <v>363000</v>
      </c>
      <c r="I343" s="33" t="n"/>
      <c r="J343" s="33" t="n"/>
      <c r="K343" s="34" t="n">
        <v>1.083087913048251</v>
      </c>
      <c r="L343" s="35">
        <f>IF(ISNUMBER(K343),EXP(K343),"")</f>
        <v/>
      </c>
      <c r="M343" s="18" t="inlineStr">
        <is>
          <t>every value from 44000 to 894000 in steps of 1000</t>
        </is>
      </c>
      <c r="N343" s="18" t="inlineStr">
        <is>
          <t>buildings|large|sum_insured</t>
        </is>
      </c>
    </row>
    <row r="344">
      <c r="B344" s="18" t="inlineStr">
        <is>
          <t>buildings|large|sum_insured|364000</t>
        </is>
      </c>
      <c r="C344" s="18" t="inlineStr">
        <is>
          <t>buildings</t>
        </is>
      </c>
      <c r="D344" s="18" t="inlineStr">
        <is>
          <t>large</t>
        </is>
      </c>
      <c r="E344" s="18" t="inlineStr">
        <is>
          <t>sum_insured</t>
        </is>
      </c>
      <c r="F344" s="18" t="inlineStr">
        <is>
          <t>spline value</t>
        </is>
      </c>
      <c r="G344" s="18" t="n"/>
      <c r="H344" s="33" t="n">
        <v>364000</v>
      </c>
      <c r="I344" s="33" t="n"/>
      <c r="J344" s="33" t="n"/>
      <c r="K344" s="34" t="n">
        <v>1.08621990442429</v>
      </c>
      <c r="L344" s="35">
        <f>IF(ISNUMBER(K344),EXP(K344),"")</f>
        <v/>
      </c>
      <c r="M344" s="18" t="inlineStr">
        <is>
          <t>every value from 44000 to 894000 in steps of 1000</t>
        </is>
      </c>
      <c r="N344" s="18" t="inlineStr">
        <is>
          <t>buildings|large|sum_insured</t>
        </is>
      </c>
    </row>
    <row r="345">
      <c r="B345" s="18" t="inlineStr">
        <is>
          <t>buildings|large|sum_insured|365000</t>
        </is>
      </c>
      <c r="C345" s="18" t="inlineStr">
        <is>
          <t>buildings</t>
        </is>
      </c>
      <c r="D345" s="18" t="inlineStr">
        <is>
          <t>large</t>
        </is>
      </c>
      <c r="E345" s="18" t="inlineStr">
        <is>
          <t>sum_insured</t>
        </is>
      </c>
      <c r="F345" s="18" t="inlineStr">
        <is>
          <t>spline value</t>
        </is>
      </c>
      <c r="G345" s="18" t="n"/>
      <c r="H345" s="33" t="n">
        <v>365000</v>
      </c>
      <c r="I345" s="33" t="n"/>
      <c r="J345" s="33" t="n"/>
      <c r="K345" s="34" t="n">
        <v>1.089342574274693</v>
      </c>
      <c r="L345" s="35">
        <f>IF(ISNUMBER(K345),EXP(K345),"")</f>
        <v/>
      </c>
      <c r="M345" s="18" t="inlineStr">
        <is>
          <t>every value from 44000 to 894000 in steps of 1000</t>
        </is>
      </c>
      <c r="N345" s="18" t="inlineStr">
        <is>
          <t>buildings|large|sum_insured</t>
        </is>
      </c>
    </row>
    <row r="346">
      <c r="B346" s="18" t="inlineStr">
        <is>
          <t>buildings|large|sum_insured|366000</t>
        </is>
      </c>
      <c r="C346" s="18" t="inlineStr">
        <is>
          <t>buildings</t>
        </is>
      </c>
      <c r="D346" s="18" t="inlineStr">
        <is>
          <t>large</t>
        </is>
      </c>
      <c r="E346" s="18" t="inlineStr">
        <is>
          <t>sum_insured</t>
        </is>
      </c>
      <c r="F346" s="18" t="inlineStr">
        <is>
          <t>spline value</t>
        </is>
      </c>
      <c r="G346" s="18" t="n"/>
      <c r="H346" s="33" t="n">
        <v>366000</v>
      </c>
      <c r="I346" s="33" t="n"/>
      <c r="J346" s="33" t="n"/>
      <c r="K346" s="34" t="n">
        <v>1.092455929874532</v>
      </c>
      <c r="L346" s="35">
        <f>IF(ISNUMBER(K346),EXP(K346),"")</f>
        <v/>
      </c>
      <c r="M346" s="18" t="inlineStr">
        <is>
          <t>every value from 44000 to 894000 in steps of 1000</t>
        </is>
      </c>
      <c r="N346" s="18" t="inlineStr">
        <is>
          <t>buildings|large|sum_insured</t>
        </is>
      </c>
    </row>
    <row r="347">
      <c r="B347" s="18" t="inlineStr">
        <is>
          <t>buildings|large|sum_insured|367000</t>
        </is>
      </c>
      <c r="C347" s="18" t="inlineStr">
        <is>
          <t>buildings</t>
        </is>
      </c>
      <c r="D347" s="18" t="inlineStr">
        <is>
          <t>large</t>
        </is>
      </c>
      <c r="E347" s="18" t="inlineStr">
        <is>
          <t>sum_insured</t>
        </is>
      </c>
      <c r="F347" s="18" t="inlineStr">
        <is>
          <t>spline value</t>
        </is>
      </c>
      <c r="G347" s="18" t="n"/>
      <c r="H347" s="33" t="n">
        <v>367000</v>
      </c>
      <c r="I347" s="33" t="n"/>
      <c r="J347" s="33" t="n"/>
      <c r="K347" s="34" t="n">
        <v>1.095559978498879</v>
      </c>
      <c r="L347" s="35">
        <f>IF(ISNUMBER(K347),EXP(K347),"")</f>
        <v/>
      </c>
      <c r="M347" s="18" t="inlineStr">
        <is>
          <t>every value from 44000 to 894000 in steps of 1000</t>
        </is>
      </c>
      <c r="N347" s="18" t="inlineStr">
        <is>
          <t>buildings|large|sum_insured</t>
        </is>
      </c>
    </row>
    <row r="348">
      <c r="B348" s="18" t="inlineStr">
        <is>
          <t>buildings|large|sum_insured|368000</t>
        </is>
      </c>
      <c r="C348" s="18" t="inlineStr">
        <is>
          <t>buildings</t>
        </is>
      </c>
      <c r="D348" s="18" t="inlineStr">
        <is>
          <t>large</t>
        </is>
      </c>
      <c r="E348" s="18" t="inlineStr">
        <is>
          <t>sum_insured</t>
        </is>
      </c>
      <c r="F348" s="18" t="inlineStr">
        <is>
          <t>spline value</t>
        </is>
      </c>
      <c r="G348" s="18" t="n"/>
      <c r="H348" s="33" t="n">
        <v>368000</v>
      </c>
      <c r="I348" s="33" t="n"/>
      <c r="J348" s="33" t="n"/>
      <c r="K348" s="34" t="n">
        <v>1.098654727422805</v>
      </c>
      <c r="L348" s="35">
        <f>IF(ISNUMBER(K348),EXP(K348),"")</f>
        <v/>
      </c>
      <c r="M348" s="18" t="inlineStr">
        <is>
          <t>every value from 44000 to 894000 in steps of 1000</t>
        </is>
      </c>
      <c r="N348" s="18" t="inlineStr">
        <is>
          <t>buildings|large|sum_insured</t>
        </is>
      </c>
    </row>
    <row r="349">
      <c r="B349" s="18" t="inlineStr">
        <is>
          <t>buildings|large|sum_insured|369000</t>
        </is>
      </c>
      <c r="C349" s="18" t="inlineStr">
        <is>
          <t>buildings</t>
        </is>
      </c>
      <c r="D349" s="18" t="inlineStr">
        <is>
          <t>large</t>
        </is>
      </c>
      <c r="E349" s="18" t="inlineStr">
        <is>
          <t>sum_insured</t>
        </is>
      </c>
      <c r="F349" s="18" t="inlineStr">
        <is>
          <t>spline value</t>
        </is>
      </c>
      <c r="G349" s="18" t="n"/>
      <c r="H349" s="33" t="n">
        <v>369000</v>
      </c>
      <c r="I349" s="33" t="n"/>
      <c r="J349" s="33" t="n"/>
      <c r="K349" s="34" t="n">
        <v>1.101740183921383</v>
      </c>
      <c r="L349" s="35">
        <f>IF(ISNUMBER(K349),EXP(K349),"")</f>
        <v/>
      </c>
      <c r="M349" s="18" t="inlineStr">
        <is>
          <t>every value from 44000 to 894000 in steps of 1000</t>
        </is>
      </c>
      <c r="N349" s="18" t="inlineStr">
        <is>
          <t>buildings|large|sum_insured</t>
        </is>
      </c>
    </row>
    <row r="350">
      <c r="B350" s="18" t="inlineStr">
        <is>
          <t>buildings|large|sum_insured|370000</t>
        </is>
      </c>
      <c r="C350" s="18" t="inlineStr">
        <is>
          <t>buildings</t>
        </is>
      </c>
      <c r="D350" s="18" t="inlineStr">
        <is>
          <t>large</t>
        </is>
      </c>
      <c r="E350" s="18" t="inlineStr">
        <is>
          <t>sum_insured</t>
        </is>
      </c>
      <c r="F350" s="18" t="inlineStr">
        <is>
          <t>spline value</t>
        </is>
      </c>
      <c r="G350" s="18" t="n"/>
      <c r="H350" s="33" t="n">
        <v>370000</v>
      </c>
      <c r="I350" s="33" t="n"/>
      <c r="J350" s="33" t="n"/>
      <c r="K350" s="34" t="n">
        <v>1.104816355269685</v>
      </c>
      <c r="L350" s="35">
        <f>IF(ISNUMBER(K350),EXP(K350),"")</f>
        <v/>
      </c>
      <c r="M350" s="18" t="inlineStr">
        <is>
          <t>every value from 44000 to 894000 in steps of 1000</t>
        </is>
      </c>
      <c r="N350" s="18" t="inlineStr">
        <is>
          <t>buildings|large|sum_insured</t>
        </is>
      </c>
    </row>
    <row r="351">
      <c r="B351" s="18" t="inlineStr">
        <is>
          <t>buildings|large|sum_insured|371000</t>
        </is>
      </c>
      <c r="C351" s="18" t="inlineStr">
        <is>
          <t>buildings</t>
        </is>
      </c>
      <c r="D351" s="18" t="inlineStr">
        <is>
          <t>large</t>
        </is>
      </c>
      <c r="E351" s="18" t="inlineStr">
        <is>
          <t>sum_insured</t>
        </is>
      </c>
      <c r="F351" s="18" t="inlineStr">
        <is>
          <t>spline value</t>
        </is>
      </c>
      <c r="G351" s="18" t="n"/>
      <c r="H351" s="33" t="n">
        <v>371000</v>
      </c>
      <c r="I351" s="33" t="n"/>
      <c r="J351" s="33" t="n"/>
      <c r="K351" s="34" t="n">
        <v>1.107883248742783</v>
      </c>
      <c r="L351" s="35">
        <f>IF(ISNUMBER(K351),EXP(K351),"")</f>
        <v/>
      </c>
      <c r="M351" s="18" t="inlineStr">
        <is>
          <t>every value from 44000 to 894000 in steps of 1000</t>
        </is>
      </c>
      <c r="N351" s="18" t="inlineStr">
        <is>
          <t>buildings|large|sum_insured</t>
        </is>
      </c>
    </row>
    <row r="352">
      <c r="B352" s="18" t="inlineStr">
        <is>
          <t>buildings|large|sum_insured|372000</t>
        </is>
      </c>
      <c r="C352" s="18" t="inlineStr">
        <is>
          <t>buildings</t>
        </is>
      </c>
      <c r="D352" s="18" t="inlineStr">
        <is>
          <t>large</t>
        </is>
      </c>
      <c r="E352" s="18" t="inlineStr">
        <is>
          <t>sum_insured</t>
        </is>
      </c>
      <c r="F352" s="18" t="inlineStr">
        <is>
          <t>spline value</t>
        </is>
      </c>
      <c r="G352" s="18" t="n"/>
      <c r="H352" s="33" t="n">
        <v>372000</v>
      </c>
      <c r="I352" s="33" t="n"/>
      <c r="J352" s="33" t="n"/>
      <c r="K352" s="34" t="n">
        <v>1.110940871615748</v>
      </c>
      <c r="L352" s="35">
        <f>IF(ISNUMBER(K352),EXP(K352),"")</f>
        <v/>
      </c>
      <c r="M352" s="18" t="inlineStr">
        <is>
          <t>every value from 44000 to 894000 in steps of 1000</t>
        </is>
      </c>
      <c r="N352" s="18" t="inlineStr">
        <is>
          <t>buildings|large|sum_insured</t>
        </is>
      </c>
    </row>
    <row r="353">
      <c r="B353" s="18" t="inlineStr">
        <is>
          <t>buildings|large|sum_insured|373000</t>
        </is>
      </c>
      <c r="C353" s="18" t="inlineStr">
        <is>
          <t>buildings</t>
        </is>
      </c>
      <c r="D353" s="18" t="inlineStr">
        <is>
          <t>large</t>
        </is>
      </c>
      <c r="E353" s="18" t="inlineStr">
        <is>
          <t>sum_insured</t>
        </is>
      </c>
      <c r="F353" s="18" t="inlineStr">
        <is>
          <t>spline value</t>
        </is>
      </c>
      <c r="G353" s="18" t="n"/>
      <c r="H353" s="33" t="n">
        <v>373000</v>
      </c>
      <c r="I353" s="33" t="n"/>
      <c r="J353" s="33" t="n"/>
      <c r="K353" s="34" t="n">
        <v>1.113989231163653</v>
      </c>
      <c r="L353" s="35">
        <f>IF(ISNUMBER(K353),EXP(K353),"")</f>
        <v/>
      </c>
      <c r="M353" s="18" t="inlineStr">
        <is>
          <t>every value from 44000 to 894000 in steps of 1000</t>
        </is>
      </c>
      <c r="N353" s="18" t="inlineStr">
        <is>
          <t>buildings|large|sum_insured</t>
        </is>
      </c>
    </row>
    <row r="354">
      <c r="B354" s="18" t="inlineStr">
        <is>
          <t>buildings|large|sum_insured|374000</t>
        </is>
      </c>
      <c r="C354" s="18" t="inlineStr">
        <is>
          <t>buildings</t>
        </is>
      </c>
      <c r="D354" s="18" t="inlineStr">
        <is>
          <t>large</t>
        </is>
      </c>
      <c r="E354" s="18" t="inlineStr">
        <is>
          <t>sum_insured</t>
        </is>
      </c>
      <c r="F354" s="18" t="inlineStr">
        <is>
          <t>spline value</t>
        </is>
      </c>
      <c r="G354" s="18" t="n"/>
      <c r="H354" s="33" t="n">
        <v>374000</v>
      </c>
      <c r="I354" s="33" t="n"/>
      <c r="J354" s="33" t="n"/>
      <c r="K354" s="34" t="n">
        <v>1.11702833466157</v>
      </c>
      <c r="L354" s="35">
        <f>IF(ISNUMBER(K354),EXP(K354),"")</f>
        <v/>
      </c>
      <c r="M354" s="18" t="inlineStr">
        <is>
          <t>every value from 44000 to 894000 in steps of 1000</t>
        </is>
      </c>
      <c r="N354" s="18" t="inlineStr">
        <is>
          <t>buildings|large|sum_insured</t>
        </is>
      </c>
    </row>
    <row r="355">
      <c r="B355" s="18" t="inlineStr">
        <is>
          <t>buildings|large|sum_insured|375000</t>
        </is>
      </c>
      <c r="C355" s="18" t="inlineStr">
        <is>
          <t>buildings</t>
        </is>
      </c>
      <c r="D355" s="18" t="inlineStr">
        <is>
          <t>large</t>
        </is>
      </c>
      <c r="E355" s="18" t="inlineStr">
        <is>
          <t>sum_insured</t>
        </is>
      </c>
      <c r="F355" s="18" t="inlineStr">
        <is>
          <t>spline value</t>
        </is>
      </c>
      <c r="G355" s="18" t="n"/>
      <c r="H355" s="33" t="n">
        <v>375000</v>
      </c>
      <c r="I355" s="33" t="n"/>
      <c r="J355" s="33" t="n"/>
      <c r="K355" s="34" t="n">
        <v>1.120058189384571</v>
      </c>
      <c r="L355" s="35">
        <f>IF(ISNUMBER(K355),EXP(K355),"")</f>
        <v/>
      </c>
      <c r="M355" s="18" t="inlineStr">
        <is>
          <t>every value from 44000 to 894000 in steps of 1000</t>
        </is>
      </c>
      <c r="N355" s="18" t="inlineStr">
        <is>
          <t>buildings|large|sum_insured</t>
        </is>
      </c>
    </row>
    <row r="356">
      <c r="B356" s="18" t="inlineStr">
        <is>
          <t>buildings|large|sum_insured|376000</t>
        </is>
      </c>
      <c r="C356" s="18" t="inlineStr">
        <is>
          <t>buildings</t>
        </is>
      </c>
      <c r="D356" s="18" t="inlineStr">
        <is>
          <t>large</t>
        </is>
      </c>
      <c r="E356" s="18" t="inlineStr">
        <is>
          <t>sum_insured</t>
        </is>
      </c>
      <c r="F356" s="18" t="inlineStr">
        <is>
          <t>spline value</t>
        </is>
      </c>
      <c r="G356" s="18" t="n"/>
      <c r="H356" s="33" t="n">
        <v>376000</v>
      </c>
      <c r="I356" s="33" t="n"/>
      <c r="J356" s="33" t="n"/>
      <c r="K356" s="34" t="n">
        <v>1.123078802607727</v>
      </c>
      <c r="L356" s="35">
        <f>IF(ISNUMBER(K356),EXP(K356),"")</f>
        <v/>
      </c>
      <c r="M356" s="18" t="inlineStr">
        <is>
          <t>every value from 44000 to 894000 in steps of 1000</t>
        </is>
      </c>
      <c r="N356" s="18" t="inlineStr">
        <is>
          <t>buildings|large|sum_insured</t>
        </is>
      </c>
    </row>
    <row r="357">
      <c r="B357" s="18" t="inlineStr">
        <is>
          <t>buildings|large|sum_insured|377000</t>
        </is>
      </c>
      <c r="C357" s="18" t="inlineStr">
        <is>
          <t>buildings</t>
        </is>
      </c>
      <c r="D357" s="18" t="inlineStr">
        <is>
          <t>large</t>
        </is>
      </c>
      <c r="E357" s="18" t="inlineStr">
        <is>
          <t>sum_insured</t>
        </is>
      </c>
      <c r="F357" s="18" t="inlineStr">
        <is>
          <t>spline value</t>
        </is>
      </c>
      <c r="G357" s="18" t="n"/>
      <c r="H357" s="33" t="n">
        <v>377000</v>
      </c>
      <c r="I357" s="33" t="n"/>
      <c r="J357" s="33" t="n"/>
      <c r="K357" s="34" t="n">
        <v>1.126090181606111</v>
      </c>
      <c r="L357" s="35">
        <f>IF(ISNUMBER(K357),EXP(K357),"")</f>
        <v/>
      </c>
      <c r="M357" s="18" t="inlineStr">
        <is>
          <t>every value from 44000 to 894000 in steps of 1000</t>
        </is>
      </c>
      <c r="N357" s="18" t="inlineStr">
        <is>
          <t>buildings|large|sum_insured</t>
        </is>
      </c>
    </row>
    <row r="358">
      <c r="B358" s="18" t="inlineStr">
        <is>
          <t>buildings|large|sum_insured|378000</t>
        </is>
      </c>
      <c r="C358" s="18" t="inlineStr">
        <is>
          <t>buildings</t>
        </is>
      </c>
      <c r="D358" s="18" t="inlineStr">
        <is>
          <t>large</t>
        </is>
      </c>
      <c r="E358" s="18" t="inlineStr">
        <is>
          <t>sum_insured</t>
        </is>
      </c>
      <c r="F358" s="18" t="inlineStr">
        <is>
          <t>spline value</t>
        </is>
      </c>
      <c r="G358" s="18" t="n"/>
      <c r="H358" s="33" t="n">
        <v>378000</v>
      </c>
      <c r="I358" s="33" t="n"/>
      <c r="J358" s="33" t="n"/>
      <c r="K358" s="34" t="n">
        <v>1.129092333654794</v>
      </c>
      <c r="L358" s="35">
        <f>IF(ISNUMBER(K358),EXP(K358),"")</f>
        <v/>
      </c>
      <c r="M358" s="18" t="inlineStr">
        <is>
          <t>every value from 44000 to 894000 in steps of 1000</t>
        </is>
      </c>
      <c r="N358" s="18" t="inlineStr">
        <is>
          <t>buildings|large|sum_insured</t>
        </is>
      </c>
    </row>
    <row r="359">
      <c r="B359" s="18" t="inlineStr">
        <is>
          <t>buildings|large|sum_insured|379000</t>
        </is>
      </c>
      <c r="C359" s="18" t="inlineStr">
        <is>
          <t>buildings</t>
        </is>
      </c>
      <c r="D359" s="18" t="inlineStr">
        <is>
          <t>large</t>
        </is>
      </c>
      <c r="E359" s="18" t="inlineStr">
        <is>
          <t>sum_insured</t>
        </is>
      </c>
      <c r="F359" s="18" t="inlineStr">
        <is>
          <t>spline value</t>
        </is>
      </c>
      <c r="G359" s="18" t="n"/>
      <c r="H359" s="33" t="n">
        <v>379000</v>
      </c>
      <c r="I359" s="33" t="n"/>
      <c r="J359" s="33" t="n"/>
      <c r="K359" s="34" t="n">
        <v>1.132085266028849</v>
      </c>
      <c r="L359" s="35">
        <f>IF(ISNUMBER(K359),EXP(K359),"")</f>
        <v/>
      </c>
      <c r="M359" s="18" t="inlineStr">
        <is>
          <t>every value from 44000 to 894000 in steps of 1000</t>
        </is>
      </c>
      <c r="N359" s="18" t="inlineStr">
        <is>
          <t>buildings|large|sum_insured</t>
        </is>
      </c>
    </row>
    <row r="360">
      <c r="B360" s="18" t="inlineStr">
        <is>
          <t>buildings|large|sum_insured|380000</t>
        </is>
      </c>
      <c r="C360" s="18" t="inlineStr">
        <is>
          <t>buildings</t>
        </is>
      </c>
      <c r="D360" s="18" t="inlineStr">
        <is>
          <t>large</t>
        </is>
      </c>
      <c r="E360" s="18" t="inlineStr">
        <is>
          <t>sum_insured</t>
        </is>
      </c>
      <c r="F360" s="18" t="inlineStr">
        <is>
          <t>spline value</t>
        </is>
      </c>
      <c r="G360" s="18" t="n"/>
      <c r="H360" s="33" t="n">
        <v>380000</v>
      </c>
      <c r="I360" s="33" t="n"/>
      <c r="J360" s="33" t="n"/>
      <c r="K360" s="34" t="n">
        <v>1.135068986003348</v>
      </c>
      <c r="L360" s="35">
        <f>IF(ISNUMBER(K360),EXP(K360),"")</f>
        <v/>
      </c>
      <c r="M360" s="18" t="inlineStr">
        <is>
          <t>every value from 44000 to 894000 in steps of 1000</t>
        </is>
      </c>
      <c r="N360" s="18" t="inlineStr">
        <is>
          <t>buildings|large|sum_insured</t>
        </is>
      </c>
    </row>
    <row r="361">
      <c r="B361" s="18" t="inlineStr">
        <is>
          <t>buildings|large|sum_insured|381000</t>
        </is>
      </c>
      <c r="C361" s="18" t="inlineStr">
        <is>
          <t>buildings</t>
        </is>
      </c>
      <c r="D361" s="18" t="inlineStr">
        <is>
          <t>large</t>
        </is>
      </c>
      <c r="E361" s="18" t="inlineStr">
        <is>
          <t>sum_insured</t>
        </is>
      </c>
      <c r="F361" s="18" t="inlineStr">
        <is>
          <t>spline value</t>
        </is>
      </c>
      <c r="G361" s="18" t="n"/>
      <c r="H361" s="33" t="n">
        <v>381000</v>
      </c>
      <c r="I361" s="33" t="n"/>
      <c r="J361" s="33" t="n"/>
      <c r="K361" s="34" t="n">
        <v>1.138043500853362</v>
      </c>
      <c r="L361" s="35">
        <f>IF(ISNUMBER(K361),EXP(K361),"")</f>
        <v/>
      </c>
      <c r="M361" s="18" t="inlineStr">
        <is>
          <t>every value from 44000 to 894000 in steps of 1000</t>
        </is>
      </c>
      <c r="N361" s="18" t="inlineStr">
        <is>
          <t>buildings|large|sum_insured</t>
        </is>
      </c>
    </row>
    <row r="362">
      <c r="B362" s="18" t="inlineStr">
        <is>
          <t>buildings|large|sum_insured|382000</t>
        </is>
      </c>
      <c r="C362" s="18" t="inlineStr">
        <is>
          <t>buildings</t>
        </is>
      </c>
      <c r="D362" s="18" t="inlineStr">
        <is>
          <t>large</t>
        </is>
      </c>
      <c r="E362" s="18" t="inlineStr">
        <is>
          <t>sum_insured</t>
        </is>
      </c>
      <c r="F362" s="18" t="inlineStr">
        <is>
          <t>spline value</t>
        </is>
      </c>
      <c r="G362" s="18" t="n"/>
      <c r="H362" s="33" t="n">
        <v>382000</v>
      </c>
      <c r="I362" s="33" t="n"/>
      <c r="J362" s="33" t="n"/>
      <c r="K362" s="34" t="n">
        <v>1.141008817853964</v>
      </c>
      <c r="L362" s="35">
        <f>IF(ISNUMBER(K362),EXP(K362),"")</f>
        <v/>
      </c>
      <c r="M362" s="18" t="inlineStr">
        <is>
          <t>every value from 44000 to 894000 in steps of 1000</t>
        </is>
      </c>
      <c r="N362" s="18" t="inlineStr">
        <is>
          <t>buildings|large|sum_insured</t>
        </is>
      </c>
    </row>
    <row r="363">
      <c r="B363" s="18" t="inlineStr">
        <is>
          <t>buildings|large|sum_insured|383000</t>
        </is>
      </c>
      <c r="C363" s="18" t="inlineStr">
        <is>
          <t>buildings</t>
        </is>
      </c>
      <c r="D363" s="18" t="inlineStr">
        <is>
          <t>large</t>
        </is>
      </c>
      <c r="E363" s="18" t="inlineStr">
        <is>
          <t>sum_insured</t>
        </is>
      </c>
      <c r="F363" s="18" t="inlineStr">
        <is>
          <t>spline value</t>
        </is>
      </c>
      <c r="G363" s="18" t="n"/>
      <c r="H363" s="33" t="n">
        <v>383000</v>
      </c>
      <c r="I363" s="33" t="n"/>
      <c r="J363" s="33" t="n"/>
      <c r="K363" s="34" t="n">
        <v>1.143964944280225</v>
      </c>
      <c r="L363" s="35">
        <f>IF(ISNUMBER(K363),EXP(K363),"")</f>
        <v/>
      </c>
      <c r="M363" s="18" t="inlineStr">
        <is>
          <t>every value from 44000 to 894000 in steps of 1000</t>
        </is>
      </c>
      <c r="N363" s="18" t="inlineStr">
        <is>
          <t>buildings|large|sum_insured</t>
        </is>
      </c>
    </row>
    <row r="364">
      <c r="B364" s="18" t="inlineStr">
        <is>
          <t>buildings|large|sum_insured|384000</t>
        </is>
      </c>
      <c r="C364" s="18" t="inlineStr">
        <is>
          <t>buildings</t>
        </is>
      </c>
      <c r="D364" s="18" t="inlineStr">
        <is>
          <t>large</t>
        </is>
      </c>
      <c r="E364" s="18" t="inlineStr">
        <is>
          <t>sum_insured</t>
        </is>
      </c>
      <c r="F364" s="18" t="inlineStr">
        <is>
          <t>spline value</t>
        </is>
      </c>
      <c r="G364" s="18" t="n"/>
      <c r="H364" s="33" t="n">
        <v>384000</v>
      </c>
      <c r="I364" s="33" t="n"/>
      <c r="J364" s="33" t="n"/>
      <c r="K364" s="34" t="n">
        <v>1.146911887407219</v>
      </c>
      <c r="L364" s="35">
        <f>IF(ISNUMBER(K364),EXP(K364),"")</f>
        <v/>
      </c>
      <c r="M364" s="18" t="inlineStr">
        <is>
          <t>every value from 44000 to 894000 in steps of 1000</t>
        </is>
      </c>
      <c r="N364" s="18" t="inlineStr">
        <is>
          <t>buildings|large|sum_insured</t>
        </is>
      </c>
    </row>
    <row r="365">
      <c r="B365" s="18" t="inlineStr">
        <is>
          <t>buildings|large|sum_insured|385000</t>
        </is>
      </c>
      <c r="C365" s="18" t="inlineStr">
        <is>
          <t>buildings</t>
        </is>
      </c>
      <c r="D365" s="18" t="inlineStr">
        <is>
          <t>large</t>
        </is>
      </c>
      <c r="E365" s="18" t="inlineStr">
        <is>
          <t>sum_insured</t>
        </is>
      </c>
      <c r="F365" s="18" t="inlineStr">
        <is>
          <t>spline value</t>
        </is>
      </c>
      <c r="G365" s="18" t="n"/>
      <c r="H365" s="33" t="n">
        <v>385000</v>
      </c>
      <c r="I365" s="33" t="n"/>
      <c r="J365" s="33" t="n"/>
      <c r="K365" s="34" t="n">
        <v>1.149849654510015</v>
      </c>
      <c r="L365" s="35">
        <f>IF(ISNUMBER(K365),EXP(K365),"")</f>
        <v/>
      </c>
      <c r="M365" s="18" t="inlineStr">
        <is>
          <t>every value from 44000 to 894000 in steps of 1000</t>
        </is>
      </c>
      <c r="N365" s="18" t="inlineStr">
        <is>
          <t>buildings|large|sum_insured</t>
        </is>
      </c>
    </row>
    <row r="366">
      <c r="B366" s="18" t="inlineStr">
        <is>
          <t>buildings|large|sum_insured|386000</t>
        </is>
      </c>
      <c r="C366" s="18" t="inlineStr">
        <is>
          <t>buildings</t>
        </is>
      </c>
      <c r="D366" s="18" t="inlineStr">
        <is>
          <t>large</t>
        </is>
      </c>
      <c r="E366" s="18" t="inlineStr">
        <is>
          <t>sum_insured</t>
        </is>
      </c>
      <c r="F366" s="18" t="inlineStr">
        <is>
          <t>spline value</t>
        </is>
      </c>
      <c r="G366" s="18" t="n"/>
      <c r="H366" s="33" t="n">
        <v>386000</v>
      </c>
      <c r="I366" s="33" t="n"/>
      <c r="J366" s="33" t="n"/>
      <c r="K366" s="34" t="n">
        <v>1.152778252863687</v>
      </c>
      <c r="L366" s="35">
        <f>IF(ISNUMBER(K366),EXP(K366),"")</f>
        <v/>
      </c>
      <c r="M366" s="18" t="inlineStr">
        <is>
          <t>every value from 44000 to 894000 in steps of 1000</t>
        </is>
      </c>
      <c r="N366" s="18" t="inlineStr">
        <is>
          <t>buildings|large|sum_insured</t>
        </is>
      </c>
    </row>
    <row r="367">
      <c r="B367" s="18" t="inlineStr">
        <is>
          <t>buildings|large|sum_insured|387000</t>
        </is>
      </c>
      <c r="C367" s="18" t="inlineStr">
        <is>
          <t>buildings</t>
        </is>
      </c>
      <c r="D367" s="18" t="inlineStr">
        <is>
          <t>large</t>
        </is>
      </c>
      <c r="E367" s="18" t="inlineStr">
        <is>
          <t>sum_insured</t>
        </is>
      </c>
      <c r="F367" s="18" t="inlineStr">
        <is>
          <t>spline value</t>
        </is>
      </c>
      <c r="G367" s="18" t="n"/>
      <c r="H367" s="33" t="n">
        <v>387000</v>
      </c>
      <c r="I367" s="33" t="n"/>
      <c r="J367" s="33" t="n"/>
      <c r="K367" s="34" t="n">
        <v>1.155697689743306</v>
      </c>
      <c r="L367" s="35">
        <f>IF(ISNUMBER(K367),EXP(K367),"")</f>
        <v/>
      </c>
      <c r="M367" s="18" t="inlineStr">
        <is>
          <t>every value from 44000 to 894000 in steps of 1000</t>
        </is>
      </c>
      <c r="N367" s="18" t="inlineStr">
        <is>
          <t>buildings|large|sum_insured</t>
        </is>
      </c>
    </row>
    <row r="368">
      <c r="B368" s="18" t="inlineStr">
        <is>
          <t>buildings|large|sum_insured|388000</t>
        </is>
      </c>
      <c r="C368" s="18" t="inlineStr">
        <is>
          <t>buildings</t>
        </is>
      </c>
      <c r="D368" s="18" t="inlineStr">
        <is>
          <t>large</t>
        </is>
      </c>
      <c r="E368" s="18" t="inlineStr">
        <is>
          <t>sum_insured</t>
        </is>
      </c>
      <c r="F368" s="18" t="inlineStr">
        <is>
          <t>spline value</t>
        </is>
      </c>
      <c r="G368" s="18" t="n"/>
      <c r="H368" s="33" t="n">
        <v>388000</v>
      </c>
      <c r="I368" s="33" t="n"/>
      <c r="J368" s="33" t="n"/>
      <c r="K368" s="34" t="n">
        <v>1.158607972423945</v>
      </c>
      <c r="L368" s="35">
        <f>IF(ISNUMBER(K368),EXP(K368),"")</f>
        <v/>
      </c>
      <c r="M368" s="18" t="inlineStr">
        <is>
          <t>every value from 44000 to 894000 in steps of 1000</t>
        </is>
      </c>
      <c r="N368" s="18" t="inlineStr">
        <is>
          <t>buildings|large|sum_insured</t>
        </is>
      </c>
    </row>
    <row r="369">
      <c r="B369" s="18" t="inlineStr">
        <is>
          <t>buildings|large|sum_insured|389000</t>
        </is>
      </c>
      <c r="C369" s="18" t="inlineStr">
        <is>
          <t>buildings</t>
        </is>
      </c>
      <c r="D369" s="18" t="inlineStr">
        <is>
          <t>large</t>
        </is>
      </c>
      <c r="E369" s="18" t="inlineStr">
        <is>
          <t>sum_insured</t>
        </is>
      </c>
      <c r="F369" s="18" t="inlineStr">
        <is>
          <t>spline value</t>
        </is>
      </c>
      <c r="G369" s="18" t="n"/>
      <c r="H369" s="33" t="n">
        <v>389000</v>
      </c>
      <c r="I369" s="33" t="n"/>
      <c r="J369" s="33" t="n"/>
      <c r="K369" s="34" t="n">
        <v>1.161509108180676</v>
      </c>
      <c r="L369" s="35">
        <f>IF(ISNUMBER(K369),EXP(K369),"")</f>
        <v/>
      </c>
      <c r="M369" s="18" t="inlineStr">
        <is>
          <t>every value from 44000 to 894000 in steps of 1000</t>
        </is>
      </c>
      <c r="N369" s="18" t="inlineStr">
        <is>
          <t>buildings|large|sum_insured</t>
        </is>
      </c>
    </row>
    <row r="370">
      <c r="B370" s="18" t="inlineStr">
        <is>
          <t>buildings|large|sum_insured|390000</t>
        </is>
      </c>
      <c r="C370" s="18" t="inlineStr">
        <is>
          <t>buildings</t>
        </is>
      </c>
      <c r="D370" s="18" t="inlineStr">
        <is>
          <t>large</t>
        </is>
      </c>
      <c r="E370" s="18" t="inlineStr">
        <is>
          <t>sum_insured</t>
        </is>
      </c>
      <c r="F370" s="18" t="inlineStr">
        <is>
          <t>spline value</t>
        </is>
      </c>
      <c r="G370" s="18" t="n"/>
      <c r="H370" s="33" t="n">
        <v>390000</v>
      </c>
      <c r="I370" s="33" t="n"/>
      <c r="J370" s="33" t="n"/>
      <c r="K370" s="34" t="n">
        <v>1.16440110428857</v>
      </c>
      <c r="L370" s="35">
        <f>IF(ISNUMBER(K370),EXP(K370),"")</f>
        <v/>
      </c>
      <c r="M370" s="18" t="inlineStr">
        <is>
          <t>every value from 44000 to 894000 in steps of 1000</t>
        </is>
      </c>
      <c r="N370" s="18" t="inlineStr">
        <is>
          <t>buildings|large|sum_insured</t>
        </is>
      </c>
    </row>
    <row r="371">
      <c r="B371" s="18" t="inlineStr">
        <is>
          <t>buildings|large|sum_insured|391000</t>
        </is>
      </c>
      <c r="C371" s="18" t="inlineStr">
        <is>
          <t>buildings</t>
        </is>
      </c>
      <c r="D371" s="18" t="inlineStr">
        <is>
          <t>large</t>
        </is>
      </c>
      <c r="E371" s="18" t="inlineStr">
        <is>
          <t>sum_insured</t>
        </is>
      </c>
      <c r="F371" s="18" t="inlineStr">
        <is>
          <t>spline value</t>
        </is>
      </c>
      <c r="G371" s="18" t="n"/>
      <c r="H371" s="33" t="n">
        <v>391000</v>
      </c>
      <c r="I371" s="33" t="n"/>
      <c r="J371" s="33" t="n"/>
      <c r="K371" s="34" t="n">
        <v>1.167283968022699</v>
      </c>
      <c r="L371" s="35">
        <f>IF(ISNUMBER(K371),EXP(K371),"")</f>
        <v/>
      </c>
      <c r="M371" s="18" t="inlineStr">
        <is>
          <t>every value from 44000 to 894000 in steps of 1000</t>
        </is>
      </c>
      <c r="N371" s="18" t="inlineStr">
        <is>
          <t>buildings|large|sum_insured</t>
        </is>
      </c>
    </row>
    <row r="372">
      <c r="B372" s="18" t="inlineStr">
        <is>
          <t>buildings|large|sum_insured|392000</t>
        </is>
      </c>
      <c r="C372" s="18" t="inlineStr">
        <is>
          <t>buildings</t>
        </is>
      </c>
      <c r="D372" s="18" t="inlineStr">
        <is>
          <t>large</t>
        </is>
      </c>
      <c r="E372" s="18" t="inlineStr">
        <is>
          <t>sum_insured</t>
        </is>
      </c>
      <c r="F372" s="18" t="inlineStr">
        <is>
          <t>spline value</t>
        </is>
      </c>
      <c r="G372" s="18" t="n"/>
      <c r="H372" s="33" t="n">
        <v>392000</v>
      </c>
      <c r="I372" s="33" t="n"/>
      <c r="J372" s="33" t="n"/>
      <c r="K372" s="34" t="n">
        <v>1.170157706658136</v>
      </c>
      <c r="L372" s="35">
        <f>IF(ISNUMBER(K372),EXP(K372),"")</f>
        <v/>
      </c>
      <c r="M372" s="18" t="inlineStr">
        <is>
          <t>every value from 44000 to 894000 in steps of 1000</t>
        </is>
      </c>
      <c r="N372" s="18" t="inlineStr">
        <is>
          <t>buildings|large|sum_insured</t>
        </is>
      </c>
    </row>
    <row r="373">
      <c r="B373" s="18" t="inlineStr">
        <is>
          <t>buildings|large|sum_insured|393000</t>
        </is>
      </c>
      <c r="C373" s="18" t="inlineStr">
        <is>
          <t>buildings</t>
        </is>
      </c>
      <c r="D373" s="18" t="inlineStr">
        <is>
          <t>large</t>
        </is>
      </c>
      <c r="E373" s="18" t="inlineStr">
        <is>
          <t>sum_insured</t>
        </is>
      </c>
      <c r="F373" s="18" t="inlineStr">
        <is>
          <t>spline value</t>
        </is>
      </c>
      <c r="G373" s="18" t="n"/>
      <c r="H373" s="33" t="n">
        <v>393000</v>
      </c>
      <c r="I373" s="33" t="n"/>
      <c r="J373" s="33" t="n"/>
      <c r="K373" s="34" t="n">
        <v>1.173022327469952</v>
      </c>
      <c r="L373" s="35">
        <f>IF(ISNUMBER(K373),EXP(K373),"")</f>
        <v/>
      </c>
      <c r="M373" s="18" t="inlineStr">
        <is>
          <t>every value from 44000 to 894000 in steps of 1000</t>
        </is>
      </c>
      <c r="N373" s="18" t="inlineStr">
        <is>
          <t>buildings|large|sum_insured</t>
        </is>
      </c>
    </row>
    <row r="374">
      <c r="B374" s="18" t="inlineStr">
        <is>
          <t>buildings|large|sum_insured|394000</t>
        </is>
      </c>
      <c r="C374" s="18" t="inlineStr">
        <is>
          <t>buildings</t>
        </is>
      </c>
      <c r="D374" s="18" t="inlineStr">
        <is>
          <t>large</t>
        </is>
      </c>
      <c r="E374" s="18" t="inlineStr">
        <is>
          <t>sum_insured</t>
        </is>
      </c>
      <c r="F374" s="18" t="inlineStr">
        <is>
          <t>spline value</t>
        </is>
      </c>
      <c r="G374" s="18" t="n"/>
      <c r="H374" s="33" t="n">
        <v>394000</v>
      </c>
      <c r="I374" s="33" t="n"/>
      <c r="J374" s="33" t="n"/>
      <c r="K374" s="34" t="n">
        <v>1.17587783773322</v>
      </c>
      <c r="L374" s="35">
        <f>IF(ISNUMBER(K374),EXP(K374),"")</f>
        <v/>
      </c>
      <c r="M374" s="18" t="inlineStr">
        <is>
          <t>every value from 44000 to 894000 in steps of 1000</t>
        </is>
      </c>
      <c r="N374" s="18" t="inlineStr">
        <is>
          <t>buildings|large|sum_insured</t>
        </is>
      </c>
    </row>
    <row r="375">
      <c r="B375" s="18" t="inlineStr">
        <is>
          <t>buildings|large|sum_insured|395000</t>
        </is>
      </c>
      <c r="C375" s="18" t="inlineStr">
        <is>
          <t>buildings</t>
        </is>
      </c>
      <c r="D375" s="18" t="inlineStr">
        <is>
          <t>large</t>
        </is>
      </c>
      <c r="E375" s="18" t="inlineStr">
        <is>
          <t>sum_insured</t>
        </is>
      </c>
      <c r="F375" s="18" t="inlineStr">
        <is>
          <t>spline value</t>
        </is>
      </c>
      <c r="G375" s="18" t="n"/>
      <c r="H375" s="33" t="n">
        <v>395000</v>
      </c>
      <c r="I375" s="33" t="n"/>
      <c r="J375" s="33" t="n"/>
      <c r="K375" s="34" t="n">
        <v>1.17872424472301</v>
      </c>
      <c r="L375" s="35">
        <f>IF(ISNUMBER(K375),EXP(K375),"")</f>
        <v/>
      </c>
      <c r="M375" s="18" t="inlineStr">
        <is>
          <t>every value from 44000 to 894000 in steps of 1000</t>
        </is>
      </c>
      <c r="N375" s="18" t="inlineStr">
        <is>
          <t>buildings|large|sum_insured</t>
        </is>
      </c>
    </row>
    <row r="376">
      <c r="B376" s="18" t="inlineStr">
        <is>
          <t>buildings|large|sum_insured|396000</t>
        </is>
      </c>
      <c r="C376" s="18" t="inlineStr">
        <is>
          <t>buildings</t>
        </is>
      </c>
      <c r="D376" s="18" t="inlineStr">
        <is>
          <t>large</t>
        </is>
      </c>
      <c r="E376" s="18" t="inlineStr">
        <is>
          <t>sum_insured</t>
        </is>
      </c>
      <c r="F376" s="18" t="inlineStr">
        <is>
          <t>spline value</t>
        </is>
      </c>
      <c r="G376" s="18" t="n"/>
      <c r="H376" s="33" t="n">
        <v>396000</v>
      </c>
      <c r="I376" s="33" t="n"/>
      <c r="J376" s="33" t="n"/>
      <c r="K376" s="34" t="n">
        <v>1.181561555714397</v>
      </c>
      <c r="L376" s="35">
        <f>IF(ISNUMBER(K376),EXP(K376),"")</f>
        <v/>
      </c>
      <c r="M376" s="18" t="inlineStr">
        <is>
          <t>every value from 44000 to 894000 in steps of 1000</t>
        </is>
      </c>
      <c r="N376" s="18" t="inlineStr">
        <is>
          <t>buildings|large|sum_insured</t>
        </is>
      </c>
    </row>
    <row r="377">
      <c r="B377" s="18" t="inlineStr">
        <is>
          <t>buildings|large|sum_insured|397000</t>
        </is>
      </c>
      <c r="C377" s="18" t="inlineStr">
        <is>
          <t>buildings</t>
        </is>
      </c>
      <c r="D377" s="18" t="inlineStr">
        <is>
          <t>large</t>
        </is>
      </c>
      <c r="E377" s="18" t="inlineStr">
        <is>
          <t>sum_insured</t>
        </is>
      </c>
      <c r="F377" s="18" t="inlineStr">
        <is>
          <t>spline value</t>
        </is>
      </c>
      <c r="G377" s="18" t="n"/>
      <c r="H377" s="33" t="n">
        <v>397000</v>
      </c>
      <c r="I377" s="33" t="n"/>
      <c r="J377" s="33" t="n"/>
      <c r="K377" s="34" t="n">
        <v>1.184389777982451</v>
      </c>
      <c r="L377" s="35">
        <f>IF(ISNUMBER(K377),EXP(K377),"")</f>
        <v/>
      </c>
      <c r="M377" s="18" t="inlineStr">
        <is>
          <t>every value from 44000 to 894000 in steps of 1000</t>
        </is>
      </c>
      <c r="N377" s="18" t="inlineStr">
        <is>
          <t>buildings|large|sum_insured</t>
        </is>
      </c>
    </row>
    <row r="378">
      <c r="B378" s="18" t="inlineStr">
        <is>
          <t>buildings|large|sum_insured|398000</t>
        </is>
      </c>
      <c r="C378" s="18" t="inlineStr">
        <is>
          <t>buildings</t>
        </is>
      </c>
      <c r="D378" s="18" t="inlineStr">
        <is>
          <t>large</t>
        </is>
      </c>
      <c r="E378" s="18" t="inlineStr">
        <is>
          <t>sum_insured</t>
        </is>
      </c>
      <c r="F378" s="18" t="inlineStr">
        <is>
          <t>spline value</t>
        </is>
      </c>
      <c r="G378" s="18" t="n"/>
      <c r="H378" s="33" t="n">
        <v>398000</v>
      </c>
      <c r="I378" s="33" t="n"/>
      <c r="J378" s="33" t="n"/>
      <c r="K378" s="34" t="n">
        <v>1.187208918802244</v>
      </c>
      <c r="L378" s="35">
        <f>IF(ISNUMBER(K378),EXP(K378),"")</f>
        <v/>
      </c>
      <c r="M378" s="18" t="inlineStr">
        <is>
          <t>every value from 44000 to 894000 in steps of 1000</t>
        </is>
      </c>
      <c r="N378" s="18" t="inlineStr">
        <is>
          <t>buildings|large|sum_insured</t>
        </is>
      </c>
    </row>
    <row r="379">
      <c r="B379" s="18" t="inlineStr">
        <is>
          <t>buildings|large|sum_insured|399000</t>
        </is>
      </c>
      <c r="C379" s="18" t="inlineStr">
        <is>
          <t>buildings</t>
        </is>
      </c>
      <c r="D379" s="18" t="inlineStr">
        <is>
          <t>large</t>
        </is>
      </c>
      <c r="E379" s="18" t="inlineStr">
        <is>
          <t>sum_insured</t>
        </is>
      </c>
      <c r="F379" s="18" t="inlineStr">
        <is>
          <t>spline value</t>
        </is>
      </c>
      <c r="G379" s="18" t="n"/>
      <c r="H379" s="33" t="n">
        <v>399000</v>
      </c>
      <c r="I379" s="33" t="n"/>
      <c r="J379" s="33" t="n"/>
      <c r="K379" s="34" t="n">
        <v>1.190018985448848</v>
      </c>
      <c r="L379" s="35">
        <f>IF(ISNUMBER(K379),EXP(K379),"")</f>
        <v/>
      </c>
      <c r="M379" s="18" t="inlineStr">
        <is>
          <t>every value from 44000 to 894000 in steps of 1000</t>
        </is>
      </c>
      <c r="N379" s="18" t="inlineStr">
        <is>
          <t>buildings|large|sum_insured</t>
        </is>
      </c>
    </row>
    <row r="380">
      <c r="B380" s="18" t="inlineStr">
        <is>
          <t>buildings|large|sum_insured|400000</t>
        </is>
      </c>
      <c r="C380" s="18" t="inlineStr">
        <is>
          <t>buildings</t>
        </is>
      </c>
      <c r="D380" s="18" t="inlineStr">
        <is>
          <t>large</t>
        </is>
      </c>
      <c r="E380" s="18" t="inlineStr">
        <is>
          <t>sum_insured</t>
        </is>
      </c>
      <c r="F380" s="18" t="inlineStr">
        <is>
          <t>spline value</t>
        </is>
      </c>
      <c r="G380" s="18" t="n"/>
      <c r="H380" s="33" t="n">
        <v>400000</v>
      </c>
      <c r="I380" s="33" t="n"/>
      <c r="J380" s="33" t="n"/>
      <c r="K380" s="34" t="n">
        <v>1.192819985197335</v>
      </c>
      <c r="L380" s="35">
        <f>IF(ISNUMBER(K380),EXP(K380),"")</f>
        <v/>
      </c>
      <c r="M380" s="18" t="inlineStr">
        <is>
          <t>every value from 44000 to 894000 in steps of 1000</t>
        </is>
      </c>
      <c r="N380" s="18" t="inlineStr">
        <is>
          <t>buildings|large|sum_insured</t>
        </is>
      </c>
    </row>
    <row r="381">
      <c r="B381" s="18" t="inlineStr">
        <is>
          <t>buildings|large|sum_insured|401000</t>
        </is>
      </c>
      <c r="C381" s="18" t="inlineStr">
        <is>
          <t>buildings</t>
        </is>
      </c>
      <c r="D381" s="18" t="inlineStr">
        <is>
          <t>large</t>
        </is>
      </c>
      <c r="E381" s="18" t="inlineStr">
        <is>
          <t>sum_insured</t>
        </is>
      </c>
      <c r="F381" s="18" t="inlineStr">
        <is>
          <t>spline value</t>
        </is>
      </c>
      <c r="G381" s="18" t="n"/>
      <c r="H381" s="33" t="n">
        <v>401000</v>
      </c>
      <c r="I381" s="33" t="n"/>
      <c r="J381" s="33" t="n"/>
      <c r="K381" s="34" t="n">
        <v>1.195611925322778</v>
      </c>
      <c r="L381" s="35">
        <f>IF(ISNUMBER(K381),EXP(K381),"")</f>
        <v/>
      </c>
      <c r="M381" s="18" t="inlineStr">
        <is>
          <t>every value from 44000 to 894000 in steps of 1000</t>
        </is>
      </c>
      <c r="N381" s="18" t="inlineStr">
        <is>
          <t>buildings|large|sum_insured</t>
        </is>
      </c>
    </row>
    <row r="382">
      <c r="B382" s="18" t="inlineStr">
        <is>
          <t>buildings|large|sum_insured|402000</t>
        </is>
      </c>
      <c r="C382" s="18" t="inlineStr">
        <is>
          <t>buildings</t>
        </is>
      </c>
      <c r="D382" s="18" t="inlineStr">
        <is>
          <t>large</t>
        </is>
      </c>
      <c r="E382" s="18" t="inlineStr">
        <is>
          <t>sum_insured</t>
        </is>
      </c>
      <c r="F382" s="18" t="inlineStr">
        <is>
          <t>spline value</t>
        </is>
      </c>
      <c r="G382" s="18" t="n"/>
      <c r="H382" s="33" t="n">
        <v>402000</v>
      </c>
      <c r="I382" s="33" t="n"/>
      <c r="J382" s="33" t="n"/>
      <c r="K382" s="34" t="n">
        <v>1.198394813100248</v>
      </c>
      <c r="L382" s="35">
        <f>IF(ISNUMBER(K382),EXP(K382),"")</f>
        <v/>
      </c>
      <c r="M382" s="18" t="inlineStr">
        <is>
          <t>every value from 44000 to 894000 in steps of 1000</t>
        </is>
      </c>
      <c r="N382" s="18" t="inlineStr">
        <is>
          <t>buildings|large|sum_insured</t>
        </is>
      </c>
    </row>
    <row r="383">
      <c r="B383" s="18" t="inlineStr">
        <is>
          <t>buildings|large|sum_insured|403000</t>
        </is>
      </c>
      <c r="C383" s="18" t="inlineStr">
        <is>
          <t>buildings</t>
        </is>
      </c>
      <c r="D383" s="18" t="inlineStr">
        <is>
          <t>large</t>
        </is>
      </c>
      <c r="E383" s="18" t="inlineStr">
        <is>
          <t>sum_insured</t>
        </is>
      </c>
      <c r="F383" s="18" t="inlineStr">
        <is>
          <t>spline value</t>
        </is>
      </c>
      <c r="G383" s="18" t="n"/>
      <c r="H383" s="33" t="n">
        <v>403000</v>
      </c>
      <c r="I383" s="33" t="n"/>
      <c r="J383" s="33" t="n"/>
      <c r="K383" s="34" t="n">
        <v>1.201168655804818</v>
      </c>
      <c r="L383" s="35">
        <f>IF(ISNUMBER(K383),EXP(K383),"")</f>
        <v/>
      </c>
      <c r="M383" s="18" t="inlineStr">
        <is>
          <t>every value from 44000 to 894000 in steps of 1000</t>
        </is>
      </c>
      <c r="N383" s="18" t="inlineStr">
        <is>
          <t>buildings|large|sum_insured</t>
        </is>
      </c>
    </row>
    <row r="384">
      <c r="B384" s="18" t="inlineStr">
        <is>
          <t>buildings|large|sum_insured|404000</t>
        </is>
      </c>
      <c r="C384" s="18" t="inlineStr">
        <is>
          <t>buildings</t>
        </is>
      </c>
      <c r="D384" s="18" t="inlineStr">
        <is>
          <t>large</t>
        </is>
      </c>
      <c r="E384" s="18" t="inlineStr">
        <is>
          <t>sum_insured</t>
        </is>
      </c>
      <c r="F384" s="18" t="inlineStr">
        <is>
          <t>spline value</t>
        </is>
      </c>
      <c r="G384" s="18" t="n"/>
      <c r="H384" s="33" t="n">
        <v>404000</v>
      </c>
      <c r="I384" s="33" t="n"/>
      <c r="J384" s="33" t="n"/>
      <c r="K384" s="34" t="n">
        <v>1.203933460711559</v>
      </c>
      <c r="L384" s="35">
        <f>IF(ISNUMBER(K384),EXP(K384),"")</f>
        <v/>
      </c>
      <c r="M384" s="18" t="inlineStr">
        <is>
          <t>every value from 44000 to 894000 in steps of 1000</t>
        </is>
      </c>
      <c r="N384" s="18" t="inlineStr">
        <is>
          <t>buildings|large|sum_insured</t>
        </is>
      </c>
    </row>
    <row r="385">
      <c r="B385" s="18" t="inlineStr">
        <is>
          <t>buildings|large|sum_insured|405000</t>
        </is>
      </c>
      <c r="C385" s="18" t="inlineStr">
        <is>
          <t>buildings</t>
        </is>
      </c>
      <c r="D385" s="18" t="inlineStr">
        <is>
          <t>large</t>
        </is>
      </c>
      <c r="E385" s="18" t="inlineStr">
        <is>
          <t>sum_insured</t>
        </is>
      </c>
      <c r="F385" s="18" t="inlineStr">
        <is>
          <t>spline value</t>
        </is>
      </c>
      <c r="G385" s="18" t="n"/>
      <c r="H385" s="33" t="n">
        <v>405000</v>
      </c>
      <c r="I385" s="33" t="n"/>
      <c r="J385" s="33" t="n"/>
      <c r="K385" s="34" t="n">
        <v>1.206689235095542</v>
      </c>
      <c r="L385" s="35">
        <f>IF(ISNUMBER(K385),EXP(K385),"")</f>
        <v/>
      </c>
      <c r="M385" s="18" t="inlineStr">
        <is>
          <t>every value from 44000 to 894000 in steps of 1000</t>
        </is>
      </c>
      <c r="N385" s="18" t="inlineStr">
        <is>
          <t>buildings|large|sum_insured</t>
        </is>
      </c>
    </row>
    <row r="386">
      <c r="B386" s="18" t="inlineStr">
        <is>
          <t>buildings|large|sum_insured|406000</t>
        </is>
      </c>
      <c r="C386" s="18" t="inlineStr">
        <is>
          <t>buildings</t>
        </is>
      </c>
      <c r="D386" s="18" t="inlineStr">
        <is>
          <t>large</t>
        </is>
      </c>
      <c r="E386" s="18" t="inlineStr">
        <is>
          <t>sum_insured</t>
        </is>
      </c>
      <c r="F386" s="18" t="inlineStr">
        <is>
          <t>spline value</t>
        </is>
      </c>
      <c r="G386" s="18" t="n"/>
      <c r="H386" s="33" t="n">
        <v>406000</v>
      </c>
      <c r="I386" s="33" t="n"/>
      <c r="J386" s="33" t="n"/>
      <c r="K386" s="34" t="n">
        <v>1.209435986231841</v>
      </c>
      <c r="L386" s="35">
        <f>IF(ISNUMBER(K386),EXP(K386),"")</f>
        <v/>
      </c>
      <c r="M386" s="18" t="inlineStr">
        <is>
          <t>every value from 44000 to 894000 in steps of 1000</t>
        </is>
      </c>
      <c r="N386" s="18" t="inlineStr">
        <is>
          <t>buildings|large|sum_insured</t>
        </is>
      </c>
    </row>
    <row r="387">
      <c r="B387" s="18" t="inlineStr">
        <is>
          <t>buildings|large|sum_insured|407000</t>
        </is>
      </c>
      <c r="C387" s="18" t="inlineStr">
        <is>
          <t>buildings</t>
        </is>
      </c>
      <c r="D387" s="18" t="inlineStr">
        <is>
          <t>large</t>
        </is>
      </c>
      <c r="E387" s="18" t="inlineStr">
        <is>
          <t>sum_insured</t>
        </is>
      </c>
      <c r="F387" s="18" t="inlineStr">
        <is>
          <t>spline value</t>
        </is>
      </c>
      <c r="G387" s="18" t="n"/>
      <c r="H387" s="33" t="n">
        <v>407000</v>
      </c>
      <c r="I387" s="33" t="n"/>
      <c r="J387" s="33" t="n"/>
      <c r="K387" s="34" t="n">
        <v>1.212173721395528</v>
      </c>
      <c r="L387" s="35">
        <f>IF(ISNUMBER(K387),EXP(K387),"")</f>
        <v/>
      </c>
      <c r="M387" s="18" t="inlineStr">
        <is>
          <t>every value from 44000 to 894000 in steps of 1000</t>
        </is>
      </c>
      <c r="N387" s="18" t="inlineStr">
        <is>
          <t>buildings|large|sum_insured</t>
        </is>
      </c>
    </row>
    <row r="388">
      <c r="B388" s="18" t="inlineStr">
        <is>
          <t>buildings|large|sum_insured|408000</t>
        </is>
      </c>
      <c r="C388" s="18" t="inlineStr">
        <is>
          <t>buildings</t>
        </is>
      </c>
      <c r="D388" s="18" t="inlineStr">
        <is>
          <t>large</t>
        </is>
      </c>
      <c r="E388" s="18" t="inlineStr">
        <is>
          <t>sum_insured</t>
        </is>
      </c>
      <c r="F388" s="18" t="inlineStr">
        <is>
          <t>spline value</t>
        </is>
      </c>
      <c r="G388" s="18" t="n"/>
      <c r="H388" s="33" t="n">
        <v>408000</v>
      </c>
      <c r="I388" s="33" t="n"/>
      <c r="J388" s="33" t="n"/>
      <c r="K388" s="34" t="n">
        <v>1.214902447861673</v>
      </c>
      <c r="L388" s="35">
        <f>IF(ISNUMBER(K388),EXP(K388),"")</f>
        <v/>
      </c>
      <c r="M388" s="18" t="inlineStr">
        <is>
          <t>every value from 44000 to 894000 in steps of 1000</t>
        </is>
      </c>
      <c r="N388" s="18" t="inlineStr">
        <is>
          <t>buildings|large|sum_insured</t>
        </is>
      </c>
    </row>
    <row r="389">
      <c r="B389" s="18" t="inlineStr">
        <is>
          <t>buildings|large|sum_insured|409000</t>
        </is>
      </c>
      <c r="C389" s="18" t="inlineStr">
        <is>
          <t>buildings</t>
        </is>
      </c>
      <c r="D389" s="18" t="inlineStr">
        <is>
          <t>large</t>
        </is>
      </c>
      <c r="E389" s="18" t="inlineStr">
        <is>
          <t>sum_insured</t>
        </is>
      </c>
      <c r="F389" s="18" t="inlineStr">
        <is>
          <t>spline value</t>
        </is>
      </c>
      <c r="G389" s="18" t="n"/>
      <c r="H389" s="33" t="n">
        <v>409000</v>
      </c>
      <c r="I389" s="33" t="n"/>
      <c r="J389" s="33" t="n"/>
      <c r="K389" s="34" t="n">
        <v>1.217622172905349</v>
      </c>
      <c r="L389" s="35">
        <f>IF(ISNUMBER(K389),EXP(K389),"")</f>
        <v/>
      </c>
      <c r="M389" s="18" t="inlineStr">
        <is>
          <t>every value from 44000 to 894000 in steps of 1000</t>
        </is>
      </c>
      <c r="N389" s="18" t="inlineStr">
        <is>
          <t>buildings|large|sum_insured</t>
        </is>
      </c>
    </row>
    <row r="390">
      <c r="B390" s="18" t="inlineStr">
        <is>
          <t>buildings|large|sum_insured|410000</t>
        </is>
      </c>
      <c r="C390" s="18" t="inlineStr">
        <is>
          <t>buildings</t>
        </is>
      </c>
      <c r="D390" s="18" t="inlineStr">
        <is>
          <t>large</t>
        </is>
      </c>
      <c r="E390" s="18" t="inlineStr">
        <is>
          <t>sum_insured</t>
        </is>
      </c>
      <c r="F390" s="18" t="inlineStr">
        <is>
          <t>spline value</t>
        </is>
      </c>
      <c r="G390" s="18" t="n"/>
      <c r="H390" s="33" t="n">
        <v>410000</v>
      </c>
      <c r="I390" s="33" t="n"/>
      <c r="J390" s="33" t="n"/>
      <c r="K390" s="34" t="n">
        <v>1.220332903801629</v>
      </c>
      <c r="L390" s="35">
        <f>IF(ISNUMBER(K390),EXP(K390),"")</f>
        <v/>
      </c>
      <c r="M390" s="18" t="inlineStr">
        <is>
          <t>every value from 44000 to 894000 in steps of 1000</t>
        </is>
      </c>
      <c r="N390" s="18" t="inlineStr">
        <is>
          <t>buildings|large|sum_insured</t>
        </is>
      </c>
    </row>
    <row r="391">
      <c r="B391" s="18" t="inlineStr">
        <is>
          <t>buildings|large|sum_insured|411000</t>
        </is>
      </c>
      <c r="C391" s="18" t="inlineStr">
        <is>
          <t>buildings</t>
        </is>
      </c>
      <c r="D391" s="18" t="inlineStr">
        <is>
          <t>large</t>
        </is>
      </c>
      <c r="E391" s="18" t="inlineStr">
        <is>
          <t>sum_insured</t>
        </is>
      </c>
      <c r="F391" s="18" t="inlineStr">
        <is>
          <t>spline value</t>
        </is>
      </c>
      <c r="G391" s="18" t="n"/>
      <c r="H391" s="33" t="n">
        <v>411000</v>
      </c>
      <c r="I391" s="33" t="n"/>
      <c r="J391" s="33" t="n"/>
      <c r="K391" s="34" t="n">
        <v>1.223034647825584</v>
      </c>
      <c r="L391" s="35">
        <f>IF(ISNUMBER(K391),EXP(K391),"")</f>
        <v/>
      </c>
      <c r="M391" s="18" t="inlineStr">
        <is>
          <t>every value from 44000 to 894000 in steps of 1000</t>
        </is>
      </c>
      <c r="N391" s="18" t="inlineStr">
        <is>
          <t>buildings|large|sum_insured</t>
        </is>
      </c>
    </row>
    <row r="392">
      <c r="B392" s="18" t="inlineStr">
        <is>
          <t>buildings|large|sum_insured|412000</t>
        </is>
      </c>
      <c r="C392" s="18" t="inlineStr">
        <is>
          <t>buildings</t>
        </is>
      </c>
      <c r="D392" s="18" t="inlineStr">
        <is>
          <t>large</t>
        </is>
      </c>
      <c r="E392" s="18" t="inlineStr">
        <is>
          <t>sum_insured</t>
        </is>
      </c>
      <c r="F392" s="18" t="inlineStr">
        <is>
          <t>spline value</t>
        </is>
      </c>
      <c r="G392" s="18" t="n"/>
      <c r="H392" s="33" t="n">
        <v>412000</v>
      </c>
      <c r="I392" s="33" t="n"/>
      <c r="J392" s="33" t="n"/>
      <c r="K392" s="34" t="n">
        <v>1.225727412252286</v>
      </c>
      <c r="L392" s="35">
        <f>IF(ISNUMBER(K392),EXP(K392),"")</f>
        <v/>
      </c>
      <c r="M392" s="18" t="inlineStr">
        <is>
          <t>every value from 44000 to 894000 in steps of 1000</t>
        </is>
      </c>
      <c r="N392" s="18" t="inlineStr">
        <is>
          <t>buildings|large|sum_insured</t>
        </is>
      </c>
    </row>
    <row r="393">
      <c r="B393" s="18" t="inlineStr">
        <is>
          <t>buildings|large|sum_insured|413000</t>
        </is>
      </c>
      <c r="C393" s="18" t="inlineStr">
        <is>
          <t>buildings</t>
        </is>
      </c>
      <c r="D393" s="18" t="inlineStr">
        <is>
          <t>large</t>
        </is>
      </c>
      <c r="E393" s="18" t="inlineStr">
        <is>
          <t>sum_insured</t>
        </is>
      </c>
      <c r="F393" s="18" t="inlineStr">
        <is>
          <t>spline value</t>
        </is>
      </c>
      <c r="G393" s="18" t="n"/>
      <c r="H393" s="33" t="n">
        <v>413000</v>
      </c>
      <c r="I393" s="33" t="n"/>
      <c r="J393" s="33" t="n"/>
      <c r="K393" s="34" t="n">
        <v>1.228411204356807</v>
      </c>
      <c r="L393" s="35">
        <f>IF(ISNUMBER(K393),EXP(K393),"")</f>
        <v/>
      </c>
      <c r="M393" s="18" t="inlineStr">
        <is>
          <t>every value from 44000 to 894000 in steps of 1000</t>
        </is>
      </c>
      <c r="N393" s="18" t="inlineStr">
        <is>
          <t>buildings|large|sum_insured</t>
        </is>
      </c>
    </row>
    <row r="394">
      <c r="B394" s="18" t="inlineStr">
        <is>
          <t>buildings|large|sum_insured|414000</t>
        </is>
      </c>
      <c r="C394" s="18" t="inlineStr">
        <is>
          <t>buildings</t>
        </is>
      </c>
      <c r="D394" s="18" t="inlineStr">
        <is>
          <t>large</t>
        </is>
      </c>
      <c r="E394" s="18" t="inlineStr">
        <is>
          <t>sum_insured</t>
        </is>
      </c>
      <c r="F394" s="18" t="inlineStr">
        <is>
          <t>spline value</t>
        </is>
      </c>
      <c r="G394" s="18" t="n"/>
      <c r="H394" s="33" t="n">
        <v>414000</v>
      </c>
      <c r="I394" s="33" t="n"/>
      <c r="J394" s="33" t="n"/>
      <c r="K394" s="34" t="n">
        <v>1.231086031414219</v>
      </c>
      <c r="L394" s="35">
        <f>IF(ISNUMBER(K394),EXP(K394),"")</f>
        <v/>
      </c>
      <c r="M394" s="18" t="inlineStr">
        <is>
          <t>every value from 44000 to 894000 in steps of 1000</t>
        </is>
      </c>
      <c r="N394" s="18" t="inlineStr">
        <is>
          <t>buildings|large|sum_insured</t>
        </is>
      </c>
    </row>
    <row r="395">
      <c r="B395" s="18" t="inlineStr">
        <is>
          <t>buildings|large|sum_insured|415000</t>
        </is>
      </c>
      <c r="C395" s="18" t="inlineStr">
        <is>
          <t>buildings</t>
        </is>
      </c>
      <c r="D395" s="18" t="inlineStr">
        <is>
          <t>large</t>
        </is>
      </c>
      <c r="E395" s="18" t="inlineStr">
        <is>
          <t>sum_insured</t>
        </is>
      </c>
      <c r="F395" s="18" t="inlineStr">
        <is>
          <t>spline value</t>
        </is>
      </c>
      <c r="G395" s="18" t="n"/>
      <c r="H395" s="33" t="n">
        <v>415000</v>
      </c>
      <c r="I395" s="33" t="n"/>
      <c r="J395" s="33" t="n"/>
      <c r="K395" s="34" t="n">
        <v>1.233751900699594</v>
      </c>
      <c r="L395" s="35">
        <f>IF(ISNUMBER(K395),EXP(K395),"")</f>
        <v/>
      </c>
      <c r="M395" s="18" t="inlineStr">
        <is>
          <t>every value from 44000 to 894000 in steps of 1000</t>
        </is>
      </c>
      <c r="N395" s="18" t="inlineStr">
        <is>
          <t>buildings|large|sum_insured</t>
        </is>
      </c>
    </row>
    <row r="396">
      <c r="B396" s="18" t="inlineStr">
        <is>
          <t>buildings|large|sum_insured|416000</t>
        </is>
      </c>
      <c r="C396" s="18" t="inlineStr">
        <is>
          <t>buildings</t>
        </is>
      </c>
      <c r="D396" s="18" t="inlineStr">
        <is>
          <t>large</t>
        </is>
      </c>
      <c r="E396" s="18" t="inlineStr">
        <is>
          <t>sum_insured</t>
        </is>
      </c>
      <c r="F396" s="18" t="inlineStr">
        <is>
          <t>spline value</t>
        </is>
      </c>
      <c r="G396" s="18" t="n"/>
      <c r="H396" s="33" t="n">
        <v>416000</v>
      </c>
      <c r="I396" s="33" t="n"/>
      <c r="J396" s="33" t="n"/>
      <c r="K396" s="34" t="n">
        <v>1.236408819488005</v>
      </c>
      <c r="L396" s="35">
        <f>IF(ISNUMBER(K396),EXP(K396),"")</f>
        <v/>
      </c>
      <c r="M396" s="18" t="inlineStr">
        <is>
          <t>every value from 44000 to 894000 in steps of 1000</t>
        </is>
      </c>
      <c r="N396" s="18" t="inlineStr">
        <is>
          <t>buildings|large|sum_insured</t>
        </is>
      </c>
    </row>
    <row r="397">
      <c r="B397" s="18" t="inlineStr">
        <is>
          <t>buildings|large|sum_insured|417000</t>
        </is>
      </c>
      <c r="C397" s="18" t="inlineStr">
        <is>
          <t>buildings</t>
        </is>
      </c>
      <c r="D397" s="18" t="inlineStr">
        <is>
          <t>large</t>
        </is>
      </c>
      <c r="E397" s="18" t="inlineStr">
        <is>
          <t>sum_insured</t>
        </is>
      </c>
      <c r="F397" s="18" t="inlineStr">
        <is>
          <t>spline value</t>
        </is>
      </c>
      <c r="G397" s="18" t="n"/>
      <c r="H397" s="33" t="n">
        <v>417000</v>
      </c>
      <c r="I397" s="33" t="n"/>
      <c r="J397" s="33" t="n"/>
      <c r="K397" s="34" t="n">
        <v>1.239056795054522</v>
      </c>
      <c r="L397" s="35">
        <f>IF(ISNUMBER(K397),EXP(K397),"")</f>
        <v/>
      </c>
      <c r="M397" s="18" t="inlineStr">
        <is>
          <t>every value from 44000 to 894000 in steps of 1000</t>
        </is>
      </c>
      <c r="N397" s="18" t="inlineStr">
        <is>
          <t>buildings|large|sum_insured</t>
        </is>
      </c>
    </row>
    <row r="398">
      <c r="B398" s="18" t="inlineStr">
        <is>
          <t>buildings|large|sum_insured|418000</t>
        </is>
      </c>
      <c r="C398" s="18" t="inlineStr">
        <is>
          <t>buildings</t>
        </is>
      </c>
      <c r="D398" s="18" t="inlineStr">
        <is>
          <t>large</t>
        </is>
      </c>
      <c r="E398" s="18" t="inlineStr">
        <is>
          <t>sum_insured</t>
        </is>
      </c>
      <c r="F398" s="18" t="inlineStr">
        <is>
          <t>spline value</t>
        </is>
      </c>
      <c r="G398" s="18" t="n"/>
      <c r="H398" s="33" t="n">
        <v>418000</v>
      </c>
      <c r="I398" s="33" t="n"/>
      <c r="J398" s="33" t="n"/>
      <c r="K398" s="34" t="n">
        <v>1.241695834674218</v>
      </c>
      <c r="L398" s="35">
        <f>IF(ISNUMBER(K398),EXP(K398),"")</f>
        <v/>
      </c>
      <c r="M398" s="18" t="inlineStr">
        <is>
          <t>every value from 44000 to 894000 in steps of 1000</t>
        </is>
      </c>
      <c r="N398" s="18" t="inlineStr">
        <is>
          <t>buildings|large|sum_insured</t>
        </is>
      </c>
    </row>
    <row r="399">
      <c r="B399" s="18" t="inlineStr">
        <is>
          <t>buildings|large|sum_insured|419000</t>
        </is>
      </c>
      <c r="C399" s="18" t="inlineStr">
        <is>
          <t>buildings</t>
        </is>
      </c>
      <c r="D399" s="18" t="inlineStr">
        <is>
          <t>large</t>
        </is>
      </c>
      <c r="E399" s="18" t="inlineStr">
        <is>
          <t>sum_insured</t>
        </is>
      </c>
      <c r="F399" s="18" t="inlineStr">
        <is>
          <t>spline value</t>
        </is>
      </c>
      <c r="G399" s="18" t="n"/>
      <c r="H399" s="33" t="n">
        <v>419000</v>
      </c>
      <c r="I399" s="33" t="n"/>
      <c r="J399" s="33" t="n"/>
      <c r="K399" s="34" t="n">
        <v>1.244325945622166</v>
      </c>
      <c r="L399" s="35">
        <f>IF(ISNUMBER(K399),EXP(K399),"")</f>
        <v/>
      </c>
      <c r="M399" s="18" t="inlineStr">
        <is>
          <t>every value from 44000 to 894000 in steps of 1000</t>
        </is>
      </c>
      <c r="N399" s="18" t="inlineStr">
        <is>
          <t>buildings|large|sum_insured</t>
        </is>
      </c>
    </row>
    <row r="400">
      <c r="B400" s="18" t="inlineStr">
        <is>
          <t>buildings|large|sum_insured|420000</t>
        </is>
      </c>
      <c r="C400" s="18" t="inlineStr">
        <is>
          <t>buildings</t>
        </is>
      </c>
      <c r="D400" s="18" t="inlineStr">
        <is>
          <t>large</t>
        </is>
      </c>
      <c r="E400" s="18" t="inlineStr">
        <is>
          <t>sum_insured</t>
        </is>
      </c>
      <c r="F400" s="18" t="inlineStr">
        <is>
          <t>spline value</t>
        </is>
      </c>
      <c r="G400" s="18" t="n"/>
      <c r="H400" s="33" t="n">
        <v>420000</v>
      </c>
      <c r="I400" s="33" t="n"/>
      <c r="J400" s="33" t="n"/>
      <c r="K400" s="34" t="n">
        <v>1.246947135173436</v>
      </c>
      <c r="L400" s="35">
        <f>IF(ISNUMBER(K400),EXP(K400),"")</f>
        <v/>
      </c>
      <c r="M400" s="18" t="inlineStr">
        <is>
          <t>every value from 44000 to 894000 in steps of 1000</t>
        </is>
      </c>
      <c r="N400" s="18" t="inlineStr">
        <is>
          <t>buildings|large|sum_insured</t>
        </is>
      </c>
    </row>
    <row r="401">
      <c r="B401" s="18" t="inlineStr">
        <is>
          <t>buildings|large|sum_insured|421000</t>
        </is>
      </c>
      <c r="C401" s="18" t="inlineStr">
        <is>
          <t>buildings</t>
        </is>
      </c>
      <c r="D401" s="18" t="inlineStr">
        <is>
          <t>large</t>
        </is>
      </c>
      <c r="E401" s="18" t="inlineStr">
        <is>
          <t>sum_insured</t>
        </is>
      </c>
      <c r="F401" s="18" t="inlineStr">
        <is>
          <t>spline value</t>
        </is>
      </c>
      <c r="G401" s="18" t="n"/>
      <c r="H401" s="33" t="n">
        <v>421000</v>
      </c>
      <c r="I401" s="33" t="n"/>
      <c r="J401" s="33" t="n"/>
      <c r="K401" s="34" t="n">
        <v>1.249559410603101</v>
      </c>
      <c r="L401" s="35">
        <f>IF(ISNUMBER(K401),EXP(K401),"")</f>
        <v/>
      </c>
      <c r="M401" s="18" t="inlineStr">
        <is>
          <t>every value from 44000 to 894000 in steps of 1000</t>
        </is>
      </c>
      <c r="N401" s="18" t="inlineStr">
        <is>
          <t>buildings|large|sum_insured</t>
        </is>
      </c>
    </row>
    <row r="402">
      <c r="B402" s="18" t="inlineStr">
        <is>
          <t>buildings|large|sum_insured|422000</t>
        </is>
      </c>
      <c r="C402" s="18" t="inlineStr">
        <is>
          <t>buildings</t>
        </is>
      </c>
      <c r="D402" s="18" t="inlineStr">
        <is>
          <t>large</t>
        </is>
      </c>
      <c r="E402" s="18" t="inlineStr">
        <is>
          <t>sum_insured</t>
        </is>
      </c>
      <c r="F402" s="18" t="inlineStr">
        <is>
          <t>spline value</t>
        </is>
      </c>
      <c r="G402" s="18" t="n"/>
      <c r="H402" s="33" t="n">
        <v>422000</v>
      </c>
      <c r="I402" s="33" t="n"/>
      <c r="J402" s="33" t="n"/>
      <c r="K402" s="34" t="n">
        <v>1.252162779186234</v>
      </c>
      <c r="L402" s="35">
        <f>IF(ISNUMBER(K402),EXP(K402),"")</f>
        <v/>
      </c>
      <c r="M402" s="18" t="inlineStr">
        <is>
          <t>every value from 44000 to 894000 in steps of 1000</t>
        </is>
      </c>
      <c r="N402" s="18" t="inlineStr">
        <is>
          <t>buildings|large|sum_insured</t>
        </is>
      </c>
    </row>
    <row r="403">
      <c r="B403" s="18" t="inlineStr">
        <is>
          <t>buildings|large|sum_insured|423000</t>
        </is>
      </c>
      <c r="C403" s="18" t="inlineStr">
        <is>
          <t>buildings</t>
        </is>
      </c>
      <c r="D403" s="18" t="inlineStr">
        <is>
          <t>large</t>
        </is>
      </c>
      <c r="E403" s="18" t="inlineStr">
        <is>
          <t>sum_insured</t>
        </is>
      </c>
      <c r="F403" s="18" t="inlineStr">
        <is>
          <t>spline value</t>
        </is>
      </c>
      <c r="G403" s="18" t="n"/>
      <c r="H403" s="33" t="n">
        <v>423000</v>
      </c>
      <c r="I403" s="33" t="n"/>
      <c r="J403" s="33" t="n"/>
      <c r="K403" s="34" t="n">
        <v>1.254757248197905</v>
      </c>
      <c r="L403" s="35">
        <f>IF(ISNUMBER(K403),EXP(K403),"")</f>
        <v/>
      </c>
      <c r="M403" s="18" t="inlineStr">
        <is>
          <t>every value from 44000 to 894000 in steps of 1000</t>
        </is>
      </c>
      <c r="N403" s="18" t="inlineStr">
        <is>
          <t>buildings|large|sum_insured</t>
        </is>
      </c>
    </row>
    <row r="404">
      <c r="B404" s="18" t="inlineStr">
        <is>
          <t>buildings|large|sum_insured|424000</t>
        </is>
      </c>
      <c r="C404" s="18" t="inlineStr">
        <is>
          <t>buildings</t>
        </is>
      </c>
      <c r="D404" s="18" t="inlineStr">
        <is>
          <t>large</t>
        </is>
      </c>
      <c r="E404" s="18" t="inlineStr">
        <is>
          <t>sum_insured</t>
        </is>
      </c>
      <c r="F404" s="18" t="inlineStr">
        <is>
          <t>spline value</t>
        </is>
      </c>
      <c r="G404" s="18" t="n"/>
      <c r="H404" s="33" t="n">
        <v>424000</v>
      </c>
      <c r="I404" s="33" t="n"/>
      <c r="J404" s="33" t="n"/>
      <c r="K404" s="34" t="n">
        <v>1.257342824913187</v>
      </c>
      <c r="L404" s="35">
        <f>IF(ISNUMBER(K404),EXP(K404),"")</f>
        <v/>
      </c>
      <c r="M404" s="18" t="inlineStr">
        <is>
          <t>every value from 44000 to 894000 in steps of 1000</t>
        </is>
      </c>
      <c r="N404" s="18" t="inlineStr">
        <is>
          <t>buildings|large|sum_insured</t>
        </is>
      </c>
    </row>
    <row r="405">
      <c r="B405" s="18" t="inlineStr">
        <is>
          <t>buildings|large|sum_insured|425000</t>
        </is>
      </c>
      <c r="C405" s="18" t="inlineStr">
        <is>
          <t>buildings</t>
        </is>
      </c>
      <c r="D405" s="18" t="inlineStr">
        <is>
          <t>large</t>
        </is>
      </c>
      <c r="E405" s="18" t="inlineStr">
        <is>
          <t>sum_insured</t>
        </is>
      </c>
      <c r="F405" s="18" t="inlineStr">
        <is>
          <t>spline value</t>
        </is>
      </c>
      <c r="G405" s="18" t="n"/>
      <c r="H405" s="33" t="n">
        <v>425000</v>
      </c>
      <c r="I405" s="33" t="n"/>
      <c r="J405" s="33" t="n"/>
      <c r="K405" s="34" t="n">
        <v>1.259919516607152</v>
      </c>
      <c r="L405" s="35">
        <f>IF(ISNUMBER(K405),EXP(K405),"")</f>
        <v/>
      </c>
      <c r="M405" s="18" t="inlineStr">
        <is>
          <t>every value from 44000 to 894000 in steps of 1000</t>
        </is>
      </c>
      <c r="N405" s="18" t="inlineStr">
        <is>
          <t>buildings|large|sum_insured</t>
        </is>
      </c>
    </row>
    <row r="406">
      <c r="B406" s="18" t="inlineStr">
        <is>
          <t>buildings|large|sum_insured|426000</t>
        </is>
      </c>
      <c r="C406" s="18" t="inlineStr">
        <is>
          <t>buildings</t>
        </is>
      </c>
      <c r="D406" s="18" t="inlineStr">
        <is>
          <t>large</t>
        </is>
      </c>
      <c r="E406" s="18" t="inlineStr">
        <is>
          <t>sum_insured</t>
        </is>
      </c>
      <c r="F406" s="18" t="inlineStr">
        <is>
          <t>spline value</t>
        </is>
      </c>
      <c r="G406" s="18" t="n"/>
      <c r="H406" s="33" t="n">
        <v>426000</v>
      </c>
      <c r="I406" s="33" t="n"/>
      <c r="J406" s="33" t="n"/>
      <c r="K406" s="34" t="n">
        <v>1.262487330554871</v>
      </c>
      <c r="L406" s="35">
        <f>IF(ISNUMBER(K406),EXP(K406),"")</f>
        <v/>
      </c>
      <c r="M406" s="18" t="inlineStr">
        <is>
          <t>every value from 44000 to 894000 in steps of 1000</t>
        </is>
      </c>
      <c r="N406" s="18" t="inlineStr">
        <is>
          <t>buildings|large|sum_insured</t>
        </is>
      </c>
    </row>
    <row r="407">
      <c r="B407" s="18" t="inlineStr">
        <is>
          <t>buildings|large|sum_insured|427000</t>
        </is>
      </c>
      <c r="C407" s="18" t="inlineStr">
        <is>
          <t>buildings</t>
        </is>
      </c>
      <c r="D407" s="18" t="inlineStr">
        <is>
          <t>large</t>
        </is>
      </c>
      <c r="E407" s="18" t="inlineStr">
        <is>
          <t>sum_insured</t>
        </is>
      </c>
      <c r="F407" s="18" t="inlineStr">
        <is>
          <t>spline value</t>
        </is>
      </c>
      <c r="G407" s="18" t="n"/>
      <c r="H407" s="33" t="n">
        <v>427000</v>
      </c>
      <c r="I407" s="33" t="n"/>
      <c r="J407" s="33" t="n"/>
      <c r="K407" s="34" t="n">
        <v>1.265046274031418</v>
      </c>
      <c r="L407" s="35">
        <f>IF(ISNUMBER(K407),EXP(K407),"")</f>
        <v/>
      </c>
      <c r="M407" s="18" t="inlineStr">
        <is>
          <t>every value from 44000 to 894000 in steps of 1000</t>
        </is>
      </c>
      <c r="N407" s="18" t="inlineStr">
        <is>
          <t>buildings|large|sum_insured</t>
        </is>
      </c>
    </row>
    <row r="408">
      <c r="B408" s="18" t="inlineStr">
        <is>
          <t>buildings|large|sum_insured|428000</t>
        </is>
      </c>
      <c r="C408" s="18" t="inlineStr">
        <is>
          <t>buildings</t>
        </is>
      </c>
      <c r="D408" s="18" t="inlineStr">
        <is>
          <t>large</t>
        </is>
      </c>
      <c r="E408" s="18" t="inlineStr">
        <is>
          <t>sum_insured</t>
        </is>
      </c>
      <c r="F408" s="18" t="inlineStr">
        <is>
          <t>spline value</t>
        </is>
      </c>
      <c r="G408" s="18" t="n"/>
      <c r="H408" s="33" t="n">
        <v>428000</v>
      </c>
      <c r="I408" s="33" t="n"/>
      <c r="J408" s="33" t="n"/>
      <c r="K408" s="34" t="n">
        <v>1.267596354311864</v>
      </c>
      <c r="L408" s="35">
        <f>IF(ISNUMBER(K408),EXP(K408),"")</f>
        <v/>
      </c>
      <c r="M408" s="18" t="inlineStr">
        <is>
          <t>every value from 44000 to 894000 in steps of 1000</t>
        </is>
      </c>
      <c r="N408" s="18" t="inlineStr">
        <is>
          <t>buildings|large|sum_insured</t>
        </is>
      </c>
    </row>
    <row r="409">
      <c r="B409" s="18" t="inlineStr">
        <is>
          <t>buildings|large|sum_insured|429000</t>
        </is>
      </c>
      <c r="C409" s="18" t="inlineStr">
        <is>
          <t>buildings</t>
        </is>
      </c>
      <c r="D409" s="18" t="inlineStr">
        <is>
          <t>large</t>
        </is>
      </c>
      <c r="E409" s="18" t="inlineStr">
        <is>
          <t>sum_insured</t>
        </is>
      </c>
      <c r="F409" s="18" t="inlineStr">
        <is>
          <t>spline value</t>
        </is>
      </c>
      <c r="G409" s="18" t="n"/>
      <c r="H409" s="33" t="n">
        <v>429000</v>
      </c>
      <c r="I409" s="33" t="n"/>
      <c r="J409" s="33" t="n"/>
      <c r="K409" s="34" t="n">
        <v>1.270137578671281</v>
      </c>
      <c r="L409" s="35">
        <f>IF(ISNUMBER(K409),EXP(K409),"")</f>
        <v/>
      </c>
      <c r="M409" s="18" t="inlineStr">
        <is>
          <t>every value from 44000 to 894000 in steps of 1000</t>
        </is>
      </c>
      <c r="N409" s="18" t="inlineStr">
        <is>
          <t>buildings|large|sum_insured</t>
        </is>
      </c>
    </row>
    <row r="410">
      <c r="B410" s="18" t="inlineStr">
        <is>
          <t>buildings|large|sum_insured|430000</t>
        </is>
      </c>
      <c r="C410" s="18" t="inlineStr">
        <is>
          <t>buildings</t>
        </is>
      </c>
      <c r="D410" s="18" t="inlineStr">
        <is>
          <t>large</t>
        </is>
      </c>
      <c r="E410" s="18" t="inlineStr">
        <is>
          <t>sum_insured</t>
        </is>
      </c>
      <c r="F410" s="18" t="inlineStr">
        <is>
          <t>spline value</t>
        </is>
      </c>
      <c r="G410" s="18" t="n"/>
      <c r="H410" s="33" t="n">
        <v>430000</v>
      </c>
      <c r="I410" s="33" t="n"/>
      <c r="J410" s="33" t="n"/>
      <c r="K410" s="34" t="n">
        <v>1.27266995438474</v>
      </c>
      <c r="L410" s="35">
        <f>IF(ISNUMBER(K410),EXP(K410),"")</f>
        <v/>
      </c>
      <c r="M410" s="18" t="inlineStr">
        <is>
          <t>every value from 44000 to 894000 in steps of 1000</t>
        </is>
      </c>
      <c r="N410" s="18" t="inlineStr">
        <is>
          <t>buildings|large|sum_insured</t>
        </is>
      </c>
    </row>
    <row r="411">
      <c r="B411" s="18" t="inlineStr">
        <is>
          <t>buildings|large|sum_insured|431000</t>
        </is>
      </c>
      <c r="C411" s="18" t="inlineStr">
        <is>
          <t>buildings</t>
        </is>
      </c>
      <c r="D411" s="18" t="inlineStr">
        <is>
          <t>large</t>
        </is>
      </c>
      <c r="E411" s="18" t="inlineStr">
        <is>
          <t>sum_insured</t>
        </is>
      </c>
      <c r="F411" s="18" t="inlineStr">
        <is>
          <t>spline value</t>
        </is>
      </c>
      <c r="G411" s="18" t="n"/>
      <c r="H411" s="33" t="n">
        <v>431000</v>
      </c>
      <c r="I411" s="33" t="n"/>
      <c r="J411" s="33" t="n"/>
      <c r="K411" s="34" t="n">
        <v>1.275193488727314</v>
      </c>
      <c r="L411" s="35">
        <f>IF(ISNUMBER(K411),EXP(K411),"")</f>
        <v/>
      </c>
      <c r="M411" s="18" t="inlineStr">
        <is>
          <t>every value from 44000 to 894000 in steps of 1000</t>
        </is>
      </c>
      <c r="N411" s="18" t="inlineStr">
        <is>
          <t>buildings|large|sum_insured</t>
        </is>
      </c>
    </row>
    <row r="412">
      <c r="B412" s="18" t="inlineStr">
        <is>
          <t>buildings|large|sum_insured|432000</t>
        </is>
      </c>
      <c r="C412" s="18" t="inlineStr">
        <is>
          <t>buildings</t>
        </is>
      </c>
      <c r="D412" s="18" t="inlineStr">
        <is>
          <t>large</t>
        </is>
      </c>
      <c r="E412" s="18" t="inlineStr">
        <is>
          <t>sum_insured</t>
        </is>
      </c>
      <c r="F412" s="18" t="inlineStr">
        <is>
          <t>spline value</t>
        </is>
      </c>
      <c r="G412" s="18" t="n"/>
      <c r="H412" s="33" t="n">
        <v>432000</v>
      </c>
      <c r="I412" s="33" t="n"/>
      <c r="J412" s="33" t="n"/>
      <c r="K412" s="34" t="n">
        <v>1.277708188974075</v>
      </c>
      <c r="L412" s="35">
        <f>IF(ISNUMBER(K412),EXP(K412),"")</f>
        <v/>
      </c>
      <c r="M412" s="18" t="inlineStr">
        <is>
          <t>every value from 44000 to 894000 in steps of 1000</t>
        </is>
      </c>
      <c r="N412" s="18" t="inlineStr">
        <is>
          <t>buildings|large|sum_insured</t>
        </is>
      </c>
    </row>
    <row r="413">
      <c r="B413" s="18" t="inlineStr">
        <is>
          <t>buildings|large|sum_insured|433000</t>
        </is>
      </c>
      <c r="C413" s="18" t="inlineStr">
        <is>
          <t>buildings</t>
        </is>
      </c>
      <c r="D413" s="18" t="inlineStr">
        <is>
          <t>large</t>
        </is>
      </c>
      <c r="E413" s="18" t="inlineStr">
        <is>
          <t>sum_insured</t>
        </is>
      </c>
      <c r="F413" s="18" t="inlineStr">
        <is>
          <t>spline value</t>
        </is>
      </c>
      <c r="G413" s="18" t="n"/>
      <c r="H413" s="33" t="n">
        <v>433000</v>
      </c>
      <c r="I413" s="33" t="n"/>
      <c r="J413" s="33" t="n"/>
      <c r="K413" s="34" t="n">
        <v>1.280214062400095</v>
      </c>
      <c r="L413" s="35">
        <f>IF(ISNUMBER(K413),EXP(K413),"")</f>
        <v/>
      </c>
      <c r="M413" s="18" t="inlineStr">
        <is>
          <t>every value from 44000 to 894000 in steps of 1000</t>
        </is>
      </c>
      <c r="N413" s="18" t="inlineStr">
        <is>
          <t>buildings|large|sum_insured</t>
        </is>
      </c>
    </row>
    <row r="414">
      <c r="B414" s="18" t="inlineStr">
        <is>
          <t>buildings|large|sum_insured|434000</t>
        </is>
      </c>
      <c r="C414" s="18" t="inlineStr">
        <is>
          <t>buildings</t>
        </is>
      </c>
      <c r="D414" s="18" t="inlineStr">
        <is>
          <t>large</t>
        </is>
      </c>
      <c r="E414" s="18" t="inlineStr">
        <is>
          <t>sum_insured</t>
        </is>
      </c>
      <c r="F414" s="18" t="inlineStr">
        <is>
          <t>spline value</t>
        </is>
      </c>
      <c r="G414" s="18" t="n"/>
      <c r="H414" s="33" t="n">
        <v>434000</v>
      </c>
      <c r="I414" s="33" t="n"/>
      <c r="J414" s="33" t="n"/>
      <c r="K414" s="34" t="n">
        <v>1.282711116280445</v>
      </c>
      <c r="L414" s="35">
        <f>IF(ISNUMBER(K414),EXP(K414),"")</f>
        <v/>
      </c>
      <c r="M414" s="18" t="inlineStr">
        <is>
          <t>every value from 44000 to 894000 in steps of 1000</t>
        </is>
      </c>
      <c r="N414" s="18" t="inlineStr">
        <is>
          <t>buildings|large|sum_insured</t>
        </is>
      </c>
    </row>
    <row r="415">
      <c r="B415" s="18" t="inlineStr">
        <is>
          <t>buildings|large|sum_insured|435000</t>
        </is>
      </c>
      <c r="C415" s="18" t="inlineStr">
        <is>
          <t>buildings</t>
        </is>
      </c>
      <c r="D415" s="18" t="inlineStr">
        <is>
          <t>large</t>
        </is>
      </c>
      <c r="E415" s="18" t="inlineStr">
        <is>
          <t>sum_insured</t>
        </is>
      </c>
      <c r="F415" s="18" t="inlineStr">
        <is>
          <t>spline value</t>
        </is>
      </c>
      <c r="G415" s="18" t="n"/>
      <c r="H415" s="33" t="n">
        <v>435000</v>
      </c>
      <c r="I415" s="33" t="n"/>
      <c r="J415" s="33" t="n"/>
      <c r="K415" s="34" t="n">
        <v>1.285199357890199</v>
      </c>
      <c r="L415" s="35">
        <f>IF(ISNUMBER(K415),EXP(K415),"")</f>
        <v/>
      </c>
      <c r="M415" s="18" t="inlineStr">
        <is>
          <t>every value from 44000 to 894000 in steps of 1000</t>
        </is>
      </c>
      <c r="N415" s="18" t="inlineStr">
        <is>
          <t>buildings|large|sum_insured</t>
        </is>
      </c>
    </row>
    <row r="416">
      <c r="B416" s="18" t="inlineStr">
        <is>
          <t>buildings|large|sum_insured|436000</t>
        </is>
      </c>
      <c r="C416" s="18" t="inlineStr">
        <is>
          <t>buildings</t>
        </is>
      </c>
      <c r="D416" s="18" t="inlineStr">
        <is>
          <t>large</t>
        </is>
      </c>
      <c r="E416" s="18" t="inlineStr">
        <is>
          <t>sum_insured</t>
        </is>
      </c>
      <c r="F416" s="18" t="inlineStr">
        <is>
          <t>spline value</t>
        </is>
      </c>
      <c r="G416" s="18" t="n"/>
      <c r="H416" s="33" t="n">
        <v>436000</v>
      </c>
      <c r="I416" s="33" t="n"/>
      <c r="J416" s="33" t="n"/>
      <c r="K416" s="34" t="n">
        <v>1.287678794504427</v>
      </c>
      <c r="L416" s="35">
        <f>IF(ISNUMBER(K416),EXP(K416),"")</f>
        <v/>
      </c>
      <c r="M416" s="18" t="inlineStr">
        <is>
          <t>every value from 44000 to 894000 in steps of 1000</t>
        </is>
      </c>
      <c r="N416" s="18" t="inlineStr">
        <is>
          <t>buildings|large|sum_insured</t>
        </is>
      </c>
    </row>
    <row r="417">
      <c r="B417" s="18" t="inlineStr">
        <is>
          <t>buildings|large|sum_insured|437000</t>
        </is>
      </c>
      <c r="C417" s="18" t="inlineStr">
        <is>
          <t>buildings</t>
        </is>
      </c>
      <c r="D417" s="18" t="inlineStr">
        <is>
          <t>large</t>
        </is>
      </c>
      <c r="E417" s="18" t="inlineStr">
        <is>
          <t>sum_insured</t>
        </is>
      </c>
      <c r="F417" s="18" t="inlineStr">
        <is>
          <t>spline value</t>
        </is>
      </c>
      <c r="G417" s="18" t="n"/>
      <c r="H417" s="33" t="n">
        <v>437000</v>
      </c>
      <c r="I417" s="33" t="n"/>
      <c r="J417" s="33" t="n"/>
      <c r="K417" s="34" t="n">
        <v>1.290149433398202</v>
      </c>
      <c r="L417" s="35">
        <f>IF(ISNUMBER(K417),EXP(K417),"")</f>
        <v/>
      </c>
      <c r="M417" s="18" t="inlineStr">
        <is>
          <t>every value from 44000 to 894000 in steps of 1000</t>
        </is>
      </c>
      <c r="N417" s="18" t="inlineStr">
        <is>
          <t>buildings|large|sum_insured</t>
        </is>
      </c>
    </row>
    <row r="418">
      <c r="B418" s="18" t="inlineStr">
        <is>
          <t>buildings|large|sum_insured|438000</t>
        </is>
      </c>
      <c r="C418" s="18" t="inlineStr">
        <is>
          <t>buildings</t>
        </is>
      </c>
      <c r="D418" s="18" t="inlineStr">
        <is>
          <t>large</t>
        </is>
      </c>
      <c r="E418" s="18" t="inlineStr">
        <is>
          <t>sum_insured</t>
        </is>
      </c>
      <c r="F418" s="18" t="inlineStr">
        <is>
          <t>spline value</t>
        </is>
      </c>
      <c r="G418" s="18" t="n"/>
      <c r="H418" s="33" t="n">
        <v>438000</v>
      </c>
      <c r="I418" s="33" t="n"/>
      <c r="J418" s="33" t="n"/>
      <c r="K418" s="34" t="n">
        <v>1.292611281846595</v>
      </c>
      <c r="L418" s="35">
        <f>IF(ISNUMBER(K418),EXP(K418),"")</f>
        <v/>
      </c>
      <c r="M418" s="18" t="inlineStr">
        <is>
          <t>every value from 44000 to 894000 in steps of 1000</t>
        </is>
      </c>
      <c r="N418" s="18" t="inlineStr">
        <is>
          <t>buildings|large|sum_insured</t>
        </is>
      </c>
    </row>
    <row r="419">
      <c r="B419" s="18" t="inlineStr">
        <is>
          <t>buildings|large|sum_insured|439000</t>
        </is>
      </c>
      <c r="C419" s="18" t="inlineStr">
        <is>
          <t>buildings</t>
        </is>
      </c>
      <c r="D419" s="18" t="inlineStr">
        <is>
          <t>large</t>
        </is>
      </c>
      <c r="E419" s="18" t="inlineStr">
        <is>
          <t>sum_insured</t>
        </is>
      </c>
      <c r="F419" s="18" t="inlineStr">
        <is>
          <t>spline value</t>
        </is>
      </c>
      <c r="G419" s="18" t="n"/>
      <c r="H419" s="33" t="n">
        <v>439000</v>
      </c>
      <c r="I419" s="33" t="n"/>
      <c r="J419" s="33" t="n"/>
      <c r="K419" s="34" t="n">
        <v>1.295064347124679</v>
      </c>
      <c r="L419" s="35">
        <f>IF(ISNUMBER(K419),EXP(K419),"")</f>
        <v/>
      </c>
      <c r="M419" s="18" t="inlineStr">
        <is>
          <t>every value from 44000 to 894000 in steps of 1000</t>
        </is>
      </c>
      <c r="N419" s="18" t="inlineStr">
        <is>
          <t>buildings|large|sum_insured</t>
        </is>
      </c>
    </row>
    <row r="420">
      <c r="B420" s="18" t="inlineStr">
        <is>
          <t>buildings|large|sum_insured|440000</t>
        </is>
      </c>
      <c r="C420" s="18" t="inlineStr">
        <is>
          <t>buildings</t>
        </is>
      </c>
      <c r="D420" s="18" t="inlineStr">
        <is>
          <t>large</t>
        </is>
      </c>
      <c r="E420" s="18" t="inlineStr">
        <is>
          <t>sum_insured</t>
        </is>
      </c>
      <c r="F420" s="18" t="inlineStr">
        <is>
          <t>spline value</t>
        </is>
      </c>
      <c r="G420" s="18" t="n"/>
      <c r="H420" s="33" t="n">
        <v>440000</v>
      </c>
      <c r="I420" s="33" t="n"/>
      <c r="J420" s="33" t="n"/>
      <c r="K420" s="34" t="n">
        <v>1.297508636507526</v>
      </c>
      <c r="L420" s="35">
        <f>IF(ISNUMBER(K420),EXP(K420),"")</f>
        <v/>
      </c>
      <c r="M420" s="18" t="inlineStr">
        <is>
          <t>every value from 44000 to 894000 in steps of 1000</t>
        </is>
      </c>
      <c r="N420" s="18" t="inlineStr">
        <is>
          <t>buildings|large|sum_insured</t>
        </is>
      </c>
    </row>
    <row r="421">
      <c r="B421" s="18" t="inlineStr">
        <is>
          <t>buildings|large|sum_insured|441000</t>
        </is>
      </c>
      <c r="C421" s="18" t="inlineStr">
        <is>
          <t>buildings</t>
        </is>
      </c>
      <c r="D421" s="18" t="inlineStr">
        <is>
          <t>large</t>
        </is>
      </c>
      <c r="E421" s="18" t="inlineStr">
        <is>
          <t>sum_insured</t>
        </is>
      </c>
      <c r="F421" s="18" t="inlineStr">
        <is>
          <t>spline value</t>
        </is>
      </c>
      <c r="G421" s="18" t="n"/>
      <c r="H421" s="33" t="n">
        <v>441000</v>
      </c>
      <c r="I421" s="33" t="n"/>
      <c r="J421" s="33" t="n"/>
      <c r="K421" s="34" t="n">
        <v>1.299944157270208</v>
      </c>
      <c r="L421" s="35">
        <f>IF(ISNUMBER(K421),EXP(K421),"")</f>
        <v/>
      </c>
      <c r="M421" s="18" t="inlineStr">
        <is>
          <t>every value from 44000 to 894000 in steps of 1000</t>
        </is>
      </c>
      <c r="N421" s="18" t="inlineStr">
        <is>
          <t>buildings|large|sum_insured</t>
        </is>
      </c>
    </row>
    <row r="422">
      <c r="B422" s="18" t="inlineStr">
        <is>
          <t>buildings|large|sum_insured|442000</t>
        </is>
      </c>
      <c r="C422" s="18" t="inlineStr">
        <is>
          <t>buildings</t>
        </is>
      </c>
      <c r="D422" s="18" t="inlineStr">
        <is>
          <t>large</t>
        </is>
      </c>
      <c r="E422" s="18" t="inlineStr">
        <is>
          <t>sum_insured</t>
        </is>
      </c>
      <c r="F422" s="18" t="inlineStr">
        <is>
          <t>spline value</t>
        </is>
      </c>
      <c r="G422" s="18" t="n"/>
      <c r="H422" s="33" t="n">
        <v>442000</v>
      </c>
      <c r="I422" s="33" t="n"/>
      <c r="J422" s="33" t="n"/>
      <c r="K422" s="34" t="n">
        <v>1.302370916687796</v>
      </c>
      <c r="L422" s="35">
        <f>IF(ISNUMBER(K422),EXP(K422),"")</f>
        <v/>
      </c>
      <c r="M422" s="18" t="inlineStr">
        <is>
          <t>every value from 44000 to 894000 in steps of 1000</t>
        </is>
      </c>
      <c r="N422" s="18" t="inlineStr">
        <is>
          <t>buildings|large|sum_insured</t>
        </is>
      </c>
    </row>
    <row r="423">
      <c r="B423" s="18" t="inlineStr">
        <is>
          <t>buildings|large|sum_insured|443000</t>
        </is>
      </c>
      <c r="C423" s="18" t="inlineStr">
        <is>
          <t>buildings</t>
        </is>
      </c>
      <c r="D423" s="18" t="inlineStr">
        <is>
          <t>large</t>
        </is>
      </c>
      <c r="E423" s="18" t="inlineStr">
        <is>
          <t>sum_insured</t>
        </is>
      </c>
      <c r="F423" s="18" t="inlineStr">
        <is>
          <t>spline value</t>
        </is>
      </c>
      <c r="G423" s="18" t="n"/>
      <c r="H423" s="33" t="n">
        <v>443000</v>
      </c>
      <c r="I423" s="33" t="n"/>
      <c r="J423" s="33" t="n"/>
      <c r="K423" s="34" t="n">
        <v>1.304788922035363</v>
      </c>
      <c r="L423" s="35">
        <f>IF(ISNUMBER(K423),EXP(K423),"")</f>
        <v/>
      </c>
      <c r="M423" s="18" t="inlineStr">
        <is>
          <t>every value from 44000 to 894000 in steps of 1000</t>
        </is>
      </c>
      <c r="N423" s="18" t="inlineStr">
        <is>
          <t>buildings|large|sum_insured</t>
        </is>
      </c>
    </row>
    <row r="424">
      <c r="B424" s="18" t="inlineStr">
        <is>
          <t>buildings|large|sum_insured|444000</t>
        </is>
      </c>
      <c r="C424" s="18" t="inlineStr">
        <is>
          <t>buildings</t>
        </is>
      </c>
      <c r="D424" s="18" t="inlineStr">
        <is>
          <t>large</t>
        </is>
      </c>
      <c r="E424" s="18" t="inlineStr">
        <is>
          <t>sum_insured</t>
        </is>
      </c>
      <c r="F424" s="18" t="inlineStr">
        <is>
          <t>spline value</t>
        </is>
      </c>
      <c r="G424" s="18" t="n"/>
      <c r="H424" s="33" t="n">
        <v>444000</v>
      </c>
      <c r="I424" s="33" t="n"/>
      <c r="J424" s="33" t="n"/>
      <c r="K424" s="34" t="n">
        <v>1.30719818058798</v>
      </c>
      <c r="L424" s="35">
        <f>IF(ISNUMBER(K424),EXP(K424),"")</f>
        <v/>
      </c>
      <c r="M424" s="18" t="inlineStr">
        <is>
          <t>every value from 44000 to 894000 in steps of 1000</t>
        </is>
      </c>
      <c r="N424" s="18" t="inlineStr">
        <is>
          <t>buildings|large|sum_insured</t>
        </is>
      </c>
    </row>
    <row r="425">
      <c r="B425" s="18" t="inlineStr">
        <is>
          <t>buildings|large|sum_insured|445000</t>
        </is>
      </c>
      <c r="C425" s="18" t="inlineStr">
        <is>
          <t>buildings</t>
        </is>
      </c>
      <c r="D425" s="18" t="inlineStr">
        <is>
          <t>large</t>
        </is>
      </c>
      <c r="E425" s="18" t="inlineStr">
        <is>
          <t>sum_insured</t>
        </is>
      </c>
      <c r="F425" s="18" t="inlineStr">
        <is>
          <t>spline value</t>
        </is>
      </c>
      <c r="G425" s="18" t="n"/>
      <c r="H425" s="33" t="n">
        <v>445000</v>
      </c>
      <c r="I425" s="33" t="n"/>
      <c r="J425" s="33" t="n"/>
      <c r="K425" s="34" t="n">
        <v>1.30959869962072</v>
      </c>
      <c r="L425" s="35">
        <f>IF(ISNUMBER(K425),EXP(K425),"")</f>
        <v/>
      </c>
      <c r="M425" s="18" t="inlineStr">
        <is>
          <t>every value from 44000 to 894000 in steps of 1000</t>
        </is>
      </c>
      <c r="N425" s="18" t="inlineStr">
        <is>
          <t>buildings|large|sum_insured</t>
        </is>
      </c>
    </row>
    <row r="426">
      <c r="B426" s="18" t="inlineStr">
        <is>
          <t>buildings|large|sum_insured|446000</t>
        </is>
      </c>
      <c r="C426" s="18" t="inlineStr">
        <is>
          <t>buildings</t>
        </is>
      </c>
      <c r="D426" s="18" t="inlineStr">
        <is>
          <t>large</t>
        </is>
      </c>
      <c r="E426" s="18" t="inlineStr">
        <is>
          <t>sum_insured</t>
        </is>
      </c>
      <c r="F426" s="18" t="inlineStr">
        <is>
          <t>spline value</t>
        </is>
      </c>
      <c r="G426" s="18" t="n"/>
      <c r="H426" s="33" t="n">
        <v>446000</v>
      </c>
      <c r="I426" s="33" t="n"/>
      <c r="J426" s="33" t="n"/>
      <c r="K426" s="34" t="n">
        <v>1.311990486408655</v>
      </c>
      <c r="L426" s="35">
        <f>IF(ISNUMBER(K426),EXP(K426),"")</f>
        <v/>
      </c>
      <c r="M426" s="18" t="inlineStr">
        <is>
          <t>every value from 44000 to 894000 in steps of 1000</t>
        </is>
      </c>
      <c r="N426" s="18" t="inlineStr">
        <is>
          <t>buildings|large|sum_insured</t>
        </is>
      </c>
    </row>
    <row r="427">
      <c r="B427" s="18" t="inlineStr">
        <is>
          <t>buildings|large|sum_insured|447000</t>
        </is>
      </c>
      <c r="C427" s="18" t="inlineStr">
        <is>
          <t>buildings</t>
        </is>
      </c>
      <c r="D427" s="18" t="inlineStr">
        <is>
          <t>large</t>
        </is>
      </c>
      <c r="E427" s="18" t="inlineStr">
        <is>
          <t>sum_insured</t>
        </is>
      </c>
      <c r="F427" s="18" t="inlineStr">
        <is>
          <t>spline value</t>
        </is>
      </c>
      <c r="G427" s="18" t="n"/>
      <c r="H427" s="33" t="n">
        <v>447000</v>
      </c>
      <c r="I427" s="33" t="n"/>
      <c r="J427" s="33" t="n"/>
      <c r="K427" s="34" t="n">
        <v>1.314373548226856</v>
      </c>
      <c r="L427" s="35">
        <f>IF(ISNUMBER(K427),EXP(K427),"")</f>
        <v/>
      </c>
      <c r="M427" s="18" t="inlineStr">
        <is>
          <t>every value from 44000 to 894000 in steps of 1000</t>
        </is>
      </c>
      <c r="N427" s="18" t="inlineStr">
        <is>
          <t>buildings|large|sum_insured</t>
        </is>
      </c>
    </row>
    <row r="428">
      <c r="B428" s="18" t="inlineStr">
        <is>
          <t>buildings|large|sum_insured|448000</t>
        </is>
      </c>
      <c r="C428" s="18" t="inlineStr">
        <is>
          <t>buildings</t>
        </is>
      </c>
      <c r="D428" s="18" t="inlineStr">
        <is>
          <t>large</t>
        </is>
      </c>
      <c r="E428" s="18" t="inlineStr">
        <is>
          <t>sum_insured</t>
        </is>
      </c>
      <c r="F428" s="18" t="inlineStr">
        <is>
          <t>spline value</t>
        </is>
      </c>
      <c r="G428" s="18" t="n"/>
      <c r="H428" s="33" t="n">
        <v>448000</v>
      </c>
      <c r="I428" s="33" t="n"/>
      <c r="J428" s="33" t="n"/>
      <c r="K428" s="34" t="n">
        <v>1.316747892350395</v>
      </c>
      <c r="L428" s="35">
        <f>IF(ISNUMBER(K428),EXP(K428),"")</f>
        <v/>
      </c>
      <c r="M428" s="18" t="inlineStr">
        <is>
          <t>every value from 44000 to 894000 in steps of 1000</t>
        </is>
      </c>
      <c r="N428" s="18" t="inlineStr">
        <is>
          <t>buildings|large|sum_insured</t>
        </is>
      </c>
    </row>
    <row r="429">
      <c r="B429" s="18" t="inlineStr">
        <is>
          <t>buildings|large|sum_insured|449000</t>
        </is>
      </c>
      <c r="C429" s="18" t="inlineStr">
        <is>
          <t>buildings</t>
        </is>
      </c>
      <c r="D429" s="18" t="inlineStr">
        <is>
          <t>large</t>
        </is>
      </c>
      <c r="E429" s="18" t="inlineStr">
        <is>
          <t>sum_insured</t>
        </is>
      </c>
      <c r="F429" s="18" t="inlineStr">
        <is>
          <t>spline value</t>
        </is>
      </c>
      <c r="G429" s="18" t="n"/>
      <c r="H429" s="33" t="n">
        <v>449000</v>
      </c>
      <c r="I429" s="33" t="n"/>
      <c r="J429" s="33" t="n"/>
      <c r="K429" s="34" t="n">
        <v>1.319113526054346</v>
      </c>
      <c r="L429" s="35">
        <f>IF(ISNUMBER(K429),EXP(K429),"")</f>
        <v/>
      </c>
      <c r="M429" s="18" t="inlineStr">
        <is>
          <t>every value from 44000 to 894000 in steps of 1000</t>
        </is>
      </c>
      <c r="N429" s="18" t="inlineStr">
        <is>
          <t>buildings|large|sum_insured</t>
        </is>
      </c>
    </row>
    <row r="430">
      <c r="B430" s="18" t="inlineStr">
        <is>
          <t>buildings|large|sum_insured|450000</t>
        </is>
      </c>
      <c r="C430" s="18" t="inlineStr">
        <is>
          <t>buildings</t>
        </is>
      </c>
      <c r="D430" s="18" t="inlineStr">
        <is>
          <t>large</t>
        </is>
      </c>
      <c r="E430" s="18" t="inlineStr">
        <is>
          <t>sum_insured</t>
        </is>
      </c>
      <c r="F430" s="18" t="inlineStr">
        <is>
          <t>spline value</t>
        </is>
      </c>
      <c r="G430" s="18" t="n"/>
      <c r="H430" s="33" t="n">
        <v>450000</v>
      </c>
      <c r="I430" s="33" t="n"/>
      <c r="J430" s="33" t="n"/>
      <c r="K430" s="34" t="n">
        <v>1.321470456613779</v>
      </c>
      <c r="L430" s="35">
        <f>IF(ISNUMBER(K430),EXP(K430),"")</f>
        <v/>
      </c>
      <c r="M430" s="18" t="inlineStr">
        <is>
          <t>every value from 44000 to 894000 in steps of 1000</t>
        </is>
      </c>
      <c r="N430" s="18" t="inlineStr">
        <is>
          <t>buildings|large|sum_insured</t>
        </is>
      </c>
    </row>
    <row r="431">
      <c r="B431" s="18" t="inlineStr">
        <is>
          <t>buildings|large|sum_insured|451000</t>
        </is>
      </c>
      <c r="C431" s="18" t="inlineStr">
        <is>
          <t>buildings</t>
        </is>
      </c>
      <c r="D431" s="18" t="inlineStr">
        <is>
          <t>large</t>
        </is>
      </c>
      <c r="E431" s="18" t="inlineStr">
        <is>
          <t>sum_insured</t>
        </is>
      </c>
      <c r="F431" s="18" t="inlineStr">
        <is>
          <t>spline value</t>
        </is>
      </c>
      <c r="G431" s="18" t="n"/>
      <c r="H431" s="33" t="n">
        <v>451000</v>
      </c>
      <c r="I431" s="33" t="n"/>
      <c r="J431" s="33" t="n"/>
      <c r="K431" s="34" t="n">
        <v>1.323818691303766</v>
      </c>
      <c r="L431" s="35">
        <f>IF(ISNUMBER(K431),EXP(K431),"")</f>
        <v/>
      </c>
      <c r="M431" s="18" t="inlineStr">
        <is>
          <t>every value from 44000 to 894000 in steps of 1000</t>
        </is>
      </c>
      <c r="N431" s="18" t="inlineStr">
        <is>
          <t>buildings|large|sum_insured</t>
        </is>
      </c>
    </row>
    <row r="432">
      <c r="B432" s="18" t="inlineStr">
        <is>
          <t>buildings|large|sum_insured|452000</t>
        </is>
      </c>
      <c r="C432" s="18" t="inlineStr">
        <is>
          <t>buildings</t>
        </is>
      </c>
      <c r="D432" s="18" t="inlineStr">
        <is>
          <t>large</t>
        </is>
      </c>
      <c r="E432" s="18" t="inlineStr">
        <is>
          <t>sum_insured</t>
        </is>
      </c>
      <c r="F432" s="18" t="inlineStr">
        <is>
          <t>spline value</t>
        </is>
      </c>
      <c r="G432" s="18" t="n"/>
      <c r="H432" s="33" t="n">
        <v>452000</v>
      </c>
      <c r="I432" s="33" t="n"/>
      <c r="J432" s="33" t="n"/>
      <c r="K432" s="34" t="n">
        <v>1.32615823739938</v>
      </c>
      <c r="L432" s="35">
        <f>IF(ISNUMBER(K432),EXP(K432),"")</f>
        <v/>
      </c>
      <c r="M432" s="18" t="inlineStr">
        <is>
          <t>every value from 44000 to 894000 in steps of 1000</t>
        </is>
      </c>
      <c r="N432" s="18" t="inlineStr">
        <is>
          <t>buildings|large|sum_insured</t>
        </is>
      </c>
    </row>
    <row r="433">
      <c r="B433" s="18" t="inlineStr">
        <is>
          <t>buildings|large|sum_insured|453000</t>
        </is>
      </c>
      <c r="C433" s="18" t="inlineStr">
        <is>
          <t>buildings</t>
        </is>
      </c>
      <c r="D433" s="18" t="inlineStr">
        <is>
          <t>large</t>
        </is>
      </c>
      <c r="E433" s="18" t="inlineStr">
        <is>
          <t>sum_insured</t>
        </is>
      </c>
      <c r="F433" s="18" t="inlineStr">
        <is>
          <t>spline value</t>
        </is>
      </c>
      <c r="G433" s="18" t="n"/>
      <c r="H433" s="33" t="n">
        <v>453000</v>
      </c>
      <c r="I433" s="33" t="n"/>
      <c r="J433" s="33" t="n"/>
      <c r="K433" s="34" t="n">
        <v>1.328489102175692</v>
      </c>
      <c r="L433" s="35">
        <f>IF(ISNUMBER(K433),EXP(K433),"")</f>
        <v/>
      </c>
      <c r="M433" s="18" t="inlineStr">
        <is>
          <t>every value from 44000 to 894000 in steps of 1000</t>
        </is>
      </c>
      <c r="N433" s="18" t="inlineStr">
        <is>
          <t>buildings|large|sum_insured</t>
        </is>
      </c>
    </row>
    <row r="434">
      <c r="B434" s="18" t="inlineStr">
        <is>
          <t>buildings|large|sum_insured|454000</t>
        </is>
      </c>
      <c r="C434" s="18" t="inlineStr">
        <is>
          <t>buildings</t>
        </is>
      </c>
      <c r="D434" s="18" t="inlineStr">
        <is>
          <t>large</t>
        </is>
      </c>
      <c r="E434" s="18" t="inlineStr">
        <is>
          <t>sum_insured</t>
        </is>
      </c>
      <c r="F434" s="18" t="inlineStr">
        <is>
          <t>spline value</t>
        </is>
      </c>
      <c r="G434" s="18" t="n"/>
      <c r="H434" s="33" t="n">
        <v>454000</v>
      </c>
      <c r="I434" s="33" t="n"/>
      <c r="J434" s="33" t="n"/>
      <c r="K434" s="34" t="n">
        <v>1.330811292907775</v>
      </c>
      <c r="L434" s="35">
        <f>IF(ISNUMBER(K434),EXP(K434),"")</f>
        <v/>
      </c>
      <c r="M434" s="18" t="inlineStr">
        <is>
          <t>every value from 44000 to 894000 in steps of 1000</t>
        </is>
      </c>
      <c r="N434" s="18" t="inlineStr">
        <is>
          <t>buildings|large|sum_insured</t>
        </is>
      </c>
    </row>
    <row r="435">
      <c r="B435" s="18" t="inlineStr">
        <is>
          <t>buildings|large|sum_insured|455000</t>
        </is>
      </c>
      <c r="C435" s="18" t="inlineStr">
        <is>
          <t>buildings</t>
        </is>
      </c>
      <c r="D435" s="18" t="inlineStr">
        <is>
          <t>large</t>
        </is>
      </c>
      <c r="E435" s="18" t="inlineStr">
        <is>
          <t>sum_insured</t>
        </is>
      </c>
      <c r="F435" s="18" t="inlineStr">
        <is>
          <t>spline value</t>
        </is>
      </c>
      <c r="G435" s="18" t="n"/>
      <c r="H435" s="33" t="n">
        <v>455000</v>
      </c>
      <c r="I435" s="33" t="n"/>
      <c r="J435" s="33" t="n"/>
      <c r="K435" s="34" t="n">
        <v>1.3331248168707</v>
      </c>
      <c r="L435" s="35">
        <f>IF(ISNUMBER(K435),EXP(K435),"")</f>
        <v/>
      </c>
      <c r="M435" s="18" t="inlineStr">
        <is>
          <t>every value from 44000 to 894000 in steps of 1000</t>
        </is>
      </c>
      <c r="N435" s="18" t="inlineStr">
        <is>
          <t>buildings|large|sum_insured</t>
        </is>
      </c>
    </row>
    <row r="436">
      <c r="B436" s="18" t="inlineStr">
        <is>
          <t>buildings|large|sum_insured|456000</t>
        </is>
      </c>
      <c r="C436" s="18" t="inlineStr">
        <is>
          <t>buildings</t>
        </is>
      </c>
      <c r="D436" s="18" t="inlineStr">
        <is>
          <t>large</t>
        </is>
      </c>
      <c r="E436" s="18" t="inlineStr">
        <is>
          <t>sum_insured</t>
        </is>
      </c>
      <c r="F436" s="18" t="inlineStr">
        <is>
          <t>spline value</t>
        </is>
      </c>
      <c r="G436" s="18" t="n"/>
      <c r="H436" s="33" t="n">
        <v>456000</v>
      </c>
      <c r="I436" s="33" t="n"/>
      <c r="J436" s="33" t="n"/>
      <c r="K436" s="34" t="n">
        <v>1.33542968133954</v>
      </c>
      <c r="L436" s="35">
        <f>IF(ISNUMBER(K436),EXP(K436),"")</f>
        <v/>
      </c>
      <c r="M436" s="18" t="inlineStr">
        <is>
          <t>every value from 44000 to 894000 in steps of 1000</t>
        </is>
      </c>
      <c r="N436" s="18" t="inlineStr">
        <is>
          <t>buildings|large|sum_insured</t>
        </is>
      </c>
    </row>
    <row r="437">
      <c r="B437" s="18" t="inlineStr">
        <is>
          <t>buildings|large|sum_insured|457000</t>
        </is>
      </c>
      <c r="C437" s="18" t="inlineStr">
        <is>
          <t>buildings</t>
        </is>
      </c>
      <c r="D437" s="18" t="inlineStr">
        <is>
          <t>large</t>
        </is>
      </c>
      <c r="E437" s="18" t="inlineStr">
        <is>
          <t>sum_insured</t>
        </is>
      </c>
      <c r="F437" s="18" t="inlineStr">
        <is>
          <t>spline value</t>
        </is>
      </c>
      <c r="G437" s="18" t="n"/>
      <c r="H437" s="33" t="n">
        <v>457000</v>
      </c>
      <c r="I437" s="33" t="n"/>
      <c r="J437" s="33" t="n"/>
      <c r="K437" s="34" t="n">
        <v>1.337725893589366</v>
      </c>
      <c r="L437" s="35">
        <f>IF(ISNUMBER(K437),EXP(K437),"")</f>
        <v/>
      </c>
      <c r="M437" s="18" t="inlineStr">
        <is>
          <t>every value from 44000 to 894000 in steps of 1000</t>
        </is>
      </c>
      <c r="N437" s="18" t="inlineStr">
        <is>
          <t>buildings|large|sum_insured</t>
        </is>
      </c>
    </row>
    <row r="438">
      <c r="B438" s="18" t="inlineStr">
        <is>
          <t>buildings|large|sum_insured|458000</t>
        </is>
      </c>
      <c r="C438" s="18" t="inlineStr">
        <is>
          <t>buildings</t>
        </is>
      </c>
      <c r="D438" s="18" t="inlineStr">
        <is>
          <t>large</t>
        </is>
      </c>
      <c r="E438" s="18" t="inlineStr">
        <is>
          <t>sum_insured</t>
        </is>
      </c>
      <c r="F438" s="18" t="inlineStr">
        <is>
          <t>spline value</t>
        </is>
      </c>
      <c r="G438" s="18" t="n"/>
      <c r="H438" s="33" t="n">
        <v>458000</v>
      </c>
      <c r="I438" s="33" t="n"/>
      <c r="J438" s="33" t="n"/>
      <c r="K438" s="34" t="n">
        <v>1.34001346089525</v>
      </c>
      <c r="L438" s="35">
        <f>IF(ISNUMBER(K438),EXP(K438),"")</f>
        <v/>
      </c>
      <c r="M438" s="18" t="inlineStr">
        <is>
          <t>every value from 44000 to 894000 in steps of 1000</t>
        </is>
      </c>
      <c r="N438" s="18" t="inlineStr">
        <is>
          <t>buildings|large|sum_insured</t>
        </is>
      </c>
    </row>
    <row r="439">
      <c r="B439" s="18" t="inlineStr">
        <is>
          <t>buildings|large|sum_insured|459000</t>
        </is>
      </c>
      <c r="C439" s="18" t="inlineStr">
        <is>
          <t>buildings</t>
        </is>
      </c>
      <c r="D439" s="18" t="inlineStr">
        <is>
          <t>large</t>
        </is>
      </c>
      <c r="E439" s="18" t="inlineStr">
        <is>
          <t>sum_insured</t>
        </is>
      </c>
      <c r="F439" s="18" t="inlineStr">
        <is>
          <t>spline value</t>
        </is>
      </c>
      <c r="G439" s="18" t="n"/>
      <c r="H439" s="33" t="n">
        <v>459000</v>
      </c>
      <c r="I439" s="33" t="n"/>
      <c r="J439" s="33" t="n"/>
      <c r="K439" s="34" t="n">
        <v>1.342292390532265</v>
      </c>
      <c r="L439" s="35">
        <f>IF(ISNUMBER(K439),EXP(K439),"")</f>
        <v/>
      </c>
      <c r="M439" s="18" t="inlineStr">
        <is>
          <t>every value from 44000 to 894000 in steps of 1000</t>
        </is>
      </c>
      <c r="N439" s="18" t="inlineStr">
        <is>
          <t>buildings|large|sum_insured</t>
        </is>
      </c>
    </row>
    <row r="440">
      <c r="B440" s="18" t="inlineStr">
        <is>
          <t>buildings|large|sum_insured|460000</t>
        </is>
      </c>
      <c r="C440" s="18" t="inlineStr">
        <is>
          <t>buildings</t>
        </is>
      </c>
      <c r="D440" s="18" t="inlineStr">
        <is>
          <t>large</t>
        </is>
      </c>
      <c r="E440" s="18" t="inlineStr">
        <is>
          <t>sum_insured</t>
        </is>
      </c>
      <c r="F440" s="18" t="inlineStr">
        <is>
          <t>spline value</t>
        </is>
      </c>
      <c r="G440" s="18" t="n"/>
      <c r="H440" s="33" t="n">
        <v>460000</v>
      </c>
      <c r="I440" s="33" t="n"/>
      <c r="J440" s="33" t="n"/>
      <c r="K440" s="34" t="n">
        <v>1.344562689775483</v>
      </c>
      <c r="L440" s="35">
        <f>IF(ISNUMBER(K440),EXP(K440),"")</f>
        <v/>
      </c>
      <c r="M440" s="18" t="inlineStr">
        <is>
          <t>every value from 44000 to 894000 in steps of 1000</t>
        </is>
      </c>
      <c r="N440" s="18" t="inlineStr">
        <is>
          <t>buildings|large|sum_insured</t>
        </is>
      </c>
    </row>
    <row r="441">
      <c r="B441" s="18" t="inlineStr">
        <is>
          <t>buildings|large|sum_insured|461000</t>
        </is>
      </c>
      <c r="C441" s="18" t="inlineStr">
        <is>
          <t>buildings</t>
        </is>
      </c>
      <c r="D441" s="18" t="inlineStr">
        <is>
          <t>large</t>
        </is>
      </c>
      <c r="E441" s="18" t="inlineStr">
        <is>
          <t>sum_insured</t>
        </is>
      </c>
      <c r="F441" s="18" t="inlineStr">
        <is>
          <t>spline value</t>
        </is>
      </c>
      <c r="G441" s="18" t="n"/>
      <c r="H441" s="33" t="n">
        <v>461000</v>
      </c>
      <c r="I441" s="33" t="n"/>
      <c r="J441" s="33" t="n"/>
      <c r="K441" s="34" t="n">
        <v>1.346824365899974</v>
      </c>
      <c r="L441" s="35">
        <f>IF(ISNUMBER(K441),EXP(K441),"")</f>
        <v/>
      </c>
      <c r="M441" s="18" t="inlineStr">
        <is>
          <t>every value from 44000 to 894000 in steps of 1000</t>
        </is>
      </c>
      <c r="N441" s="18" t="inlineStr">
        <is>
          <t>buildings|large|sum_insured</t>
        </is>
      </c>
    </row>
    <row r="442">
      <c r="B442" s="18" t="inlineStr">
        <is>
          <t>buildings|large|sum_insured|462000</t>
        </is>
      </c>
      <c r="C442" s="18" t="inlineStr">
        <is>
          <t>buildings</t>
        </is>
      </c>
      <c r="D442" s="18" t="inlineStr">
        <is>
          <t>large</t>
        </is>
      </c>
      <c r="E442" s="18" t="inlineStr">
        <is>
          <t>sum_insured</t>
        </is>
      </c>
      <c r="F442" s="18" t="inlineStr">
        <is>
          <t>spline value</t>
        </is>
      </c>
      <c r="G442" s="18" t="n"/>
      <c r="H442" s="33" t="n">
        <v>462000</v>
      </c>
      <c r="I442" s="33" t="n"/>
      <c r="J442" s="33" t="n"/>
      <c r="K442" s="34" t="n">
        <v>1.349077426180812</v>
      </c>
      <c r="L442" s="35">
        <f>IF(ISNUMBER(K442),EXP(K442),"")</f>
        <v/>
      </c>
      <c r="M442" s="18" t="inlineStr">
        <is>
          <t>every value from 44000 to 894000 in steps of 1000</t>
        </is>
      </c>
      <c r="N442" s="18" t="inlineStr">
        <is>
          <t>buildings|large|sum_insured</t>
        </is>
      </c>
    </row>
    <row r="443">
      <c r="B443" s="18" t="inlineStr">
        <is>
          <t>buildings|large|sum_insured|463000</t>
        </is>
      </c>
      <c r="C443" s="18" t="inlineStr">
        <is>
          <t>buildings</t>
        </is>
      </c>
      <c r="D443" s="18" t="inlineStr">
        <is>
          <t>large</t>
        </is>
      </c>
      <c r="E443" s="18" t="inlineStr">
        <is>
          <t>sum_insured</t>
        </is>
      </c>
      <c r="F443" s="18" t="inlineStr">
        <is>
          <t>spline value</t>
        </is>
      </c>
      <c r="G443" s="18" t="n"/>
      <c r="H443" s="33" t="n">
        <v>463000</v>
      </c>
      <c r="I443" s="33" t="n"/>
      <c r="J443" s="33" t="n"/>
      <c r="K443" s="34" t="n">
        <v>1.351321877893069</v>
      </c>
      <c r="L443" s="35">
        <f>IF(ISNUMBER(K443),EXP(K443),"")</f>
        <v/>
      </c>
      <c r="M443" s="18" t="inlineStr">
        <is>
          <t>every value from 44000 to 894000 in steps of 1000</t>
        </is>
      </c>
      <c r="N443" s="18" t="inlineStr">
        <is>
          <t>buildings|large|sum_insured</t>
        </is>
      </c>
    </row>
    <row r="444">
      <c r="B444" s="18" t="inlineStr">
        <is>
          <t>buildings|large|sum_insured|464000</t>
        </is>
      </c>
      <c r="C444" s="18" t="inlineStr">
        <is>
          <t>buildings</t>
        </is>
      </c>
      <c r="D444" s="18" t="inlineStr">
        <is>
          <t>large</t>
        </is>
      </c>
      <c r="E444" s="18" t="inlineStr">
        <is>
          <t>sum_insured</t>
        </is>
      </c>
      <c r="F444" s="18" t="inlineStr">
        <is>
          <t>spline value</t>
        </is>
      </c>
      <c r="G444" s="18" t="n"/>
      <c r="H444" s="33" t="n">
        <v>464000</v>
      </c>
      <c r="I444" s="33" t="n"/>
      <c r="J444" s="33" t="n"/>
      <c r="K444" s="34" t="n">
        <v>1.353557728311815</v>
      </c>
      <c r="L444" s="35">
        <f>IF(ISNUMBER(K444),EXP(K444),"")</f>
        <v/>
      </c>
      <c r="M444" s="18" t="inlineStr">
        <is>
          <t>every value from 44000 to 894000 in steps of 1000</t>
        </is>
      </c>
      <c r="N444" s="18" t="inlineStr">
        <is>
          <t>buildings|large|sum_insured</t>
        </is>
      </c>
    </row>
    <row r="445">
      <c r="B445" s="18" t="inlineStr">
        <is>
          <t>buildings|large|sum_insured|465000</t>
        </is>
      </c>
      <c r="C445" s="18" t="inlineStr">
        <is>
          <t>buildings</t>
        </is>
      </c>
      <c r="D445" s="18" t="inlineStr">
        <is>
          <t>large</t>
        </is>
      </c>
      <c r="E445" s="18" t="inlineStr">
        <is>
          <t>sum_insured</t>
        </is>
      </c>
      <c r="F445" s="18" t="inlineStr">
        <is>
          <t>spline value</t>
        </is>
      </c>
      <c r="G445" s="18" t="n"/>
      <c r="H445" s="33" t="n">
        <v>465000</v>
      </c>
      <c r="I445" s="33" t="n"/>
      <c r="J445" s="33" t="n"/>
      <c r="K445" s="34" t="n">
        <v>1.355784984712124</v>
      </c>
      <c r="L445" s="35">
        <f>IF(ISNUMBER(K445),EXP(K445),"")</f>
        <v/>
      </c>
      <c r="M445" s="18" t="inlineStr">
        <is>
          <t>every value from 44000 to 894000 in steps of 1000</t>
        </is>
      </c>
      <c r="N445" s="18" t="inlineStr">
        <is>
          <t>buildings|large|sum_insured</t>
        </is>
      </c>
    </row>
    <row r="446">
      <c r="B446" s="18" t="inlineStr">
        <is>
          <t>buildings|large|sum_insured|466000</t>
        </is>
      </c>
      <c r="C446" s="18" t="inlineStr">
        <is>
          <t>buildings</t>
        </is>
      </c>
      <c r="D446" s="18" t="inlineStr">
        <is>
          <t>large</t>
        </is>
      </c>
      <c r="E446" s="18" t="inlineStr">
        <is>
          <t>sum_insured</t>
        </is>
      </c>
      <c r="F446" s="18" t="inlineStr">
        <is>
          <t>spline value</t>
        </is>
      </c>
      <c r="G446" s="18" t="n"/>
      <c r="H446" s="33" t="n">
        <v>466000</v>
      </c>
      <c r="I446" s="33" t="n"/>
      <c r="J446" s="33" t="n"/>
      <c r="K446" s="34" t="n">
        <v>1.358003654369067</v>
      </c>
      <c r="L446" s="35">
        <f>IF(ISNUMBER(K446),EXP(K446),"")</f>
        <v/>
      </c>
      <c r="M446" s="18" t="inlineStr">
        <is>
          <t>every value from 44000 to 894000 in steps of 1000</t>
        </is>
      </c>
      <c r="N446" s="18" t="inlineStr">
        <is>
          <t>buildings|large|sum_insured</t>
        </is>
      </c>
    </row>
    <row r="447">
      <c r="B447" s="18" t="inlineStr">
        <is>
          <t>buildings|large|sum_insured|467000</t>
        </is>
      </c>
      <c r="C447" s="18" t="inlineStr">
        <is>
          <t>buildings</t>
        </is>
      </c>
      <c r="D447" s="18" t="inlineStr">
        <is>
          <t>large</t>
        </is>
      </c>
      <c r="E447" s="18" t="inlineStr">
        <is>
          <t>sum_insured</t>
        </is>
      </c>
      <c r="F447" s="18" t="inlineStr">
        <is>
          <t>spline value</t>
        </is>
      </c>
      <c r="G447" s="18" t="n"/>
      <c r="H447" s="33" t="n">
        <v>467000</v>
      </c>
      <c r="I447" s="33" t="n"/>
      <c r="J447" s="33" t="n"/>
      <c r="K447" s="34" t="n">
        <v>1.360213744557716</v>
      </c>
      <c r="L447" s="35">
        <f>IF(ISNUMBER(K447),EXP(K447),"")</f>
        <v/>
      </c>
      <c r="M447" s="18" t="inlineStr">
        <is>
          <t>every value from 44000 to 894000 in steps of 1000</t>
        </is>
      </c>
      <c r="N447" s="18" t="inlineStr">
        <is>
          <t>buildings|large|sum_insured</t>
        </is>
      </c>
    </row>
    <row r="448">
      <c r="B448" s="18" t="inlineStr">
        <is>
          <t>buildings|large|sum_insured|468000</t>
        </is>
      </c>
      <c r="C448" s="18" t="inlineStr">
        <is>
          <t>buildings</t>
        </is>
      </c>
      <c r="D448" s="18" t="inlineStr">
        <is>
          <t>large</t>
        </is>
      </c>
      <c r="E448" s="18" t="inlineStr">
        <is>
          <t>sum_insured</t>
        </is>
      </c>
      <c r="F448" s="18" t="inlineStr">
        <is>
          <t>spline value</t>
        </is>
      </c>
      <c r="G448" s="18" t="n"/>
      <c r="H448" s="33" t="n">
        <v>468000</v>
      </c>
      <c r="I448" s="33" t="n"/>
      <c r="J448" s="33" t="n"/>
      <c r="K448" s="34" t="n">
        <v>1.362415262553144</v>
      </c>
      <c r="L448" s="35">
        <f>IF(ISNUMBER(K448),EXP(K448),"")</f>
        <v/>
      </c>
      <c r="M448" s="18" t="inlineStr">
        <is>
          <t>every value from 44000 to 894000 in steps of 1000</t>
        </is>
      </c>
      <c r="N448" s="18" t="inlineStr">
        <is>
          <t>buildings|large|sum_insured</t>
        </is>
      </c>
    </row>
    <row r="449">
      <c r="B449" s="18" t="inlineStr">
        <is>
          <t>buildings|large|sum_insured|469000</t>
        </is>
      </c>
      <c r="C449" s="18" t="inlineStr">
        <is>
          <t>buildings</t>
        </is>
      </c>
      <c r="D449" s="18" t="inlineStr">
        <is>
          <t>large</t>
        </is>
      </c>
      <c r="E449" s="18" t="inlineStr">
        <is>
          <t>sum_insured</t>
        </is>
      </c>
      <c r="F449" s="18" t="inlineStr">
        <is>
          <t>spline value</t>
        </is>
      </c>
      <c r="G449" s="18" t="n"/>
      <c r="H449" s="33" t="n">
        <v>469000</v>
      </c>
      <c r="I449" s="33" t="n"/>
      <c r="J449" s="33" t="n"/>
      <c r="K449" s="34" t="n">
        <v>1.364608215630422</v>
      </c>
      <c r="L449" s="35">
        <f>IF(ISNUMBER(K449),EXP(K449),"")</f>
        <v/>
      </c>
      <c r="M449" s="18" t="inlineStr">
        <is>
          <t>every value from 44000 to 894000 in steps of 1000</t>
        </is>
      </c>
      <c r="N449" s="18" t="inlineStr">
        <is>
          <t>buildings|large|sum_insured</t>
        </is>
      </c>
    </row>
    <row r="450">
      <c r="B450" s="18" t="inlineStr">
        <is>
          <t>buildings|large|sum_insured|470000</t>
        </is>
      </c>
      <c r="C450" s="18" t="inlineStr">
        <is>
          <t>buildings</t>
        </is>
      </c>
      <c r="D450" s="18" t="inlineStr">
        <is>
          <t>large</t>
        </is>
      </c>
      <c r="E450" s="18" t="inlineStr">
        <is>
          <t>sum_insured</t>
        </is>
      </c>
      <c r="F450" s="18" t="inlineStr">
        <is>
          <t>spline value</t>
        </is>
      </c>
      <c r="G450" s="18" t="n"/>
      <c r="H450" s="33" t="n">
        <v>470000</v>
      </c>
      <c r="I450" s="33" t="n"/>
      <c r="J450" s="33" t="n"/>
      <c r="K450" s="34" t="n">
        <v>1.366792611064622</v>
      </c>
      <c r="L450" s="35">
        <f>IF(ISNUMBER(K450),EXP(K450),"")</f>
        <v/>
      </c>
      <c r="M450" s="18" t="inlineStr">
        <is>
          <t>every value from 44000 to 894000 in steps of 1000</t>
        </is>
      </c>
      <c r="N450" s="18" t="inlineStr">
        <is>
          <t>buildings|large|sum_insured</t>
        </is>
      </c>
    </row>
    <row r="451">
      <c r="B451" s="18" t="inlineStr">
        <is>
          <t>buildings|large|sum_insured|471000</t>
        </is>
      </c>
      <c r="C451" s="18" t="inlineStr">
        <is>
          <t>buildings</t>
        </is>
      </c>
      <c r="D451" s="18" t="inlineStr">
        <is>
          <t>large</t>
        </is>
      </c>
      <c r="E451" s="18" t="inlineStr">
        <is>
          <t>sum_insured</t>
        </is>
      </c>
      <c r="F451" s="18" t="inlineStr">
        <is>
          <t>spline value</t>
        </is>
      </c>
      <c r="G451" s="18" t="n"/>
      <c r="H451" s="33" t="n">
        <v>471000</v>
      </c>
      <c r="I451" s="33" t="n"/>
      <c r="J451" s="33" t="n"/>
      <c r="K451" s="34" t="n">
        <v>1.368968456130817</v>
      </c>
      <c r="L451" s="35">
        <f>IF(ISNUMBER(K451),EXP(K451),"")</f>
        <v/>
      </c>
      <c r="M451" s="18" t="inlineStr">
        <is>
          <t>every value from 44000 to 894000 in steps of 1000</t>
        </is>
      </c>
      <c r="N451" s="18" t="inlineStr">
        <is>
          <t>buildings|large|sum_insured</t>
        </is>
      </c>
    </row>
    <row r="452">
      <c r="B452" s="18" t="inlineStr">
        <is>
          <t>buildings|large|sum_insured|472000</t>
        </is>
      </c>
      <c r="C452" s="18" t="inlineStr">
        <is>
          <t>buildings</t>
        </is>
      </c>
      <c r="D452" s="18" t="inlineStr">
        <is>
          <t>large</t>
        </is>
      </c>
      <c r="E452" s="18" t="inlineStr">
        <is>
          <t>sum_insured</t>
        </is>
      </c>
      <c r="F452" s="18" t="inlineStr">
        <is>
          <t>spline value</t>
        </is>
      </c>
      <c r="G452" s="18" t="n"/>
      <c r="H452" s="33" t="n">
        <v>472000</v>
      </c>
      <c r="I452" s="33" t="n"/>
      <c r="J452" s="33" t="n"/>
      <c r="K452" s="34" t="n">
        <v>1.371135758104077</v>
      </c>
      <c r="L452" s="35">
        <f>IF(ISNUMBER(K452),EXP(K452),"")</f>
        <v/>
      </c>
      <c r="M452" s="18" t="inlineStr">
        <is>
          <t>every value from 44000 to 894000 in steps of 1000</t>
        </is>
      </c>
      <c r="N452" s="18" t="inlineStr">
        <is>
          <t>buildings|large|sum_insured</t>
        </is>
      </c>
    </row>
    <row r="453">
      <c r="B453" s="18" t="inlineStr">
        <is>
          <t>buildings|large|sum_insured|473000</t>
        </is>
      </c>
      <c r="C453" s="18" t="inlineStr">
        <is>
          <t>buildings</t>
        </is>
      </c>
      <c r="D453" s="18" t="inlineStr">
        <is>
          <t>large</t>
        </is>
      </c>
      <c r="E453" s="18" t="inlineStr">
        <is>
          <t>sum_insured</t>
        </is>
      </c>
      <c r="F453" s="18" t="inlineStr">
        <is>
          <t>spline value</t>
        </is>
      </c>
      <c r="G453" s="18" t="n"/>
      <c r="H453" s="33" t="n">
        <v>473000</v>
      </c>
      <c r="I453" s="33" t="n"/>
      <c r="J453" s="33" t="n"/>
      <c r="K453" s="34" t="n">
        <v>1.373294524259476</v>
      </c>
      <c r="L453" s="35">
        <f>IF(ISNUMBER(K453),EXP(K453),"")</f>
        <v/>
      </c>
      <c r="M453" s="18" t="inlineStr">
        <is>
          <t>every value from 44000 to 894000 in steps of 1000</t>
        </is>
      </c>
      <c r="N453" s="18" t="inlineStr">
        <is>
          <t>buildings|large|sum_insured</t>
        </is>
      </c>
    </row>
    <row r="454">
      <c r="B454" s="18" t="inlineStr">
        <is>
          <t>buildings|large|sum_insured|474000</t>
        </is>
      </c>
      <c r="C454" s="18" t="inlineStr">
        <is>
          <t>buildings</t>
        </is>
      </c>
      <c r="D454" s="18" t="inlineStr">
        <is>
          <t>large</t>
        </is>
      </c>
      <c r="E454" s="18" t="inlineStr">
        <is>
          <t>sum_insured</t>
        </is>
      </c>
      <c r="F454" s="18" t="inlineStr">
        <is>
          <t>spline value</t>
        </is>
      </c>
      <c r="G454" s="18" t="n"/>
      <c r="H454" s="33" t="n">
        <v>474000</v>
      </c>
      <c r="I454" s="33" t="n"/>
      <c r="J454" s="33" t="n"/>
      <c r="K454" s="34" t="n">
        <v>1.375444761872085</v>
      </c>
      <c r="L454" s="35">
        <f>IF(ISNUMBER(K454),EXP(K454),"")</f>
        <v/>
      </c>
      <c r="M454" s="18" t="inlineStr">
        <is>
          <t>every value from 44000 to 894000 in steps of 1000</t>
        </is>
      </c>
      <c r="N454" s="18" t="inlineStr">
        <is>
          <t>buildings|large|sum_insured</t>
        </is>
      </c>
    </row>
    <row r="455">
      <c r="B455" s="18" t="inlineStr">
        <is>
          <t>buildings|large|sum_insured|475000</t>
        </is>
      </c>
      <c r="C455" s="18" t="inlineStr">
        <is>
          <t>buildings</t>
        </is>
      </c>
      <c r="D455" s="18" t="inlineStr">
        <is>
          <t>large</t>
        </is>
      </c>
      <c r="E455" s="18" t="inlineStr">
        <is>
          <t>sum_insured</t>
        </is>
      </c>
      <c r="F455" s="18" t="inlineStr">
        <is>
          <t>spline value</t>
        </is>
      </c>
      <c r="G455" s="18" t="n"/>
      <c r="H455" s="33" t="n">
        <v>475000</v>
      </c>
      <c r="I455" s="33" t="n"/>
      <c r="J455" s="33" t="n"/>
      <c r="K455" s="34" t="n">
        <v>1.377586478216976</v>
      </c>
      <c r="L455" s="35">
        <f>IF(ISNUMBER(K455),EXP(K455),"")</f>
        <v/>
      </c>
      <c r="M455" s="18" t="inlineStr">
        <is>
          <t>every value from 44000 to 894000 in steps of 1000</t>
        </is>
      </c>
      <c r="N455" s="18" t="inlineStr">
        <is>
          <t>buildings|large|sum_insured</t>
        </is>
      </c>
    </row>
    <row r="456">
      <c r="B456" s="18" t="inlineStr">
        <is>
          <t>buildings|large|sum_insured|476000</t>
        </is>
      </c>
      <c r="C456" s="18" t="inlineStr">
        <is>
          <t>buildings</t>
        </is>
      </c>
      <c r="D456" s="18" t="inlineStr">
        <is>
          <t>large</t>
        </is>
      </c>
      <c r="E456" s="18" t="inlineStr">
        <is>
          <t>sum_insured</t>
        </is>
      </c>
      <c r="F456" s="18" t="inlineStr">
        <is>
          <t>spline value</t>
        </is>
      </c>
      <c r="G456" s="18" t="n"/>
      <c r="H456" s="33" t="n">
        <v>476000</v>
      </c>
      <c r="I456" s="33" t="n"/>
      <c r="J456" s="33" t="n"/>
      <c r="K456" s="34" t="n">
        <v>1.379719680569221</v>
      </c>
      <c r="L456" s="35">
        <f>IF(ISNUMBER(K456),EXP(K456),"")</f>
        <v/>
      </c>
      <c r="M456" s="18" t="inlineStr">
        <is>
          <t>every value from 44000 to 894000 in steps of 1000</t>
        </is>
      </c>
      <c r="N456" s="18" t="inlineStr">
        <is>
          <t>buildings|large|sum_insured</t>
        </is>
      </c>
    </row>
    <row r="457">
      <c r="B457" s="18" t="inlineStr">
        <is>
          <t>buildings|large|sum_insured|477000</t>
        </is>
      </c>
      <c r="C457" s="18" t="inlineStr">
        <is>
          <t>buildings</t>
        </is>
      </c>
      <c r="D457" s="18" t="inlineStr">
        <is>
          <t>large</t>
        </is>
      </c>
      <c r="E457" s="18" t="inlineStr">
        <is>
          <t>sum_insured</t>
        </is>
      </c>
      <c r="F457" s="18" t="inlineStr">
        <is>
          <t>spline value</t>
        </is>
      </c>
      <c r="G457" s="18" t="n"/>
      <c r="H457" s="33" t="n">
        <v>477000</v>
      </c>
      <c r="I457" s="33" t="n"/>
      <c r="J457" s="33" t="n"/>
      <c r="K457" s="34" t="n">
        <v>1.381844376203892</v>
      </c>
      <c r="L457" s="35">
        <f>IF(ISNUMBER(K457),EXP(K457),"")</f>
        <v/>
      </c>
      <c r="M457" s="18" t="inlineStr">
        <is>
          <t>every value from 44000 to 894000 in steps of 1000</t>
        </is>
      </c>
      <c r="N457" s="18" t="inlineStr">
        <is>
          <t>buildings|large|sum_insured</t>
        </is>
      </c>
    </row>
    <row r="458">
      <c r="B458" s="18" t="inlineStr">
        <is>
          <t>buildings|large|sum_insured|478000</t>
        </is>
      </c>
      <c r="C458" s="18" t="inlineStr">
        <is>
          <t>buildings</t>
        </is>
      </c>
      <c r="D458" s="18" t="inlineStr">
        <is>
          <t>large</t>
        </is>
      </c>
      <c r="E458" s="18" t="inlineStr">
        <is>
          <t>sum_insured</t>
        </is>
      </c>
      <c r="F458" s="18" t="inlineStr">
        <is>
          <t>spline value</t>
        </is>
      </c>
      <c r="G458" s="18" t="n"/>
      <c r="H458" s="33" t="n">
        <v>478000</v>
      </c>
      <c r="I458" s="33" t="n"/>
      <c r="J458" s="33" t="n"/>
      <c r="K458" s="34" t="n">
        <v>1.383960572396062</v>
      </c>
      <c r="L458" s="35">
        <f>IF(ISNUMBER(K458),EXP(K458),"")</f>
        <v/>
      </c>
      <c r="M458" s="18" t="inlineStr">
        <is>
          <t>every value from 44000 to 894000 in steps of 1000</t>
        </is>
      </c>
      <c r="N458" s="18" t="inlineStr">
        <is>
          <t>buildings|large|sum_insured</t>
        </is>
      </c>
    </row>
    <row r="459">
      <c r="B459" s="18" t="inlineStr">
        <is>
          <t>buildings|large|sum_insured|479000</t>
        </is>
      </c>
      <c r="C459" s="18" t="inlineStr">
        <is>
          <t>buildings</t>
        </is>
      </c>
      <c r="D459" s="18" t="inlineStr">
        <is>
          <t>large</t>
        </is>
      </c>
      <c r="E459" s="18" t="inlineStr">
        <is>
          <t>sum_insured</t>
        </is>
      </c>
      <c r="F459" s="18" t="inlineStr">
        <is>
          <t>spline value</t>
        </is>
      </c>
      <c r="G459" s="18" t="n"/>
      <c r="H459" s="33" t="n">
        <v>479000</v>
      </c>
      <c r="I459" s="33" t="n"/>
      <c r="J459" s="33" t="n"/>
      <c r="K459" s="34" t="n">
        <v>1.386068276420801</v>
      </c>
      <c r="L459" s="35">
        <f>IF(ISNUMBER(K459),EXP(K459),"")</f>
        <v/>
      </c>
      <c r="M459" s="18" t="inlineStr">
        <is>
          <t>every value from 44000 to 894000 in steps of 1000</t>
        </is>
      </c>
      <c r="N459" s="18" t="inlineStr">
        <is>
          <t>buildings|large|sum_insured</t>
        </is>
      </c>
    </row>
    <row r="460">
      <c r="B460" s="18" t="inlineStr">
        <is>
          <t>buildings|large|sum_insured|480000</t>
        </is>
      </c>
      <c r="C460" s="18" t="inlineStr">
        <is>
          <t>buildings</t>
        </is>
      </c>
      <c r="D460" s="18" t="inlineStr">
        <is>
          <t>large</t>
        </is>
      </c>
      <c r="E460" s="18" t="inlineStr">
        <is>
          <t>sum_insured</t>
        </is>
      </c>
      <c r="F460" s="18" t="inlineStr">
        <is>
          <t>spline value</t>
        </is>
      </c>
      <c r="G460" s="18" t="n"/>
      <c r="H460" s="33" t="n">
        <v>480000</v>
      </c>
      <c r="I460" s="33" t="n"/>
      <c r="J460" s="33" t="n"/>
      <c r="K460" s="34" t="n">
        <v>1.388167495553182</v>
      </c>
      <c r="L460" s="35">
        <f>IF(ISNUMBER(K460),EXP(K460),"")</f>
        <v/>
      </c>
      <c r="M460" s="18" t="inlineStr">
        <is>
          <t>every value from 44000 to 894000 in steps of 1000</t>
        </is>
      </c>
      <c r="N460" s="18" t="inlineStr">
        <is>
          <t>buildings|large|sum_insured</t>
        </is>
      </c>
    </row>
    <row r="461">
      <c r="B461" s="18" t="inlineStr">
        <is>
          <t>buildings|large|sum_insured|481000</t>
        </is>
      </c>
      <c r="C461" s="18" t="inlineStr">
        <is>
          <t>buildings</t>
        </is>
      </c>
      <c r="D461" s="18" t="inlineStr">
        <is>
          <t>large</t>
        </is>
      </c>
      <c r="E461" s="18" t="inlineStr">
        <is>
          <t>sum_insured</t>
        </is>
      </c>
      <c r="F461" s="18" t="inlineStr">
        <is>
          <t>spline value</t>
        </is>
      </c>
      <c r="G461" s="18" t="n"/>
      <c r="H461" s="33" t="n">
        <v>481000</v>
      </c>
      <c r="I461" s="33" t="n"/>
      <c r="J461" s="33" t="n"/>
      <c r="K461" s="34" t="n">
        <v>1.390258237068278</v>
      </c>
      <c r="L461" s="35">
        <f>IF(ISNUMBER(K461),EXP(K461),"")</f>
        <v/>
      </c>
      <c r="M461" s="18" t="inlineStr">
        <is>
          <t>every value from 44000 to 894000 in steps of 1000</t>
        </is>
      </c>
      <c r="N461" s="18" t="inlineStr">
        <is>
          <t>buildings|large|sum_insured</t>
        </is>
      </c>
    </row>
    <row r="462">
      <c r="B462" s="18" t="inlineStr">
        <is>
          <t>buildings|large|sum_insured|482000</t>
        </is>
      </c>
      <c r="C462" s="18" t="inlineStr">
        <is>
          <t>buildings</t>
        </is>
      </c>
      <c r="D462" s="18" t="inlineStr">
        <is>
          <t>large</t>
        </is>
      </c>
      <c r="E462" s="18" t="inlineStr">
        <is>
          <t>sum_insured</t>
        </is>
      </c>
      <c r="F462" s="18" t="inlineStr">
        <is>
          <t>spline value</t>
        </is>
      </c>
      <c r="G462" s="18" t="n"/>
      <c r="H462" s="33" t="n">
        <v>482000</v>
      </c>
      <c r="I462" s="33" t="n"/>
      <c r="J462" s="33" t="n"/>
      <c r="K462" s="34" t="n">
        <v>1.39234050824116</v>
      </c>
      <c r="L462" s="35">
        <f>IF(ISNUMBER(K462),EXP(K462),"")</f>
        <v/>
      </c>
      <c r="M462" s="18" t="inlineStr">
        <is>
          <t>every value from 44000 to 894000 in steps of 1000</t>
        </is>
      </c>
      <c r="N462" s="18" t="inlineStr">
        <is>
          <t>buildings|large|sum_insured</t>
        </is>
      </c>
    </row>
    <row r="463">
      <c r="B463" s="18" t="inlineStr">
        <is>
          <t>buildings|large|sum_insured|483000</t>
        </is>
      </c>
      <c r="C463" s="18" t="inlineStr">
        <is>
          <t>buildings</t>
        </is>
      </c>
      <c r="D463" s="18" t="inlineStr">
        <is>
          <t>large</t>
        </is>
      </c>
      <c r="E463" s="18" t="inlineStr">
        <is>
          <t>sum_insured</t>
        </is>
      </c>
      <c r="F463" s="18" t="inlineStr">
        <is>
          <t>spline value</t>
        </is>
      </c>
      <c r="G463" s="18" t="n"/>
      <c r="H463" s="33" t="n">
        <v>483000</v>
      </c>
      <c r="I463" s="33" t="n"/>
      <c r="J463" s="33" t="n"/>
      <c r="K463" s="34" t="n">
        <v>1.394414316346899</v>
      </c>
      <c r="L463" s="35">
        <f>IF(ISNUMBER(K463),EXP(K463),"")</f>
        <v/>
      </c>
      <c r="M463" s="18" t="inlineStr">
        <is>
          <t>every value from 44000 to 894000 in steps of 1000</t>
        </is>
      </c>
      <c r="N463" s="18" t="inlineStr">
        <is>
          <t>buildings|large|sum_insured</t>
        </is>
      </c>
    </row>
    <row r="464">
      <c r="B464" s="18" t="inlineStr">
        <is>
          <t>buildings|large|sum_insured|484000</t>
        </is>
      </c>
      <c r="C464" s="18" t="inlineStr">
        <is>
          <t>buildings</t>
        </is>
      </c>
      <c r="D464" s="18" t="inlineStr">
        <is>
          <t>large</t>
        </is>
      </c>
      <c r="E464" s="18" t="inlineStr">
        <is>
          <t>sum_insured</t>
        </is>
      </c>
      <c r="F464" s="18" t="inlineStr">
        <is>
          <t>spline value</t>
        </is>
      </c>
      <c r="G464" s="18" t="n"/>
      <c r="H464" s="33" t="n">
        <v>484000</v>
      </c>
      <c r="I464" s="33" t="n"/>
      <c r="J464" s="33" t="n"/>
      <c r="K464" s="34" t="n">
        <v>1.396479668660569</v>
      </c>
      <c r="L464" s="35">
        <f>IF(ISNUMBER(K464),EXP(K464),"")</f>
        <v/>
      </c>
      <c r="M464" s="18" t="inlineStr">
        <is>
          <t>every value from 44000 to 894000 in steps of 1000</t>
        </is>
      </c>
      <c r="N464" s="18" t="inlineStr">
        <is>
          <t>buildings|large|sum_insured</t>
        </is>
      </c>
    </row>
    <row r="465">
      <c r="B465" s="18" t="inlineStr">
        <is>
          <t>buildings|large|sum_insured|485000</t>
        </is>
      </c>
      <c r="C465" s="18" t="inlineStr">
        <is>
          <t>buildings</t>
        </is>
      </c>
      <c r="D465" s="18" t="inlineStr">
        <is>
          <t>large</t>
        </is>
      </c>
      <c r="E465" s="18" t="inlineStr">
        <is>
          <t>sum_insured</t>
        </is>
      </c>
      <c r="F465" s="18" t="inlineStr">
        <is>
          <t>spline value</t>
        </is>
      </c>
      <c r="G465" s="18" t="n"/>
      <c r="H465" s="33" t="n">
        <v>485000</v>
      </c>
      <c r="I465" s="33" t="n"/>
      <c r="J465" s="33" t="n"/>
      <c r="K465" s="34" t="n">
        <v>1.39853657245724</v>
      </c>
      <c r="L465" s="35">
        <f>IF(ISNUMBER(K465),EXP(K465),"")</f>
        <v/>
      </c>
      <c r="M465" s="18" t="inlineStr">
        <is>
          <t>every value from 44000 to 894000 in steps of 1000</t>
        </is>
      </c>
      <c r="N465" s="18" t="inlineStr">
        <is>
          <t>buildings|large|sum_insured</t>
        </is>
      </c>
    </row>
    <row r="466">
      <c r="B466" s="18" t="inlineStr">
        <is>
          <t>buildings|large|sum_insured|486000</t>
        </is>
      </c>
      <c r="C466" s="18" t="inlineStr">
        <is>
          <t>buildings</t>
        </is>
      </c>
      <c r="D466" s="18" t="inlineStr">
        <is>
          <t>large</t>
        </is>
      </c>
      <c r="E466" s="18" t="inlineStr">
        <is>
          <t>sum_insured</t>
        </is>
      </c>
      <c r="F466" s="18" t="inlineStr">
        <is>
          <t>spline value</t>
        </is>
      </c>
      <c r="G466" s="18" t="n"/>
      <c r="H466" s="33" t="n">
        <v>486000</v>
      </c>
      <c r="I466" s="33" t="n"/>
      <c r="J466" s="33" t="n"/>
      <c r="K466" s="34" t="n">
        <v>1.400585035011986</v>
      </c>
      <c r="L466" s="35">
        <f>IF(ISNUMBER(K466),EXP(K466),"")</f>
        <v/>
      </c>
      <c r="M466" s="18" t="inlineStr">
        <is>
          <t>every value from 44000 to 894000 in steps of 1000</t>
        </is>
      </c>
      <c r="N466" s="18" t="inlineStr">
        <is>
          <t>buildings|large|sum_insured</t>
        </is>
      </c>
    </row>
    <row r="467">
      <c r="B467" s="18" t="inlineStr">
        <is>
          <t>buildings|large|sum_insured|487000</t>
        </is>
      </c>
      <c r="C467" s="18" t="inlineStr">
        <is>
          <t>buildings</t>
        </is>
      </c>
      <c r="D467" s="18" t="inlineStr">
        <is>
          <t>large</t>
        </is>
      </c>
      <c r="E467" s="18" t="inlineStr">
        <is>
          <t>sum_insured</t>
        </is>
      </c>
      <c r="F467" s="18" t="inlineStr">
        <is>
          <t>spline value</t>
        </is>
      </c>
      <c r="G467" s="18" t="n"/>
      <c r="H467" s="33" t="n">
        <v>487000</v>
      </c>
      <c r="I467" s="33" t="n"/>
      <c r="J467" s="33" t="n"/>
      <c r="K467" s="34" t="n">
        <v>1.402625063599877</v>
      </c>
      <c r="L467" s="35">
        <f>IF(ISNUMBER(K467),EXP(K467),"")</f>
        <v/>
      </c>
      <c r="M467" s="18" t="inlineStr">
        <is>
          <t>every value from 44000 to 894000 in steps of 1000</t>
        </is>
      </c>
      <c r="N467" s="18" t="inlineStr">
        <is>
          <t>buildings|large|sum_insured</t>
        </is>
      </c>
    </row>
    <row r="468">
      <c r="B468" s="18" t="inlineStr">
        <is>
          <t>buildings|large|sum_insured|488000</t>
        </is>
      </c>
      <c r="C468" s="18" t="inlineStr">
        <is>
          <t>buildings</t>
        </is>
      </c>
      <c r="D468" s="18" t="inlineStr">
        <is>
          <t>large</t>
        </is>
      </c>
      <c r="E468" s="18" t="inlineStr">
        <is>
          <t>sum_insured</t>
        </is>
      </c>
      <c r="F468" s="18" t="inlineStr">
        <is>
          <t>spline value</t>
        </is>
      </c>
      <c r="G468" s="18" t="n"/>
      <c r="H468" s="33" t="n">
        <v>488000</v>
      </c>
      <c r="I468" s="33" t="n"/>
      <c r="J468" s="33" t="n"/>
      <c r="K468" s="34" t="n">
        <v>1.404656665495987</v>
      </c>
      <c r="L468" s="35">
        <f>IF(ISNUMBER(K468),EXP(K468),"")</f>
        <v/>
      </c>
      <c r="M468" s="18" t="inlineStr">
        <is>
          <t>every value from 44000 to 894000 in steps of 1000</t>
        </is>
      </c>
      <c r="N468" s="18" t="inlineStr">
        <is>
          <t>buildings|large|sum_insured</t>
        </is>
      </c>
    </row>
    <row r="469">
      <c r="B469" s="18" t="inlineStr">
        <is>
          <t>buildings|large|sum_insured|489000</t>
        </is>
      </c>
      <c r="C469" s="18" t="inlineStr">
        <is>
          <t>buildings</t>
        </is>
      </c>
      <c r="D469" s="18" t="inlineStr">
        <is>
          <t>large</t>
        </is>
      </c>
      <c r="E469" s="18" t="inlineStr">
        <is>
          <t>sum_insured</t>
        </is>
      </c>
      <c r="F469" s="18" t="inlineStr">
        <is>
          <t>spline value</t>
        </is>
      </c>
      <c r="G469" s="18" t="n"/>
      <c r="H469" s="33" t="n">
        <v>489000</v>
      </c>
      <c r="I469" s="33" t="n"/>
      <c r="J469" s="33" t="n"/>
      <c r="K469" s="34" t="n">
        <v>1.406679847975386</v>
      </c>
      <c r="L469" s="35">
        <f>IF(ISNUMBER(K469),EXP(K469),"")</f>
        <v/>
      </c>
      <c r="M469" s="18" t="inlineStr">
        <is>
          <t>every value from 44000 to 894000 in steps of 1000</t>
        </is>
      </c>
      <c r="N469" s="18" t="inlineStr">
        <is>
          <t>buildings|large|sum_insured</t>
        </is>
      </c>
    </row>
    <row r="470">
      <c r="B470" s="18" t="inlineStr">
        <is>
          <t>buildings|large|sum_insured|490000</t>
        </is>
      </c>
      <c r="C470" s="18" t="inlineStr">
        <is>
          <t>buildings</t>
        </is>
      </c>
      <c r="D470" s="18" t="inlineStr">
        <is>
          <t>large</t>
        </is>
      </c>
      <c r="E470" s="18" t="inlineStr">
        <is>
          <t>sum_insured</t>
        </is>
      </c>
      <c r="F470" s="18" t="inlineStr">
        <is>
          <t>spline value</t>
        </is>
      </c>
      <c r="G470" s="18" t="n"/>
      <c r="H470" s="33" t="n">
        <v>490000</v>
      </c>
      <c r="I470" s="33" t="n"/>
      <c r="J470" s="33" t="n"/>
      <c r="K470" s="34" t="n">
        <v>1.408694618313147</v>
      </c>
      <c r="L470" s="35">
        <f>IF(ISNUMBER(K470),EXP(K470),"")</f>
        <v/>
      </c>
      <c r="M470" s="18" t="inlineStr">
        <is>
          <t>every value from 44000 to 894000 in steps of 1000</t>
        </is>
      </c>
      <c r="N470" s="18" t="inlineStr">
        <is>
          <t>buildings|large|sum_insured</t>
        </is>
      </c>
    </row>
    <row r="471">
      <c r="B471" s="18" t="inlineStr">
        <is>
          <t>buildings|large|sum_insured|491000</t>
        </is>
      </c>
      <c r="C471" s="18" t="inlineStr">
        <is>
          <t>buildings</t>
        </is>
      </c>
      <c r="D471" s="18" t="inlineStr">
        <is>
          <t>large</t>
        </is>
      </c>
      <c r="E471" s="18" t="inlineStr">
        <is>
          <t>sum_insured</t>
        </is>
      </c>
      <c r="F471" s="18" t="inlineStr">
        <is>
          <t>spline value</t>
        </is>
      </c>
      <c r="G471" s="18" t="n"/>
      <c r="H471" s="33" t="n">
        <v>491000</v>
      </c>
      <c r="I471" s="33" t="n"/>
      <c r="J471" s="33" t="n"/>
      <c r="K471" s="34" t="n">
        <v>1.410700983784342</v>
      </c>
      <c r="L471" s="35">
        <f>IF(ISNUMBER(K471),EXP(K471),"")</f>
        <v/>
      </c>
      <c r="M471" s="18" t="inlineStr">
        <is>
          <t>every value from 44000 to 894000 in steps of 1000</t>
        </is>
      </c>
      <c r="N471" s="18" t="inlineStr">
        <is>
          <t>buildings|large|sum_insured</t>
        </is>
      </c>
    </row>
    <row r="472">
      <c r="B472" s="18" t="inlineStr">
        <is>
          <t>buildings|large|sum_insured|492000</t>
        </is>
      </c>
      <c r="C472" s="18" t="inlineStr">
        <is>
          <t>buildings</t>
        </is>
      </c>
      <c r="D472" s="18" t="inlineStr">
        <is>
          <t>large</t>
        </is>
      </c>
      <c r="E472" s="18" t="inlineStr">
        <is>
          <t>sum_insured</t>
        </is>
      </c>
      <c r="F472" s="18" t="inlineStr">
        <is>
          <t>spline value</t>
        </is>
      </c>
      <c r="G472" s="18" t="n"/>
      <c r="H472" s="33" t="n">
        <v>492000</v>
      </c>
      <c r="I472" s="33" t="n"/>
      <c r="J472" s="33" t="n"/>
      <c r="K472" s="34" t="n">
        <v>1.412698951664044</v>
      </c>
      <c r="L472" s="35">
        <f>IF(ISNUMBER(K472),EXP(K472),"")</f>
        <v/>
      </c>
      <c r="M472" s="18" t="inlineStr">
        <is>
          <t>every value from 44000 to 894000 in steps of 1000</t>
        </is>
      </c>
      <c r="N472" s="18" t="inlineStr">
        <is>
          <t>buildings|large|sum_insured</t>
        </is>
      </c>
    </row>
    <row r="473">
      <c r="B473" s="18" t="inlineStr">
        <is>
          <t>buildings|large|sum_insured|493000</t>
        </is>
      </c>
      <c r="C473" s="18" t="inlineStr">
        <is>
          <t>buildings</t>
        </is>
      </c>
      <c r="D473" s="18" t="inlineStr">
        <is>
          <t>large</t>
        </is>
      </c>
      <c r="E473" s="18" t="inlineStr">
        <is>
          <t>sum_insured</t>
        </is>
      </c>
      <c r="F473" s="18" t="inlineStr">
        <is>
          <t>spline value</t>
        </is>
      </c>
      <c r="G473" s="18" t="n"/>
      <c r="H473" s="33" t="n">
        <v>493000</v>
      </c>
      <c r="I473" s="33" t="n"/>
      <c r="J473" s="33" t="n"/>
      <c r="K473" s="34" t="n">
        <v>1.414688529227322</v>
      </c>
      <c r="L473" s="35">
        <f>IF(ISNUMBER(K473),EXP(K473),"")</f>
        <v/>
      </c>
      <c r="M473" s="18" t="inlineStr">
        <is>
          <t>every value from 44000 to 894000 in steps of 1000</t>
        </is>
      </c>
      <c r="N473" s="18" t="inlineStr">
        <is>
          <t>buildings|large|sum_insured</t>
        </is>
      </c>
    </row>
    <row r="474">
      <c r="B474" s="18" t="inlineStr">
        <is>
          <t>buildings|large|sum_insured|494000</t>
        </is>
      </c>
      <c r="C474" s="18" t="inlineStr">
        <is>
          <t>buildings</t>
        </is>
      </c>
      <c r="D474" s="18" t="inlineStr">
        <is>
          <t>large</t>
        </is>
      </c>
      <c r="E474" s="18" t="inlineStr">
        <is>
          <t>sum_insured</t>
        </is>
      </c>
      <c r="F474" s="18" t="inlineStr">
        <is>
          <t>spline value</t>
        </is>
      </c>
      <c r="G474" s="18" t="n"/>
      <c r="H474" s="33" t="n">
        <v>494000</v>
      </c>
      <c r="I474" s="33" t="n"/>
      <c r="J474" s="33" t="n"/>
      <c r="K474" s="34" t="n">
        <v>1.416669723749251</v>
      </c>
      <c r="L474" s="35">
        <f>IF(ISNUMBER(K474),EXP(K474),"")</f>
        <v/>
      </c>
      <c r="M474" s="18" t="inlineStr">
        <is>
          <t>every value from 44000 to 894000 in steps of 1000</t>
        </is>
      </c>
      <c r="N474" s="18" t="inlineStr">
        <is>
          <t>buildings|large|sum_insured</t>
        </is>
      </c>
    </row>
    <row r="475">
      <c r="B475" s="18" t="inlineStr">
        <is>
          <t>buildings|large|sum_insured|495000</t>
        </is>
      </c>
      <c r="C475" s="18" t="inlineStr">
        <is>
          <t>buildings</t>
        </is>
      </c>
      <c r="D475" s="18" t="inlineStr">
        <is>
          <t>large</t>
        </is>
      </c>
      <c r="E475" s="18" t="inlineStr">
        <is>
          <t>sum_insured</t>
        </is>
      </c>
      <c r="F475" s="18" t="inlineStr">
        <is>
          <t>spline value</t>
        </is>
      </c>
      <c r="G475" s="18" t="n"/>
      <c r="H475" s="33" t="n">
        <v>495000</v>
      </c>
      <c r="I475" s="33" t="n"/>
      <c r="J475" s="33" t="n"/>
      <c r="K475" s="34" t="n">
        <v>1.418642542504902</v>
      </c>
      <c r="L475" s="35">
        <f>IF(ISNUMBER(K475),EXP(K475),"")</f>
        <v/>
      </c>
      <c r="M475" s="18" t="inlineStr">
        <is>
          <t>every value from 44000 to 894000 in steps of 1000</t>
        </is>
      </c>
      <c r="N475" s="18" t="inlineStr">
        <is>
          <t>buildings|large|sum_insured</t>
        </is>
      </c>
    </row>
    <row r="476">
      <c r="B476" s="18" t="inlineStr">
        <is>
          <t>buildings|large|sum_insured|496000</t>
        </is>
      </c>
      <c r="C476" s="18" t="inlineStr">
        <is>
          <t>buildings</t>
        </is>
      </c>
      <c r="D476" s="18" t="inlineStr">
        <is>
          <t>large</t>
        </is>
      </c>
      <c r="E476" s="18" t="inlineStr">
        <is>
          <t>sum_insured</t>
        </is>
      </c>
      <c r="F476" s="18" t="inlineStr">
        <is>
          <t>spline value</t>
        </is>
      </c>
      <c r="G476" s="18" t="n"/>
      <c r="H476" s="33" t="n">
        <v>496000</v>
      </c>
      <c r="I476" s="33" t="n"/>
      <c r="J476" s="33" t="n"/>
      <c r="K476" s="34" t="n">
        <v>1.420606992769346</v>
      </c>
      <c r="L476" s="35">
        <f>IF(ISNUMBER(K476),EXP(K476),"")</f>
        <v/>
      </c>
      <c r="M476" s="18" t="inlineStr">
        <is>
          <t>every value from 44000 to 894000 in steps of 1000</t>
        </is>
      </c>
      <c r="N476" s="18" t="inlineStr">
        <is>
          <t>buildings|large|sum_insured</t>
        </is>
      </c>
    </row>
    <row r="477">
      <c r="B477" s="18" t="inlineStr">
        <is>
          <t>buildings|large|sum_insured|497000</t>
        </is>
      </c>
      <c r="C477" s="18" t="inlineStr">
        <is>
          <t>buildings</t>
        </is>
      </c>
      <c r="D477" s="18" t="inlineStr">
        <is>
          <t>large</t>
        </is>
      </c>
      <c r="E477" s="18" t="inlineStr">
        <is>
          <t>sum_insured</t>
        </is>
      </c>
      <c r="F477" s="18" t="inlineStr">
        <is>
          <t>spline value</t>
        </is>
      </c>
      <c r="G477" s="18" t="n"/>
      <c r="H477" s="33" t="n">
        <v>497000</v>
      </c>
      <c r="I477" s="33" t="n"/>
      <c r="J477" s="33" t="n"/>
      <c r="K477" s="34" t="n">
        <v>1.422563081817656</v>
      </c>
      <c r="L477" s="35">
        <f>IF(ISNUMBER(K477),EXP(K477),"")</f>
        <v/>
      </c>
      <c r="M477" s="18" t="inlineStr">
        <is>
          <t>every value from 44000 to 894000 in steps of 1000</t>
        </is>
      </c>
      <c r="N477" s="18" t="inlineStr">
        <is>
          <t>buildings|large|sum_insured</t>
        </is>
      </c>
    </row>
    <row r="478">
      <c r="B478" s="18" t="inlineStr">
        <is>
          <t>buildings|large|sum_insured|498000</t>
        </is>
      </c>
      <c r="C478" s="18" t="inlineStr">
        <is>
          <t>buildings</t>
        </is>
      </c>
      <c r="D478" s="18" t="inlineStr">
        <is>
          <t>large</t>
        </is>
      </c>
      <c r="E478" s="18" t="inlineStr">
        <is>
          <t>sum_insured</t>
        </is>
      </c>
      <c r="F478" s="18" t="inlineStr">
        <is>
          <t>spline value</t>
        </is>
      </c>
      <c r="G478" s="18" t="n"/>
      <c r="H478" s="33" t="n">
        <v>498000</v>
      </c>
      <c r="I478" s="33" t="n"/>
      <c r="J478" s="33" t="n"/>
      <c r="K478" s="34" t="n">
        <v>1.424510816924904</v>
      </c>
      <c r="L478" s="35">
        <f>IF(ISNUMBER(K478),EXP(K478),"")</f>
        <v/>
      </c>
      <c r="M478" s="18" t="inlineStr">
        <is>
          <t>every value from 44000 to 894000 in steps of 1000</t>
        </is>
      </c>
      <c r="N478" s="18" t="inlineStr">
        <is>
          <t>buildings|large|sum_insured</t>
        </is>
      </c>
    </row>
    <row r="479">
      <c r="B479" s="18" t="inlineStr">
        <is>
          <t>buildings|large|sum_insured|499000</t>
        </is>
      </c>
      <c r="C479" s="18" t="inlineStr">
        <is>
          <t>buildings</t>
        </is>
      </c>
      <c r="D479" s="18" t="inlineStr">
        <is>
          <t>large</t>
        </is>
      </c>
      <c r="E479" s="18" t="inlineStr">
        <is>
          <t>sum_insured</t>
        </is>
      </c>
      <c r="F479" s="18" t="inlineStr">
        <is>
          <t>spline value</t>
        </is>
      </c>
      <c r="G479" s="18" t="n"/>
      <c r="H479" s="33" t="n">
        <v>499000</v>
      </c>
      <c r="I479" s="33" t="n"/>
      <c r="J479" s="33" t="n"/>
      <c r="K479" s="34" t="n">
        <v>1.426450205366162</v>
      </c>
      <c r="L479" s="35">
        <f>IF(ISNUMBER(K479),EXP(K479),"")</f>
        <v/>
      </c>
      <c r="M479" s="18" t="inlineStr">
        <is>
          <t>every value from 44000 to 894000 in steps of 1000</t>
        </is>
      </c>
      <c r="N479" s="18" t="inlineStr">
        <is>
          <t>buildings|large|sum_insured</t>
        </is>
      </c>
    </row>
    <row r="480">
      <c r="B480" s="18" t="inlineStr">
        <is>
          <t>buildings|large|sum_insured|500000</t>
        </is>
      </c>
      <c r="C480" s="18" t="inlineStr">
        <is>
          <t>buildings</t>
        </is>
      </c>
      <c r="D480" s="18" t="inlineStr">
        <is>
          <t>large</t>
        </is>
      </c>
      <c r="E480" s="18" t="inlineStr">
        <is>
          <t>sum_insured</t>
        </is>
      </c>
      <c r="F480" s="18" t="inlineStr">
        <is>
          <t>spline value</t>
        </is>
      </c>
      <c r="G480" s="18" t="n"/>
      <c r="H480" s="33" t="n">
        <v>500000</v>
      </c>
      <c r="I480" s="33" t="n"/>
      <c r="J480" s="33" t="n"/>
      <c r="K480" s="34" t="n">
        <v>1.428381254416502</v>
      </c>
      <c r="L480" s="35">
        <f>IF(ISNUMBER(K480),EXP(K480),"")</f>
        <v/>
      </c>
      <c r="M480" s="18" t="inlineStr">
        <is>
          <t>every value from 44000 to 894000 in steps of 1000</t>
        </is>
      </c>
      <c r="N480" s="18" t="inlineStr">
        <is>
          <t>buildings|large|sum_insured</t>
        </is>
      </c>
    </row>
    <row r="481">
      <c r="B481" s="18" t="inlineStr">
        <is>
          <t>buildings|large|sum_insured|501000</t>
        </is>
      </c>
      <c r="C481" s="18" t="inlineStr">
        <is>
          <t>buildings</t>
        </is>
      </c>
      <c r="D481" s="18" t="inlineStr">
        <is>
          <t>large</t>
        </is>
      </c>
      <c r="E481" s="18" t="inlineStr">
        <is>
          <t>sum_insured</t>
        </is>
      </c>
      <c r="F481" s="18" t="inlineStr">
        <is>
          <t>spline value</t>
        </is>
      </c>
      <c r="G481" s="18" t="n"/>
      <c r="H481" s="33" t="n">
        <v>501000</v>
      </c>
      <c r="I481" s="33" t="n"/>
      <c r="J481" s="33" t="n"/>
      <c r="K481" s="34" t="n">
        <v>1.430303971350995</v>
      </c>
      <c r="L481" s="35">
        <f>IF(ISNUMBER(K481),EXP(K481),"")</f>
        <v/>
      </c>
      <c r="M481" s="18" t="inlineStr">
        <is>
          <t>every value from 44000 to 894000 in steps of 1000</t>
        </is>
      </c>
      <c r="N481" s="18" t="inlineStr">
        <is>
          <t>buildings|large|sum_insured</t>
        </is>
      </c>
    </row>
    <row r="482">
      <c r="B482" s="18" t="inlineStr">
        <is>
          <t>buildings|large|sum_insured|502000</t>
        </is>
      </c>
      <c r="C482" s="18" t="inlineStr">
        <is>
          <t>buildings</t>
        </is>
      </c>
      <c r="D482" s="18" t="inlineStr">
        <is>
          <t>large</t>
        </is>
      </c>
      <c r="E482" s="18" t="inlineStr">
        <is>
          <t>sum_insured</t>
        </is>
      </c>
      <c r="F482" s="18" t="inlineStr">
        <is>
          <t>spline value</t>
        </is>
      </c>
      <c r="G482" s="18" t="n"/>
      <c r="H482" s="33" t="n">
        <v>502000</v>
      </c>
      <c r="I482" s="33" t="n"/>
      <c r="J482" s="33" t="n"/>
      <c r="K482" s="34" t="n">
        <v>1.432218363444714</v>
      </c>
      <c r="L482" s="35">
        <f>IF(ISNUMBER(K482),EXP(K482),"")</f>
        <v/>
      </c>
      <c r="M482" s="18" t="inlineStr">
        <is>
          <t>every value from 44000 to 894000 in steps of 1000</t>
        </is>
      </c>
      <c r="N482" s="18" t="inlineStr">
        <is>
          <t>buildings|large|sum_insured</t>
        </is>
      </c>
    </row>
    <row r="483">
      <c r="B483" s="18" t="inlineStr">
        <is>
          <t>buildings|large|sum_insured|503000</t>
        </is>
      </c>
      <c r="C483" s="18" t="inlineStr">
        <is>
          <t>buildings</t>
        </is>
      </c>
      <c r="D483" s="18" t="inlineStr">
        <is>
          <t>large</t>
        </is>
      </c>
      <c r="E483" s="18" t="inlineStr">
        <is>
          <t>sum_insured</t>
        </is>
      </c>
      <c r="F483" s="18" t="inlineStr">
        <is>
          <t>spline value</t>
        </is>
      </c>
      <c r="G483" s="18" t="n"/>
      <c r="H483" s="33" t="n">
        <v>503000</v>
      </c>
      <c r="I483" s="33" t="n"/>
      <c r="J483" s="33" t="n"/>
      <c r="K483" s="34" t="n">
        <v>1.434124437972731</v>
      </c>
      <c r="L483" s="35">
        <f>IF(ISNUMBER(K483),EXP(K483),"")</f>
        <v/>
      </c>
      <c r="M483" s="18" t="inlineStr">
        <is>
          <t>every value from 44000 to 894000 in steps of 1000</t>
        </is>
      </c>
      <c r="N483" s="18" t="inlineStr">
        <is>
          <t>buildings|large|sum_insured</t>
        </is>
      </c>
    </row>
    <row r="484">
      <c r="B484" s="18" t="inlineStr">
        <is>
          <t>buildings|large|sum_insured|504000</t>
        </is>
      </c>
      <c r="C484" s="18" t="inlineStr">
        <is>
          <t>buildings</t>
        </is>
      </c>
      <c r="D484" s="18" t="inlineStr">
        <is>
          <t>large</t>
        </is>
      </c>
      <c r="E484" s="18" t="inlineStr">
        <is>
          <t>sum_insured</t>
        </is>
      </c>
      <c r="F484" s="18" t="inlineStr">
        <is>
          <t>spline value</t>
        </is>
      </c>
      <c r="G484" s="18" t="n"/>
      <c r="H484" s="33" t="n">
        <v>504000</v>
      </c>
      <c r="I484" s="33" t="n"/>
      <c r="J484" s="33" t="n"/>
      <c r="K484" s="34" t="n">
        <v>1.436022202210117</v>
      </c>
      <c r="L484" s="35">
        <f>IF(ISNUMBER(K484),EXP(K484),"")</f>
        <v/>
      </c>
      <c r="M484" s="18" t="inlineStr">
        <is>
          <t>every value from 44000 to 894000 in steps of 1000</t>
        </is>
      </c>
      <c r="N484" s="18" t="inlineStr">
        <is>
          <t>buildings|large|sum_insured</t>
        </is>
      </c>
    </row>
    <row r="485">
      <c r="B485" s="18" t="inlineStr">
        <is>
          <t>buildings|large|sum_insured|505000</t>
        </is>
      </c>
      <c r="C485" s="18" t="inlineStr">
        <is>
          <t>buildings</t>
        </is>
      </c>
      <c r="D485" s="18" t="inlineStr">
        <is>
          <t>large</t>
        </is>
      </c>
      <c r="E485" s="18" t="inlineStr">
        <is>
          <t>sum_insured</t>
        </is>
      </c>
      <c r="F485" s="18" t="inlineStr">
        <is>
          <t>spline value</t>
        </is>
      </c>
      <c r="G485" s="18" t="n"/>
      <c r="H485" s="33" t="n">
        <v>505000</v>
      </c>
      <c r="I485" s="33" t="n"/>
      <c r="J485" s="33" t="n"/>
      <c r="K485" s="34" t="n">
        <v>1.437911663431945</v>
      </c>
      <c r="L485" s="35">
        <f>IF(ISNUMBER(K485),EXP(K485),"")</f>
        <v/>
      </c>
      <c r="M485" s="18" t="inlineStr">
        <is>
          <t>every value from 44000 to 894000 in steps of 1000</t>
        </is>
      </c>
      <c r="N485" s="18" t="inlineStr">
        <is>
          <t>buildings|large|sum_insured</t>
        </is>
      </c>
    </row>
    <row r="486">
      <c r="B486" s="18" t="inlineStr">
        <is>
          <t>buildings|large|sum_insured|506000</t>
        </is>
      </c>
      <c r="C486" s="18" t="inlineStr">
        <is>
          <t>buildings</t>
        </is>
      </c>
      <c r="D486" s="18" t="inlineStr">
        <is>
          <t>large</t>
        </is>
      </c>
      <c r="E486" s="18" t="inlineStr">
        <is>
          <t>sum_insured</t>
        </is>
      </c>
      <c r="F486" s="18" t="inlineStr">
        <is>
          <t>spline value</t>
        </is>
      </c>
      <c r="G486" s="18" t="n"/>
      <c r="H486" s="33" t="n">
        <v>506000</v>
      </c>
      <c r="I486" s="33" t="n"/>
      <c r="J486" s="33" t="n"/>
      <c r="K486" s="34" t="n">
        <v>1.439792828913287</v>
      </c>
      <c r="L486" s="35">
        <f>IF(ISNUMBER(K486),EXP(K486),"")</f>
        <v/>
      </c>
      <c r="M486" s="18" t="inlineStr">
        <is>
          <t>every value from 44000 to 894000 in steps of 1000</t>
        </is>
      </c>
      <c r="N486" s="18" t="inlineStr">
        <is>
          <t>buildings|large|sum_insured</t>
        </is>
      </c>
    </row>
    <row r="487">
      <c r="B487" s="18" t="inlineStr">
        <is>
          <t>buildings|large|sum_insured|507000</t>
        </is>
      </c>
      <c r="C487" s="18" t="inlineStr">
        <is>
          <t>buildings</t>
        </is>
      </c>
      <c r="D487" s="18" t="inlineStr">
        <is>
          <t>large</t>
        </is>
      </c>
      <c r="E487" s="18" t="inlineStr">
        <is>
          <t>sum_insured</t>
        </is>
      </c>
      <c r="F487" s="18" t="inlineStr">
        <is>
          <t>spline value</t>
        </is>
      </c>
      <c r="G487" s="18" t="n"/>
      <c r="H487" s="33" t="n">
        <v>507000</v>
      </c>
      <c r="I487" s="33" t="n"/>
      <c r="J487" s="33" t="n"/>
      <c r="K487" s="34" t="n">
        <v>1.441665705929214</v>
      </c>
      <c r="L487" s="35">
        <f>IF(ISNUMBER(K487),EXP(K487),"")</f>
        <v/>
      </c>
      <c r="M487" s="18" t="inlineStr">
        <is>
          <t>every value from 44000 to 894000 in steps of 1000</t>
        </is>
      </c>
      <c r="N487" s="18" t="inlineStr">
        <is>
          <t>buildings|large|sum_insured</t>
        </is>
      </c>
    </row>
    <row r="488">
      <c r="B488" s="18" t="inlineStr">
        <is>
          <t>buildings|large|sum_insured|508000</t>
        </is>
      </c>
      <c r="C488" s="18" t="inlineStr">
        <is>
          <t>buildings</t>
        </is>
      </c>
      <c r="D488" s="18" t="inlineStr">
        <is>
          <t>large</t>
        </is>
      </c>
      <c r="E488" s="18" t="inlineStr">
        <is>
          <t>sum_insured</t>
        </is>
      </c>
      <c r="F488" s="18" t="inlineStr">
        <is>
          <t>spline value</t>
        </is>
      </c>
      <c r="G488" s="18" t="n"/>
      <c r="H488" s="33" t="n">
        <v>508000</v>
      </c>
      <c r="I488" s="33" t="n"/>
      <c r="J488" s="33" t="n"/>
      <c r="K488" s="34" t="n">
        <v>1.4435303017548</v>
      </c>
      <c r="L488" s="35">
        <f>IF(ISNUMBER(K488),EXP(K488),"")</f>
        <v/>
      </c>
      <c r="M488" s="18" t="inlineStr">
        <is>
          <t>every value from 44000 to 894000 in steps of 1000</t>
        </is>
      </c>
      <c r="N488" s="18" t="inlineStr">
        <is>
          <t>buildings|large|sum_insured</t>
        </is>
      </c>
    </row>
    <row r="489">
      <c r="B489" s="18" t="inlineStr">
        <is>
          <t>buildings|large|sum_insured|509000</t>
        </is>
      </c>
      <c r="C489" s="18" t="inlineStr">
        <is>
          <t>buildings</t>
        </is>
      </c>
      <c r="D489" s="18" t="inlineStr">
        <is>
          <t>large</t>
        </is>
      </c>
      <c r="E489" s="18" t="inlineStr">
        <is>
          <t>sum_insured</t>
        </is>
      </c>
      <c r="F489" s="18" t="inlineStr">
        <is>
          <t>spline value</t>
        </is>
      </c>
      <c r="G489" s="18" t="n"/>
      <c r="H489" s="33" t="n">
        <v>509000</v>
      </c>
      <c r="I489" s="33" t="n"/>
      <c r="J489" s="33" t="n"/>
      <c r="K489" s="34" t="n">
        <v>1.445386623665114</v>
      </c>
      <c r="L489" s="35">
        <f>IF(ISNUMBER(K489),EXP(K489),"")</f>
        <v/>
      </c>
      <c r="M489" s="18" t="inlineStr">
        <is>
          <t>every value from 44000 to 894000 in steps of 1000</t>
        </is>
      </c>
      <c r="N489" s="18" t="inlineStr">
        <is>
          <t>buildings|large|sum_insured</t>
        </is>
      </c>
    </row>
    <row r="490">
      <c r="B490" s="18" t="inlineStr">
        <is>
          <t>buildings|large|sum_insured|510000</t>
        </is>
      </c>
      <c r="C490" s="18" t="inlineStr">
        <is>
          <t>buildings</t>
        </is>
      </c>
      <c r="D490" s="18" t="inlineStr">
        <is>
          <t>large</t>
        </is>
      </c>
      <c r="E490" s="18" t="inlineStr">
        <is>
          <t>sum_insured</t>
        </is>
      </c>
      <c r="F490" s="18" t="inlineStr">
        <is>
          <t>spline value</t>
        </is>
      </c>
      <c r="G490" s="18" t="n"/>
      <c r="H490" s="33" t="n">
        <v>510000</v>
      </c>
      <c r="I490" s="33" t="n"/>
      <c r="J490" s="33" t="n"/>
      <c r="K490" s="34" t="n">
        <v>1.44723467893523</v>
      </c>
      <c r="L490" s="35">
        <f>IF(ISNUMBER(K490),EXP(K490),"")</f>
        <v/>
      </c>
      <c r="M490" s="18" t="inlineStr">
        <is>
          <t>every value from 44000 to 894000 in steps of 1000</t>
        </is>
      </c>
      <c r="N490" s="18" t="inlineStr">
        <is>
          <t>buildings|large|sum_insured</t>
        </is>
      </c>
    </row>
    <row r="491">
      <c r="B491" s="18" t="inlineStr">
        <is>
          <t>buildings|large|sum_insured|511000</t>
        </is>
      </c>
      <c r="C491" s="18" t="inlineStr">
        <is>
          <t>buildings</t>
        </is>
      </c>
      <c r="D491" s="18" t="inlineStr">
        <is>
          <t>large</t>
        </is>
      </c>
      <c r="E491" s="18" t="inlineStr">
        <is>
          <t>sum_insured</t>
        </is>
      </c>
      <c r="F491" s="18" t="inlineStr">
        <is>
          <t>spline value</t>
        </is>
      </c>
      <c r="G491" s="18" t="n"/>
      <c r="H491" s="33" t="n">
        <v>511000</v>
      </c>
      <c r="I491" s="33" t="n"/>
      <c r="J491" s="33" t="n"/>
      <c r="K491" s="34" t="n">
        <v>1.44907447484022</v>
      </c>
      <c r="L491" s="35">
        <f>IF(ISNUMBER(K491),EXP(K491),"")</f>
        <v/>
      </c>
      <c r="M491" s="18" t="inlineStr">
        <is>
          <t>every value from 44000 to 894000 in steps of 1000</t>
        </is>
      </c>
      <c r="N491" s="18" t="inlineStr">
        <is>
          <t>buildings|large|sum_insured</t>
        </is>
      </c>
    </row>
    <row r="492">
      <c r="B492" s="18" t="inlineStr">
        <is>
          <t>buildings|large|sum_insured|512000</t>
        </is>
      </c>
      <c r="C492" s="18" t="inlineStr">
        <is>
          <t>buildings</t>
        </is>
      </c>
      <c r="D492" s="18" t="inlineStr">
        <is>
          <t>large</t>
        </is>
      </c>
      <c r="E492" s="18" t="inlineStr">
        <is>
          <t>sum_insured</t>
        </is>
      </c>
      <c r="F492" s="18" t="inlineStr">
        <is>
          <t>spline value</t>
        </is>
      </c>
      <c r="G492" s="18" t="n"/>
      <c r="H492" s="33" t="n">
        <v>512000</v>
      </c>
      <c r="I492" s="33" t="n"/>
      <c r="J492" s="33" t="n"/>
      <c r="K492" s="34" t="n">
        <v>1.450906018655156</v>
      </c>
      <c r="L492" s="35">
        <f>IF(ISNUMBER(K492),EXP(K492),"")</f>
        <v/>
      </c>
      <c r="M492" s="18" t="inlineStr">
        <is>
          <t>every value from 44000 to 894000 in steps of 1000</t>
        </is>
      </c>
      <c r="N492" s="18" t="inlineStr">
        <is>
          <t>buildings|large|sum_insured</t>
        </is>
      </c>
    </row>
    <row r="493">
      <c r="B493" s="18" t="inlineStr">
        <is>
          <t>buildings|large|sum_insured|513000</t>
        </is>
      </c>
      <c r="C493" s="18" t="inlineStr">
        <is>
          <t>buildings</t>
        </is>
      </c>
      <c r="D493" s="18" t="inlineStr">
        <is>
          <t>large</t>
        </is>
      </c>
      <c r="E493" s="18" t="inlineStr">
        <is>
          <t>sum_insured</t>
        </is>
      </c>
      <c r="F493" s="18" t="inlineStr">
        <is>
          <t>spline value</t>
        </is>
      </c>
      <c r="G493" s="18" t="n"/>
      <c r="H493" s="33" t="n">
        <v>513000</v>
      </c>
      <c r="I493" s="33" t="n"/>
      <c r="J493" s="33" t="n"/>
      <c r="K493" s="34" t="n">
        <v>1.452729317655109</v>
      </c>
      <c r="L493" s="35">
        <f>IF(ISNUMBER(K493),EXP(K493),"")</f>
        <v/>
      </c>
      <c r="M493" s="18" t="inlineStr">
        <is>
          <t>every value from 44000 to 894000 in steps of 1000</t>
        </is>
      </c>
      <c r="N493" s="18" t="inlineStr">
        <is>
          <t>buildings|large|sum_insured</t>
        </is>
      </c>
    </row>
    <row r="494">
      <c r="B494" s="18" t="inlineStr">
        <is>
          <t>buildings|large|sum_insured|514000</t>
        </is>
      </c>
      <c r="C494" s="18" t="inlineStr">
        <is>
          <t>buildings</t>
        </is>
      </c>
      <c r="D494" s="18" t="inlineStr">
        <is>
          <t>large</t>
        </is>
      </c>
      <c r="E494" s="18" t="inlineStr">
        <is>
          <t>sum_insured</t>
        </is>
      </c>
      <c r="F494" s="18" t="inlineStr">
        <is>
          <t>spline value</t>
        </is>
      </c>
      <c r="G494" s="18" t="n"/>
      <c r="H494" s="33" t="n">
        <v>514000</v>
      </c>
      <c r="I494" s="33" t="n"/>
      <c r="J494" s="33" t="n"/>
      <c r="K494" s="34" t="n">
        <v>1.454544379115152</v>
      </c>
      <c r="L494" s="35">
        <f>IF(ISNUMBER(K494),EXP(K494),"")</f>
        <v/>
      </c>
      <c r="M494" s="18" t="inlineStr">
        <is>
          <t>every value from 44000 to 894000 in steps of 1000</t>
        </is>
      </c>
      <c r="N494" s="18" t="inlineStr">
        <is>
          <t>buildings|large|sum_insured</t>
        </is>
      </c>
    </row>
    <row r="495">
      <c r="B495" s="18" t="inlineStr">
        <is>
          <t>buildings|large|sum_insured|515000</t>
        </is>
      </c>
      <c r="C495" s="18" t="inlineStr">
        <is>
          <t>buildings</t>
        </is>
      </c>
      <c r="D495" s="18" t="inlineStr">
        <is>
          <t>large</t>
        </is>
      </c>
      <c r="E495" s="18" t="inlineStr">
        <is>
          <t>sum_insured</t>
        </is>
      </c>
      <c r="F495" s="18" t="inlineStr">
        <is>
          <t>spline value</t>
        </is>
      </c>
      <c r="G495" s="18" t="n"/>
      <c r="H495" s="33" t="n">
        <v>515000</v>
      </c>
      <c r="I495" s="33" t="n"/>
      <c r="J495" s="33" t="n"/>
      <c r="K495" s="34" t="n">
        <v>1.456351210310355</v>
      </c>
      <c r="L495" s="35">
        <f>IF(ISNUMBER(K495),EXP(K495),"")</f>
        <v/>
      </c>
      <c r="M495" s="18" t="inlineStr">
        <is>
          <t>every value from 44000 to 894000 in steps of 1000</t>
        </is>
      </c>
      <c r="N495" s="18" t="inlineStr">
        <is>
          <t>buildings|large|sum_insured</t>
        </is>
      </c>
    </row>
    <row r="496">
      <c r="B496" s="18" t="inlineStr">
        <is>
          <t>buildings|large|sum_insured|516000</t>
        </is>
      </c>
      <c r="C496" s="18" t="inlineStr">
        <is>
          <t>buildings</t>
        </is>
      </c>
      <c r="D496" s="18" t="inlineStr">
        <is>
          <t>large</t>
        </is>
      </c>
      <c r="E496" s="18" t="inlineStr">
        <is>
          <t>sum_insured</t>
        </is>
      </c>
      <c r="F496" s="18" t="inlineStr">
        <is>
          <t>spline value</t>
        </is>
      </c>
      <c r="G496" s="18" t="n"/>
      <c r="H496" s="33" t="n">
        <v>516000</v>
      </c>
      <c r="I496" s="33" t="n"/>
      <c r="J496" s="33" t="n"/>
      <c r="K496" s="34" t="n">
        <v>1.458149818515793</v>
      </c>
      <c r="L496" s="35">
        <f>IF(ISNUMBER(K496),EXP(K496),"")</f>
        <v/>
      </c>
      <c r="M496" s="18" t="inlineStr">
        <is>
          <t>every value from 44000 to 894000 in steps of 1000</t>
        </is>
      </c>
      <c r="N496" s="18" t="inlineStr">
        <is>
          <t>buildings|large|sum_insured</t>
        </is>
      </c>
    </row>
    <row r="497">
      <c r="B497" s="18" t="inlineStr">
        <is>
          <t>buildings|large|sum_insured|517000</t>
        </is>
      </c>
      <c r="C497" s="18" t="inlineStr">
        <is>
          <t>buildings</t>
        </is>
      </c>
      <c r="D497" s="18" t="inlineStr">
        <is>
          <t>large</t>
        </is>
      </c>
      <c r="E497" s="18" t="inlineStr">
        <is>
          <t>sum_insured</t>
        </is>
      </c>
      <c r="F497" s="18" t="inlineStr">
        <is>
          <t>spline value</t>
        </is>
      </c>
      <c r="G497" s="18" t="n"/>
      <c r="H497" s="33" t="n">
        <v>517000</v>
      </c>
      <c r="I497" s="33" t="n"/>
      <c r="J497" s="33" t="n"/>
      <c r="K497" s="34" t="n">
        <v>1.459940211006536</v>
      </c>
      <c r="L497" s="35">
        <f>IF(ISNUMBER(K497),EXP(K497),"")</f>
        <v/>
      </c>
      <c r="M497" s="18" t="inlineStr">
        <is>
          <t>every value from 44000 to 894000 in steps of 1000</t>
        </is>
      </c>
      <c r="N497" s="18" t="inlineStr">
        <is>
          <t>buildings|large|sum_insured</t>
        </is>
      </c>
    </row>
    <row r="498">
      <c r="B498" s="18" t="inlineStr">
        <is>
          <t>buildings|large|sum_insured|518000</t>
        </is>
      </c>
      <c r="C498" s="18" t="inlineStr">
        <is>
          <t>buildings</t>
        </is>
      </c>
      <c r="D498" s="18" t="inlineStr">
        <is>
          <t>large</t>
        </is>
      </c>
      <c r="E498" s="18" t="inlineStr">
        <is>
          <t>sum_insured</t>
        </is>
      </c>
      <c r="F498" s="18" t="inlineStr">
        <is>
          <t>spline value</t>
        </is>
      </c>
      <c r="G498" s="18" t="n"/>
      <c r="H498" s="33" t="n">
        <v>518000</v>
      </c>
      <c r="I498" s="33" t="n"/>
      <c r="J498" s="33" t="n"/>
      <c r="K498" s="34" t="n">
        <v>1.461722395057656</v>
      </c>
      <c r="L498" s="35">
        <f>IF(ISNUMBER(K498),EXP(K498),"")</f>
        <v/>
      </c>
      <c r="M498" s="18" t="inlineStr">
        <is>
          <t>every value from 44000 to 894000 in steps of 1000</t>
        </is>
      </c>
      <c r="N498" s="18" t="inlineStr">
        <is>
          <t>buildings|large|sum_insured</t>
        </is>
      </c>
    </row>
    <row r="499">
      <c r="B499" s="18" t="inlineStr">
        <is>
          <t>buildings|large|sum_insured|519000</t>
        </is>
      </c>
      <c r="C499" s="18" t="inlineStr">
        <is>
          <t>buildings</t>
        </is>
      </c>
      <c r="D499" s="18" t="inlineStr">
        <is>
          <t>large</t>
        </is>
      </c>
      <c r="E499" s="18" t="inlineStr">
        <is>
          <t>sum_insured</t>
        </is>
      </c>
      <c r="F499" s="18" t="inlineStr">
        <is>
          <t>spline value</t>
        </is>
      </c>
      <c r="G499" s="18" t="n"/>
      <c r="H499" s="33" t="n">
        <v>519000</v>
      </c>
      <c r="I499" s="33" t="n"/>
      <c r="J499" s="33" t="n"/>
      <c r="K499" s="34" t="n">
        <v>1.463496377944227</v>
      </c>
      <c r="L499" s="35">
        <f>IF(ISNUMBER(K499),EXP(K499),"")</f>
        <v/>
      </c>
      <c r="M499" s="18" t="inlineStr">
        <is>
          <t>every value from 44000 to 894000 in steps of 1000</t>
        </is>
      </c>
      <c r="N499" s="18" t="inlineStr">
        <is>
          <t>buildings|large|sum_insured</t>
        </is>
      </c>
    </row>
    <row r="500">
      <c r="B500" s="18" t="inlineStr">
        <is>
          <t>buildings|large|sum_insured|520000</t>
        </is>
      </c>
      <c r="C500" s="18" t="inlineStr">
        <is>
          <t>buildings</t>
        </is>
      </c>
      <c r="D500" s="18" t="inlineStr">
        <is>
          <t>large</t>
        </is>
      </c>
      <c r="E500" s="18" t="inlineStr">
        <is>
          <t>sum_insured</t>
        </is>
      </c>
      <c r="F500" s="18" t="inlineStr">
        <is>
          <t>spline value</t>
        </is>
      </c>
      <c r="G500" s="18" t="n"/>
      <c r="H500" s="33" t="n">
        <v>520000</v>
      </c>
      <c r="I500" s="33" t="n"/>
      <c r="J500" s="33" t="n"/>
      <c r="K500" s="34" t="n">
        <v>1.465262166941318</v>
      </c>
      <c r="L500" s="35">
        <f>IF(ISNUMBER(K500),EXP(K500),"")</f>
        <v/>
      </c>
      <c r="M500" s="18" t="inlineStr">
        <is>
          <t>every value from 44000 to 894000 in steps of 1000</t>
        </is>
      </c>
      <c r="N500" s="18" t="inlineStr">
        <is>
          <t>buildings|large|sum_insured</t>
        </is>
      </c>
    </row>
    <row r="501">
      <c r="B501" s="18" t="inlineStr">
        <is>
          <t>buildings|large|sum_insured|521000</t>
        </is>
      </c>
      <c r="C501" s="18" t="inlineStr">
        <is>
          <t>buildings</t>
        </is>
      </c>
      <c r="D501" s="18" t="inlineStr">
        <is>
          <t>large</t>
        </is>
      </c>
      <c r="E501" s="18" t="inlineStr">
        <is>
          <t>sum_insured</t>
        </is>
      </c>
      <c r="F501" s="18" t="inlineStr">
        <is>
          <t>spline value</t>
        </is>
      </c>
      <c r="G501" s="18" t="n"/>
      <c r="H501" s="33" t="n">
        <v>521000</v>
      </c>
      <c r="I501" s="33" t="n"/>
      <c r="J501" s="33" t="n"/>
      <c r="K501" s="34" t="n">
        <v>1.467019769324003</v>
      </c>
      <c r="L501" s="35">
        <f>IF(ISNUMBER(K501),EXP(K501),"")</f>
        <v/>
      </c>
      <c r="M501" s="18" t="inlineStr">
        <is>
          <t>every value from 44000 to 894000 in steps of 1000</t>
        </is>
      </c>
      <c r="N501" s="18" t="inlineStr">
        <is>
          <t>buildings|large|sum_insured</t>
        </is>
      </c>
    </row>
    <row r="502">
      <c r="B502" s="18" t="inlineStr">
        <is>
          <t>buildings|large|sum_insured|522000</t>
        </is>
      </c>
      <c r="C502" s="18" t="inlineStr">
        <is>
          <t>buildings</t>
        </is>
      </c>
      <c r="D502" s="18" t="inlineStr">
        <is>
          <t>large</t>
        </is>
      </c>
      <c r="E502" s="18" t="inlineStr">
        <is>
          <t>sum_insured</t>
        </is>
      </c>
      <c r="F502" s="18" t="inlineStr">
        <is>
          <t>spline value</t>
        </is>
      </c>
      <c r="G502" s="18" t="n"/>
      <c r="H502" s="33" t="n">
        <v>522000</v>
      </c>
      <c r="I502" s="33" t="n"/>
      <c r="J502" s="33" t="n"/>
      <c r="K502" s="34" t="n">
        <v>1.468769192367353</v>
      </c>
      <c r="L502" s="35">
        <f>IF(ISNUMBER(K502),EXP(K502),"")</f>
        <v/>
      </c>
      <c r="M502" s="18" t="inlineStr">
        <is>
          <t>every value from 44000 to 894000 in steps of 1000</t>
        </is>
      </c>
      <c r="N502" s="18" t="inlineStr">
        <is>
          <t>buildings|large|sum_insured</t>
        </is>
      </c>
    </row>
    <row r="503">
      <c r="B503" s="18" t="inlineStr">
        <is>
          <t>buildings|large|sum_insured|523000</t>
        </is>
      </c>
      <c r="C503" s="18" t="inlineStr">
        <is>
          <t>buildings</t>
        </is>
      </c>
      <c r="D503" s="18" t="inlineStr">
        <is>
          <t>large</t>
        </is>
      </c>
      <c r="E503" s="18" t="inlineStr">
        <is>
          <t>sum_insured</t>
        </is>
      </c>
      <c r="F503" s="18" t="inlineStr">
        <is>
          <t>spline value</t>
        </is>
      </c>
      <c r="G503" s="18" t="n"/>
      <c r="H503" s="33" t="n">
        <v>523000</v>
      </c>
      <c r="I503" s="33" t="n"/>
      <c r="J503" s="33" t="n"/>
      <c r="K503" s="34" t="n">
        <v>1.470510443346441</v>
      </c>
      <c r="L503" s="35">
        <f>IF(ISNUMBER(K503),EXP(K503),"")</f>
        <v/>
      </c>
      <c r="M503" s="18" t="inlineStr">
        <is>
          <t>every value from 44000 to 894000 in steps of 1000</t>
        </is>
      </c>
      <c r="N503" s="18" t="inlineStr">
        <is>
          <t>buildings|large|sum_insured</t>
        </is>
      </c>
    </row>
    <row r="504">
      <c r="B504" s="18" t="inlineStr">
        <is>
          <t>buildings|large|sum_insured|524000</t>
        </is>
      </c>
      <c r="C504" s="18" t="inlineStr">
        <is>
          <t>buildings</t>
        </is>
      </c>
      <c r="D504" s="18" t="inlineStr">
        <is>
          <t>large</t>
        </is>
      </c>
      <c r="E504" s="18" t="inlineStr">
        <is>
          <t>sum_insured</t>
        </is>
      </c>
      <c r="F504" s="18" t="inlineStr">
        <is>
          <t>spline value</t>
        </is>
      </c>
      <c r="G504" s="18" t="n"/>
      <c r="H504" s="33" t="n">
        <v>524000</v>
      </c>
      <c r="I504" s="33" t="n"/>
      <c r="J504" s="33" t="n"/>
      <c r="K504" s="34" t="n">
        <v>1.472243529536338</v>
      </c>
      <c r="L504" s="35">
        <f>IF(ISNUMBER(K504),EXP(K504),"")</f>
        <v/>
      </c>
      <c r="M504" s="18" t="inlineStr">
        <is>
          <t>every value from 44000 to 894000 in steps of 1000</t>
        </is>
      </c>
      <c r="N504" s="18" t="inlineStr">
        <is>
          <t>buildings|large|sum_insured</t>
        </is>
      </c>
    </row>
    <row r="505">
      <c r="B505" s="18" t="inlineStr">
        <is>
          <t>buildings|large|sum_insured|525000</t>
        </is>
      </c>
      <c r="C505" s="18" t="inlineStr">
        <is>
          <t>buildings</t>
        </is>
      </c>
      <c r="D505" s="18" t="inlineStr">
        <is>
          <t>large</t>
        </is>
      </c>
      <c r="E505" s="18" t="inlineStr">
        <is>
          <t>sum_insured</t>
        </is>
      </c>
      <c r="F505" s="18" t="inlineStr">
        <is>
          <t>spline value</t>
        </is>
      </c>
      <c r="G505" s="18" t="n"/>
      <c r="H505" s="33" t="n">
        <v>525000</v>
      </c>
      <c r="I505" s="33" t="n"/>
      <c r="J505" s="33" t="n"/>
      <c r="K505" s="34" t="n">
        <v>1.473968458212116</v>
      </c>
      <c r="L505" s="35">
        <f>IF(ISNUMBER(K505),EXP(K505),"")</f>
        <v/>
      </c>
      <c r="M505" s="18" t="inlineStr">
        <is>
          <t>every value from 44000 to 894000 in steps of 1000</t>
        </is>
      </c>
      <c r="N505" s="18" t="inlineStr">
        <is>
          <t>buildings|large|sum_insured</t>
        </is>
      </c>
    </row>
    <row r="506">
      <c r="B506" s="18" t="inlineStr">
        <is>
          <t>buildings|large|sum_insured|526000</t>
        </is>
      </c>
      <c r="C506" s="18" t="inlineStr">
        <is>
          <t>buildings</t>
        </is>
      </c>
      <c r="D506" s="18" t="inlineStr">
        <is>
          <t>large</t>
        </is>
      </c>
      <c r="E506" s="18" t="inlineStr">
        <is>
          <t>sum_insured</t>
        </is>
      </c>
      <c r="F506" s="18" t="inlineStr">
        <is>
          <t>spline value</t>
        </is>
      </c>
      <c r="G506" s="18" t="n"/>
      <c r="H506" s="33" t="n">
        <v>526000</v>
      </c>
      <c r="I506" s="33" t="n"/>
      <c r="J506" s="33" t="n"/>
      <c r="K506" s="34" t="n">
        <v>1.475685236648848</v>
      </c>
      <c r="L506" s="35">
        <f>IF(ISNUMBER(K506),EXP(K506),"")</f>
        <v/>
      </c>
      <c r="M506" s="18" t="inlineStr">
        <is>
          <t>every value from 44000 to 894000 in steps of 1000</t>
        </is>
      </c>
      <c r="N506" s="18" t="inlineStr">
        <is>
          <t>buildings|large|sum_insured</t>
        </is>
      </c>
    </row>
    <row r="507">
      <c r="B507" s="18" t="inlineStr">
        <is>
          <t>buildings|large|sum_insured|527000</t>
        </is>
      </c>
      <c r="C507" s="18" t="inlineStr">
        <is>
          <t>buildings</t>
        </is>
      </c>
      <c r="D507" s="18" t="inlineStr">
        <is>
          <t>large</t>
        </is>
      </c>
      <c r="E507" s="18" t="inlineStr">
        <is>
          <t>sum_insured</t>
        </is>
      </c>
      <c r="F507" s="18" t="inlineStr">
        <is>
          <t>spline value</t>
        </is>
      </c>
      <c r="G507" s="18" t="n"/>
      <c r="H507" s="33" t="n">
        <v>527000</v>
      </c>
      <c r="I507" s="33" t="n"/>
      <c r="J507" s="33" t="n"/>
      <c r="K507" s="34" t="n">
        <v>1.477393872121605</v>
      </c>
      <c r="L507" s="35">
        <f>IF(ISNUMBER(K507),EXP(K507),"")</f>
        <v/>
      </c>
      <c r="M507" s="18" t="inlineStr">
        <is>
          <t>every value from 44000 to 894000 in steps of 1000</t>
        </is>
      </c>
      <c r="N507" s="18" t="inlineStr">
        <is>
          <t>buildings|large|sum_insured</t>
        </is>
      </c>
    </row>
    <row r="508">
      <c r="B508" s="18" t="inlineStr">
        <is>
          <t>buildings|large|sum_insured|528000</t>
        </is>
      </c>
      <c r="C508" s="18" t="inlineStr">
        <is>
          <t>buildings</t>
        </is>
      </c>
      <c r="D508" s="18" t="inlineStr">
        <is>
          <t>large</t>
        </is>
      </c>
      <c r="E508" s="18" t="inlineStr">
        <is>
          <t>sum_insured</t>
        </is>
      </c>
      <c r="F508" s="18" t="inlineStr">
        <is>
          <t>spline value</t>
        </is>
      </c>
      <c r="G508" s="18" t="n"/>
      <c r="H508" s="33" t="n">
        <v>528000</v>
      </c>
      <c r="I508" s="33" t="n"/>
      <c r="J508" s="33" t="n"/>
      <c r="K508" s="34" t="n">
        <v>1.479094371905459</v>
      </c>
      <c r="L508" s="35">
        <f>IF(ISNUMBER(K508),EXP(K508),"")</f>
        <v/>
      </c>
      <c r="M508" s="18" t="inlineStr">
        <is>
          <t>every value from 44000 to 894000 in steps of 1000</t>
        </is>
      </c>
      <c r="N508" s="18" t="inlineStr">
        <is>
          <t>buildings|large|sum_insured</t>
        </is>
      </c>
    </row>
    <row r="509">
      <c r="B509" s="18" t="inlineStr">
        <is>
          <t>buildings|large|sum_insured|529000</t>
        </is>
      </c>
      <c r="C509" s="18" t="inlineStr">
        <is>
          <t>buildings</t>
        </is>
      </c>
      <c r="D509" s="18" t="inlineStr">
        <is>
          <t>large</t>
        </is>
      </c>
      <c r="E509" s="18" t="inlineStr">
        <is>
          <t>sum_insured</t>
        </is>
      </c>
      <c r="F509" s="18" t="inlineStr">
        <is>
          <t>spline value</t>
        </is>
      </c>
      <c r="G509" s="18" t="n"/>
      <c r="H509" s="33" t="n">
        <v>529000</v>
      </c>
      <c r="I509" s="33" t="n"/>
      <c r="J509" s="33" t="n"/>
      <c r="K509" s="34" t="n">
        <v>1.480786743275483</v>
      </c>
      <c r="L509" s="35">
        <f>IF(ISNUMBER(K509),EXP(K509),"")</f>
        <v/>
      </c>
      <c r="M509" s="18" t="inlineStr">
        <is>
          <t>every value from 44000 to 894000 in steps of 1000</t>
        </is>
      </c>
      <c r="N509" s="18" t="inlineStr">
        <is>
          <t>buildings|large|sum_insured</t>
        </is>
      </c>
    </row>
    <row r="510">
      <c r="B510" s="18" t="inlineStr">
        <is>
          <t>buildings|large|sum_insured|530000</t>
        </is>
      </c>
      <c r="C510" s="18" t="inlineStr">
        <is>
          <t>buildings</t>
        </is>
      </c>
      <c r="D510" s="18" t="inlineStr">
        <is>
          <t>large</t>
        </is>
      </c>
      <c r="E510" s="18" t="inlineStr">
        <is>
          <t>sum_insured</t>
        </is>
      </c>
      <c r="F510" s="18" t="inlineStr">
        <is>
          <t>spline value</t>
        </is>
      </c>
      <c r="G510" s="18" t="n"/>
      <c r="H510" s="33" t="n">
        <v>530000</v>
      </c>
      <c r="I510" s="33" t="n"/>
      <c r="J510" s="33" t="n"/>
      <c r="K510" s="34" t="n">
        <v>1.482470993506748</v>
      </c>
      <c r="L510" s="35">
        <f>IF(ISNUMBER(K510),EXP(K510),"")</f>
        <v/>
      </c>
      <c r="M510" s="18" t="inlineStr">
        <is>
          <t>every value from 44000 to 894000 in steps of 1000</t>
        </is>
      </c>
      <c r="N510" s="18" t="inlineStr">
        <is>
          <t>buildings|large|sum_insured</t>
        </is>
      </c>
    </row>
    <row r="511">
      <c r="B511" s="18" t="inlineStr">
        <is>
          <t>buildings|large|sum_insured|531000</t>
        </is>
      </c>
      <c r="C511" s="18" t="inlineStr">
        <is>
          <t>buildings</t>
        </is>
      </c>
      <c r="D511" s="18" t="inlineStr">
        <is>
          <t>large</t>
        </is>
      </c>
      <c r="E511" s="18" t="inlineStr">
        <is>
          <t>sum_insured</t>
        </is>
      </c>
      <c r="F511" s="18" t="inlineStr">
        <is>
          <t>spline value</t>
        </is>
      </c>
      <c r="G511" s="18" t="n"/>
      <c r="H511" s="33" t="n">
        <v>531000</v>
      </c>
      <c r="I511" s="33" t="n"/>
      <c r="J511" s="33" t="n"/>
      <c r="K511" s="34" t="n">
        <v>1.484147129874327</v>
      </c>
      <c r="L511" s="35">
        <f>IF(ISNUMBER(K511),EXP(K511),"")</f>
        <v/>
      </c>
      <c r="M511" s="18" t="inlineStr">
        <is>
          <t>every value from 44000 to 894000 in steps of 1000</t>
        </is>
      </c>
      <c r="N511" s="18" t="inlineStr">
        <is>
          <t>buildings|large|sum_insured</t>
        </is>
      </c>
    </row>
    <row r="512">
      <c r="B512" s="18" t="inlineStr">
        <is>
          <t>buildings|large|sum_insured|532000</t>
        </is>
      </c>
      <c r="C512" s="18" t="inlineStr">
        <is>
          <t>buildings</t>
        </is>
      </c>
      <c r="D512" s="18" t="inlineStr">
        <is>
          <t>large</t>
        </is>
      </c>
      <c r="E512" s="18" t="inlineStr">
        <is>
          <t>sum_insured</t>
        </is>
      </c>
      <c r="F512" s="18" t="inlineStr">
        <is>
          <t>spline value</t>
        </is>
      </c>
      <c r="G512" s="18" t="n"/>
      <c r="H512" s="33" t="n">
        <v>532000</v>
      </c>
      <c r="I512" s="33" t="n"/>
      <c r="J512" s="33" t="n"/>
      <c r="K512" s="34" t="n">
        <v>1.48581515965329</v>
      </c>
      <c r="L512" s="35">
        <f>IF(ISNUMBER(K512),EXP(K512),"")</f>
        <v/>
      </c>
      <c r="M512" s="18" t="inlineStr">
        <is>
          <t>every value from 44000 to 894000 in steps of 1000</t>
        </is>
      </c>
      <c r="N512" s="18" t="inlineStr">
        <is>
          <t>buildings|large|sum_insured</t>
        </is>
      </c>
    </row>
    <row r="513">
      <c r="B513" s="18" t="inlineStr">
        <is>
          <t>buildings|large|sum_insured|533000</t>
        </is>
      </c>
      <c r="C513" s="18" t="inlineStr">
        <is>
          <t>buildings</t>
        </is>
      </c>
      <c r="D513" s="18" t="inlineStr">
        <is>
          <t>large</t>
        </is>
      </c>
      <c r="E513" s="18" t="inlineStr">
        <is>
          <t>sum_insured</t>
        </is>
      </c>
      <c r="F513" s="18" t="inlineStr">
        <is>
          <t>spline value</t>
        </is>
      </c>
      <c r="G513" s="18" t="n"/>
      <c r="H513" s="33" t="n">
        <v>533000</v>
      </c>
      <c r="I513" s="33" t="n"/>
      <c r="J513" s="33" t="n"/>
      <c r="K513" s="34" t="n">
        <v>1.487475090118711</v>
      </c>
      <c r="L513" s="35">
        <f>IF(ISNUMBER(K513),EXP(K513),"")</f>
        <v/>
      </c>
      <c r="M513" s="18" t="inlineStr">
        <is>
          <t>every value from 44000 to 894000 in steps of 1000</t>
        </is>
      </c>
      <c r="N513" s="18" t="inlineStr">
        <is>
          <t>buildings|large|sum_insured</t>
        </is>
      </c>
    </row>
    <row r="514">
      <c r="B514" s="18" t="inlineStr">
        <is>
          <t>buildings|large|sum_insured|534000</t>
        </is>
      </c>
      <c r="C514" s="18" t="inlineStr">
        <is>
          <t>buildings</t>
        </is>
      </c>
      <c r="D514" s="18" t="inlineStr">
        <is>
          <t>large</t>
        </is>
      </c>
      <c r="E514" s="18" t="inlineStr">
        <is>
          <t>sum_insured</t>
        </is>
      </c>
      <c r="F514" s="18" t="inlineStr">
        <is>
          <t>spline value</t>
        </is>
      </c>
      <c r="G514" s="18" t="n"/>
      <c r="H514" s="33" t="n">
        <v>534000</v>
      </c>
      <c r="I514" s="33" t="n"/>
      <c r="J514" s="33" t="n"/>
      <c r="K514" s="34" t="n">
        <v>1.489126928545661</v>
      </c>
      <c r="L514" s="35">
        <f>IF(ISNUMBER(K514),EXP(K514),"")</f>
        <v/>
      </c>
      <c r="M514" s="18" t="inlineStr">
        <is>
          <t>every value from 44000 to 894000 in steps of 1000</t>
        </is>
      </c>
      <c r="N514" s="18" t="inlineStr">
        <is>
          <t>buildings|large|sum_insured</t>
        </is>
      </c>
    </row>
    <row r="515">
      <c r="B515" s="18" t="inlineStr">
        <is>
          <t>buildings|large|sum_insured|535000</t>
        </is>
      </c>
      <c r="C515" s="18" t="inlineStr">
        <is>
          <t>buildings</t>
        </is>
      </c>
      <c r="D515" s="18" t="inlineStr">
        <is>
          <t>large</t>
        </is>
      </c>
      <c r="E515" s="18" t="inlineStr">
        <is>
          <t>sum_insured</t>
        </is>
      </c>
      <c r="F515" s="18" t="inlineStr">
        <is>
          <t>spline value</t>
        </is>
      </c>
      <c r="G515" s="18" t="n"/>
      <c r="H515" s="33" t="n">
        <v>535000</v>
      </c>
      <c r="I515" s="33" t="n"/>
      <c r="J515" s="33" t="n"/>
      <c r="K515" s="34" t="n">
        <v>1.490770682209213</v>
      </c>
      <c r="L515" s="35">
        <f>IF(ISNUMBER(K515),EXP(K515),"")</f>
        <v/>
      </c>
      <c r="M515" s="18" t="inlineStr">
        <is>
          <t>every value from 44000 to 894000 in steps of 1000</t>
        </is>
      </c>
      <c r="N515" s="18" t="inlineStr">
        <is>
          <t>buildings|large|sum_insured</t>
        </is>
      </c>
    </row>
    <row r="516">
      <c r="B516" s="18" t="inlineStr">
        <is>
          <t>buildings|large|sum_insured|536000</t>
        </is>
      </c>
      <c r="C516" s="18" t="inlineStr">
        <is>
          <t>buildings</t>
        </is>
      </c>
      <c r="D516" s="18" t="inlineStr">
        <is>
          <t>large</t>
        </is>
      </c>
      <c r="E516" s="18" t="inlineStr">
        <is>
          <t>sum_insured</t>
        </is>
      </c>
      <c r="F516" s="18" t="inlineStr">
        <is>
          <t>spline value</t>
        </is>
      </c>
      <c r="G516" s="18" t="n"/>
      <c r="H516" s="33" t="n">
        <v>536000</v>
      </c>
      <c r="I516" s="33" t="n"/>
      <c r="J516" s="33" t="n"/>
      <c r="K516" s="34" t="n">
        <v>1.492406358384437</v>
      </c>
      <c r="L516" s="35">
        <f>IF(ISNUMBER(K516),EXP(K516),"")</f>
        <v/>
      </c>
      <c r="M516" s="18" t="inlineStr">
        <is>
          <t>every value from 44000 to 894000 in steps of 1000</t>
        </is>
      </c>
      <c r="N516" s="18" t="inlineStr">
        <is>
          <t>buildings|large|sum_insured</t>
        </is>
      </c>
    </row>
    <row r="517">
      <c r="B517" s="18" t="inlineStr">
        <is>
          <t>buildings|large|sum_insured|537000</t>
        </is>
      </c>
      <c r="C517" s="18" t="inlineStr">
        <is>
          <t>buildings</t>
        </is>
      </c>
      <c r="D517" s="18" t="inlineStr">
        <is>
          <t>large</t>
        </is>
      </c>
      <c r="E517" s="18" t="inlineStr">
        <is>
          <t>sum_insured</t>
        </is>
      </c>
      <c r="F517" s="18" t="inlineStr">
        <is>
          <t>spline value</t>
        </is>
      </c>
      <c r="G517" s="18" t="n"/>
      <c r="H517" s="33" t="n">
        <v>537000</v>
      </c>
      <c r="I517" s="33" t="n"/>
      <c r="J517" s="33" t="n"/>
      <c r="K517" s="34" t="n">
        <v>1.494033964346407</v>
      </c>
      <c r="L517" s="35">
        <f>IF(ISNUMBER(K517),EXP(K517),"")</f>
        <v/>
      </c>
      <c r="M517" s="18" t="inlineStr">
        <is>
          <t>every value from 44000 to 894000 in steps of 1000</t>
        </is>
      </c>
      <c r="N517" s="18" t="inlineStr">
        <is>
          <t>buildings|large|sum_insured</t>
        </is>
      </c>
    </row>
    <row r="518">
      <c r="B518" s="18" t="inlineStr">
        <is>
          <t>buildings|large|sum_insured|538000</t>
        </is>
      </c>
      <c r="C518" s="18" t="inlineStr">
        <is>
          <t>buildings</t>
        </is>
      </c>
      <c r="D518" s="18" t="inlineStr">
        <is>
          <t>large</t>
        </is>
      </c>
      <c r="E518" s="18" t="inlineStr">
        <is>
          <t>sum_insured</t>
        </is>
      </c>
      <c r="F518" s="18" t="inlineStr">
        <is>
          <t>spline value</t>
        </is>
      </c>
      <c r="G518" s="18" t="n"/>
      <c r="H518" s="33" t="n">
        <v>538000</v>
      </c>
      <c r="I518" s="33" t="n"/>
      <c r="J518" s="33" t="n"/>
      <c r="K518" s="34" t="n">
        <v>1.495653507370194</v>
      </c>
      <c r="L518" s="35">
        <f>IF(ISNUMBER(K518),EXP(K518),"")</f>
        <v/>
      </c>
      <c r="M518" s="18" t="inlineStr">
        <is>
          <t>every value from 44000 to 894000 in steps of 1000</t>
        </is>
      </c>
      <c r="N518" s="18" t="inlineStr">
        <is>
          <t>buildings|large|sum_insured</t>
        </is>
      </c>
    </row>
    <row r="519">
      <c r="B519" s="18" t="inlineStr">
        <is>
          <t>buildings|large|sum_insured|539000</t>
        </is>
      </c>
      <c r="C519" s="18" t="inlineStr">
        <is>
          <t>buildings</t>
        </is>
      </c>
      <c r="D519" s="18" t="inlineStr">
        <is>
          <t>large</t>
        </is>
      </c>
      <c r="E519" s="18" t="inlineStr">
        <is>
          <t>sum_insured</t>
        </is>
      </c>
      <c r="F519" s="18" t="inlineStr">
        <is>
          <t>spline value</t>
        </is>
      </c>
      <c r="G519" s="18" t="n"/>
      <c r="H519" s="33" t="n">
        <v>539000</v>
      </c>
      <c r="I519" s="33" t="n"/>
      <c r="J519" s="33" t="n"/>
      <c r="K519" s="34" t="n">
        <v>1.49726499473087</v>
      </c>
      <c r="L519" s="35">
        <f>IF(ISNUMBER(K519),EXP(K519),"")</f>
        <v/>
      </c>
      <c r="M519" s="18" t="inlineStr">
        <is>
          <t>every value from 44000 to 894000 in steps of 1000</t>
        </is>
      </c>
      <c r="N519" s="18" t="inlineStr">
        <is>
          <t>buildings|large|sum_insured</t>
        </is>
      </c>
    </row>
    <row r="520">
      <c r="B520" s="18" t="inlineStr">
        <is>
          <t>buildings|large|sum_insured|540000</t>
        </is>
      </c>
      <c r="C520" s="18" t="inlineStr">
        <is>
          <t>buildings</t>
        </is>
      </c>
      <c r="D520" s="18" t="inlineStr">
        <is>
          <t>large</t>
        </is>
      </c>
      <c r="E520" s="18" t="inlineStr">
        <is>
          <t>sum_insured</t>
        </is>
      </c>
      <c r="F520" s="18" t="inlineStr">
        <is>
          <t>spline value</t>
        </is>
      </c>
      <c r="G520" s="18" t="n"/>
      <c r="H520" s="33" t="n">
        <v>540000</v>
      </c>
      <c r="I520" s="33" t="n"/>
      <c r="J520" s="33" t="n"/>
      <c r="K520" s="34" t="n">
        <v>1.498868433703507</v>
      </c>
      <c r="L520" s="35">
        <f>IF(ISNUMBER(K520),EXP(K520),"")</f>
        <v/>
      </c>
      <c r="M520" s="18" t="inlineStr">
        <is>
          <t>every value from 44000 to 894000 in steps of 1000</t>
        </is>
      </c>
      <c r="N520" s="18" t="inlineStr">
        <is>
          <t>buildings|large|sum_insured</t>
        </is>
      </c>
    </row>
    <row r="521">
      <c r="B521" s="18" t="inlineStr">
        <is>
          <t>buildings|large|sum_insured|541000</t>
        </is>
      </c>
      <c r="C521" s="18" t="inlineStr">
        <is>
          <t>buildings</t>
        </is>
      </c>
      <c r="D521" s="18" t="inlineStr">
        <is>
          <t>large</t>
        </is>
      </c>
      <c r="E521" s="18" t="inlineStr">
        <is>
          <t>sum_insured</t>
        </is>
      </c>
      <c r="F521" s="18" t="inlineStr">
        <is>
          <t>spline value</t>
        </is>
      </c>
      <c r="G521" s="18" t="n"/>
      <c r="H521" s="33" t="n">
        <v>541000</v>
      </c>
      <c r="I521" s="33" t="n"/>
      <c r="J521" s="33" t="n"/>
      <c r="K521" s="34" t="n">
        <v>1.500463831563177</v>
      </c>
      <c r="L521" s="35">
        <f>IF(ISNUMBER(K521),EXP(K521),"")</f>
        <v/>
      </c>
      <c r="M521" s="18" t="inlineStr">
        <is>
          <t>every value from 44000 to 894000 in steps of 1000</t>
        </is>
      </c>
      <c r="N521" s="18" t="inlineStr">
        <is>
          <t>buildings|large|sum_insured</t>
        </is>
      </c>
    </row>
    <row r="522">
      <c r="B522" s="18" t="inlineStr">
        <is>
          <t>buildings|large|sum_insured|542000</t>
        </is>
      </c>
      <c r="C522" s="18" t="inlineStr">
        <is>
          <t>buildings</t>
        </is>
      </c>
      <c r="D522" s="18" t="inlineStr">
        <is>
          <t>large</t>
        </is>
      </c>
      <c r="E522" s="18" t="inlineStr">
        <is>
          <t>sum_insured</t>
        </is>
      </c>
      <c r="F522" s="18" t="inlineStr">
        <is>
          <t>spline value</t>
        </is>
      </c>
      <c r="G522" s="18" t="n"/>
      <c r="H522" s="33" t="n">
        <v>542000</v>
      </c>
      <c r="I522" s="33" t="n"/>
      <c r="J522" s="33" t="n"/>
      <c r="K522" s="34" t="n">
        <v>1.502051195584953</v>
      </c>
      <c r="L522" s="35">
        <f>IF(ISNUMBER(K522),EXP(K522),"")</f>
        <v/>
      </c>
      <c r="M522" s="18" t="inlineStr">
        <is>
          <t>every value from 44000 to 894000 in steps of 1000</t>
        </is>
      </c>
      <c r="N522" s="18" t="inlineStr">
        <is>
          <t>buildings|large|sum_insured</t>
        </is>
      </c>
    </row>
    <row r="523">
      <c r="B523" s="18" t="inlineStr">
        <is>
          <t>buildings|large|sum_insured|543000</t>
        </is>
      </c>
      <c r="C523" s="18" t="inlineStr">
        <is>
          <t>buildings</t>
        </is>
      </c>
      <c r="D523" s="18" t="inlineStr">
        <is>
          <t>large</t>
        </is>
      </c>
      <c r="E523" s="18" t="inlineStr">
        <is>
          <t>sum_insured</t>
        </is>
      </c>
      <c r="F523" s="18" t="inlineStr">
        <is>
          <t>spline value</t>
        </is>
      </c>
      <c r="G523" s="18" t="n"/>
      <c r="H523" s="33" t="n">
        <v>543000</v>
      </c>
      <c r="I523" s="33" t="n"/>
      <c r="J523" s="33" t="n"/>
      <c r="K523" s="34" t="n">
        <v>1.503630533043905</v>
      </c>
      <c r="L523" s="35">
        <f>IF(ISNUMBER(K523),EXP(K523),"")</f>
        <v/>
      </c>
      <c r="M523" s="18" t="inlineStr">
        <is>
          <t>every value from 44000 to 894000 in steps of 1000</t>
        </is>
      </c>
      <c r="N523" s="18" t="inlineStr">
        <is>
          <t>buildings|large|sum_insured</t>
        </is>
      </c>
    </row>
    <row r="524">
      <c r="B524" s="18" t="inlineStr">
        <is>
          <t>buildings|large|sum_insured|544000</t>
        </is>
      </c>
      <c r="C524" s="18" t="inlineStr">
        <is>
          <t>buildings</t>
        </is>
      </c>
      <c r="D524" s="18" t="inlineStr">
        <is>
          <t>large</t>
        </is>
      </c>
      <c r="E524" s="18" t="inlineStr">
        <is>
          <t>sum_insured</t>
        </is>
      </c>
      <c r="F524" s="18" t="inlineStr">
        <is>
          <t>spline value</t>
        </is>
      </c>
      <c r="G524" s="18" t="n"/>
      <c r="H524" s="33" t="n">
        <v>544000</v>
      </c>
      <c r="I524" s="33" t="n"/>
      <c r="J524" s="33" t="n"/>
      <c r="K524" s="34" t="n">
        <v>1.505201851215107</v>
      </c>
      <c r="L524" s="35">
        <f>IF(ISNUMBER(K524),EXP(K524),"")</f>
        <v/>
      </c>
      <c r="M524" s="18" t="inlineStr">
        <is>
          <t>every value from 44000 to 894000 in steps of 1000</t>
        </is>
      </c>
      <c r="N524" s="18" t="inlineStr">
        <is>
          <t>buildings|large|sum_insured</t>
        </is>
      </c>
    </row>
    <row r="525">
      <c r="B525" s="18" t="inlineStr">
        <is>
          <t>buildings|large|sum_insured|545000</t>
        </is>
      </c>
      <c r="C525" s="18" t="inlineStr">
        <is>
          <t>buildings</t>
        </is>
      </c>
      <c r="D525" s="18" t="inlineStr">
        <is>
          <t>large</t>
        </is>
      </c>
      <c r="E525" s="18" t="inlineStr">
        <is>
          <t>sum_insured</t>
        </is>
      </c>
      <c r="F525" s="18" t="inlineStr">
        <is>
          <t>spline value</t>
        </is>
      </c>
      <c r="G525" s="18" t="n"/>
      <c r="H525" s="33" t="n">
        <v>545000</v>
      </c>
      <c r="I525" s="33" t="n"/>
      <c r="J525" s="33" t="n"/>
      <c r="K525" s="34" t="n">
        <v>1.506765157373629</v>
      </c>
      <c r="L525" s="35">
        <f>IF(ISNUMBER(K525),EXP(K525),"")</f>
        <v/>
      </c>
      <c r="M525" s="18" t="inlineStr">
        <is>
          <t>every value from 44000 to 894000 in steps of 1000</t>
        </is>
      </c>
      <c r="N525" s="18" t="inlineStr">
        <is>
          <t>buildings|large|sum_insured</t>
        </is>
      </c>
    </row>
    <row r="526">
      <c r="B526" s="18" t="inlineStr">
        <is>
          <t>buildings|large|sum_insured|546000</t>
        </is>
      </c>
      <c r="C526" s="18" t="inlineStr">
        <is>
          <t>buildings</t>
        </is>
      </c>
      <c r="D526" s="18" t="inlineStr">
        <is>
          <t>large</t>
        </is>
      </c>
      <c r="E526" s="18" t="inlineStr">
        <is>
          <t>sum_insured</t>
        </is>
      </c>
      <c r="F526" s="18" t="inlineStr">
        <is>
          <t>spline value</t>
        </is>
      </c>
      <c r="G526" s="18" t="n"/>
      <c r="H526" s="33" t="n">
        <v>546000</v>
      </c>
      <c r="I526" s="33" t="n"/>
      <c r="J526" s="33" t="n"/>
      <c r="K526" s="34" t="n">
        <v>1.508320458794545</v>
      </c>
      <c r="L526" s="35">
        <f>IF(ISNUMBER(K526),EXP(K526),"")</f>
        <v/>
      </c>
      <c r="M526" s="18" t="inlineStr">
        <is>
          <t>every value from 44000 to 894000 in steps of 1000</t>
        </is>
      </c>
      <c r="N526" s="18" t="inlineStr">
        <is>
          <t>buildings|large|sum_insured</t>
        </is>
      </c>
    </row>
    <row r="527">
      <c r="B527" s="18" t="inlineStr">
        <is>
          <t>buildings|large|sum_insured|547000</t>
        </is>
      </c>
      <c r="C527" s="18" t="inlineStr">
        <is>
          <t>buildings</t>
        </is>
      </c>
      <c r="D527" s="18" t="inlineStr">
        <is>
          <t>large</t>
        </is>
      </c>
      <c r="E527" s="18" t="inlineStr">
        <is>
          <t>sum_insured</t>
        </is>
      </c>
      <c r="F527" s="18" t="inlineStr">
        <is>
          <t>spline value</t>
        </is>
      </c>
      <c r="G527" s="18" t="n"/>
      <c r="H527" s="33" t="n">
        <v>547000</v>
      </c>
      <c r="I527" s="33" t="n"/>
      <c r="J527" s="33" t="n"/>
      <c r="K527" s="34" t="n">
        <v>1.509867762752926</v>
      </c>
      <c r="L527" s="35">
        <f>IF(ISNUMBER(K527),EXP(K527),"")</f>
        <v/>
      </c>
      <c r="M527" s="18" t="inlineStr">
        <is>
          <t>every value from 44000 to 894000 in steps of 1000</t>
        </is>
      </c>
      <c r="N527" s="18" t="inlineStr">
        <is>
          <t>buildings|large|sum_insured</t>
        </is>
      </c>
    </row>
    <row r="528">
      <c r="B528" s="18" t="inlineStr">
        <is>
          <t>buildings|large|sum_insured|548000</t>
        </is>
      </c>
      <c r="C528" s="18" t="inlineStr">
        <is>
          <t>buildings</t>
        </is>
      </c>
      <c r="D528" s="18" t="inlineStr">
        <is>
          <t>large</t>
        </is>
      </c>
      <c r="E528" s="18" t="inlineStr">
        <is>
          <t>sum_insured</t>
        </is>
      </c>
      <c r="F528" s="18" t="inlineStr">
        <is>
          <t>spline value</t>
        </is>
      </c>
      <c r="G528" s="18" t="n"/>
      <c r="H528" s="33" t="n">
        <v>548000</v>
      </c>
      <c r="I528" s="33" t="n"/>
      <c r="J528" s="33" t="n"/>
      <c r="K528" s="34" t="n">
        <v>1.511407076523844</v>
      </c>
      <c r="L528" s="35">
        <f>IF(ISNUMBER(K528),EXP(K528),"")</f>
        <v/>
      </c>
      <c r="M528" s="18" t="inlineStr">
        <is>
          <t>every value from 44000 to 894000 in steps of 1000</t>
        </is>
      </c>
      <c r="N528" s="18" t="inlineStr">
        <is>
          <t>buildings|large|sum_insured</t>
        </is>
      </c>
    </row>
    <row r="529">
      <c r="B529" s="18" t="inlineStr">
        <is>
          <t>buildings|large|sum_insured|549000</t>
        </is>
      </c>
      <c r="C529" s="18" t="inlineStr">
        <is>
          <t>buildings</t>
        </is>
      </c>
      <c r="D529" s="18" t="inlineStr">
        <is>
          <t>large</t>
        </is>
      </c>
      <c r="E529" s="18" t="inlineStr">
        <is>
          <t>sum_insured</t>
        </is>
      </c>
      <c r="F529" s="18" t="inlineStr">
        <is>
          <t>spline value</t>
        </is>
      </c>
      <c r="G529" s="18" t="n"/>
      <c r="H529" s="33" t="n">
        <v>549000</v>
      </c>
      <c r="I529" s="33" t="n"/>
      <c r="J529" s="33" t="n"/>
      <c r="K529" s="34" t="n">
        <v>1.512938407382371</v>
      </c>
      <c r="L529" s="35">
        <f>IF(ISNUMBER(K529),EXP(K529),"")</f>
        <v/>
      </c>
      <c r="M529" s="18" t="inlineStr">
        <is>
          <t>every value from 44000 to 894000 in steps of 1000</t>
        </is>
      </c>
      <c r="N529" s="18" t="inlineStr">
        <is>
          <t>buildings|large|sum_insured</t>
        </is>
      </c>
    </row>
    <row r="530">
      <c r="B530" s="18" t="inlineStr">
        <is>
          <t>buildings|large|sum_insured|550000</t>
        </is>
      </c>
      <c r="C530" s="18" t="inlineStr">
        <is>
          <t>buildings</t>
        </is>
      </c>
      <c r="D530" s="18" t="inlineStr">
        <is>
          <t>large</t>
        </is>
      </c>
      <c r="E530" s="18" t="inlineStr">
        <is>
          <t>sum_insured</t>
        </is>
      </c>
      <c r="F530" s="18" t="inlineStr">
        <is>
          <t>spline value</t>
        </is>
      </c>
      <c r="G530" s="18" t="n"/>
      <c r="H530" s="33" t="n">
        <v>550000</v>
      </c>
      <c r="I530" s="33" t="n"/>
      <c r="J530" s="33" t="n"/>
      <c r="K530" s="34" t="n">
        <v>1.514461762603578</v>
      </c>
      <c r="L530" s="35">
        <f>IF(ISNUMBER(K530),EXP(K530),"")</f>
        <v/>
      </c>
      <c r="M530" s="18" t="inlineStr">
        <is>
          <t>every value from 44000 to 894000 in steps of 1000</t>
        </is>
      </c>
      <c r="N530" s="18" t="inlineStr">
        <is>
          <t>buildings|large|sum_insured</t>
        </is>
      </c>
    </row>
    <row r="531">
      <c r="B531" s="18" t="inlineStr">
        <is>
          <t>buildings|large|sum_insured|551000</t>
        </is>
      </c>
      <c r="C531" s="18" t="inlineStr">
        <is>
          <t>buildings</t>
        </is>
      </c>
      <c r="D531" s="18" t="inlineStr">
        <is>
          <t>large</t>
        </is>
      </c>
      <c r="E531" s="18" t="inlineStr">
        <is>
          <t>sum_insured</t>
        </is>
      </c>
      <c r="F531" s="18" t="inlineStr">
        <is>
          <t>spline value</t>
        </is>
      </c>
      <c r="G531" s="18" t="n"/>
      <c r="H531" s="33" t="n">
        <v>551000</v>
      </c>
      <c r="I531" s="33" t="n"/>
      <c r="J531" s="33" t="n"/>
      <c r="K531" s="34" t="n">
        <v>1.515977149462538</v>
      </c>
      <c r="L531" s="35">
        <f>IF(ISNUMBER(K531),EXP(K531),"")</f>
        <v/>
      </c>
      <c r="M531" s="18" t="inlineStr">
        <is>
          <t>every value from 44000 to 894000 in steps of 1000</t>
        </is>
      </c>
      <c r="N531" s="18" t="inlineStr">
        <is>
          <t>buildings|large|sum_insured</t>
        </is>
      </c>
    </row>
    <row r="532">
      <c r="B532" s="18" t="inlineStr">
        <is>
          <t>buildings|large|sum_insured|552000</t>
        </is>
      </c>
      <c r="C532" s="18" t="inlineStr">
        <is>
          <t>buildings</t>
        </is>
      </c>
      <c r="D532" s="18" t="inlineStr">
        <is>
          <t>large</t>
        </is>
      </c>
      <c r="E532" s="18" t="inlineStr">
        <is>
          <t>sum_insured</t>
        </is>
      </c>
      <c r="F532" s="18" t="inlineStr">
        <is>
          <t>spline value</t>
        </is>
      </c>
      <c r="G532" s="18" t="n"/>
      <c r="H532" s="33" t="n">
        <v>552000</v>
      </c>
      <c r="I532" s="33" t="n"/>
      <c r="J532" s="33" t="n"/>
      <c r="K532" s="34" t="n">
        <v>1.517484575234325</v>
      </c>
      <c r="L532" s="35">
        <f>IF(ISNUMBER(K532),EXP(K532),"")</f>
        <v/>
      </c>
      <c r="M532" s="18" t="inlineStr">
        <is>
          <t>every value from 44000 to 894000 in steps of 1000</t>
        </is>
      </c>
      <c r="N532" s="18" t="inlineStr">
        <is>
          <t>buildings|large|sum_insured</t>
        </is>
      </c>
    </row>
    <row r="533">
      <c r="B533" s="18" t="inlineStr">
        <is>
          <t>buildings|large|sum_insured|553000</t>
        </is>
      </c>
      <c r="C533" s="18" t="inlineStr">
        <is>
          <t>buildings</t>
        </is>
      </c>
      <c r="D533" s="18" t="inlineStr">
        <is>
          <t>large</t>
        </is>
      </c>
      <c r="E533" s="18" t="inlineStr">
        <is>
          <t>sum_insured</t>
        </is>
      </c>
      <c r="F533" s="18" t="inlineStr">
        <is>
          <t>spline value</t>
        </is>
      </c>
      <c r="G533" s="18" t="n"/>
      <c r="H533" s="33" t="n">
        <v>553000</v>
      </c>
      <c r="I533" s="33" t="n"/>
      <c r="J533" s="33" t="n"/>
      <c r="K533" s="34" t="n">
        <v>1.518984047194007</v>
      </c>
      <c r="L533" s="35">
        <f>IF(ISNUMBER(K533),EXP(K533),"")</f>
        <v/>
      </c>
      <c r="M533" s="18" t="inlineStr">
        <is>
          <t>every value from 44000 to 894000 in steps of 1000</t>
        </is>
      </c>
      <c r="N533" s="18" t="inlineStr">
        <is>
          <t>buildings|large|sum_insured</t>
        </is>
      </c>
    </row>
    <row r="534">
      <c r="B534" s="18" t="inlineStr">
        <is>
          <t>buildings|large|sum_insured|554000</t>
        </is>
      </c>
      <c r="C534" s="18" t="inlineStr">
        <is>
          <t>buildings</t>
        </is>
      </c>
      <c r="D534" s="18" t="inlineStr">
        <is>
          <t>large</t>
        </is>
      </c>
      <c r="E534" s="18" t="inlineStr">
        <is>
          <t>sum_insured</t>
        </is>
      </c>
      <c r="F534" s="18" t="inlineStr">
        <is>
          <t>spline value</t>
        </is>
      </c>
      <c r="G534" s="18" t="n"/>
      <c r="H534" s="33" t="n">
        <v>554000</v>
      </c>
      <c r="I534" s="33" t="n"/>
      <c r="J534" s="33" t="n"/>
      <c r="K534" s="34" t="n">
        <v>1.520475572616659</v>
      </c>
      <c r="L534" s="35">
        <f>IF(ISNUMBER(K534),EXP(K534),"")</f>
        <v/>
      </c>
      <c r="M534" s="18" t="inlineStr">
        <is>
          <t>every value from 44000 to 894000 in steps of 1000</t>
        </is>
      </c>
      <c r="N534" s="18" t="inlineStr">
        <is>
          <t>buildings|large|sum_insured</t>
        </is>
      </c>
    </row>
    <row r="535">
      <c r="B535" s="18" t="inlineStr">
        <is>
          <t>buildings|large|sum_insured|555000</t>
        </is>
      </c>
      <c r="C535" s="18" t="inlineStr">
        <is>
          <t>buildings</t>
        </is>
      </c>
      <c r="D535" s="18" t="inlineStr">
        <is>
          <t>large</t>
        </is>
      </c>
      <c r="E535" s="18" t="inlineStr">
        <is>
          <t>sum_insured</t>
        </is>
      </c>
      <c r="F535" s="18" t="inlineStr">
        <is>
          <t>spline value</t>
        </is>
      </c>
      <c r="G535" s="18" t="n"/>
      <c r="H535" s="33" t="n">
        <v>555000</v>
      </c>
      <c r="I535" s="33" t="n"/>
      <c r="J535" s="33" t="n"/>
      <c r="K535" s="34" t="n">
        <v>1.521959158777351</v>
      </c>
      <c r="L535" s="35">
        <f>IF(ISNUMBER(K535),EXP(K535),"")</f>
        <v/>
      </c>
      <c r="M535" s="18" t="inlineStr">
        <is>
          <t>every value from 44000 to 894000 in steps of 1000</t>
        </is>
      </c>
      <c r="N535" s="18" t="inlineStr">
        <is>
          <t>buildings|large|sum_insured</t>
        </is>
      </c>
    </row>
    <row r="536">
      <c r="B536" s="18" t="inlineStr">
        <is>
          <t>buildings|large|sum_insured|556000</t>
        </is>
      </c>
      <c r="C536" s="18" t="inlineStr">
        <is>
          <t>buildings</t>
        </is>
      </c>
      <c r="D536" s="18" t="inlineStr">
        <is>
          <t>large</t>
        </is>
      </c>
      <c r="E536" s="18" t="inlineStr">
        <is>
          <t>sum_insured</t>
        </is>
      </c>
      <c r="F536" s="18" t="inlineStr">
        <is>
          <t>spline value</t>
        </is>
      </c>
      <c r="G536" s="18" t="n"/>
      <c r="H536" s="33" t="n">
        <v>556000</v>
      </c>
      <c r="I536" s="33" t="n"/>
      <c r="J536" s="33" t="n"/>
      <c r="K536" s="34" t="n">
        <v>1.523434812951156</v>
      </c>
      <c r="L536" s="35">
        <f>IF(ISNUMBER(K536),EXP(K536),"")</f>
        <v/>
      </c>
      <c r="M536" s="18" t="inlineStr">
        <is>
          <t>every value from 44000 to 894000 in steps of 1000</t>
        </is>
      </c>
      <c r="N536" s="18" t="inlineStr">
        <is>
          <t>buildings|large|sum_insured</t>
        </is>
      </c>
    </row>
    <row r="537">
      <c r="B537" s="18" t="inlineStr">
        <is>
          <t>buildings|large|sum_insured|557000</t>
        </is>
      </c>
      <c r="C537" s="18" t="inlineStr">
        <is>
          <t>buildings</t>
        </is>
      </c>
      <c r="D537" s="18" t="inlineStr">
        <is>
          <t>large</t>
        </is>
      </c>
      <c r="E537" s="18" t="inlineStr">
        <is>
          <t>sum_insured</t>
        </is>
      </c>
      <c r="F537" s="18" t="inlineStr">
        <is>
          <t>spline value</t>
        </is>
      </c>
      <c r="G537" s="18" t="n"/>
      <c r="H537" s="33" t="n">
        <v>557000</v>
      </c>
      <c r="I537" s="33" t="n"/>
      <c r="J537" s="33" t="n"/>
      <c r="K537" s="34" t="n">
        <v>1.524902542413146</v>
      </c>
      <c r="L537" s="35">
        <f>IF(ISNUMBER(K537),EXP(K537),"")</f>
        <v/>
      </c>
      <c r="M537" s="18" t="inlineStr">
        <is>
          <t>every value from 44000 to 894000 in steps of 1000</t>
        </is>
      </c>
      <c r="N537" s="18" t="inlineStr">
        <is>
          <t>buildings|large|sum_insured</t>
        </is>
      </c>
    </row>
    <row r="538">
      <c r="B538" s="18" t="inlineStr">
        <is>
          <t>buildings|large|sum_insured|558000</t>
        </is>
      </c>
      <c r="C538" s="18" t="inlineStr">
        <is>
          <t>buildings</t>
        </is>
      </c>
      <c r="D538" s="18" t="inlineStr">
        <is>
          <t>large</t>
        </is>
      </c>
      <c r="E538" s="18" t="inlineStr">
        <is>
          <t>sum_insured</t>
        </is>
      </c>
      <c r="F538" s="18" t="inlineStr">
        <is>
          <t>spline value</t>
        </is>
      </c>
      <c r="G538" s="18" t="n"/>
      <c r="H538" s="33" t="n">
        <v>558000</v>
      </c>
      <c r="I538" s="33" t="n"/>
      <c r="J538" s="33" t="n"/>
      <c r="K538" s="34" t="n">
        <v>1.526362354438393</v>
      </c>
      <c r="L538" s="35">
        <f>IF(ISNUMBER(K538),EXP(K538),"")</f>
        <v/>
      </c>
      <c r="M538" s="18" t="inlineStr">
        <is>
          <t>every value from 44000 to 894000 in steps of 1000</t>
        </is>
      </c>
      <c r="N538" s="18" t="inlineStr">
        <is>
          <t>buildings|large|sum_insured</t>
        </is>
      </c>
    </row>
    <row r="539">
      <c r="B539" s="18" t="inlineStr">
        <is>
          <t>buildings|large|sum_insured|559000</t>
        </is>
      </c>
      <c r="C539" s="18" t="inlineStr">
        <is>
          <t>buildings</t>
        </is>
      </c>
      <c r="D539" s="18" t="inlineStr">
        <is>
          <t>large</t>
        </is>
      </c>
      <c r="E539" s="18" t="inlineStr">
        <is>
          <t>sum_insured</t>
        </is>
      </c>
      <c r="F539" s="18" t="inlineStr">
        <is>
          <t>spline value</t>
        </is>
      </c>
      <c r="G539" s="18" t="n"/>
      <c r="H539" s="33" t="n">
        <v>559000</v>
      </c>
      <c r="I539" s="33" t="n"/>
      <c r="J539" s="33" t="n"/>
      <c r="K539" s="34" t="n">
        <v>1.527814256301969</v>
      </c>
      <c r="L539" s="35">
        <f>IF(ISNUMBER(K539),EXP(K539),"")</f>
        <v/>
      </c>
      <c r="M539" s="18" t="inlineStr">
        <is>
          <t>every value from 44000 to 894000 in steps of 1000</t>
        </is>
      </c>
      <c r="N539" s="18" t="inlineStr">
        <is>
          <t>buildings|large|sum_insured</t>
        </is>
      </c>
    </row>
    <row r="540">
      <c r="B540" s="18" t="inlineStr">
        <is>
          <t>buildings|large|sum_insured|560000</t>
        </is>
      </c>
      <c r="C540" s="18" t="inlineStr">
        <is>
          <t>buildings</t>
        </is>
      </c>
      <c r="D540" s="18" t="inlineStr">
        <is>
          <t>large</t>
        </is>
      </c>
      <c r="E540" s="18" t="inlineStr">
        <is>
          <t>sum_insured</t>
        </is>
      </c>
      <c r="F540" s="18" t="inlineStr">
        <is>
          <t>spline value</t>
        </is>
      </c>
      <c r="G540" s="18" t="n"/>
      <c r="H540" s="33" t="n">
        <v>560000</v>
      </c>
      <c r="I540" s="33" t="n"/>
      <c r="J540" s="33" t="n"/>
      <c r="K540" s="34" t="n">
        <v>1.529258255278946</v>
      </c>
      <c r="L540" s="35">
        <f>IF(ISNUMBER(K540),EXP(K540),"")</f>
        <v/>
      </c>
      <c r="M540" s="18" t="inlineStr">
        <is>
          <t>every value from 44000 to 894000 in steps of 1000</t>
        </is>
      </c>
      <c r="N540" s="18" t="inlineStr">
        <is>
          <t>buildings|large|sum_insured</t>
        </is>
      </c>
    </row>
    <row r="541">
      <c r="B541" s="18" t="inlineStr">
        <is>
          <t>buildings|large|sum_insured|561000</t>
        </is>
      </c>
      <c r="C541" s="18" t="inlineStr">
        <is>
          <t>buildings</t>
        </is>
      </c>
      <c r="D541" s="18" t="inlineStr">
        <is>
          <t>large</t>
        </is>
      </c>
      <c r="E541" s="18" t="inlineStr">
        <is>
          <t>sum_insured</t>
        </is>
      </c>
      <c r="F541" s="18" t="inlineStr">
        <is>
          <t>spline value</t>
        </is>
      </c>
      <c r="G541" s="18" t="n"/>
      <c r="H541" s="33" t="n">
        <v>561000</v>
      </c>
      <c r="I541" s="33" t="n"/>
      <c r="J541" s="33" t="n"/>
      <c r="K541" s="34" t="n">
        <v>1.530694358644396</v>
      </c>
      <c r="L541" s="35">
        <f>IF(ISNUMBER(K541),EXP(K541),"")</f>
        <v/>
      </c>
      <c r="M541" s="18" t="inlineStr">
        <is>
          <t>every value from 44000 to 894000 in steps of 1000</t>
        </is>
      </c>
      <c r="N541" s="18" t="inlineStr">
        <is>
          <t>buildings|large|sum_insured</t>
        </is>
      </c>
    </row>
    <row r="542">
      <c r="B542" s="18" t="inlineStr">
        <is>
          <t>buildings|large|sum_insured|562000</t>
        </is>
      </c>
      <c r="C542" s="18" t="inlineStr">
        <is>
          <t>buildings</t>
        </is>
      </c>
      <c r="D542" s="18" t="inlineStr">
        <is>
          <t>large</t>
        </is>
      </c>
      <c r="E542" s="18" t="inlineStr">
        <is>
          <t>sum_insured</t>
        </is>
      </c>
      <c r="F542" s="18" t="inlineStr">
        <is>
          <t>spline value</t>
        </is>
      </c>
      <c r="G542" s="18" t="n"/>
      <c r="H542" s="33" t="n">
        <v>562000</v>
      </c>
      <c r="I542" s="33" t="n"/>
      <c r="J542" s="33" t="n"/>
      <c r="K542" s="34" t="n">
        <v>1.53212257367339</v>
      </c>
      <c r="L542" s="35">
        <f>IF(ISNUMBER(K542),EXP(K542),"")</f>
        <v/>
      </c>
      <c r="M542" s="18" t="inlineStr">
        <is>
          <t>every value from 44000 to 894000 in steps of 1000</t>
        </is>
      </c>
      <c r="N542" s="18" t="inlineStr">
        <is>
          <t>buildings|large|sum_insured</t>
        </is>
      </c>
    </row>
    <row r="543">
      <c r="B543" s="18" t="inlineStr">
        <is>
          <t>buildings|large|sum_insured|563000</t>
        </is>
      </c>
      <c r="C543" s="18" t="inlineStr">
        <is>
          <t>buildings</t>
        </is>
      </c>
      <c r="D543" s="18" t="inlineStr">
        <is>
          <t>large</t>
        </is>
      </c>
      <c r="E543" s="18" t="inlineStr">
        <is>
          <t>sum_insured</t>
        </is>
      </c>
      <c r="F543" s="18" t="inlineStr">
        <is>
          <t>spline value</t>
        </is>
      </c>
      <c r="G543" s="18" t="n"/>
      <c r="H543" s="33" t="n">
        <v>563000</v>
      </c>
      <c r="I543" s="33" t="n"/>
      <c r="J543" s="33" t="n"/>
      <c r="K543" s="34" t="n">
        <v>1.533542907641001</v>
      </c>
      <c r="L543" s="35">
        <f>IF(ISNUMBER(K543),EXP(K543),"")</f>
        <v/>
      </c>
      <c r="M543" s="18" t="inlineStr">
        <is>
          <t>every value from 44000 to 894000 in steps of 1000</t>
        </is>
      </c>
      <c r="N543" s="18" t="inlineStr">
        <is>
          <t>buildings|large|sum_insured</t>
        </is>
      </c>
    </row>
    <row r="544">
      <c r="B544" s="18" t="inlineStr">
        <is>
          <t>buildings|large|sum_insured|564000</t>
        </is>
      </c>
      <c r="C544" s="18" t="inlineStr">
        <is>
          <t>buildings</t>
        </is>
      </c>
      <c r="D544" s="18" t="inlineStr">
        <is>
          <t>large</t>
        </is>
      </c>
      <c r="E544" s="18" t="inlineStr">
        <is>
          <t>sum_insured</t>
        </is>
      </c>
      <c r="F544" s="18" t="inlineStr">
        <is>
          <t>spline value</t>
        </is>
      </c>
      <c r="G544" s="18" t="n"/>
      <c r="H544" s="33" t="n">
        <v>564000</v>
      </c>
      <c r="I544" s="33" t="n"/>
      <c r="J544" s="33" t="n"/>
      <c r="K544" s="34" t="n">
        <v>1.534955367822301</v>
      </c>
      <c r="L544" s="35">
        <f>IF(ISNUMBER(K544),EXP(K544),"")</f>
        <v/>
      </c>
      <c r="M544" s="18" t="inlineStr">
        <is>
          <t>every value from 44000 to 894000 in steps of 1000</t>
        </is>
      </c>
      <c r="N544" s="18" t="inlineStr">
        <is>
          <t>buildings|large|sum_insured</t>
        </is>
      </c>
    </row>
    <row r="545">
      <c r="B545" s="18" t="inlineStr">
        <is>
          <t>buildings|large|sum_insured|565000</t>
        </is>
      </c>
      <c r="C545" s="18" t="inlineStr">
        <is>
          <t>buildings</t>
        </is>
      </c>
      <c r="D545" s="18" t="inlineStr">
        <is>
          <t>large</t>
        </is>
      </c>
      <c r="E545" s="18" t="inlineStr">
        <is>
          <t>sum_insured</t>
        </is>
      </c>
      <c r="F545" s="18" t="inlineStr">
        <is>
          <t>spline value</t>
        </is>
      </c>
      <c r="G545" s="18" t="n"/>
      <c r="H545" s="33" t="n">
        <v>565000</v>
      </c>
      <c r="I545" s="33" t="n"/>
      <c r="J545" s="33" t="n"/>
      <c r="K545" s="34" t="n">
        <v>1.536359961492362</v>
      </c>
      <c r="L545" s="35">
        <f>IF(ISNUMBER(K545),EXP(K545),"")</f>
        <v/>
      </c>
      <c r="M545" s="18" t="inlineStr">
        <is>
          <t>every value from 44000 to 894000 in steps of 1000</t>
        </is>
      </c>
      <c r="N545" s="18" t="inlineStr">
        <is>
          <t>buildings|large|sum_insured</t>
        </is>
      </c>
    </row>
    <row r="546">
      <c r="B546" s="18" t="inlineStr">
        <is>
          <t>buildings|large|sum_insured|566000</t>
        </is>
      </c>
      <c r="C546" s="18" t="inlineStr">
        <is>
          <t>buildings</t>
        </is>
      </c>
      <c r="D546" s="18" t="inlineStr">
        <is>
          <t>large</t>
        </is>
      </c>
      <c r="E546" s="18" t="inlineStr">
        <is>
          <t>sum_insured</t>
        </is>
      </c>
      <c r="F546" s="18" t="inlineStr">
        <is>
          <t>spline value</t>
        </is>
      </c>
      <c r="G546" s="18" t="n"/>
      <c r="H546" s="33" t="n">
        <v>566000</v>
      </c>
      <c r="I546" s="33" t="n"/>
      <c r="J546" s="33" t="n"/>
      <c r="K546" s="34" t="n">
        <v>1.537756695926255</v>
      </c>
      <c r="L546" s="35">
        <f>IF(ISNUMBER(K546),EXP(K546),"")</f>
        <v/>
      </c>
      <c r="M546" s="18" t="inlineStr">
        <is>
          <t>every value from 44000 to 894000 in steps of 1000</t>
        </is>
      </c>
      <c r="N546" s="18" t="inlineStr">
        <is>
          <t>buildings|large|sum_insured</t>
        </is>
      </c>
    </row>
    <row r="547">
      <c r="B547" s="18" t="inlineStr">
        <is>
          <t>buildings|large|sum_insured|567000</t>
        </is>
      </c>
      <c r="C547" s="18" t="inlineStr">
        <is>
          <t>buildings</t>
        </is>
      </c>
      <c r="D547" s="18" t="inlineStr">
        <is>
          <t>large</t>
        </is>
      </c>
      <c r="E547" s="18" t="inlineStr">
        <is>
          <t>sum_insured</t>
        </is>
      </c>
      <c r="F547" s="18" t="inlineStr">
        <is>
          <t>spline value</t>
        </is>
      </c>
      <c r="G547" s="18" t="n"/>
      <c r="H547" s="33" t="n">
        <v>567000</v>
      </c>
      <c r="I547" s="33" t="n"/>
      <c r="J547" s="33" t="n"/>
      <c r="K547" s="34" t="n">
        <v>1.539145578399053</v>
      </c>
      <c r="L547" s="35">
        <f>IF(ISNUMBER(K547),EXP(K547),"")</f>
        <v/>
      </c>
      <c r="M547" s="18" t="inlineStr">
        <is>
          <t>every value from 44000 to 894000 in steps of 1000</t>
        </is>
      </c>
      <c r="N547" s="18" t="inlineStr">
        <is>
          <t>buildings|large|sum_insured</t>
        </is>
      </c>
    </row>
    <row r="548">
      <c r="B548" s="18" t="inlineStr">
        <is>
          <t>buildings|large|sum_insured|568000</t>
        </is>
      </c>
      <c r="C548" s="18" t="inlineStr">
        <is>
          <t>buildings</t>
        </is>
      </c>
      <c r="D548" s="18" t="inlineStr">
        <is>
          <t>large</t>
        </is>
      </c>
      <c r="E548" s="18" t="inlineStr">
        <is>
          <t>sum_insured</t>
        </is>
      </c>
      <c r="F548" s="18" t="inlineStr">
        <is>
          <t>spline value</t>
        </is>
      </c>
      <c r="G548" s="18" t="n"/>
      <c r="H548" s="33" t="n">
        <v>568000</v>
      </c>
      <c r="I548" s="33" t="n"/>
      <c r="J548" s="33" t="n"/>
      <c r="K548" s="34" t="n">
        <v>1.540526616185828</v>
      </c>
      <c r="L548" s="35">
        <f>IF(ISNUMBER(K548),EXP(K548),"")</f>
        <v/>
      </c>
      <c r="M548" s="18" t="inlineStr">
        <is>
          <t>every value from 44000 to 894000 in steps of 1000</t>
        </is>
      </c>
      <c r="N548" s="18" t="inlineStr">
        <is>
          <t>buildings|large|sum_insured</t>
        </is>
      </c>
    </row>
    <row r="549">
      <c r="B549" s="18" t="inlineStr">
        <is>
          <t>buildings|large|sum_insured|569000</t>
        </is>
      </c>
      <c r="C549" s="18" t="inlineStr">
        <is>
          <t>buildings</t>
        </is>
      </c>
      <c r="D549" s="18" t="inlineStr">
        <is>
          <t>large</t>
        </is>
      </c>
      <c r="E549" s="18" t="inlineStr">
        <is>
          <t>sum_insured</t>
        </is>
      </c>
      <c r="F549" s="18" t="inlineStr">
        <is>
          <t>spline value</t>
        </is>
      </c>
      <c r="G549" s="18" t="n"/>
      <c r="H549" s="33" t="n">
        <v>569000</v>
      </c>
      <c r="I549" s="33" t="n"/>
      <c r="J549" s="33" t="n"/>
      <c r="K549" s="34" t="n">
        <v>1.541899816561652</v>
      </c>
      <c r="L549" s="35">
        <f>IF(ISNUMBER(K549),EXP(K549),"")</f>
        <v/>
      </c>
      <c r="M549" s="18" t="inlineStr">
        <is>
          <t>every value from 44000 to 894000 in steps of 1000</t>
        </is>
      </c>
      <c r="N549" s="18" t="inlineStr">
        <is>
          <t>buildings|large|sum_insured</t>
        </is>
      </c>
    </row>
    <row r="550">
      <c r="B550" s="18" t="inlineStr">
        <is>
          <t>buildings|large|sum_insured|570000</t>
        </is>
      </c>
      <c r="C550" s="18" t="inlineStr">
        <is>
          <t>buildings</t>
        </is>
      </c>
      <c r="D550" s="18" t="inlineStr">
        <is>
          <t>large</t>
        </is>
      </c>
      <c r="E550" s="18" t="inlineStr">
        <is>
          <t>sum_insured</t>
        </is>
      </c>
      <c r="F550" s="18" t="inlineStr">
        <is>
          <t>spline value</t>
        </is>
      </c>
      <c r="G550" s="18" t="n"/>
      <c r="H550" s="33" t="n">
        <v>570000</v>
      </c>
      <c r="I550" s="33" t="n"/>
      <c r="J550" s="33" t="n"/>
      <c r="K550" s="34" t="n">
        <v>1.543265186801596</v>
      </c>
      <c r="L550" s="35">
        <f>IF(ISNUMBER(K550),EXP(K550),"")</f>
        <v/>
      </c>
      <c r="M550" s="18" t="inlineStr">
        <is>
          <t>every value from 44000 to 894000 in steps of 1000</t>
        </is>
      </c>
      <c r="N550" s="18" t="inlineStr">
        <is>
          <t>buildings|large|sum_insured</t>
        </is>
      </c>
    </row>
    <row r="551">
      <c r="B551" s="18" t="inlineStr">
        <is>
          <t>buildings|large|sum_insured|571000</t>
        </is>
      </c>
      <c r="C551" s="18" t="inlineStr">
        <is>
          <t>buildings</t>
        </is>
      </c>
      <c r="D551" s="18" t="inlineStr">
        <is>
          <t>large</t>
        </is>
      </c>
      <c r="E551" s="18" t="inlineStr">
        <is>
          <t>sum_insured</t>
        </is>
      </c>
      <c r="F551" s="18" t="inlineStr">
        <is>
          <t>spline value</t>
        </is>
      </c>
      <c r="G551" s="18" t="n"/>
      <c r="H551" s="33" t="n">
        <v>571000</v>
      </c>
      <c r="I551" s="33" t="n"/>
      <c r="J551" s="33" t="n"/>
      <c r="K551" s="34" t="n">
        <v>1.544622734180733</v>
      </c>
      <c r="L551" s="35">
        <f>IF(ISNUMBER(K551),EXP(K551),"")</f>
        <v/>
      </c>
      <c r="M551" s="18" t="inlineStr">
        <is>
          <t>every value from 44000 to 894000 in steps of 1000</t>
        </is>
      </c>
      <c r="N551" s="18" t="inlineStr">
        <is>
          <t>buildings|large|sum_insured</t>
        </is>
      </c>
    </row>
    <row r="552">
      <c r="B552" s="18" t="inlineStr">
        <is>
          <t>buildings|large|sum_insured|572000</t>
        </is>
      </c>
      <c r="C552" s="18" t="inlineStr">
        <is>
          <t>buildings</t>
        </is>
      </c>
      <c r="D552" s="18" t="inlineStr">
        <is>
          <t>large</t>
        </is>
      </c>
      <c r="E552" s="18" t="inlineStr">
        <is>
          <t>sum_insured</t>
        </is>
      </c>
      <c r="F552" s="18" t="inlineStr">
        <is>
          <t>spline value</t>
        </is>
      </c>
      <c r="G552" s="18" t="n"/>
      <c r="H552" s="33" t="n">
        <v>572000</v>
      </c>
      <c r="I552" s="33" t="n"/>
      <c r="J552" s="33" t="n"/>
      <c r="K552" s="34" t="n">
        <v>1.545972465974135</v>
      </c>
      <c r="L552" s="35">
        <f>IF(ISNUMBER(K552),EXP(K552),"")</f>
        <v/>
      </c>
      <c r="M552" s="18" t="inlineStr">
        <is>
          <t>every value from 44000 to 894000 in steps of 1000</t>
        </is>
      </c>
      <c r="N552" s="18" t="inlineStr">
        <is>
          <t>buildings|large|sum_insured</t>
        </is>
      </c>
    </row>
    <row r="553">
      <c r="B553" s="18" t="inlineStr">
        <is>
          <t>buildings|large|sum_insured|573000</t>
        </is>
      </c>
      <c r="C553" s="18" t="inlineStr">
        <is>
          <t>buildings</t>
        </is>
      </c>
      <c r="D553" s="18" t="inlineStr">
        <is>
          <t>large</t>
        </is>
      </c>
      <c r="E553" s="18" t="inlineStr">
        <is>
          <t>sum_insured</t>
        </is>
      </c>
      <c r="F553" s="18" t="inlineStr">
        <is>
          <t>spline value</t>
        </is>
      </c>
      <c r="G553" s="18" t="n"/>
      <c r="H553" s="33" t="n">
        <v>573000</v>
      </c>
      <c r="I553" s="33" t="n"/>
      <c r="J553" s="33" t="n"/>
      <c r="K553" s="34" t="n">
        <v>1.547314389456873</v>
      </c>
      <c r="L553" s="35">
        <f>IF(ISNUMBER(K553),EXP(K553),"")</f>
        <v/>
      </c>
      <c r="M553" s="18" t="inlineStr">
        <is>
          <t>every value from 44000 to 894000 in steps of 1000</t>
        </is>
      </c>
      <c r="N553" s="18" t="inlineStr">
        <is>
          <t>buildings|large|sum_insured</t>
        </is>
      </c>
    </row>
    <row r="554">
      <c r="B554" s="18" t="inlineStr">
        <is>
          <t>buildings|large|sum_insured|574000</t>
        </is>
      </c>
      <c r="C554" s="18" t="inlineStr">
        <is>
          <t>buildings</t>
        </is>
      </c>
      <c r="D554" s="18" t="inlineStr">
        <is>
          <t>large</t>
        </is>
      </c>
      <c r="E554" s="18" t="inlineStr">
        <is>
          <t>sum_insured</t>
        </is>
      </c>
      <c r="F554" s="18" t="inlineStr">
        <is>
          <t>spline value</t>
        </is>
      </c>
      <c r="G554" s="18" t="n"/>
      <c r="H554" s="33" t="n">
        <v>574000</v>
      </c>
      <c r="I554" s="33" t="n"/>
      <c r="J554" s="33" t="n"/>
      <c r="K554" s="34" t="n">
        <v>1.548648511904019</v>
      </c>
      <c r="L554" s="35">
        <f>IF(ISNUMBER(K554),EXP(K554),"")</f>
        <v/>
      </c>
      <c r="M554" s="18" t="inlineStr">
        <is>
          <t>every value from 44000 to 894000 in steps of 1000</t>
        </is>
      </c>
      <c r="N554" s="18" t="inlineStr">
        <is>
          <t>buildings|large|sum_insured</t>
        </is>
      </c>
    </row>
    <row r="555">
      <c r="B555" s="18" t="inlineStr">
        <is>
          <t>buildings|large|sum_insured|575000</t>
        </is>
      </c>
      <c r="C555" s="18" t="inlineStr">
        <is>
          <t>buildings</t>
        </is>
      </c>
      <c r="D555" s="18" t="inlineStr">
        <is>
          <t>large</t>
        </is>
      </c>
      <c r="E555" s="18" t="inlineStr">
        <is>
          <t>sum_insured</t>
        </is>
      </c>
      <c r="F555" s="18" t="inlineStr">
        <is>
          <t>spline value</t>
        </is>
      </c>
      <c r="G555" s="18" t="n"/>
      <c r="H555" s="33" t="n">
        <v>575000</v>
      </c>
      <c r="I555" s="33" t="n"/>
      <c r="J555" s="33" t="n"/>
      <c r="K555" s="34" t="n">
        <v>1.549974840590647</v>
      </c>
      <c r="L555" s="35">
        <f>IF(ISNUMBER(K555),EXP(K555),"")</f>
        <v/>
      </c>
      <c r="M555" s="18" t="inlineStr">
        <is>
          <t>every value from 44000 to 894000 in steps of 1000</t>
        </is>
      </c>
      <c r="N555" s="18" t="inlineStr">
        <is>
          <t>buildings|large|sum_insured</t>
        </is>
      </c>
    </row>
    <row r="556">
      <c r="B556" s="18" t="inlineStr">
        <is>
          <t>buildings|large|sum_insured|576000</t>
        </is>
      </c>
      <c r="C556" s="18" t="inlineStr">
        <is>
          <t>buildings</t>
        </is>
      </c>
      <c r="D556" s="18" t="inlineStr">
        <is>
          <t>large</t>
        </is>
      </c>
      <c r="E556" s="18" t="inlineStr">
        <is>
          <t>sum_insured</t>
        </is>
      </c>
      <c r="F556" s="18" t="inlineStr">
        <is>
          <t>spline value</t>
        </is>
      </c>
      <c r="G556" s="18" t="n"/>
      <c r="H556" s="33" t="n">
        <v>576000</v>
      </c>
      <c r="I556" s="33" t="n"/>
      <c r="J556" s="33" t="n"/>
      <c r="K556" s="34" t="n">
        <v>1.551293382791827</v>
      </c>
      <c r="L556" s="35">
        <f>IF(ISNUMBER(K556),EXP(K556),"")</f>
        <v/>
      </c>
      <c r="M556" s="18" t="inlineStr">
        <is>
          <t>every value from 44000 to 894000 in steps of 1000</t>
        </is>
      </c>
      <c r="N556" s="18" t="inlineStr">
        <is>
          <t>buildings|large|sum_insured</t>
        </is>
      </c>
    </row>
    <row r="557">
      <c r="B557" s="18" t="inlineStr">
        <is>
          <t>buildings|large|sum_insured|577000</t>
        </is>
      </c>
      <c r="C557" s="18" t="inlineStr">
        <is>
          <t>buildings</t>
        </is>
      </c>
      <c r="D557" s="18" t="inlineStr">
        <is>
          <t>large</t>
        </is>
      </c>
      <c r="E557" s="18" t="inlineStr">
        <is>
          <t>sum_insured</t>
        </is>
      </c>
      <c r="F557" s="18" t="inlineStr">
        <is>
          <t>spline value</t>
        </is>
      </c>
      <c r="G557" s="18" t="n"/>
      <c r="H557" s="33" t="n">
        <v>577000</v>
      </c>
      <c r="I557" s="33" t="n"/>
      <c r="J557" s="33" t="n"/>
      <c r="K557" s="34" t="n">
        <v>1.552604145782631</v>
      </c>
      <c r="L557" s="35">
        <f>IF(ISNUMBER(K557),EXP(K557),"")</f>
        <v/>
      </c>
      <c r="M557" s="18" t="inlineStr">
        <is>
          <t>every value from 44000 to 894000 in steps of 1000</t>
        </is>
      </c>
      <c r="N557" s="18" t="inlineStr">
        <is>
          <t>buildings|large|sum_insured</t>
        </is>
      </c>
    </row>
    <row r="558">
      <c r="B558" s="18" t="inlineStr">
        <is>
          <t>buildings|large|sum_insured|578000</t>
        </is>
      </c>
      <c r="C558" s="18" t="inlineStr">
        <is>
          <t>buildings</t>
        </is>
      </c>
      <c r="D558" s="18" t="inlineStr">
        <is>
          <t>large</t>
        </is>
      </c>
      <c r="E558" s="18" t="inlineStr">
        <is>
          <t>sum_insured</t>
        </is>
      </c>
      <c r="F558" s="18" t="inlineStr">
        <is>
          <t>spline value</t>
        </is>
      </c>
      <c r="G558" s="18" t="n"/>
      <c r="H558" s="33" t="n">
        <v>578000</v>
      </c>
      <c r="I558" s="33" t="n"/>
      <c r="J558" s="33" t="n"/>
      <c r="K558" s="34" t="n">
        <v>1.553907136838132</v>
      </c>
      <c r="L558" s="35">
        <f>IF(ISNUMBER(K558),EXP(K558),"")</f>
        <v/>
      </c>
      <c r="M558" s="18" t="inlineStr">
        <is>
          <t>every value from 44000 to 894000 in steps of 1000</t>
        </is>
      </c>
      <c r="N558" s="18" t="inlineStr">
        <is>
          <t>buildings|large|sum_insured</t>
        </is>
      </c>
    </row>
    <row r="559">
      <c r="B559" s="18" t="inlineStr">
        <is>
          <t>buildings|large|sum_insured|579000</t>
        </is>
      </c>
      <c r="C559" s="18" t="inlineStr">
        <is>
          <t>buildings</t>
        </is>
      </c>
      <c r="D559" s="18" t="inlineStr">
        <is>
          <t>large</t>
        </is>
      </c>
      <c r="E559" s="18" t="inlineStr">
        <is>
          <t>sum_insured</t>
        </is>
      </c>
      <c r="F559" s="18" t="inlineStr">
        <is>
          <t>spline value</t>
        </is>
      </c>
      <c r="G559" s="18" t="n"/>
      <c r="H559" s="33" t="n">
        <v>579000</v>
      </c>
      <c r="I559" s="33" t="n"/>
      <c r="J559" s="33" t="n"/>
      <c r="K559" s="34" t="n">
        <v>1.555202363233402</v>
      </c>
      <c r="L559" s="35">
        <f>IF(ISNUMBER(K559),EXP(K559),"")</f>
        <v/>
      </c>
      <c r="M559" s="18" t="inlineStr">
        <is>
          <t>every value from 44000 to 894000 in steps of 1000</t>
        </is>
      </c>
      <c r="N559" s="18" t="inlineStr">
        <is>
          <t>buildings|large|sum_insured</t>
        </is>
      </c>
    </row>
    <row r="560">
      <c r="B560" s="18" t="inlineStr">
        <is>
          <t>buildings|large|sum_insured|580000</t>
        </is>
      </c>
      <c r="C560" s="18" t="inlineStr">
        <is>
          <t>buildings</t>
        </is>
      </c>
      <c r="D560" s="18" t="inlineStr">
        <is>
          <t>large</t>
        </is>
      </c>
      <c r="E560" s="18" t="inlineStr">
        <is>
          <t>sum_insured</t>
        </is>
      </c>
      <c r="F560" s="18" t="inlineStr">
        <is>
          <t>spline value</t>
        </is>
      </c>
      <c r="G560" s="18" t="n"/>
      <c r="H560" s="33" t="n">
        <v>580000</v>
      </c>
      <c r="I560" s="33" t="n"/>
      <c r="J560" s="33" t="n"/>
      <c r="K560" s="34" t="n">
        <v>1.556489832243512</v>
      </c>
      <c r="L560" s="35">
        <f>IF(ISNUMBER(K560),EXP(K560),"")</f>
        <v/>
      </c>
      <c r="M560" s="18" t="inlineStr">
        <is>
          <t>every value from 44000 to 894000 in steps of 1000</t>
        </is>
      </c>
      <c r="N560" s="18" t="inlineStr">
        <is>
          <t>buildings|large|sum_insured</t>
        </is>
      </c>
    </row>
    <row r="561">
      <c r="B561" s="18" t="inlineStr">
        <is>
          <t>buildings|large|sum_insured|581000</t>
        </is>
      </c>
      <c r="C561" s="18" t="inlineStr">
        <is>
          <t>buildings</t>
        </is>
      </c>
      <c r="D561" s="18" t="inlineStr">
        <is>
          <t>large</t>
        </is>
      </c>
      <c r="E561" s="18" t="inlineStr">
        <is>
          <t>sum_insured</t>
        </is>
      </c>
      <c r="F561" s="18" t="inlineStr">
        <is>
          <t>spline value</t>
        </is>
      </c>
      <c r="G561" s="18" t="n"/>
      <c r="H561" s="33" t="n">
        <v>581000</v>
      </c>
      <c r="I561" s="33" t="n"/>
      <c r="J561" s="33" t="n"/>
      <c r="K561" s="34" t="n">
        <v>1.557769551143535</v>
      </c>
      <c r="L561" s="35">
        <f>IF(ISNUMBER(K561),EXP(K561),"")</f>
        <v/>
      </c>
      <c r="M561" s="18" t="inlineStr">
        <is>
          <t>every value from 44000 to 894000 in steps of 1000</t>
        </is>
      </c>
      <c r="N561" s="18" t="inlineStr">
        <is>
          <t>buildings|large|sum_insured</t>
        </is>
      </c>
    </row>
    <row r="562">
      <c r="B562" s="18" t="inlineStr">
        <is>
          <t>buildings|large|sum_insured|582000</t>
        </is>
      </c>
      <c r="C562" s="18" t="inlineStr">
        <is>
          <t>buildings</t>
        </is>
      </c>
      <c r="D562" s="18" t="inlineStr">
        <is>
          <t>large</t>
        </is>
      </c>
      <c r="E562" s="18" t="inlineStr">
        <is>
          <t>sum_insured</t>
        </is>
      </c>
      <c r="F562" s="18" t="inlineStr">
        <is>
          <t>spline value</t>
        </is>
      </c>
      <c r="G562" s="18" t="n"/>
      <c r="H562" s="33" t="n">
        <v>582000</v>
      </c>
      <c r="I562" s="33" t="n"/>
      <c r="J562" s="33" t="n"/>
      <c r="K562" s="34" t="n">
        <v>1.559041527208542</v>
      </c>
      <c r="L562" s="35">
        <f>IF(ISNUMBER(K562),EXP(K562),"")</f>
        <v/>
      </c>
      <c r="M562" s="18" t="inlineStr">
        <is>
          <t>every value from 44000 to 894000 in steps of 1000</t>
        </is>
      </c>
      <c r="N562" s="18" t="inlineStr">
        <is>
          <t>buildings|large|sum_insured</t>
        </is>
      </c>
    </row>
    <row r="563">
      <c r="B563" s="18" t="inlineStr">
        <is>
          <t>buildings|large|sum_insured|583000</t>
        </is>
      </c>
      <c r="C563" s="18" t="inlineStr">
        <is>
          <t>buildings</t>
        </is>
      </c>
      <c r="D563" s="18" t="inlineStr">
        <is>
          <t>large</t>
        </is>
      </c>
      <c r="E563" s="18" t="inlineStr">
        <is>
          <t>sum_insured</t>
        </is>
      </c>
      <c r="F563" s="18" t="inlineStr">
        <is>
          <t>spline value</t>
        </is>
      </c>
      <c r="G563" s="18" t="n"/>
      <c r="H563" s="33" t="n">
        <v>583000</v>
      </c>
      <c r="I563" s="33" t="n"/>
      <c r="J563" s="33" t="n"/>
      <c r="K563" s="34" t="n">
        <v>1.560305767713606</v>
      </c>
      <c r="L563" s="35">
        <f>IF(ISNUMBER(K563),EXP(K563),"")</f>
        <v/>
      </c>
      <c r="M563" s="18" t="inlineStr">
        <is>
          <t>every value from 44000 to 894000 in steps of 1000</t>
        </is>
      </c>
      <c r="N563" s="18" t="inlineStr">
        <is>
          <t>buildings|large|sum_insured</t>
        </is>
      </c>
    </row>
    <row r="564">
      <c r="B564" s="18" t="inlineStr">
        <is>
          <t>buildings|large|sum_insured|584000</t>
        </is>
      </c>
      <c r="C564" s="18" t="inlineStr">
        <is>
          <t>buildings</t>
        </is>
      </c>
      <c r="D564" s="18" t="inlineStr">
        <is>
          <t>large</t>
        </is>
      </c>
      <c r="E564" s="18" t="inlineStr">
        <is>
          <t>sum_insured</t>
        </is>
      </c>
      <c r="F564" s="18" t="inlineStr">
        <is>
          <t>spline value</t>
        </is>
      </c>
      <c r="G564" s="18" t="n"/>
      <c r="H564" s="33" t="n">
        <v>584000</v>
      </c>
      <c r="I564" s="33" t="n"/>
      <c r="J564" s="33" t="n"/>
      <c r="K564" s="34" t="n">
        <v>1.561562279933797</v>
      </c>
      <c r="L564" s="35">
        <f>IF(ISNUMBER(K564),EXP(K564),"")</f>
        <v/>
      </c>
      <c r="M564" s="18" t="inlineStr">
        <is>
          <t>every value from 44000 to 894000 in steps of 1000</t>
        </is>
      </c>
      <c r="N564" s="18" t="inlineStr">
        <is>
          <t>buildings|large|sum_insured</t>
        </is>
      </c>
    </row>
    <row r="565">
      <c r="B565" s="18" t="inlineStr">
        <is>
          <t>buildings|large|sum_insured|585000</t>
        </is>
      </c>
      <c r="C565" s="18" t="inlineStr">
        <is>
          <t>buildings</t>
        </is>
      </c>
      <c r="D565" s="18" t="inlineStr">
        <is>
          <t>large</t>
        </is>
      </c>
      <c r="E565" s="18" t="inlineStr">
        <is>
          <t>sum_insured</t>
        </is>
      </c>
      <c r="F565" s="18" t="inlineStr">
        <is>
          <t>spline value</t>
        </is>
      </c>
      <c r="G565" s="18" t="n"/>
      <c r="H565" s="33" t="n">
        <v>585000</v>
      </c>
      <c r="I565" s="33" t="n"/>
      <c r="J565" s="33" t="n"/>
      <c r="K565" s="34" t="n">
        <v>1.56281107114419</v>
      </c>
      <c r="L565" s="35">
        <f>IF(ISNUMBER(K565),EXP(K565),"")</f>
        <v/>
      </c>
      <c r="M565" s="18" t="inlineStr">
        <is>
          <t>every value from 44000 to 894000 in steps of 1000</t>
        </is>
      </c>
      <c r="N565" s="18" t="inlineStr">
        <is>
          <t>buildings|large|sum_insured</t>
        </is>
      </c>
    </row>
    <row r="566">
      <c r="B566" s="18" t="inlineStr">
        <is>
          <t>buildings|large|sum_insured|586000</t>
        </is>
      </c>
      <c r="C566" s="18" t="inlineStr">
        <is>
          <t>buildings</t>
        </is>
      </c>
      <c r="D566" s="18" t="inlineStr">
        <is>
          <t>large</t>
        </is>
      </c>
      <c r="E566" s="18" t="inlineStr">
        <is>
          <t>sum_insured</t>
        </is>
      </c>
      <c r="F566" s="18" t="inlineStr">
        <is>
          <t>spline value</t>
        </is>
      </c>
      <c r="G566" s="18" t="n"/>
      <c r="H566" s="33" t="n">
        <v>586000</v>
      </c>
      <c r="I566" s="33" t="n"/>
      <c r="J566" s="33" t="n"/>
      <c r="K566" s="34" t="n">
        <v>1.564052148619855</v>
      </c>
      <c r="L566" s="35">
        <f>IF(ISNUMBER(K566),EXP(K566),"")</f>
        <v/>
      </c>
      <c r="M566" s="18" t="inlineStr">
        <is>
          <t>every value from 44000 to 894000 in steps of 1000</t>
        </is>
      </c>
      <c r="N566" s="18" t="inlineStr">
        <is>
          <t>buildings|large|sum_insured</t>
        </is>
      </c>
    </row>
    <row r="567">
      <c r="B567" s="18" t="inlineStr">
        <is>
          <t>buildings|large|sum_insured|587000</t>
        </is>
      </c>
      <c r="C567" s="18" t="inlineStr">
        <is>
          <t>buildings</t>
        </is>
      </c>
      <c r="D567" s="18" t="inlineStr">
        <is>
          <t>large</t>
        </is>
      </c>
      <c r="E567" s="18" t="inlineStr">
        <is>
          <t>sum_insured</t>
        </is>
      </c>
      <c r="F567" s="18" t="inlineStr">
        <is>
          <t>spline value</t>
        </is>
      </c>
      <c r="G567" s="18" t="n"/>
      <c r="H567" s="33" t="n">
        <v>587000</v>
      </c>
      <c r="I567" s="33" t="n"/>
      <c r="J567" s="33" t="n"/>
      <c r="K567" s="34" t="n">
        <v>1.565285519635864</v>
      </c>
      <c r="L567" s="35">
        <f>IF(ISNUMBER(K567),EXP(K567),"")</f>
        <v/>
      </c>
      <c r="M567" s="18" t="inlineStr">
        <is>
          <t>every value from 44000 to 894000 in steps of 1000</t>
        </is>
      </c>
      <c r="N567" s="18" t="inlineStr">
        <is>
          <t>buildings|large|sum_insured</t>
        </is>
      </c>
    </row>
    <row r="568">
      <c r="B568" s="18" t="inlineStr">
        <is>
          <t>buildings|large|sum_insured|588000</t>
        </is>
      </c>
      <c r="C568" s="18" t="inlineStr">
        <is>
          <t>buildings</t>
        </is>
      </c>
      <c r="D568" s="18" t="inlineStr">
        <is>
          <t>large</t>
        </is>
      </c>
      <c r="E568" s="18" t="inlineStr">
        <is>
          <t>sum_insured</t>
        </is>
      </c>
      <c r="F568" s="18" t="inlineStr">
        <is>
          <t>spline value</t>
        </is>
      </c>
      <c r="G568" s="18" t="n"/>
      <c r="H568" s="33" t="n">
        <v>588000</v>
      </c>
      <c r="I568" s="33" t="n"/>
      <c r="J568" s="33" t="n"/>
      <c r="K568" s="34" t="n">
        <v>1.56651119146729</v>
      </c>
      <c r="L568" s="35">
        <f>IF(ISNUMBER(K568),EXP(K568),"")</f>
        <v/>
      </c>
      <c r="M568" s="18" t="inlineStr">
        <is>
          <t>every value from 44000 to 894000 in steps of 1000</t>
        </is>
      </c>
      <c r="N568" s="18" t="inlineStr">
        <is>
          <t>buildings|large|sum_insured</t>
        </is>
      </c>
    </row>
    <row r="569">
      <c r="B569" s="18" t="inlineStr">
        <is>
          <t>buildings|large|sum_insured|589000</t>
        </is>
      </c>
      <c r="C569" s="18" t="inlineStr">
        <is>
          <t>buildings</t>
        </is>
      </c>
      <c r="D569" s="18" t="inlineStr">
        <is>
          <t>large</t>
        </is>
      </c>
      <c r="E569" s="18" t="inlineStr">
        <is>
          <t>sum_insured</t>
        </is>
      </c>
      <c r="F569" s="18" t="inlineStr">
        <is>
          <t>spline value</t>
        </is>
      </c>
      <c r="G569" s="18" t="n"/>
      <c r="H569" s="33" t="n">
        <v>589000</v>
      </c>
      <c r="I569" s="33" t="n"/>
      <c r="J569" s="33" t="n"/>
      <c r="K569" s="34" t="n">
        <v>1.567729171389204</v>
      </c>
      <c r="L569" s="35">
        <f>IF(ISNUMBER(K569),EXP(K569),"")</f>
        <v/>
      </c>
      <c r="M569" s="18" t="inlineStr">
        <is>
          <t>every value from 44000 to 894000 in steps of 1000</t>
        </is>
      </c>
      <c r="N569" s="18" t="inlineStr">
        <is>
          <t>buildings|large|sum_insured</t>
        </is>
      </c>
    </row>
    <row r="570">
      <c r="B570" s="18" t="inlineStr">
        <is>
          <t>buildings|large|sum_insured|590000</t>
        </is>
      </c>
      <c r="C570" s="18" t="inlineStr">
        <is>
          <t>buildings</t>
        </is>
      </c>
      <c r="D570" s="18" t="inlineStr">
        <is>
          <t>large</t>
        </is>
      </c>
      <c r="E570" s="18" t="inlineStr">
        <is>
          <t>sum_insured</t>
        </is>
      </c>
      <c r="F570" s="18" t="inlineStr">
        <is>
          <t>spline value</t>
        </is>
      </c>
      <c r="G570" s="18" t="n"/>
      <c r="H570" s="33" t="n">
        <v>590000</v>
      </c>
      <c r="I570" s="33" t="n"/>
      <c r="J570" s="33" t="n"/>
      <c r="K570" s="34" t="n">
        <v>1.568939466676679</v>
      </c>
      <c r="L570" s="35">
        <f>IF(ISNUMBER(K570),EXP(K570),"")</f>
        <v/>
      </c>
      <c r="M570" s="18" t="inlineStr">
        <is>
          <t>every value from 44000 to 894000 in steps of 1000</t>
        </is>
      </c>
      <c r="N570" s="18" t="inlineStr">
        <is>
          <t>buildings|large|sum_insured</t>
        </is>
      </c>
    </row>
    <row r="571">
      <c r="B571" s="18" t="inlineStr">
        <is>
          <t>buildings|large|sum_insured|591000</t>
        </is>
      </c>
      <c r="C571" s="18" t="inlineStr">
        <is>
          <t>buildings</t>
        </is>
      </c>
      <c r="D571" s="18" t="inlineStr">
        <is>
          <t>large</t>
        </is>
      </c>
      <c r="E571" s="18" t="inlineStr">
        <is>
          <t>sum_insured</t>
        </is>
      </c>
      <c r="F571" s="18" t="inlineStr">
        <is>
          <t>spline value</t>
        </is>
      </c>
      <c r="G571" s="18" t="n"/>
      <c r="H571" s="33" t="n">
        <v>591000</v>
      </c>
      <c r="I571" s="33" t="n"/>
      <c r="J571" s="33" t="n"/>
      <c r="K571" s="34" t="n">
        <v>1.570142084604786</v>
      </c>
      <c r="L571" s="35">
        <f>IF(ISNUMBER(K571),EXP(K571),"")</f>
        <v/>
      </c>
      <c r="M571" s="18" t="inlineStr">
        <is>
          <t>every value from 44000 to 894000 in steps of 1000</t>
        </is>
      </c>
      <c r="N571" s="18" t="inlineStr">
        <is>
          <t>buildings|large|sum_insured</t>
        </is>
      </c>
    </row>
    <row r="572">
      <c r="B572" s="18" t="inlineStr">
        <is>
          <t>buildings|large|sum_insured|592000</t>
        </is>
      </c>
      <c r="C572" s="18" t="inlineStr">
        <is>
          <t>buildings</t>
        </is>
      </c>
      <c r="D572" s="18" t="inlineStr">
        <is>
          <t>large</t>
        </is>
      </c>
      <c r="E572" s="18" t="inlineStr">
        <is>
          <t>sum_insured</t>
        </is>
      </c>
      <c r="F572" s="18" t="inlineStr">
        <is>
          <t>spline value</t>
        </is>
      </c>
      <c r="G572" s="18" t="n"/>
      <c r="H572" s="33" t="n">
        <v>592000</v>
      </c>
      <c r="I572" s="33" t="n"/>
      <c r="J572" s="33" t="n"/>
      <c r="K572" s="34" t="n">
        <v>1.571337032448597</v>
      </c>
      <c r="L572" s="35">
        <f>IF(ISNUMBER(K572),EXP(K572),"")</f>
        <v/>
      </c>
      <c r="M572" s="18" t="inlineStr">
        <is>
          <t>every value from 44000 to 894000 in steps of 1000</t>
        </is>
      </c>
      <c r="N572" s="18" t="inlineStr">
        <is>
          <t>buildings|large|sum_insured</t>
        </is>
      </c>
    </row>
    <row r="573">
      <c r="B573" s="18" t="inlineStr">
        <is>
          <t>buildings|large|sum_insured|593000</t>
        </is>
      </c>
      <c r="C573" s="18" t="inlineStr">
        <is>
          <t>buildings</t>
        </is>
      </c>
      <c r="D573" s="18" t="inlineStr">
        <is>
          <t>large</t>
        </is>
      </c>
      <c r="E573" s="18" t="inlineStr">
        <is>
          <t>sum_insured</t>
        </is>
      </c>
      <c r="F573" s="18" t="inlineStr">
        <is>
          <t>spline value</t>
        </is>
      </c>
      <c r="G573" s="18" t="n"/>
      <c r="H573" s="33" t="n">
        <v>593000</v>
      </c>
      <c r="I573" s="33" t="n"/>
      <c r="J573" s="33" t="n"/>
      <c r="K573" s="34" t="n">
        <v>1.572524317483185</v>
      </c>
      <c r="L573" s="35">
        <f>IF(ISNUMBER(K573),EXP(K573),"")</f>
        <v/>
      </c>
      <c r="M573" s="18" t="inlineStr">
        <is>
          <t>every value from 44000 to 894000 in steps of 1000</t>
        </is>
      </c>
      <c r="N573" s="18" t="inlineStr">
        <is>
          <t>buildings|large|sum_insured</t>
        </is>
      </c>
    </row>
    <row r="574">
      <c r="B574" s="18" t="inlineStr">
        <is>
          <t>buildings|large|sum_insured|594000</t>
        </is>
      </c>
      <c r="C574" s="18" t="inlineStr">
        <is>
          <t>buildings</t>
        </is>
      </c>
      <c r="D574" s="18" t="inlineStr">
        <is>
          <t>large</t>
        </is>
      </c>
      <c r="E574" s="18" t="inlineStr">
        <is>
          <t>sum_insured</t>
        </is>
      </c>
      <c r="F574" s="18" t="inlineStr">
        <is>
          <t>spline value</t>
        </is>
      </c>
      <c r="G574" s="18" t="n"/>
      <c r="H574" s="33" t="n">
        <v>594000</v>
      </c>
      <c r="I574" s="33" t="n"/>
      <c r="J574" s="33" t="n"/>
      <c r="K574" s="34" t="n">
        <v>1.57370394698362</v>
      </c>
      <c r="L574" s="35">
        <f>IF(ISNUMBER(K574),EXP(K574),"")</f>
        <v/>
      </c>
      <c r="M574" s="18" t="inlineStr">
        <is>
          <t>every value from 44000 to 894000 in steps of 1000</t>
        </is>
      </c>
      <c r="N574" s="18" t="inlineStr">
        <is>
          <t>buildings|large|sum_insured</t>
        </is>
      </c>
    </row>
    <row r="575">
      <c r="B575" s="18" t="inlineStr">
        <is>
          <t>buildings|large|sum_insured|595000</t>
        </is>
      </c>
      <c r="C575" s="18" t="inlineStr">
        <is>
          <t>buildings</t>
        </is>
      </c>
      <c r="D575" s="18" t="inlineStr">
        <is>
          <t>large</t>
        </is>
      </c>
      <c r="E575" s="18" t="inlineStr">
        <is>
          <t>sum_insured</t>
        </is>
      </c>
      <c r="F575" s="18" t="inlineStr">
        <is>
          <t>spline value</t>
        </is>
      </c>
      <c r="G575" s="18" t="n"/>
      <c r="H575" s="33" t="n">
        <v>595000</v>
      </c>
      <c r="I575" s="33" t="n"/>
      <c r="J575" s="33" t="n"/>
      <c r="K575" s="34" t="n">
        <v>1.574875928224977</v>
      </c>
      <c r="L575" s="35">
        <f>IF(ISNUMBER(K575),EXP(K575),"")</f>
        <v/>
      </c>
      <c r="M575" s="18" t="inlineStr">
        <is>
          <t>every value from 44000 to 894000 in steps of 1000</t>
        </is>
      </c>
      <c r="N575" s="18" t="inlineStr">
        <is>
          <t>buildings|large|sum_insured</t>
        </is>
      </c>
    </row>
    <row r="576">
      <c r="B576" s="18" t="inlineStr">
        <is>
          <t>buildings|large|sum_insured|596000</t>
        </is>
      </c>
      <c r="C576" s="18" t="inlineStr">
        <is>
          <t>buildings</t>
        </is>
      </c>
      <c r="D576" s="18" t="inlineStr">
        <is>
          <t>large</t>
        </is>
      </c>
      <c r="E576" s="18" t="inlineStr">
        <is>
          <t>sum_insured</t>
        </is>
      </c>
      <c r="F576" s="18" t="inlineStr">
        <is>
          <t>spline value</t>
        </is>
      </c>
      <c r="G576" s="18" t="n"/>
      <c r="H576" s="33" t="n">
        <v>596000</v>
      </c>
      <c r="I576" s="33" t="n"/>
      <c r="J576" s="33" t="n"/>
      <c r="K576" s="34" t="n">
        <v>1.576040268482325</v>
      </c>
      <c r="L576" s="35">
        <f>IF(ISNUMBER(K576),EXP(K576),"")</f>
        <v/>
      </c>
      <c r="M576" s="18" t="inlineStr">
        <is>
          <t>every value from 44000 to 894000 in steps of 1000</t>
        </is>
      </c>
      <c r="N576" s="18" t="inlineStr">
        <is>
          <t>buildings|large|sum_insured</t>
        </is>
      </c>
    </row>
    <row r="577">
      <c r="B577" s="18" t="inlineStr">
        <is>
          <t>buildings|large|sum_insured|597000</t>
        </is>
      </c>
      <c r="C577" s="18" t="inlineStr">
        <is>
          <t>buildings</t>
        </is>
      </c>
      <c r="D577" s="18" t="inlineStr">
        <is>
          <t>large</t>
        </is>
      </c>
      <c r="E577" s="18" t="inlineStr">
        <is>
          <t>sum_insured</t>
        </is>
      </c>
      <c r="F577" s="18" t="inlineStr">
        <is>
          <t>spline value</t>
        </is>
      </c>
      <c r="G577" s="18" t="n"/>
      <c r="H577" s="33" t="n">
        <v>597000</v>
      </c>
      <c r="I577" s="33" t="n"/>
      <c r="J577" s="33" t="n"/>
      <c r="K577" s="34" t="n">
        <v>1.577196975030738</v>
      </c>
      <c r="L577" s="35">
        <f>IF(ISNUMBER(K577),EXP(K577),"")</f>
        <v/>
      </c>
      <c r="M577" s="18" t="inlineStr">
        <is>
          <t>every value from 44000 to 894000 in steps of 1000</t>
        </is>
      </c>
      <c r="N577" s="18" t="inlineStr">
        <is>
          <t>buildings|large|sum_insured</t>
        </is>
      </c>
    </row>
    <row r="578">
      <c r="B578" s="18" t="inlineStr">
        <is>
          <t>buildings|large|sum_insured|598000</t>
        </is>
      </c>
      <c r="C578" s="18" t="inlineStr">
        <is>
          <t>buildings</t>
        </is>
      </c>
      <c r="D578" s="18" t="inlineStr">
        <is>
          <t>large</t>
        </is>
      </c>
      <c r="E578" s="18" t="inlineStr">
        <is>
          <t>sum_insured</t>
        </is>
      </c>
      <c r="F578" s="18" t="inlineStr">
        <is>
          <t>spline value</t>
        </is>
      </c>
      <c r="G578" s="18" t="n"/>
      <c r="H578" s="33" t="n">
        <v>598000</v>
      </c>
      <c r="I578" s="33" t="n"/>
      <c r="J578" s="33" t="n"/>
      <c r="K578" s="34" t="n">
        <v>1.578346055145287</v>
      </c>
      <c r="L578" s="35">
        <f>IF(ISNUMBER(K578),EXP(K578),"")</f>
        <v/>
      </c>
      <c r="M578" s="18" t="inlineStr">
        <is>
          <t>every value from 44000 to 894000 in steps of 1000</t>
        </is>
      </c>
      <c r="N578" s="18" t="inlineStr">
        <is>
          <t>buildings|large|sum_insured</t>
        </is>
      </c>
    </row>
    <row r="579">
      <c r="B579" s="18" t="inlineStr">
        <is>
          <t>buildings|large|sum_insured|599000</t>
        </is>
      </c>
      <c r="C579" s="18" t="inlineStr">
        <is>
          <t>buildings</t>
        </is>
      </c>
      <c r="D579" s="18" t="inlineStr">
        <is>
          <t>large</t>
        </is>
      </c>
      <c r="E579" s="18" t="inlineStr">
        <is>
          <t>sum_insured</t>
        </is>
      </c>
      <c r="F579" s="18" t="inlineStr">
        <is>
          <t>spline value</t>
        </is>
      </c>
      <c r="G579" s="18" t="n"/>
      <c r="H579" s="33" t="n">
        <v>599000</v>
      </c>
      <c r="I579" s="33" t="n"/>
      <c r="J579" s="33" t="n"/>
      <c r="K579" s="34" t="n">
        <v>1.579487516101044</v>
      </c>
      <c r="L579" s="35">
        <f>IF(ISNUMBER(K579),EXP(K579),"")</f>
        <v/>
      </c>
      <c r="M579" s="18" t="inlineStr">
        <is>
          <t>every value from 44000 to 894000 in steps of 1000</t>
        </is>
      </c>
      <c r="N579" s="18" t="inlineStr">
        <is>
          <t>buildings|large|sum_insured</t>
        </is>
      </c>
    </row>
    <row r="580">
      <c r="B580" s="18" t="inlineStr">
        <is>
          <t>buildings|large|sum_insured|600000</t>
        </is>
      </c>
      <c r="C580" s="18" t="inlineStr">
        <is>
          <t>buildings</t>
        </is>
      </c>
      <c r="D580" s="18" t="inlineStr">
        <is>
          <t>large</t>
        </is>
      </c>
      <c r="E580" s="18" t="inlineStr">
        <is>
          <t>sum_insured</t>
        </is>
      </c>
      <c r="F580" s="18" t="inlineStr">
        <is>
          <t>spline value</t>
        </is>
      </c>
      <c r="G580" s="18" t="n"/>
      <c r="H580" s="33" t="n">
        <v>600000</v>
      </c>
      <c r="I580" s="33" t="n"/>
      <c r="J580" s="33" t="n"/>
      <c r="K580" s="34" t="n">
        <v>1.580621365173081</v>
      </c>
      <c r="L580" s="35">
        <f>IF(ISNUMBER(K580),EXP(K580),"")</f>
        <v/>
      </c>
      <c r="M580" s="18" t="inlineStr">
        <is>
          <t>every value from 44000 to 894000 in steps of 1000</t>
        </is>
      </c>
      <c r="N580" s="18" t="inlineStr">
        <is>
          <t>buildings|large|sum_insured</t>
        </is>
      </c>
    </row>
    <row r="581">
      <c r="B581" s="18" t="inlineStr">
        <is>
          <t>buildings|large|sum_insured|601000</t>
        </is>
      </c>
      <c r="C581" s="18" t="inlineStr">
        <is>
          <t>buildings</t>
        </is>
      </c>
      <c r="D581" s="18" t="inlineStr">
        <is>
          <t>large</t>
        </is>
      </c>
      <c r="E581" s="18" t="inlineStr">
        <is>
          <t>sum_insured</t>
        </is>
      </c>
      <c r="F581" s="18" t="inlineStr">
        <is>
          <t>spline value</t>
        </is>
      </c>
      <c r="G581" s="18" t="n"/>
      <c r="H581" s="33" t="n">
        <v>601000</v>
      </c>
      <c r="I581" s="33" t="n"/>
      <c r="J581" s="33" t="n"/>
      <c r="K581" s="34" t="n">
        <v>1.581747609636471</v>
      </c>
      <c r="L581" s="35">
        <f>IF(ISNUMBER(K581),EXP(K581),"")</f>
        <v/>
      </c>
      <c r="M581" s="18" t="inlineStr">
        <is>
          <t>every value from 44000 to 894000 in steps of 1000</t>
        </is>
      </c>
      <c r="N581" s="18" t="inlineStr">
        <is>
          <t>buildings|large|sum_insured</t>
        </is>
      </c>
    </row>
    <row r="582">
      <c r="B582" s="18" t="inlineStr">
        <is>
          <t>buildings|large|sum_insured|602000</t>
        </is>
      </c>
      <c r="C582" s="18" t="inlineStr">
        <is>
          <t>buildings</t>
        </is>
      </c>
      <c r="D582" s="18" t="inlineStr">
        <is>
          <t>large</t>
        </is>
      </c>
      <c r="E582" s="18" t="inlineStr">
        <is>
          <t>sum_insured</t>
        </is>
      </c>
      <c r="F582" s="18" t="inlineStr">
        <is>
          <t>spline value</t>
        </is>
      </c>
      <c r="G582" s="18" t="n"/>
      <c r="H582" s="33" t="n">
        <v>602000</v>
      </c>
      <c r="I582" s="33" t="n"/>
      <c r="J582" s="33" t="n"/>
      <c r="K582" s="34" t="n">
        <v>1.582866256766285</v>
      </c>
      <c r="L582" s="35">
        <f>IF(ISNUMBER(K582),EXP(K582),"")</f>
        <v/>
      </c>
      <c r="M582" s="18" t="inlineStr">
        <is>
          <t>every value from 44000 to 894000 in steps of 1000</t>
        </is>
      </c>
      <c r="N582" s="18" t="inlineStr">
        <is>
          <t>buildings|large|sum_insured</t>
        </is>
      </c>
    </row>
    <row r="583">
      <c r="B583" s="18" t="inlineStr">
        <is>
          <t>buildings|large|sum_insured|603000</t>
        </is>
      </c>
      <c r="C583" s="18" t="inlineStr">
        <is>
          <t>buildings</t>
        </is>
      </c>
      <c r="D583" s="18" t="inlineStr">
        <is>
          <t>large</t>
        </is>
      </c>
      <c r="E583" s="18" t="inlineStr">
        <is>
          <t>sum_insured</t>
        </is>
      </c>
      <c r="F583" s="18" t="inlineStr">
        <is>
          <t>spline value</t>
        </is>
      </c>
      <c r="G583" s="18" t="n"/>
      <c r="H583" s="33" t="n">
        <v>603000</v>
      </c>
      <c r="I583" s="33" t="n"/>
      <c r="J583" s="33" t="n"/>
      <c r="K583" s="34" t="n">
        <v>1.583977313837595</v>
      </c>
      <c r="L583" s="35">
        <f>IF(ISNUMBER(K583),EXP(K583),"")</f>
        <v/>
      </c>
      <c r="M583" s="18" t="inlineStr">
        <is>
          <t>every value from 44000 to 894000 in steps of 1000</t>
        </is>
      </c>
      <c r="N583" s="18" t="inlineStr">
        <is>
          <t>buildings|large|sum_insured</t>
        </is>
      </c>
    </row>
    <row r="584">
      <c r="B584" s="18" t="inlineStr">
        <is>
          <t>buildings|large|sum_insured|604000</t>
        </is>
      </c>
      <c r="C584" s="18" t="inlineStr">
        <is>
          <t>buildings</t>
        </is>
      </c>
      <c r="D584" s="18" t="inlineStr">
        <is>
          <t>large</t>
        </is>
      </c>
      <c r="E584" s="18" t="inlineStr">
        <is>
          <t>sum_insured</t>
        </is>
      </c>
      <c r="F584" s="18" t="inlineStr">
        <is>
          <t>spline value</t>
        </is>
      </c>
      <c r="G584" s="18" t="n"/>
      <c r="H584" s="33" t="n">
        <v>604000</v>
      </c>
      <c r="I584" s="33" t="n"/>
      <c r="J584" s="33" t="n"/>
      <c r="K584" s="34" t="n">
        <v>1.585080788125472</v>
      </c>
      <c r="L584" s="35">
        <f>IF(ISNUMBER(K584),EXP(K584),"")</f>
        <v/>
      </c>
      <c r="M584" s="18" t="inlineStr">
        <is>
          <t>every value from 44000 to 894000 in steps of 1000</t>
        </is>
      </c>
      <c r="N584" s="18" t="inlineStr">
        <is>
          <t>buildings|large|sum_insured</t>
        </is>
      </c>
    </row>
    <row r="585">
      <c r="B585" s="18" t="inlineStr">
        <is>
          <t>buildings|large|sum_insured|605000</t>
        </is>
      </c>
      <c r="C585" s="18" t="inlineStr">
        <is>
          <t>buildings</t>
        </is>
      </c>
      <c r="D585" s="18" t="inlineStr">
        <is>
          <t>large</t>
        </is>
      </c>
      <c r="E585" s="18" t="inlineStr">
        <is>
          <t>sum_insured</t>
        </is>
      </c>
      <c r="F585" s="18" t="inlineStr">
        <is>
          <t>spline value</t>
        </is>
      </c>
      <c r="G585" s="18" t="n"/>
      <c r="H585" s="33" t="n">
        <v>605000</v>
      </c>
      <c r="I585" s="33" t="n"/>
      <c r="J585" s="33" t="n"/>
      <c r="K585" s="34" t="n">
        <v>1.586176686904991</v>
      </c>
      <c r="L585" s="35">
        <f>IF(ISNUMBER(K585),EXP(K585),"")</f>
        <v/>
      </c>
      <c r="M585" s="18" t="inlineStr">
        <is>
          <t>every value from 44000 to 894000 in steps of 1000</t>
        </is>
      </c>
      <c r="N585" s="18" t="inlineStr">
        <is>
          <t>buildings|large|sum_insured</t>
        </is>
      </c>
    </row>
    <row r="586">
      <c r="B586" s="18" t="inlineStr">
        <is>
          <t>buildings|large|sum_insured|606000</t>
        </is>
      </c>
      <c r="C586" s="18" t="inlineStr">
        <is>
          <t>buildings</t>
        </is>
      </c>
      <c r="D586" s="18" t="inlineStr">
        <is>
          <t>large</t>
        </is>
      </c>
      <c r="E586" s="18" t="inlineStr">
        <is>
          <t>sum_insured</t>
        </is>
      </c>
      <c r="F586" s="18" t="inlineStr">
        <is>
          <t>spline value</t>
        </is>
      </c>
      <c r="G586" s="18" t="n"/>
      <c r="H586" s="33" t="n">
        <v>606000</v>
      </c>
      <c r="I586" s="33" t="n"/>
      <c r="J586" s="33" t="n"/>
      <c r="K586" s="34" t="n">
        <v>1.587265017451221</v>
      </c>
      <c r="L586" s="35">
        <f>IF(ISNUMBER(K586),EXP(K586),"")</f>
        <v/>
      </c>
      <c r="M586" s="18" t="inlineStr">
        <is>
          <t>every value from 44000 to 894000 in steps of 1000</t>
        </is>
      </c>
      <c r="N586" s="18" t="inlineStr">
        <is>
          <t>buildings|large|sum_insured</t>
        </is>
      </c>
    </row>
    <row r="587">
      <c r="B587" s="18" t="inlineStr">
        <is>
          <t>buildings|large|sum_insured|607000</t>
        </is>
      </c>
      <c r="C587" s="18" t="inlineStr">
        <is>
          <t>buildings</t>
        </is>
      </c>
      <c r="D587" s="18" t="inlineStr">
        <is>
          <t>large</t>
        </is>
      </c>
      <c r="E587" s="18" t="inlineStr">
        <is>
          <t>sum_insured</t>
        </is>
      </c>
      <c r="F587" s="18" t="inlineStr">
        <is>
          <t>spline value</t>
        </is>
      </c>
      <c r="G587" s="18" t="n"/>
      <c r="H587" s="33" t="n">
        <v>607000</v>
      </c>
      <c r="I587" s="33" t="n"/>
      <c r="J587" s="33" t="n"/>
      <c r="K587" s="34" t="n">
        <v>1.588345787039236</v>
      </c>
      <c r="L587" s="35">
        <f>IF(ISNUMBER(K587),EXP(K587),"")</f>
        <v/>
      </c>
      <c r="M587" s="18" t="inlineStr">
        <is>
          <t>every value from 44000 to 894000 in steps of 1000</t>
        </is>
      </c>
      <c r="N587" s="18" t="inlineStr">
        <is>
          <t>buildings|large|sum_insured</t>
        </is>
      </c>
    </row>
    <row r="588">
      <c r="B588" s="18" t="inlineStr">
        <is>
          <t>buildings|large|sum_insured|608000</t>
        </is>
      </c>
      <c r="C588" s="18" t="inlineStr">
        <is>
          <t>buildings</t>
        </is>
      </c>
      <c r="D588" s="18" t="inlineStr">
        <is>
          <t>large</t>
        </is>
      </c>
      <c r="E588" s="18" t="inlineStr">
        <is>
          <t>sum_insured</t>
        </is>
      </c>
      <c r="F588" s="18" t="inlineStr">
        <is>
          <t>spline value</t>
        </is>
      </c>
      <c r="G588" s="18" t="n"/>
      <c r="H588" s="33" t="n">
        <v>608000</v>
      </c>
      <c r="I588" s="33" t="n"/>
      <c r="J588" s="33" t="n"/>
      <c r="K588" s="34" t="n">
        <v>1.589419002944106</v>
      </c>
      <c r="L588" s="35">
        <f>IF(ISNUMBER(K588),EXP(K588),"")</f>
        <v/>
      </c>
      <c r="M588" s="18" t="inlineStr">
        <is>
          <t>every value from 44000 to 894000 in steps of 1000</t>
        </is>
      </c>
      <c r="N588" s="18" t="inlineStr">
        <is>
          <t>buildings|large|sum_insured</t>
        </is>
      </c>
    </row>
    <row r="589">
      <c r="B589" s="18" t="inlineStr">
        <is>
          <t>buildings|large|sum_insured|609000</t>
        </is>
      </c>
      <c r="C589" s="18" t="inlineStr">
        <is>
          <t>buildings</t>
        </is>
      </c>
      <c r="D589" s="18" t="inlineStr">
        <is>
          <t>large</t>
        </is>
      </c>
      <c r="E589" s="18" t="inlineStr">
        <is>
          <t>sum_insured</t>
        </is>
      </c>
      <c r="F589" s="18" t="inlineStr">
        <is>
          <t>spline value</t>
        </is>
      </c>
      <c r="G589" s="18" t="n"/>
      <c r="H589" s="33" t="n">
        <v>609000</v>
      </c>
      <c r="I589" s="33" t="n"/>
      <c r="J589" s="33" t="n"/>
      <c r="K589" s="34" t="n">
        <v>1.590484672440905</v>
      </c>
      <c r="L589" s="35">
        <f>IF(ISNUMBER(K589),EXP(K589),"")</f>
        <v/>
      </c>
      <c r="M589" s="18" t="inlineStr">
        <is>
          <t>every value from 44000 to 894000 in steps of 1000</t>
        </is>
      </c>
      <c r="N589" s="18" t="inlineStr">
        <is>
          <t>buildings|large|sum_insured</t>
        </is>
      </c>
    </row>
    <row r="590">
      <c r="B590" s="18" t="inlineStr">
        <is>
          <t>buildings|large|sum_insured|610000</t>
        </is>
      </c>
      <c r="C590" s="18" t="inlineStr">
        <is>
          <t>buildings</t>
        </is>
      </c>
      <c r="D590" s="18" t="inlineStr">
        <is>
          <t>large</t>
        </is>
      </c>
      <c r="E590" s="18" t="inlineStr">
        <is>
          <t>sum_insured</t>
        </is>
      </c>
      <c r="F590" s="18" t="inlineStr">
        <is>
          <t>spline value</t>
        </is>
      </c>
      <c r="G590" s="18" t="n"/>
      <c r="H590" s="33" t="n">
        <v>610000</v>
      </c>
      <c r="I590" s="33" t="n"/>
      <c r="J590" s="33" t="n"/>
      <c r="K590" s="34" t="n">
        <v>1.591542802804704</v>
      </c>
      <c r="L590" s="35">
        <f>IF(ISNUMBER(K590),EXP(K590),"")</f>
        <v/>
      </c>
      <c r="M590" s="18" t="inlineStr">
        <is>
          <t>every value from 44000 to 894000 in steps of 1000</t>
        </is>
      </c>
      <c r="N590" s="18" t="inlineStr">
        <is>
          <t>buildings|large|sum_insured</t>
        </is>
      </c>
    </row>
    <row r="591">
      <c r="B591" s="18" t="inlineStr">
        <is>
          <t>buildings|large|sum_insured|611000</t>
        </is>
      </c>
      <c r="C591" s="18" t="inlineStr">
        <is>
          <t>buildings</t>
        </is>
      </c>
      <c r="D591" s="18" t="inlineStr">
        <is>
          <t>large</t>
        </is>
      </c>
      <c r="E591" s="18" t="inlineStr">
        <is>
          <t>sum_insured</t>
        </is>
      </c>
      <c r="F591" s="18" t="inlineStr">
        <is>
          <t>spline value</t>
        </is>
      </c>
      <c r="G591" s="18" t="n"/>
      <c r="H591" s="33" t="n">
        <v>611000</v>
      </c>
      <c r="I591" s="33" t="n"/>
      <c r="J591" s="33" t="n"/>
      <c r="K591" s="34" t="n">
        <v>1.592593401310574</v>
      </c>
      <c r="L591" s="35">
        <f>IF(ISNUMBER(K591),EXP(K591),"")</f>
        <v/>
      </c>
      <c r="M591" s="18" t="inlineStr">
        <is>
          <t>every value from 44000 to 894000 in steps of 1000</t>
        </is>
      </c>
      <c r="N591" s="18" t="inlineStr">
        <is>
          <t>buildings|large|sum_insured</t>
        </is>
      </c>
    </row>
    <row r="592">
      <c r="B592" s="18" t="inlineStr">
        <is>
          <t>buildings|large|sum_insured|612000</t>
        </is>
      </c>
      <c r="C592" s="18" t="inlineStr">
        <is>
          <t>buildings</t>
        </is>
      </c>
      <c r="D592" s="18" t="inlineStr">
        <is>
          <t>large</t>
        </is>
      </c>
      <c r="E592" s="18" t="inlineStr">
        <is>
          <t>sum_insured</t>
        </is>
      </c>
      <c r="F592" s="18" t="inlineStr">
        <is>
          <t>spline value</t>
        </is>
      </c>
      <c r="G592" s="18" t="n"/>
      <c r="H592" s="33" t="n">
        <v>612000</v>
      </c>
      <c r="I592" s="33" t="n"/>
      <c r="J592" s="33" t="n"/>
      <c r="K592" s="34" t="n">
        <v>1.593636475233589</v>
      </c>
      <c r="L592" s="35">
        <f>IF(ISNUMBER(K592),EXP(K592),"")</f>
        <v/>
      </c>
      <c r="M592" s="18" t="inlineStr">
        <is>
          <t>every value from 44000 to 894000 in steps of 1000</t>
        </is>
      </c>
      <c r="N592" s="18" t="inlineStr">
        <is>
          <t>buildings|large|sum_insured</t>
        </is>
      </c>
    </row>
    <row r="593">
      <c r="B593" s="18" t="inlineStr">
        <is>
          <t>buildings|large|sum_insured|613000</t>
        </is>
      </c>
      <c r="C593" s="18" t="inlineStr">
        <is>
          <t>buildings</t>
        </is>
      </c>
      <c r="D593" s="18" t="inlineStr">
        <is>
          <t>large</t>
        </is>
      </c>
      <c r="E593" s="18" t="inlineStr">
        <is>
          <t>sum_insured</t>
        </is>
      </c>
      <c r="F593" s="18" t="inlineStr">
        <is>
          <t>spline value</t>
        </is>
      </c>
      <c r="G593" s="18" t="n"/>
      <c r="H593" s="33" t="n">
        <v>613000</v>
      </c>
      <c r="I593" s="33" t="n"/>
      <c r="J593" s="33" t="n"/>
      <c r="K593" s="34" t="n">
        <v>1.59467203184882</v>
      </c>
      <c r="L593" s="35">
        <f>IF(ISNUMBER(K593),EXP(K593),"")</f>
        <v/>
      </c>
      <c r="M593" s="18" t="inlineStr">
        <is>
          <t>every value from 44000 to 894000 in steps of 1000</t>
        </is>
      </c>
      <c r="N593" s="18" t="inlineStr">
        <is>
          <t>buildings|large|sum_insured</t>
        </is>
      </c>
    </row>
    <row r="594">
      <c r="B594" s="18" t="inlineStr">
        <is>
          <t>buildings|large|sum_insured|614000</t>
        </is>
      </c>
      <c r="C594" s="18" t="inlineStr">
        <is>
          <t>buildings</t>
        </is>
      </c>
      <c r="D594" s="18" t="inlineStr">
        <is>
          <t>large</t>
        </is>
      </c>
      <c r="E594" s="18" t="inlineStr">
        <is>
          <t>sum_insured</t>
        </is>
      </c>
      <c r="F594" s="18" t="inlineStr">
        <is>
          <t>spline value</t>
        </is>
      </c>
      <c r="G594" s="18" t="n"/>
      <c r="H594" s="33" t="n">
        <v>614000</v>
      </c>
      <c r="I594" s="33" t="n"/>
      <c r="J594" s="33" t="n"/>
      <c r="K594" s="34" t="n">
        <v>1.595700078431339</v>
      </c>
      <c r="L594" s="35">
        <f>IF(ISNUMBER(K594),EXP(K594),"")</f>
        <v/>
      </c>
      <c r="M594" s="18" t="inlineStr">
        <is>
          <t>every value from 44000 to 894000 in steps of 1000</t>
        </is>
      </c>
      <c r="N594" s="18" t="inlineStr">
        <is>
          <t>buildings|large|sum_insured</t>
        </is>
      </c>
    </row>
    <row r="595">
      <c r="B595" s="18" t="inlineStr">
        <is>
          <t>buildings|large|sum_insured|615000</t>
        </is>
      </c>
      <c r="C595" s="18" t="inlineStr">
        <is>
          <t>buildings</t>
        </is>
      </c>
      <c r="D595" s="18" t="inlineStr">
        <is>
          <t>large</t>
        </is>
      </c>
      <c r="E595" s="18" t="inlineStr">
        <is>
          <t>sum_insured</t>
        </is>
      </c>
      <c r="F595" s="18" t="inlineStr">
        <is>
          <t>spline value</t>
        </is>
      </c>
      <c r="G595" s="18" t="n"/>
      <c r="H595" s="33" t="n">
        <v>615000</v>
      </c>
      <c r="I595" s="33" t="n"/>
      <c r="J595" s="33" t="n"/>
      <c r="K595" s="34" t="n">
        <v>1.596720622256217</v>
      </c>
      <c r="L595" s="35">
        <f>IF(ISNUMBER(K595),EXP(K595),"")</f>
        <v/>
      </c>
      <c r="M595" s="18" t="inlineStr">
        <is>
          <t>every value from 44000 to 894000 in steps of 1000</t>
        </is>
      </c>
      <c r="N595" s="18" t="inlineStr">
        <is>
          <t>buildings|large|sum_insured</t>
        </is>
      </c>
    </row>
    <row r="596">
      <c r="B596" s="18" t="inlineStr">
        <is>
          <t>buildings|large|sum_insured|616000</t>
        </is>
      </c>
      <c r="C596" s="18" t="inlineStr">
        <is>
          <t>buildings</t>
        </is>
      </c>
      <c r="D596" s="18" t="inlineStr">
        <is>
          <t>large</t>
        </is>
      </c>
      <c r="E596" s="18" t="inlineStr">
        <is>
          <t>sum_insured</t>
        </is>
      </c>
      <c r="F596" s="18" t="inlineStr">
        <is>
          <t>spline value</t>
        </is>
      </c>
      <c r="G596" s="18" t="n"/>
      <c r="H596" s="33" t="n">
        <v>616000</v>
      </c>
      <c r="I596" s="33" t="n"/>
      <c r="J596" s="33" t="n"/>
      <c r="K596" s="34" t="n">
        <v>1.597733670598528</v>
      </c>
      <c r="L596" s="35">
        <f>IF(ISNUMBER(K596),EXP(K596),"")</f>
        <v/>
      </c>
      <c r="M596" s="18" t="inlineStr">
        <is>
          <t>every value from 44000 to 894000 in steps of 1000</t>
        </is>
      </c>
      <c r="N596" s="18" t="inlineStr">
        <is>
          <t>buildings|large|sum_insured</t>
        </is>
      </c>
    </row>
    <row r="597">
      <c r="B597" s="18" t="inlineStr">
        <is>
          <t>buildings|large|sum_insured|617000</t>
        </is>
      </c>
      <c r="C597" s="18" t="inlineStr">
        <is>
          <t>buildings</t>
        </is>
      </c>
      <c r="D597" s="18" t="inlineStr">
        <is>
          <t>large</t>
        </is>
      </c>
      <c r="E597" s="18" t="inlineStr">
        <is>
          <t>sum_insured</t>
        </is>
      </c>
      <c r="F597" s="18" t="inlineStr">
        <is>
          <t>spline value</t>
        </is>
      </c>
      <c r="G597" s="18" t="n"/>
      <c r="H597" s="33" t="n">
        <v>617000</v>
      </c>
      <c r="I597" s="33" t="n"/>
      <c r="J597" s="33" t="n"/>
      <c r="K597" s="34" t="n">
        <v>1.598739230733343</v>
      </c>
      <c r="L597" s="35">
        <f>IF(ISNUMBER(K597),EXP(K597),"")</f>
        <v/>
      </c>
      <c r="M597" s="18" t="inlineStr">
        <is>
          <t>every value from 44000 to 894000 in steps of 1000</t>
        </is>
      </c>
      <c r="N597" s="18" t="inlineStr">
        <is>
          <t>buildings|large|sum_insured</t>
        </is>
      </c>
    </row>
    <row r="598">
      <c r="B598" s="18" t="inlineStr">
        <is>
          <t>buildings|large|sum_insured|618000</t>
        </is>
      </c>
      <c r="C598" s="18" t="inlineStr">
        <is>
          <t>buildings</t>
        </is>
      </c>
      <c r="D598" s="18" t="inlineStr">
        <is>
          <t>large</t>
        </is>
      </c>
      <c r="E598" s="18" t="inlineStr">
        <is>
          <t>sum_insured</t>
        </is>
      </c>
      <c r="F598" s="18" t="inlineStr">
        <is>
          <t>spline value</t>
        </is>
      </c>
      <c r="G598" s="18" t="n"/>
      <c r="H598" s="33" t="n">
        <v>618000</v>
      </c>
      <c r="I598" s="33" t="n"/>
      <c r="J598" s="33" t="n"/>
      <c r="K598" s="34" t="n">
        <v>1.599737309935733</v>
      </c>
      <c r="L598" s="35">
        <f>IF(ISNUMBER(K598),EXP(K598),"")</f>
        <v/>
      </c>
      <c r="M598" s="18" t="inlineStr">
        <is>
          <t>every value from 44000 to 894000 in steps of 1000</t>
        </is>
      </c>
      <c r="N598" s="18" t="inlineStr">
        <is>
          <t>buildings|large|sum_insured</t>
        </is>
      </c>
    </row>
    <row r="599">
      <c r="B599" s="18" t="inlineStr">
        <is>
          <t>buildings|large|sum_insured|619000</t>
        </is>
      </c>
      <c r="C599" s="18" t="inlineStr">
        <is>
          <t>buildings</t>
        </is>
      </c>
      <c r="D599" s="18" t="inlineStr">
        <is>
          <t>large</t>
        </is>
      </c>
      <c r="E599" s="18" t="inlineStr">
        <is>
          <t>sum_insured</t>
        </is>
      </c>
      <c r="F599" s="18" t="inlineStr">
        <is>
          <t>spline value</t>
        </is>
      </c>
      <c r="G599" s="18" t="n"/>
      <c r="H599" s="33" t="n">
        <v>619000</v>
      </c>
      <c r="I599" s="33" t="n"/>
      <c r="J599" s="33" t="n"/>
      <c r="K599" s="34" t="n">
        <v>1.600727915480772</v>
      </c>
      <c r="L599" s="35">
        <f>IF(ISNUMBER(K599),EXP(K599),"")</f>
        <v/>
      </c>
      <c r="M599" s="18" t="inlineStr">
        <is>
          <t>every value from 44000 to 894000 in steps of 1000</t>
        </is>
      </c>
      <c r="N599" s="18" t="inlineStr">
        <is>
          <t>buildings|large|sum_insured</t>
        </is>
      </c>
    </row>
    <row r="600">
      <c r="B600" s="18" t="inlineStr">
        <is>
          <t>buildings|large|sum_insured|620000</t>
        </is>
      </c>
      <c r="C600" s="18" t="inlineStr">
        <is>
          <t>buildings</t>
        </is>
      </c>
      <c r="D600" s="18" t="inlineStr">
        <is>
          <t>large</t>
        </is>
      </c>
      <c r="E600" s="18" t="inlineStr">
        <is>
          <t>sum_insured</t>
        </is>
      </c>
      <c r="F600" s="18" t="inlineStr">
        <is>
          <t>spline value</t>
        </is>
      </c>
      <c r="G600" s="18" t="n"/>
      <c r="H600" s="33" t="n">
        <v>620000</v>
      </c>
      <c r="I600" s="33" t="n"/>
      <c r="J600" s="33" t="n"/>
      <c r="K600" s="34" t="n">
        <v>1.601711054643531</v>
      </c>
      <c r="L600" s="35">
        <f>IF(ISNUMBER(K600),EXP(K600),"")</f>
        <v/>
      </c>
      <c r="M600" s="18" t="inlineStr">
        <is>
          <t>every value from 44000 to 894000 in steps of 1000</t>
        </is>
      </c>
      <c r="N600" s="18" t="inlineStr">
        <is>
          <t>buildings|large|sum_insured</t>
        </is>
      </c>
    </row>
    <row r="601">
      <c r="B601" s="18" t="inlineStr">
        <is>
          <t>buildings|large|sum_insured|621000</t>
        </is>
      </c>
      <c r="C601" s="18" t="inlineStr">
        <is>
          <t>buildings</t>
        </is>
      </c>
      <c r="D601" s="18" t="inlineStr">
        <is>
          <t>large</t>
        </is>
      </c>
      <c r="E601" s="18" t="inlineStr">
        <is>
          <t>sum_insured</t>
        </is>
      </c>
      <c r="F601" s="18" t="inlineStr">
        <is>
          <t>spline value</t>
        </is>
      </c>
      <c r="G601" s="18" t="n"/>
      <c r="H601" s="33" t="n">
        <v>621000</v>
      </c>
      <c r="I601" s="33" t="n"/>
      <c r="J601" s="33" t="n"/>
      <c r="K601" s="34" t="n">
        <v>1.602686734699081</v>
      </c>
      <c r="L601" s="35">
        <f>IF(ISNUMBER(K601),EXP(K601),"")</f>
        <v/>
      </c>
      <c r="M601" s="18" t="inlineStr">
        <is>
          <t>every value from 44000 to 894000 in steps of 1000</t>
        </is>
      </c>
      <c r="N601" s="18" t="inlineStr">
        <is>
          <t>buildings|large|sum_insured</t>
        </is>
      </c>
    </row>
    <row r="602">
      <c r="B602" s="18" t="inlineStr">
        <is>
          <t>buildings|large|sum_insured|622000</t>
        </is>
      </c>
      <c r="C602" s="18" t="inlineStr">
        <is>
          <t>buildings</t>
        </is>
      </c>
      <c r="D602" s="18" t="inlineStr">
        <is>
          <t>large</t>
        </is>
      </c>
      <c r="E602" s="18" t="inlineStr">
        <is>
          <t>sum_insured</t>
        </is>
      </c>
      <c r="F602" s="18" t="inlineStr">
        <is>
          <t>spline value</t>
        </is>
      </c>
      <c r="G602" s="18" t="n"/>
      <c r="H602" s="33" t="n">
        <v>622000</v>
      </c>
      <c r="I602" s="33" t="n"/>
      <c r="J602" s="33" t="n"/>
      <c r="K602" s="34" t="n">
        <v>1.603654962922495</v>
      </c>
      <c r="L602" s="35">
        <f>IF(ISNUMBER(K602),EXP(K602),"")</f>
        <v/>
      </c>
      <c r="M602" s="18" t="inlineStr">
        <is>
          <t>every value from 44000 to 894000 in steps of 1000</t>
        </is>
      </c>
      <c r="N602" s="18" t="inlineStr">
        <is>
          <t>buildings|large|sum_insured</t>
        </is>
      </c>
    </row>
    <row r="603">
      <c r="B603" s="18" t="inlineStr">
        <is>
          <t>buildings|large|sum_insured|623000</t>
        </is>
      </c>
      <c r="C603" s="18" t="inlineStr">
        <is>
          <t>buildings</t>
        </is>
      </c>
      <c r="D603" s="18" t="inlineStr">
        <is>
          <t>large</t>
        </is>
      </c>
      <c r="E603" s="18" t="inlineStr">
        <is>
          <t>sum_insured</t>
        </is>
      </c>
      <c r="F603" s="18" t="inlineStr">
        <is>
          <t>spline value</t>
        </is>
      </c>
      <c r="G603" s="18" t="n"/>
      <c r="H603" s="33" t="n">
        <v>623000</v>
      </c>
      <c r="I603" s="33" t="n"/>
      <c r="J603" s="33" t="n"/>
      <c r="K603" s="34" t="n">
        <v>1.604615746588845</v>
      </c>
      <c r="L603" s="35">
        <f>IF(ISNUMBER(K603),EXP(K603),"")</f>
        <v/>
      </c>
      <c r="M603" s="18" t="inlineStr">
        <is>
          <t>every value from 44000 to 894000 in steps of 1000</t>
        </is>
      </c>
      <c r="N603" s="18" t="inlineStr">
        <is>
          <t>buildings|large|sum_insured</t>
        </is>
      </c>
    </row>
    <row r="604">
      <c r="B604" s="18" t="inlineStr">
        <is>
          <t>buildings|large|sum_insured|624000</t>
        </is>
      </c>
      <c r="C604" s="18" t="inlineStr">
        <is>
          <t>buildings</t>
        </is>
      </c>
      <c r="D604" s="18" t="inlineStr">
        <is>
          <t>large</t>
        </is>
      </c>
      <c r="E604" s="18" t="inlineStr">
        <is>
          <t>sum_insured</t>
        </is>
      </c>
      <c r="F604" s="18" t="inlineStr">
        <is>
          <t>spline value</t>
        </is>
      </c>
      <c r="G604" s="18" t="n"/>
      <c r="H604" s="33" t="n">
        <v>624000</v>
      </c>
      <c r="I604" s="33" t="n"/>
      <c r="J604" s="33" t="n"/>
      <c r="K604" s="34" t="n">
        <v>1.605569092973203</v>
      </c>
      <c r="L604" s="35">
        <f>IF(ISNUMBER(K604),EXP(K604),"")</f>
        <v/>
      </c>
      <c r="M604" s="18" t="inlineStr">
        <is>
          <t>every value from 44000 to 894000 in steps of 1000</t>
        </is>
      </c>
      <c r="N604" s="18" t="inlineStr">
        <is>
          <t>buildings|large|sum_insured</t>
        </is>
      </c>
    </row>
    <row r="605">
      <c r="B605" s="18" t="inlineStr">
        <is>
          <t>buildings|large|sum_insured|625000</t>
        </is>
      </c>
      <c r="C605" s="18" t="inlineStr">
        <is>
          <t>buildings</t>
        </is>
      </c>
      <c r="D605" s="18" t="inlineStr">
        <is>
          <t>large</t>
        </is>
      </c>
      <c r="E605" s="18" t="inlineStr">
        <is>
          <t>sum_insured</t>
        </is>
      </c>
      <c r="F605" s="18" t="inlineStr">
        <is>
          <t>spline value</t>
        </is>
      </c>
      <c r="G605" s="18" t="n"/>
      <c r="H605" s="33" t="n">
        <v>625000</v>
      </c>
      <c r="I605" s="33" t="n"/>
      <c r="J605" s="33" t="n"/>
      <c r="K605" s="34" t="n">
        <v>1.606515009350641</v>
      </c>
      <c r="L605" s="35">
        <f>IF(ISNUMBER(K605),EXP(K605),"")</f>
        <v/>
      </c>
      <c r="M605" s="18" t="inlineStr">
        <is>
          <t>every value from 44000 to 894000 in steps of 1000</t>
        </is>
      </c>
      <c r="N605" s="18" t="inlineStr">
        <is>
          <t>buildings|large|sum_insured</t>
        </is>
      </c>
    </row>
    <row r="606">
      <c r="B606" s="18" t="inlineStr">
        <is>
          <t>buildings|large|sum_insured|626000</t>
        </is>
      </c>
      <c r="C606" s="18" t="inlineStr">
        <is>
          <t>buildings</t>
        </is>
      </c>
      <c r="D606" s="18" t="inlineStr">
        <is>
          <t>large</t>
        </is>
      </c>
      <c r="E606" s="18" t="inlineStr">
        <is>
          <t>sum_insured</t>
        </is>
      </c>
      <c r="F606" s="18" t="inlineStr">
        <is>
          <t>spline value</t>
        </is>
      </c>
      <c r="G606" s="18" t="n"/>
      <c r="H606" s="33" t="n">
        <v>626000</v>
      </c>
      <c r="I606" s="33" t="n"/>
      <c r="J606" s="33" t="n"/>
      <c r="K606" s="34" t="n">
        <v>1.60745350299623</v>
      </c>
      <c r="L606" s="35">
        <f>IF(ISNUMBER(K606),EXP(K606),"")</f>
        <v/>
      </c>
      <c r="M606" s="18" t="inlineStr">
        <is>
          <t>every value from 44000 to 894000 in steps of 1000</t>
        </is>
      </c>
      <c r="N606" s="18" t="inlineStr">
        <is>
          <t>buildings|large|sum_insured</t>
        </is>
      </c>
    </row>
    <row r="607">
      <c r="B607" s="18" t="inlineStr">
        <is>
          <t>buildings|large|sum_insured|627000</t>
        </is>
      </c>
      <c r="C607" s="18" t="inlineStr">
        <is>
          <t>buildings</t>
        </is>
      </c>
      <c r="D607" s="18" t="inlineStr">
        <is>
          <t>large</t>
        </is>
      </c>
      <c r="E607" s="18" t="inlineStr">
        <is>
          <t>sum_insured</t>
        </is>
      </c>
      <c r="F607" s="18" t="inlineStr">
        <is>
          <t>spline value</t>
        </is>
      </c>
      <c r="G607" s="18" t="n"/>
      <c r="H607" s="33" t="n">
        <v>627000</v>
      </c>
      <c r="I607" s="33" t="n"/>
      <c r="J607" s="33" t="n"/>
      <c r="K607" s="34" t="n">
        <v>1.608384581185043</v>
      </c>
      <c r="L607" s="35">
        <f>IF(ISNUMBER(K607),EXP(K607),"")</f>
        <v/>
      </c>
      <c r="M607" s="18" t="inlineStr">
        <is>
          <t>every value from 44000 to 894000 in steps of 1000</t>
        </is>
      </c>
      <c r="N607" s="18" t="inlineStr">
        <is>
          <t>buildings|large|sum_insured</t>
        </is>
      </c>
    </row>
    <row r="608">
      <c r="B608" s="18" t="inlineStr">
        <is>
          <t>buildings|large|sum_insured|628000</t>
        </is>
      </c>
      <c r="C608" s="18" t="inlineStr">
        <is>
          <t>buildings</t>
        </is>
      </c>
      <c r="D608" s="18" t="inlineStr">
        <is>
          <t>large</t>
        </is>
      </c>
      <c r="E608" s="18" t="inlineStr">
        <is>
          <t>sum_insured</t>
        </is>
      </c>
      <c r="F608" s="18" t="inlineStr">
        <is>
          <t>spline value</t>
        </is>
      </c>
      <c r="G608" s="18" t="n"/>
      <c r="H608" s="33" t="n">
        <v>628000</v>
      </c>
      <c r="I608" s="33" t="n"/>
      <c r="J608" s="33" t="n"/>
      <c r="K608" s="34" t="n">
        <v>1.609308251192153</v>
      </c>
      <c r="L608" s="35">
        <f>IF(ISNUMBER(K608),EXP(K608),"")</f>
        <v/>
      </c>
      <c r="M608" s="18" t="inlineStr">
        <is>
          <t>every value from 44000 to 894000 in steps of 1000</t>
        </is>
      </c>
      <c r="N608" s="18" t="inlineStr">
        <is>
          <t>buildings|large|sum_insured</t>
        </is>
      </c>
    </row>
    <row r="609">
      <c r="B609" s="18" t="inlineStr">
        <is>
          <t>buildings|large|sum_insured|629000</t>
        </is>
      </c>
      <c r="C609" s="18" t="inlineStr">
        <is>
          <t>buildings</t>
        </is>
      </c>
      <c r="D609" s="18" t="inlineStr">
        <is>
          <t>large</t>
        </is>
      </c>
      <c r="E609" s="18" t="inlineStr">
        <is>
          <t>sum_insured</t>
        </is>
      </c>
      <c r="F609" s="18" t="inlineStr">
        <is>
          <t>spline value</t>
        </is>
      </c>
      <c r="G609" s="18" t="n"/>
      <c r="H609" s="33" t="n">
        <v>629000</v>
      </c>
      <c r="I609" s="33" t="n"/>
      <c r="J609" s="33" t="n"/>
      <c r="K609" s="34" t="n">
        <v>1.61022452029263</v>
      </c>
      <c r="L609" s="35">
        <f>IF(ISNUMBER(K609),EXP(K609),"")</f>
        <v/>
      </c>
      <c r="M609" s="18" t="inlineStr">
        <is>
          <t>every value from 44000 to 894000 in steps of 1000</t>
        </is>
      </c>
      <c r="N609" s="18" t="inlineStr">
        <is>
          <t>buildings|large|sum_insured</t>
        </is>
      </c>
    </row>
    <row r="610">
      <c r="B610" s="18" t="inlineStr">
        <is>
          <t>buildings|large|sum_insured|630000</t>
        </is>
      </c>
      <c r="C610" s="18" t="inlineStr">
        <is>
          <t>buildings</t>
        </is>
      </c>
      <c r="D610" s="18" t="inlineStr">
        <is>
          <t>large</t>
        </is>
      </c>
      <c r="E610" s="18" t="inlineStr">
        <is>
          <t>sum_insured</t>
        </is>
      </c>
      <c r="F610" s="18" t="inlineStr">
        <is>
          <t>spline value</t>
        </is>
      </c>
      <c r="G610" s="18" t="n"/>
      <c r="H610" s="33" t="n">
        <v>630000</v>
      </c>
      <c r="I610" s="33" t="n"/>
      <c r="J610" s="33" t="n"/>
      <c r="K610" s="34" t="n">
        <v>1.611133395761546</v>
      </c>
      <c r="L610" s="35">
        <f>IF(ISNUMBER(K610),EXP(K610),"")</f>
        <v/>
      </c>
      <c r="M610" s="18" t="inlineStr">
        <is>
          <t>every value from 44000 to 894000 in steps of 1000</t>
        </is>
      </c>
      <c r="N610" s="18" t="inlineStr">
        <is>
          <t>buildings|large|sum_insured</t>
        </is>
      </c>
    </row>
    <row r="611">
      <c r="B611" s="18" t="inlineStr">
        <is>
          <t>buildings|large|sum_insured|631000</t>
        </is>
      </c>
      <c r="C611" s="18" t="inlineStr">
        <is>
          <t>buildings</t>
        </is>
      </c>
      <c r="D611" s="18" t="inlineStr">
        <is>
          <t>large</t>
        </is>
      </c>
      <c r="E611" s="18" t="inlineStr">
        <is>
          <t>sum_insured</t>
        </is>
      </c>
      <c r="F611" s="18" t="inlineStr">
        <is>
          <t>spline value</t>
        </is>
      </c>
      <c r="G611" s="18" t="n"/>
      <c r="H611" s="33" t="n">
        <v>631000</v>
      </c>
      <c r="I611" s="33" t="n"/>
      <c r="J611" s="33" t="n"/>
      <c r="K611" s="34" t="n">
        <v>1.612034884873975</v>
      </c>
      <c r="L611" s="35">
        <f>IF(ISNUMBER(K611),EXP(K611),"")</f>
        <v/>
      </c>
      <c r="M611" s="18" t="inlineStr">
        <is>
          <t>every value from 44000 to 894000 in steps of 1000</t>
        </is>
      </c>
      <c r="N611" s="18" t="inlineStr">
        <is>
          <t>buildings|large|sum_insured</t>
        </is>
      </c>
    </row>
    <row r="612">
      <c r="B612" s="18" t="inlineStr">
        <is>
          <t>buildings|large|sum_insured|632000</t>
        </is>
      </c>
      <c r="C612" s="18" t="inlineStr">
        <is>
          <t>buildings</t>
        </is>
      </c>
      <c r="D612" s="18" t="inlineStr">
        <is>
          <t>large</t>
        </is>
      </c>
      <c r="E612" s="18" t="inlineStr">
        <is>
          <t>sum_insured</t>
        </is>
      </c>
      <c r="F612" s="18" t="inlineStr">
        <is>
          <t>spline value</t>
        </is>
      </c>
      <c r="G612" s="18" t="n"/>
      <c r="H612" s="33" t="n">
        <v>632000</v>
      </c>
      <c r="I612" s="33" t="n"/>
      <c r="J612" s="33" t="n"/>
      <c r="K612" s="34" t="n">
        <v>1.612928994904987</v>
      </c>
      <c r="L612" s="35">
        <f>IF(ISNUMBER(K612),EXP(K612),"")</f>
        <v/>
      </c>
      <c r="M612" s="18" t="inlineStr">
        <is>
          <t>every value from 44000 to 894000 in steps of 1000</t>
        </is>
      </c>
      <c r="N612" s="18" t="inlineStr">
        <is>
          <t>buildings|large|sum_insured</t>
        </is>
      </c>
    </row>
    <row r="613">
      <c r="B613" s="18" t="inlineStr">
        <is>
          <t>buildings|large|sum_insured|633000</t>
        </is>
      </c>
      <c r="C613" s="18" t="inlineStr">
        <is>
          <t>buildings</t>
        </is>
      </c>
      <c r="D613" s="18" t="inlineStr">
        <is>
          <t>large</t>
        </is>
      </c>
      <c r="E613" s="18" t="inlineStr">
        <is>
          <t>sum_insured</t>
        </is>
      </c>
      <c r="F613" s="18" t="inlineStr">
        <is>
          <t>spline value</t>
        </is>
      </c>
      <c r="G613" s="18" t="n"/>
      <c r="H613" s="33" t="n">
        <v>633000</v>
      </c>
      <c r="I613" s="33" t="n"/>
      <c r="J613" s="33" t="n"/>
      <c r="K613" s="34" t="n">
        <v>1.613815733129655</v>
      </c>
      <c r="L613" s="35">
        <f>IF(ISNUMBER(K613),EXP(K613),"")</f>
        <v/>
      </c>
      <c r="M613" s="18" t="inlineStr">
        <is>
          <t>every value from 44000 to 894000 in steps of 1000</t>
        </is>
      </c>
      <c r="N613" s="18" t="inlineStr">
        <is>
          <t>buildings|large|sum_insured</t>
        </is>
      </c>
    </row>
    <row r="614">
      <c r="B614" s="18" t="inlineStr">
        <is>
          <t>buildings|large|sum_insured|634000</t>
        </is>
      </c>
      <c r="C614" s="18" t="inlineStr">
        <is>
          <t>buildings</t>
        </is>
      </c>
      <c r="D614" s="18" t="inlineStr">
        <is>
          <t>large</t>
        </is>
      </c>
      <c r="E614" s="18" t="inlineStr">
        <is>
          <t>sum_insured</t>
        </is>
      </c>
      <c r="F614" s="18" t="inlineStr">
        <is>
          <t>spline value</t>
        </is>
      </c>
      <c r="G614" s="18" t="n"/>
      <c r="H614" s="33" t="n">
        <v>634000</v>
      </c>
      <c r="I614" s="33" t="n"/>
      <c r="J614" s="33" t="n"/>
      <c r="K614" s="34" t="n">
        <v>1.614695106823051</v>
      </c>
      <c r="L614" s="35">
        <f>IF(ISNUMBER(K614),EXP(K614),"")</f>
        <v/>
      </c>
      <c r="M614" s="18" t="inlineStr">
        <is>
          <t>every value from 44000 to 894000 in steps of 1000</t>
        </is>
      </c>
      <c r="N614" s="18" t="inlineStr">
        <is>
          <t>buildings|large|sum_insured</t>
        </is>
      </c>
    </row>
    <row r="615">
      <c r="B615" s="18" t="inlineStr">
        <is>
          <t>buildings|large|sum_insured|635000</t>
        </is>
      </c>
      <c r="C615" s="18" t="inlineStr">
        <is>
          <t>buildings</t>
        </is>
      </c>
      <c r="D615" s="18" t="inlineStr">
        <is>
          <t>large</t>
        </is>
      </c>
      <c r="E615" s="18" t="inlineStr">
        <is>
          <t>sum_insured</t>
        </is>
      </c>
      <c r="F615" s="18" t="inlineStr">
        <is>
          <t>spline value</t>
        </is>
      </c>
      <c r="G615" s="18" t="n"/>
      <c r="H615" s="33" t="n">
        <v>635000</v>
      </c>
      <c r="I615" s="33" t="n"/>
      <c r="J615" s="33" t="n"/>
      <c r="K615" s="34" t="n">
        <v>1.615567123260246</v>
      </c>
      <c r="L615" s="35">
        <f>IF(ISNUMBER(K615),EXP(K615),"")</f>
        <v/>
      </c>
      <c r="M615" s="18" t="inlineStr">
        <is>
          <t>every value from 44000 to 894000 in steps of 1000</t>
        </is>
      </c>
      <c r="N615" s="18" t="inlineStr">
        <is>
          <t>buildings|large|sum_insured</t>
        </is>
      </c>
    </row>
    <row r="616">
      <c r="B616" s="18" t="inlineStr">
        <is>
          <t>buildings|large|sum_insured|636000</t>
        </is>
      </c>
      <c r="C616" s="18" t="inlineStr">
        <is>
          <t>buildings</t>
        </is>
      </c>
      <c r="D616" s="18" t="inlineStr">
        <is>
          <t>large</t>
        </is>
      </c>
      <c r="E616" s="18" t="inlineStr">
        <is>
          <t>sum_insured</t>
        </is>
      </c>
      <c r="F616" s="18" t="inlineStr">
        <is>
          <t>spline value</t>
        </is>
      </c>
      <c r="G616" s="18" t="n"/>
      <c r="H616" s="33" t="n">
        <v>636000</v>
      </c>
      <c r="I616" s="33" t="n"/>
      <c r="J616" s="33" t="n"/>
      <c r="K616" s="34" t="n">
        <v>1.616431789716313</v>
      </c>
      <c r="L616" s="35">
        <f>IF(ISNUMBER(K616),EXP(K616),"")</f>
        <v/>
      </c>
      <c r="M616" s="18" t="inlineStr">
        <is>
          <t>every value from 44000 to 894000 in steps of 1000</t>
        </is>
      </c>
      <c r="N616" s="18" t="inlineStr">
        <is>
          <t>buildings|large|sum_insured</t>
        </is>
      </c>
    </row>
    <row r="617">
      <c r="B617" s="18" t="inlineStr">
        <is>
          <t>buildings|large|sum_insured|637000</t>
        </is>
      </c>
      <c r="C617" s="18" t="inlineStr">
        <is>
          <t>buildings</t>
        </is>
      </c>
      <c r="D617" s="18" t="inlineStr">
        <is>
          <t>large</t>
        </is>
      </c>
      <c r="E617" s="18" t="inlineStr">
        <is>
          <t>sum_insured</t>
        </is>
      </c>
      <c r="F617" s="18" t="inlineStr">
        <is>
          <t>spline value</t>
        </is>
      </c>
      <c r="G617" s="18" t="n"/>
      <c r="H617" s="33" t="n">
        <v>637000</v>
      </c>
      <c r="I617" s="33" t="n"/>
      <c r="J617" s="33" t="n"/>
      <c r="K617" s="34" t="n">
        <v>1.617289113466323</v>
      </c>
      <c r="L617" s="35">
        <f>IF(ISNUMBER(K617),EXP(K617),"")</f>
        <v/>
      </c>
      <c r="M617" s="18" t="inlineStr">
        <is>
          <t>every value from 44000 to 894000 in steps of 1000</t>
        </is>
      </c>
      <c r="N617" s="18" t="inlineStr">
        <is>
          <t>buildings|large|sum_insured</t>
        </is>
      </c>
    </row>
    <row r="618">
      <c r="B618" s="18" t="inlineStr">
        <is>
          <t>buildings|large|sum_insured|638000</t>
        </is>
      </c>
      <c r="C618" s="18" t="inlineStr">
        <is>
          <t>buildings</t>
        </is>
      </c>
      <c r="D618" s="18" t="inlineStr">
        <is>
          <t>large</t>
        </is>
      </c>
      <c r="E618" s="18" t="inlineStr">
        <is>
          <t>sum_insured</t>
        </is>
      </c>
      <c r="F618" s="18" t="inlineStr">
        <is>
          <t>spline value</t>
        </is>
      </c>
      <c r="G618" s="18" t="n"/>
      <c r="H618" s="33" t="n">
        <v>638000</v>
      </c>
      <c r="I618" s="33" t="n"/>
      <c r="J618" s="33" t="n"/>
      <c r="K618" s="34" t="n">
        <v>1.618139101785349</v>
      </c>
      <c r="L618" s="35">
        <f>IF(ISNUMBER(K618),EXP(K618),"")</f>
        <v/>
      </c>
      <c r="M618" s="18" t="inlineStr">
        <is>
          <t>every value from 44000 to 894000 in steps of 1000</t>
        </is>
      </c>
      <c r="N618" s="18" t="inlineStr">
        <is>
          <t>buildings|large|sum_insured</t>
        </is>
      </c>
    </row>
    <row r="619">
      <c r="B619" s="18" t="inlineStr">
        <is>
          <t>buildings|large|sum_insured|639000</t>
        </is>
      </c>
      <c r="C619" s="18" t="inlineStr">
        <is>
          <t>buildings</t>
        </is>
      </c>
      <c r="D619" s="18" t="inlineStr">
        <is>
          <t>large</t>
        </is>
      </c>
      <c r="E619" s="18" t="inlineStr">
        <is>
          <t>sum_insured</t>
        </is>
      </c>
      <c r="F619" s="18" t="inlineStr">
        <is>
          <t>spline value</t>
        </is>
      </c>
      <c r="G619" s="18" t="n"/>
      <c r="H619" s="33" t="n">
        <v>639000</v>
      </c>
      <c r="I619" s="33" t="n"/>
      <c r="J619" s="33" t="n"/>
      <c r="K619" s="34" t="n">
        <v>1.618981761948463</v>
      </c>
      <c r="L619" s="35">
        <f>IF(ISNUMBER(K619),EXP(K619),"")</f>
        <v/>
      </c>
      <c r="M619" s="18" t="inlineStr">
        <is>
          <t>every value from 44000 to 894000 in steps of 1000</t>
        </is>
      </c>
      <c r="N619" s="18" t="inlineStr">
        <is>
          <t>buildings|large|sum_insured</t>
        </is>
      </c>
    </row>
    <row r="620">
      <c r="B620" s="18" t="inlineStr">
        <is>
          <t>buildings|large|sum_insured|640000</t>
        </is>
      </c>
      <c r="C620" s="18" t="inlineStr">
        <is>
          <t>buildings</t>
        </is>
      </c>
      <c r="D620" s="18" t="inlineStr">
        <is>
          <t>large</t>
        </is>
      </c>
      <c r="E620" s="18" t="inlineStr">
        <is>
          <t>sum_insured</t>
        </is>
      </c>
      <c r="F620" s="18" t="inlineStr">
        <is>
          <t>spline value</t>
        </is>
      </c>
      <c r="G620" s="18" t="n"/>
      <c r="H620" s="33" t="n">
        <v>640000</v>
      </c>
      <c r="I620" s="33" t="n"/>
      <c r="J620" s="33" t="n"/>
      <c r="K620" s="34" t="n">
        <v>1.619817101230737</v>
      </c>
      <c r="L620" s="35">
        <f>IF(ISNUMBER(K620),EXP(K620),"")</f>
        <v/>
      </c>
      <c r="M620" s="18" t="inlineStr">
        <is>
          <t>every value from 44000 to 894000 in steps of 1000</t>
        </is>
      </c>
      <c r="N620" s="18" t="inlineStr">
        <is>
          <t>buildings|large|sum_insured</t>
        </is>
      </c>
    </row>
    <row r="621">
      <c r="B621" s="18" t="inlineStr">
        <is>
          <t>buildings|large|sum_insured|641000</t>
        </is>
      </c>
      <c r="C621" s="18" t="inlineStr">
        <is>
          <t>buildings</t>
        </is>
      </c>
      <c r="D621" s="18" t="inlineStr">
        <is>
          <t>large</t>
        </is>
      </c>
      <c r="E621" s="18" t="inlineStr">
        <is>
          <t>sum_insured</t>
        </is>
      </c>
      <c r="F621" s="18" t="inlineStr">
        <is>
          <t>spline value</t>
        </is>
      </c>
      <c r="G621" s="18" t="n"/>
      <c r="H621" s="33" t="n">
        <v>641000</v>
      </c>
      <c r="I621" s="33" t="n"/>
      <c r="J621" s="33" t="n"/>
      <c r="K621" s="34" t="n">
        <v>1.620645126907241</v>
      </c>
      <c r="L621" s="35">
        <f>IF(ISNUMBER(K621),EXP(K621),"")</f>
        <v/>
      </c>
      <c r="M621" s="18" t="inlineStr">
        <is>
          <t>every value from 44000 to 894000 in steps of 1000</t>
        </is>
      </c>
      <c r="N621" s="18" t="inlineStr">
        <is>
          <t>buildings|large|sum_insured</t>
        </is>
      </c>
    </row>
    <row r="622">
      <c r="B622" s="18" t="inlineStr">
        <is>
          <t>buildings|large|sum_insured|642000</t>
        </is>
      </c>
      <c r="C622" s="18" t="inlineStr">
        <is>
          <t>buildings</t>
        </is>
      </c>
      <c r="D622" s="18" t="inlineStr">
        <is>
          <t>large</t>
        </is>
      </c>
      <c r="E622" s="18" t="inlineStr">
        <is>
          <t>sum_insured</t>
        </is>
      </c>
      <c r="F622" s="18" t="inlineStr">
        <is>
          <t>spline value</t>
        </is>
      </c>
      <c r="G622" s="18" t="n"/>
      <c r="H622" s="33" t="n">
        <v>642000</v>
      </c>
      <c r="I622" s="33" t="n"/>
      <c r="J622" s="33" t="n"/>
      <c r="K622" s="34" t="n">
        <v>1.62146584625305</v>
      </c>
      <c r="L622" s="35">
        <f>IF(ISNUMBER(K622),EXP(K622),"")</f>
        <v/>
      </c>
      <c r="M622" s="18" t="inlineStr">
        <is>
          <t>every value from 44000 to 894000 in steps of 1000</t>
        </is>
      </c>
      <c r="N622" s="18" t="inlineStr">
        <is>
          <t>buildings|large|sum_insured</t>
        </is>
      </c>
    </row>
    <row r="623">
      <c r="B623" s="18" t="inlineStr">
        <is>
          <t>buildings|large|sum_insured|643000</t>
        </is>
      </c>
      <c r="C623" s="18" t="inlineStr">
        <is>
          <t>buildings</t>
        </is>
      </c>
      <c r="D623" s="18" t="inlineStr">
        <is>
          <t>large</t>
        </is>
      </c>
      <c r="E623" s="18" t="inlineStr">
        <is>
          <t>sum_insured</t>
        </is>
      </c>
      <c r="F623" s="18" t="inlineStr">
        <is>
          <t>spline value</t>
        </is>
      </c>
      <c r="G623" s="18" t="n"/>
      <c r="H623" s="33" t="n">
        <v>643000</v>
      </c>
      <c r="I623" s="33" t="n"/>
      <c r="J623" s="33" t="n"/>
      <c r="K623" s="34" t="n">
        <v>1.622279266543234</v>
      </c>
      <c r="L623" s="35">
        <f>IF(ISNUMBER(K623),EXP(K623),"")</f>
        <v/>
      </c>
      <c r="M623" s="18" t="inlineStr">
        <is>
          <t>every value from 44000 to 894000 in steps of 1000</t>
        </is>
      </c>
      <c r="N623" s="18" t="inlineStr">
        <is>
          <t>buildings|large|sum_insured</t>
        </is>
      </c>
    </row>
    <row r="624">
      <c r="B624" s="18" t="inlineStr">
        <is>
          <t>buildings|large|sum_insured|644000</t>
        </is>
      </c>
      <c r="C624" s="18" t="inlineStr">
        <is>
          <t>buildings</t>
        </is>
      </c>
      <c r="D624" s="18" t="inlineStr">
        <is>
          <t>large</t>
        </is>
      </c>
      <c r="E624" s="18" t="inlineStr">
        <is>
          <t>sum_insured</t>
        </is>
      </c>
      <c r="F624" s="18" t="inlineStr">
        <is>
          <t>spline value</t>
        </is>
      </c>
      <c r="G624" s="18" t="n"/>
      <c r="H624" s="33" t="n">
        <v>644000</v>
      </c>
      <c r="I624" s="33" t="n"/>
      <c r="J624" s="33" t="n"/>
      <c r="K624" s="34" t="n">
        <v>1.623085395052866</v>
      </c>
      <c r="L624" s="35">
        <f>IF(ISNUMBER(K624),EXP(K624),"")</f>
        <v/>
      </c>
      <c r="M624" s="18" t="inlineStr">
        <is>
          <t>every value from 44000 to 894000 in steps of 1000</t>
        </is>
      </c>
      <c r="N624" s="18" t="inlineStr">
        <is>
          <t>buildings|large|sum_insured</t>
        </is>
      </c>
    </row>
    <row r="625">
      <c r="B625" s="18" t="inlineStr">
        <is>
          <t>buildings|large|sum_insured|645000</t>
        </is>
      </c>
      <c r="C625" s="18" t="inlineStr">
        <is>
          <t>buildings</t>
        </is>
      </c>
      <c r="D625" s="18" t="inlineStr">
        <is>
          <t>large</t>
        </is>
      </c>
      <c r="E625" s="18" t="inlineStr">
        <is>
          <t>sum_insured</t>
        </is>
      </c>
      <c r="F625" s="18" t="inlineStr">
        <is>
          <t>spline value</t>
        </is>
      </c>
      <c r="G625" s="18" t="n"/>
      <c r="H625" s="33" t="n">
        <v>645000</v>
      </c>
      <c r="I625" s="33" t="n"/>
      <c r="J625" s="33" t="n"/>
      <c r="K625" s="34" t="n">
        <v>1.623884239057017</v>
      </c>
      <c r="L625" s="35">
        <f>IF(ISNUMBER(K625),EXP(K625),"")</f>
        <v/>
      </c>
      <c r="M625" s="18" t="inlineStr">
        <is>
          <t>every value from 44000 to 894000 in steps of 1000</t>
        </is>
      </c>
      <c r="N625" s="18" t="inlineStr">
        <is>
          <t>buildings|large|sum_insured</t>
        </is>
      </c>
    </row>
    <row r="626">
      <c r="B626" s="18" t="inlineStr">
        <is>
          <t>buildings|large|sum_insured|646000</t>
        </is>
      </c>
      <c r="C626" s="18" t="inlineStr">
        <is>
          <t>buildings</t>
        </is>
      </c>
      <c r="D626" s="18" t="inlineStr">
        <is>
          <t>large</t>
        </is>
      </c>
      <c r="E626" s="18" t="inlineStr">
        <is>
          <t>sum_insured</t>
        </is>
      </c>
      <c r="F626" s="18" t="inlineStr">
        <is>
          <t>spline value</t>
        </is>
      </c>
      <c r="G626" s="18" t="n"/>
      <c r="H626" s="33" t="n">
        <v>646000</v>
      </c>
      <c r="I626" s="33" t="n"/>
      <c r="J626" s="33" t="n"/>
      <c r="K626" s="34" t="n">
        <v>1.62467580583076</v>
      </c>
      <c r="L626" s="35">
        <f>IF(ISNUMBER(K626),EXP(K626),"")</f>
        <v/>
      </c>
      <c r="M626" s="18" t="inlineStr">
        <is>
          <t>every value from 44000 to 894000 in steps of 1000</t>
        </is>
      </c>
      <c r="N626" s="18" t="inlineStr">
        <is>
          <t>buildings|large|sum_insured</t>
        </is>
      </c>
    </row>
    <row r="627">
      <c r="B627" s="18" t="inlineStr">
        <is>
          <t>buildings|large|sum_insured|647000</t>
        </is>
      </c>
      <c r="C627" s="18" t="inlineStr">
        <is>
          <t>buildings</t>
        </is>
      </c>
      <c r="D627" s="18" t="inlineStr">
        <is>
          <t>large</t>
        </is>
      </c>
      <c r="E627" s="18" t="inlineStr">
        <is>
          <t>sum_insured</t>
        </is>
      </c>
      <c r="F627" s="18" t="inlineStr">
        <is>
          <t>spline value</t>
        </is>
      </c>
      <c r="G627" s="18" t="n"/>
      <c r="H627" s="33" t="n">
        <v>647000</v>
      </c>
      <c r="I627" s="33" t="n"/>
      <c r="J627" s="33" t="n"/>
      <c r="K627" s="34" t="n">
        <v>1.625460102649166</v>
      </c>
      <c r="L627" s="35">
        <f>IF(ISNUMBER(K627),EXP(K627),"")</f>
        <v/>
      </c>
      <c r="M627" s="18" t="inlineStr">
        <is>
          <t>every value from 44000 to 894000 in steps of 1000</t>
        </is>
      </c>
      <c r="N627" s="18" t="inlineStr">
        <is>
          <t>buildings|large|sum_insured</t>
        </is>
      </c>
    </row>
    <row r="628">
      <c r="B628" s="18" t="inlineStr">
        <is>
          <t>buildings|large|sum_insured|648000</t>
        </is>
      </c>
      <c r="C628" s="18" t="inlineStr">
        <is>
          <t>buildings</t>
        </is>
      </c>
      <c r="D628" s="18" t="inlineStr">
        <is>
          <t>large</t>
        </is>
      </c>
      <c r="E628" s="18" t="inlineStr">
        <is>
          <t>sum_insured</t>
        </is>
      </c>
      <c r="F628" s="18" t="inlineStr">
        <is>
          <t>spline value</t>
        </is>
      </c>
      <c r="G628" s="18" t="n"/>
      <c r="H628" s="33" t="n">
        <v>648000</v>
      </c>
      <c r="I628" s="33" t="n"/>
      <c r="J628" s="33" t="n"/>
      <c r="K628" s="34" t="n">
        <v>1.626237136787307</v>
      </c>
      <c r="L628" s="35">
        <f>IF(ISNUMBER(K628),EXP(K628),"")</f>
        <v/>
      </c>
      <c r="M628" s="18" t="inlineStr">
        <is>
          <t>every value from 44000 to 894000 in steps of 1000</t>
        </is>
      </c>
      <c r="N628" s="18" t="inlineStr">
        <is>
          <t>buildings|large|sum_insured</t>
        </is>
      </c>
    </row>
    <row r="629">
      <c r="B629" s="18" t="inlineStr">
        <is>
          <t>buildings|large|sum_insured|649000</t>
        </is>
      </c>
      <c r="C629" s="18" t="inlineStr">
        <is>
          <t>buildings</t>
        </is>
      </c>
      <c r="D629" s="18" t="inlineStr">
        <is>
          <t>large</t>
        </is>
      </c>
      <c r="E629" s="18" t="inlineStr">
        <is>
          <t>sum_insured</t>
        </is>
      </c>
      <c r="F629" s="18" t="inlineStr">
        <is>
          <t>spline value</t>
        </is>
      </c>
      <c r="G629" s="18" t="n"/>
      <c r="H629" s="33" t="n">
        <v>649000</v>
      </c>
      <c r="I629" s="33" t="n"/>
      <c r="J629" s="33" t="n"/>
      <c r="K629" s="34" t="n">
        <v>1.627006915520256</v>
      </c>
      <c r="L629" s="35">
        <f>IF(ISNUMBER(K629),EXP(K629),"")</f>
        <v/>
      </c>
      <c r="M629" s="18" t="inlineStr">
        <is>
          <t>every value from 44000 to 894000 in steps of 1000</t>
        </is>
      </c>
      <c r="N629" s="18" t="inlineStr">
        <is>
          <t>buildings|large|sum_insured</t>
        </is>
      </c>
    </row>
    <row r="630">
      <c r="B630" s="18" t="inlineStr">
        <is>
          <t>buildings|large|sum_insured|650000</t>
        </is>
      </c>
      <c r="C630" s="18" t="inlineStr">
        <is>
          <t>buildings</t>
        </is>
      </c>
      <c r="D630" s="18" t="inlineStr">
        <is>
          <t>large</t>
        </is>
      </c>
      <c r="E630" s="18" t="inlineStr">
        <is>
          <t>sum_insured</t>
        </is>
      </c>
      <c r="F630" s="18" t="inlineStr">
        <is>
          <t>spline value</t>
        </is>
      </c>
      <c r="G630" s="18" t="n"/>
      <c r="H630" s="33" t="n">
        <v>650000</v>
      </c>
      <c r="I630" s="33" t="n"/>
      <c r="J630" s="33" t="n"/>
      <c r="K630" s="34" t="n">
        <v>1.627769446123085</v>
      </c>
      <c r="L630" s="35">
        <f>IF(ISNUMBER(K630),EXP(K630),"")</f>
        <v/>
      </c>
      <c r="M630" s="18" t="inlineStr">
        <is>
          <t>every value from 44000 to 894000 in steps of 1000</t>
        </is>
      </c>
      <c r="N630" s="18" t="inlineStr">
        <is>
          <t>buildings|large|sum_insured</t>
        </is>
      </c>
    </row>
    <row r="631">
      <c r="B631" s="18" t="inlineStr">
        <is>
          <t>buildings|large|sum_insured|651000</t>
        </is>
      </c>
      <c r="C631" s="18" t="inlineStr">
        <is>
          <t>buildings</t>
        </is>
      </c>
      <c r="D631" s="18" t="inlineStr">
        <is>
          <t>large</t>
        </is>
      </c>
      <c r="E631" s="18" t="inlineStr">
        <is>
          <t>sum_insured</t>
        </is>
      </c>
      <c r="F631" s="18" t="inlineStr">
        <is>
          <t>spline value</t>
        </is>
      </c>
      <c r="G631" s="18" t="n"/>
      <c r="H631" s="33" t="n">
        <v>651000</v>
      </c>
      <c r="I631" s="33" t="n"/>
      <c r="J631" s="33" t="n"/>
      <c r="K631" s="34" t="n">
        <v>1.628524735870865</v>
      </c>
      <c r="L631" s="35">
        <f>IF(ISNUMBER(K631),EXP(K631),"")</f>
        <v/>
      </c>
      <c r="M631" s="18" t="inlineStr">
        <is>
          <t>every value from 44000 to 894000 in steps of 1000</t>
        </is>
      </c>
      <c r="N631" s="18" t="inlineStr">
        <is>
          <t>buildings|large|sum_insured</t>
        </is>
      </c>
    </row>
    <row r="632">
      <c r="B632" s="18" t="inlineStr">
        <is>
          <t>buildings|large|sum_insured|652000</t>
        </is>
      </c>
      <c r="C632" s="18" t="inlineStr">
        <is>
          <t>buildings</t>
        </is>
      </c>
      <c r="D632" s="18" t="inlineStr">
        <is>
          <t>large</t>
        </is>
      </c>
      <c r="E632" s="18" t="inlineStr">
        <is>
          <t>sum_insured</t>
        </is>
      </c>
      <c r="F632" s="18" t="inlineStr">
        <is>
          <t>spline value</t>
        </is>
      </c>
      <c r="G632" s="18" t="n"/>
      <c r="H632" s="33" t="n">
        <v>652000</v>
      </c>
      <c r="I632" s="33" t="n"/>
      <c r="J632" s="33" t="n"/>
      <c r="K632" s="34" t="n">
        <v>1.629272792038668</v>
      </c>
      <c r="L632" s="35">
        <f>IF(ISNUMBER(K632),EXP(K632),"")</f>
        <v/>
      </c>
      <c r="M632" s="18" t="inlineStr">
        <is>
          <t>every value from 44000 to 894000 in steps of 1000</t>
        </is>
      </c>
      <c r="N632" s="18" t="inlineStr">
        <is>
          <t>buildings|large|sum_insured</t>
        </is>
      </c>
    </row>
    <row r="633">
      <c r="B633" s="18" t="inlineStr">
        <is>
          <t>buildings|large|sum_insured|653000</t>
        </is>
      </c>
      <c r="C633" s="18" t="inlineStr">
        <is>
          <t>buildings</t>
        </is>
      </c>
      <c r="D633" s="18" t="inlineStr">
        <is>
          <t>large</t>
        </is>
      </c>
      <c r="E633" s="18" t="inlineStr">
        <is>
          <t>sum_insured</t>
        </is>
      </c>
      <c r="F633" s="18" t="inlineStr">
        <is>
          <t>spline value</t>
        </is>
      </c>
      <c r="G633" s="18" t="n"/>
      <c r="H633" s="33" t="n">
        <v>653000</v>
      </c>
      <c r="I633" s="33" t="n"/>
      <c r="J633" s="33" t="n"/>
      <c r="K633" s="34" t="n">
        <v>1.630013621901566</v>
      </c>
      <c r="L633" s="35">
        <f>IF(ISNUMBER(K633),EXP(K633),"")</f>
        <v/>
      </c>
      <c r="M633" s="18" t="inlineStr">
        <is>
          <t>every value from 44000 to 894000 in steps of 1000</t>
        </is>
      </c>
      <c r="N633" s="18" t="inlineStr">
        <is>
          <t>buildings|large|sum_insured</t>
        </is>
      </c>
    </row>
    <row r="634">
      <c r="B634" s="18" t="inlineStr">
        <is>
          <t>buildings|large|sum_insured|654000</t>
        </is>
      </c>
      <c r="C634" s="18" t="inlineStr">
        <is>
          <t>buildings</t>
        </is>
      </c>
      <c r="D634" s="18" t="inlineStr">
        <is>
          <t>large</t>
        </is>
      </c>
      <c r="E634" s="18" t="inlineStr">
        <is>
          <t>sum_insured</t>
        </is>
      </c>
      <c r="F634" s="18" t="inlineStr">
        <is>
          <t>spline value</t>
        </is>
      </c>
      <c r="G634" s="18" t="n"/>
      <c r="H634" s="33" t="n">
        <v>654000</v>
      </c>
      <c r="I634" s="33" t="n"/>
      <c r="J634" s="33" t="n"/>
      <c r="K634" s="34" t="n">
        <v>1.630747232734633</v>
      </c>
      <c r="L634" s="35">
        <f>IF(ISNUMBER(K634),EXP(K634),"")</f>
        <v/>
      </c>
      <c r="M634" s="18" t="inlineStr">
        <is>
          <t>every value from 44000 to 894000 in steps of 1000</t>
        </is>
      </c>
      <c r="N634" s="18" t="inlineStr">
        <is>
          <t>buildings|large|sum_insured</t>
        </is>
      </c>
    </row>
    <row r="635">
      <c r="B635" s="18" t="inlineStr">
        <is>
          <t>buildings|large|sum_insured|655000</t>
        </is>
      </c>
      <c r="C635" s="18" t="inlineStr">
        <is>
          <t>buildings</t>
        </is>
      </c>
      <c r="D635" s="18" t="inlineStr">
        <is>
          <t>large</t>
        </is>
      </c>
      <c r="E635" s="18" t="inlineStr">
        <is>
          <t>sum_insured</t>
        </is>
      </c>
      <c r="F635" s="18" t="inlineStr">
        <is>
          <t>spline value</t>
        </is>
      </c>
      <c r="G635" s="18" t="n"/>
      <c r="H635" s="33" t="n">
        <v>655000</v>
      </c>
      <c r="I635" s="33" t="n"/>
      <c r="J635" s="33" t="n"/>
      <c r="K635" s="34" t="n">
        <v>1.631473631812938</v>
      </c>
      <c r="L635" s="35">
        <f>IF(ISNUMBER(K635),EXP(K635),"")</f>
        <v/>
      </c>
      <c r="M635" s="18" t="inlineStr">
        <is>
          <t>every value from 44000 to 894000 in steps of 1000</t>
        </is>
      </c>
      <c r="N635" s="18" t="inlineStr">
        <is>
          <t>buildings|large|sum_insured</t>
        </is>
      </c>
    </row>
    <row r="636">
      <c r="B636" s="18" t="inlineStr">
        <is>
          <t>buildings|large|sum_insured|656000</t>
        </is>
      </c>
      <c r="C636" s="18" t="inlineStr">
        <is>
          <t>buildings</t>
        </is>
      </c>
      <c r="D636" s="18" t="inlineStr">
        <is>
          <t>large</t>
        </is>
      </c>
      <c r="E636" s="18" t="inlineStr">
        <is>
          <t>sum_insured</t>
        </is>
      </c>
      <c r="F636" s="18" t="inlineStr">
        <is>
          <t>spline value</t>
        </is>
      </c>
      <c r="G636" s="18" t="n"/>
      <c r="H636" s="33" t="n">
        <v>656000</v>
      </c>
      <c r="I636" s="33" t="n"/>
      <c r="J636" s="33" t="n"/>
      <c r="K636" s="34" t="n">
        <v>1.632192826411555</v>
      </c>
      <c r="L636" s="35">
        <f>IF(ISNUMBER(K636),EXP(K636),"")</f>
        <v/>
      </c>
      <c r="M636" s="18" t="inlineStr">
        <is>
          <t>every value from 44000 to 894000 in steps of 1000</t>
        </is>
      </c>
      <c r="N636" s="18" t="inlineStr">
        <is>
          <t>buildings|large|sum_insured</t>
        </is>
      </c>
    </row>
    <row r="637">
      <c r="B637" s="18" t="inlineStr">
        <is>
          <t>buildings|large|sum_insured|657000</t>
        </is>
      </c>
      <c r="C637" s="18" t="inlineStr">
        <is>
          <t>buildings</t>
        </is>
      </c>
      <c r="D637" s="18" t="inlineStr">
        <is>
          <t>large</t>
        </is>
      </c>
      <c r="E637" s="18" t="inlineStr">
        <is>
          <t>sum_insured</t>
        </is>
      </c>
      <c r="F637" s="18" t="inlineStr">
        <is>
          <t>spline value</t>
        </is>
      </c>
      <c r="G637" s="18" t="n"/>
      <c r="H637" s="33" t="n">
        <v>657000</v>
      </c>
      <c r="I637" s="33" t="n"/>
      <c r="J637" s="33" t="n"/>
      <c r="K637" s="34" t="n">
        <v>1.632904823805555</v>
      </c>
      <c r="L637" s="35">
        <f>IF(ISNUMBER(K637),EXP(K637),"")</f>
        <v/>
      </c>
      <c r="M637" s="18" t="inlineStr">
        <is>
          <t>every value from 44000 to 894000 in steps of 1000</t>
        </is>
      </c>
      <c r="N637" s="18" t="inlineStr">
        <is>
          <t>buildings|large|sum_insured</t>
        </is>
      </c>
    </row>
    <row r="638">
      <c r="B638" s="18" t="inlineStr">
        <is>
          <t>buildings|large|sum_insured|658000</t>
        </is>
      </c>
      <c r="C638" s="18" t="inlineStr">
        <is>
          <t>buildings</t>
        </is>
      </c>
      <c r="D638" s="18" t="inlineStr">
        <is>
          <t>large</t>
        </is>
      </c>
      <c r="E638" s="18" t="inlineStr">
        <is>
          <t>sum_insured</t>
        </is>
      </c>
      <c r="F638" s="18" t="inlineStr">
        <is>
          <t>spline value</t>
        </is>
      </c>
      <c r="G638" s="18" t="n"/>
      <c r="H638" s="33" t="n">
        <v>658000</v>
      </c>
      <c r="I638" s="33" t="n"/>
      <c r="J638" s="33" t="n"/>
      <c r="K638" s="34" t="n">
        <v>1.633609631270011</v>
      </c>
      <c r="L638" s="35">
        <f>IF(ISNUMBER(K638),EXP(K638),"")</f>
        <v/>
      </c>
      <c r="M638" s="18" t="inlineStr">
        <is>
          <t>every value from 44000 to 894000 in steps of 1000</t>
        </is>
      </c>
      <c r="N638" s="18" t="inlineStr">
        <is>
          <t>buildings|large|sum_insured</t>
        </is>
      </c>
    </row>
    <row r="639">
      <c r="B639" s="18" t="inlineStr">
        <is>
          <t>buildings|large|sum_insured|659000</t>
        </is>
      </c>
      <c r="C639" s="18" t="inlineStr">
        <is>
          <t>buildings</t>
        </is>
      </c>
      <c r="D639" s="18" t="inlineStr">
        <is>
          <t>large</t>
        </is>
      </c>
      <c r="E639" s="18" t="inlineStr">
        <is>
          <t>sum_insured</t>
        </is>
      </c>
      <c r="F639" s="18" t="inlineStr">
        <is>
          <t>spline value</t>
        </is>
      </c>
      <c r="G639" s="18" t="n"/>
      <c r="H639" s="33" t="n">
        <v>659000</v>
      </c>
      <c r="I639" s="33" t="n"/>
      <c r="J639" s="33" t="n"/>
      <c r="K639" s="34" t="n">
        <v>1.634307256079994</v>
      </c>
      <c r="L639" s="35">
        <f>IF(ISNUMBER(K639),EXP(K639),"")</f>
        <v/>
      </c>
      <c r="M639" s="18" t="inlineStr">
        <is>
          <t>every value from 44000 to 894000 in steps of 1000</t>
        </is>
      </c>
      <c r="N639" s="18" t="inlineStr">
        <is>
          <t>buildings|large|sum_insured</t>
        </is>
      </c>
    </row>
    <row r="640">
      <c r="B640" s="18" t="inlineStr">
        <is>
          <t>buildings|large|sum_insured|660000</t>
        </is>
      </c>
      <c r="C640" s="18" t="inlineStr">
        <is>
          <t>buildings</t>
        </is>
      </c>
      <c r="D640" s="18" t="inlineStr">
        <is>
          <t>large</t>
        </is>
      </c>
      <c r="E640" s="18" t="inlineStr">
        <is>
          <t>sum_insured</t>
        </is>
      </c>
      <c r="F640" s="18" t="inlineStr">
        <is>
          <t>spline value</t>
        </is>
      </c>
      <c r="G640" s="18" t="n"/>
      <c r="H640" s="33" t="n">
        <v>660000</v>
      </c>
      <c r="I640" s="33" t="n"/>
      <c r="J640" s="33" t="n"/>
      <c r="K640" s="34" t="n">
        <v>1.634997705510576</v>
      </c>
      <c r="L640" s="35">
        <f>IF(ISNUMBER(K640),EXP(K640),"")</f>
        <v/>
      </c>
      <c r="M640" s="18" t="inlineStr">
        <is>
          <t>every value from 44000 to 894000 in steps of 1000</t>
        </is>
      </c>
      <c r="N640" s="18" t="inlineStr">
        <is>
          <t>buildings|large|sum_insured</t>
        </is>
      </c>
    </row>
    <row r="641">
      <c r="B641" s="18" t="inlineStr">
        <is>
          <t>buildings|large|sum_insured|661000</t>
        </is>
      </c>
      <c r="C641" s="18" t="inlineStr">
        <is>
          <t>buildings</t>
        </is>
      </c>
      <c r="D641" s="18" t="inlineStr">
        <is>
          <t>large</t>
        </is>
      </c>
      <c r="E641" s="18" t="inlineStr">
        <is>
          <t>sum_insured</t>
        </is>
      </c>
      <c r="F641" s="18" t="inlineStr">
        <is>
          <t>spline value</t>
        </is>
      </c>
      <c r="G641" s="18" t="n"/>
      <c r="H641" s="33" t="n">
        <v>661000</v>
      </c>
      <c r="I641" s="33" t="n"/>
      <c r="J641" s="33" t="n"/>
      <c r="K641" s="34" t="n">
        <v>1.635680986836829</v>
      </c>
      <c r="L641" s="35">
        <f>IF(ISNUMBER(K641),EXP(K641),"")</f>
        <v/>
      </c>
      <c r="M641" s="18" t="inlineStr">
        <is>
          <t>every value from 44000 to 894000 in steps of 1000</t>
        </is>
      </c>
      <c r="N641" s="18" t="inlineStr">
        <is>
          <t>buildings|large|sum_insured</t>
        </is>
      </c>
    </row>
    <row r="642">
      <c r="B642" s="18" t="inlineStr">
        <is>
          <t>buildings|large|sum_insured|662000</t>
        </is>
      </c>
      <c r="C642" s="18" t="inlineStr">
        <is>
          <t>buildings</t>
        </is>
      </c>
      <c r="D642" s="18" t="inlineStr">
        <is>
          <t>large</t>
        </is>
      </c>
      <c r="E642" s="18" t="inlineStr">
        <is>
          <t>sum_insured</t>
        </is>
      </c>
      <c r="F642" s="18" t="inlineStr">
        <is>
          <t>spline value</t>
        </is>
      </c>
      <c r="G642" s="18" t="n"/>
      <c r="H642" s="33" t="n">
        <v>662000</v>
      </c>
      <c r="I642" s="33" t="n"/>
      <c r="J642" s="33" t="n"/>
      <c r="K642" s="34" t="n">
        <v>1.636357107333826</v>
      </c>
      <c r="L642" s="35">
        <f>IF(ISNUMBER(K642),EXP(K642),"")</f>
        <v/>
      </c>
      <c r="M642" s="18" t="inlineStr">
        <is>
          <t>every value from 44000 to 894000 in steps of 1000</t>
        </is>
      </c>
      <c r="N642" s="18" t="inlineStr">
        <is>
          <t>buildings|large|sum_insured</t>
        </is>
      </c>
    </row>
    <row r="643">
      <c r="B643" s="18" t="inlineStr">
        <is>
          <t>buildings|large|sum_insured|663000</t>
        </is>
      </c>
      <c r="C643" s="18" t="inlineStr">
        <is>
          <t>buildings</t>
        </is>
      </c>
      <c r="D643" s="18" t="inlineStr">
        <is>
          <t>large</t>
        </is>
      </c>
      <c r="E643" s="18" t="inlineStr">
        <is>
          <t>sum_insured</t>
        </is>
      </c>
      <c r="F643" s="18" t="inlineStr">
        <is>
          <t>spline value</t>
        </is>
      </c>
      <c r="G643" s="18" t="n"/>
      <c r="H643" s="33" t="n">
        <v>663000</v>
      </c>
      <c r="I643" s="33" t="n"/>
      <c r="J643" s="33" t="n"/>
      <c r="K643" s="34" t="n">
        <v>1.637026074276638</v>
      </c>
      <c r="L643" s="35">
        <f>IF(ISNUMBER(K643),EXP(K643),"")</f>
        <v/>
      </c>
      <c r="M643" s="18" t="inlineStr">
        <is>
          <t>every value from 44000 to 894000 in steps of 1000</t>
        </is>
      </c>
      <c r="N643" s="18" t="inlineStr">
        <is>
          <t>buildings|large|sum_insured</t>
        </is>
      </c>
    </row>
    <row r="644">
      <c r="B644" s="18" t="inlineStr">
        <is>
          <t>buildings|large|sum_insured|664000</t>
        </is>
      </c>
      <c r="C644" s="18" t="inlineStr">
        <is>
          <t>buildings</t>
        </is>
      </c>
      <c r="D644" s="18" t="inlineStr">
        <is>
          <t>large</t>
        </is>
      </c>
      <c r="E644" s="18" t="inlineStr">
        <is>
          <t>sum_insured</t>
        </is>
      </c>
      <c r="F644" s="18" t="inlineStr">
        <is>
          <t>spline value</t>
        </is>
      </c>
      <c r="G644" s="18" t="n"/>
      <c r="H644" s="33" t="n">
        <v>664000</v>
      </c>
      <c r="I644" s="33" t="n"/>
      <c r="J644" s="33" t="n"/>
      <c r="K644" s="34" t="n">
        <v>1.637687894940337</v>
      </c>
      <c r="L644" s="35">
        <f>IF(ISNUMBER(K644),EXP(K644),"")</f>
        <v/>
      </c>
      <c r="M644" s="18" t="inlineStr">
        <is>
          <t>every value from 44000 to 894000 in steps of 1000</t>
        </is>
      </c>
      <c r="N644" s="18" t="inlineStr">
        <is>
          <t>buildings|large|sum_insured</t>
        </is>
      </c>
    </row>
    <row r="645">
      <c r="B645" s="18" t="inlineStr">
        <is>
          <t>buildings|large|sum_insured|665000</t>
        </is>
      </c>
      <c r="C645" s="18" t="inlineStr">
        <is>
          <t>buildings</t>
        </is>
      </c>
      <c r="D645" s="18" t="inlineStr">
        <is>
          <t>large</t>
        </is>
      </c>
      <c r="E645" s="18" t="inlineStr">
        <is>
          <t>sum_insured</t>
        </is>
      </c>
      <c r="F645" s="18" t="inlineStr">
        <is>
          <t>spline value</t>
        </is>
      </c>
      <c r="G645" s="18" t="n"/>
      <c r="H645" s="33" t="n">
        <v>665000</v>
      </c>
      <c r="I645" s="33" t="n"/>
      <c r="J645" s="33" t="n"/>
      <c r="K645" s="34" t="n">
        <v>1.638342576599995</v>
      </c>
      <c r="L645" s="35">
        <f>IF(ISNUMBER(K645),EXP(K645),"")</f>
        <v/>
      </c>
      <c r="M645" s="18" t="inlineStr">
        <is>
          <t>every value from 44000 to 894000 in steps of 1000</t>
        </is>
      </c>
      <c r="N645" s="18" t="inlineStr">
        <is>
          <t>buildings|large|sum_insured</t>
        </is>
      </c>
    </row>
    <row r="646">
      <c r="B646" s="18" t="inlineStr">
        <is>
          <t>buildings|large|sum_insured|666000</t>
        </is>
      </c>
      <c r="C646" s="18" t="inlineStr">
        <is>
          <t>buildings</t>
        </is>
      </c>
      <c r="D646" s="18" t="inlineStr">
        <is>
          <t>large</t>
        </is>
      </c>
      <c r="E646" s="18" t="inlineStr">
        <is>
          <t>sum_insured</t>
        </is>
      </c>
      <c r="F646" s="18" t="inlineStr">
        <is>
          <t>spline value</t>
        </is>
      </c>
      <c r="G646" s="18" t="n"/>
      <c r="H646" s="33" t="n">
        <v>666000</v>
      </c>
      <c r="I646" s="33" t="n"/>
      <c r="J646" s="33" t="n"/>
      <c r="K646" s="34" t="n">
        <v>1.638990126530685</v>
      </c>
      <c r="L646" s="35">
        <f>IF(ISNUMBER(K646),EXP(K646),"")</f>
        <v/>
      </c>
      <c r="M646" s="18" t="inlineStr">
        <is>
          <t>every value from 44000 to 894000 in steps of 1000</t>
        </is>
      </c>
      <c r="N646" s="18" t="inlineStr">
        <is>
          <t>buildings|large|sum_insured</t>
        </is>
      </c>
    </row>
    <row r="647">
      <c r="B647" s="18" t="inlineStr">
        <is>
          <t>buildings|large|sum_insured|667000</t>
        </is>
      </c>
      <c r="C647" s="18" t="inlineStr">
        <is>
          <t>buildings</t>
        </is>
      </c>
      <c r="D647" s="18" t="inlineStr">
        <is>
          <t>large</t>
        </is>
      </c>
      <c r="E647" s="18" t="inlineStr">
        <is>
          <t>sum_insured</t>
        </is>
      </c>
      <c r="F647" s="18" t="inlineStr">
        <is>
          <t>spline value</t>
        </is>
      </c>
      <c r="G647" s="18" t="n"/>
      <c r="H647" s="33" t="n">
        <v>667000</v>
      </c>
      <c r="I647" s="33" t="n"/>
      <c r="J647" s="33" t="n"/>
      <c r="K647" s="34" t="n">
        <v>1.639630552007478</v>
      </c>
      <c r="L647" s="35">
        <f>IF(ISNUMBER(K647),EXP(K647),"")</f>
        <v/>
      </c>
      <c r="M647" s="18" t="inlineStr">
        <is>
          <t>every value from 44000 to 894000 in steps of 1000</t>
        </is>
      </c>
      <c r="N647" s="18" t="inlineStr">
        <is>
          <t>buildings|large|sum_insured</t>
        </is>
      </c>
    </row>
    <row r="648">
      <c r="B648" s="18" t="inlineStr">
        <is>
          <t>buildings|large|sum_insured|668000</t>
        </is>
      </c>
      <c r="C648" s="18" t="inlineStr">
        <is>
          <t>buildings</t>
        </is>
      </c>
      <c r="D648" s="18" t="inlineStr">
        <is>
          <t>large</t>
        </is>
      </c>
      <c r="E648" s="18" t="inlineStr">
        <is>
          <t>sum_insured</t>
        </is>
      </c>
      <c r="F648" s="18" t="inlineStr">
        <is>
          <t>spline value</t>
        </is>
      </c>
      <c r="G648" s="18" t="n"/>
      <c r="H648" s="33" t="n">
        <v>668000</v>
      </c>
      <c r="I648" s="33" t="n"/>
      <c r="J648" s="33" t="n"/>
      <c r="K648" s="34" t="n">
        <v>1.640263860305445</v>
      </c>
      <c r="L648" s="35">
        <f>IF(ISNUMBER(K648),EXP(K648),"")</f>
        <v/>
      </c>
      <c r="M648" s="18" t="inlineStr">
        <is>
          <t>every value from 44000 to 894000 in steps of 1000</t>
        </is>
      </c>
      <c r="N648" s="18" t="inlineStr">
        <is>
          <t>buildings|large|sum_insured</t>
        </is>
      </c>
    </row>
    <row r="649">
      <c r="B649" s="18" t="inlineStr">
        <is>
          <t>buildings|large|sum_insured|669000</t>
        </is>
      </c>
      <c r="C649" s="18" t="inlineStr">
        <is>
          <t>buildings</t>
        </is>
      </c>
      <c r="D649" s="18" t="inlineStr">
        <is>
          <t>large</t>
        </is>
      </c>
      <c r="E649" s="18" t="inlineStr">
        <is>
          <t>sum_insured</t>
        </is>
      </c>
      <c r="F649" s="18" t="inlineStr">
        <is>
          <t>spline value</t>
        </is>
      </c>
      <c r="G649" s="18" t="n"/>
      <c r="H649" s="33" t="n">
        <v>669000</v>
      </c>
      <c r="I649" s="33" t="n"/>
      <c r="J649" s="33" t="n"/>
      <c r="K649" s="34" t="n">
        <v>1.640890058699661</v>
      </c>
      <c r="L649" s="35">
        <f>IF(ISNUMBER(K649),EXP(K649),"")</f>
        <v/>
      </c>
      <c r="M649" s="18" t="inlineStr">
        <is>
          <t>every value from 44000 to 894000 in steps of 1000</t>
        </is>
      </c>
      <c r="N649" s="18" t="inlineStr">
        <is>
          <t>buildings|large|sum_insured</t>
        </is>
      </c>
    </row>
    <row r="650">
      <c r="B650" s="18" t="inlineStr">
        <is>
          <t>buildings|large|sum_insured|670000</t>
        </is>
      </c>
      <c r="C650" s="18" t="inlineStr">
        <is>
          <t>buildings</t>
        </is>
      </c>
      <c r="D650" s="18" t="inlineStr">
        <is>
          <t>large</t>
        </is>
      </c>
      <c r="E650" s="18" t="inlineStr">
        <is>
          <t>sum_insured</t>
        </is>
      </c>
      <c r="F650" s="18" t="inlineStr">
        <is>
          <t>spline value</t>
        </is>
      </c>
      <c r="G650" s="18" t="n"/>
      <c r="H650" s="33" t="n">
        <v>670000</v>
      </c>
      <c r="I650" s="33" t="n"/>
      <c r="J650" s="33" t="n"/>
      <c r="K650" s="34" t="n">
        <v>1.641509154465195</v>
      </c>
      <c r="L650" s="35">
        <f>IF(ISNUMBER(K650),EXP(K650),"")</f>
        <v/>
      </c>
      <c r="M650" s="18" t="inlineStr">
        <is>
          <t>every value from 44000 to 894000 in steps of 1000</t>
        </is>
      </c>
      <c r="N650" s="18" t="inlineStr">
        <is>
          <t>buildings|large|sum_insured</t>
        </is>
      </c>
    </row>
    <row r="651">
      <c r="B651" s="18" t="inlineStr">
        <is>
          <t>buildings|large|sum_insured|671000</t>
        </is>
      </c>
      <c r="C651" s="18" t="inlineStr">
        <is>
          <t>buildings</t>
        </is>
      </c>
      <c r="D651" s="18" t="inlineStr">
        <is>
          <t>large</t>
        </is>
      </c>
      <c r="E651" s="18" t="inlineStr">
        <is>
          <t>sum_insured</t>
        </is>
      </c>
      <c r="F651" s="18" t="inlineStr">
        <is>
          <t>spline value</t>
        </is>
      </c>
      <c r="G651" s="18" t="n"/>
      <c r="H651" s="33" t="n">
        <v>671000</v>
      </c>
      <c r="I651" s="33" t="n"/>
      <c r="J651" s="33" t="n"/>
      <c r="K651" s="34" t="n">
        <v>1.64212115487712</v>
      </c>
      <c r="L651" s="35">
        <f>IF(ISNUMBER(K651),EXP(K651),"")</f>
        <v/>
      </c>
      <c r="M651" s="18" t="inlineStr">
        <is>
          <t>every value from 44000 to 894000 in steps of 1000</t>
        </is>
      </c>
      <c r="N651" s="18" t="inlineStr">
        <is>
          <t>buildings|large|sum_insured</t>
        </is>
      </c>
    </row>
    <row r="652">
      <c r="B652" s="18" t="inlineStr">
        <is>
          <t>buildings|large|sum_insured|672000</t>
        </is>
      </c>
      <c r="C652" s="18" t="inlineStr">
        <is>
          <t>buildings</t>
        </is>
      </c>
      <c r="D652" s="18" t="inlineStr">
        <is>
          <t>large</t>
        </is>
      </c>
      <c r="E652" s="18" t="inlineStr">
        <is>
          <t>sum_insured</t>
        </is>
      </c>
      <c r="F652" s="18" t="inlineStr">
        <is>
          <t>spline value</t>
        </is>
      </c>
      <c r="G652" s="18" t="n"/>
      <c r="H652" s="33" t="n">
        <v>672000</v>
      </c>
      <c r="I652" s="33" t="n"/>
      <c r="J652" s="33" t="n"/>
      <c r="K652" s="34" t="n">
        <v>1.642726067210509</v>
      </c>
      <c r="L652" s="35">
        <f>IF(ISNUMBER(K652),EXP(K652),"")</f>
        <v/>
      </c>
      <c r="M652" s="18" t="inlineStr">
        <is>
          <t>every value from 44000 to 894000 in steps of 1000</t>
        </is>
      </c>
      <c r="N652" s="18" t="inlineStr">
        <is>
          <t>buildings|large|sum_insured</t>
        </is>
      </c>
    </row>
    <row r="653">
      <c r="B653" s="18" t="inlineStr">
        <is>
          <t>buildings|large|sum_insured|673000</t>
        </is>
      </c>
      <c r="C653" s="18" t="inlineStr">
        <is>
          <t>buildings</t>
        </is>
      </c>
      <c r="D653" s="18" t="inlineStr">
        <is>
          <t>large</t>
        </is>
      </c>
      <c r="E653" s="18" t="inlineStr">
        <is>
          <t>sum_insured</t>
        </is>
      </c>
      <c r="F653" s="18" t="inlineStr">
        <is>
          <t>spline value</t>
        </is>
      </c>
      <c r="G653" s="18" t="n"/>
      <c r="H653" s="33" t="n">
        <v>673000</v>
      </c>
      <c r="I653" s="33" t="n"/>
      <c r="J653" s="33" t="n"/>
      <c r="K653" s="34" t="n">
        <v>1.643323898740432</v>
      </c>
      <c r="L653" s="35">
        <f>IF(ISNUMBER(K653),EXP(K653),"")</f>
        <v/>
      </c>
      <c r="M653" s="18" t="inlineStr">
        <is>
          <t>every value from 44000 to 894000 in steps of 1000</t>
        </is>
      </c>
      <c r="N653" s="18" t="inlineStr">
        <is>
          <t>buildings|large|sum_insured</t>
        </is>
      </c>
    </row>
    <row r="654">
      <c r="B654" s="18" t="inlineStr">
        <is>
          <t>buildings|large|sum_insured|674000</t>
        </is>
      </c>
      <c r="C654" s="18" t="inlineStr">
        <is>
          <t>buildings</t>
        </is>
      </c>
      <c r="D654" s="18" t="inlineStr">
        <is>
          <t>large</t>
        </is>
      </c>
      <c r="E654" s="18" t="inlineStr">
        <is>
          <t>sum_insured</t>
        </is>
      </c>
      <c r="F654" s="18" t="inlineStr">
        <is>
          <t>spline value</t>
        </is>
      </c>
      <c r="G654" s="18" t="n"/>
      <c r="H654" s="33" t="n">
        <v>674000</v>
      </c>
      <c r="I654" s="33" t="n"/>
      <c r="J654" s="33" t="n"/>
      <c r="K654" s="34" t="n">
        <v>1.643914656741962</v>
      </c>
      <c r="L654" s="35">
        <f>IF(ISNUMBER(K654),EXP(K654),"")</f>
        <v/>
      </c>
      <c r="M654" s="18" t="inlineStr">
        <is>
          <t>every value from 44000 to 894000 in steps of 1000</t>
        </is>
      </c>
      <c r="N654" s="18" t="inlineStr">
        <is>
          <t>buildings|large|sum_insured</t>
        </is>
      </c>
    </row>
    <row r="655">
      <c r="B655" s="18" t="inlineStr">
        <is>
          <t>buildings|large|sum_insured|675000</t>
        </is>
      </c>
      <c r="C655" s="18" t="inlineStr">
        <is>
          <t>buildings</t>
        </is>
      </c>
      <c r="D655" s="18" t="inlineStr">
        <is>
          <t>large</t>
        </is>
      </c>
      <c r="E655" s="18" t="inlineStr">
        <is>
          <t>sum_insured</t>
        </is>
      </c>
      <c r="F655" s="18" t="inlineStr">
        <is>
          <t>spline value</t>
        </is>
      </c>
      <c r="G655" s="18" t="n"/>
      <c r="H655" s="33" t="n">
        <v>675000</v>
      </c>
      <c r="I655" s="33" t="n"/>
      <c r="J655" s="33" t="n"/>
      <c r="K655" s="34" t="n">
        <v>1.644498348490172</v>
      </c>
      <c r="L655" s="35">
        <f>IF(ISNUMBER(K655),EXP(K655),"")</f>
        <v/>
      </c>
      <c r="M655" s="18" t="inlineStr">
        <is>
          <t>every value from 44000 to 894000 in steps of 1000</t>
        </is>
      </c>
      <c r="N655" s="18" t="inlineStr">
        <is>
          <t>buildings|large|sum_insured</t>
        </is>
      </c>
    </row>
    <row r="656">
      <c r="B656" s="18" t="inlineStr">
        <is>
          <t>buildings|large|sum_insured|676000</t>
        </is>
      </c>
      <c r="C656" s="18" t="inlineStr">
        <is>
          <t>buildings</t>
        </is>
      </c>
      <c r="D656" s="18" t="inlineStr">
        <is>
          <t>large</t>
        </is>
      </c>
      <c r="E656" s="18" t="inlineStr">
        <is>
          <t>sum_insured</t>
        </is>
      </c>
      <c r="F656" s="18" t="inlineStr">
        <is>
          <t>spline value</t>
        </is>
      </c>
      <c r="G656" s="18" t="n"/>
      <c r="H656" s="33" t="n">
        <v>676000</v>
      </c>
      <c r="I656" s="33" t="n"/>
      <c r="J656" s="33" t="n"/>
      <c r="K656" s="34" t="n">
        <v>1.645074981260133</v>
      </c>
      <c r="L656" s="35">
        <f>IF(ISNUMBER(K656),EXP(K656),"")</f>
        <v/>
      </c>
      <c r="M656" s="18" t="inlineStr">
        <is>
          <t>every value from 44000 to 894000 in steps of 1000</t>
        </is>
      </c>
      <c r="N656" s="18" t="inlineStr">
        <is>
          <t>buildings|large|sum_insured</t>
        </is>
      </c>
    </row>
    <row r="657">
      <c r="B657" s="18" t="inlineStr">
        <is>
          <t>buildings|large|sum_insured|677000</t>
        </is>
      </c>
      <c r="C657" s="18" t="inlineStr">
        <is>
          <t>buildings</t>
        </is>
      </c>
      <c r="D657" s="18" t="inlineStr">
        <is>
          <t>large</t>
        </is>
      </c>
      <c r="E657" s="18" t="inlineStr">
        <is>
          <t>sum_insured</t>
        </is>
      </c>
      <c r="F657" s="18" t="inlineStr">
        <is>
          <t>spline value</t>
        </is>
      </c>
      <c r="G657" s="18" t="n"/>
      <c r="H657" s="33" t="n">
        <v>677000</v>
      </c>
      <c r="I657" s="33" t="n"/>
      <c r="J657" s="33" t="n"/>
      <c r="K657" s="34" t="n">
        <v>1.645644562326916</v>
      </c>
      <c r="L657" s="35">
        <f>IF(ISNUMBER(K657),EXP(K657),"")</f>
        <v/>
      </c>
      <c r="M657" s="18" t="inlineStr">
        <is>
          <t>every value from 44000 to 894000 in steps of 1000</t>
        </is>
      </c>
      <c r="N657" s="18" t="inlineStr">
        <is>
          <t>buildings|large|sum_insured</t>
        </is>
      </c>
    </row>
    <row r="658">
      <c r="B658" s="18" t="inlineStr">
        <is>
          <t>buildings|large|sum_insured|678000</t>
        </is>
      </c>
      <c r="C658" s="18" t="inlineStr">
        <is>
          <t>buildings</t>
        </is>
      </c>
      <c r="D658" s="18" t="inlineStr">
        <is>
          <t>large</t>
        </is>
      </c>
      <c r="E658" s="18" t="inlineStr">
        <is>
          <t>sum_insured</t>
        </is>
      </c>
      <c r="F658" s="18" t="inlineStr">
        <is>
          <t>spline value</t>
        </is>
      </c>
      <c r="G658" s="18" t="n"/>
      <c r="H658" s="33" t="n">
        <v>678000</v>
      </c>
      <c r="I658" s="33" t="n"/>
      <c r="J658" s="33" t="n"/>
      <c r="K658" s="34" t="n">
        <v>1.646207098965595</v>
      </c>
      <c r="L658" s="35">
        <f>IF(ISNUMBER(K658),EXP(K658),"")</f>
        <v/>
      </c>
      <c r="M658" s="18" t="inlineStr">
        <is>
          <t>every value from 44000 to 894000 in steps of 1000</t>
        </is>
      </c>
      <c r="N658" s="18" t="inlineStr">
        <is>
          <t>buildings|large|sum_insured</t>
        </is>
      </c>
    </row>
    <row r="659">
      <c r="B659" s="18" t="inlineStr">
        <is>
          <t>buildings|large|sum_insured|679000</t>
        </is>
      </c>
      <c r="C659" s="18" t="inlineStr">
        <is>
          <t>buildings</t>
        </is>
      </c>
      <c r="D659" s="18" t="inlineStr">
        <is>
          <t>large</t>
        </is>
      </c>
      <c r="E659" s="18" t="inlineStr">
        <is>
          <t>sum_insured</t>
        </is>
      </c>
      <c r="F659" s="18" t="inlineStr">
        <is>
          <t>spline value</t>
        </is>
      </c>
      <c r="G659" s="18" t="n"/>
      <c r="H659" s="33" t="n">
        <v>679000</v>
      </c>
      <c r="I659" s="33" t="n"/>
      <c r="J659" s="33" t="n"/>
      <c r="K659" s="34" t="n">
        <v>1.646762598451241</v>
      </c>
      <c r="L659" s="35">
        <f>IF(ISNUMBER(K659),EXP(K659),"")</f>
        <v/>
      </c>
      <c r="M659" s="18" t="inlineStr">
        <is>
          <t>every value from 44000 to 894000 in steps of 1000</t>
        </is>
      </c>
      <c r="N659" s="18" t="inlineStr">
        <is>
          <t>buildings|large|sum_insured</t>
        </is>
      </c>
    </row>
    <row r="660">
      <c r="B660" s="18" t="inlineStr">
        <is>
          <t>buildings|large|sum_insured|680000</t>
        </is>
      </c>
      <c r="C660" s="18" t="inlineStr">
        <is>
          <t>buildings</t>
        </is>
      </c>
      <c r="D660" s="18" t="inlineStr">
        <is>
          <t>large</t>
        </is>
      </c>
      <c r="E660" s="18" t="inlineStr">
        <is>
          <t>sum_insured</t>
        </is>
      </c>
      <c r="F660" s="18" t="inlineStr">
        <is>
          <t>spline value</t>
        </is>
      </c>
      <c r="G660" s="18" t="n"/>
      <c r="H660" s="33" t="n">
        <v>680000</v>
      </c>
      <c r="I660" s="33" t="n"/>
      <c r="J660" s="33" t="n"/>
      <c r="K660" s="34" t="n">
        <v>1.647311068058926</v>
      </c>
      <c r="L660" s="35">
        <f>IF(ISNUMBER(K660),EXP(K660),"")</f>
        <v/>
      </c>
      <c r="M660" s="18" t="inlineStr">
        <is>
          <t>every value from 44000 to 894000 in steps of 1000</t>
        </is>
      </c>
      <c r="N660" s="18" t="inlineStr">
        <is>
          <t>buildings|large|sum_insured</t>
        </is>
      </c>
    </row>
    <row r="661">
      <c r="B661" s="18" t="inlineStr">
        <is>
          <t>buildings|large|sum_insured|681000</t>
        </is>
      </c>
      <c r="C661" s="18" t="inlineStr">
        <is>
          <t>buildings</t>
        </is>
      </c>
      <c r="D661" s="18" t="inlineStr">
        <is>
          <t>large</t>
        </is>
      </c>
      <c r="E661" s="18" t="inlineStr">
        <is>
          <t>sum_insured</t>
        </is>
      </c>
      <c r="F661" s="18" t="inlineStr">
        <is>
          <t>spline value</t>
        </is>
      </c>
      <c r="G661" s="18" t="n"/>
      <c r="H661" s="33" t="n">
        <v>681000</v>
      </c>
      <c r="I661" s="33" t="n"/>
      <c r="J661" s="33" t="n"/>
      <c r="K661" s="34" t="n">
        <v>1.647852515063721</v>
      </c>
      <c r="L661" s="35">
        <f>IF(ISNUMBER(K661),EXP(K661),"")</f>
        <v/>
      </c>
      <c r="M661" s="18" t="inlineStr">
        <is>
          <t>every value from 44000 to 894000 in steps of 1000</t>
        </is>
      </c>
      <c r="N661" s="18" t="inlineStr">
        <is>
          <t>buildings|large|sum_insured</t>
        </is>
      </c>
    </row>
    <row r="662">
      <c r="B662" s="18" t="inlineStr">
        <is>
          <t>buildings|large|sum_insured|682000</t>
        </is>
      </c>
      <c r="C662" s="18" t="inlineStr">
        <is>
          <t>buildings</t>
        </is>
      </c>
      <c r="D662" s="18" t="inlineStr">
        <is>
          <t>large</t>
        </is>
      </c>
      <c r="E662" s="18" t="inlineStr">
        <is>
          <t>sum_insured</t>
        </is>
      </c>
      <c r="F662" s="18" t="inlineStr">
        <is>
          <t>spline value</t>
        </is>
      </c>
      <c r="G662" s="18" t="n"/>
      <c r="H662" s="33" t="n">
        <v>682000</v>
      </c>
      <c r="I662" s="33" t="n"/>
      <c r="J662" s="33" t="n"/>
      <c r="K662" s="34" t="n">
        <v>1.6483869467407</v>
      </c>
      <c r="L662" s="35">
        <f>IF(ISNUMBER(K662),EXP(K662),"")</f>
        <v/>
      </c>
      <c r="M662" s="18" t="inlineStr">
        <is>
          <t>every value from 44000 to 894000 in steps of 1000</t>
        </is>
      </c>
      <c r="N662" s="18" t="inlineStr">
        <is>
          <t>buildings|large|sum_insured</t>
        </is>
      </c>
    </row>
    <row r="663">
      <c r="B663" s="18" t="inlineStr">
        <is>
          <t>buildings|large|sum_insured|683000</t>
        </is>
      </c>
      <c r="C663" s="18" t="inlineStr">
        <is>
          <t>buildings</t>
        </is>
      </c>
      <c r="D663" s="18" t="inlineStr">
        <is>
          <t>large</t>
        </is>
      </c>
      <c r="E663" s="18" t="inlineStr">
        <is>
          <t>sum_insured</t>
        </is>
      </c>
      <c r="F663" s="18" t="inlineStr">
        <is>
          <t>spline value</t>
        </is>
      </c>
      <c r="G663" s="18" t="n"/>
      <c r="H663" s="33" t="n">
        <v>683000</v>
      </c>
      <c r="I663" s="33" t="n"/>
      <c r="J663" s="33" t="n"/>
      <c r="K663" s="34" t="n">
        <v>1.648914370364933</v>
      </c>
      <c r="L663" s="35">
        <f>IF(ISNUMBER(K663),EXP(K663),"")</f>
        <v/>
      </c>
      <c r="M663" s="18" t="inlineStr">
        <is>
          <t>every value from 44000 to 894000 in steps of 1000</t>
        </is>
      </c>
      <c r="N663" s="18" t="inlineStr">
        <is>
          <t>buildings|large|sum_insured</t>
        </is>
      </c>
    </row>
    <row r="664">
      <c r="B664" s="18" t="inlineStr">
        <is>
          <t>buildings|large|sum_insured|684000</t>
        </is>
      </c>
      <c r="C664" s="18" t="inlineStr">
        <is>
          <t>buildings</t>
        </is>
      </c>
      <c r="D664" s="18" t="inlineStr">
        <is>
          <t>large</t>
        </is>
      </c>
      <c r="E664" s="18" t="inlineStr">
        <is>
          <t>sum_insured</t>
        </is>
      </c>
      <c r="F664" s="18" t="inlineStr">
        <is>
          <t>spline value</t>
        </is>
      </c>
      <c r="G664" s="18" t="n"/>
      <c r="H664" s="33" t="n">
        <v>684000</v>
      </c>
      <c r="I664" s="33" t="n"/>
      <c r="J664" s="33" t="n"/>
      <c r="K664" s="34" t="n">
        <v>1.649434793211494</v>
      </c>
      <c r="L664" s="35">
        <f>IF(ISNUMBER(K664),EXP(K664),"")</f>
        <v/>
      </c>
      <c r="M664" s="18" t="inlineStr">
        <is>
          <t>every value from 44000 to 894000 in steps of 1000</t>
        </is>
      </c>
      <c r="N664" s="18" t="inlineStr">
        <is>
          <t>buildings|large|sum_insured</t>
        </is>
      </c>
    </row>
    <row r="665">
      <c r="B665" s="18" t="inlineStr">
        <is>
          <t>buildings|large|sum_insured|685000</t>
        </is>
      </c>
      <c r="C665" s="18" t="inlineStr">
        <is>
          <t>buildings</t>
        </is>
      </c>
      <c r="D665" s="18" t="inlineStr">
        <is>
          <t>large</t>
        </is>
      </c>
      <c r="E665" s="18" t="inlineStr">
        <is>
          <t>sum_insured</t>
        </is>
      </c>
      <c r="F665" s="18" t="inlineStr">
        <is>
          <t>spline value</t>
        </is>
      </c>
      <c r="G665" s="18" t="n"/>
      <c r="H665" s="33" t="n">
        <v>685000</v>
      </c>
      <c r="I665" s="33" t="n"/>
      <c r="J665" s="33" t="n"/>
      <c r="K665" s="34" t="n">
        <v>1.649948222555453</v>
      </c>
      <c r="L665" s="35">
        <f>IF(ISNUMBER(K665),EXP(K665),"")</f>
        <v/>
      </c>
      <c r="M665" s="18" t="inlineStr">
        <is>
          <t>every value from 44000 to 894000 in steps of 1000</t>
        </is>
      </c>
      <c r="N665" s="18" t="inlineStr">
        <is>
          <t>buildings|large|sum_insured</t>
        </is>
      </c>
    </row>
    <row r="666">
      <c r="B666" s="18" t="inlineStr">
        <is>
          <t>buildings|large|sum_insured|686000</t>
        </is>
      </c>
      <c r="C666" s="18" t="inlineStr">
        <is>
          <t>buildings</t>
        </is>
      </c>
      <c r="D666" s="18" t="inlineStr">
        <is>
          <t>large</t>
        </is>
      </c>
      <c r="E666" s="18" t="inlineStr">
        <is>
          <t>sum_insured</t>
        </is>
      </c>
      <c r="F666" s="18" t="inlineStr">
        <is>
          <t>spline value</t>
        </is>
      </c>
      <c r="G666" s="18" t="n"/>
      <c r="H666" s="33" t="n">
        <v>686000</v>
      </c>
      <c r="I666" s="33" t="n"/>
      <c r="J666" s="33" t="n"/>
      <c r="K666" s="34" t="n">
        <v>1.650454665671883</v>
      </c>
      <c r="L666" s="35">
        <f>IF(ISNUMBER(K666),EXP(K666),"")</f>
        <v/>
      </c>
      <c r="M666" s="18" t="inlineStr">
        <is>
          <t>every value from 44000 to 894000 in steps of 1000</t>
        </is>
      </c>
      <c r="N666" s="18" t="inlineStr">
        <is>
          <t>buildings|large|sum_insured</t>
        </is>
      </c>
    </row>
    <row r="667">
      <c r="B667" s="18" t="inlineStr">
        <is>
          <t>buildings|large|sum_insured|687000</t>
        </is>
      </c>
      <c r="C667" s="18" t="inlineStr">
        <is>
          <t>buildings</t>
        </is>
      </c>
      <c r="D667" s="18" t="inlineStr">
        <is>
          <t>large</t>
        </is>
      </c>
      <c r="E667" s="18" t="inlineStr">
        <is>
          <t>sum_insured</t>
        </is>
      </c>
      <c r="F667" s="18" t="inlineStr">
        <is>
          <t>spline value</t>
        </is>
      </c>
      <c r="G667" s="18" t="n"/>
      <c r="H667" s="33" t="n">
        <v>687000</v>
      </c>
      <c r="I667" s="33" t="n"/>
      <c r="J667" s="33" t="n"/>
      <c r="K667" s="34" t="n">
        <v>1.650954129835857</v>
      </c>
      <c r="L667" s="35">
        <f>IF(ISNUMBER(K667),EXP(K667),"")</f>
        <v/>
      </c>
      <c r="M667" s="18" t="inlineStr">
        <is>
          <t>every value from 44000 to 894000 in steps of 1000</t>
        </is>
      </c>
      <c r="N667" s="18" t="inlineStr">
        <is>
          <t>buildings|large|sum_insured</t>
        </is>
      </c>
    </row>
    <row r="668">
      <c r="B668" s="18" t="inlineStr">
        <is>
          <t>buildings|large|sum_insured|688000</t>
        </is>
      </c>
      <c r="C668" s="18" t="inlineStr">
        <is>
          <t>buildings</t>
        </is>
      </c>
      <c r="D668" s="18" t="inlineStr">
        <is>
          <t>large</t>
        </is>
      </c>
      <c r="E668" s="18" t="inlineStr">
        <is>
          <t>sum_insured</t>
        </is>
      </c>
      <c r="F668" s="18" t="inlineStr">
        <is>
          <t>spline value</t>
        </is>
      </c>
      <c r="G668" s="18" t="n"/>
      <c r="H668" s="33" t="n">
        <v>688000</v>
      </c>
      <c r="I668" s="33" t="n"/>
      <c r="J668" s="33" t="n"/>
      <c r="K668" s="34" t="n">
        <v>1.651446622322444</v>
      </c>
      <c r="L668" s="35">
        <f>IF(ISNUMBER(K668),EXP(K668),"")</f>
        <v/>
      </c>
      <c r="M668" s="18" t="inlineStr">
        <is>
          <t>every value from 44000 to 894000 in steps of 1000</t>
        </is>
      </c>
      <c r="N668" s="18" t="inlineStr">
        <is>
          <t>buildings|large|sum_insured</t>
        </is>
      </c>
    </row>
    <row r="669">
      <c r="B669" s="18" t="inlineStr">
        <is>
          <t>buildings|large|sum_insured|689000</t>
        </is>
      </c>
      <c r="C669" s="18" t="inlineStr">
        <is>
          <t>buildings</t>
        </is>
      </c>
      <c r="D669" s="18" t="inlineStr">
        <is>
          <t>large</t>
        </is>
      </c>
      <c r="E669" s="18" t="inlineStr">
        <is>
          <t>sum_insured</t>
        </is>
      </c>
      <c r="F669" s="18" t="inlineStr">
        <is>
          <t>spline value</t>
        </is>
      </c>
      <c r="G669" s="18" t="n"/>
      <c r="H669" s="33" t="n">
        <v>689000</v>
      </c>
      <c r="I669" s="33" t="n"/>
      <c r="J669" s="33" t="n"/>
      <c r="K669" s="34" t="n">
        <v>1.651932150406719</v>
      </c>
      <c r="L669" s="35">
        <f>IF(ISNUMBER(K669),EXP(K669),"")</f>
        <v/>
      </c>
      <c r="M669" s="18" t="inlineStr">
        <is>
          <t>every value from 44000 to 894000 in steps of 1000</t>
        </is>
      </c>
      <c r="N669" s="18" t="inlineStr">
        <is>
          <t>buildings|large|sum_insured</t>
        </is>
      </c>
    </row>
    <row r="670">
      <c r="B670" s="18" t="inlineStr">
        <is>
          <t>buildings|large|sum_insured|690000</t>
        </is>
      </c>
      <c r="C670" s="18" t="inlineStr">
        <is>
          <t>buildings</t>
        </is>
      </c>
      <c r="D670" s="18" t="inlineStr">
        <is>
          <t>large</t>
        </is>
      </c>
      <c r="E670" s="18" t="inlineStr">
        <is>
          <t>sum_insured</t>
        </is>
      </c>
      <c r="F670" s="18" t="inlineStr">
        <is>
          <t>spline value</t>
        </is>
      </c>
      <c r="G670" s="18" t="n"/>
      <c r="H670" s="33" t="n">
        <v>690000</v>
      </c>
      <c r="I670" s="33" t="n"/>
      <c r="J670" s="33" t="n"/>
      <c r="K670" s="34" t="n">
        <v>1.652410721363753</v>
      </c>
      <c r="L670" s="35">
        <f>IF(ISNUMBER(K670),EXP(K670),"")</f>
        <v/>
      </c>
      <c r="M670" s="18" t="inlineStr">
        <is>
          <t>every value from 44000 to 894000 in steps of 1000</t>
        </is>
      </c>
      <c r="N670" s="18" t="inlineStr">
        <is>
          <t>buildings|large|sum_insured</t>
        </is>
      </c>
    </row>
    <row r="671">
      <c r="B671" s="18" t="inlineStr">
        <is>
          <t>buildings|large|sum_insured|691000</t>
        </is>
      </c>
      <c r="C671" s="18" t="inlineStr">
        <is>
          <t>buildings</t>
        </is>
      </c>
      <c r="D671" s="18" t="inlineStr">
        <is>
          <t>large</t>
        </is>
      </c>
      <c r="E671" s="18" t="inlineStr">
        <is>
          <t>sum_insured</t>
        </is>
      </c>
      <c r="F671" s="18" t="inlineStr">
        <is>
          <t>spline value</t>
        </is>
      </c>
      <c r="G671" s="18" t="n"/>
      <c r="H671" s="33" t="n">
        <v>691000</v>
      </c>
      <c r="I671" s="33" t="n"/>
      <c r="J671" s="33" t="n"/>
      <c r="K671" s="34" t="n">
        <v>1.652882342468618</v>
      </c>
      <c r="L671" s="35">
        <f>IF(ISNUMBER(K671),EXP(K671),"")</f>
        <v/>
      </c>
      <c r="M671" s="18" t="inlineStr">
        <is>
          <t>every value from 44000 to 894000 in steps of 1000</t>
        </is>
      </c>
      <c r="N671" s="18" t="inlineStr">
        <is>
          <t>buildings|large|sum_insured</t>
        </is>
      </c>
    </row>
    <row r="672">
      <c r="B672" s="18" t="inlineStr">
        <is>
          <t>buildings|large|sum_insured|692000</t>
        </is>
      </c>
      <c r="C672" s="18" t="inlineStr">
        <is>
          <t>buildings</t>
        </is>
      </c>
      <c r="D672" s="18" t="inlineStr">
        <is>
          <t>large</t>
        </is>
      </c>
      <c r="E672" s="18" t="inlineStr">
        <is>
          <t>sum_insured</t>
        </is>
      </c>
      <c r="F672" s="18" t="inlineStr">
        <is>
          <t>spline value</t>
        </is>
      </c>
      <c r="G672" s="18" t="n"/>
      <c r="H672" s="33" t="n">
        <v>692000</v>
      </c>
      <c r="I672" s="33" t="n"/>
      <c r="J672" s="33" t="n"/>
      <c r="K672" s="34" t="n">
        <v>1.653347020996385</v>
      </c>
      <c r="L672" s="35">
        <f>IF(ISNUMBER(K672),EXP(K672),"")</f>
        <v/>
      </c>
      <c r="M672" s="18" t="inlineStr">
        <is>
          <t>every value from 44000 to 894000 in steps of 1000</t>
        </is>
      </c>
      <c r="N672" s="18" t="inlineStr">
        <is>
          <t>buildings|large|sum_insured</t>
        </is>
      </c>
    </row>
    <row r="673">
      <c r="B673" s="18" t="inlineStr">
        <is>
          <t>buildings|large|sum_insured|693000</t>
        </is>
      </c>
      <c r="C673" s="18" t="inlineStr">
        <is>
          <t>buildings</t>
        </is>
      </c>
      <c r="D673" s="18" t="inlineStr">
        <is>
          <t>large</t>
        </is>
      </c>
      <c r="E673" s="18" t="inlineStr">
        <is>
          <t>sum_insured</t>
        </is>
      </c>
      <c r="F673" s="18" t="inlineStr">
        <is>
          <t>spline value</t>
        </is>
      </c>
      <c r="G673" s="18" t="n"/>
      <c r="H673" s="33" t="n">
        <v>693000</v>
      </c>
      <c r="I673" s="33" t="n"/>
      <c r="J673" s="33" t="n"/>
      <c r="K673" s="34" t="n">
        <v>1.653804764222127</v>
      </c>
      <c r="L673" s="35">
        <f>IF(ISNUMBER(K673),EXP(K673),"")</f>
        <v/>
      </c>
      <c r="M673" s="18" t="inlineStr">
        <is>
          <t>every value from 44000 to 894000 in steps of 1000</t>
        </is>
      </c>
      <c r="N673" s="18" t="inlineStr">
        <is>
          <t>buildings|large|sum_insured</t>
        </is>
      </c>
    </row>
    <row r="674">
      <c r="B674" s="18" t="inlineStr">
        <is>
          <t>buildings|large|sum_insured|694000</t>
        </is>
      </c>
      <c r="C674" s="18" t="inlineStr">
        <is>
          <t>buildings</t>
        </is>
      </c>
      <c r="D674" s="18" t="inlineStr">
        <is>
          <t>large</t>
        </is>
      </c>
      <c r="E674" s="18" t="inlineStr">
        <is>
          <t>sum_insured</t>
        </is>
      </c>
      <c r="F674" s="18" t="inlineStr">
        <is>
          <t>spline value</t>
        </is>
      </c>
      <c r="G674" s="18" t="n"/>
      <c r="H674" s="33" t="n">
        <v>694000</v>
      </c>
      <c r="I674" s="33" t="n"/>
      <c r="J674" s="33" t="n"/>
      <c r="K674" s="34" t="n">
        <v>1.654255579420916</v>
      </c>
      <c r="L674" s="35">
        <f>IF(ISNUMBER(K674),EXP(K674),"")</f>
        <v/>
      </c>
      <c r="M674" s="18" t="inlineStr">
        <is>
          <t>every value from 44000 to 894000 in steps of 1000</t>
        </is>
      </c>
      <c r="N674" s="18" t="inlineStr">
        <is>
          <t>buildings|large|sum_insured</t>
        </is>
      </c>
    </row>
    <row r="675">
      <c r="B675" s="18" t="inlineStr">
        <is>
          <t>buildings|large|sum_insured|695000</t>
        </is>
      </c>
      <c r="C675" s="18" t="inlineStr">
        <is>
          <t>buildings</t>
        </is>
      </c>
      <c r="D675" s="18" t="inlineStr">
        <is>
          <t>large</t>
        </is>
      </c>
      <c r="E675" s="18" t="inlineStr">
        <is>
          <t>sum_insured</t>
        </is>
      </c>
      <c r="F675" s="18" t="inlineStr">
        <is>
          <t>spline value</t>
        </is>
      </c>
      <c r="G675" s="18" t="n"/>
      <c r="H675" s="33" t="n">
        <v>695000</v>
      </c>
      <c r="I675" s="33" t="n"/>
      <c r="J675" s="33" t="n"/>
      <c r="K675" s="34" t="n">
        <v>1.654699473867823</v>
      </c>
      <c r="L675" s="35">
        <f>IF(ISNUMBER(K675),EXP(K675),"")</f>
        <v/>
      </c>
      <c r="M675" s="18" t="inlineStr">
        <is>
          <t>every value from 44000 to 894000 in steps of 1000</t>
        </is>
      </c>
      <c r="N675" s="18" t="inlineStr">
        <is>
          <t>buildings|large|sum_insured</t>
        </is>
      </c>
    </row>
    <row r="676">
      <c r="B676" s="18" t="inlineStr">
        <is>
          <t>buildings|large|sum_insured|696000</t>
        </is>
      </c>
      <c r="C676" s="18" t="inlineStr">
        <is>
          <t>buildings</t>
        </is>
      </c>
      <c r="D676" s="18" t="inlineStr">
        <is>
          <t>large</t>
        </is>
      </c>
      <c r="E676" s="18" t="inlineStr">
        <is>
          <t>sum_insured</t>
        </is>
      </c>
      <c r="F676" s="18" t="inlineStr">
        <is>
          <t>spline value</t>
        </is>
      </c>
      <c r="G676" s="18" t="n"/>
      <c r="H676" s="33" t="n">
        <v>696000</v>
      </c>
      <c r="I676" s="33" t="n"/>
      <c r="J676" s="33" t="n"/>
      <c r="K676" s="34" t="n">
        <v>1.655136454837922</v>
      </c>
      <c r="L676" s="35">
        <f>IF(ISNUMBER(K676),EXP(K676),"")</f>
        <v/>
      </c>
      <c r="M676" s="18" t="inlineStr">
        <is>
          <t>every value from 44000 to 894000 in steps of 1000</t>
        </is>
      </c>
      <c r="N676" s="18" t="inlineStr">
        <is>
          <t>buildings|large|sum_insured</t>
        </is>
      </c>
    </row>
    <row r="677">
      <c r="B677" s="18" t="inlineStr">
        <is>
          <t>buildings|large|sum_insured|697000</t>
        </is>
      </c>
      <c r="C677" s="18" t="inlineStr">
        <is>
          <t>buildings</t>
        </is>
      </c>
      <c r="D677" s="18" t="inlineStr">
        <is>
          <t>large</t>
        </is>
      </c>
      <c r="E677" s="18" t="inlineStr">
        <is>
          <t>sum_insured</t>
        </is>
      </c>
      <c r="F677" s="18" t="inlineStr">
        <is>
          <t>spline value</t>
        </is>
      </c>
      <c r="G677" s="18" t="n"/>
      <c r="H677" s="33" t="n">
        <v>697000</v>
      </c>
      <c r="I677" s="33" t="n"/>
      <c r="J677" s="33" t="n"/>
      <c r="K677" s="34" t="n">
        <v>1.655566529606283</v>
      </c>
      <c r="L677" s="35">
        <f>IF(ISNUMBER(K677),EXP(K677),"")</f>
        <v/>
      </c>
      <c r="M677" s="18" t="inlineStr">
        <is>
          <t>every value from 44000 to 894000 in steps of 1000</t>
        </is>
      </c>
      <c r="N677" s="18" t="inlineStr">
        <is>
          <t>buildings|large|sum_insured</t>
        </is>
      </c>
    </row>
    <row r="678">
      <c r="B678" s="18" t="inlineStr">
        <is>
          <t>buildings|large|sum_insured|698000</t>
        </is>
      </c>
      <c r="C678" s="18" t="inlineStr">
        <is>
          <t>buildings</t>
        </is>
      </c>
      <c r="D678" s="18" t="inlineStr">
        <is>
          <t>large</t>
        </is>
      </c>
      <c r="E678" s="18" t="inlineStr">
        <is>
          <t>sum_insured</t>
        </is>
      </c>
      <c r="F678" s="18" t="inlineStr">
        <is>
          <t>spline value</t>
        </is>
      </c>
      <c r="G678" s="18" t="n"/>
      <c r="H678" s="33" t="n">
        <v>698000</v>
      </c>
      <c r="I678" s="33" t="n"/>
      <c r="J678" s="33" t="n"/>
      <c r="K678" s="34" t="n">
        <v>1.655989705447979</v>
      </c>
      <c r="L678" s="35">
        <f>IF(ISNUMBER(K678),EXP(K678),"")</f>
        <v/>
      </c>
      <c r="M678" s="18" t="inlineStr">
        <is>
          <t>every value from 44000 to 894000 in steps of 1000</t>
        </is>
      </c>
      <c r="N678" s="18" t="inlineStr">
        <is>
          <t>buildings|large|sum_insured</t>
        </is>
      </c>
    </row>
    <row r="679">
      <c r="B679" s="18" t="inlineStr">
        <is>
          <t>buildings|large|sum_insured|699000</t>
        </is>
      </c>
      <c r="C679" s="18" t="inlineStr">
        <is>
          <t>buildings</t>
        </is>
      </c>
      <c r="D679" s="18" t="inlineStr">
        <is>
          <t>large</t>
        </is>
      </c>
      <c r="E679" s="18" t="inlineStr">
        <is>
          <t>sum_insured</t>
        </is>
      </c>
      <c r="F679" s="18" t="inlineStr">
        <is>
          <t>spline value</t>
        </is>
      </c>
      <c r="G679" s="18" t="n"/>
      <c r="H679" s="33" t="n">
        <v>699000</v>
      </c>
      <c r="I679" s="33" t="n"/>
      <c r="J679" s="33" t="n"/>
      <c r="K679" s="34" t="n">
        <v>1.656405989638081</v>
      </c>
      <c r="L679" s="35">
        <f>IF(ISNUMBER(K679),EXP(K679),"")</f>
        <v/>
      </c>
      <c r="M679" s="18" t="inlineStr">
        <is>
          <t>every value from 44000 to 894000 in steps of 1000</t>
        </is>
      </c>
      <c r="N679" s="18" t="inlineStr">
        <is>
          <t>buildings|large|sum_insured</t>
        </is>
      </c>
    </row>
    <row r="680">
      <c r="B680" s="18" t="inlineStr">
        <is>
          <t>buildings|large|sum_insured|700000</t>
        </is>
      </c>
      <c r="C680" s="18" t="inlineStr">
        <is>
          <t>buildings</t>
        </is>
      </c>
      <c r="D680" s="18" t="inlineStr">
        <is>
          <t>large</t>
        </is>
      </c>
      <c r="E680" s="18" t="inlineStr">
        <is>
          <t>sum_insured</t>
        </is>
      </c>
      <c r="F680" s="18" t="inlineStr">
        <is>
          <t>spline value</t>
        </is>
      </c>
      <c r="G680" s="18" t="n"/>
      <c r="H680" s="33" t="n">
        <v>700000</v>
      </c>
      <c r="I680" s="33" t="n"/>
      <c r="J680" s="33" t="n"/>
      <c r="K680" s="34" t="n">
        <v>1.656815389451662</v>
      </c>
      <c r="L680" s="35">
        <f>IF(ISNUMBER(K680),EXP(K680),"")</f>
        <v/>
      </c>
      <c r="M680" s="18" t="inlineStr">
        <is>
          <t>every value from 44000 to 894000 in steps of 1000</t>
        </is>
      </c>
      <c r="N680" s="18" t="inlineStr">
        <is>
          <t>buildings|large|sum_insured</t>
        </is>
      </c>
    </row>
    <row r="681">
      <c r="B681" s="18" t="inlineStr">
        <is>
          <t>buildings|large|sum_insured|701000</t>
        </is>
      </c>
      <c r="C681" s="18" t="inlineStr">
        <is>
          <t>buildings</t>
        </is>
      </c>
      <c r="D681" s="18" t="inlineStr">
        <is>
          <t>large</t>
        </is>
      </c>
      <c r="E681" s="18" t="inlineStr">
        <is>
          <t>sum_insured</t>
        </is>
      </c>
      <c r="F681" s="18" t="inlineStr">
        <is>
          <t>spline value</t>
        </is>
      </c>
      <c r="G681" s="18" t="n"/>
      <c r="H681" s="33" t="n">
        <v>701000</v>
      </c>
      <c r="I681" s="33" t="n"/>
      <c r="J681" s="33" t="n"/>
      <c r="K681" s="34" t="n">
        <v>1.657217912163794</v>
      </c>
      <c r="L681" s="35">
        <f>IF(ISNUMBER(K681),EXP(K681),"")</f>
        <v/>
      </c>
      <c r="M681" s="18" t="inlineStr">
        <is>
          <t>every value from 44000 to 894000 in steps of 1000</t>
        </is>
      </c>
      <c r="N681" s="18" t="inlineStr">
        <is>
          <t>buildings|large|sum_insured</t>
        </is>
      </c>
    </row>
    <row r="682">
      <c r="B682" s="18" t="inlineStr">
        <is>
          <t>buildings|large|sum_insured|702000</t>
        </is>
      </c>
      <c r="C682" s="18" t="inlineStr">
        <is>
          <t>buildings</t>
        </is>
      </c>
      <c r="D682" s="18" t="inlineStr">
        <is>
          <t>large</t>
        </is>
      </c>
      <c r="E682" s="18" t="inlineStr">
        <is>
          <t>sum_insured</t>
        </is>
      </c>
      <c r="F682" s="18" t="inlineStr">
        <is>
          <t>spline value</t>
        </is>
      </c>
      <c r="G682" s="18" t="n"/>
      <c r="H682" s="33" t="n">
        <v>702000</v>
      </c>
      <c r="I682" s="33" t="n"/>
      <c r="J682" s="33" t="n"/>
      <c r="K682" s="34" t="n">
        <v>1.657613565049548</v>
      </c>
      <c r="L682" s="35">
        <f>IF(ISNUMBER(K682),EXP(K682),"")</f>
        <v/>
      </c>
      <c r="M682" s="18" t="inlineStr">
        <is>
          <t>every value from 44000 to 894000 in steps of 1000</t>
        </is>
      </c>
      <c r="N682" s="18" t="inlineStr">
        <is>
          <t>buildings|large|sum_insured</t>
        </is>
      </c>
    </row>
    <row r="683">
      <c r="B683" s="18" t="inlineStr">
        <is>
          <t>buildings|large|sum_insured|703000</t>
        </is>
      </c>
      <c r="C683" s="18" t="inlineStr">
        <is>
          <t>buildings</t>
        </is>
      </c>
      <c r="D683" s="18" t="inlineStr">
        <is>
          <t>large</t>
        </is>
      </c>
      <c r="E683" s="18" t="inlineStr">
        <is>
          <t>sum_insured</t>
        </is>
      </c>
      <c r="F683" s="18" t="inlineStr">
        <is>
          <t>spline value</t>
        </is>
      </c>
      <c r="G683" s="18" t="n"/>
      <c r="H683" s="33" t="n">
        <v>703000</v>
      </c>
      <c r="I683" s="33" t="n"/>
      <c r="J683" s="33" t="n"/>
      <c r="K683" s="34" t="n">
        <v>1.658002355383997</v>
      </c>
      <c r="L683" s="35">
        <f>IF(ISNUMBER(K683),EXP(K683),"")</f>
        <v/>
      </c>
      <c r="M683" s="18" t="inlineStr">
        <is>
          <t>every value from 44000 to 894000 in steps of 1000</t>
        </is>
      </c>
      <c r="N683" s="18" t="inlineStr">
        <is>
          <t>buildings|large|sum_insured</t>
        </is>
      </c>
    </row>
    <row r="684">
      <c r="B684" s="18" t="inlineStr">
        <is>
          <t>buildings|large|sum_insured|704000</t>
        </is>
      </c>
      <c r="C684" s="18" t="inlineStr">
        <is>
          <t>buildings</t>
        </is>
      </c>
      <c r="D684" s="18" t="inlineStr">
        <is>
          <t>large</t>
        </is>
      </c>
      <c r="E684" s="18" t="inlineStr">
        <is>
          <t>sum_insured</t>
        </is>
      </c>
      <c r="F684" s="18" t="inlineStr">
        <is>
          <t>spline value</t>
        </is>
      </c>
      <c r="G684" s="18" t="n"/>
      <c r="H684" s="33" t="n">
        <v>704000</v>
      </c>
      <c r="I684" s="33" t="n"/>
      <c r="J684" s="33" t="n"/>
      <c r="K684" s="34" t="n">
        <v>1.658384290442213</v>
      </c>
      <c r="L684" s="35">
        <f>IF(ISNUMBER(K684),EXP(K684),"")</f>
        <v/>
      </c>
      <c r="M684" s="18" t="inlineStr">
        <is>
          <t>every value from 44000 to 894000 in steps of 1000</t>
        </is>
      </c>
      <c r="N684" s="18" t="inlineStr">
        <is>
          <t>buildings|large|sum_insured</t>
        </is>
      </c>
    </row>
    <row r="685">
      <c r="B685" s="18" t="inlineStr">
        <is>
          <t>buildings|large|sum_insured|705000</t>
        </is>
      </c>
      <c r="C685" s="18" t="inlineStr">
        <is>
          <t>buildings</t>
        </is>
      </c>
      <c r="D685" s="18" t="inlineStr">
        <is>
          <t>large</t>
        </is>
      </c>
      <c r="E685" s="18" t="inlineStr">
        <is>
          <t>sum_insured</t>
        </is>
      </c>
      <c r="F685" s="18" t="inlineStr">
        <is>
          <t>spline value</t>
        </is>
      </c>
      <c r="G685" s="18" t="n"/>
      <c r="H685" s="33" t="n">
        <v>705000</v>
      </c>
      <c r="I685" s="33" t="n"/>
      <c r="J685" s="33" t="n"/>
      <c r="K685" s="34" t="n">
        <v>1.658759377499267</v>
      </c>
      <c r="L685" s="35">
        <f>IF(ISNUMBER(K685),EXP(K685),"")</f>
        <v/>
      </c>
      <c r="M685" s="18" t="inlineStr">
        <is>
          <t>every value from 44000 to 894000 in steps of 1000</t>
        </is>
      </c>
      <c r="N685" s="18" t="inlineStr">
        <is>
          <t>buildings|large|sum_insured</t>
        </is>
      </c>
    </row>
    <row r="686">
      <c r="B686" s="18" t="inlineStr">
        <is>
          <t>buildings|large|sum_insured|706000</t>
        </is>
      </c>
      <c r="C686" s="18" t="inlineStr">
        <is>
          <t>buildings</t>
        </is>
      </c>
      <c r="D686" s="18" t="inlineStr">
        <is>
          <t>large</t>
        </is>
      </c>
      <c r="E686" s="18" t="inlineStr">
        <is>
          <t>sum_insured</t>
        </is>
      </c>
      <c r="F686" s="18" t="inlineStr">
        <is>
          <t>spline value</t>
        </is>
      </c>
      <c r="G686" s="18" t="n"/>
      <c r="H686" s="33" t="n">
        <v>706000</v>
      </c>
      <c r="I686" s="33" t="n"/>
      <c r="J686" s="33" t="n"/>
      <c r="K686" s="34" t="n">
        <v>1.659127623830232</v>
      </c>
      <c r="L686" s="35">
        <f>IF(ISNUMBER(K686),EXP(K686),"")</f>
        <v/>
      </c>
      <c r="M686" s="18" t="inlineStr">
        <is>
          <t>every value from 44000 to 894000 in steps of 1000</t>
        </is>
      </c>
      <c r="N686" s="18" t="inlineStr">
        <is>
          <t>buildings|large|sum_insured</t>
        </is>
      </c>
    </row>
    <row r="687">
      <c r="B687" s="18" t="inlineStr">
        <is>
          <t>buildings|large|sum_insured|707000</t>
        </is>
      </c>
      <c r="C687" s="18" t="inlineStr">
        <is>
          <t>buildings</t>
        </is>
      </c>
      <c r="D687" s="18" t="inlineStr">
        <is>
          <t>large</t>
        </is>
      </c>
      <c r="E687" s="18" t="inlineStr">
        <is>
          <t>sum_insured</t>
        </is>
      </c>
      <c r="F687" s="18" t="inlineStr">
        <is>
          <t>spline value</t>
        </is>
      </c>
      <c r="G687" s="18" t="n"/>
      <c r="H687" s="33" t="n">
        <v>707000</v>
      </c>
      <c r="I687" s="33" t="n"/>
      <c r="J687" s="33" t="n"/>
      <c r="K687" s="34" t="n">
        <v>1.65948903671018</v>
      </c>
      <c r="L687" s="35">
        <f>IF(ISNUMBER(K687),EXP(K687),"")</f>
        <v/>
      </c>
      <c r="M687" s="18" t="inlineStr">
        <is>
          <t>every value from 44000 to 894000 in steps of 1000</t>
        </is>
      </c>
      <c r="N687" s="18" t="inlineStr">
        <is>
          <t>buildings|large|sum_insured</t>
        </is>
      </c>
    </row>
    <row r="688">
      <c r="B688" s="18" t="inlineStr">
        <is>
          <t>buildings|large|sum_insured|708000</t>
        </is>
      </c>
      <c r="C688" s="18" t="inlineStr">
        <is>
          <t>buildings</t>
        </is>
      </c>
      <c r="D688" s="18" t="inlineStr">
        <is>
          <t>large</t>
        </is>
      </c>
      <c r="E688" s="18" t="inlineStr">
        <is>
          <t>sum_insured</t>
        </is>
      </c>
      <c r="F688" s="18" t="inlineStr">
        <is>
          <t>spline value</t>
        </is>
      </c>
      <c r="G688" s="18" t="n"/>
      <c r="H688" s="33" t="n">
        <v>708000</v>
      </c>
      <c r="I688" s="33" t="n"/>
      <c r="J688" s="33" t="n"/>
      <c r="K688" s="34" t="n">
        <v>1.659843623414181</v>
      </c>
      <c r="L688" s="35">
        <f>IF(ISNUMBER(K688),EXP(K688),"")</f>
        <v/>
      </c>
      <c r="M688" s="18" t="inlineStr">
        <is>
          <t>every value from 44000 to 894000 in steps of 1000</t>
        </is>
      </c>
      <c r="N688" s="18" t="inlineStr">
        <is>
          <t>buildings|large|sum_insured</t>
        </is>
      </c>
    </row>
    <row r="689">
      <c r="B689" s="18" t="inlineStr">
        <is>
          <t>buildings|large|sum_insured|709000</t>
        </is>
      </c>
      <c r="C689" s="18" t="inlineStr">
        <is>
          <t>buildings</t>
        </is>
      </c>
      <c r="D689" s="18" t="inlineStr">
        <is>
          <t>large</t>
        </is>
      </c>
      <c r="E689" s="18" t="inlineStr">
        <is>
          <t>sum_insured</t>
        </is>
      </c>
      <c r="F689" s="18" t="inlineStr">
        <is>
          <t>spline value</t>
        </is>
      </c>
      <c r="G689" s="18" t="n"/>
      <c r="H689" s="33" t="n">
        <v>709000</v>
      </c>
      <c r="I689" s="33" t="n"/>
      <c r="J689" s="33" t="n"/>
      <c r="K689" s="34" t="n">
        <v>1.66019139121731</v>
      </c>
      <c r="L689" s="35">
        <f>IF(ISNUMBER(K689),EXP(K689),"")</f>
        <v/>
      </c>
      <c r="M689" s="18" t="inlineStr">
        <is>
          <t>every value from 44000 to 894000 in steps of 1000</t>
        </is>
      </c>
      <c r="N689" s="18" t="inlineStr">
        <is>
          <t>buildings|large|sum_insured</t>
        </is>
      </c>
    </row>
    <row r="690">
      <c r="B690" s="18" t="inlineStr">
        <is>
          <t>buildings|large|sum_insured|710000</t>
        </is>
      </c>
      <c r="C690" s="18" t="inlineStr">
        <is>
          <t>buildings</t>
        </is>
      </c>
      <c r="D690" s="18" t="inlineStr">
        <is>
          <t>large</t>
        </is>
      </c>
      <c r="E690" s="18" t="inlineStr">
        <is>
          <t>sum_insured</t>
        </is>
      </c>
      <c r="F690" s="18" t="inlineStr">
        <is>
          <t>spline value</t>
        </is>
      </c>
      <c r="G690" s="18" t="n"/>
      <c r="H690" s="33" t="n">
        <v>710000</v>
      </c>
      <c r="I690" s="33" t="n"/>
      <c r="J690" s="33" t="n"/>
      <c r="K690" s="34" t="n">
        <v>1.660532347394637</v>
      </c>
      <c r="L690" s="35">
        <f>IF(ISNUMBER(K690),EXP(K690),"")</f>
        <v/>
      </c>
      <c r="M690" s="18" t="inlineStr">
        <is>
          <t>every value from 44000 to 894000 in steps of 1000</t>
        </is>
      </c>
      <c r="N690" s="18" t="inlineStr">
        <is>
          <t>buildings|large|sum_insured</t>
        </is>
      </c>
    </row>
    <row r="691">
      <c r="B691" s="18" t="inlineStr">
        <is>
          <t>buildings|large|sum_insured|711000</t>
        </is>
      </c>
      <c r="C691" s="18" t="inlineStr">
        <is>
          <t>buildings</t>
        </is>
      </c>
      <c r="D691" s="18" t="inlineStr">
        <is>
          <t>large</t>
        </is>
      </c>
      <c r="E691" s="18" t="inlineStr">
        <is>
          <t>sum_insured</t>
        </is>
      </c>
      <c r="F691" s="18" t="inlineStr">
        <is>
          <t>spline value</t>
        </is>
      </c>
      <c r="G691" s="18" t="n"/>
      <c r="H691" s="33" t="n">
        <v>711000</v>
      </c>
      <c r="I691" s="33" t="n"/>
      <c r="J691" s="33" t="n"/>
      <c r="K691" s="34" t="n">
        <v>1.660866499221234</v>
      </c>
      <c r="L691" s="35">
        <f>IF(ISNUMBER(K691),EXP(K691),"")</f>
        <v/>
      </c>
      <c r="M691" s="18" t="inlineStr">
        <is>
          <t>every value from 44000 to 894000 in steps of 1000</t>
        </is>
      </c>
      <c r="N691" s="18" t="inlineStr">
        <is>
          <t>buildings|large|sum_insured</t>
        </is>
      </c>
    </row>
    <row r="692">
      <c r="B692" s="18" t="inlineStr">
        <is>
          <t>buildings|large|sum_insured|712000</t>
        </is>
      </c>
      <c r="C692" s="18" t="inlineStr">
        <is>
          <t>buildings</t>
        </is>
      </c>
      <c r="D692" s="18" t="inlineStr">
        <is>
          <t>large</t>
        </is>
      </c>
      <c r="E692" s="18" t="inlineStr">
        <is>
          <t>sum_insured</t>
        </is>
      </c>
      <c r="F692" s="18" t="inlineStr">
        <is>
          <t>spline value</t>
        </is>
      </c>
      <c r="G692" s="18" t="n"/>
      <c r="H692" s="33" t="n">
        <v>712000</v>
      </c>
      <c r="I692" s="33" t="n"/>
      <c r="J692" s="33" t="n"/>
      <c r="K692" s="34" t="n">
        <v>1.661193853972174</v>
      </c>
      <c r="L692" s="35">
        <f>IF(ISNUMBER(K692),EXP(K692),"")</f>
        <v/>
      </c>
      <c r="M692" s="18" t="inlineStr">
        <is>
          <t>every value from 44000 to 894000 in steps of 1000</t>
        </is>
      </c>
      <c r="N692" s="18" t="inlineStr">
        <is>
          <t>buildings|large|sum_insured</t>
        </is>
      </c>
    </row>
    <row r="693">
      <c r="B693" s="18" t="inlineStr">
        <is>
          <t>buildings|large|sum_insured|713000</t>
        </is>
      </c>
      <c r="C693" s="18" t="inlineStr">
        <is>
          <t>buildings</t>
        </is>
      </c>
      <c r="D693" s="18" t="inlineStr">
        <is>
          <t>large</t>
        </is>
      </c>
      <c r="E693" s="18" t="inlineStr">
        <is>
          <t>sum_insured</t>
        </is>
      </c>
      <c r="F693" s="18" t="inlineStr">
        <is>
          <t>spline value</t>
        </is>
      </c>
      <c r="G693" s="18" t="n"/>
      <c r="H693" s="33" t="n">
        <v>713000</v>
      </c>
      <c r="I693" s="33" t="n"/>
      <c r="J693" s="33" t="n"/>
      <c r="K693" s="34" t="n">
        <v>1.661514418922529</v>
      </c>
      <c r="L693" s="35">
        <f>IF(ISNUMBER(K693),EXP(K693),"")</f>
        <v/>
      </c>
      <c r="M693" s="18" t="inlineStr">
        <is>
          <t>every value from 44000 to 894000 in steps of 1000</t>
        </is>
      </c>
      <c r="N693" s="18" t="inlineStr">
        <is>
          <t>buildings|large|sum_insured</t>
        </is>
      </c>
    </row>
    <row r="694">
      <c r="B694" s="18" t="inlineStr">
        <is>
          <t>buildings|large|sum_insured|714000</t>
        </is>
      </c>
      <c r="C694" s="18" t="inlineStr">
        <is>
          <t>buildings</t>
        </is>
      </c>
      <c r="D694" s="18" t="inlineStr">
        <is>
          <t>large</t>
        </is>
      </c>
      <c r="E694" s="18" t="inlineStr">
        <is>
          <t>sum_insured</t>
        </is>
      </c>
      <c r="F694" s="18" t="inlineStr">
        <is>
          <t>spline value</t>
        </is>
      </c>
      <c r="G694" s="18" t="n"/>
      <c r="H694" s="33" t="n">
        <v>714000</v>
      </c>
      <c r="I694" s="33" t="n"/>
      <c r="J694" s="33" t="n"/>
      <c r="K694" s="34" t="n">
        <v>1.66182820134737</v>
      </c>
      <c r="L694" s="35">
        <f>IF(ISNUMBER(K694),EXP(K694),"")</f>
        <v/>
      </c>
      <c r="M694" s="18" t="inlineStr">
        <is>
          <t>every value from 44000 to 894000 in steps of 1000</t>
        </is>
      </c>
      <c r="N694" s="18" t="inlineStr">
        <is>
          <t>buildings|large|sum_insured</t>
        </is>
      </c>
    </row>
    <row r="695">
      <c r="B695" s="18" t="inlineStr">
        <is>
          <t>buildings|large|sum_insured|715000</t>
        </is>
      </c>
      <c r="C695" s="18" t="inlineStr">
        <is>
          <t>buildings</t>
        </is>
      </c>
      <c r="D695" s="18" t="inlineStr">
        <is>
          <t>large</t>
        </is>
      </c>
      <c r="E695" s="18" t="inlineStr">
        <is>
          <t>sum_insured</t>
        </is>
      </c>
      <c r="F695" s="18" t="inlineStr">
        <is>
          <t>spline value</t>
        </is>
      </c>
      <c r="G695" s="18" t="n"/>
      <c r="H695" s="33" t="n">
        <v>715000</v>
      </c>
      <c r="I695" s="33" t="n"/>
      <c r="J695" s="33" t="n"/>
      <c r="K695" s="34" t="n">
        <v>1.662135208521769</v>
      </c>
      <c r="L695" s="35">
        <f>IF(ISNUMBER(K695),EXP(K695),"")</f>
        <v/>
      </c>
      <c r="M695" s="18" t="inlineStr">
        <is>
          <t>every value from 44000 to 894000 in steps of 1000</t>
        </is>
      </c>
      <c r="N695" s="18" t="inlineStr">
        <is>
          <t>buildings|large|sum_insured</t>
        </is>
      </c>
    </row>
    <row r="696">
      <c r="B696" s="18" t="inlineStr">
        <is>
          <t>buildings|large|sum_insured|716000</t>
        </is>
      </c>
      <c r="C696" s="18" t="inlineStr">
        <is>
          <t>buildings</t>
        </is>
      </c>
      <c r="D696" s="18" t="inlineStr">
        <is>
          <t>large</t>
        </is>
      </c>
      <c r="E696" s="18" t="inlineStr">
        <is>
          <t>sum_insured</t>
        </is>
      </c>
      <c r="F696" s="18" t="inlineStr">
        <is>
          <t>spline value</t>
        </is>
      </c>
      <c r="G696" s="18" t="n"/>
      <c r="H696" s="33" t="n">
        <v>716000</v>
      </c>
      <c r="I696" s="33" t="n"/>
      <c r="J696" s="33" t="n"/>
      <c r="K696" s="34" t="n">
        <v>1.662435447720799</v>
      </c>
      <c r="L696" s="35">
        <f>IF(ISNUMBER(K696),EXP(K696),"")</f>
        <v/>
      </c>
      <c r="M696" s="18" t="inlineStr">
        <is>
          <t>every value from 44000 to 894000 in steps of 1000</t>
        </is>
      </c>
      <c r="N696" s="18" t="inlineStr">
        <is>
          <t>buildings|large|sum_insured</t>
        </is>
      </c>
    </row>
    <row r="697">
      <c r="B697" s="18" t="inlineStr">
        <is>
          <t>buildings|large|sum_insured|717000</t>
        </is>
      </c>
      <c r="C697" s="18" t="inlineStr">
        <is>
          <t>buildings</t>
        </is>
      </c>
      <c r="D697" s="18" t="inlineStr">
        <is>
          <t>large</t>
        </is>
      </c>
      <c r="E697" s="18" t="inlineStr">
        <is>
          <t>sum_insured</t>
        </is>
      </c>
      <c r="F697" s="18" t="inlineStr">
        <is>
          <t>spline value</t>
        </is>
      </c>
      <c r="G697" s="18" t="n"/>
      <c r="H697" s="33" t="n">
        <v>717000</v>
      </c>
      <c r="I697" s="33" t="n"/>
      <c r="J697" s="33" t="n"/>
      <c r="K697" s="34" t="n">
        <v>1.662728926219531</v>
      </c>
      <c r="L697" s="35">
        <f>IF(ISNUMBER(K697),EXP(K697),"")</f>
        <v/>
      </c>
      <c r="M697" s="18" t="inlineStr">
        <is>
          <t>every value from 44000 to 894000 in steps of 1000</t>
        </is>
      </c>
      <c r="N697" s="18" t="inlineStr">
        <is>
          <t>buildings|large|sum_insured</t>
        </is>
      </c>
    </row>
    <row r="698">
      <c r="B698" s="18" t="inlineStr">
        <is>
          <t>buildings|large|sum_insured|718000</t>
        </is>
      </c>
      <c r="C698" s="18" t="inlineStr">
        <is>
          <t>buildings</t>
        </is>
      </c>
      <c r="D698" s="18" t="inlineStr">
        <is>
          <t>large</t>
        </is>
      </c>
      <c r="E698" s="18" t="inlineStr">
        <is>
          <t>sum_insured</t>
        </is>
      </c>
      <c r="F698" s="18" t="inlineStr">
        <is>
          <t>spline value</t>
        </is>
      </c>
      <c r="G698" s="18" t="n"/>
      <c r="H698" s="33" t="n">
        <v>718000</v>
      </c>
      <c r="I698" s="33" t="n"/>
      <c r="J698" s="33" t="n"/>
      <c r="K698" s="34" t="n">
        <v>1.663015651293038</v>
      </c>
      <c r="L698" s="35">
        <f>IF(ISNUMBER(K698),EXP(K698),"")</f>
        <v/>
      </c>
      <c r="M698" s="18" t="inlineStr">
        <is>
          <t>every value from 44000 to 894000 in steps of 1000</t>
        </is>
      </c>
      <c r="N698" s="18" t="inlineStr">
        <is>
          <t>buildings|large|sum_insured</t>
        </is>
      </c>
    </row>
    <row r="699">
      <c r="B699" s="18" t="inlineStr">
        <is>
          <t>buildings|large|sum_insured|719000</t>
        </is>
      </c>
      <c r="C699" s="18" t="inlineStr">
        <is>
          <t>buildings</t>
        </is>
      </c>
      <c r="D699" s="18" t="inlineStr">
        <is>
          <t>large</t>
        </is>
      </c>
      <c r="E699" s="18" t="inlineStr">
        <is>
          <t>sum_insured</t>
        </is>
      </c>
      <c r="F699" s="18" t="inlineStr">
        <is>
          <t>spline value</t>
        </is>
      </c>
      <c r="G699" s="18" t="n"/>
      <c r="H699" s="33" t="n">
        <v>719000</v>
      </c>
      <c r="I699" s="33" t="n"/>
      <c r="J699" s="33" t="n"/>
      <c r="K699" s="34" t="n">
        <v>1.663295630216391</v>
      </c>
      <c r="L699" s="35">
        <f>IF(ISNUMBER(K699),EXP(K699),"")</f>
        <v/>
      </c>
      <c r="M699" s="18" t="inlineStr">
        <is>
          <t>every value from 44000 to 894000 in steps of 1000</t>
        </is>
      </c>
      <c r="N699" s="18" t="inlineStr">
        <is>
          <t>buildings|large|sum_insured</t>
        </is>
      </c>
    </row>
    <row r="700">
      <c r="B700" s="18" t="inlineStr">
        <is>
          <t>buildings|large|sum_insured|720000</t>
        </is>
      </c>
      <c r="C700" s="18" t="inlineStr">
        <is>
          <t>buildings</t>
        </is>
      </c>
      <c r="D700" s="18" t="inlineStr">
        <is>
          <t>large</t>
        </is>
      </c>
      <c r="E700" s="18" t="inlineStr">
        <is>
          <t>sum_insured</t>
        </is>
      </c>
      <c r="F700" s="18" t="inlineStr">
        <is>
          <t>spline value</t>
        </is>
      </c>
      <c r="G700" s="18" t="n"/>
      <c r="H700" s="33" t="n">
        <v>720000</v>
      </c>
      <c r="I700" s="33" t="n"/>
      <c r="J700" s="33" t="n"/>
      <c r="K700" s="34" t="n">
        <v>1.663568870264662</v>
      </c>
      <c r="L700" s="35">
        <f>IF(ISNUMBER(K700),EXP(K700),"")</f>
        <v/>
      </c>
      <c r="M700" s="18" t="inlineStr">
        <is>
          <t>every value from 44000 to 894000 in steps of 1000</t>
        </is>
      </c>
      <c r="N700" s="18" t="inlineStr">
        <is>
          <t>buildings|large|sum_insured</t>
        </is>
      </c>
    </row>
    <row r="701">
      <c r="B701" s="18" t="inlineStr">
        <is>
          <t>buildings|large|sum_insured|721000</t>
        </is>
      </c>
      <c r="C701" s="18" t="inlineStr">
        <is>
          <t>buildings</t>
        </is>
      </c>
      <c r="D701" s="18" t="inlineStr">
        <is>
          <t>large</t>
        </is>
      </c>
      <c r="E701" s="18" t="inlineStr">
        <is>
          <t>sum_insured</t>
        </is>
      </c>
      <c r="F701" s="18" t="inlineStr">
        <is>
          <t>spline value</t>
        </is>
      </c>
      <c r="G701" s="18" t="n"/>
      <c r="H701" s="33" t="n">
        <v>721000</v>
      </c>
      <c r="I701" s="33" t="n"/>
      <c r="J701" s="33" t="n"/>
      <c r="K701" s="34" t="n">
        <v>1.663835378712924</v>
      </c>
      <c r="L701" s="35">
        <f>IF(ISNUMBER(K701),EXP(K701),"")</f>
        <v/>
      </c>
      <c r="M701" s="18" t="inlineStr">
        <is>
          <t>every value from 44000 to 894000 in steps of 1000</t>
        </is>
      </c>
      <c r="N701" s="18" t="inlineStr">
        <is>
          <t>buildings|large|sum_insured</t>
        </is>
      </c>
    </row>
    <row r="702">
      <c r="B702" s="18" t="inlineStr">
        <is>
          <t>buildings|large|sum_insured|722000</t>
        </is>
      </c>
      <c r="C702" s="18" t="inlineStr">
        <is>
          <t>buildings</t>
        </is>
      </c>
      <c r="D702" s="18" t="inlineStr">
        <is>
          <t>large</t>
        </is>
      </c>
      <c r="E702" s="18" t="inlineStr">
        <is>
          <t>sum_insured</t>
        </is>
      </c>
      <c r="F702" s="18" t="inlineStr">
        <is>
          <t>spline value</t>
        </is>
      </c>
      <c r="G702" s="18" t="n"/>
      <c r="H702" s="33" t="n">
        <v>722000</v>
      </c>
      <c r="I702" s="33" t="n"/>
      <c r="J702" s="33" t="n"/>
      <c r="K702" s="34" t="n">
        <v>1.664095162836248</v>
      </c>
      <c r="L702" s="35">
        <f>IF(ISNUMBER(K702),EXP(K702),"")</f>
        <v/>
      </c>
      <c r="M702" s="18" t="inlineStr">
        <is>
          <t>every value from 44000 to 894000 in steps of 1000</t>
        </is>
      </c>
      <c r="N702" s="18" t="inlineStr">
        <is>
          <t>buildings|large|sum_insured</t>
        </is>
      </c>
    </row>
    <row r="703">
      <c r="B703" s="18" t="inlineStr">
        <is>
          <t>buildings|large|sum_insured|723000</t>
        </is>
      </c>
      <c r="C703" s="18" t="inlineStr">
        <is>
          <t>buildings</t>
        </is>
      </c>
      <c r="D703" s="18" t="inlineStr">
        <is>
          <t>large</t>
        </is>
      </c>
      <c r="E703" s="18" t="inlineStr">
        <is>
          <t>sum_insured</t>
        </is>
      </c>
      <c r="F703" s="18" t="inlineStr">
        <is>
          <t>spline value</t>
        </is>
      </c>
      <c r="G703" s="18" t="n"/>
      <c r="H703" s="33" t="n">
        <v>723000</v>
      </c>
      <c r="I703" s="33" t="n"/>
      <c r="J703" s="33" t="n"/>
      <c r="K703" s="34" t="n">
        <v>1.664348229909706</v>
      </c>
      <c r="L703" s="35">
        <f>IF(ISNUMBER(K703),EXP(K703),"")</f>
        <v/>
      </c>
      <c r="M703" s="18" t="inlineStr">
        <is>
          <t>every value from 44000 to 894000 in steps of 1000</t>
        </is>
      </c>
      <c r="N703" s="18" t="inlineStr">
        <is>
          <t>buildings|large|sum_insured</t>
        </is>
      </c>
    </row>
    <row r="704">
      <c r="B704" s="18" t="inlineStr">
        <is>
          <t>buildings|large|sum_insured|724000</t>
        </is>
      </c>
      <c r="C704" s="18" t="inlineStr">
        <is>
          <t>buildings</t>
        </is>
      </c>
      <c r="D704" s="18" t="inlineStr">
        <is>
          <t>large</t>
        </is>
      </c>
      <c r="E704" s="18" t="inlineStr">
        <is>
          <t>sum_insured</t>
        </is>
      </c>
      <c r="F704" s="18" t="inlineStr">
        <is>
          <t>spline value</t>
        </is>
      </c>
      <c r="G704" s="18" t="n"/>
      <c r="H704" s="33" t="n">
        <v>724000</v>
      </c>
      <c r="I704" s="33" t="n"/>
      <c r="J704" s="33" t="n"/>
      <c r="K704" s="34" t="n">
        <v>1.664594587208371</v>
      </c>
      <c r="L704" s="35">
        <f>IF(ISNUMBER(K704),EXP(K704),"")</f>
        <v/>
      </c>
      <c r="M704" s="18" t="inlineStr">
        <is>
          <t>every value from 44000 to 894000 in steps of 1000</t>
        </is>
      </c>
      <c r="N704" s="18" t="inlineStr">
        <is>
          <t>buildings|large|sum_insured</t>
        </is>
      </c>
    </row>
    <row r="705">
      <c r="B705" s="18" t="inlineStr">
        <is>
          <t>buildings|large|sum_insured|725000</t>
        </is>
      </c>
      <c r="C705" s="18" t="inlineStr">
        <is>
          <t>buildings</t>
        </is>
      </c>
      <c r="D705" s="18" t="inlineStr">
        <is>
          <t>large</t>
        </is>
      </c>
      <c r="E705" s="18" t="inlineStr">
        <is>
          <t>sum_insured</t>
        </is>
      </c>
      <c r="F705" s="18" t="inlineStr">
        <is>
          <t>spline value</t>
        </is>
      </c>
      <c r="G705" s="18" t="n"/>
      <c r="H705" s="33" t="n">
        <v>725000</v>
      </c>
      <c r="I705" s="33" t="n"/>
      <c r="J705" s="33" t="n"/>
      <c r="K705" s="34" t="n">
        <v>1.664834242007314</v>
      </c>
      <c r="L705" s="35">
        <f>IF(ISNUMBER(K705),EXP(K705),"")</f>
        <v/>
      </c>
      <c r="M705" s="18" t="inlineStr">
        <is>
          <t>every value from 44000 to 894000 in steps of 1000</t>
        </is>
      </c>
      <c r="N705" s="18" t="inlineStr">
        <is>
          <t>buildings|large|sum_insured</t>
        </is>
      </c>
    </row>
    <row r="706">
      <c r="B706" s="18" t="inlineStr">
        <is>
          <t>buildings|large|sum_insured|726000</t>
        </is>
      </c>
      <c r="C706" s="18" t="inlineStr">
        <is>
          <t>buildings</t>
        </is>
      </c>
      <c r="D706" s="18" t="inlineStr">
        <is>
          <t>large</t>
        </is>
      </c>
      <c r="E706" s="18" t="inlineStr">
        <is>
          <t>sum_insured</t>
        </is>
      </c>
      <c r="F706" s="18" t="inlineStr">
        <is>
          <t>spline value</t>
        </is>
      </c>
      <c r="G706" s="18" t="n"/>
      <c r="H706" s="33" t="n">
        <v>726000</v>
      </c>
      <c r="I706" s="33" t="n"/>
      <c r="J706" s="33" t="n"/>
      <c r="K706" s="34" t="n">
        <v>1.665067201581607</v>
      </c>
      <c r="L706" s="35">
        <f>IF(ISNUMBER(K706),EXP(K706),"")</f>
        <v/>
      </c>
      <c r="M706" s="18" t="inlineStr">
        <is>
          <t>every value from 44000 to 894000 in steps of 1000</t>
        </is>
      </c>
      <c r="N706" s="18" t="inlineStr">
        <is>
          <t>buildings|large|sum_insured</t>
        </is>
      </c>
    </row>
    <row r="707">
      <c r="B707" s="18" t="inlineStr">
        <is>
          <t>buildings|large|sum_insured|727000</t>
        </is>
      </c>
      <c r="C707" s="18" t="inlineStr">
        <is>
          <t>buildings</t>
        </is>
      </c>
      <c r="D707" s="18" t="inlineStr">
        <is>
          <t>large</t>
        </is>
      </c>
      <c r="E707" s="18" t="inlineStr">
        <is>
          <t>sum_insured</t>
        </is>
      </c>
      <c r="F707" s="18" t="inlineStr">
        <is>
          <t>spline value</t>
        </is>
      </c>
      <c r="G707" s="18" t="n"/>
      <c r="H707" s="33" t="n">
        <v>727000</v>
      </c>
      <c r="I707" s="33" t="n"/>
      <c r="J707" s="33" t="n"/>
      <c r="K707" s="34" t="n">
        <v>1.665293473206322</v>
      </c>
      <c r="L707" s="35">
        <f>IF(ISNUMBER(K707),EXP(K707),"")</f>
        <v/>
      </c>
      <c r="M707" s="18" t="inlineStr">
        <is>
          <t>every value from 44000 to 894000 in steps of 1000</t>
        </is>
      </c>
      <c r="N707" s="18" t="inlineStr">
        <is>
          <t>buildings|large|sum_insured</t>
        </is>
      </c>
    </row>
    <row r="708">
      <c r="B708" s="18" t="inlineStr">
        <is>
          <t>buildings|large|sum_insured|728000</t>
        </is>
      </c>
      <c r="C708" s="18" t="inlineStr">
        <is>
          <t>buildings</t>
        </is>
      </c>
      <c r="D708" s="18" t="inlineStr">
        <is>
          <t>large</t>
        </is>
      </c>
      <c r="E708" s="18" t="inlineStr">
        <is>
          <t>sum_insured</t>
        </is>
      </c>
      <c r="F708" s="18" t="inlineStr">
        <is>
          <t>spline value</t>
        </is>
      </c>
      <c r="G708" s="18" t="n"/>
      <c r="H708" s="33" t="n">
        <v>728000</v>
      </c>
      <c r="I708" s="33" t="n"/>
      <c r="J708" s="33" t="n"/>
      <c r="K708" s="34" t="n">
        <v>1.665513064156533</v>
      </c>
      <c r="L708" s="35">
        <f>IF(ISNUMBER(K708),EXP(K708),"")</f>
        <v/>
      </c>
      <c r="M708" s="18" t="inlineStr">
        <is>
          <t>every value from 44000 to 894000 in steps of 1000</t>
        </is>
      </c>
      <c r="N708" s="18" t="inlineStr">
        <is>
          <t>buildings|large|sum_insured</t>
        </is>
      </c>
    </row>
    <row r="709">
      <c r="B709" s="18" t="inlineStr">
        <is>
          <t>buildings|large|sum_insured|729000</t>
        </is>
      </c>
      <c r="C709" s="18" t="inlineStr">
        <is>
          <t>buildings</t>
        </is>
      </c>
      <c r="D709" s="18" t="inlineStr">
        <is>
          <t>large</t>
        </is>
      </c>
      <c r="E709" s="18" t="inlineStr">
        <is>
          <t>sum_insured</t>
        </is>
      </c>
      <c r="F709" s="18" t="inlineStr">
        <is>
          <t>spline value</t>
        </is>
      </c>
      <c r="G709" s="18" t="n"/>
      <c r="H709" s="33" t="n">
        <v>729000</v>
      </c>
      <c r="I709" s="33" t="n"/>
      <c r="J709" s="33" t="n"/>
      <c r="K709" s="34" t="n">
        <v>1.665725981707308</v>
      </c>
      <c r="L709" s="35">
        <f>IF(ISNUMBER(K709),EXP(K709),"")</f>
        <v/>
      </c>
      <c r="M709" s="18" t="inlineStr">
        <is>
          <t>every value from 44000 to 894000 in steps of 1000</t>
        </is>
      </c>
      <c r="N709" s="18" t="inlineStr">
        <is>
          <t>buildings|large|sum_insured</t>
        </is>
      </c>
    </row>
    <row r="710">
      <c r="B710" s="18" t="inlineStr">
        <is>
          <t>buildings|large|sum_insured|730000</t>
        </is>
      </c>
      <c r="C710" s="18" t="inlineStr">
        <is>
          <t>buildings</t>
        </is>
      </c>
      <c r="D710" s="18" t="inlineStr">
        <is>
          <t>large</t>
        </is>
      </c>
      <c r="E710" s="18" t="inlineStr">
        <is>
          <t>sum_insured</t>
        </is>
      </c>
      <c r="F710" s="18" t="inlineStr">
        <is>
          <t>spline value</t>
        </is>
      </c>
      <c r="G710" s="18" t="n"/>
      <c r="H710" s="33" t="n">
        <v>730000</v>
      </c>
      <c r="I710" s="33" t="n"/>
      <c r="J710" s="33" t="n"/>
      <c r="K710" s="34" t="n">
        <v>1.665932233133723</v>
      </c>
      <c r="L710" s="35">
        <f>IF(ISNUMBER(K710),EXP(K710),"")</f>
        <v/>
      </c>
      <c r="M710" s="18" t="inlineStr">
        <is>
          <t>every value from 44000 to 894000 in steps of 1000</t>
        </is>
      </c>
      <c r="N710" s="18" t="inlineStr">
        <is>
          <t>buildings|large|sum_insured</t>
        </is>
      </c>
    </row>
    <row r="711">
      <c r="B711" s="18" t="inlineStr">
        <is>
          <t>buildings|large|sum_insured|731000</t>
        </is>
      </c>
      <c r="C711" s="18" t="inlineStr">
        <is>
          <t>buildings</t>
        </is>
      </c>
      <c r="D711" s="18" t="inlineStr">
        <is>
          <t>large</t>
        </is>
      </c>
      <c r="E711" s="18" t="inlineStr">
        <is>
          <t>sum_insured</t>
        </is>
      </c>
      <c r="F711" s="18" t="inlineStr">
        <is>
          <t>spline value</t>
        </is>
      </c>
      <c r="G711" s="18" t="n"/>
      <c r="H711" s="33" t="n">
        <v>731000</v>
      </c>
      <c r="I711" s="33" t="n"/>
      <c r="J711" s="33" t="n"/>
      <c r="K711" s="34" t="n">
        <v>1.666131825710847</v>
      </c>
      <c r="L711" s="35">
        <f>IF(ISNUMBER(K711),EXP(K711),"")</f>
        <v/>
      </c>
      <c r="M711" s="18" t="inlineStr">
        <is>
          <t>every value from 44000 to 894000 in steps of 1000</t>
        </is>
      </c>
      <c r="N711" s="18" t="inlineStr">
        <is>
          <t>buildings|large|sum_insured</t>
        </is>
      </c>
    </row>
    <row r="712">
      <c r="B712" s="18" t="inlineStr">
        <is>
          <t>buildings|large|sum_insured|732000</t>
        </is>
      </c>
      <c r="C712" s="18" t="inlineStr">
        <is>
          <t>buildings</t>
        </is>
      </c>
      <c r="D712" s="18" t="inlineStr">
        <is>
          <t>large</t>
        </is>
      </c>
      <c r="E712" s="18" t="inlineStr">
        <is>
          <t>sum_insured</t>
        </is>
      </c>
      <c r="F712" s="18" t="inlineStr">
        <is>
          <t>spline value</t>
        </is>
      </c>
      <c r="G712" s="18" t="n"/>
      <c r="H712" s="33" t="n">
        <v>732000</v>
      </c>
      <c r="I712" s="33" t="n"/>
      <c r="J712" s="33" t="n"/>
      <c r="K712" s="34" t="n">
        <v>1.666324766713753</v>
      </c>
      <c r="L712" s="35">
        <f>IF(ISNUMBER(K712),EXP(K712),"")</f>
        <v/>
      </c>
      <c r="M712" s="18" t="inlineStr">
        <is>
          <t>every value from 44000 to 894000 in steps of 1000</t>
        </is>
      </c>
      <c r="N712" s="18" t="inlineStr">
        <is>
          <t>buildings|large|sum_insured</t>
        </is>
      </c>
    </row>
    <row r="713">
      <c r="B713" s="18" t="inlineStr">
        <is>
          <t>buildings|large|sum_insured|733000</t>
        </is>
      </c>
      <c r="C713" s="18" t="inlineStr">
        <is>
          <t>buildings</t>
        </is>
      </c>
      <c r="D713" s="18" t="inlineStr">
        <is>
          <t>large</t>
        </is>
      </c>
      <c r="E713" s="18" t="inlineStr">
        <is>
          <t>sum_insured</t>
        </is>
      </c>
      <c r="F713" s="18" t="inlineStr">
        <is>
          <t>spline value</t>
        </is>
      </c>
      <c r="G713" s="18" t="n"/>
      <c r="H713" s="33" t="n">
        <v>733000</v>
      </c>
      <c r="I713" s="33" t="n"/>
      <c r="J713" s="33" t="n"/>
      <c r="K713" s="34" t="n">
        <v>1.666511063417514</v>
      </c>
      <c r="L713" s="35">
        <f>IF(ISNUMBER(K713),EXP(K713),"")</f>
        <v/>
      </c>
      <c r="M713" s="18" t="inlineStr">
        <is>
          <t>every value from 44000 to 894000 in steps of 1000</t>
        </is>
      </c>
      <c r="N713" s="18" t="inlineStr">
        <is>
          <t>buildings|large|sum_insured</t>
        </is>
      </c>
    </row>
    <row r="714">
      <c r="B714" s="18" t="inlineStr">
        <is>
          <t>buildings|large|sum_insured|734000</t>
        </is>
      </c>
      <c r="C714" s="18" t="inlineStr">
        <is>
          <t>buildings</t>
        </is>
      </c>
      <c r="D714" s="18" t="inlineStr">
        <is>
          <t>large</t>
        </is>
      </c>
      <c r="E714" s="18" t="inlineStr">
        <is>
          <t>sum_insured</t>
        </is>
      </c>
      <c r="F714" s="18" t="inlineStr">
        <is>
          <t>spline value</t>
        </is>
      </c>
      <c r="G714" s="18" t="n"/>
      <c r="H714" s="33" t="n">
        <v>734000</v>
      </c>
      <c r="I714" s="33" t="n"/>
      <c r="J714" s="33" t="n"/>
      <c r="K714" s="34" t="n">
        <v>1.666690723097201</v>
      </c>
      <c r="L714" s="35">
        <f>IF(ISNUMBER(K714),EXP(K714),"")</f>
        <v/>
      </c>
      <c r="M714" s="18" t="inlineStr">
        <is>
          <t>every value from 44000 to 894000 in steps of 1000</t>
        </is>
      </c>
      <c r="N714" s="18" t="inlineStr">
        <is>
          <t>buildings|large|sum_insured</t>
        </is>
      </c>
    </row>
    <row r="715">
      <c r="B715" s="18" t="inlineStr">
        <is>
          <t>buildings|large|sum_insured|735000</t>
        </is>
      </c>
      <c r="C715" s="18" t="inlineStr">
        <is>
          <t>buildings</t>
        </is>
      </c>
      <c r="D715" s="18" t="inlineStr">
        <is>
          <t>large</t>
        </is>
      </c>
      <c r="E715" s="18" t="inlineStr">
        <is>
          <t>sum_insured</t>
        </is>
      </c>
      <c r="F715" s="18" t="inlineStr">
        <is>
          <t>spline value</t>
        </is>
      </c>
      <c r="G715" s="18" t="n"/>
      <c r="H715" s="33" t="n">
        <v>735000</v>
      </c>
      <c r="I715" s="33" t="n"/>
      <c r="J715" s="33" t="n"/>
      <c r="K715" s="34" t="n">
        <v>1.666863753027886</v>
      </c>
      <c r="L715" s="35">
        <f>IF(ISNUMBER(K715),EXP(K715),"")</f>
        <v/>
      </c>
      <c r="M715" s="18" t="inlineStr">
        <is>
          <t>every value from 44000 to 894000 in steps of 1000</t>
        </is>
      </c>
      <c r="N715" s="18" t="inlineStr">
        <is>
          <t>buildings|large|sum_insured</t>
        </is>
      </c>
    </row>
    <row r="716">
      <c r="B716" s="18" t="inlineStr">
        <is>
          <t>buildings|large|sum_insured|736000</t>
        </is>
      </c>
      <c r="C716" s="18" t="inlineStr">
        <is>
          <t>buildings</t>
        </is>
      </c>
      <c r="D716" s="18" t="inlineStr">
        <is>
          <t>large</t>
        </is>
      </c>
      <c r="E716" s="18" t="inlineStr">
        <is>
          <t>sum_insured</t>
        </is>
      </c>
      <c r="F716" s="18" t="inlineStr">
        <is>
          <t>spline value</t>
        </is>
      </c>
      <c r="G716" s="18" t="n"/>
      <c r="H716" s="33" t="n">
        <v>736000</v>
      </c>
      <c r="I716" s="33" t="n"/>
      <c r="J716" s="33" t="n"/>
      <c r="K716" s="34" t="n">
        <v>1.667030160484641</v>
      </c>
      <c r="L716" s="35">
        <f>IF(ISNUMBER(K716),EXP(K716),"")</f>
        <v/>
      </c>
      <c r="M716" s="18" t="inlineStr">
        <is>
          <t>every value from 44000 to 894000 in steps of 1000</t>
        </is>
      </c>
      <c r="N716" s="18" t="inlineStr">
        <is>
          <t>buildings|large|sum_insured</t>
        </is>
      </c>
    </row>
    <row r="717">
      <c r="B717" s="18" t="inlineStr">
        <is>
          <t>buildings|large|sum_insured|737000</t>
        </is>
      </c>
      <c r="C717" s="18" t="inlineStr">
        <is>
          <t>buildings</t>
        </is>
      </c>
      <c r="D717" s="18" t="inlineStr">
        <is>
          <t>large</t>
        </is>
      </c>
      <c r="E717" s="18" t="inlineStr">
        <is>
          <t>sum_insured</t>
        </is>
      </c>
      <c r="F717" s="18" t="inlineStr">
        <is>
          <t>spline value</t>
        </is>
      </c>
      <c r="G717" s="18" t="n"/>
      <c r="H717" s="33" t="n">
        <v>737000</v>
      </c>
      <c r="I717" s="33" t="n"/>
      <c r="J717" s="33" t="n"/>
      <c r="K717" s="34" t="n">
        <v>1.667189952742539</v>
      </c>
      <c r="L717" s="35">
        <f>IF(ISNUMBER(K717),EXP(K717),"")</f>
        <v/>
      </c>
      <c r="M717" s="18" t="inlineStr">
        <is>
          <t>every value from 44000 to 894000 in steps of 1000</t>
        </is>
      </c>
      <c r="N717" s="18" t="inlineStr">
        <is>
          <t>buildings|large|sum_insured</t>
        </is>
      </c>
    </row>
    <row r="718">
      <c r="B718" s="18" t="inlineStr">
        <is>
          <t>buildings|large|sum_insured|738000</t>
        </is>
      </c>
      <c r="C718" s="18" t="inlineStr">
        <is>
          <t>buildings</t>
        </is>
      </c>
      <c r="D718" s="18" t="inlineStr">
        <is>
          <t>large</t>
        </is>
      </c>
      <c r="E718" s="18" t="inlineStr">
        <is>
          <t>sum_insured</t>
        </is>
      </c>
      <c r="F718" s="18" t="inlineStr">
        <is>
          <t>spline value</t>
        </is>
      </c>
      <c r="G718" s="18" t="n"/>
      <c r="H718" s="33" t="n">
        <v>738000</v>
      </c>
      <c r="I718" s="33" t="n"/>
      <c r="J718" s="33" t="n"/>
      <c r="K718" s="34" t="n">
        <v>1.66734313707665</v>
      </c>
      <c r="L718" s="35">
        <f>IF(ISNUMBER(K718),EXP(K718),"")</f>
        <v/>
      </c>
      <c r="M718" s="18" t="inlineStr">
        <is>
          <t>every value from 44000 to 894000 in steps of 1000</t>
        </is>
      </c>
      <c r="N718" s="18" t="inlineStr">
        <is>
          <t>buildings|large|sum_insured</t>
        </is>
      </c>
    </row>
    <row r="719">
      <c r="B719" s="18" t="inlineStr">
        <is>
          <t>buildings|large|sum_insured|739000</t>
        </is>
      </c>
      <c r="C719" s="18" t="inlineStr">
        <is>
          <t>buildings</t>
        </is>
      </c>
      <c r="D719" s="18" t="inlineStr">
        <is>
          <t>large</t>
        </is>
      </c>
      <c r="E719" s="18" t="inlineStr">
        <is>
          <t>sum_insured</t>
        </is>
      </c>
      <c r="F719" s="18" t="inlineStr">
        <is>
          <t>spline value</t>
        </is>
      </c>
      <c r="G719" s="18" t="n"/>
      <c r="H719" s="33" t="n">
        <v>739000</v>
      </c>
      <c r="I719" s="33" t="n"/>
      <c r="J719" s="33" t="n"/>
      <c r="K719" s="34" t="n">
        <v>1.667489720762047</v>
      </c>
      <c r="L719" s="35">
        <f>IF(ISNUMBER(K719),EXP(K719),"")</f>
        <v/>
      </c>
      <c r="M719" s="18" t="inlineStr">
        <is>
          <t>every value from 44000 to 894000 in steps of 1000</t>
        </is>
      </c>
      <c r="N719" s="18" t="inlineStr">
        <is>
          <t>buildings|large|sum_insured</t>
        </is>
      </c>
    </row>
    <row r="720">
      <c r="B720" s="18" t="inlineStr">
        <is>
          <t>buildings|large|sum_insured|740000</t>
        </is>
      </c>
      <c r="C720" s="18" t="inlineStr">
        <is>
          <t>buildings</t>
        </is>
      </c>
      <c r="D720" s="18" t="inlineStr">
        <is>
          <t>large</t>
        </is>
      </c>
      <c r="E720" s="18" t="inlineStr">
        <is>
          <t>sum_insured</t>
        </is>
      </c>
      <c r="F720" s="18" t="inlineStr">
        <is>
          <t>spline value</t>
        </is>
      </c>
      <c r="G720" s="18" t="n"/>
      <c r="H720" s="33" t="n">
        <v>740000</v>
      </c>
      <c r="I720" s="33" t="n"/>
      <c r="J720" s="33" t="n"/>
      <c r="K720" s="34" t="n">
        <v>1.667629711073803</v>
      </c>
      <c r="L720" s="35">
        <f>IF(ISNUMBER(K720),EXP(K720),"")</f>
        <v/>
      </c>
      <c r="M720" s="18" t="inlineStr">
        <is>
          <t>every value from 44000 to 894000 in steps of 1000</t>
        </is>
      </c>
      <c r="N720" s="18" t="inlineStr">
        <is>
          <t>buildings|large|sum_insured</t>
        </is>
      </c>
    </row>
    <row r="721">
      <c r="B721" s="18" t="inlineStr">
        <is>
          <t>buildings|large|sum_insured|741000</t>
        </is>
      </c>
      <c r="C721" s="18" t="inlineStr">
        <is>
          <t>buildings</t>
        </is>
      </c>
      <c r="D721" s="18" t="inlineStr">
        <is>
          <t>large</t>
        </is>
      </c>
      <c r="E721" s="18" t="inlineStr">
        <is>
          <t>sum_insured</t>
        </is>
      </c>
      <c r="F721" s="18" t="inlineStr">
        <is>
          <t>spline value</t>
        </is>
      </c>
      <c r="G721" s="18" t="n"/>
      <c r="H721" s="33" t="n">
        <v>741000</v>
      </c>
      <c r="I721" s="33" t="n"/>
      <c r="J721" s="33" t="n"/>
      <c r="K721" s="34" t="n">
        <v>1.667763115286988</v>
      </c>
      <c r="L721" s="35">
        <f>IF(ISNUMBER(K721),EXP(K721),"")</f>
        <v/>
      </c>
      <c r="M721" s="18" t="inlineStr">
        <is>
          <t>every value from 44000 to 894000 in steps of 1000</t>
        </is>
      </c>
      <c r="N721" s="18" t="inlineStr">
        <is>
          <t>buildings|large|sum_insured</t>
        </is>
      </c>
    </row>
    <row r="722">
      <c r="B722" s="18" t="inlineStr">
        <is>
          <t>buildings|large|sum_insured|742000</t>
        </is>
      </c>
      <c r="C722" s="18" t="inlineStr">
        <is>
          <t>buildings</t>
        </is>
      </c>
      <c r="D722" s="18" t="inlineStr">
        <is>
          <t>large</t>
        </is>
      </c>
      <c r="E722" s="18" t="inlineStr">
        <is>
          <t>sum_insured</t>
        </is>
      </c>
      <c r="F722" s="18" t="inlineStr">
        <is>
          <t>spline value</t>
        </is>
      </c>
      <c r="G722" s="18" t="n"/>
      <c r="H722" s="33" t="n">
        <v>742000</v>
      </c>
      <c r="I722" s="33" t="n"/>
      <c r="J722" s="33" t="n"/>
      <c r="K722" s="34" t="n">
        <v>1.667889940676675</v>
      </c>
      <c r="L722" s="35">
        <f>IF(ISNUMBER(K722),EXP(K722),"")</f>
        <v/>
      </c>
      <c r="M722" s="18" t="inlineStr">
        <is>
          <t>every value from 44000 to 894000 in steps of 1000</t>
        </is>
      </c>
      <c r="N722" s="18" t="inlineStr">
        <is>
          <t>buildings|large|sum_insured</t>
        </is>
      </c>
    </row>
    <row r="723">
      <c r="B723" s="18" t="inlineStr">
        <is>
          <t>buildings|large|sum_insured|743000</t>
        </is>
      </c>
      <c r="C723" s="18" t="inlineStr">
        <is>
          <t>buildings</t>
        </is>
      </c>
      <c r="D723" s="18" t="inlineStr">
        <is>
          <t>large</t>
        </is>
      </c>
      <c r="E723" s="18" t="inlineStr">
        <is>
          <t>sum_insured</t>
        </is>
      </c>
      <c r="F723" s="18" t="inlineStr">
        <is>
          <t>spline value</t>
        </is>
      </c>
      <c r="G723" s="18" t="n"/>
      <c r="H723" s="33" t="n">
        <v>743000</v>
      </c>
      <c r="I723" s="33" t="n"/>
      <c r="J723" s="33" t="n"/>
      <c r="K723" s="34" t="n">
        <v>1.668010194517937</v>
      </c>
      <c r="L723" s="35">
        <f>IF(ISNUMBER(K723),EXP(K723),"")</f>
        <v/>
      </c>
      <c r="M723" s="18" t="inlineStr">
        <is>
          <t>every value from 44000 to 894000 in steps of 1000</t>
        </is>
      </c>
      <c r="N723" s="18" t="inlineStr">
        <is>
          <t>buildings|large|sum_insured</t>
        </is>
      </c>
    </row>
    <row r="724">
      <c r="B724" s="18" t="inlineStr">
        <is>
          <t>buildings|large|sum_insured|744000</t>
        </is>
      </c>
      <c r="C724" s="18" t="inlineStr">
        <is>
          <t>buildings</t>
        </is>
      </c>
      <c r="D724" s="18" t="inlineStr">
        <is>
          <t>large</t>
        </is>
      </c>
      <c r="E724" s="18" t="inlineStr">
        <is>
          <t>sum_insured</t>
        </is>
      </c>
      <c r="F724" s="18" t="inlineStr">
        <is>
          <t>spline value</t>
        </is>
      </c>
      <c r="G724" s="18" t="n"/>
      <c r="H724" s="33" t="n">
        <v>744000</v>
      </c>
      <c r="I724" s="33" t="n"/>
      <c r="J724" s="33" t="n"/>
      <c r="K724" s="34" t="n">
        <v>1.668123884085845</v>
      </c>
      <c r="L724" s="35">
        <f>IF(ISNUMBER(K724),EXP(K724),"")</f>
        <v/>
      </c>
      <c r="M724" s="18" t="inlineStr">
        <is>
          <t>every value from 44000 to 894000 in steps of 1000</t>
        </is>
      </c>
      <c r="N724" s="18" t="inlineStr">
        <is>
          <t>buildings|large|sum_insured</t>
        </is>
      </c>
    </row>
    <row r="725">
      <c r="B725" s="18" t="inlineStr">
        <is>
          <t>buildings|large|sum_insured|745000</t>
        </is>
      </c>
      <c r="C725" s="18" t="inlineStr">
        <is>
          <t>buildings</t>
        </is>
      </c>
      <c r="D725" s="18" t="inlineStr">
        <is>
          <t>large</t>
        </is>
      </c>
      <c r="E725" s="18" t="inlineStr">
        <is>
          <t>sum_insured</t>
        </is>
      </c>
      <c r="F725" s="18" t="inlineStr">
        <is>
          <t>spline value</t>
        </is>
      </c>
      <c r="G725" s="18" t="n"/>
      <c r="H725" s="33" t="n">
        <v>745000</v>
      </c>
      <c r="I725" s="33" t="n"/>
      <c r="J725" s="33" t="n"/>
      <c r="K725" s="34" t="n">
        <v>1.66823101665547</v>
      </c>
      <c r="L725" s="35">
        <f>IF(ISNUMBER(K725),EXP(K725),"")</f>
        <v/>
      </c>
      <c r="M725" s="18" t="inlineStr">
        <is>
          <t>every value from 44000 to 894000 in steps of 1000</t>
        </is>
      </c>
      <c r="N725" s="18" t="inlineStr">
        <is>
          <t>buildings|large|sum_insured</t>
        </is>
      </c>
    </row>
    <row r="726">
      <c r="B726" s="18" t="inlineStr">
        <is>
          <t>buildings|large|sum_insured|746000</t>
        </is>
      </c>
      <c r="C726" s="18" t="inlineStr">
        <is>
          <t>buildings</t>
        </is>
      </c>
      <c r="D726" s="18" t="inlineStr">
        <is>
          <t>large</t>
        </is>
      </c>
      <c r="E726" s="18" t="inlineStr">
        <is>
          <t>sum_insured</t>
        </is>
      </c>
      <c r="F726" s="18" t="inlineStr">
        <is>
          <t>spline value</t>
        </is>
      </c>
      <c r="G726" s="18" t="n"/>
      <c r="H726" s="33" t="n">
        <v>746000</v>
      </c>
      <c r="I726" s="33" t="n"/>
      <c r="J726" s="33" t="n"/>
      <c r="K726" s="34" t="n">
        <v>1.668331599501885</v>
      </c>
      <c r="L726" s="35">
        <f>IF(ISNUMBER(K726),EXP(K726),"")</f>
        <v/>
      </c>
      <c r="M726" s="18" t="inlineStr">
        <is>
          <t>every value from 44000 to 894000 in steps of 1000</t>
        </is>
      </c>
      <c r="N726" s="18" t="inlineStr">
        <is>
          <t>buildings|large|sum_insured</t>
        </is>
      </c>
    </row>
    <row r="727">
      <c r="B727" s="18" t="inlineStr">
        <is>
          <t>buildings|large|sum_insured|747000</t>
        </is>
      </c>
      <c r="C727" s="18" t="inlineStr">
        <is>
          <t>buildings</t>
        </is>
      </c>
      <c r="D727" s="18" t="inlineStr">
        <is>
          <t>large</t>
        </is>
      </c>
      <c r="E727" s="18" t="inlineStr">
        <is>
          <t>sum_insured</t>
        </is>
      </c>
      <c r="F727" s="18" t="inlineStr">
        <is>
          <t>spline value</t>
        </is>
      </c>
      <c r="G727" s="18" t="n"/>
      <c r="H727" s="33" t="n">
        <v>747000</v>
      </c>
      <c r="I727" s="33" t="n"/>
      <c r="J727" s="33" t="n"/>
      <c r="K727" s="34" t="n">
        <v>1.668425639900163</v>
      </c>
      <c r="L727" s="35">
        <f>IF(ISNUMBER(K727),EXP(K727),"")</f>
        <v/>
      </c>
      <c r="M727" s="18" t="inlineStr">
        <is>
          <t>every value from 44000 to 894000 in steps of 1000</t>
        </is>
      </c>
      <c r="N727" s="18" t="inlineStr">
        <is>
          <t>buildings|large|sum_insured</t>
        </is>
      </c>
    </row>
    <row r="728">
      <c r="B728" s="18" t="inlineStr">
        <is>
          <t>buildings|large|sum_insured|748000</t>
        </is>
      </c>
      <c r="C728" s="18" t="inlineStr">
        <is>
          <t>buildings</t>
        </is>
      </c>
      <c r="D728" s="18" t="inlineStr">
        <is>
          <t>large</t>
        </is>
      </c>
      <c r="E728" s="18" t="inlineStr">
        <is>
          <t>sum_insured</t>
        </is>
      </c>
      <c r="F728" s="18" t="inlineStr">
        <is>
          <t>spline value</t>
        </is>
      </c>
      <c r="G728" s="18" t="n"/>
      <c r="H728" s="33" t="n">
        <v>748000</v>
      </c>
      <c r="I728" s="33" t="n"/>
      <c r="J728" s="33" t="n"/>
      <c r="K728" s="34" t="n">
        <v>1.668513145125375</v>
      </c>
      <c r="L728" s="35">
        <f>IF(ISNUMBER(K728),EXP(K728),"")</f>
        <v/>
      </c>
      <c r="M728" s="18" t="inlineStr">
        <is>
          <t>every value from 44000 to 894000 in steps of 1000</t>
        </is>
      </c>
      <c r="N728" s="18" t="inlineStr">
        <is>
          <t>buildings|large|sum_insured</t>
        </is>
      </c>
    </row>
    <row r="729">
      <c r="B729" s="18" t="inlineStr">
        <is>
          <t>buildings|large|sum_insured|749000</t>
        </is>
      </c>
      <c r="C729" s="18" t="inlineStr">
        <is>
          <t>buildings</t>
        </is>
      </c>
      <c r="D729" s="18" t="inlineStr">
        <is>
          <t>large</t>
        </is>
      </c>
      <c r="E729" s="18" t="inlineStr">
        <is>
          <t>sum_insured</t>
        </is>
      </c>
      <c r="F729" s="18" t="inlineStr">
        <is>
          <t>spline value</t>
        </is>
      </c>
      <c r="G729" s="18" t="n"/>
      <c r="H729" s="33" t="n">
        <v>749000</v>
      </c>
      <c r="I729" s="33" t="n"/>
      <c r="J729" s="33" t="n"/>
      <c r="K729" s="34" t="n">
        <v>1.668594122452592</v>
      </c>
      <c r="L729" s="35">
        <f>IF(ISNUMBER(K729),EXP(K729),"")</f>
        <v/>
      </c>
      <c r="M729" s="18" t="inlineStr">
        <is>
          <t>every value from 44000 to 894000 in steps of 1000</t>
        </is>
      </c>
      <c r="N729" s="18" t="inlineStr">
        <is>
          <t>buildings|large|sum_insured</t>
        </is>
      </c>
    </row>
    <row r="730">
      <c r="B730" s="18" t="inlineStr">
        <is>
          <t>buildings|large|sum_insured|750000</t>
        </is>
      </c>
      <c r="C730" s="18" t="inlineStr">
        <is>
          <t>buildings</t>
        </is>
      </c>
      <c r="D730" s="18" t="inlineStr">
        <is>
          <t>large</t>
        </is>
      </c>
      <c r="E730" s="18" t="inlineStr">
        <is>
          <t>sum_insured</t>
        </is>
      </c>
      <c r="F730" s="18" t="inlineStr">
        <is>
          <t>spline value</t>
        </is>
      </c>
      <c r="G730" s="18" t="n"/>
      <c r="H730" s="33" t="n">
        <v>750000</v>
      </c>
      <c r="I730" s="33" t="n"/>
      <c r="J730" s="33" t="n"/>
      <c r="K730" s="34" t="n">
        <v>1.668668579156887</v>
      </c>
      <c r="L730" s="35">
        <f>IF(ISNUMBER(K730),EXP(K730),"")</f>
        <v/>
      </c>
      <c r="M730" s="18" t="inlineStr">
        <is>
          <t>every value from 44000 to 894000 in steps of 1000</t>
        </is>
      </c>
      <c r="N730" s="18" t="inlineStr">
        <is>
          <t>buildings|large|sum_insured</t>
        </is>
      </c>
    </row>
    <row r="731">
      <c r="B731" s="18" t="inlineStr">
        <is>
          <t>buildings|large|sum_insured|751000</t>
        </is>
      </c>
      <c r="C731" s="18" t="inlineStr">
        <is>
          <t>buildings</t>
        </is>
      </c>
      <c r="D731" s="18" t="inlineStr">
        <is>
          <t>large</t>
        </is>
      </c>
      <c r="E731" s="18" t="inlineStr">
        <is>
          <t>sum_insured</t>
        </is>
      </c>
      <c r="F731" s="18" t="inlineStr">
        <is>
          <t>spline value</t>
        </is>
      </c>
      <c r="G731" s="18" t="n"/>
      <c r="H731" s="33" t="n">
        <v>751000</v>
      </c>
      <c r="I731" s="33" t="n"/>
      <c r="J731" s="33" t="n"/>
      <c r="K731" s="34" t="n">
        <v>1.668736522513332</v>
      </c>
      <c r="L731" s="35">
        <f>IF(ISNUMBER(K731),EXP(K731),"")</f>
        <v/>
      </c>
      <c r="M731" s="18" t="inlineStr">
        <is>
          <t>every value from 44000 to 894000 in steps of 1000</t>
        </is>
      </c>
      <c r="N731" s="18" t="inlineStr">
        <is>
          <t>buildings|large|sum_insured</t>
        </is>
      </c>
    </row>
    <row r="732">
      <c r="B732" s="18" t="inlineStr">
        <is>
          <t>buildings|large|sum_insured|752000</t>
        </is>
      </c>
      <c r="C732" s="18" t="inlineStr">
        <is>
          <t>buildings</t>
        </is>
      </c>
      <c r="D732" s="18" t="inlineStr">
        <is>
          <t>large</t>
        </is>
      </c>
      <c r="E732" s="18" t="inlineStr">
        <is>
          <t>sum_insured</t>
        </is>
      </c>
      <c r="F732" s="18" t="inlineStr">
        <is>
          <t>spline value</t>
        </is>
      </c>
      <c r="G732" s="18" t="n"/>
      <c r="H732" s="33" t="n">
        <v>752000</v>
      </c>
      <c r="I732" s="33" t="n"/>
      <c r="J732" s="33" t="n"/>
      <c r="K732" s="34" t="n">
        <v>1.668797959796999</v>
      </c>
      <c r="L732" s="35">
        <f>IF(ISNUMBER(K732),EXP(K732),"")</f>
        <v/>
      </c>
      <c r="M732" s="18" t="inlineStr">
        <is>
          <t>every value from 44000 to 894000 in steps of 1000</t>
        </is>
      </c>
      <c r="N732" s="18" t="inlineStr">
        <is>
          <t>buildings|large|sum_insured</t>
        </is>
      </c>
    </row>
    <row r="733">
      <c r="B733" s="18" t="inlineStr">
        <is>
          <t>buildings|large|sum_insured|753000</t>
        </is>
      </c>
      <c r="C733" s="18" t="inlineStr">
        <is>
          <t>buildings</t>
        </is>
      </c>
      <c r="D733" s="18" t="inlineStr">
        <is>
          <t>large</t>
        </is>
      </c>
      <c r="E733" s="18" t="inlineStr">
        <is>
          <t>sum_insured</t>
        </is>
      </c>
      <c r="F733" s="18" t="inlineStr">
        <is>
          <t>spline value</t>
        </is>
      </c>
      <c r="G733" s="18" t="n"/>
      <c r="H733" s="33" t="n">
        <v>753000</v>
      </c>
      <c r="I733" s="33" t="n"/>
      <c r="J733" s="33" t="n"/>
      <c r="K733" s="34" t="n">
        <v>1.66885289828296</v>
      </c>
      <c r="L733" s="35">
        <f>IF(ISNUMBER(K733),EXP(K733),"")</f>
        <v/>
      </c>
      <c r="M733" s="18" t="inlineStr">
        <is>
          <t>every value from 44000 to 894000 in steps of 1000</t>
        </is>
      </c>
      <c r="N733" s="18" t="inlineStr">
        <is>
          <t>buildings|large|sum_insured</t>
        </is>
      </c>
    </row>
    <row r="734">
      <c r="B734" s="18" t="inlineStr">
        <is>
          <t>buildings|large|sum_insured|754000</t>
        </is>
      </c>
      <c r="C734" s="18" t="inlineStr">
        <is>
          <t>buildings</t>
        </is>
      </c>
      <c r="D734" s="18" t="inlineStr">
        <is>
          <t>large</t>
        </is>
      </c>
      <c r="E734" s="18" t="inlineStr">
        <is>
          <t>sum_insured</t>
        </is>
      </c>
      <c r="F734" s="18" t="inlineStr">
        <is>
          <t>spline value</t>
        </is>
      </c>
      <c r="G734" s="18" t="n"/>
      <c r="H734" s="33" t="n">
        <v>754000</v>
      </c>
      <c r="I734" s="33" t="n"/>
      <c r="J734" s="33" t="n"/>
      <c r="K734" s="34" t="n">
        <v>1.668901345246286</v>
      </c>
      <c r="L734" s="35">
        <f>IF(ISNUMBER(K734),EXP(K734),"")</f>
        <v/>
      </c>
      <c r="M734" s="18" t="inlineStr">
        <is>
          <t>every value from 44000 to 894000 in steps of 1000</t>
        </is>
      </c>
      <c r="N734" s="18" t="inlineStr">
        <is>
          <t>buildings|large|sum_insured</t>
        </is>
      </c>
    </row>
    <row r="735">
      <c r="B735" s="18" t="inlineStr">
        <is>
          <t>buildings|large|sum_insured|755000</t>
        </is>
      </c>
      <c r="C735" s="18" t="inlineStr">
        <is>
          <t>buildings</t>
        </is>
      </c>
      <c r="D735" s="18" t="inlineStr">
        <is>
          <t>large</t>
        </is>
      </c>
      <c r="E735" s="18" t="inlineStr">
        <is>
          <t>sum_insured</t>
        </is>
      </c>
      <c r="F735" s="18" t="inlineStr">
        <is>
          <t>spline value</t>
        </is>
      </c>
      <c r="G735" s="18" t="n"/>
      <c r="H735" s="33" t="n">
        <v>755000</v>
      </c>
      <c r="I735" s="33" t="n"/>
      <c r="J735" s="33" t="n"/>
      <c r="K735" s="34" t="n">
        <v>1.668943307962051</v>
      </c>
      <c r="L735" s="35">
        <f>IF(ISNUMBER(K735),EXP(K735),"")</f>
        <v/>
      </c>
      <c r="M735" s="18" t="inlineStr">
        <is>
          <t>every value from 44000 to 894000 in steps of 1000</t>
        </is>
      </c>
      <c r="N735" s="18" t="inlineStr">
        <is>
          <t>buildings|large|sum_insured</t>
        </is>
      </c>
    </row>
    <row r="736">
      <c r="B736" s="18" t="inlineStr">
        <is>
          <t>buildings|large|sum_insured|756000</t>
        </is>
      </c>
      <c r="C736" s="18" t="inlineStr">
        <is>
          <t>buildings</t>
        </is>
      </c>
      <c r="D736" s="18" t="inlineStr">
        <is>
          <t>large</t>
        </is>
      </c>
      <c r="E736" s="18" t="inlineStr">
        <is>
          <t>sum_insured</t>
        </is>
      </c>
      <c r="F736" s="18" t="inlineStr">
        <is>
          <t>spline value</t>
        </is>
      </c>
      <c r="G736" s="18" t="n"/>
      <c r="H736" s="33" t="n">
        <v>756000</v>
      </c>
      <c r="I736" s="33" t="n"/>
      <c r="J736" s="33" t="n"/>
      <c r="K736" s="34" t="n">
        <v>1.668978793705325</v>
      </c>
      <c r="L736" s="35">
        <f>IF(ISNUMBER(K736),EXP(K736),"")</f>
        <v/>
      </c>
      <c r="M736" s="18" t="inlineStr">
        <is>
          <t>every value from 44000 to 894000 in steps of 1000</t>
        </is>
      </c>
      <c r="N736" s="18" t="inlineStr">
        <is>
          <t>buildings|large|sum_insured</t>
        </is>
      </c>
    </row>
    <row r="737">
      <c r="B737" s="18" t="inlineStr">
        <is>
          <t>buildings|large|sum_insured|757000</t>
        </is>
      </c>
      <c r="C737" s="18" t="inlineStr">
        <is>
          <t>buildings</t>
        </is>
      </c>
      <c r="D737" s="18" t="inlineStr">
        <is>
          <t>large</t>
        </is>
      </c>
      <c r="E737" s="18" t="inlineStr">
        <is>
          <t>sum_insured</t>
        </is>
      </c>
      <c r="F737" s="18" t="inlineStr">
        <is>
          <t>spline value</t>
        </is>
      </c>
      <c r="G737" s="18" t="n"/>
      <c r="H737" s="33" t="n">
        <v>757000</v>
      </c>
      <c r="I737" s="33" t="n"/>
      <c r="J737" s="33" t="n"/>
      <c r="K737" s="34" t="n">
        <v>1.669007809751181</v>
      </c>
      <c r="L737" s="35">
        <f>IF(ISNUMBER(K737),EXP(K737),"")</f>
        <v/>
      </c>
      <c r="M737" s="18" t="inlineStr">
        <is>
          <t>every value from 44000 to 894000 in steps of 1000</t>
        </is>
      </c>
      <c r="N737" s="18" t="inlineStr">
        <is>
          <t>buildings|large|sum_insured</t>
        </is>
      </c>
    </row>
    <row r="738">
      <c r="B738" s="18" t="inlineStr">
        <is>
          <t>buildings|large|sum_insured|758000</t>
        </is>
      </c>
      <c r="C738" s="18" t="inlineStr">
        <is>
          <t>buildings</t>
        </is>
      </c>
      <c r="D738" s="18" t="inlineStr">
        <is>
          <t>large</t>
        </is>
      </c>
      <c r="E738" s="18" t="inlineStr">
        <is>
          <t>sum_insured</t>
        </is>
      </c>
      <c r="F738" s="18" t="inlineStr">
        <is>
          <t>spline value</t>
        </is>
      </c>
      <c r="G738" s="18" t="n"/>
      <c r="H738" s="33" t="n">
        <v>758000</v>
      </c>
      <c r="I738" s="33" t="n"/>
      <c r="J738" s="33" t="n"/>
      <c r="K738" s="34" t="n">
        <v>1.669030363374691</v>
      </c>
      <c r="L738" s="35">
        <f>IF(ISNUMBER(K738),EXP(K738),"")</f>
        <v/>
      </c>
      <c r="M738" s="18" t="inlineStr">
        <is>
          <t>every value from 44000 to 894000 in steps of 1000</t>
        </is>
      </c>
      <c r="N738" s="18" t="inlineStr">
        <is>
          <t>buildings|large|sum_insured</t>
        </is>
      </c>
    </row>
    <row r="739">
      <c r="B739" s="18" t="inlineStr">
        <is>
          <t>buildings|large|sum_insured|759000</t>
        </is>
      </c>
      <c r="C739" s="18" t="inlineStr">
        <is>
          <t>buildings</t>
        </is>
      </c>
      <c r="D739" s="18" t="inlineStr">
        <is>
          <t>large</t>
        </is>
      </c>
      <c r="E739" s="18" t="inlineStr">
        <is>
          <t>sum_insured</t>
        </is>
      </c>
      <c r="F739" s="18" t="inlineStr">
        <is>
          <t>spline value</t>
        </is>
      </c>
      <c r="G739" s="18" t="n"/>
      <c r="H739" s="33" t="n">
        <v>759000</v>
      </c>
      <c r="I739" s="33" t="n"/>
      <c r="J739" s="33" t="n"/>
      <c r="K739" s="34" t="n">
        <v>1.669046461850927</v>
      </c>
      <c r="L739" s="35">
        <f>IF(ISNUMBER(K739),EXP(K739),"")</f>
        <v/>
      </c>
      <c r="M739" s="18" t="inlineStr">
        <is>
          <t>every value from 44000 to 894000 in steps of 1000</t>
        </is>
      </c>
      <c r="N739" s="18" t="inlineStr">
        <is>
          <t>buildings|large|sum_insured</t>
        </is>
      </c>
    </row>
    <row r="740">
      <c r="B740" s="18" t="inlineStr">
        <is>
          <t>buildings|large|sum_insured|760000</t>
        </is>
      </c>
      <c r="C740" s="18" t="inlineStr">
        <is>
          <t>buildings</t>
        </is>
      </c>
      <c r="D740" s="18" t="inlineStr">
        <is>
          <t>large</t>
        </is>
      </c>
      <c r="E740" s="18" t="inlineStr">
        <is>
          <t>sum_insured</t>
        </is>
      </c>
      <c r="F740" s="18" t="inlineStr">
        <is>
          <t>spline value</t>
        </is>
      </c>
      <c r="G740" s="18" t="n"/>
      <c r="H740" s="33" t="n">
        <v>760000</v>
      </c>
      <c r="I740" s="33" t="n"/>
      <c r="J740" s="33" t="n"/>
      <c r="K740" s="34" t="n">
        <v>1.66905611245496</v>
      </c>
      <c r="L740" s="35">
        <f>IF(ISNUMBER(K740),EXP(K740),"")</f>
        <v/>
      </c>
      <c r="M740" s="18" t="inlineStr">
        <is>
          <t>every value from 44000 to 894000 in steps of 1000</t>
        </is>
      </c>
      <c r="N740" s="18" t="inlineStr">
        <is>
          <t>buildings|large|sum_insured</t>
        </is>
      </c>
    </row>
    <row r="741">
      <c r="B741" s="18" t="inlineStr">
        <is>
          <t>buildings|large|sum_insured|761000</t>
        </is>
      </c>
      <c r="C741" s="18" t="inlineStr">
        <is>
          <t>buildings</t>
        </is>
      </c>
      <c r="D741" s="18" t="inlineStr">
        <is>
          <t>large</t>
        </is>
      </c>
      <c r="E741" s="18" t="inlineStr">
        <is>
          <t>sum_insured</t>
        </is>
      </c>
      <c r="F741" s="18" t="inlineStr">
        <is>
          <t>spline value</t>
        </is>
      </c>
      <c r="G741" s="18" t="n"/>
      <c r="H741" s="33" t="n">
        <v>761000</v>
      </c>
      <c r="I741" s="33" t="n"/>
      <c r="J741" s="33" t="n"/>
      <c r="K741" s="34" t="n">
        <v>1.669059322461863</v>
      </c>
      <c r="L741" s="35">
        <f>IF(ISNUMBER(K741),EXP(K741),"")</f>
        <v/>
      </c>
      <c r="M741" s="18" t="inlineStr">
        <is>
          <t>every value from 44000 to 894000 in steps of 1000</t>
        </is>
      </c>
      <c r="N741" s="18" t="inlineStr">
        <is>
          <t>buildings|large|sum_insured</t>
        </is>
      </c>
    </row>
    <row r="742">
      <c r="B742" s="18" t="inlineStr">
        <is>
          <t>buildings|large|sum_insured|762000</t>
        </is>
      </c>
      <c r="C742" s="18" t="inlineStr">
        <is>
          <t>buildings</t>
        </is>
      </c>
      <c r="D742" s="18" t="inlineStr">
        <is>
          <t>large</t>
        </is>
      </c>
      <c r="E742" s="18" t="inlineStr">
        <is>
          <t>sum_insured</t>
        </is>
      </c>
      <c r="F742" s="18" t="inlineStr">
        <is>
          <t>spline value</t>
        </is>
      </c>
      <c r="G742" s="18" t="n"/>
      <c r="H742" s="33" t="n">
        <v>762000</v>
      </c>
      <c r="I742" s="33" t="n"/>
      <c r="J742" s="33" t="n"/>
      <c r="K742" s="34" t="n">
        <v>1.669056099146708</v>
      </c>
      <c r="L742" s="35">
        <f>IF(ISNUMBER(K742),EXP(K742),"")</f>
        <v/>
      </c>
      <c r="M742" s="18" t="inlineStr">
        <is>
          <t>every value from 44000 to 894000 in steps of 1000</t>
        </is>
      </c>
      <c r="N742" s="18" t="inlineStr">
        <is>
          <t>buildings|large|sum_insured</t>
        </is>
      </c>
    </row>
    <row r="743">
      <c r="B743" s="18" t="inlineStr">
        <is>
          <t>buildings|large|sum_insured|763000</t>
        </is>
      </c>
      <c r="C743" s="18" t="inlineStr">
        <is>
          <t>buildings</t>
        </is>
      </c>
      <c r="D743" s="18" t="inlineStr">
        <is>
          <t>large</t>
        </is>
      </c>
      <c r="E743" s="18" t="inlineStr">
        <is>
          <t>sum_insured</t>
        </is>
      </c>
      <c r="F743" s="18" t="inlineStr">
        <is>
          <t>spline value</t>
        </is>
      </c>
      <c r="G743" s="18" t="n"/>
      <c r="H743" s="33" t="n">
        <v>763000</v>
      </c>
      <c r="I743" s="33" t="n"/>
      <c r="J743" s="33" t="n"/>
      <c r="K743" s="34" t="n">
        <v>1.669046449784566</v>
      </c>
      <c r="L743" s="35">
        <f>IF(ISNUMBER(K743),EXP(K743),"")</f>
        <v/>
      </c>
      <c r="M743" s="18" t="inlineStr">
        <is>
          <t>every value from 44000 to 894000 in steps of 1000</t>
        </is>
      </c>
      <c r="N743" s="18" t="inlineStr">
        <is>
          <t>buildings|large|sum_insured</t>
        </is>
      </c>
    </row>
    <row r="744">
      <c r="B744" s="18" t="inlineStr">
        <is>
          <t>buildings|large|sum_insured|764000</t>
        </is>
      </c>
      <c r="C744" s="18" t="inlineStr">
        <is>
          <t>buildings</t>
        </is>
      </c>
      <c r="D744" s="18" t="inlineStr">
        <is>
          <t>large</t>
        </is>
      </c>
      <c r="E744" s="18" t="inlineStr">
        <is>
          <t>sum_insured</t>
        </is>
      </c>
      <c r="F744" s="18" t="inlineStr">
        <is>
          <t>spline value</t>
        </is>
      </c>
      <c r="G744" s="18" t="n"/>
      <c r="H744" s="33" t="n">
        <v>764000</v>
      </c>
      <c r="I744" s="33" t="n"/>
      <c r="J744" s="33" t="n"/>
      <c r="K744" s="34" t="n">
        <v>1.669030381650511</v>
      </c>
      <c r="L744" s="35">
        <f>IF(ISNUMBER(K744),EXP(K744),"")</f>
        <v/>
      </c>
      <c r="M744" s="18" t="inlineStr">
        <is>
          <t>every value from 44000 to 894000 in steps of 1000</t>
        </is>
      </c>
      <c r="N744" s="18" t="inlineStr">
        <is>
          <t>buildings|large|sum_insured</t>
        </is>
      </c>
    </row>
    <row r="745">
      <c r="B745" s="18" t="inlineStr">
        <is>
          <t>buildings|large|sum_insured|765000</t>
        </is>
      </c>
      <c r="C745" s="18" t="inlineStr">
        <is>
          <t>buildings</t>
        </is>
      </c>
      <c r="D745" s="18" t="inlineStr">
        <is>
          <t>large</t>
        </is>
      </c>
      <c r="E745" s="18" t="inlineStr">
        <is>
          <t>sum_insured</t>
        </is>
      </c>
      <c r="F745" s="18" t="inlineStr">
        <is>
          <t>spline value</t>
        </is>
      </c>
      <c r="G745" s="18" t="n"/>
      <c r="H745" s="33" t="n">
        <v>765000</v>
      </c>
      <c r="I745" s="33" t="n"/>
      <c r="J745" s="33" t="n"/>
      <c r="K745" s="34" t="n">
        <v>1.669007902019613</v>
      </c>
      <c r="L745" s="35">
        <f>IF(ISNUMBER(K745),EXP(K745),"")</f>
        <v/>
      </c>
      <c r="M745" s="18" t="inlineStr">
        <is>
          <t>every value from 44000 to 894000 in steps of 1000</t>
        </is>
      </c>
      <c r="N745" s="18" t="inlineStr">
        <is>
          <t>buildings|large|sum_insured</t>
        </is>
      </c>
    </row>
    <row r="746">
      <c r="B746" s="18" t="inlineStr">
        <is>
          <t>buildings|large|sum_insured|766000</t>
        </is>
      </c>
      <c r="C746" s="18" t="inlineStr">
        <is>
          <t>buildings</t>
        </is>
      </c>
      <c r="D746" s="18" t="inlineStr">
        <is>
          <t>large</t>
        </is>
      </c>
      <c r="E746" s="18" t="inlineStr">
        <is>
          <t>sum_insured</t>
        </is>
      </c>
      <c r="F746" s="18" t="inlineStr">
        <is>
          <t>spline value</t>
        </is>
      </c>
      <c r="G746" s="18" t="n"/>
      <c r="H746" s="33" t="n">
        <v>766000</v>
      </c>
      <c r="I746" s="33" t="n"/>
      <c r="J746" s="33" t="n"/>
      <c r="K746" s="34" t="n">
        <v>1.668979018166944</v>
      </c>
      <c r="L746" s="35">
        <f>IF(ISNUMBER(K746),EXP(K746),"")</f>
        <v/>
      </c>
      <c r="M746" s="18" t="inlineStr">
        <is>
          <t>every value from 44000 to 894000 in steps of 1000</t>
        </is>
      </c>
      <c r="N746" s="18" t="inlineStr">
        <is>
          <t>buildings|large|sum_insured</t>
        </is>
      </c>
    </row>
    <row r="747">
      <c r="B747" s="18" t="inlineStr">
        <is>
          <t>buildings|large|sum_insured|767000</t>
        </is>
      </c>
      <c r="C747" s="18" t="inlineStr">
        <is>
          <t>buildings</t>
        </is>
      </c>
      <c r="D747" s="18" t="inlineStr">
        <is>
          <t>large</t>
        </is>
      </c>
      <c r="E747" s="18" t="inlineStr">
        <is>
          <t>sum_insured</t>
        </is>
      </c>
      <c r="F747" s="18" t="inlineStr">
        <is>
          <t>spline value</t>
        </is>
      </c>
      <c r="G747" s="18" t="n"/>
      <c r="H747" s="33" t="n">
        <v>767000</v>
      </c>
      <c r="I747" s="33" t="n"/>
      <c r="J747" s="33" t="n"/>
      <c r="K747" s="34" t="n">
        <v>1.668943737367577</v>
      </c>
      <c r="L747" s="35">
        <f>IF(ISNUMBER(K747),EXP(K747),"")</f>
        <v/>
      </c>
      <c r="M747" s="18" t="inlineStr">
        <is>
          <t>every value from 44000 to 894000 in steps of 1000</t>
        </is>
      </c>
      <c r="N747" s="18" t="inlineStr">
        <is>
          <t>buildings|large|sum_insured</t>
        </is>
      </c>
    </row>
    <row r="748">
      <c r="B748" s="18" t="inlineStr">
        <is>
          <t>buildings|large|sum_insured|768000</t>
        </is>
      </c>
      <c r="C748" s="18" t="inlineStr">
        <is>
          <t>buildings</t>
        </is>
      </c>
      <c r="D748" s="18" t="inlineStr">
        <is>
          <t>large</t>
        </is>
      </c>
      <c r="E748" s="18" t="inlineStr">
        <is>
          <t>sum_insured</t>
        </is>
      </c>
      <c r="F748" s="18" t="inlineStr">
        <is>
          <t>spline value</t>
        </is>
      </c>
      <c r="G748" s="18" t="n"/>
      <c r="H748" s="33" t="n">
        <v>768000</v>
      </c>
      <c r="I748" s="33" t="n"/>
      <c r="J748" s="33" t="n"/>
      <c r="K748" s="34" t="n">
        <v>1.668902066896584</v>
      </c>
      <c r="L748" s="35">
        <f>IF(ISNUMBER(K748),EXP(K748),"")</f>
        <v/>
      </c>
      <c r="M748" s="18" t="inlineStr">
        <is>
          <t>every value from 44000 to 894000 in steps of 1000</t>
        </is>
      </c>
      <c r="N748" s="18" t="inlineStr">
        <is>
          <t>buildings|large|sum_insured</t>
        </is>
      </c>
    </row>
    <row r="749">
      <c r="B749" s="18" t="inlineStr">
        <is>
          <t>buildings|large|sum_insured|769000</t>
        </is>
      </c>
      <c r="C749" s="18" t="inlineStr">
        <is>
          <t>buildings</t>
        </is>
      </c>
      <c r="D749" s="18" t="inlineStr">
        <is>
          <t>large</t>
        </is>
      </c>
      <c r="E749" s="18" t="inlineStr">
        <is>
          <t>sum_insured</t>
        </is>
      </c>
      <c r="F749" s="18" t="inlineStr">
        <is>
          <t>spline value</t>
        </is>
      </c>
      <c r="G749" s="18" t="n"/>
      <c r="H749" s="33" t="n">
        <v>769000</v>
      </c>
      <c r="I749" s="33" t="n"/>
      <c r="J749" s="33" t="n"/>
      <c r="K749" s="34" t="n">
        <v>1.668854014029037</v>
      </c>
      <c r="L749" s="35">
        <f>IF(ISNUMBER(K749),EXP(K749),"")</f>
        <v/>
      </c>
      <c r="M749" s="18" t="inlineStr">
        <is>
          <t>every value from 44000 to 894000 in steps of 1000</t>
        </is>
      </c>
      <c r="N749" s="18" t="inlineStr">
        <is>
          <t>buildings|large|sum_insured</t>
        </is>
      </c>
    </row>
    <row r="750">
      <c r="B750" s="18" t="inlineStr">
        <is>
          <t>buildings|large|sum_insured|770000</t>
        </is>
      </c>
      <c r="C750" s="18" t="inlineStr">
        <is>
          <t>buildings</t>
        </is>
      </c>
      <c r="D750" s="18" t="inlineStr">
        <is>
          <t>large</t>
        </is>
      </c>
      <c r="E750" s="18" t="inlineStr">
        <is>
          <t>sum_insured</t>
        </is>
      </c>
      <c r="F750" s="18" t="inlineStr">
        <is>
          <t>spline value</t>
        </is>
      </c>
      <c r="G750" s="18" t="n"/>
      <c r="H750" s="33" t="n">
        <v>770000</v>
      </c>
      <c r="I750" s="33" t="n"/>
      <c r="J750" s="33" t="n"/>
      <c r="K750" s="34" t="n">
        <v>1.668799586040006</v>
      </c>
      <c r="L750" s="35">
        <f>IF(ISNUMBER(K750),EXP(K750),"")</f>
        <v/>
      </c>
      <c r="M750" s="18" t="inlineStr">
        <is>
          <t>every value from 44000 to 894000 in steps of 1000</t>
        </is>
      </c>
      <c r="N750" s="18" t="inlineStr">
        <is>
          <t>buildings|large|sum_insured</t>
        </is>
      </c>
    </row>
    <row r="751">
      <c r="B751" s="18" t="inlineStr">
        <is>
          <t>buildings|large|sum_insured|771000</t>
        </is>
      </c>
      <c r="C751" s="18" t="inlineStr">
        <is>
          <t>buildings</t>
        </is>
      </c>
      <c r="D751" s="18" t="inlineStr">
        <is>
          <t>large</t>
        </is>
      </c>
      <c r="E751" s="18" t="inlineStr">
        <is>
          <t>sum_insured</t>
        </is>
      </c>
      <c r="F751" s="18" t="inlineStr">
        <is>
          <t>spline value</t>
        </is>
      </c>
      <c r="G751" s="18" t="n"/>
      <c r="H751" s="33" t="n">
        <v>771000</v>
      </c>
      <c r="I751" s="33" t="n"/>
      <c r="J751" s="33" t="n"/>
      <c r="K751" s="34" t="n">
        <v>1.668738790204566</v>
      </c>
      <c r="L751" s="35">
        <f>IF(ISNUMBER(K751),EXP(K751),"")</f>
        <v/>
      </c>
      <c r="M751" s="18" t="inlineStr">
        <is>
          <t>every value from 44000 to 894000 in steps of 1000</t>
        </is>
      </c>
      <c r="N751" s="18" t="inlineStr">
        <is>
          <t>buildings|large|sum_insured</t>
        </is>
      </c>
    </row>
    <row r="752">
      <c r="B752" s="18" t="inlineStr">
        <is>
          <t>buildings|large|sum_insured|772000</t>
        </is>
      </c>
      <c r="C752" s="18" t="inlineStr">
        <is>
          <t>buildings</t>
        </is>
      </c>
      <c r="D752" s="18" t="inlineStr">
        <is>
          <t>large</t>
        </is>
      </c>
      <c r="E752" s="18" t="inlineStr">
        <is>
          <t>sum_insured</t>
        </is>
      </c>
      <c r="F752" s="18" t="inlineStr">
        <is>
          <t>spline value</t>
        </is>
      </c>
      <c r="G752" s="18" t="n"/>
      <c r="H752" s="33" t="n">
        <v>772000</v>
      </c>
      <c r="I752" s="33" t="n"/>
      <c r="J752" s="33" t="n"/>
      <c r="K752" s="34" t="n">
        <v>1.668671633797787</v>
      </c>
      <c r="L752" s="35">
        <f>IF(ISNUMBER(K752),EXP(K752),"")</f>
        <v/>
      </c>
      <c r="M752" s="18" t="inlineStr">
        <is>
          <t>every value from 44000 to 894000 in steps of 1000</t>
        </is>
      </c>
      <c r="N752" s="18" t="inlineStr">
        <is>
          <t>buildings|large|sum_insured</t>
        </is>
      </c>
    </row>
    <row r="753">
      <c r="B753" s="18" t="inlineStr">
        <is>
          <t>buildings|large|sum_insured|773000</t>
        </is>
      </c>
      <c r="C753" s="18" t="inlineStr">
        <is>
          <t>buildings</t>
        </is>
      </c>
      <c r="D753" s="18" t="inlineStr">
        <is>
          <t>large</t>
        </is>
      </c>
      <c r="E753" s="18" t="inlineStr">
        <is>
          <t>sum_insured</t>
        </is>
      </c>
      <c r="F753" s="18" t="inlineStr">
        <is>
          <t>spline value</t>
        </is>
      </c>
      <c r="G753" s="18" t="n"/>
      <c r="H753" s="33" t="n">
        <v>773000</v>
      </c>
      <c r="I753" s="33" t="n"/>
      <c r="J753" s="33" t="n"/>
      <c r="K753" s="34" t="n">
        <v>1.668598124094742</v>
      </c>
      <c r="L753" s="35">
        <f>IF(ISNUMBER(K753),EXP(K753),"")</f>
        <v/>
      </c>
      <c r="M753" s="18" t="inlineStr">
        <is>
          <t>every value from 44000 to 894000 in steps of 1000</t>
        </is>
      </c>
      <c r="N753" s="18" t="inlineStr">
        <is>
          <t>buildings|large|sum_insured</t>
        </is>
      </c>
    </row>
    <row r="754">
      <c r="B754" s="18" t="inlineStr">
        <is>
          <t>buildings|large|sum_insured|774000</t>
        </is>
      </c>
      <c r="C754" s="18" t="inlineStr">
        <is>
          <t>buildings</t>
        </is>
      </c>
      <c r="D754" s="18" t="inlineStr">
        <is>
          <t>large</t>
        </is>
      </c>
      <c r="E754" s="18" t="inlineStr">
        <is>
          <t>sum_insured</t>
        </is>
      </c>
      <c r="F754" s="18" t="inlineStr">
        <is>
          <t>spline value</t>
        </is>
      </c>
      <c r="G754" s="18" t="n"/>
      <c r="H754" s="33" t="n">
        <v>774000</v>
      </c>
      <c r="I754" s="33" t="n"/>
      <c r="J754" s="33" t="n"/>
      <c r="K754" s="34" t="n">
        <v>1.668518268370502</v>
      </c>
      <c r="L754" s="35">
        <f>IF(ISNUMBER(K754),EXP(K754),"")</f>
        <v/>
      </c>
      <c r="M754" s="18" t="inlineStr">
        <is>
          <t>every value from 44000 to 894000 in steps of 1000</t>
        </is>
      </c>
      <c r="N754" s="18" t="inlineStr">
        <is>
          <t>buildings|large|sum_insured</t>
        </is>
      </c>
    </row>
    <row r="755">
      <c r="B755" s="18" t="inlineStr">
        <is>
          <t>buildings|large|sum_insured|775000</t>
        </is>
      </c>
      <c r="C755" s="18" t="inlineStr">
        <is>
          <t>buildings</t>
        </is>
      </c>
      <c r="D755" s="18" t="inlineStr">
        <is>
          <t>large</t>
        </is>
      </c>
      <c r="E755" s="18" t="inlineStr">
        <is>
          <t>sum_insured</t>
        </is>
      </c>
      <c r="F755" s="18" t="inlineStr">
        <is>
          <t>spline value</t>
        </is>
      </c>
      <c r="G755" s="18" t="n"/>
      <c r="H755" s="33" t="n">
        <v>775000</v>
      </c>
      <c r="I755" s="33" t="n"/>
      <c r="J755" s="33" t="n"/>
      <c r="K755" s="34" t="n">
        <v>1.66843207390014</v>
      </c>
      <c r="L755" s="35">
        <f>IF(ISNUMBER(K755),EXP(K755),"")</f>
        <v/>
      </c>
      <c r="M755" s="18" t="inlineStr">
        <is>
          <t>every value from 44000 to 894000 in steps of 1000</t>
        </is>
      </c>
      <c r="N755" s="18" t="inlineStr">
        <is>
          <t>buildings|large|sum_insured</t>
        </is>
      </c>
    </row>
    <row r="756">
      <c r="B756" s="18" t="inlineStr">
        <is>
          <t>buildings|large|sum_insured|776000</t>
        </is>
      </c>
      <c r="C756" s="18" t="inlineStr">
        <is>
          <t>buildings</t>
        </is>
      </c>
      <c r="D756" s="18" t="inlineStr">
        <is>
          <t>large</t>
        </is>
      </c>
      <c r="E756" s="18" t="inlineStr">
        <is>
          <t>sum_insured</t>
        </is>
      </c>
      <c r="F756" s="18" t="inlineStr">
        <is>
          <t>spline value</t>
        </is>
      </c>
      <c r="G756" s="18" t="n"/>
      <c r="H756" s="33" t="n">
        <v>776000</v>
      </c>
      <c r="I756" s="33" t="n"/>
      <c r="J756" s="33" t="n"/>
      <c r="K756" s="34" t="n">
        <v>1.668339547958728</v>
      </c>
      <c r="L756" s="35">
        <f>IF(ISNUMBER(K756),EXP(K756),"")</f>
        <v/>
      </c>
      <c r="M756" s="18" t="inlineStr">
        <is>
          <t>every value from 44000 to 894000 in steps of 1000</t>
        </is>
      </c>
      <c r="N756" s="18" t="inlineStr">
        <is>
          <t>buildings|large|sum_insured</t>
        </is>
      </c>
    </row>
    <row r="757">
      <c r="B757" s="18" t="inlineStr">
        <is>
          <t>buildings|large|sum_insured|777000</t>
        </is>
      </c>
      <c r="C757" s="18" t="inlineStr">
        <is>
          <t>buildings</t>
        </is>
      </c>
      <c r="D757" s="18" t="inlineStr">
        <is>
          <t>large</t>
        </is>
      </c>
      <c r="E757" s="18" t="inlineStr">
        <is>
          <t>sum_insured</t>
        </is>
      </c>
      <c r="F757" s="18" t="inlineStr">
        <is>
          <t>spline value</t>
        </is>
      </c>
      <c r="G757" s="18" t="n"/>
      <c r="H757" s="33" t="n">
        <v>777000</v>
      </c>
      <c r="I757" s="33" t="n"/>
      <c r="J757" s="33" t="n"/>
      <c r="K757" s="34" t="n">
        <v>1.668240697821336</v>
      </c>
      <c r="L757" s="35">
        <f>IF(ISNUMBER(K757),EXP(K757),"")</f>
        <v/>
      </c>
      <c r="M757" s="18" t="inlineStr">
        <is>
          <t>every value from 44000 to 894000 in steps of 1000</t>
        </is>
      </c>
      <c r="N757" s="18" t="inlineStr">
        <is>
          <t>buildings|large|sum_insured</t>
        </is>
      </c>
    </row>
    <row r="758">
      <c r="B758" s="18" t="inlineStr">
        <is>
          <t>buildings|large|sum_insured|778000</t>
        </is>
      </c>
      <c r="C758" s="18" t="inlineStr">
        <is>
          <t>buildings</t>
        </is>
      </c>
      <c r="D758" s="18" t="inlineStr">
        <is>
          <t>large</t>
        </is>
      </c>
      <c r="E758" s="18" t="inlineStr">
        <is>
          <t>sum_insured</t>
        </is>
      </c>
      <c r="F758" s="18" t="inlineStr">
        <is>
          <t>spline value</t>
        </is>
      </c>
      <c r="G758" s="18" t="n"/>
      <c r="H758" s="33" t="n">
        <v>778000</v>
      </c>
      <c r="I758" s="33" t="n"/>
      <c r="J758" s="33" t="n"/>
      <c r="K758" s="34" t="n">
        <v>1.668135530763038</v>
      </c>
      <c r="L758" s="35">
        <f>IF(ISNUMBER(K758),EXP(K758),"")</f>
        <v/>
      </c>
      <c r="M758" s="18" t="inlineStr">
        <is>
          <t>every value from 44000 to 894000 in steps of 1000</t>
        </is>
      </c>
      <c r="N758" s="18" t="inlineStr">
        <is>
          <t>buildings|large|sum_insured</t>
        </is>
      </c>
    </row>
    <row r="759">
      <c r="B759" s="18" t="inlineStr">
        <is>
          <t>buildings|large|sum_insured|779000</t>
        </is>
      </c>
      <c r="C759" s="18" t="inlineStr">
        <is>
          <t>buildings</t>
        </is>
      </c>
      <c r="D759" s="18" t="inlineStr">
        <is>
          <t>large</t>
        </is>
      </c>
      <c r="E759" s="18" t="inlineStr">
        <is>
          <t>sum_insured</t>
        </is>
      </c>
      <c r="F759" s="18" t="inlineStr">
        <is>
          <t>spline value</t>
        </is>
      </c>
      <c r="G759" s="18" t="n"/>
      <c r="H759" s="33" t="n">
        <v>779000</v>
      </c>
      <c r="I759" s="33" t="n"/>
      <c r="J759" s="33" t="n"/>
      <c r="K759" s="34" t="n">
        <v>1.668024054058906</v>
      </c>
      <c r="L759" s="35">
        <f>IF(ISNUMBER(K759),EXP(K759),"")</f>
        <v/>
      </c>
      <c r="M759" s="18" t="inlineStr">
        <is>
          <t>every value from 44000 to 894000 in steps of 1000</t>
        </is>
      </c>
      <c r="N759" s="18" t="inlineStr">
        <is>
          <t>buildings|large|sum_insured</t>
        </is>
      </c>
    </row>
    <row r="760">
      <c r="B760" s="18" t="inlineStr">
        <is>
          <t>buildings|large|sum_insured|780000</t>
        </is>
      </c>
      <c r="C760" s="18" t="inlineStr">
        <is>
          <t>buildings</t>
        </is>
      </c>
      <c r="D760" s="18" t="inlineStr">
        <is>
          <t>large</t>
        </is>
      </c>
      <c r="E760" s="18" t="inlineStr">
        <is>
          <t>sum_insured</t>
        </is>
      </c>
      <c r="F760" s="18" t="inlineStr">
        <is>
          <t>spline value</t>
        </is>
      </c>
      <c r="G760" s="18" t="n"/>
      <c r="H760" s="33" t="n">
        <v>780000</v>
      </c>
      <c r="I760" s="33" t="n"/>
      <c r="J760" s="33" t="n"/>
      <c r="K760" s="34" t="n">
        <v>1.667906274984011</v>
      </c>
      <c r="L760" s="35">
        <f>IF(ISNUMBER(K760),EXP(K760),"")</f>
        <v/>
      </c>
      <c r="M760" s="18" t="inlineStr">
        <is>
          <t>every value from 44000 to 894000 in steps of 1000</t>
        </is>
      </c>
      <c r="N760" s="18" t="inlineStr">
        <is>
          <t>buildings|large|sum_insured</t>
        </is>
      </c>
    </row>
    <row r="761">
      <c r="B761" s="18" t="inlineStr">
        <is>
          <t>buildings|large|sum_insured|781000</t>
        </is>
      </c>
      <c r="C761" s="18" t="inlineStr">
        <is>
          <t>buildings</t>
        </is>
      </c>
      <c r="D761" s="18" t="inlineStr">
        <is>
          <t>large</t>
        </is>
      </c>
      <c r="E761" s="18" t="inlineStr">
        <is>
          <t>sum_insured</t>
        </is>
      </c>
      <c r="F761" s="18" t="inlineStr">
        <is>
          <t>spline value</t>
        </is>
      </c>
      <c r="G761" s="18" t="n"/>
      <c r="H761" s="33" t="n">
        <v>781000</v>
      </c>
      <c r="I761" s="33" t="n"/>
      <c r="J761" s="33" t="n"/>
      <c r="K761" s="34" t="n">
        <v>1.667782200813426</v>
      </c>
      <c r="L761" s="35">
        <f>IF(ISNUMBER(K761),EXP(K761),"")</f>
        <v/>
      </c>
      <c r="M761" s="18" t="inlineStr">
        <is>
          <t>every value from 44000 to 894000 in steps of 1000</t>
        </is>
      </c>
      <c r="N761" s="18" t="inlineStr">
        <is>
          <t>buildings|large|sum_insured</t>
        </is>
      </c>
    </row>
    <row r="762">
      <c r="B762" s="18" t="inlineStr">
        <is>
          <t>buildings|large|sum_insured|782000</t>
        </is>
      </c>
      <c r="C762" s="18" t="inlineStr">
        <is>
          <t>buildings</t>
        </is>
      </c>
      <c r="D762" s="18" t="inlineStr">
        <is>
          <t>large</t>
        </is>
      </c>
      <c r="E762" s="18" t="inlineStr">
        <is>
          <t>sum_insured</t>
        </is>
      </c>
      <c r="F762" s="18" t="inlineStr">
        <is>
          <t>spline value</t>
        </is>
      </c>
      <c r="G762" s="18" t="n"/>
      <c r="H762" s="33" t="n">
        <v>782000</v>
      </c>
      <c r="I762" s="33" t="n"/>
      <c r="J762" s="33" t="n"/>
      <c r="K762" s="34" t="n">
        <v>1.667651838822222</v>
      </c>
      <c r="L762" s="35">
        <f>IF(ISNUMBER(K762),EXP(K762),"")</f>
        <v/>
      </c>
      <c r="M762" s="18" t="inlineStr">
        <is>
          <t>every value from 44000 to 894000 in steps of 1000</t>
        </is>
      </c>
      <c r="N762" s="18" t="inlineStr">
        <is>
          <t>buildings|large|sum_insured</t>
        </is>
      </c>
    </row>
    <row r="763">
      <c r="B763" s="18" t="inlineStr">
        <is>
          <t>buildings|large|sum_insured|783000</t>
        </is>
      </c>
      <c r="C763" s="18" t="inlineStr">
        <is>
          <t>buildings</t>
        </is>
      </c>
      <c r="D763" s="18" t="inlineStr">
        <is>
          <t>large</t>
        </is>
      </c>
      <c r="E763" s="18" t="inlineStr">
        <is>
          <t>sum_insured</t>
        </is>
      </c>
      <c r="F763" s="18" t="inlineStr">
        <is>
          <t>spline value</t>
        </is>
      </c>
      <c r="G763" s="18" t="n"/>
      <c r="H763" s="33" t="n">
        <v>783000</v>
      </c>
      <c r="I763" s="33" t="n"/>
      <c r="J763" s="33" t="n"/>
      <c r="K763" s="34" t="n">
        <v>1.667515196285471</v>
      </c>
      <c r="L763" s="35">
        <f>IF(ISNUMBER(K763),EXP(K763),"")</f>
        <v/>
      </c>
      <c r="M763" s="18" t="inlineStr">
        <is>
          <t>every value from 44000 to 894000 in steps of 1000</t>
        </is>
      </c>
      <c r="N763" s="18" t="inlineStr">
        <is>
          <t>buildings|large|sum_insured</t>
        </is>
      </c>
    </row>
    <row r="764">
      <c r="B764" s="18" t="inlineStr">
        <is>
          <t>buildings|large|sum_insured|784000</t>
        </is>
      </c>
      <c r="C764" s="18" t="inlineStr">
        <is>
          <t>buildings</t>
        </is>
      </c>
      <c r="D764" s="18" t="inlineStr">
        <is>
          <t>large</t>
        </is>
      </c>
      <c r="E764" s="18" t="inlineStr">
        <is>
          <t>sum_insured</t>
        </is>
      </c>
      <c r="F764" s="18" t="inlineStr">
        <is>
          <t>spline value</t>
        </is>
      </c>
      <c r="G764" s="18" t="n"/>
      <c r="H764" s="33" t="n">
        <v>784000</v>
      </c>
      <c r="I764" s="33" t="n"/>
      <c r="J764" s="33" t="n"/>
      <c r="K764" s="34" t="n">
        <v>1.667372280478246</v>
      </c>
      <c r="L764" s="35">
        <f>IF(ISNUMBER(K764),EXP(K764),"")</f>
        <v/>
      </c>
      <c r="M764" s="18" t="inlineStr">
        <is>
          <t>every value from 44000 to 894000 in steps of 1000</t>
        </is>
      </c>
      <c r="N764" s="18" t="inlineStr">
        <is>
          <t>buildings|large|sum_insured</t>
        </is>
      </c>
    </row>
    <row r="765">
      <c r="B765" s="18" t="inlineStr">
        <is>
          <t>buildings|large|sum_insured|785000</t>
        </is>
      </c>
      <c r="C765" s="18" t="inlineStr">
        <is>
          <t>buildings</t>
        </is>
      </c>
      <c r="D765" s="18" t="inlineStr">
        <is>
          <t>large</t>
        </is>
      </c>
      <c r="E765" s="18" t="inlineStr">
        <is>
          <t>sum_insured</t>
        </is>
      </c>
      <c r="F765" s="18" t="inlineStr">
        <is>
          <t>spline value</t>
        </is>
      </c>
      <c r="G765" s="18" t="n"/>
      <c r="H765" s="33" t="n">
        <v>785000</v>
      </c>
      <c r="I765" s="33" t="n"/>
      <c r="J765" s="33" t="n"/>
      <c r="K765" s="34" t="n">
        <v>1.667223098675618</v>
      </c>
      <c r="L765" s="35">
        <f>IF(ISNUMBER(K765),EXP(K765),"")</f>
        <v/>
      </c>
      <c r="M765" s="18" t="inlineStr">
        <is>
          <t>every value from 44000 to 894000 in steps of 1000</t>
        </is>
      </c>
      <c r="N765" s="18" t="inlineStr">
        <is>
          <t>buildings|large|sum_insured</t>
        </is>
      </c>
    </row>
    <row r="766">
      <c r="B766" s="18" t="inlineStr">
        <is>
          <t>buildings|large|sum_insured|786000</t>
        </is>
      </c>
      <c r="C766" s="18" t="inlineStr">
        <is>
          <t>buildings</t>
        </is>
      </c>
      <c r="D766" s="18" t="inlineStr">
        <is>
          <t>large</t>
        </is>
      </c>
      <c r="E766" s="18" t="inlineStr">
        <is>
          <t>sum_insured</t>
        </is>
      </c>
      <c r="F766" s="18" t="inlineStr">
        <is>
          <t>spline value</t>
        </is>
      </c>
      <c r="G766" s="18" t="n"/>
      <c r="H766" s="33" t="n">
        <v>786000</v>
      </c>
      <c r="I766" s="33" t="n"/>
      <c r="J766" s="33" t="n"/>
      <c r="K766" s="34" t="n">
        <v>1.667067658152659</v>
      </c>
      <c r="L766" s="35">
        <f>IF(ISNUMBER(K766),EXP(K766),"")</f>
        <v/>
      </c>
      <c r="M766" s="18" t="inlineStr">
        <is>
          <t>every value from 44000 to 894000 in steps of 1000</t>
        </is>
      </c>
      <c r="N766" s="18" t="inlineStr">
        <is>
          <t>buildings|large|sum_insured</t>
        </is>
      </c>
    </row>
    <row r="767">
      <c r="B767" s="18" t="inlineStr">
        <is>
          <t>buildings|large|sum_insured|787000</t>
        </is>
      </c>
      <c r="C767" s="18" t="inlineStr">
        <is>
          <t>buildings</t>
        </is>
      </c>
      <c r="D767" s="18" t="inlineStr">
        <is>
          <t>large</t>
        </is>
      </c>
      <c r="E767" s="18" t="inlineStr">
        <is>
          <t>sum_insured</t>
        </is>
      </c>
      <c r="F767" s="18" t="inlineStr">
        <is>
          <t>spline value</t>
        </is>
      </c>
      <c r="G767" s="18" t="n"/>
      <c r="H767" s="33" t="n">
        <v>787000</v>
      </c>
      <c r="I767" s="33" t="n"/>
      <c r="J767" s="33" t="n"/>
      <c r="K767" s="34" t="n">
        <v>1.666905966184442</v>
      </c>
      <c r="L767" s="35">
        <f>IF(ISNUMBER(K767),EXP(K767),"")</f>
        <v/>
      </c>
      <c r="M767" s="18" t="inlineStr">
        <is>
          <t>every value from 44000 to 894000 in steps of 1000</t>
        </is>
      </c>
      <c r="N767" s="18" t="inlineStr">
        <is>
          <t>buildings|large|sum_insured</t>
        </is>
      </c>
    </row>
    <row r="768">
      <c r="B768" s="18" t="inlineStr">
        <is>
          <t>buildings|large|sum_insured|788000</t>
        </is>
      </c>
      <c r="C768" s="18" t="inlineStr">
        <is>
          <t>buildings</t>
        </is>
      </c>
      <c r="D768" s="18" t="inlineStr">
        <is>
          <t>large</t>
        </is>
      </c>
      <c r="E768" s="18" t="inlineStr">
        <is>
          <t>sum_insured</t>
        </is>
      </c>
      <c r="F768" s="18" t="inlineStr">
        <is>
          <t>spline value</t>
        </is>
      </c>
      <c r="G768" s="18" t="n"/>
      <c r="H768" s="33" t="n">
        <v>788000</v>
      </c>
      <c r="I768" s="33" t="n"/>
      <c r="J768" s="33" t="n"/>
      <c r="K768" s="34" t="n">
        <v>1.666738030046038</v>
      </c>
      <c r="L768" s="35">
        <f>IF(ISNUMBER(K768),EXP(K768),"")</f>
        <v/>
      </c>
      <c r="M768" s="18" t="inlineStr">
        <is>
          <t>every value from 44000 to 894000 in steps of 1000</t>
        </is>
      </c>
      <c r="N768" s="18" t="inlineStr">
        <is>
          <t>buildings|large|sum_insured</t>
        </is>
      </c>
    </row>
    <row r="769">
      <c r="B769" s="18" t="inlineStr">
        <is>
          <t>buildings|large|sum_insured|789000</t>
        </is>
      </c>
      <c r="C769" s="18" t="inlineStr">
        <is>
          <t>buildings</t>
        </is>
      </c>
      <c r="D769" s="18" t="inlineStr">
        <is>
          <t>large</t>
        </is>
      </c>
      <c r="E769" s="18" t="inlineStr">
        <is>
          <t>sum_insured</t>
        </is>
      </c>
      <c r="F769" s="18" t="inlineStr">
        <is>
          <t>spline value</t>
        </is>
      </c>
      <c r="G769" s="18" t="n"/>
      <c r="H769" s="33" t="n">
        <v>789000</v>
      </c>
      <c r="I769" s="33" t="n"/>
      <c r="J769" s="33" t="n"/>
      <c r="K769" s="34" t="n">
        <v>1.666563857012519</v>
      </c>
      <c r="L769" s="35">
        <f>IF(ISNUMBER(K769),EXP(K769),"")</f>
        <v/>
      </c>
      <c r="M769" s="18" t="inlineStr">
        <is>
          <t>every value from 44000 to 894000 in steps of 1000</t>
        </is>
      </c>
      <c r="N769" s="18" t="inlineStr">
        <is>
          <t>buildings|large|sum_insured</t>
        </is>
      </c>
    </row>
    <row r="770">
      <c r="B770" s="18" t="inlineStr">
        <is>
          <t>buildings|large|sum_insured|790000</t>
        </is>
      </c>
      <c r="C770" s="18" t="inlineStr">
        <is>
          <t>buildings</t>
        </is>
      </c>
      <c r="D770" s="18" t="inlineStr">
        <is>
          <t>large</t>
        </is>
      </c>
      <c r="E770" s="18" t="inlineStr">
        <is>
          <t>sum_insured</t>
        </is>
      </c>
      <c r="F770" s="18" t="inlineStr">
        <is>
          <t>spline value</t>
        </is>
      </c>
      <c r="G770" s="18" t="n"/>
      <c r="H770" s="33" t="n">
        <v>790000</v>
      </c>
      <c r="I770" s="33" t="n"/>
      <c r="J770" s="33" t="n"/>
      <c r="K770" s="34" t="n">
        <v>1.666383454358958</v>
      </c>
      <c r="L770" s="35">
        <f>IF(ISNUMBER(K770),EXP(K770),"")</f>
        <v/>
      </c>
      <c r="M770" s="18" t="inlineStr">
        <is>
          <t>every value from 44000 to 894000 in steps of 1000</t>
        </is>
      </c>
      <c r="N770" s="18" t="inlineStr">
        <is>
          <t>buildings|large|sum_insured</t>
        </is>
      </c>
    </row>
    <row r="771">
      <c r="B771" s="18" t="inlineStr">
        <is>
          <t>buildings|large|sum_insured|791000</t>
        </is>
      </c>
      <c r="C771" s="18" t="inlineStr">
        <is>
          <t>buildings</t>
        </is>
      </c>
      <c r="D771" s="18" t="inlineStr">
        <is>
          <t>large</t>
        </is>
      </c>
      <c r="E771" s="18" t="inlineStr">
        <is>
          <t>sum_insured</t>
        </is>
      </c>
      <c r="F771" s="18" t="inlineStr">
        <is>
          <t>spline value</t>
        </is>
      </c>
      <c r="G771" s="18" t="n"/>
      <c r="H771" s="33" t="n">
        <v>791000</v>
      </c>
      <c r="I771" s="33" t="n"/>
      <c r="J771" s="33" t="n"/>
      <c r="K771" s="34" t="n">
        <v>1.666196829360426</v>
      </c>
      <c r="L771" s="35">
        <f>IF(ISNUMBER(K771),EXP(K771),"")</f>
        <v/>
      </c>
      <c r="M771" s="18" t="inlineStr">
        <is>
          <t>every value from 44000 to 894000 in steps of 1000</t>
        </is>
      </c>
      <c r="N771" s="18" t="inlineStr">
        <is>
          <t>buildings|large|sum_insured</t>
        </is>
      </c>
    </row>
    <row r="772">
      <c r="B772" s="18" t="inlineStr">
        <is>
          <t>buildings|large|sum_insured|792000</t>
        </is>
      </c>
      <c r="C772" s="18" t="inlineStr">
        <is>
          <t>buildings</t>
        </is>
      </c>
      <c r="D772" s="18" t="inlineStr">
        <is>
          <t>large</t>
        </is>
      </c>
      <c r="E772" s="18" t="inlineStr">
        <is>
          <t>sum_insured</t>
        </is>
      </c>
      <c r="F772" s="18" t="inlineStr">
        <is>
          <t>spline value</t>
        </is>
      </c>
      <c r="G772" s="18" t="n"/>
      <c r="H772" s="33" t="n">
        <v>792000</v>
      </c>
      <c r="I772" s="33" t="n"/>
      <c r="J772" s="33" t="n"/>
      <c r="K772" s="34" t="n">
        <v>1.666003989291996</v>
      </c>
      <c r="L772" s="35">
        <f>IF(ISNUMBER(K772),EXP(K772),"")</f>
        <v/>
      </c>
      <c r="M772" s="18" t="inlineStr">
        <is>
          <t>every value from 44000 to 894000 in steps of 1000</t>
        </is>
      </c>
      <c r="N772" s="18" t="inlineStr">
        <is>
          <t>buildings|large|sum_insured</t>
        </is>
      </c>
    </row>
    <row r="773">
      <c r="B773" s="18" t="inlineStr">
        <is>
          <t>buildings|large|sum_insured|793000</t>
        </is>
      </c>
      <c r="C773" s="18" t="inlineStr">
        <is>
          <t>buildings</t>
        </is>
      </c>
      <c r="D773" s="18" t="inlineStr">
        <is>
          <t>large</t>
        </is>
      </c>
      <c r="E773" s="18" t="inlineStr">
        <is>
          <t>sum_insured</t>
        </is>
      </c>
      <c r="F773" s="18" t="inlineStr">
        <is>
          <t>spline value</t>
        </is>
      </c>
      <c r="G773" s="18" t="n"/>
      <c r="H773" s="33" t="n">
        <v>793000</v>
      </c>
      <c r="I773" s="33" t="n"/>
      <c r="J773" s="33" t="n"/>
      <c r="K773" s="34" t="n">
        <v>1.665804941428738</v>
      </c>
      <c r="L773" s="35">
        <f>IF(ISNUMBER(K773),EXP(K773),"")</f>
        <v/>
      </c>
      <c r="M773" s="18" t="inlineStr">
        <is>
          <t>every value from 44000 to 894000 in steps of 1000</t>
        </is>
      </c>
      <c r="N773" s="18" t="inlineStr">
        <is>
          <t>buildings|large|sum_insured</t>
        </is>
      </c>
    </row>
    <row r="774">
      <c r="B774" s="18" t="inlineStr">
        <is>
          <t>buildings|large|sum_insured|794000</t>
        </is>
      </c>
      <c r="C774" s="18" t="inlineStr">
        <is>
          <t>buildings</t>
        </is>
      </c>
      <c r="D774" s="18" t="inlineStr">
        <is>
          <t>large</t>
        </is>
      </c>
      <c r="E774" s="18" t="inlineStr">
        <is>
          <t>sum_insured</t>
        </is>
      </c>
      <c r="F774" s="18" t="inlineStr">
        <is>
          <t>spline value</t>
        </is>
      </c>
      <c r="G774" s="18" t="n"/>
      <c r="H774" s="33" t="n">
        <v>794000</v>
      </c>
      <c r="I774" s="33" t="n"/>
      <c r="J774" s="33" t="n"/>
      <c r="K774" s="34" t="n">
        <v>1.665599693045726</v>
      </c>
      <c r="L774" s="35">
        <f>IF(ISNUMBER(K774),EXP(K774),"")</f>
        <v/>
      </c>
      <c r="M774" s="18" t="inlineStr">
        <is>
          <t>every value from 44000 to 894000 in steps of 1000</t>
        </is>
      </c>
      <c r="N774" s="18" t="inlineStr">
        <is>
          <t>buildings|large|sum_insured</t>
        </is>
      </c>
    </row>
    <row r="775">
      <c r="B775" s="18" t="inlineStr">
        <is>
          <t>buildings|large|sum_insured|795000</t>
        </is>
      </c>
      <c r="C775" s="18" t="inlineStr">
        <is>
          <t>buildings</t>
        </is>
      </c>
      <c r="D775" s="18" t="inlineStr">
        <is>
          <t>large</t>
        </is>
      </c>
      <c r="E775" s="18" t="inlineStr">
        <is>
          <t>sum_insured</t>
        </is>
      </c>
      <c r="F775" s="18" t="inlineStr">
        <is>
          <t>spline value</t>
        </is>
      </c>
      <c r="G775" s="18" t="n"/>
      <c r="H775" s="33" t="n">
        <v>795000</v>
      </c>
      <c r="I775" s="33" t="n"/>
      <c r="J775" s="33" t="n"/>
      <c r="K775" s="34" t="n">
        <v>1.66538825141803</v>
      </c>
      <c r="L775" s="35">
        <f>IF(ISNUMBER(K775),EXP(K775),"")</f>
        <v/>
      </c>
      <c r="M775" s="18" t="inlineStr">
        <is>
          <t>every value from 44000 to 894000 in steps of 1000</t>
        </is>
      </c>
      <c r="N775" s="18" t="inlineStr">
        <is>
          <t>buildings|large|sum_insured</t>
        </is>
      </c>
    </row>
    <row r="776">
      <c r="B776" s="18" t="inlineStr">
        <is>
          <t>buildings|large|sum_insured|796000</t>
        </is>
      </c>
      <c r="C776" s="18" t="inlineStr">
        <is>
          <t>buildings</t>
        </is>
      </c>
      <c r="D776" s="18" t="inlineStr">
        <is>
          <t>large</t>
        </is>
      </c>
      <c r="E776" s="18" t="inlineStr">
        <is>
          <t>sum_insured</t>
        </is>
      </c>
      <c r="F776" s="18" t="inlineStr">
        <is>
          <t>spline value</t>
        </is>
      </c>
      <c r="G776" s="18" t="n"/>
      <c r="H776" s="33" t="n">
        <v>796000</v>
      </c>
      <c r="I776" s="33" t="n"/>
      <c r="J776" s="33" t="n"/>
      <c r="K776" s="34" t="n">
        <v>1.665170623820725</v>
      </c>
      <c r="L776" s="35">
        <f>IF(ISNUMBER(K776),EXP(K776),"")</f>
        <v/>
      </c>
      <c r="M776" s="18" t="inlineStr">
        <is>
          <t>every value from 44000 to 894000 in steps of 1000</t>
        </is>
      </c>
      <c r="N776" s="18" t="inlineStr">
        <is>
          <t>buildings|large|sum_insured</t>
        </is>
      </c>
    </row>
    <row r="777">
      <c r="B777" s="18" t="inlineStr">
        <is>
          <t>buildings|large|sum_insured|797000</t>
        </is>
      </c>
      <c r="C777" s="18" t="inlineStr">
        <is>
          <t>buildings</t>
        </is>
      </c>
      <c r="D777" s="18" t="inlineStr">
        <is>
          <t>large</t>
        </is>
      </c>
      <c r="E777" s="18" t="inlineStr">
        <is>
          <t>sum_insured</t>
        </is>
      </c>
      <c r="F777" s="18" t="inlineStr">
        <is>
          <t>spline value</t>
        </is>
      </c>
      <c r="G777" s="18" t="n"/>
      <c r="H777" s="33" t="n">
        <v>797000</v>
      </c>
      <c r="I777" s="33" t="n"/>
      <c r="J777" s="33" t="n"/>
      <c r="K777" s="34" t="n">
        <v>1.66494681752888</v>
      </c>
      <c r="L777" s="35">
        <f>IF(ISNUMBER(K777),EXP(K777),"")</f>
        <v/>
      </c>
      <c r="M777" s="18" t="inlineStr">
        <is>
          <t>every value from 44000 to 894000 in steps of 1000</t>
        </is>
      </c>
      <c r="N777" s="18" t="inlineStr">
        <is>
          <t>buildings|large|sum_insured</t>
        </is>
      </c>
    </row>
    <row r="778">
      <c r="B778" s="18" t="inlineStr">
        <is>
          <t>buildings|large|sum_insured|798000</t>
        </is>
      </c>
      <c r="C778" s="18" t="inlineStr">
        <is>
          <t>buildings</t>
        </is>
      </c>
      <c r="D778" s="18" t="inlineStr">
        <is>
          <t>large</t>
        </is>
      </c>
      <c r="E778" s="18" t="inlineStr">
        <is>
          <t>sum_insured</t>
        </is>
      </c>
      <c r="F778" s="18" t="inlineStr">
        <is>
          <t>spline value</t>
        </is>
      </c>
      <c r="G778" s="18" t="n"/>
      <c r="H778" s="33" t="n">
        <v>798000</v>
      </c>
      <c r="I778" s="33" t="n"/>
      <c r="J778" s="33" t="n"/>
      <c r="K778" s="34" t="n">
        <v>1.664716839817568</v>
      </c>
      <c r="L778" s="35">
        <f>IF(ISNUMBER(K778),EXP(K778),"")</f>
        <v/>
      </c>
      <c r="M778" s="18" t="inlineStr">
        <is>
          <t>every value from 44000 to 894000 in steps of 1000</t>
        </is>
      </c>
      <c r="N778" s="18" t="inlineStr">
        <is>
          <t>buildings|large|sum_insured</t>
        </is>
      </c>
    </row>
    <row r="779">
      <c r="B779" s="18" t="inlineStr">
        <is>
          <t>buildings|large|sum_insured|799000</t>
        </is>
      </c>
      <c r="C779" s="18" t="inlineStr">
        <is>
          <t>buildings</t>
        </is>
      </c>
      <c r="D779" s="18" t="inlineStr">
        <is>
          <t>large</t>
        </is>
      </c>
      <c r="E779" s="18" t="inlineStr">
        <is>
          <t>sum_insured</t>
        </is>
      </c>
      <c r="F779" s="18" t="inlineStr">
        <is>
          <t>spline value</t>
        </is>
      </c>
      <c r="G779" s="18" t="n"/>
      <c r="H779" s="33" t="n">
        <v>799000</v>
      </c>
      <c r="I779" s="33" t="n"/>
      <c r="J779" s="33" t="n"/>
      <c r="K779" s="34" t="n">
        <v>1.664480697961862</v>
      </c>
      <c r="L779" s="35">
        <f>IF(ISNUMBER(K779),EXP(K779),"")</f>
        <v/>
      </c>
      <c r="M779" s="18" t="inlineStr">
        <is>
          <t>every value from 44000 to 894000 in steps of 1000</t>
        </is>
      </c>
      <c r="N779" s="18" t="inlineStr">
        <is>
          <t>buildings|large|sum_insured</t>
        </is>
      </c>
    </row>
    <row r="780">
      <c r="B780" s="18" t="inlineStr">
        <is>
          <t>buildings|large|sum_insured|800000</t>
        </is>
      </c>
      <c r="C780" s="18" t="inlineStr">
        <is>
          <t>buildings</t>
        </is>
      </c>
      <c r="D780" s="18" t="inlineStr">
        <is>
          <t>large</t>
        </is>
      </c>
      <c r="E780" s="18" t="inlineStr">
        <is>
          <t>sum_insured</t>
        </is>
      </c>
      <c r="F780" s="18" t="inlineStr">
        <is>
          <t>spline value</t>
        </is>
      </c>
      <c r="G780" s="18" t="n"/>
      <c r="H780" s="33" t="n">
        <v>800000</v>
      </c>
      <c r="I780" s="33" t="n"/>
      <c r="J780" s="33" t="n"/>
      <c r="K780" s="34" t="n">
        <v>1.664238399236833</v>
      </c>
      <c r="L780" s="35">
        <f>IF(ISNUMBER(K780),EXP(K780),"")</f>
        <v/>
      </c>
      <c r="M780" s="18" t="inlineStr">
        <is>
          <t>every value from 44000 to 894000 in steps of 1000</t>
        </is>
      </c>
      <c r="N780" s="18" t="inlineStr">
        <is>
          <t>buildings|large|sum_insured</t>
        </is>
      </c>
    </row>
    <row r="781">
      <c r="B781" s="18" t="inlineStr">
        <is>
          <t>buildings|large|sum_insured|801000</t>
        </is>
      </c>
      <c r="C781" s="18" t="inlineStr">
        <is>
          <t>buildings</t>
        </is>
      </c>
      <c r="D781" s="18" t="inlineStr">
        <is>
          <t>large</t>
        </is>
      </c>
      <c r="E781" s="18" t="inlineStr">
        <is>
          <t>sum_insured</t>
        </is>
      </c>
      <c r="F781" s="18" t="inlineStr">
        <is>
          <t>spline value</t>
        </is>
      </c>
      <c r="G781" s="18" t="n"/>
      <c r="H781" s="33" t="n">
        <v>801000</v>
      </c>
      <c r="I781" s="33" t="n"/>
      <c r="J781" s="33" t="n"/>
      <c r="K781" s="34" t="n">
        <v>1.663989950917552</v>
      </c>
      <c r="L781" s="35">
        <f>IF(ISNUMBER(K781),EXP(K781),"")</f>
        <v/>
      </c>
      <c r="M781" s="18" t="inlineStr">
        <is>
          <t>every value from 44000 to 894000 in steps of 1000</t>
        </is>
      </c>
      <c r="N781" s="18" t="inlineStr">
        <is>
          <t>buildings|large|sum_insured</t>
        </is>
      </c>
    </row>
    <row r="782">
      <c r="B782" s="18" t="inlineStr">
        <is>
          <t>buildings|large|sum_insured|802000</t>
        </is>
      </c>
      <c r="C782" s="18" t="inlineStr">
        <is>
          <t>buildings</t>
        </is>
      </c>
      <c r="D782" s="18" t="inlineStr">
        <is>
          <t>large</t>
        </is>
      </c>
      <c r="E782" s="18" t="inlineStr">
        <is>
          <t>sum_insured</t>
        </is>
      </c>
      <c r="F782" s="18" t="inlineStr">
        <is>
          <t>spline value</t>
        </is>
      </c>
      <c r="G782" s="18" t="n"/>
      <c r="H782" s="33" t="n">
        <v>802000</v>
      </c>
      <c r="I782" s="33" t="n"/>
      <c r="J782" s="33" t="n"/>
      <c r="K782" s="34" t="n">
        <v>1.663735360279093</v>
      </c>
      <c r="L782" s="35">
        <f>IF(ISNUMBER(K782),EXP(K782),"")</f>
        <v/>
      </c>
      <c r="M782" s="18" t="inlineStr">
        <is>
          <t>every value from 44000 to 894000 in steps of 1000</t>
        </is>
      </c>
      <c r="N782" s="18" t="inlineStr">
        <is>
          <t>buildings|large|sum_insured</t>
        </is>
      </c>
    </row>
    <row r="783">
      <c r="B783" s="18" t="inlineStr">
        <is>
          <t>buildings|large|sum_insured|803000</t>
        </is>
      </c>
      <c r="C783" s="18" t="inlineStr">
        <is>
          <t>buildings</t>
        </is>
      </c>
      <c r="D783" s="18" t="inlineStr">
        <is>
          <t>large</t>
        </is>
      </c>
      <c r="E783" s="18" t="inlineStr">
        <is>
          <t>sum_insured</t>
        </is>
      </c>
      <c r="F783" s="18" t="inlineStr">
        <is>
          <t>spline value</t>
        </is>
      </c>
      <c r="G783" s="18" t="n"/>
      <c r="H783" s="33" t="n">
        <v>803000</v>
      </c>
      <c r="I783" s="33" t="n"/>
      <c r="J783" s="33" t="n"/>
      <c r="K783" s="34" t="n">
        <v>1.663474634596528</v>
      </c>
      <c r="L783" s="35">
        <f>IF(ISNUMBER(K783),EXP(K783),"")</f>
        <v/>
      </c>
      <c r="M783" s="18" t="inlineStr">
        <is>
          <t>every value from 44000 to 894000 in steps of 1000</t>
        </is>
      </c>
      <c r="N783" s="18" t="inlineStr">
        <is>
          <t>buildings|large|sum_insured</t>
        </is>
      </c>
    </row>
    <row r="784">
      <c r="B784" s="18" t="inlineStr">
        <is>
          <t>buildings|large|sum_insured|804000</t>
        </is>
      </c>
      <c r="C784" s="18" t="inlineStr">
        <is>
          <t>buildings</t>
        </is>
      </c>
      <c r="D784" s="18" t="inlineStr">
        <is>
          <t>large</t>
        </is>
      </c>
      <c r="E784" s="18" t="inlineStr">
        <is>
          <t>sum_insured</t>
        </is>
      </c>
      <c r="F784" s="18" t="inlineStr">
        <is>
          <t>spline value</t>
        </is>
      </c>
      <c r="G784" s="18" t="n"/>
      <c r="H784" s="33" t="n">
        <v>804000</v>
      </c>
      <c r="I784" s="33" t="n"/>
      <c r="J784" s="33" t="n"/>
      <c r="K784" s="34" t="n">
        <v>1.663207781144926</v>
      </c>
      <c r="L784" s="35">
        <f>IF(ISNUMBER(K784),EXP(K784),"")</f>
        <v/>
      </c>
      <c r="M784" s="18" t="inlineStr">
        <is>
          <t>every value from 44000 to 894000 in steps of 1000</t>
        </is>
      </c>
      <c r="N784" s="18" t="inlineStr">
        <is>
          <t>buildings|large|sum_insured</t>
        </is>
      </c>
    </row>
    <row r="785">
      <c r="B785" s="18" t="inlineStr">
        <is>
          <t>buildings|large|sum_insured|805000</t>
        </is>
      </c>
      <c r="C785" s="18" t="inlineStr">
        <is>
          <t>buildings</t>
        </is>
      </c>
      <c r="D785" s="18" t="inlineStr">
        <is>
          <t>large</t>
        </is>
      </c>
      <c r="E785" s="18" t="inlineStr">
        <is>
          <t>sum_insured</t>
        </is>
      </c>
      <c r="F785" s="18" t="inlineStr">
        <is>
          <t>spline value</t>
        </is>
      </c>
      <c r="G785" s="18" t="n"/>
      <c r="H785" s="33" t="n">
        <v>805000</v>
      </c>
      <c r="I785" s="33" t="n"/>
      <c r="J785" s="33" t="n"/>
      <c r="K785" s="34" t="n">
        <v>1.662934807199363</v>
      </c>
      <c r="L785" s="35">
        <f>IF(ISNUMBER(K785),EXP(K785),"")</f>
        <v/>
      </c>
      <c r="M785" s="18" t="inlineStr">
        <is>
          <t>every value from 44000 to 894000 in steps of 1000</t>
        </is>
      </c>
      <c r="N785" s="18" t="inlineStr">
        <is>
          <t>buildings|large|sum_insured</t>
        </is>
      </c>
    </row>
    <row r="786">
      <c r="B786" s="18" t="inlineStr">
        <is>
          <t>buildings|large|sum_insured|806000</t>
        </is>
      </c>
      <c r="C786" s="18" t="inlineStr">
        <is>
          <t>buildings</t>
        </is>
      </c>
      <c r="D786" s="18" t="inlineStr">
        <is>
          <t>large</t>
        </is>
      </c>
      <c r="E786" s="18" t="inlineStr">
        <is>
          <t>sum_insured</t>
        </is>
      </c>
      <c r="F786" s="18" t="inlineStr">
        <is>
          <t>spline value</t>
        </is>
      </c>
      <c r="G786" s="18" t="n"/>
      <c r="H786" s="33" t="n">
        <v>806000</v>
      </c>
      <c r="I786" s="33" t="n"/>
      <c r="J786" s="33" t="n"/>
      <c r="K786" s="34" t="n">
        <v>1.662655720034908</v>
      </c>
      <c r="L786" s="35">
        <f>IF(ISNUMBER(K786),EXP(K786),"")</f>
        <v/>
      </c>
      <c r="M786" s="18" t="inlineStr">
        <is>
          <t>every value from 44000 to 894000 in steps of 1000</t>
        </is>
      </c>
      <c r="N786" s="18" t="inlineStr">
        <is>
          <t>buildings|large|sum_insured</t>
        </is>
      </c>
    </row>
    <row r="787">
      <c r="B787" s="18" t="inlineStr">
        <is>
          <t>buildings|large|sum_insured|807000</t>
        </is>
      </c>
      <c r="C787" s="18" t="inlineStr">
        <is>
          <t>buildings</t>
        </is>
      </c>
      <c r="D787" s="18" t="inlineStr">
        <is>
          <t>large</t>
        </is>
      </c>
      <c r="E787" s="18" t="inlineStr">
        <is>
          <t>sum_insured</t>
        </is>
      </c>
      <c r="F787" s="18" t="inlineStr">
        <is>
          <t>spline value</t>
        </is>
      </c>
      <c r="G787" s="18" t="n"/>
      <c r="H787" s="33" t="n">
        <v>807000</v>
      </c>
      <c r="I787" s="33" t="n"/>
      <c r="J787" s="33" t="n"/>
      <c r="K787" s="34" t="n">
        <v>1.662370526926634</v>
      </c>
      <c r="L787" s="35">
        <f>IF(ISNUMBER(K787),EXP(K787),"")</f>
        <v/>
      </c>
      <c r="M787" s="18" t="inlineStr">
        <is>
          <t>every value from 44000 to 894000 in steps of 1000</t>
        </is>
      </c>
      <c r="N787" s="18" t="inlineStr">
        <is>
          <t>buildings|large|sum_insured</t>
        </is>
      </c>
    </row>
    <row r="788">
      <c r="B788" s="18" t="inlineStr">
        <is>
          <t>buildings|large|sum_insured|808000</t>
        </is>
      </c>
      <c r="C788" s="18" t="inlineStr">
        <is>
          <t>buildings</t>
        </is>
      </c>
      <c r="D788" s="18" t="inlineStr">
        <is>
          <t>large</t>
        </is>
      </c>
      <c r="E788" s="18" t="inlineStr">
        <is>
          <t>sum_insured</t>
        </is>
      </c>
      <c r="F788" s="18" t="inlineStr">
        <is>
          <t>spline value</t>
        </is>
      </c>
      <c r="G788" s="18" t="n"/>
      <c r="H788" s="33" t="n">
        <v>808000</v>
      </c>
      <c r="I788" s="33" t="n"/>
      <c r="J788" s="33" t="n"/>
      <c r="K788" s="34" t="n">
        <v>1.662079235149613</v>
      </c>
      <c r="L788" s="35">
        <f>IF(ISNUMBER(K788),EXP(K788),"")</f>
        <v/>
      </c>
      <c r="M788" s="18" t="inlineStr">
        <is>
          <t>every value from 44000 to 894000 in steps of 1000</t>
        </is>
      </c>
      <c r="N788" s="18" t="inlineStr">
        <is>
          <t>buildings|large|sum_insured</t>
        </is>
      </c>
    </row>
    <row r="789">
      <c r="B789" s="18" t="inlineStr">
        <is>
          <t>buildings|large|sum_insured|809000</t>
        </is>
      </c>
      <c r="C789" s="18" t="inlineStr">
        <is>
          <t>buildings</t>
        </is>
      </c>
      <c r="D789" s="18" t="inlineStr">
        <is>
          <t>large</t>
        </is>
      </c>
      <c r="E789" s="18" t="inlineStr">
        <is>
          <t>sum_insured</t>
        </is>
      </c>
      <c r="F789" s="18" t="inlineStr">
        <is>
          <t>spline value</t>
        </is>
      </c>
      <c r="G789" s="18" t="n"/>
      <c r="H789" s="33" t="n">
        <v>809000</v>
      </c>
      <c r="I789" s="33" t="n"/>
      <c r="J789" s="33" t="n"/>
      <c r="K789" s="34" t="n">
        <v>1.661781851978918</v>
      </c>
      <c r="L789" s="35">
        <f>IF(ISNUMBER(K789),EXP(K789),"")</f>
        <v/>
      </c>
      <c r="M789" s="18" t="inlineStr">
        <is>
          <t>every value from 44000 to 894000 in steps of 1000</t>
        </is>
      </c>
      <c r="N789" s="18" t="inlineStr">
        <is>
          <t>buildings|large|sum_insured</t>
        </is>
      </c>
    </row>
    <row r="790">
      <c r="B790" s="18" t="inlineStr">
        <is>
          <t>buildings|large|sum_insured|810000</t>
        </is>
      </c>
      <c r="C790" s="18" t="inlineStr">
        <is>
          <t>buildings</t>
        </is>
      </c>
      <c r="D790" s="18" t="inlineStr">
        <is>
          <t>large</t>
        </is>
      </c>
      <c r="E790" s="18" t="inlineStr">
        <is>
          <t>sum_insured</t>
        </is>
      </c>
      <c r="F790" s="18" t="inlineStr">
        <is>
          <t>spline value</t>
        </is>
      </c>
      <c r="G790" s="18" t="n"/>
      <c r="H790" s="33" t="n">
        <v>810000</v>
      </c>
      <c r="I790" s="33" t="n"/>
      <c r="J790" s="33" t="n"/>
      <c r="K790" s="34" t="n">
        <v>1.661478384689619</v>
      </c>
      <c r="L790" s="35">
        <f>IF(ISNUMBER(K790),EXP(K790),"")</f>
        <v/>
      </c>
      <c r="M790" s="18" t="inlineStr">
        <is>
          <t>every value from 44000 to 894000 in steps of 1000</t>
        </is>
      </c>
      <c r="N790" s="18" t="inlineStr">
        <is>
          <t>buildings|large|sum_insured</t>
        </is>
      </c>
    </row>
    <row r="791">
      <c r="B791" s="18" t="inlineStr">
        <is>
          <t>buildings|large|sum_insured|811000</t>
        </is>
      </c>
      <c r="C791" s="18" t="inlineStr">
        <is>
          <t>buildings</t>
        </is>
      </c>
      <c r="D791" s="18" t="inlineStr">
        <is>
          <t>large</t>
        </is>
      </c>
      <c r="E791" s="18" t="inlineStr">
        <is>
          <t>sum_insured</t>
        </is>
      </c>
      <c r="F791" s="18" t="inlineStr">
        <is>
          <t>spline value</t>
        </is>
      </c>
      <c r="G791" s="18" t="n"/>
      <c r="H791" s="33" t="n">
        <v>811000</v>
      </c>
      <c r="I791" s="33" t="n"/>
      <c r="J791" s="33" t="n"/>
      <c r="K791" s="34" t="n">
        <v>1.661168840556789</v>
      </c>
      <c r="L791" s="35">
        <f>IF(ISNUMBER(K791),EXP(K791),"")</f>
        <v/>
      </c>
      <c r="M791" s="18" t="inlineStr">
        <is>
          <t>every value from 44000 to 894000 in steps of 1000</t>
        </is>
      </c>
      <c r="N791" s="18" t="inlineStr">
        <is>
          <t>buildings|large|sum_insured</t>
        </is>
      </c>
    </row>
    <row r="792">
      <c r="B792" s="18" t="inlineStr">
        <is>
          <t>buildings|large|sum_insured|812000</t>
        </is>
      </c>
      <c r="C792" s="18" t="inlineStr">
        <is>
          <t>buildings</t>
        </is>
      </c>
      <c r="D792" s="18" t="inlineStr">
        <is>
          <t>large</t>
        </is>
      </c>
      <c r="E792" s="18" t="inlineStr">
        <is>
          <t>sum_insured</t>
        </is>
      </c>
      <c r="F792" s="18" t="inlineStr">
        <is>
          <t>spline value</t>
        </is>
      </c>
      <c r="G792" s="18" t="n"/>
      <c r="H792" s="33" t="n">
        <v>812000</v>
      </c>
      <c r="I792" s="33" t="n"/>
      <c r="J792" s="33" t="n"/>
      <c r="K792" s="34" t="n">
        <v>1.6608532268555</v>
      </c>
      <c r="L792" s="35">
        <f>IF(ISNUMBER(K792),EXP(K792),"")</f>
        <v/>
      </c>
      <c r="M792" s="18" t="inlineStr">
        <is>
          <t>every value from 44000 to 894000 in steps of 1000</t>
        </is>
      </c>
      <c r="N792" s="18" t="inlineStr">
        <is>
          <t>buildings|large|sum_insured</t>
        </is>
      </c>
    </row>
    <row r="793">
      <c r="B793" s="18" t="inlineStr">
        <is>
          <t>buildings|large|sum_insured|813000</t>
        </is>
      </c>
      <c r="C793" s="18" t="inlineStr">
        <is>
          <t>buildings</t>
        </is>
      </c>
      <c r="D793" s="18" t="inlineStr">
        <is>
          <t>large</t>
        </is>
      </c>
      <c r="E793" s="18" t="inlineStr">
        <is>
          <t>sum_insured</t>
        </is>
      </c>
      <c r="F793" s="18" t="inlineStr">
        <is>
          <t>spline value</t>
        </is>
      </c>
      <c r="G793" s="18" t="n"/>
      <c r="H793" s="33" t="n">
        <v>813000</v>
      </c>
      <c r="I793" s="33" t="n"/>
      <c r="J793" s="33" t="n"/>
      <c r="K793" s="34" t="n">
        <v>1.660531550860824</v>
      </c>
      <c r="L793" s="35">
        <f>IF(ISNUMBER(K793),EXP(K793),"")</f>
        <v/>
      </c>
      <c r="M793" s="18" t="inlineStr">
        <is>
          <t>every value from 44000 to 894000 in steps of 1000</t>
        </is>
      </c>
      <c r="N793" s="18" t="inlineStr">
        <is>
          <t>buildings|large|sum_insured</t>
        </is>
      </c>
    </row>
    <row r="794">
      <c r="B794" s="18" t="inlineStr">
        <is>
          <t>buildings|large|sum_insured|814000</t>
        </is>
      </c>
      <c r="C794" s="18" t="inlineStr">
        <is>
          <t>buildings</t>
        </is>
      </c>
      <c r="D794" s="18" t="inlineStr">
        <is>
          <t>large</t>
        </is>
      </c>
      <c r="E794" s="18" t="inlineStr">
        <is>
          <t>sum_insured</t>
        </is>
      </c>
      <c r="F794" s="18" t="inlineStr">
        <is>
          <t>spline value</t>
        </is>
      </c>
      <c r="G794" s="18" t="n"/>
      <c r="H794" s="33" t="n">
        <v>814000</v>
      </c>
      <c r="I794" s="33" t="n"/>
      <c r="J794" s="33" t="n"/>
      <c r="K794" s="34" t="n">
        <v>1.660203819847833</v>
      </c>
      <c r="L794" s="35">
        <f>IF(ISNUMBER(K794),EXP(K794),"")</f>
        <v/>
      </c>
      <c r="M794" s="18" t="inlineStr">
        <is>
          <t>every value from 44000 to 894000 in steps of 1000</t>
        </is>
      </c>
      <c r="N794" s="18" t="inlineStr">
        <is>
          <t>buildings|large|sum_insured</t>
        </is>
      </c>
    </row>
    <row r="795">
      <c r="B795" s="18" t="inlineStr">
        <is>
          <t>buildings|large|sum_insured|815000</t>
        </is>
      </c>
      <c r="C795" s="18" t="inlineStr">
        <is>
          <t>buildings</t>
        </is>
      </c>
      <c r="D795" s="18" t="inlineStr">
        <is>
          <t>large</t>
        </is>
      </c>
      <c r="E795" s="18" t="inlineStr">
        <is>
          <t>sum_insured</t>
        </is>
      </c>
      <c r="F795" s="18" t="inlineStr">
        <is>
          <t>spline value</t>
        </is>
      </c>
      <c r="G795" s="18" t="n"/>
      <c r="H795" s="33" t="n">
        <v>815000</v>
      </c>
      <c r="I795" s="33" t="n"/>
      <c r="J795" s="33" t="n"/>
      <c r="K795" s="34" t="n">
        <v>1.659870041091599</v>
      </c>
      <c r="L795" s="35">
        <f>IF(ISNUMBER(K795),EXP(K795),"")</f>
        <v/>
      </c>
      <c r="M795" s="18" t="inlineStr">
        <is>
          <t>every value from 44000 to 894000 in steps of 1000</t>
        </is>
      </c>
      <c r="N795" s="18" t="inlineStr">
        <is>
          <t>buildings|large|sum_insured</t>
        </is>
      </c>
    </row>
    <row r="796">
      <c r="B796" s="18" t="inlineStr">
        <is>
          <t>buildings|large|sum_insured|816000</t>
        </is>
      </c>
      <c r="C796" s="18" t="inlineStr">
        <is>
          <t>buildings</t>
        </is>
      </c>
      <c r="D796" s="18" t="inlineStr">
        <is>
          <t>large</t>
        </is>
      </c>
      <c r="E796" s="18" t="inlineStr">
        <is>
          <t>sum_insured</t>
        </is>
      </c>
      <c r="F796" s="18" t="inlineStr">
        <is>
          <t>spline value</t>
        </is>
      </c>
      <c r="G796" s="18" t="n"/>
      <c r="H796" s="33" t="n">
        <v>816000</v>
      </c>
      <c r="I796" s="33" t="n"/>
      <c r="J796" s="33" t="n"/>
      <c r="K796" s="34" t="n">
        <v>1.659530221867194</v>
      </c>
      <c r="L796" s="35">
        <f>IF(ISNUMBER(K796),EXP(K796),"")</f>
        <v/>
      </c>
      <c r="M796" s="18" t="inlineStr">
        <is>
          <t>every value from 44000 to 894000 in steps of 1000</t>
        </is>
      </c>
      <c r="N796" s="18" t="inlineStr">
        <is>
          <t>buildings|large|sum_insured</t>
        </is>
      </c>
    </row>
    <row r="797">
      <c r="B797" s="18" t="inlineStr">
        <is>
          <t>buildings|large|sum_insured|817000</t>
        </is>
      </c>
      <c r="C797" s="18" t="inlineStr">
        <is>
          <t>buildings</t>
        </is>
      </c>
      <c r="D797" s="18" t="inlineStr">
        <is>
          <t>large</t>
        </is>
      </c>
      <c r="E797" s="18" t="inlineStr">
        <is>
          <t>sum_insured</t>
        </is>
      </c>
      <c r="F797" s="18" t="inlineStr">
        <is>
          <t>spline value</t>
        </is>
      </c>
      <c r="G797" s="18" t="n"/>
      <c r="H797" s="33" t="n">
        <v>817000</v>
      </c>
      <c r="I797" s="33" t="n"/>
      <c r="J797" s="33" t="n"/>
      <c r="K797" s="34" t="n">
        <v>1.659184369449689</v>
      </c>
      <c r="L797" s="35">
        <f>IF(ISNUMBER(K797),EXP(K797),"")</f>
        <v/>
      </c>
      <c r="M797" s="18" t="inlineStr">
        <is>
          <t>every value from 44000 to 894000 in steps of 1000</t>
        </is>
      </c>
      <c r="N797" s="18" t="inlineStr">
        <is>
          <t>buildings|large|sum_insured</t>
        </is>
      </c>
    </row>
    <row r="798">
      <c r="B798" s="18" t="inlineStr">
        <is>
          <t>buildings|large|sum_insured|818000</t>
        </is>
      </c>
      <c r="C798" s="18" t="inlineStr">
        <is>
          <t>buildings</t>
        </is>
      </c>
      <c r="D798" s="18" t="inlineStr">
        <is>
          <t>large</t>
        </is>
      </c>
      <c r="E798" s="18" t="inlineStr">
        <is>
          <t>sum_insured</t>
        </is>
      </c>
      <c r="F798" s="18" t="inlineStr">
        <is>
          <t>spline value</t>
        </is>
      </c>
      <c r="G798" s="18" t="n"/>
      <c r="H798" s="33" t="n">
        <v>818000</v>
      </c>
      <c r="I798" s="33" t="n"/>
      <c r="J798" s="33" t="n"/>
      <c r="K798" s="34" t="n">
        <v>1.658832491114158</v>
      </c>
      <c r="L798" s="35">
        <f>IF(ISNUMBER(K798),EXP(K798),"")</f>
        <v/>
      </c>
      <c r="M798" s="18" t="inlineStr">
        <is>
          <t>every value from 44000 to 894000 in steps of 1000</t>
        </is>
      </c>
      <c r="N798" s="18" t="inlineStr">
        <is>
          <t>buildings|large|sum_insured</t>
        </is>
      </c>
    </row>
    <row r="799">
      <c r="B799" s="18" t="inlineStr">
        <is>
          <t>buildings|large|sum_insured|819000</t>
        </is>
      </c>
      <c r="C799" s="18" t="inlineStr">
        <is>
          <t>buildings</t>
        </is>
      </c>
      <c r="D799" s="18" t="inlineStr">
        <is>
          <t>large</t>
        </is>
      </c>
      <c r="E799" s="18" t="inlineStr">
        <is>
          <t>sum_insured</t>
        </is>
      </c>
      <c r="F799" s="18" t="inlineStr">
        <is>
          <t>spline value</t>
        </is>
      </c>
      <c r="G799" s="18" t="n"/>
      <c r="H799" s="33" t="n">
        <v>819000</v>
      </c>
      <c r="I799" s="33" t="n"/>
      <c r="J799" s="33" t="n"/>
      <c r="K799" s="34" t="n">
        <v>1.658474594135671</v>
      </c>
      <c r="L799" s="35">
        <f>IF(ISNUMBER(K799),EXP(K799),"")</f>
        <v/>
      </c>
      <c r="M799" s="18" t="inlineStr">
        <is>
          <t>every value from 44000 to 894000 in steps of 1000</t>
        </is>
      </c>
      <c r="N799" s="18" t="inlineStr">
        <is>
          <t>buildings|large|sum_insured</t>
        </is>
      </c>
    </row>
    <row r="800">
      <c r="B800" s="18" t="inlineStr">
        <is>
          <t>buildings|large|sum_insured|820000</t>
        </is>
      </c>
      <c r="C800" s="18" t="inlineStr">
        <is>
          <t>buildings</t>
        </is>
      </c>
      <c r="D800" s="18" t="inlineStr">
        <is>
          <t>large</t>
        </is>
      </c>
      <c r="E800" s="18" t="inlineStr">
        <is>
          <t>sum_insured</t>
        </is>
      </c>
      <c r="F800" s="18" t="inlineStr">
        <is>
          <t>spline value</t>
        </is>
      </c>
      <c r="G800" s="18" t="n"/>
      <c r="H800" s="33" t="n">
        <v>820000</v>
      </c>
      <c r="I800" s="33" t="n"/>
      <c r="J800" s="33" t="n"/>
      <c r="K800" s="34" t="n">
        <v>1.658110685789301</v>
      </c>
      <c r="L800" s="35">
        <f>IF(ISNUMBER(K800),EXP(K800),"")</f>
        <v/>
      </c>
      <c r="M800" s="18" t="inlineStr">
        <is>
          <t>every value from 44000 to 894000 in steps of 1000</t>
        </is>
      </c>
      <c r="N800" s="18" t="inlineStr">
        <is>
          <t>buildings|large|sum_insured</t>
        </is>
      </c>
    </row>
    <row r="801">
      <c r="B801" s="18" t="inlineStr">
        <is>
          <t>buildings|large|sum_insured|821000</t>
        </is>
      </c>
      <c r="C801" s="18" t="inlineStr">
        <is>
          <t>buildings</t>
        </is>
      </c>
      <c r="D801" s="18" t="inlineStr">
        <is>
          <t>large</t>
        </is>
      </c>
      <c r="E801" s="18" t="inlineStr">
        <is>
          <t>sum_insured</t>
        </is>
      </c>
      <c r="F801" s="18" t="inlineStr">
        <is>
          <t>spline value</t>
        </is>
      </c>
      <c r="G801" s="18" t="n"/>
      <c r="H801" s="33" t="n">
        <v>821000</v>
      </c>
      <c r="I801" s="33" t="n"/>
      <c r="J801" s="33" t="n"/>
      <c r="K801" s="34" t="n">
        <v>1.65774077335012</v>
      </c>
      <c r="L801" s="35">
        <f>IF(ISNUMBER(K801),EXP(K801),"")</f>
        <v/>
      </c>
      <c r="M801" s="18" t="inlineStr">
        <is>
          <t>every value from 44000 to 894000 in steps of 1000</t>
        </is>
      </c>
      <c r="N801" s="18" t="inlineStr">
        <is>
          <t>buildings|large|sum_insured</t>
        </is>
      </c>
    </row>
    <row r="802">
      <c r="B802" s="18" t="inlineStr">
        <is>
          <t>buildings|large|sum_insured|822000</t>
        </is>
      </c>
      <c r="C802" s="18" t="inlineStr">
        <is>
          <t>buildings</t>
        </is>
      </c>
      <c r="D802" s="18" t="inlineStr">
        <is>
          <t>large</t>
        </is>
      </c>
      <c r="E802" s="18" t="inlineStr">
        <is>
          <t>sum_insured</t>
        </is>
      </c>
      <c r="F802" s="18" t="inlineStr">
        <is>
          <t>spline value</t>
        </is>
      </c>
      <c r="G802" s="18" t="n"/>
      <c r="H802" s="33" t="n">
        <v>822000</v>
      </c>
      <c r="I802" s="33" t="n"/>
      <c r="J802" s="33" t="n"/>
      <c r="K802" s="34" t="n">
        <v>1.6573648640932</v>
      </c>
      <c r="L802" s="35">
        <f>IF(ISNUMBER(K802),EXP(K802),"")</f>
        <v/>
      </c>
      <c r="M802" s="18" t="inlineStr">
        <is>
          <t>every value from 44000 to 894000 in steps of 1000</t>
        </is>
      </c>
      <c r="N802" s="18" t="inlineStr">
        <is>
          <t>buildings|large|sum_insured</t>
        </is>
      </c>
    </row>
    <row r="803">
      <c r="B803" s="18" t="inlineStr">
        <is>
          <t>buildings|large|sum_insured|823000</t>
        </is>
      </c>
      <c r="C803" s="18" t="inlineStr">
        <is>
          <t>buildings</t>
        </is>
      </c>
      <c r="D803" s="18" t="inlineStr">
        <is>
          <t>large</t>
        </is>
      </c>
      <c r="E803" s="18" t="inlineStr">
        <is>
          <t>sum_insured</t>
        </is>
      </c>
      <c r="F803" s="18" t="inlineStr">
        <is>
          <t>spline value</t>
        </is>
      </c>
      <c r="G803" s="18" t="n"/>
      <c r="H803" s="33" t="n">
        <v>823000</v>
      </c>
      <c r="I803" s="33" t="n"/>
      <c r="J803" s="33" t="n"/>
      <c r="K803" s="34" t="n">
        <v>1.656982965293613</v>
      </c>
      <c r="L803" s="35">
        <f>IF(ISNUMBER(K803),EXP(K803),"")</f>
        <v/>
      </c>
      <c r="M803" s="18" t="inlineStr">
        <is>
          <t>every value from 44000 to 894000 in steps of 1000</t>
        </is>
      </c>
      <c r="N803" s="18" t="inlineStr">
        <is>
          <t>buildings|large|sum_insured</t>
        </is>
      </c>
    </row>
    <row r="804">
      <c r="B804" s="18" t="inlineStr">
        <is>
          <t>buildings|large|sum_insured|824000</t>
        </is>
      </c>
      <c r="C804" s="18" t="inlineStr">
        <is>
          <t>buildings</t>
        </is>
      </c>
      <c r="D804" s="18" t="inlineStr">
        <is>
          <t>large</t>
        </is>
      </c>
      <c r="E804" s="18" t="inlineStr">
        <is>
          <t>sum_insured</t>
        </is>
      </c>
      <c r="F804" s="18" t="inlineStr">
        <is>
          <t>spline value</t>
        </is>
      </c>
      <c r="G804" s="18" t="n"/>
      <c r="H804" s="33" t="n">
        <v>824000</v>
      </c>
      <c r="I804" s="33" t="n"/>
      <c r="J804" s="33" t="n"/>
      <c r="K804" s="34" t="n">
        <v>1.65659508422643</v>
      </c>
      <c r="L804" s="35">
        <f>IF(ISNUMBER(K804),EXP(K804),"")</f>
        <v/>
      </c>
      <c r="M804" s="18" t="inlineStr">
        <is>
          <t>every value from 44000 to 894000 in steps of 1000</t>
        </is>
      </c>
      <c r="N804" s="18" t="inlineStr">
        <is>
          <t>buildings|large|sum_insured</t>
        </is>
      </c>
    </row>
    <row r="805">
      <c r="B805" s="18" t="inlineStr">
        <is>
          <t>buildings|large|sum_insured|825000</t>
        </is>
      </c>
      <c r="C805" s="18" t="inlineStr">
        <is>
          <t>buildings</t>
        </is>
      </c>
      <c r="D805" s="18" t="inlineStr">
        <is>
          <t>large</t>
        </is>
      </c>
      <c r="E805" s="18" t="inlineStr">
        <is>
          <t>sum_insured</t>
        </is>
      </c>
      <c r="F805" s="18" t="inlineStr">
        <is>
          <t>spline value</t>
        </is>
      </c>
      <c r="G805" s="18" t="n"/>
      <c r="H805" s="33" t="n">
        <v>825000</v>
      </c>
      <c r="I805" s="33" t="n"/>
      <c r="J805" s="33" t="n"/>
      <c r="K805" s="34" t="n">
        <v>1.656201228166724</v>
      </c>
      <c r="L805" s="35">
        <f>IF(ISNUMBER(K805),EXP(K805),"")</f>
        <v/>
      </c>
      <c r="M805" s="18" t="inlineStr">
        <is>
          <t>every value from 44000 to 894000 in steps of 1000</t>
        </is>
      </c>
      <c r="N805" s="18" t="inlineStr">
        <is>
          <t>buildings|large|sum_insured</t>
        </is>
      </c>
    </row>
    <row r="806">
      <c r="B806" s="18" t="inlineStr">
        <is>
          <t>buildings|large|sum_insured|826000</t>
        </is>
      </c>
      <c r="C806" s="18" t="inlineStr">
        <is>
          <t>buildings</t>
        </is>
      </c>
      <c r="D806" s="18" t="inlineStr">
        <is>
          <t>large</t>
        </is>
      </c>
      <c r="E806" s="18" t="inlineStr">
        <is>
          <t>sum_insured</t>
        </is>
      </c>
      <c r="F806" s="18" t="inlineStr">
        <is>
          <t>spline value</t>
        </is>
      </c>
      <c r="G806" s="18" t="n"/>
      <c r="H806" s="33" t="n">
        <v>826000</v>
      </c>
      <c r="I806" s="33" t="n"/>
      <c r="J806" s="33" t="n"/>
      <c r="K806" s="34" t="n">
        <v>1.655801404389567</v>
      </c>
      <c r="L806" s="35">
        <f>IF(ISNUMBER(K806),EXP(K806),"")</f>
        <v/>
      </c>
      <c r="M806" s="18" t="inlineStr">
        <is>
          <t>every value from 44000 to 894000 in steps of 1000</t>
        </is>
      </c>
      <c r="N806" s="18" t="inlineStr">
        <is>
          <t>buildings|large|sum_insured</t>
        </is>
      </c>
    </row>
    <row r="807">
      <c r="B807" s="18" t="inlineStr">
        <is>
          <t>buildings|large|sum_insured|827000</t>
        </is>
      </c>
      <c r="C807" s="18" t="inlineStr">
        <is>
          <t>buildings</t>
        </is>
      </c>
      <c r="D807" s="18" t="inlineStr">
        <is>
          <t>large</t>
        </is>
      </c>
      <c r="E807" s="18" t="inlineStr">
        <is>
          <t>sum_insured</t>
        </is>
      </c>
      <c r="F807" s="18" t="inlineStr">
        <is>
          <t>spline value</t>
        </is>
      </c>
      <c r="G807" s="18" t="n"/>
      <c r="H807" s="33" t="n">
        <v>827000</v>
      </c>
      <c r="I807" s="33" t="n"/>
      <c r="J807" s="33" t="n"/>
      <c r="K807" s="34" t="n">
        <v>1.65539562017003</v>
      </c>
      <c r="L807" s="35">
        <f>IF(ISNUMBER(K807),EXP(K807),"")</f>
        <v/>
      </c>
      <c r="M807" s="18" t="inlineStr">
        <is>
          <t>every value from 44000 to 894000 in steps of 1000</t>
        </is>
      </c>
      <c r="N807" s="18" t="inlineStr">
        <is>
          <t>buildings|large|sum_insured</t>
        </is>
      </c>
    </row>
    <row r="808">
      <c r="B808" s="18" t="inlineStr">
        <is>
          <t>buildings|large|sum_insured|828000</t>
        </is>
      </c>
      <c r="C808" s="18" t="inlineStr">
        <is>
          <t>buildings</t>
        </is>
      </c>
      <c r="D808" s="18" t="inlineStr">
        <is>
          <t>large</t>
        </is>
      </c>
      <c r="E808" s="18" t="inlineStr">
        <is>
          <t>sum_insured</t>
        </is>
      </c>
      <c r="F808" s="18" t="inlineStr">
        <is>
          <t>spline value</t>
        </is>
      </c>
      <c r="G808" s="18" t="n"/>
      <c r="H808" s="33" t="n">
        <v>828000</v>
      </c>
      <c r="I808" s="33" t="n"/>
      <c r="J808" s="33" t="n"/>
      <c r="K808" s="34" t="n">
        <v>1.654983882783186</v>
      </c>
      <c r="L808" s="35">
        <f>IF(ISNUMBER(K808),EXP(K808),"")</f>
        <v/>
      </c>
      <c r="M808" s="18" t="inlineStr">
        <is>
          <t>every value from 44000 to 894000 in steps of 1000</t>
        </is>
      </c>
      <c r="N808" s="18" t="inlineStr">
        <is>
          <t>buildings|large|sum_insured</t>
        </is>
      </c>
    </row>
    <row r="809">
      <c r="B809" s="18" t="inlineStr">
        <is>
          <t>buildings|large|sum_insured|829000</t>
        </is>
      </c>
      <c r="C809" s="18" t="inlineStr">
        <is>
          <t>buildings</t>
        </is>
      </c>
      <c r="D809" s="18" t="inlineStr">
        <is>
          <t>large</t>
        </is>
      </c>
      <c r="E809" s="18" t="inlineStr">
        <is>
          <t>sum_insured</t>
        </is>
      </c>
      <c r="F809" s="18" t="inlineStr">
        <is>
          <t>spline value</t>
        </is>
      </c>
      <c r="G809" s="18" t="n"/>
      <c r="H809" s="33" t="n">
        <v>829000</v>
      </c>
      <c r="I809" s="33" t="n"/>
      <c r="J809" s="33" t="n"/>
      <c r="K809" s="34" t="n">
        <v>1.654566199504107</v>
      </c>
      <c r="L809" s="35">
        <f>IF(ISNUMBER(K809),EXP(K809),"")</f>
        <v/>
      </c>
      <c r="M809" s="18" t="inlineStr">
        <is>
          <t>every value from 44000 to 894000 in steps of 1000</t>
        </is>
      </c>
      <c r="N809" s="18" t="inlineStr">
        <is>
          <t>buildings|large|sum_insured</t>
        </is>
      </c>
    </row>
    <row r="810">
      <c r="B810" s="18" t="inlineStr">
        <is>
          <t>buildings|large|sum_insured|830000</t>
        </is>
      </c>
      <c r="C810" s="18" t="inlineStr">
        <is>
          <t>buildings</t>
        </is>
      </c>
      <c r="D810" s="18" t="inlineStr">
        <is>
          <t>large</t>
        </is>
      </c>
      <c r="E810" s="18" t="inlineStr">
        <is>
          <t>sum_insured</t>
        </is>
      </c>
      <c r="F810" s="18" t="inlineStr">
        <is>
          <t>spline value</t>
        </is>
      </c>
      <c r="G810" s="18" t="n"/>
      <c r="H810" s="33" t="n">
        <v>830000</v>
      </c>
      <c r="I810" s="33" t="n"/>
      <c r="J810" s="33" t="n"/>
      <c r="K810" s="34" t="n">
        <v>1.654142577607865</v>
      </c>
      <c r="L810" s="35">
        <f>IF(ISNUMBER(K810),EXP(K810),"")</f>
        <v/>
      </c>
      <c r="M810" s="18" t="inlineStr">
        <is>
          <t>every value from 44000 to 894000 in steps of 1000</t>
        </is>
      </c>
      <c r="N810" s="18" t="inlineStr">
        <is>
          <t>buildings|large|sum_insured</t>
        </is>
      </c>
    </row>
    <row r="811">
      <c r="B811" s="18" t="inlineStr">
        <is>
          <t>buildings|large|sum_insured|831000</t>
        </is>
      </c>
      <c r="C811" s="18" t="inlineStr">
        <is>
          <t>buildings</t>
        </is>
      </c>
      <c r="D811" s="18" t="inlineStr">
        <is>
          <t>large</t>
        </is>
      </c>
      <c r="E811" s="18" t="inlineStr">
        <is>
          <t>sum_insured</t>
        </is>
      </c>
      <c r="F811" s="18" t="inlineStr">
        <is>
          <t>spline value</t>
        </is>
      </c>
      <c r="G811" s="18" t="n"/>
      <c r="H811" s="33" t="n">
        <v>831000</v>
      </c>
      <c r="I811" s="33" t="n"/>
      <c r="J811" s="33" t="n"/>
      <c r="K811" s="34" t="n">
        <v>1.653713024369531</v>
      </c>
      <c r="L811" s="35">
        <f>IF(ISNUMBER(K811),EXP(K811),"")</f>
        <v/>
      </c>
      <c r="M811" s="18" t="inlineStr">
        <is>
          <t>every value from 44000 to 894000 in steps of 1000</t>
        </is>
      </c>
      <c r="N811" s="18" t="inlineStr">
        <is>
          <t>buildings|large|sum_insured</t>
        </is>
      </c>
    </row>
    <row r="812">
      <c r="B812" s="18" t="inlineStr">
        <is>
          <t>buildings|large|sum_insured|832000</t>
        </is>
      </c>
      <c r="C812" s="18" t="inlineStr">
        <is>
          <t>buildings</t>
        </is>
      </c>
      <c r="D812" s="18" t="inlineStr">
        <is>
          <t>large</t>
        </is>
      </c>
      <c r="E812" s="18" t="inlineStr">
        <is>
          <t>sum_insured</t>
        </is>
      </c>
      <c r="F812" s="18" t="inlineStr">
        <is>
          <t>spline value</t>
        </is>
      </c>
      <c r="G812" s="18" t="n"/>
      <c r="H812" s="33" t="n">
        <v>832000</v>
      </c>
      <c r="I812" s="33" t="n"/>
      <c r="J812" s="33" t="n"/>
      <c r="K812" s="34" t="n">
        <v>1.653277547064178</v>
      </c>
      <c r="L812" s="35">
        <f>IF(ISNUMBER(K812),EXP(K812),"")</f>
        <v/>
      </c>
      <c r="M812" s="18" t="inlineStr">
        <is>
          <t>every value from 44000 to 894000 in steps of 1000</t>
        </is>
      </c>
      <c r="N812" s="18" t="inlineStr">
        <is>
          <t>buildings|large|sum_insured</t>
        </is>
      </c>
    </row>
    <row r="813">
      <c r="B813" s="18" t="inlineStr">
        <is>
          <t>buildings|large|sum_insured|833000</t>
        </is>
      </c>
      <c r="C813" s="18" t="inlineStr">
        <is>
          <t>buildings</t>
        </is>
      </c>
      <c r="D813" s="18" t="inlineStr">
        <is>
          <t>large</t>
        </is>
      </c>
      <c r="E813" s="18" t="inlineStr">
        <is>
          <t>sum_insured</t>
        </is>
      </c>
      <c r="F813" s="18" t="inlineStr">
        <is>
          <t>spline value</t>
        </is>
      </c>
      <c r="G813" s="18" t="n"/>
      <c r="H813" s="33" t="n">
        <v>833000</v>
      </c>
      <c r="I813" s="33" t="n"/>
      <c r="J813" s="33" t="n"/>
      <c r="K813" s="34" t="n">
        <v>1.652836152966877</v>
      </c>
      <c r="L813" s="35">
        <f>IF(ISNUMBER(K813),EXP(K813),"")</f>
        <v/>
      </c>
      <c r="M813" s="18" t="inlineStr">
        <is>
          <t>every value from 44000 to 894000 in steps of 1000</t>
        </is>
      </c>
      <c r="N813" s="18" t="inlineStr">
        <is>
          <t>buildings|large|sum_insured</t>
        </is>
      </c>
    </row>
    <row r="814">
      <c r="B814" s="18" t="inlineStr">
        <is>
          <t>buildings|large|sum_insured|834000</t>
        </is>
      </c>
      <c r="C814" s="18" t="inlineStr">
        <is>
          <t>buildings</t>
        </is>
      </c>
      <c r="D814" s="18" t="inlineStr">
        <is>
          <t>large</t>
        </is>
      </c>
      <c r="E814" s="18" t="inlineStr">
        <is>
          <t>sum_insured</t>
        </is>
      </c>
      <c r="F814" s="18" t="inlineStr">
        <is>
          <t>spline value</t>
        </is>
      </c>
      <c r="G814" s="18" t="n"/>
      <c r="H814" s="33" t="n">
        <v>834000</v>
      </c>
      <c r="I814" s="33" t="n"/>
      <c r="J814" s="33" t="n"/>
      <c r="K814" s="34" t="n">
        <v>1.652388849352701</v>
      </c>
      <c r="L814" s="35">
        <f>IF(ISNUMBER(K814),EXP(K814),"")</f>
        <v/>
      </c>
      <c r="M814" s="18" t="inlineStr">
        <is>
          <t>every value from 44000 to 894000 in steps of 1000</t>
        </is>
      </c>
      <c r="N814" s="18" t="inlineStr">
        <is>
          <t>buildings|large|sum_insured</t>
        </is>
      </c>
    </row>
    <row r="815">
      <c r="B815" s="18" t="inlineStr">
        <is>
          <t>buildings|large|sum_insured|835000</t>
        </is>
      </c>
      <c r="C815" s="18" t="inlineStr">
        <is>
          <t>buildings</t>
        </is>
      </c>
      <c r="D815" s="18" t="inlineStr">
        <is>
          <t>large</t>
        </is>
      </c>
      <c r="E815" s="18" t="inlineStr">
        <is>
          <t>sum_insured</t>
        </is>
      </c>
      <c r="F815" s="18" t="inlineStr">
        <is>
          <t>spline value</t>
        </is>
      </c>
      <c r="G815" s="18" t="n"/>
      <c r="H815" s="33" t="n">
        <v>835000</v>
      </c>
      <c r="I815" s="33" t="n"/>
      <c r="J815" s="33" t="n"/>
      <c r="K815" s="34" t="n">
        <v>1.651935643496722</v>
      </c>
      <c r="L815" s="35">
        <f>IF(ISNUMBER(K815),EXP(K815),"")</f>
        <v/>
      </c>
      <c r="M815" s="18" t="inlineStr">
        <is>
          <t>every value from 44000 to 894000 in steps of 1000</t>
        </is>
      </c>
      <c r="N815" s="18" t="inlineStr">
        <is>
          <t>buildings|large|sum_insured</t>
        </is>
      </c>
    </row>
    <row r="816">
      <c r="B816" s="18" t="inlineStr">
        <is>
          <t>buildings|large|sum_insured|836000</t>
        </is>
      </c>
      <c r="C816" s="18" t="inlineStr">
        <is>
          <t>buildings</t>
        </is>
      </c>
      <c r="D816" s="18" t="inlineStr">
        <is>
          <t>large</t>
        </is>
      </c>
      <c r="E816" s="18" t="inlineStr">
        <is>
          <t>sum_insured</t>
        </is>
      </c>
      <c r="F816" s="18" t="inlineStr">
        <is>
          <t>spline value</t>
        </is>
      </c>
      <c r="G816" s="18" t="n"/>
      <c r="H816" s="33" t="n">
        <v>836000</v>
      </c>
      <c r="I816" s="33" t="n"/>
      <c r="J816" s="33" t="n"/>
      <c r="K816" s="34" t="n">
        <v>1.651476542674011</v>
      </c>
      <c r="L816" s="35">
        <f>IF(ISNUMBER(K816),EXP(K816),"")</f>
        <v/>
      </c>
      <c r="M816" s="18" t="inlineStr">
        <is>
          <t>every value from 44000 to 894000 in steps of 1000</t>
        </is>
      </c>
      <c r="N816" s="18" t="inlineStr">
        <is>
          <t>buildings|large|sum_insured</t>
        </is>
      </c>
    </row>
    <row r="817">
      <c r="B817" s="18" t="inlineStr">
        <is>
          <t>buildings|large|sum_insured|837000</t>
        </is>
      </c>
      <c r="C817" s="18" t="inlineStr">
        <is>
          <t>buildings</t>
        </is>
      </c>
      <c r="D817" s="18" t="inlineStr">
        <is>
          <t>large</t>
        </is>
      </c>
      <c r="E817" s="18" t="inlineStr">
        <is>
          <t>sum_insured</t>
        </is>
      </c>
      <c r="F817" s="18" t="inlineStr">
        <is>
          <t>spline value</t>
        </is>
      </c>
      <c r="G817" s="18" t="n"/>
      <c r="H817" s="33" t="n">
        <v>837000</v>
      </c>
      <c r="I817" s="33" t="n"/>
      <c r="J817" s="33" t="n"/>
      <c r="K817" s="34" t="n">
        <v>1.651011554159641</v>
      </c>
      <c r="L817" s="35">
        <f>IF(ISNUMBER(K817),EXP(K817),"")</f>
        <v/>
      </c>
      <c r="M817" s="18" t="inlineStr">
        <is>
          <t>every value from 44000 to 894000 in steps of 1000</t>
        </is>
      </c>
      <c r="N817" s="18" t="inlineStr">
        <is>
          <t>buildings|large|sum_insured</t>
        </is>
      </c>
    </row>
    <row r="818">
      <c r="B818" s="18" t="inlineStr">
        <is>
          <t>buildings|large|sum_insured|838000</t>
        </is>
      </c>
      <c r="C818" s="18" t="inlineStr">
        <is>
          <t>buildings</t>
        </is>
      </c>
      <c r="D818" s="18" t="inlineStr">
        <is>
          <t>large</t>
        </is>
      </c>
      <c r="E818" s="18" t="inlineStr">
        <is>
          <t>sum_insured</t>
        </is>
      </c>
      <c r="F818" s="18" t="inlineStr">
        <is>
          <t>spline value</t>
        </is>
      </c>
      <c r="G818" s="18" t="n"/>
      <c r="H818" s="33" t="n">
        <v>838000</v>
      </c>
      <c r="I818" s="33" t="n"/>
      <c r="J818" s="33" t="n"/>
      <c r="K818" s="34" t="n">
        <v>1.650540685228683</v>
      </c>
      <c r="L818" s="35">
        <f>IF(ISNUMBER(K818),EXP(K818),"")</f>
        <v/>
      </c>
      <c r="M818" s="18" t="inlineStr">
        <is>
          <t>every value from 44000 to 894000 in steps of 1000</t>
        </is>
      </c>
      <c r="N818" s="18" t="inlineStr">
        <is>
          <t>buildings|large|sum_insured</t>
        </is>
      </c>
    </row>
    <row r="819">
      <c r="B819" s="18" t="inlineStr">
        <is>
          <t>buildings|large|sum_insured|839000</t>
        </is>
      </c>
      <c r="C819" s="18" t="inlineStr">
        <is>
          <t>buildings</t>
        </is>
      </c>
      <c r="D819" s="18" t="inlineStr">
        <is>
          <t>large</t>
        </is>
      </c>
      <c r="E819" s="18" t="inlineStr">
        <is>
          <t>sum_insured</t>
        </is>
      </c>
      <c r="F819" s="18" t="inlineStr">
        <is>
          <t>spline value</t>
        </is>
      </c>
      <c r="G819" s="18" t="n"/>
      <c r="H819" s="33" t="n">
        <v>839000</v>
      </c>
      <c r="I819" s="33" t="n"/>
      <c r="J819" s="33" t="n"/>
      <c r="K819" s="34" t="n">
        <v>1.65006394315621</v>
      </c>
      <c r="L819" s="35">
        <f>IF(ISNUMBER(K819),EXP(K819),"")</f>
        <v/>
      </c>
      <c r="M819" s="18" t="inlineStr">
        <is>
          <t>every value from 44000 to 894000 in steps of 1000</t>
        </is>
      </c>
      <c r="N819" s="18" t="inlineStr">
        <is>
          <t>buildings|large|sum_insured</t>
        </is>
      </c>
    </row>
    <row r="820">
      <c r="B820" s="18" t="inlineStr">
        <is>
          <t>buildings|large|sum_insured|840000</t>
        </is>
      </c>
      <c r="C820" s="18" t="inlineStr">
        <is>
          <t>buildings</t>
        </is>
      </c>
      <c r="D820" s="18" t="inlineStr">
        <is>
          <t>large</t>
        </is>
      </c>
      <c r="E820" s="18" t="inlineStr">
        <is>
          <t>sum_insured</t>
        </is>
      </c>
      <c r="F820" s="18" t="inlineStr">
        <is>
          <t>spline value</t>
        </is>
      </c>
      <c r="G820" s="18" t="n"/>
      <c r="H820" s="33" t="n">
        <v>840000</v>
      </c>
      <c r="I820" s="33" t="n"/>
      <c r="J820" s="33" t="n"/>
      <c r="K820" s="34" t="n">
        <v>1.649581335217294</v>
      </c>
      <c r="L820" s="35">
        <f>IF(ISNUMBER(K820),EXP(K820),"")</f>
        <v/>
      </c>
      <c r="M820" s="18" t="inlineStr">
        <is>
          <t>every value from 44000 to 894000 in steps of 1000</t>
        </is>
      </c>
      <c r="N820" s="18" t="inlineStr">
        <is>
          <t>buildings|large|sum_insured</t>
        </is>
      </c>
    </row>
    <row r="821">
      <c r="B821" s="18" t="inlineStr">
        <is>
          <t>buildings|large|sum_insured|841000</t>
        </is>
      </c>
      <c r="C821" s="18" t="inlineStr">
        <is>
          <t>buildings</t>
        </is>
      </c>
      <c r="D821" s="18" t="inlineStr">
        <is>
          <t>large</t>
        </is>
      </c>
      <c r="E821" s="18" t="inlineStr">
        <is>
          <t>sum_insured</t>
        </is>
      </c>
      <c r="F821" s="18" t="inlineStr">
        <is>
          <t>spline value</t>
        </is>
      </c>
      <c r="G821" s="18" t="n"/>
      <c r="H821" s="33" t="n">
        <v>841000</v>
      </c>
      <c r="I821" s="33" t="n"/>
      <c r="J821" s="33" t="n"/>
      <c r="K821" s="34" t="n">
        <v>1.649092868687005</v>
      </c>
      <c r="L821" s="35">
        <f>IF(ISNUMBER(K821),EXP(K821),"")</f>
        <v/>
      </c>
      <c r="M821" s="18" t="inlineStr">
        <is>
          <t>every value from 44000 to 894000 in steps of 1000</t>
        </is>
      </c>
      <c r="N821" s="18" t="inlineStr">
        <is>
          <t>buildings|large|sum_insured</t>
        </is>
      </c>
    </row>
    <row r="822">
      <c r="B822" s="18" t="inlineStr">
        <is>
          <t>buildings|large|sum_insured|842000</t>
        </is>
      </c>
      <c r="C822" s="18" t="inlineStr">
        <is>
          <t>buildings</t>
        </is>
      </c>
      <c r="D822" s="18" t="inlineStr">
        <is>
          <t>large</t>
        </is>
      </c>
      <c r="E822" s="18" t="inlineStr">
        <is>
          <t>sum_insured</t>
        </is>
      </c>
      <c r="F822" s="18" t="inlineStr">
        <is>
          <t>spline value</t>
        </is>
      </c>
      <c r="G822" s="18" t="n"/>
      <c r="H822" s="33" t="n">
        <v>842000</v>
      </c>
      <c r="I822" s="33" t="n"/>
      <c r="J822" s="33" t="n"/>
      <c r="K822" s="34" t="n">
        <v>1.648598550840418</v>
      </c>
      <c r="L822" s="35">
        <f>IF(ISNUMBER(K822),EXP(K822),"")</f>
        <v/>
      </c>
      <c r="M822" s="18" t="inlineStr">
        <is>
          <t>every value from 44000 to 894000 in steps of 1000</t>
        </is>
      </c>
      <c r="N822" s="18" t="inlineStr">
        <is>
          <t>buildings|large|sum_insured</t>
        </is>
      </c>
    </row>
    <row r="823">
      <c r="B823" s="18" t="inlineStr">
        <is>
          <t>buildings|large|sum_insured|843000</t>
        </is>
      </c>
      <c r="C823" s="18" t="inlineStr">
        <is>
          <t>buildings</t>
        </is>
      </c>
      <c r="D823" s="18" t="inlineStr">
        <is>
          <t>large</t>
        </is>
      </c>
      <c r="E823" s="18" t="inlineStr">
        <is>
          <t>sum_insured</t>
        </is>
      </c>
      <c r="F823" s="18" t="inlineStr">
        <is>
          <t>spline value</t>
        </is>
      </c>
      <c r="G823" s="18" t="n"/>
      <c r="H823" s="33" t="n">
        <v>843000</v>
      </c>
      <c r="I823" s="33" t="n"/>
      <c r="J823" s="33" t="n"/>
      <c r="K823" s="34" t="n">
        <v>1.648098388952603</v>
      </c>
      <c r="L823" s="35">
        <f>IF(ISNUMBER(K823),EXP(K823),"")</f>
        <v/>
      </c>
      <c r="M823" s="18" t="inlineStr">
        <is>
          <t>every value from 44000 to 894000 in steps of 1000</t>
        </is>
      </c>
      <c r="N823" s="18" t="inlineStr">
        <is>
          <t>buildings|large|sum_insured</t>
        </is>
      </c>
    </row>
    <row r="824">
      <c r="B824" s="18" t="inlineStr">
        <is>
          <t>buildings|large|sum_insured|844000</t>
        </is>
      </c>
      <c r="C824" s="18" t="inlineStr">
        <is>
          <t>buildings</t>
        </is>
      </c>
      <c r="D824" s="18" t="inlineStr">
        <is>
          <t>large</t>
        </is>
      </c>
      <c r="E824" s="18" t="inlineStr">
        <is>
          <t>sum_insured</t>
        </is>
      </c>
      <c r="F824" s="18" t="inlineStr">
        <is>
          <t>spline value</t>
        </is>
      </c>
      <c r="G824" s="18" t="n"/>
      <c r="H824" s="33" t="n">
        <v>844000</v>
      </c>
      <c r="I824" s="33" t="n"/>
      <c r="J824" s="33" t="n"/>
      <c r="K824" s="34" t="n">
        <v>1.647592390298632</v>
      </c>
      <c r="L824" s="35">
        <f>IF(ISNUMBER(K824),EXP(K824),"")</f>
        <v/>
      </c>
      <c r="M824" s="18" t="inlineStr">
        <is>
          <t>every value from 44000 to 894000 in steps of 1000</t>
        </is>
      </c>
      <c r="N824" s="18" t="inlineStr">
        <is>
          <t>buildings|large|sum_insured</t>
        </is>
      </c>
    </row>
    <row r="825">
      <c r="B825" s="18" t="inlineStr">
        <is>
          <t>buildings|large|sum_insured|845000</t>
        </is>
      </c>
      <c r="C825" s="18" t="inlineStr">
        <is>
          <t>buildings</t>
        </is>
      </c>
      <c r="D825" s="18" t="inlineStr">
        <is>
          <t>large</t>
        </is>
      </c>
      <c r="E825" s="18" t="inlineStr">
        <is>
          <t>sum_insured</t>
        </is>
      </c>
      <c r="F825" s="18" t="inlineStr">
        <is>
          <t>spline value</t>
        </is>
      </c>
      <c r="G825" s="18" t="n"/>
      <c r="H825" s="33" t="n">
        <v>845000</v>
      </c>
      <c r="I825" s="33" t="n"/>
      <c r="J825" s="33" t="n"/>
      <c r="K825" s="34" t="n">
        <v>1.647080562153578</v>
      </c>
      <c r="L825" s="35">
        <f>IF(ISNUMBER(K825),EXP(K825),"")</f>
        <v/>
      </c>
      <c r="M825" s="18" t="inlineStr">
        <is>
          <t>every value from 44000 to 894000 in steps of 1000</t>
        </is>
      </c>
      <c r="N825" s="18" t="inlineStr">
        <is>
          <t>buildings|large|sum_insured</t>
        </is>
      </c>
    </row>
    <row r="826">
      <c r="B826" s="18" t="inlineStr">
        <is>
          <t>buildings|large|sum_insured|846000</t>
        </is>
      </c>
      <c r="C826" s="18" t="inlineStr">
        <is>
          <t>buildings</t>
        </is>
      </c>
      <c r="D826" s="18" t="inlineStr">
        <is>
          <t>large</t>
        </is>
      </c>
      <c r="E826" s="18" t="inlineStr">
        <is>
          <t>sum_insured</t>
        </is>
      </c>
      <c r="F826" s="18" t="inlineStr">
        <is>
          <t>spline value</t>
        </is>
      </c>
      <c r="G826" s="18" t="n"/>
      <c r="H826" s="33" t="n">
        <v>846000</v>
      </c>
      <c r="I826" s="33" t="n"/>
      <c r="J826" s="33" t="n"/>
      <c r="K826" s="34" t="n">
        <v>1.646562911792512</v>
      </c>
      <c r="L826" s="35">
        <f>IF(ISNUMBER(K826),EXP(K826),"")</f>
        <v/>
      </c>
      <c r="M826" s="18" t="inlineStr">
        <is>
          <t>every value from 44000 to 894000 in steps of 1000</t>
        </is>
      </c>
      <c r="N826" s="18" t="inlineStr">
        <is>
          <t>buildings|large|sum_insured</t>
        </is>
      </c>
    </row>
    <row r="827">
      <c r="B827" s="18" t="inlineStr">
        <is>
          <t>buildings|large|sum_insured|847000</t>
        </is>
      </c>
      <c r="C827" s="18" t="inlineStr">
        <is>
          <t>buildings</t>
        </is>
      </c>
      <c r="D827" s="18" t="inlineStr">
        <is>
          <t>large</t>
        </is>
      </c>
      <c r="E827" s="18" t="inlineStr">
        <is>
          <t>sum_insured</t>
        </is>
      </c>
      <c r="F827" s="18" t="inlineStr">
        <is>
          <t>spline value</t>
        </is>
      </c>
      <c r="G827" s="18" t="n"/>
      <c r="H827" s="33" t="n">
        <v>847000</v>
      </c>
      <c r="I827" s="33" t="n"/>
      <c r="J827" s="33" t="n"/>
      <c r="K827" s="34" t="n">
        <v>1.646039446490507</v>
      </c>
      <c r="L827" s="35">
        <f>IF(ISNUMBER(K827),EXP(K827),"")</f>
        <v/>
      </c>
      <c r="M827" s="18" t="inlineStr">
        <is>
          <t>every value from 44000 to 894000 in steps of 1000</t>
        </is>
      </c>
      <c r="N827" s="18" t="inlineStr">
        <is>
          <t>buildings|large|sum_insured</t>
        </is>
      </c>
    </row>
    <row r="828">
      <c r="B828" s="18" t="inlineStr">
        <is>
          <t>buildings|large|sum_insured|848000</t>
        </is>
      </c>
      <c r="C828" s="18" t="inlineStr">
        <is>
          <t>buildings</t>
        </is>
      </c>
      <c r="D828" s="18" t="inlineStr">
        <is>
          <t>large</t>
        </is>
      </c>
      <c r="E828" s="18" t="inlineStr">
        <is>
          <t>sum_insured</t>
        </is>
      </c>
      <c r="F828" s="18" t="inlineStr">
        <is>
          <t>spline value</t>
        </is>
      </c>
      <c r="G828" s="18" t="n"/>
      <c r="H828" s="33" t="n">
        <v>848000</v>
      </c>
      <c r="I828" s="33" t="n"/>
      <c r="J828" s="33" t="n"/>
      <c r="K828" s="34" t="n">
        <v>1.645510173522634</v>
      </c>
      <c r="L828" s="35">
        <f>IF(ISNUMBER(K828),EXP(K828),"")</f>
        <v/>
      </c>
      <c r="M828" s="18" t="inlineStr">
        <is>
          <t>every value from 44000 to 894000 in steps of 1000</t>
        </is>
      </c>
      <c r="N828" s="18" t="inlineStr">
        <is>
          <t>buildings|large|sum_insured</t>
        </is>
      </c>
    </row>
    <row r="829">
      <c r="B829" s="18" t="inlineStr">
        <is>
          <t>buildings|large|sum_insured|849000</t>
        </is>
      </c>
      <c r="C829" s="18" t="inlineStr">
        <is>
          <t>buildings</t>
        </is>
      </c>
      <c r="D829" s="18" t="inlineStr">
        <is>
          <t>large</t>
        </is>
      </c>
      <c r="E829" s="18" t="inlineStr">
        <is>
          <t>sum_insured</t>
        </is>
      </c>
      <c r="F829" s="18" t="inlineStr">
        <is>
          <t>spline value</t>
        </is>
      </c>
      <c r="G829" s="18" t="n"/>
      <c r="H829" s="33" t="n">
        <v>849000</v>
      </c>
      <c r="I829" s="33" t="n"/>
      <c r="J829" s="33" t="n"/>
      <c r="K829" s="34" t="n">
        <v>1.644975100163965</v>
      </c>
      <c r="L829" s="35">
        <f>IF(ISNUMBER(K829),EXP(K829),"")</f>
        <v/>
      </c>
      <c r="M829" s="18" t="inlineStr">
        <is>
          <t>every value from 44000 to 894000 in steps of 1000</t>
        </is>
      </c>
      <c r="N829" s="18" t="inlineStr">
        <is>
          <t>buildings|large|sum_insured</t>
        </is>
      </c>
    </row>
    <row r="830">
      <c r="B830" s="18" t="inlineStr">
        <is>
          <t>buildings|large|sum_insured|850000</t>
        </is>
      </c>
      <c r="C830" s="18" t="inlineStr">
        <is>
          <t>buildings</t>
        </is>
      </c>
      <c r="D830" s="18" t="inlineStr">
        <is>
          <t>large</t>
        </is>
      </c>
      <c r="E830" s="18" t="inlineStr">
        <is>
          <t>sum_insured</t>
        </is>
      </c>
      <c r="F830" s="18" t="inlineStr">
        <is>
          <t>spline value</t>
        </is>
      </c>
      <c r="G830" s="18" t="n"/>
      <c r="H830" s="33" t="n">
        <v>850000</v>
      </c>
      <c r="I830" s="33" t="n"/>
      <c r="J830" s="33" t="n"/>
      <c r="K830" s="34" t="n">
        <v>1.644434233689573</v>
      </c>
      <c r="L830" s="35">
        <f>IF(ISNUMBER(K830),EXP(K830),"")</f>
        <v/>
      </c>
      <c r="M830" s="18" t="inlineStr">
        <is>
          <t>every value from 44000 to 894000 in steps of 1000</t>
        </is>
      </c>
      <c r="N830" s="18" t="inlineStr">
        <is>
          <t>buildings|large|sum_insured</t>
        </is>
      </c>
    </row>
    <row r="831">
      <c r="B831" s="18" t="inlineStr">
        <is>
          <t>buildings|large|sum_insured|851000</t>
        </is>
      </c>
      <c r="C831" s="18" t="inlineStr">
        <is>
          <t>buildings</t>
        </is>
      </c>
      <c r="D831" s="18" t="inlineStr">
        <is>
          <t>large</t>
        </is>
      </c>
      <c r="E831" s="18" t="inlineStr">
        <is>
          <t>sum_insured</t>
        </is>
      </c>
      <c r="F831" s="18" t="inlineStr">
        <is>
          <t>spline value</t>
        </is>
      </c>
      <c r="G831" s="18" t="n"/>
      <c r="H831" s="33" t="n">
        <v>851000</v>
      </c>
      <c r="I831" s="33" t="n"/>
      <c r="J831" s="33" t="n"/>
      <c r="K831" s="34" t="n">
        <v>1.643887581374529</v>
      </c>
      <c r="L831" s="35">
        <f>IF(ISNUMBER(K831),EXP(K831),"")</f>
        <v/>
      </c>
      <c r="M831" s="18" t="inlineStr">
        <is>
          <t>every value from 44000 to 894000 in steps of 1000</t>
        </is>
      </c>
      <c r="N831" s="18" t="inlineStr">
        <is>
          <t>buildings|large|sum_insured</t>
        </is>
      </c>
    </row>
    <row r="832">
      <c r="B832" s="18" t="inlineStr">
        <is>
          <t>buildings|large|sum_insured|852000</t>
        </is>
      </c>
      <c r="C832" s="18" t="inlineStr">
        <is>
          <t>buildings</t>
        </is>
      </c>
      <c r="D832" s="18" t="inlineStr">
        <is>
          <t>large</t>
        </is>
      </c>
      <c r="E832" s="18" t="inlineStr">
        <is>
          <t>sum_insured</t>
        </is>
      </c>
      <c r="F832" s="18" t="inlineStr">
        <is>
          <t>spline value</t>
        </is>
      </c>
      <c r="G832" s="18" t="n"/>
      <c r="H832" s="33" t="n">
        <v>852000</v>
      </c>
      <c r="I832" s="33" t="n"/>
      <c r="J832" s="33" t="n"/>
      <c r="K832" s="34" t="n">
        <v>1.643335150493905</v>
      </c>
      <c r="L832" s="35">
        <f>IF(ISNUMBER(K832),EXP(K832),"")</f>
        <v/>
      </c>
      <c r="M832" s="18" t="inlineStr">
        <is>
          <t>every value from 44000 to 894000 in steps of 1000</t>
        </is>
      </c>
      <c r="N832" s="18" t="inlineStr">
        <is>
          <t>buildings|large|sum_insured</t>
        </is>
      </c>
    </row>
    <row r="833">
      <c r="B833" s="18" t="inlineStr">
        <is>
          <t>buildings|large|sum_insured|853000</t>
        </is>
      </c>
      <c r="C833" s="18" t="inlineStr">
        <is>
          <t>buildings</t>
        </is>
      </c>
      <c r="D833" s="18" t="inlineStr">
        <is>
          <t>large</t>
        </is>
      </c>
      <c r="E833" s="18" t="inlineStr">
        <is>
          <t>sum_insured</t>
        </is>
      </c>
      <c r="F833" s="18" t="inlineStr">
        <is>
          <t>spline value</t>
        </is>
      </c>
      <c r="G833" s="18" t="n"/>
      <c r="H833" s="33" t="n">
        <v>853000</v>
      </c>
      <c r="I833" s="33" t="n"/>
      <c r="J833" s="33" t="n"/>
      <c r="K833" s="34" t="n">
        <v>1.642776948322774</v>
      </c>
      <c r="L833" s="35">
        <f>IF(ISNUMBER(K833),EXP(K833),"")</f>
        <v/>
      </c>
      <c r="M833" s="18" t="inlineStr">
        <is>
          <t>every value from 44000 to 894000 in steps of 1000</t>
        </is>
      </c>
      <c r="N833" s="18" t="inlineStr">
        <is>
          <t>buildings|large|sum_insured</t>
        </is>
      </c>
    </row>
    <row r="834">
      <c r="B834" s="18" t="inlineStr">
        <is>
          <t>buildings|large|sum_insured|854000</t>
        </is>
      </c>
      <c r="C834" s="18" t="inlineStr">
        <is>
          <t>buildings</t>
        </is>
      </c>
      <c r="D834" s="18" t="inlineStr">
        <is>
          <t>large</t>
        </is>
      </c>
      <c r="E834" s="18" t="inlineStr">
        <is>
          <t>sum_insured</t>
        </is>
      </c>
      <c r="F834" s="18" t="inlineStr">
        <is>
          <t>spline value</t>
        </is>
      </c>
      <c r="G834" s="18" t="n"/>
      <c r="H834" s="33" t="n">
        <v>854000</v>
      </c>
      <c r="I834" s="33" t="n"/>
      <c r="J834" s="33" t="n"/>
      <c r="K834" s="34" t="n">
        <v>1.642212982136207</v>
      </c>
      <c r="L834" s="35">
        <f>IF(ISNUMBER(K834),EXP(K834),"")</f>
        <v/>
      </c>
      <c r="M834" s="18" t="inlineStr">
        <is>
          <t>every value from 44000 to 894000 in steps of 1000</t>
        </is>
      </c>
      <c r="N834" s="18" t="inlineStr">
        <is>
          <t>buildings|large|sum_insured</t>
        </is>
      </c>
    </row>
    <row r="835">
      <c r="B835" s="18" t="inlineStr">
        <is>
          <t>buildings|large|sum_insured|855000</t>
        </is>
      </c>
      <c r="C835" s="18" t="inlineStr">
        <is>
          <t>buildings</t>
        </is>
      </c>
      <c r="D835" s="18" t="inlineStr">
        <is>
          <t>large</t>
        </is>
      </c>
      <c r="E835" s="18" t="inlineStr">
        <is>
          <t>sum_insured</t>
        </is>
      </c>
      <c r="F835" s="18" t="inlineStr">
        <is>
          <t>spline value</t>
        </is>
      </c>
      <c r="G835" s="18" t="n"/>
      <c r="H835" s="33" t="n">
        <v>855000</v>
      </c>
      <c r="I835" s="33" t="n"/>
      <c r="J835" s="33" t="n"/>
      <c r="K835" s="34" t="n">
        <v>1.641643259209276</v>
      </c>
      <c r="L835" s="35">
        <f>IF(ISNUMBER(K835),EXP(K835),"")</f>
        <v/>
      </c>
      <c r="M835" s="18" t="inlineStr">
        <is>
          <t>every value from 44000 to 894000 in steps of 1000</t>
        </is>
      </c>
      <c r="N835" s="18" t="inlineStr">
        <is>
          <t>buildings|large|sum_insured</t>
        </is>
      </c>
    </row>
    <row r="836">
      <c r="B836" s="18" t="inlineStr">
        <is>
          <t>buildings|large|sum_insured|856000</t>
        </is>
      </c>
      <c r="C836" s="18" t="inlineStr">
        <is>
          <t>buildings</t>
        </is>
      </c>
      <c r="D836" s="18" t="inlineStr">
        <is>
          <t>large</t>
        </is>
      </c>
      <c r="E836" s="18" t="inlineStr">
        <is>
          <t>sum_insured</t>
        </is>
      </c>
      <c r="F836" s="18" t="inlineStr">
        <is>
          <t>spline value</t>
        </is>
      </c>
      <c r="G836" s="18" t="n"/>
      <c r="H836" s="33" t="n">
        <v>856000</v>
      </c>
      <c r="I836" s="33" t="n"/>
      <c r="J836" s="33" t="n"/>
      <c r="K836" s="34" t="n">
        <v>1.641067786817054</v>
      </c>
      <c r="L836" s="35">
        <f>IF(ISNUMBER(K836),EXP(K836),"")</f>
        <v/>
      </c>
      <c r="M836" s="18" t="inlineStr">
        <is>
          <t>every value from 44000 to 894000 in steps of 1000</t>
        </is>
      </c>
      <c r="N836" s="18" t="inlineStr">
        <is>
          <t>buildings|large|sum_insured</t>
        </is>
      </c>
    </row>
    <row r="837">
      <c r="B837" s="18" t="inlineStr">
        <is>
          <t>buildings|large|sum_insured|857000</t>
        </is>
      </c>
      <c r="C837" s="18" t="inlineStr">
        <is>
          <t>buildings</t>
        </is>
      </c>
      <c r="D837" s="18" t="inlineStr">
        <is>
          <t>large</t>
        </is>
      </c>
      <c r="E837" s="18" t="inlineStr">
        <is>
          <t>sum_insured</t>
        </is>
      </c>
      <c r="F837" s="18" t="inlineStr">
        <is>
          <t>spline value</t>
        </is>
      </c>
      <c r="G837" s="18" t="n"/>
      <c r="H837" s="33" t="n">
        <v>857000</v>
      </c>
      <c r="I837" s="33" t="n"/>
      <c r="J837" s="33" t="n"/>
      <c r="K837" s="34" t="n">
        <v>1.640486572234612</v>
      </c>
      <c r="L837" s="35">
        <f>IF(ISNUMBER(K837),EXP(K837),"")</f>
        <v/>
      </c>
      <c r="M837" s="18" t="inlineStr">
        <is>
          <t>every value from 44000 to 894000 in steps of 1000</t>
        </is>
      </c>
      <c r="N837" s="18" t="inlineStr">
        <is>
          <t>buildings|large|sum_insured</t>
        </is>
      </c>
    </row>
    <row r="838">
      <c r="B838" s="18" t="inlineStr">
        <is>
          <t>buildings|large|sum_insured|858000</t>
        </is>
      </c>
      <c r="C838" s="18" t="inlineStr">
        <is>
          <t>buildings</t>
        </is>
      </c>
      <c r="D838" s="18" t="inlineStr">
        <is>
          <t>large</t>
        </is>
      </c>
      <c r="E838" s="18" t="inlineStr">
        <is>
          <t>sum_insured</t>
        </is>
      </c>
      <c r="F838" s="18" t="inlineStr">
        <is>
          <t>spline value</t>
        </is>
      </c>
      <c r="G838" s="18" t="n"/>
      <c r="H838" s="33" t="n">
        <v>858000</v>
      </c>
      <c r="I838" s="33" t="n"/>
      <c r="J838" s="33" t="n"/>
      <c r="K838" s="34" t="n">
        <v>1.639899622737022</v>
      </c>
      <c r="L838" s="35">
        <f>IF(ISNUMBER(K838),EXP(K838),"")</f>
        <v/>
      </c>
      <c r="M838" s="18" t="inlineStr">
        <is>
          <t>every value from 44000 to 894000 in steps of 1000</t>
        </is>
      </c>
      <c r="N838" s="18" t="inlineStr">
        <is>
          <t>buildings|large|sum_insured</t>
        </is>
      </c>
    </row>
    <row r="839">
      <c r="B839" s="18" t="inlineStr">
        <is>
          <t>buildings|large|sum_insured|859000</t>
        </is>
      </c>
      <c r="C839" s="18" t="inlineStr">
        <is>
          <t>buildings</t>
        </is>
      </c>
      <c r="D839" s="18" t="inlineStr">
        <is>
          <t>large</t>
        </is>
      </c>
      <c r="E839" s="18" t="inlineStr">
        <is>
          <t>sum_insured</t>
        </is>
      </c>
      <c r="F839" s="18" t="inlineStr">
        <is>
          <t>spline value</t>
        </is>
      </c>
      <c r="G839" s="18" t="n"/>
      <c r="H839" s="33" t="n">
        <v>859000</v>
      </c>
      <c r="I839" s="33" t="n"/>
      <c r="J839" s="33" t="n"/>
      <c r="K839" s="34" t="n">
        <v>1.639306945599356</v>
      </c>
      <c r="L839" s="35">
        <f>IF(ISNUMBER(K839),EXP(K839),"")</f>
        <v/>
      </c>
      <c r="M839" s="18" t="inlineStr">
        <is>
          <t>every value from 44000 to 894000 in steps of 1000</t>
        </is>
      </c>
      <c r="N839" s="18" t="inlineStr">
        <is>
          <t>buildings|large|sum_insured</t>
        </is>
      </c>
    </row>
    <row r="840">
      <c r="B840" s="18" t="inlineStr">
        <is>
          <t>buildings|large|sum_insured|860000</t>
        </is>
      </c>
      <c r="C840" s="18" t="inlineStr">
        <is>
          <t>buildings</t>
        </is>
      </c>
      <c r="D840" s="18" t="inlineStr">
        <is>
          <t>large</t>
        </is>
      </c>
      <c r="E840" s="18" t="inlineStr">
        <is>
          <t>sum_insured</t>
        </is>
      </c>
      <c r="F840" s="18" t="inlineStr">
        <is>
          <t>spline value</t>
        </is>
      </c>
      <c r="G840" s="18" t="n"/>
      <c r="H840" s="33" t="n">
        <v>860000</v>
      </c>
      <c r="I840" s="33" t="n"/>
      <c r="J840" s="33" t="n"/>
      <c r="K840" s="34" t="n">
        <v>1.638708548096687</v>
      </c>
      <c r="L840" s="35">
        <f>IF(ISNUMBER(K840),EXP(K840),"")</f>
        <v/>
      </c>
      <c r="M840" s="18" t="inlineStr">
        <is>
          <t>every value from 44000 to 894000 in steps of 1000</t>
        </is>
      </c>
      <c r="N840" s="18" t="inlineStr">
        <is>
          <t>buildings|large|sum_insured</t>
        </is>
      </c>
    </row>
    <row r="841">
      <c r="B841" s="18" t="inlineStr">
        <is>
          <t>buildings|large|sum_insured|861000</t>
        </is>
      </c>
      <c r="C841" s="18" t="inlineStr">
        <is>
          <t>buildings</t>
        </is>
      </c>
      <c r="D841" s="18" t="inlineStr">
        <is>
          <t>large</t>
        </is>
      </c>
      <c r="E841" s="18" t="inlineStr">
        <is>
          <t>sum_insured</t>
        </is>
      </c>
      <c r="F841" s="18" t="inlineStr">
        <is>
          <t>spline value</t>
        </is>
      </c>
      <c r="G841" s="18" t="n"/>
      <c r="H841" s="33" t="n">
        <v>861000</v>
      </c>
      <c r="I841" s="33" t="n"/>
      <c r="J841" s="33" t="n"/>
      <c r="K841" s="34" t="n">
        <v>1.638104437504086</v>
      </c>
      <c r="L841" s="35">
        <f>IF(ISNUMBER(K841),EXP(K841),"")</f>
        <v/>
      </c>
      <c r="M841" s="18" t="inlineStr">
        <is>
          <t>every value from 44000 to 894000 in steps of 1000</t>
        </is>
      </c>
      <c r="N841" s="18" t="inlineStr">
        <is>
          <t>buildings|large|sum_insured</t>
        </is>
      </c>
    </row>
    <row r="842">
      <c r="B842" s="18" t="inlineStr">
        <is>
          <t>buildings|large|sum_insured|862000</t>
        </is>
      </c>
      <c r="C842" s="18" t="inlineStr">
        <is>
          <t>buildings</t>
        </is>
      </c>
      <c r="D842" s="18" t="inlineStr">
        <is>
          <t>large</t>
        </is>
      </c>
      <c r="E842" s="18" t="inlineStr">
        <is>
          <t>sum_insured</t>
        </is>
      </c>
      <c r="F842" s="18" t="inlineStr">
        <is>
          <t>spline value</t>
        </is>
      </c>
      <c r="G842" s="18" t="n"/>
      <c r="H842" s="33" t="n">
        <v>862000</v>
      </c>
      <c r="I842" s="33" t="n"/>
      <c r="J842" s="33" t="n"/>
      <c r="K842" s="34" t="n">
        <v>1.637494621096624</v>
      </c>
      <c r="L842" s="35">
        <f>IF(ISNUMBER(K842),EXP(K842),"")</f>
        <v/>
      </c>
      <c r="M842" s="18" t="inlineStr">
        <is>
          <t>every value from 44000 to 894000 in steps of 1000</t>
        </is>
      </c>
      <c r="N842" s="18" t="inlineStr">
        <is>
          <t>buildings|large|sum_insured</t>
        </is>
      </c>
    </row>
    <row r="843">
      <c r="B843" s="18" t="inlineStr">
        <is>
          <t>buildings|large|sum_insured|863000</t>
        </is>
      </c>
      <c r="C843" s="18" t="inlineStr">
        <is>
          <t>buildings</t>
        </is>
      </c>
      <c r="D843" s="18" t="inlineStr">
        <is>
          <t>large</t>
        </is>
      </c>
      <c r="E843" s="18" t="inlineStr">
        <is>
          <t>sum_insured</t>
        </is>
      </c>
      <c r="F843" s="18" t="inlineStr">
        <is>
          <t>spline value</t>
        </is>
      </c>
      <c r="G843" s="18" t="n"/>
      <c r="H843" s="33" t="n">
        <v>863000</v>
      </c>
      <c r="I843" s="33" t="n"/>
      <c r="J843" s="33" t="n"/>
      <c r="K843" s="34" t="n">
        <v>1.636879106149375</v>
      </c>
      <c r="L843" s="35">
        <f>IF(ISNUMBER(K843),EXP(K843),"")</f>
        <v/>
      </c>
      <c r="M843" s="18" t="inlineStr">
        <is>
          <t>every value from 44000 to 894000 in steps of 1000</t>
        </is>
      </c>
      <c r="N843" s="18" t="inlineStr">
        <is>
          <t>buildings|large|sum_insured</t>
        </is>
      </c>
    </row>
    <row r="844">
      <c r="B844" s="18" t="inlineStr">
        <is>
          <t>buildings|large|sum_insured|864000</t>
        </is>
      </c>
      <c r="C844" s="18" t="inlineStr">
        <is>
          <t>buildings</t>
        </is>
      </c>
      <c r="D844" s="18" t="inlineStr">
        <is>
          <t>large</t>
        </is>
      </c>
      <c r="E844" s="18" t="inlineStr">
        <is>
          <t>sum_insured</t>
        </is>
      </c>
      <c r="F844" s="18" t="inlineStr">
        <is>
          <t>spline value</t>
        </is>
      </c>
      <c r="G844" s="18" t="n"/>
      <c r="H844" s="33" t="n">
        <v>864000</v>
      </c>
      <c r="I844" s="33" t="n"/>
      <c r="J844" s="33" t="n"/>
      <c r="K844" s="34" t="n">
        <v>1.63625789993741</v>
      </c>
      <c r="L844" s="35">
        <f>IF(ISNUMBER(K844),EXP(K844),"")</f>
        <v/>
      </c>
      <c r="M844" s="18" t="inlineStr">
        <is>
          <t>every value from 44000 to 894000 in steps of 1000</t>
        </is>
      </c>
      <c r="N844" s="18" t="inlineStr">
        <is>
          <t>buildings|large|sum_insured</t>
        </is>
      </c>
    </row>
    <row r="845">
      <c r="B845" s="18" t="inlineStr">
        <is>
          <t>buildings|large|sum_insured|865000</t>
        </is>
      </c>
      <c r="C845" s="18" t="inlineStr">
        <is>
          <t>buildings</t>
        </is>
      </c>
      <c r="D845" s="18" t="inlineStr">
        <is>
          <t>large</t>
        </is>
      </c>
      <c r="E845" s="18" t="inlineStr">
        <is>
          <t>sum_insured</t>
        </is>
      </c>
      <c r="F845" s="18" t="inlineStr">
        <is>
          <t>spline value</t>
        </is>
      </c>
      <c r="G845" s="18" t="n"/>
      <c r="H845" s="33" t="n">
        <v>865000</v>
      </c>
      <c r="I845" s="33" t="n"/>
      <c r="J845" s="33" t="n"/>
      <c r="K845" s="34" t="n">
        <v>1.635631009735802</v>
      </c>
      <c r="L845" s="35">
        <f>IF(ISNUMBER(K845),EXP(K845),"")</f>
        <v/>
      </c>
      <c r="M845" s="18" t="inlineStr">
        <is>
          <t>every value from 44000 to 894000 in steps of 1000</t>
        </is>
      </c>
      <c r="N845" s="18" t="inlineStr">
        <is>
          <t>buildings|large|sum_insured</t>
        </is>
      </c>
    </row>
    <row r="846">
      <c r="B846" s="18" t="inlineStr">
        <is>
          <t>buildings|large|sum_insured|866000</t>
        </is>
      </c>
      <c r="C846" s="18" t="inlineStr">
        <is>
          <t>buildings</t>
        </is>
      </c>
      <c r="D846" s="18" t="inlineStr">
        <is>
          <t>large</t>
        </is>
      </c>
      <c r="E846" s="18" t="inlineStr">
        <is>
          <t>sum_insured</t>
        </is>
      </c>
      <c r="F846" s="18" t="inlineStr">
        <is>
          <t>spline value</t>
        </is>
      </c>
      <c r="G846" s="18" t="n"/>
      <c r="H846" s="33" t="n">
        <v>866000</v>
      </c>
      <c r="I846" s="33" t="n"/>
      <c r="J846" s="33" t="n"/>
      <c r="K846" s="34" t="n">
        <v>1.634998442819622</v>
      </c>
      <c r="L846" s="35">
        <f>IF(ISNUMBER(K846),EXP(K846),"")</f>
        <v/>
      </c>
      <c r="M846" s="18" t="inlineStr">
        <is>
          <t>every value from 44000 to 894000 in steps of 1000</t>
        </is>
      </c>
      <c r="N846" s="18" t="inlineStr">
        <is>
          <t>buildings|large|sum_insured</t>
        </is>
      </c>
    </row>
    <row r="847">
      <c r="B847" s="18" t="inlineStr">
        <is>
          <t>buildings|large|sum_insured|867000</t>
        </is>
      </c>
      <c r="C847" s="18" t="inlineStr">
        <is>
          <t>buildings</t>
        </is>
      </c>
      <c r="D847" s="18" t="inlineStr">
        <is>
          <t>large</t>
        </is>
      </c>
      <c r="E847" s="18" t="inlineStr">
        <is>
          <t>sum_insured</t>
        </is>
      </c>
      <c r="F847" s="18" t="inlineStr">
        <is>
          <t>spline value</t>
        </is>
      </c>
      <c r="G847" s="18" t="n"/>
      <c r="H847" s="33" t="n">
        <v>867000</v>
      </c>
      <c r="I847" s="33" t="n"/>
      <c r="J847" s="33" t="n"/>
      <c r="K847" s="34" t="n">
        <v>1.634360206463941</v>
      </c>
      <c r="L847" s="35">
        <f>IF(ISNUMBER(K847),EXP(K847),"")</f>
        <v/>
      </c>
      <c r="M847" s="18" t="inlineStr">
        <is>
          <t>every value from 44000 to 894000 in steps of 1000</t>
        </is>
      </c>
      <c r="N847" s="18" t="inlineStr">
        <is>
          <t>buildings|large|sum_insured</t>
        </is>
      </c>
    </row>
    <row r="848">
      <c r="B848" s="18" t="inlineStr">
        <is>
          <t>buildings|large|sum_insured|868000</t>
        </is>
      </c>
      <c r="C848" s="18" t="inlineStr">
        <is>
          <t>buildings</t>
        </is>
      </c>
      <c r="D848" s="18" t="inlineStr">
        <is>
          <t>large</t>
        </is>
      </c>
      <c r="E848" s="18" t="inlineStr">
        <is>
          <t>sum_insured</t>
        </is>
      </c>
      <c r="F848" s="18" t="inlineStr">
        <is>
          <t>spline value</t>
        </is>
      </c>
      <c r="G848" s="18" t="n"/>
      <c r="H848" s="33" t="n">
        <v>868000</v>
      </c>
      <c r="I848" s="33" t="n"/>
      <c r="J848" s="33" t="n"/>
      <c r="K848" s="34" t="n">
        <v>1.633716307943832</v>
      </c>
      <c r="L848" s="35">
        <f>IF(ISNUMBER(K848),EXP(K848),"")</f>
        <v/>
      </c>
      <c r="M848" s="18" t="inlineStr">
        <is>
          <t>every value from 44000 to 894000 in steps of 1000</t>
        </is>
      </c>
      <c r="N848" s="18" t="inlineStr">
        <is>
          <t>buildings|large|sum_insured</t>
        </is>
      </c>
    </row>
    <row r="849">
      <c r="B849" s="18" t="inlineStr">
        <is>
          <t>buildings|large|sum_insured|869000</t>
        </is>
      </c>
      <c r="C849" s="18" t="inlineStr">
        <is>
          <t>buildings</t>
        </is>
      </c>
      <c r="D849" s="18" t="inlineStr">
        <is>
          <t>large</t>
        </is>
      </c>
      <c r="E849" s="18" t="inlineStr">
        <is>
          <t>sum_insured</t>
        </is>
      </c>
      <c r="F849" s="18" t="inlineStr">
        <is>
          <t>spline value</t>
        </is>
      </c>
      <c r="G849" s="18" t="n"/>
      <c r="H849" s="33" t="n">
        <v>869000</v>
      </c>
      <c r="I849" s="33" t="n"/>
      <c r="J849" s="33" t="n"/>
      <c r="K849" s="34" t="n">
        <v>1.633066754534368</v>
      </c>
      <c r="L849" s="35">
        <f>IF(ISNUMBER(K849),EXP(K849),"")</f>
        <v/>
      </c>
      <c r="M849" s="18" t="inlineStr">
        <is>
          <t>every value from 44000 to 894000 in steps of 1000</t>
        </is>
      </c>
      <c r="N849" s="18" t="inlineStr">
        <is>
          <t>buildings|large|sum_insured</t>
        </is>
      </c>
    </row>
    <row r="850">
      <c r="B850" s="18" t="inlineStr">
        <is>
          <t>buildings|large|sum_insured|870000</t>
        </is>
      </c>
      <c r="C850" s="18" t="inlineStr">
        <is>
          <t>buildings</t>
        </is>
      </c>
      <c r="D850" s="18" t="inlineStr">
        <is>
          <t>large</t>
        </is>
      </c>
      <c r="E850" s="18" t="inlineStr">
        <is>
          <t>sum_insured</t>
        </is>
      </c>
      <c r="F850" s="18" t="inlineStr">
        <is>
          <t>spline value</t>
        </is>
      </c>
      <c r="G850" s="18" t="n"/>
      <c r="H850" s="33" t="n">
        <v>870000</v>
      </c>
      <c r="I850" s="33" t="n"/>
      <c r="J850" s="33" t="n"/>
      <c r="K850" s="34" t="n">
        <v>1.632411553510619</v>
      </c>
      <c r="L850" s="35">
        <f>IF(ISNUMBER(K850),EXP(K850),"")</f>
        <v/>
      </c>
      <c r="M850" s="18" t="inlineStr">
        <is>
          <t>every value from 44000 to 894000 in steps of 1000</t>
        </is>
      </c>
      <c r="N850" s="18" t="inlineStr">
        <is>
          <t>buildings|large|sum_insured</t>
        </is>
      </c>
    </row>
    <row r="851">
      <c r="B851" s="18" t="inlineStr">
        <is>
          <t>buildings|large|sum_insured|871000</t>
        </is>
      </c>
      <c r="C851" s="18" t="inlineStr">
        <is>
          <t>buildings</t>
        </is>
      </c>
      <c r="D851" s="18" t="inlineStr">
        <is>
          <t>large</t>
        </is>
      </c>
      <c r="E851" s="18" t="inlineStr">
        <is>
          <t>sum_insured</t>
        </is>
      </c>
      <c r="F851" s="18" t="inlineStr">
        <is>
          <t>spline value</t>
        </is>
      </c>
      <c r="G851" s="18" t="n"/>
      <c r="H851" s="33" t="n">
        <v>871000</v>
      </c>
      <c r="I851" s="33" t="n"/>
      <c r="J851" s="33" t="n"/>
      <c r="K851" s="34" t="n">
        <v>1.63175071214766</v>
      </c>
      <c r="L851" s="35">
        <f>IF(ISNUMBER(K851),EXP(K851),"")</f>
        <v/>
      </c>
      <c r="M851" s="18" t="inlineStr">
        <is>
          <t>every value from 44000 to 894000 in steps of 1000</t>
        </is>
      </c>
      <c r="N851" s="18" t="inlineStr">
        <is>
          <t>buildings|large|sum_insured</t>
        </is>
      </c>
    </row>
    <row r="852">
      <c r="B852" s="18" t="inlineStr">
        <is>
          <t>buildings|large|sum_insured|872000</t>
        </is>
      </c>
      <c r="C852" s="18" t="inlineStr">
        <is>
          <t>buildings</t>
        </is>
      </c>
      <c r="D852" s="18" t="inlineStr">
        <is>
          <t>large</t>
        </is>
      </c>
      <c r="E852" s="18" t="inlineStr">
        <is>
          <t>sum_insured</t>
        </is>
      </c>
      <c r="F852" s="18" t="inlineStr">
        <is>
          <t>spline value</t>
        </is>
      </c>
      <c r="G852" s="18" t="n"/>
      <c r="H852" s="33" t="n">
        <v>872000</v>
      </c>
      <c r="I852" s="33" t="n"/>
      <c r="J852" s="33" t="n"/>
      <c r="K852" s="34" t="n">
        <v>1.631084237720559</v>
      </c>
      <c r="L852" s="35">
        <f>IF(ISNUMBER(K852),EXP(K852),"")</f>
        <v/>
      </c>
      <c r="M852" s="18" t="inlineStr">
        <is>
          <t>every value from 44000 to 894000 in steps of 1000</t>
        </is>
      </c>
      <c r="N852" s="18" t="inlineStr">
        <is>
          <t>buildings|large|sum_insured</t>
        </is>
      </c>
    </row>
    <row r="853">
      <c r="B853" s="18" t="inlineStr">
        <is>
          <t>buildings|large|sum_insured|873000</t>
        </is>
      </c>
      <c r="C853" s="18" t="inlineStr">
        <is>
          <t>buildings</t>
        </is>
      </c>
      <c r="D853" s="18" t="inlineStr">
        <is>
          <t>large</t>
        </is>
      </c>
      <c r="E853" s="18" t="inlineStr">
        <is>
          <t>sum_insured</t>
        </is>
      </c>
      <c r="F853" s="18" t="inlineStr">
        <is>
          <t>spline value</t>
        </is>
      </c>
      <c r="G853" s="18" t="n"/>
      <c r="H853" s="33" t="n">
        <v>873000</v>
      </c>
      <c r="I853" s="33" t="n"/>
      <c r="J853" s="33" t="n"/>
      <c r="K853" s="34" t="n">
        <v>1.630412137504391</v>
      </c>
      <c r="L853" s="35">
        <f>IF(ISNUMBER(K853),EXP(K853),"")</f>
        <v/>
      </c>
      <c r="M853" s="18" t="inlineStr">
        <is>
          <t>every value from 44000 to 894000 in steps of 1000</t>
        </is>
      </c>
      <c r="N853" s="18" t="inlineStr">
        <is>
          <t>buildings|large|sum_insured</t>
        </is>
      </c>
    </row>
    <row r="854">
      <c r="B854" s="18" t="inlineStr">
        <is>
          <t>buildings|large|sum_insured|874000</t>
        </is>
      </c>
      <c r="C854" s="18" t="inlineStr">
        <is>
          <t>buildings</t>
        </is>
      </c>
      <c r="D854" s="18" t="inlineStr">
        <is>
          <t>large</t>
        </is>
      </c>
      <c r="E854" s="18" t="inlineStr">
        <is>
          <t>sum_insured</t>
        </is>
      </c>
      <c r="F854" s="18" t="inlineStr">
        <is>
          <t>spline value</t>
        </is>
      </c>
      <c r="G854" s="18" t="n"/>
      <c r="H854" s="33" t="n">
        <v>874000</v>
      </c>
      <c r="I854" s="33" t="n"/>
      <c r="J854" s="33" t="n"/>
      <c r="K854" s="34" t="n">
        <v>1.629734418774227</v>
      </c>
      <c r="L854" s="35">
        <f>IF(ISNUMBER(K854),EXP(K854),"")</f>
        <v/>
      </c>
      <c r="M854" s="18" t="inlineStr">
        <is>
          <t>every value from 44000 to 894000 in steps of 1000</t>
        </is>
      </c>
      <c r="N854" s="18" t="inlineStr">
        <is>
          <t>buildings|large|sum_insured</t>
        </is>
      </c>
    </row>
    <row r="855">
      <c r="B855" s="18" t="inlineStr">
        <is>
          <t>buildings|large|sum_insured|875000</t>
        </is>
      </c>
      <c r="C855" s="18" t="inlineStr">
        <is>
          <t>buildings</t>
        </is>
      </c>
      <c r="D855" s="18" t="inlineStr">
        <is>
          <t>large</t>
        </is>
      </c>
      <c r="E855" s="18" t="inlineStr">
        <is>
          <t>sum_insured</t>
        </is>
      </c>
      <c r="F855" s="18" t="inlineStr">
        <is>
          <t>spline value</t>
        </is>
      </c>
      <c r="G855" s="18" t="n"/>
      <c r="H855" s="33" t="n">
        <v>875000</v>
      </c>
      <c r="I855" s="33" t="n"/>
      <c r="J855" s="33" t="n"/>
      <c r="K855" s="34" t="n">
        <v>1.629051088805139</v>
      </c>
      <c r="L855" s="35">
        <f>IF(ISNUMBER(K855),EXP(K855),"")</f>
        <v/>
      </c>
      <c r="M855" s="18" t="inlineStr">
        <is>
          <t>every value from 44000 to 894000 in steps of 1000</t>
        </is>
      </c>
      <c r="N855" s="18" t="inlineStr">
        <is>
          <t>buildings|large|sum_insured</t>
        </is>
      </c>
    </row>
    <row r="856">
      <c r="B856" s="18" t="inlineStr">
        <is>
          <t>buildings|large|sum_insured|876000</t>
        </is>
      </c>
      <c r="C856" s="18" t="inlineStr">
        <is>
          <t>buildings</t>
        </is>
      </c>
      <c r="D856" s="18" t="inlineStr">
        <is>
          <t>large</t>
        </is>
      </c>
      <c r="E856" s="18" t="inlineStr">
        <is>
          <t>sum_insured</t>
        </is>
      </c>
      <c r="F856" s="18" t="inlineStr">
        <is>
          <t>spline value</t>
        </is>
      </c>
      <c r="G856" s="18" t="n"/>
      <c r="H856" s="33" t="n">
        <v>876000</v>
      </c>
      <c r="I856" s="33" t="n"/>
      <c r="J856" s="33" t="n"/>
      <c r="K856" s="34" t="n">
        <v>1.628362154872199</v>
      </c>
      <c r="L856" s="35">
        <f>IF(ISNUMBER(K856),EXP(K856),"")</f>
        <v/>
      </c>
      <c r="M856" s="18" t="inlineStr">
        <is>
          <t>every value from 44000 to 894000 in steps of 1000</t>
        </is>
      </c>
      <c r="N856" s="18" t="inlineStr">
        <is>
          <t>buildings|large|sum_insured</t>
        </is>
      </c>
    </row>
    <row r="857">
      <c r="B857" s="18" t="inlineStr">
        <is>
          <t>buildings|large|sum_insured|877000</t>
        </is>
      </c>
      <c r="C857" s="18" t="inlineStr">
        <is>
          <t>buildings</t>
        </is>
      </c>
      <c r="D857" s="18" t="inlineStr">
        <is>
          <t>large</t>
        </is>
      </c>
      <c r="E857" s="18" t="inlineStr">
        <is>
          <t>sum_insured</t>
        </is>
      </c>
      <c r="F857" s="18" t="inlineStr">
        <is>
          <t>spline value</t>
        </is>
      </c>
      <c r="G857" s="18" t="n"/>
      <c r="H857" s="33" t="n">
        <v>877000</v>
      </c>
      <c r="I857" s="33" t="n"/>
      <c r="J857" s="33" t="n"/>
      <c r="K857" s="34" t="n">
        <v>1.627667624250478</v>
      </c>
      <c r="L857" s="35">
        <f>IF(ISNUMBER(K857),EXP(K857),"")</f>
        <v/>
      </c>
      <c r="M857" s="18" t="inlineStr">
        <is>
          <t>every value from 44000 to 894000 in steps of 1000</t>
        </is>
      </c>
      <c r="N857" s="18" t="inlineStr">
        <is>
          <t>buildings|large|sum_insured</t>
        </is>
      </c>
    </row>
    <row r="858">
      <c r="B858" s="18" t="inlineStr">
        <is>
          <t>buildings|large|sum_insured|878000</t>
        </is>
      </c>
      <c r="C858" s="18" t="inlineStr">
        <is>
          <t>buildings</t>
        </is>
      </c>
      <c r="D858" s="18" t="inlineStr">
        <is>
          <t>large</t>
        </is>
      </c>
      <c r="E858" s="18" t="inlineStr">
        <is>
          <t>sum_insured</t>
        </is>
      </c>
      <c r="F858" s="18" t="inlineStr">
        <is>
          <t>spline value</t>
        </is>
      </c>
      <c r="G858" s="18" t="n"/>
      <c r="H858" s="33" t="n">
        <v>878000</v>
      </c>
      <c r="I858" s="33" t="n"/>
      <c r="J858" s="33" t="n"/>
      <c r="K858" s="34" t="n">
        <v>1.62696750421505</v>
      </c>
      <c r="L858" s="35">
        <f>IF(ISNUMBER(K858),EXP(K858),"")</f>
        <v/>
      </c>
      <c r="M858" s="18" t="inlineStr">
        <is>
          <t>every value from 44000 to 894000 in steps of 1000</t>
        </is>
      </c>
      <c r="N858" s="18" t="inlineStr">
        <is>
          <t>buildings|large|sum_insured</t>
        </is>
      </c>
    </row>
    <row r="859">
      <c r="B859" s="18" t="inlineStr">
        <is>
          <t>buildings|large|sum_insured|879000</t>
        </is>
      </c>
      <c r="C859" s="18" t="inlineStr">
        <is>
          <t>buildings</t>
        </is>
      </c>
      <c r="D859" s="18" t="inlineStr">
        <is>
          <t>large</t>
        </is>
      </c>
      <c r="E859" s="18" t="inlineStr">
        <is>
          <t>sum_insured</t>
        </is>
      </c>
      <c r="F859" s="18" t="inlineStr">
        <is>
          <t>spline value</t>
        </is>
      </c>
      <c r="G859" s="18" t="n"/>
      <c r="H859" s="33" t="n">
        <v>879000</v>
      </c>
      <c r="I859" s="33" t="n"/>
      <c r="J859" s="33" t="n"/>
      <c r="K859" s="34" t="n">
        <v>1.626261802040986</v>
      </c>
      <c r="L859" s="35">
        <f>IF(ISNUMBER(K859),EXP(K859),"")</f>
        <v/>
      </c>
      <c r="M859" s="18" t="inlineStr">
        <is>
          <t>every value from 44000 to 894000 in steps of 1000</t>
        </is>
      </c>
      <c r="N859" s="18" t="inlineStr">
        <is>
          <t>buildings|large|sum_insured</t>
        </is>
      </c>
    </row>
    <row r="860">
      <c r="B860" s="18" t="inlineStr">
        <is>
          <t>buildings|large|sum_insured|880000</t>
        </is>
      </c>
      <c r="C860" s="18" t="inlineStr">
        <is>
          <t>buildings</t>
        </is>
      </c>
      <c r="D860" s="18" t="inlineStr">
        <is>
          <t>large</t>
        </is>
      </c>
      <c r="E860" s="18" t="inlineStr">
        <is>
          <t>sum_insured</t>
        </is>
      </c>
      <c r="F860" s="18" t="inlineStr">
        <is>
          <t>spline value</t>
        </is>
      </c>
      <c r="G860" s="18" t="n"/>
      <c r="H860" s="33" t="n">
        <v>880000</v>
      </c>
      <c r="I860" s="33" t="n"/>
      <c r="J860" s="33" t="n"/>
      <c r="K860" s="34" t="n">
        <v>1.625550525003357</v>
      </c>
      <c r="L860" s="35">
        <f>IF(ISNUMBER(K860),EXP(K860),"")</f>
        <v/>
      </c>
      <c r="M860" s="18" t="inlineStr">
        <is>
          <t>every value from 44000 to 894000 in steps of 1000</t>
        </is>
      </c>
      <c r="N860" s="18" t="inlineStr">
        <is>
          <t>buildings|large|sum_insured</t>
        </is>
      </c>
    </row>
    <row r="861">
      <c r="B861" s="18" t="inlineStr">
        <is>
          <t>buildings|large|sum_insured|881000</t>
        </is>
      </c>
      <c r="C861" s="18" t="inlineStr">
        <is>
          <t>buildings</t>
        </is>
      </c>
      <c r="D861" s="18" t="inlineStr">
        <is>
          <t>large</t>
        </is>
      </c>
      <c r="E861" s="18" t="inlineStr">
        <is>
          <t>sum_insured</t>
        </is>
      </c>
      <c r="F861" s="18" t="inlineStr">
        <is>
          <t>spline value</t>
        </is>
      </c>
      <c r="G861" s="18" t="n"/>
      <c r="H861" s="33" t="n">
        <v>881000</v>
      </c>
      <c r="I861" s="33" t="n"/>
      <c r="J861" s="33" t="n"/>
      <c r="K861" s="34" t="n">
        <v>1.624833680377237</v>
      </c>
      <c r="L861" s="35">
        <f>IF(ISNUMBER(K861),EXP(K861),"")</f>
        <v/>
      </c>
      <c r="M861" s="18" t="inlineStr">
        <is>
          <t>every value from 44000 to 894000 in steps of 1000</t>
        </is>
      </c>
      <c r="N861" s="18" t="inlineStr">
        <is>
          <t>buildings|large|sum_insured</t>
        </is>
      </c>
    </row>
    <row r="862">
      <c r="B862" s="18" t="inlineStr">
        <is>
          <t>buildings|large|sum_insured|882000</t>
        </is>
      </c>
      <c r="C862" s="18" t="inlineStr">
        <is>
          <t>buildings</t>
        </is>
      </c>
      <c r="D862" s="18" t="inlineStr">
        <is>
          <t>large</t>
        </is>
      </c>
      <c r="E862" s="18" t="inlineStr">
        <is>
          <t>sum_insured</t>
        </is>
      </c>
      <c r="F862" s="18" t="inlineStr">
        <is>
          <t>spline value</t>
        </is>
      </c>
      <c r="G862" s="18" t="n"/>
      <c r="H862" s="33" t="n">
        <v>882000</v>
      </c>
      <c r="I862" s="33" t="n"/>
      <c r="J862" s="33" t="n"/>
      <c r="K862" s="34" t="n">
        <v>1.624111275437695</v>
      </c>
      <c r="L862" s="35">
        <f>IF(ISNUMBER(K862),EXP(K862),"")</f>
        <v/>
      </c>
      <c r="M862" s="18" t="inlineStr">
        <is>
          <t>every value from 44000 to 894000 in steps of 1000</t>
        </is>
      </c>
      <c r="N862" s="18" t="inlineStr">
        <is>
          <t>buildings|large|sum_insured</t>
        </is>
      </c>
    </row>
    <row r="863">
      <c r="B863" s="18" t="inlineStr">
        <is>
          <t>buildings|large|sum_insured|883000</t>
        </is>
      </c>
      <c r="C863" s="18" t="inlineStr">
        <is>
          <t>buildings</t>
        </is>
      </c>
      <c r="D863" s="18" t="inlineStr">
        <is>
          <t>large</t>
        </is>
      </c>
      <c r="E863" s="18" t="inlineStr">
        <is>
          <t>sum_insured</t>
        </is>
      </c>
      <c r="F863" s="18" t="inlineStr">
        <is>
          <t>spline value</t>
        </is>
      </c>
      <c r="G863" s="18" t="n"/>
      <c r="H863" s="33" t="n">
        <v>883000</v>
      </c>
      <c r="I863" s="33" t="n"/>
      <c r="J863" s="33" t="n"/>
      <c r="K863" s="34" t="n">
        <v>1.623383317459806</v>
      </c>
      <c r="L863" s="35">
        <f>IF(ISNUMBER(K863),EXP(K863),"")</f>
        <v/>
      </c>
      <c r="M863" s="18" t="inlineStr">
        <is>
          <t>every value from 44000 to 894000 in steps of 1000</t>
        </is>
      </c>
      <c r="N863" s="18" t="inlineStr">
        <is>
          <t>buildings|large|sum_insured</t>
        </is>
      </c>
    </row>
    <row r="864">
      <c r="B864" s="18" t="inlineStr">
        <is>
          <t>buildings|large|sum_insured|884000</t>
        </is>
      </c>
      <c r="C864" s="18" t="inlineStr">
        <is>
          <t>buildings</t>
        </is>
      </c>
      <c r="D864" s="18" t="inlineStr">
        <is>
          <t>large</t>
        </is>
      </c>
      <c r="E864" s="18" t="inlineStr">
        <is>
          <t>sum_insured</t>
        </is>
      </c>
      <c r="F864" s="18" t="inlineStr">
        <is>
          <t>spline value</t>
        </is>
      </c>
      <c r="G864" s="18" t="n"/>
      <c r="H864" s="33" t="n">
        <v>884000</v>
      </c>
      <c r="I864" s="33" t="n"/>
      <c r="J864" s="33" t="n"/>
      <c r="K864" s="34" t="n">
        <v>1.622649813718641</v>
      </c>
      <c r="L864" s="35">
        <f>IF(ISNUMBER(K864),EXP(K864),"")</f>
        <v/>
      </c>
      <c r="M864" s="18" t="inlineStr">
        <is>
          <t>every value from 44000 to 894000 in steps of 1000</t>
        </is>
      </c>
      <c r="N864" s="18" t="inlineStr">
        <is>
          <t>buildings|large|sum_insured</t>
        </is>
      </c>
    </row>
    <row r="865">
      <c r="B865" s="18" t="inlineStr">
        <is>
          <t>buildings|large|sum_insured|885000</t>
        </is>
      </c>
      <c r="C865" s="18" t="inlineStr">
        <is>
          <t>buildings</t>
        </is>
      </c>
      <c r="D865" s="18" t="inlineStr">
        <is>
          <t>large</t>
        </is>
      </c>
      <c r="E865" s="18" t="inlineStr">
        <is>
          <t>sum_insured</t>
        </is>
      </c>
      <c r="F865" s="18" t="inlineStr">
        <is>
          <t>spline value</t>
        </is>
      </c>
      <c r="G865" s="18" t="n"/>
      <c r="H865" s="33" t="n">
        <v>885000</v>
      </c>
      <c r="I865" s="33" t="n"/>
      <c r="J865" s="33" t="n"/>
      <c r="K865" s="34" t="n">
        <v>1.621910771489272</v>
      </c>
      <c r="L865" s="35">
        <f>IF(ISNUMBER(K865),EXP(K865),"")</f>
        <v/>
      </c>
      <c r="M865" s="18" t="inlineStr">
        <is>
          <t>every value from 44000 to 894000 in steps of 1000</t>
        </is>
      </c>
      <c r="N865" s="18" t="inlineStr">
        <is>
          <t>buildings|large|sum_insured</t>
        </is>
      </c>
    </row>
    <row r="866">
      <c r="B866" s="18" t="inlineStr">
        <is>
          <t>buildings|large|sum_insured|886000</t>
        </is>
      </c>
      <c r="C866" s="18" t="inlineStr">
        <is>
          <t>buildings</t>
        </is>
      </c>
      <c r="D866" s="18" t="inlineStr">
        <is>
          <t>large</t>
        </is>
      </c>
      <c r="E866" s="18" t="inlineStr">
        <is>
          <t>sum_insured</t>
        </is>
      </c>
      <c r="F866" s="18" t="inlineStr">
        <is>
          <t>spline value</t>
        </is>
      </c>
      <c r="G866" s="18" t="n"/>
      <c r="H866" s="33" t="n">
        <v>886000</v>
      </c>
      <c r="I866" s="33" t="n"/>
      <c r="J866" s="33" t="n"/>
      <c r="K866" s="34" t="n">
        <v>1.621166198046771</v>
      </c>
      <c r="L866" s="35">
        <f>IF(ISNUMBER(K866),EXP(K866),"")</f>
        <v/>
      </c>
      <c r="M866" s="18" t="inlineStr">
        <is>
          <t>every value from 44000 to 894000 in steps of 1000</t>
        </is>
      </c>
      <c r="N866" s="18" t="inlineStr">
        <is>
          <t>buildings|large|sum_insured</t>
        </is>
      </c>
    </row>
    <row r="867">
      <c r="B867" s="18" t="inlineStr">
        <is>
          <t>buildings|large|sum_insured|887000</t>
        </is>
      </c>
      <c r="C867" s="18" t="inlineStr">
        <is>
          <t>buildings</t>
        </is>
      </c>
      <c r="D867" s="18" t="inlineStr">
        <is>
          <t>large</t>
        </is>
      </c>
      <c r="E867" s="18" t="inlineStr">
        <is>
          <t>sum_insured</t>
        </is>
      </c>
      <c r="F867" s="18" t="inlineStr">
        <is>
          <t>spline value</t>
        </is>
      </c>
      <c r="G867" s="18" t="n"/>
      <c r="H867" s="33" t="n">
        <v>887000</v>
      </c>
      <c r="I867" s="33" t="n"/>
      <c r="J867" s="33" t="n"/>
      <c r="K867" s="34" t="n">
        <v>1.620416100666209</v>
      </c>
      <c r="L867" s="35">
        <f>IF(ISNUMBER(K867),EXP(K867),"")</f>
        <v/>
      </c>
      <c r="M867" s="18" t="inlineStr">
        <is>
          <t>every value from 44000 to 894000 in steps of 1000</t>
        </is>
      </c>
      <c r="N867" s="18" t="inlineStr">
        <is>
          <t>buildings|large|sum_insured</t>
        </is>
      </c>
    </row>
    <row r="868">
      <c r="B868" s="18" t="inlineStr">
        <is>
          <t>buildings|large|sum_insured|888000</t>
        </is>
      </c>
      <c r="C868" s="18" t="inlineStr">
        <is>
          <t>buildings</t>
        </is>
      </c>
      <c r="D868" s="18" t="inlineStr">
        <is>
          <t>large</t>
        </is>
      </c>
      <c r="E868" s="18" t="inlineStr">
        <is>
          <t>sum_insured</t>
        </is>
      </c>
      <c r="F868" s="18" t="inlineStr">
        <is>
          <t>spline value</t>
        </is>
      </c>
      <c r="G868" s="18" t="n"/>
      <c r="H868" s="33" t="n">
        <v>888000</v>
      </c>
      <c r="I868" s="33" t="n"/>
      <c r="J868" s="33" t="n"/>
      <c r="K868" s="34" t="n">
        <v>1.619660486622659</v>
      </c>
      <c r="L868" s="35">
        <f>IF(ISNUMBER(K868),EXP(K868),"")</f>
        <v/>
      </c>
      <c r="M868" s="18" t="inlineStr">
        <is>
          <t>every value from 44000 to 894000 in steps of 1000</t>
        </is>
      </c>
      <c r="N868" s="18" t="inlineStr">
        <is>
          <t>buildings|large|sum_insured</t>
        </is>
      </c>
    </row>
    <row r="869">
      <c r="B869" s="18" t="inlineStr">
        <is>
          <t>buildings|large|sum_insured|889000</t>
        </is>
      </c>
      <c r="C869" s="18" t="inlineStr">
        <is>
          <t>buildings</t>
        </is>
      </c>
      <c r="D869" s="18" t="inlineStr">
        <is>
          <t>large</t>
        </is>
      </c>
      <c r="E869" s="18" t="inlineStr">
        <is>
          <t>sum_insured</t>
        </is>
      </c>
      <c r="F869" s="18" t="inlineStr">
        <is>
          <t>spline value</t>
        </is>
      </c>
      <c r="G869" s="18" t="n"/>
      <c r="H869" s="33" t="n">
        <v>889000</v>
      </c>
      <c r="I869" s="33" t="n"/>
      <c r="J869" s="33" t="n"/>
      <c r="K869" s="34" t="n">
        <v>1.618899363191193</v>
      </c>
      <c r="L869" s="35">
        <f>IF(ISNUMBER(K869),EXP(K869),"")</f>
        <v/>
      </c>
      <c r="M869" s="18" t="inlineStr">
        <is>
          <t>every value from 44000 to 894000 in steps of 1000</t>
        </is>
      </c>
      <c r="N869" s="18" t="inlineStr">
        <is>
          <t>buildings|large|sum_insured</t>
        </is>
      </c>
    </row>
    <row r="870">
      <c r="B870" s="18" t="inlineStr">
        <is>
          <t>buildings|large|sum_insured|890000</t>
        </is>
      </c>
      <c r="C870" s="18" t="inlineStr">
        <is>
          <t>buildings</t>
        </is>
      </c>
      <c r="D870" s="18" t="inlineStr">
        <is>
          <t>large</t>
        </is>
      </c>
      <c r="E870" s="18" t="inlineStr">
        <is>
          <t>sum_insured</t>
        </is>
      </c>
      <c r="F870" s="18" t="inlineStr">
        <is>
          <t>spline value</t>
        </is>
      </c>
      <c r="G870" s="18" t="n"/>
      <c r="H870" s="33" t="n">
        <v>890000</v>
      </c>
      <c r="I870" s="33" t="n"/>
      <c r="J870" s="33" t="n"/>
      <c r="K870" s="34" t="n">
        <v>1.618132737646882</v>
      </c>
      <c r="L870" s="35">
        <f>IF(ISNUMBER(K870),EXP(K870),"")</f>
        <v/>
      </c>
      <c r="M870" s="18" t="inlineStr">
        <is>
          <t>every value from 44000 to 894000 in steps of 1000</t>
        </is>
      </c>
      <c r="N870" s="18" t="inlineStr">
        <is>
          <t>buildings|large|sum_insured</t>
        </is>
      </c>
    </row>
    <row r="871">
      <c r="B871" s="18" t="inlineStr">
        <is>
          <t>buildings|large|sum_insured|891000</t>
        </is>
      </c>
      <c r="C871" s="18" t="inlineStr">
        <is>
          <t>buildings</t>
        </is>
      </c>
      <c r="D871" s="18" t="inlineStr">
        <is>
          <t>large</t>
        </is>
      </c>
      <c r="E871" s="18" t="inlineStr">
        <is>
          <t>sum_insured</t>
        </is>
      </c>
      <c r="F871" s="18" t="inlineStr">
        <is>
          <t>spline value</t>
        </is>
      </c>
      <c r="G871" s="18" t="n"/>
      <c r="H871" s="33" t="n">
        <v>891000</v>
      </c>
      <c r="I871" s="33" t="n"/>
      <c r="J871" s="33" t="n"/>
      <c r="K871" s="34" t="n">
        <v>1.6173606172648</v>
      </c>
      <c r="L871" s="35">
        <f>IF(ISNUMBER(K871),EXP(K871),"")</f>
        <v/>
      </c>
      <c r="M871" s="18" t="inlineStr">
        <is>
          <t>every value from 44000 to 894000 in steps of 1000</t>
        </is>
      </c>
      <c r="N871" s="18" t="inlineStr">
        <is>
          <t>buildings|large|sum_insured</t>
        </is>
      </c>
    </row>
    <row r="872">
      <c r="B872" s="18" t="inlineStr">
        <is>
          <t>buildings|large|sum_insured|892000</t>
        </is>
      </c>
      <c r="C872" s="18" t="inlineStr">
        <is>
          <t>buildings</t>
        </is>
      </c>
      <c r="D872" s="18" t="inlineStr">
        <is>
          <t>large</t>
        </is>
      </c>
      <c r="E872" s="18" t="inlineStr">
        <is>
          <t>sum_insured</t>
        </is>
      </c>
      <c r="F872" s="18" t="inlineStr">
        <is>
          <t>spline value</t>
        </is>
      </c>
      <c r="G872" s="18" t="n"/>
      <c r="H872" s="33" t="n">
        <v>892000</v>
      </c>
      <c r="I872" s="33" t="n"/>
      <c r="J872" s="33" t="n"/>
      <c r="K872" s="34" t="n">
        <v>1.616583009320017</v>
      </c>
      <c r="L872" s="35">
        <f>IF(ISNUMBER(K872),EXP(K872),"")</f>
        <v/>
      </c>
      <c r="M872" s="18" t="inlineStr">
        <is>
          <t>every value from 44000 to 894000 in steps of 1000</t>
        </is>
      </c>
      <c r="N872" s="18" t="inlineStr">
        <is>
          <t>buildings|large|sum_insured</t>
        </is>
      </c>
    </row>
    <row r="873">
      <c r="B873" s="18" t="inlineStr">
        <is>
          <t>buildings|large|sum_insured|893000</t>
        </is>
      </c>
      <c r="C873" s="18" t="inlineStr">
        <is>
          <t>buildings</t>
        </is>
      </c>
      <c r="D873" s="18" t="inlineStr">
        <is>
          <t>large</t>
        </is>
      </c>
      <c r="E873" s="18" t="inlineStr">
        <is>
          <t>sum_insured</t>
        </is>
      </c>
      <c r="F873" s="18" t="inlineStr">
        <is>
          <t>spline value</t>
        </is>
      </c>
      <c r="G873" s="18" t="n"/>
      <c r="H873" s="33" t="n">
        <v>893000</v>
      </c>
      <c r="I873" s="33" t="n"/>
      <c r="J873" s="33" t="n"/>
      <c r="K873" s="34" t="n">
        <v>1.615799921087606</v>
      </c>
      <c r="L873" s="35">
        <f>IF(ISNUMBER(K873),EXP(K873),"")</f>
        <v/>
      </c>
      <c r="M873" s="18" t="inlineStr">
        <is>
          <t>every value from 44000 to 894000 in steps of 1000</t>
        </is>
      </c>
      <c r="N873" s="18" t="inlineStr">
        <is>
          <t>buildings|large|sum_insured</t>
        </is>
      </c>
    </row>
    <row r="874">
      <c r="B874" s="18" t="inlineStr">
        <is>
          <t>buildings|large|sum_insured|894000</t>
        </is>
      </c>
      <c r="C874" s="18" t="inlineStr">
        <is>
          <t>buildings</t>
        </is>
      </c>
      <c r="D874" s="18" t="inlineStr">
        <is>
          <t>large</t>
        </is>
      </c>
      <c r="E874" s="18" t="inlineStr">
        <is>
          <t>sum_insured</t>
        </is>
      </c>
      <c r="F874" s="18" t="inlineStr">
        <is>
          <t>spline value</t>
        </is>
      </c>
      <c r="G874" s="18" t="n"/>
      <c r="H874" s="33" t="n">
        <v>894000</v>
      </c>
      <c r="I874" s="33" t="n"/>
      <c r="J874" s="33" t="n"/>
      <c r="K874" s="34" t="n">
        <v>1.615011359842638</v>
      </c>
      <c r="L874" s="35">
        <f>IF(ISNUMBER(K874),EXP(K874),"")</f>
        <v/>
      </c>
      <c r="M874" s="18" t="inlineStr">
        <is>
          <t>every value from 44000 to 894000 in steps of 1000</t>
        </is>
      </c>
      <c r="N874" s="18" t="inlineStr">
        <is>
          <t>buildings|large|sum_insured</t>
        </is>
      </c>
    </row>
    <row r="875">
      <c r="B875" s="18" t="inlineStr">
        <is>
          <t>buildings|large|sum_insured|MISSING</t>
        </is>
      </c>
      <c r="C875" s="18" t="inlineStr">
        <is>
          <t>buildings</t>
        </is>
      </c>
      <c r="D875" s="18" t="inlineStr">
        <is>
          <t>large</t>
        </is>
      </c>
      <c r="E875" s="18" t="inlineStr">
        <is>
          <t>sum_insured</t>
        </is>
      </c>
      <c r="F875" s="18" t="inlineStr">
        <is>
          <t>spline missing</t>
        </is>
      </c>
      <c r="G875" s="18" t="inlineStr">
        <is>
          <t>MISSING</t>
        </is>
      </c>
      <c r="H875" s="33" t="n"/>
      <c r="I875" s="33" t="n"/>
      <c r="J875" s="33" t="n"/>
      <c r="K875" s="34" t="n">
        <v>0</v>
      </c>
      <c r="L875" s="35">
        <f>IF(ISNUMBER(K875),EXP(K875),"")</f>
        <v/>
      </c>
      <c r="M875" s="18" t="inlineStr">
        <is>
          <t>no missing values in the developed fit, so a missing value contributes 0</t>
        </is>
      </c>
      <c r="N875" s="18" t="inlineStr">
        <is>
          <t>buildings|large|sum_insured</t>
        </is>
      </c>
    </row>
    <row r="876">
      <c r="B876" s="18" t="inlineStr">
        <is>
          <t>buildings|large|elevation_m|0.0</t>
        </is>
      </c>
      <c r="C876" s="18" t="inlineStr">
        <is>
          <t>buildings</t>
        </is>
      </c>
      <c r="D876" s="18" t="inlineStr">
        <is>
          <t>large</t>
        </is>
      </c>
      <c r="E876" s="18" t="inlineStr">
        <is>
          <t>elevation_m</t>
        </is>
      </c>
      <c r="F876" s="18" t="inlineStr">
        <is>
          <t>spline value</t>
        </is>
      </c>
      <c r="G876" s="18" t="n"/>
      <c r="H876" s="33" t="n">
        <v>0</v>
      </c>
      <c r="I876" s="33" t="n"/>
      <c r="J876" s="33" t="n"/>
      <c r="K876" s="34" t="n">
        <v>0.01196858103825374</v>
      </c>
      <c r="L876" s="35">
        <f>IF(ISNUMBER(K876),EXP(K876),"")</f>
        <v/>
      </c>
      <c r="M876" s="18" t="inlineStr">
        <is>
          <t>every value from 0 to 60 in steps of 0.1</t>
        </is>
      </c>
      <c r="N876" s="18" t="inlineStr">
        <is>
          <t>buildings|large|elevation_m</t>
        </is>
      </c>
    </row>
    <row r="877">
      <c r="B877" s="18" t="inlineStr">
        <is>
          <t>buildings|large|elevation_m|0.1</t>
        </is>
      </c>
      <c r="C877" s="18" t="inlineStr">
        <is>
          <t>buildings</t>
        </is>
      </c>
      <c r="D877" s="18" t="inlineStr">
        <is>
          <t>large</t>
        </is>
      </c>
      <c r="E877" s="18" t="inlineStr">
        <is>
          <t>elevation_m</t>
        </is>
      </c>
      <c r="F877" s="18" t="inlineStr">
        <is>
          <t>spline value</t>
        </is>
      </c>
      <c r="G877" s="18" t="n"/>
      <c r="H877" s="33" t="n">
        <v>0.1</v>
      </c>
      <c r="I877" s="33" t="n"/>
      <c r="J877" s="33" t="n"/>
      <c r="K877" s="34" t="n">
        <v>-0.05263419935960315</v>
      </c>
      <c r="L877" s="35">
        <f>IF(ISNUMBER(K877),EXP(K877),"")</f>
        <v/>
      </c>
      <c r="M877" s="18" t="inlineStr">
        <is>
          <t>every value from 0 to 60 in steps of 0.1</t>
        </is>
      </c>
      <c r="N877" s="18" t="inlineStr">
        <is>
          <t>buildings|large|elevation_m</t>
        </is>
      </c>
    </row>
    <row r="878">
      <c r="B878" s="18" t="inlineStr">
        <is>
          <t>buildings|large|elevation_m|0.2</t>
        </is>
      </c>
      <c r="C878" s="18" t="inlineStr">
        <is>
          <t>buildings</t>
        </is>
      </c>
      <c r="D878" s="18" t="inlineStr">
        <is>
          <t>large</t>
        </is>
      </c>
      <c r="E878" s="18" t="inlineStr">
        <is>
          <t>elevation_m</t>
        </is>
      </c>
      <c r="F878" s="18" t="inlineStr">
        <is>
          <t>spline value</t>
        </is>
      </c>
      <c r="G878" s="18" t="n"/>
      <c r="H878" s="33" t="n">
        <v>0.2</v>
      </c>
      <c r="I878" s="33" t="n"/>
      <c r="J878" s="33" t="n"/>
      <c r="K878" s="34" t="n">
        <v>-0.1152134541289714</v>
      </c>
      <c r="L878" s="35">
        <f>IF(ISNUMBER(K878),EXP(K878),"")</f>
        <v/>
      </c>
      <c r="M878" s="18" t="inlineStr">
        <is>
          <t>every value from 0 to 60 in steps of 0.1</t>
        </is>
      </c>
      <c r="N878" s="18" t="inlineStr">
        <is>
          <t>buildings|large|elevation_m</t>
        </is>
      </c>
    </row>
    <row r="879">
      <c r="B879" s="18" t="inlineStr">
        <is>
          <t>buildings|large|elevation_m|0.3</t>
        </is>
      </c>
      <c r="C879" s="18" t="inlineStr">
        <is>
          <t>buildings</t>
        </is>
      </c>
      <c r="D879" s="18" t="inlineStr">
        <is>
          <t>large</t>
        </is>
      </c>
      <c r="E879" s="18" t="inlineStr">
        <is>
          <t>elevation_m</t>
        </is>
      </c>
      <c r="F879" s="18" t="inlineStr">
        <is>
          <t>spline value</t>
        </is>
      </c>
      <c r="G879" s="18" t="n"/>
      <c r="H879" s="33" t="n">
        <v>0.3</v>
      </c>
      <c r="I879" s="33" t="n"/>
      <c r="J879" s="33" t="n"/>
      <c r="K879" s="34" t="n">
        <v>-0.1758049998018593</v>
      </c>
      <c r="L879" s="35">
        <f>IF(ISNUMBER(K879),EXP(K879),"")</f>
        <v/>
      </c>
      <c r="M879" s="18" t="inlineStr">
        <is>
          <t>every value from 0 to 60 in steps of 0.1</t>
        </is>
      </c>
      <c r="N879" s="18" t="inlineStr">
        <is>
          <t>buildings|large|elevation_m</t>
        </is>
      </c>
    </row>
    <row r="880">
      <c r="B880" s="18" t="inlineStr">
        <is>
          <t>buildings|large|elevation_m|0.4</t>
        </is>
      </c>
      <c r="C880" s="18" t="inlineStr">
        <is>
          <t>buildings</t>
        </is>
      </c>
      <c r="D880" s="18" t="inlineStr">
        <is>
          <t>large</t>
        </is>
      </c>
      <c r="E880" s="18" t="inlineStr">
        <is>
          <t>elevation_m</t>
        </is>
      </c>
      <c r="F880" s="18" t="inlineStr">
        <is>
          <t>spline value</t>
        </is>
      </c>
      <c r="G880" s="18" t="n"/>
      <c r="H880" s="33" t="n">
        <v>0.4</v>
      </c>
      <c r="I880" s="33" t="n"/>
      <c r="J880" s="33" t="n"/>
      <c r="K880" s="34" t="n">
        <v>-0.2344446529102758</v>
      </c>
      <c r="L880" s="35">
        <f>IF(ISNUMBER(K880),EXP(K880),"")</f>
        <v/>
      </c>
      <c r="M880" s="18" t="inlineStr">
        <is>
          <t>every value from 0 to 60 in steps of 0.1</t>
        </is>
      </c>
      <c r="N880" s="18" t="inlineStr">
        <is>
          <t>buildings|large|elevation_m</t>
        </is>
      </c>
    </row>
    <row r="881">
      <c r="B881" s="18" t="inlineStr">
        <is>
          <t>buildings|large|elevation_m|0.5</t>
        </is>
      </c>
      <c r="C881" s="18" t="inlineStr">
        <is>
          <t>buildings</t>
        </is>
      </c>
      <c r="D881" s="18" t="inlineStr">
        <is>
          <t>large</t>
        </is>
      </c>
      <c r="E881" s="18" t="inlineStr">
        <is>
          <t>elevation_m</t>
        </is>
      </c>
      <c r="F881" s="18" t="inlineStr">
        <is>
          <t>spline value</t>
        </is>
      </c>
      <c r="G881" s="18" t="n"/>
      <c r="H881" s="33" t="n">
        <v>0.5</v>
      </c>
      <c r="I881" s="33" t="n"/>
      <c r="J881" s="33" t="n"/>
      <c r="K881" s="34" t="n">
        <v>-0.2911682299862295</v>
      </c>
      <c r="L881" s="35">
        <f>IF(ISNUMBER(K881),EXP(K881),"")</f>
        <v/>
      </c>
      <c r="M881" s="18" t="inlineStr">
        <is>
          <t>every value from 0 to 60 in steps of 0.1</t>
        </is>
      </c>
      <c r="N881" s="18" t="inlineStr">
        <is>
          <t>buildings|large|elevation_m</t>
        </is>
      </c>
    </row>
    <row r="882">
      <c r="B882" s="18" t="inlineStr">
        <is>
          <t>buildings|large|elevation_m|0.6</t>
        </is>
      </c>
      <c r="C882" s="18" t="inlineStr">
        <is>
          <t>buildings</t>
        </is>
      </c>
      <c r="D882" s="18" t="inlineStr">
        <is>
          <t>large</t>
        </is>
      </c>
      <c r="E882" s="18" t="inlineStr">
        <is>
          <t>elevation_m</t>
        </is>
      </c>
      <c r="F882" s="18" t="inlineStr">
        <is>
          <t>spline value</t>
        </is>
      </c>
      <c r="G882" s="18" t="n"/>
      <c r="H882" s="33" t="n">
        <v>0.6</v>
      </c>
      <c r="I882" s="33" t="n"/>
      <c r="J882" s="33" t="n"/>
      <c r="K882" s="34" t="n">
        <v>-0.3460115475617291</v>
      </c>
      <c r="L882" s="35">
        <f>IF(ISNUMBER(K882),EXP(K882),"")</f>
        <v/>
      </c>
      <c r="M882" s="18" t="inlineStr">
        <is>
          <t>every value from 0 to 60 in steps of 0.1</t>
        </is>
      </c>
      <c r="N882" s="18" t="inlineStr">
        <is>
          <t>buildings|large|elevation_m</t>
        </is>
      </c>
    </row>
    <row r="883">
      <c r="B883" s="18" t="inlineStr">
        <is>
          <t>buildings|large|elevation_m|0.7</t>
        </is>
      </c>
      <c r="C883" s="18" t="inlineStr">
        <is>
          <t>buildings</t>
        </is>
      </c>
      <c r="D883" s="18" t="inlineStr">
        <is>
          <t>large</t>
        </is>
      </c>
      <c r="E883" s="18" t="inlineStr">
        <is>
          <t>elevation_m</t>
        </is>
      </c>
      <c r="F883" s="18" t="inlineStr">
        <is>
          <t>spline value</t>
        </is>
      </c>
      <c r="G883" s="18" t="n"/>
      <c r="H883" s="33" t="n">
        <v>0.7</v>
      </c>
      <c r="I883" s="33" t="n"/>
      <c r="J883" s="33" t="n"/>
      <c r="K883" s="34" t="n">
        <v>-0.3990104221687841</v>
      </c>
      <c r="L883" s="35">
        <f>IF(ISNUMBER(K883),EXP(K883),"")</f>
        <v/>
      </c>
      <c r="M883" s="18" t="inlineStr">
        <is>
          <t>every value from 0 to 60 in steps of 0.1</t>
        </is>
      </c>
      <c r="N883" s="18" t="inlineStr">
        <is>
          <t>buildings|large|elevation_m</t>
        </is>
      </c>
    </row>
    <row r="884">
      <c r="B884" s="18" t="inlineStr">
        <is>
          <t>buildings|large|elevation_m|0.8</t>
        </is>
      </c>
      <c r="C884" s="18" t="inlineStr">
        <is>
          <t>buildings</t>
        </is>
      </c>
      <c r="D884" s="18" t="inlineStr">
        <is>
          <t>large</t>
        </is>
      </c>
      <c r="E884" s="18" t="inlineStr">
        <is>
          <t>elevation_m</t>
        </is>
      </c>
      <c r="F884" s="18" t="inlineStr">
        <is>
          <t>spline value</t>
        </is>
      </c>
      <c r="G884" s="18" t="n"/>
      <c r="H884" s="33" t="n">
        <v>0.8</v>
      </c>
      <c r="I884" s="33" t="n"/>
      <c r="J884" s="33" t="n"/>
      <c r="K884" s="34" t="n">
        <v>-0.4502006703394022</v>
      </c>
      <c r="L884" s="35">
        <f>IF(ISNUMBER(K884),EXP(K884),"")</f>
        <v/>
      </c>
      <c r="M884" s="18" t="inlineStr">
        <is>
          <t>every value from 0 to 60 in steps of 0.1</t>
        </is>
      </c>
      <c r="N884" s="18" t="inlineStr">
        <is>
          <t>buildings|large|elevation_m</t>
        </is>
      </c>
    </row>
    <row r="885">
      <c r="B885" s="18" t="inlineStr">
        <is>
          <t>buildings|large|elevation_m|0.9</t>
        </is>
      </c>
      <c r="C885" s="18" t="inlineStr">
        <is>
          <t>buildings</t>
        </is>
      </c>
      <c r="D885" s="18" t="inlineStr">
        <is>
          <t>large</t>
        </is>
      </c>
      <c r="E885" s="18" t="inlineStr">
        <is>
          <t>elevation_m</t>
        </is>
      </c>
      <c r="F885" s="18" t="inlineStr">
        <is>
          <t>spline value</t>
        </is>
      </c>
      <c r="G885" s="18" t="n"/>
      <c r="H885" s="33" t="n">
        <v>0.9</v>
      </c>
      <c r="I885" s="33" t="n"/>
      <c r="J885" s="33" t="n"/>
      <c r="K885" s="34" t="n">
        <v>-0.4996181086055929</v>
      </c>
      <c r="L885" s="35">
        <f>IF(ISNUMBER(K885),EXP(K885),"")</f>
        <v/>
      </c>
      <c r="M885" s="18" t="inlineStr">
        <is>
          <t>every value from 0 to 60 in steps of 0.1</t>
        </is>
      </c>
      <c r="N885" s="18" t="inlineStr">
        <is>
          <t>buildings|large|elevation_m</t>
        </is>
      </c>
    </row>
    <row r="886">
      <c r="B886" s="18" t="inlineStr">
        <is>
          <t>buildings|large|elevation_m|1.0</t>
        </is>
      </c>
      <c r="C886" s="18" t="inlineStr">
        <is>
          <t>buildings</t>
        </is>
      </c>
      <c r="D886" s="18" t="inlineStr">
        <is>
          <t>large</t>
        </is>
      </c>
      <c r="E886" s="18" t="inlineStr">
        <is>
          <t>elevation_m</t>
        </is>
      </c>
      <c r="F886" s="18" t="inlineStr">
        <is>
          <t>spline value</t>
        </is>
      </c>
      <c r="G886" s="18" t="n"/>
      <c r="H886" s="33" t="n">
        <v>1</v>
      </c>
      <c r="I886" s="33" t="n"/>
      <c r="J886" s="33" t="n"/>
      <c r="K886" s="34" t="n">
        <v>-0.5472985534993645</v>
      </c>
      <c r="L886" s="35">
        <f>IF(ISNUMBER(K886),EXP(K886),"")</f>
        <v/>
      </c>
      <c r="M886" s="18" t="inlineStr">
        <is>
          <t>every value from 0 to 60 in steps of 0.1</t>
        </is>
      </c>
      <c r="N886" s="18" t="inlineStr">
        <is>
          <t>buildings|large|elevation_m</t>
        </is>
      </c>
    </row>
    <row r="887">
      <c r="B887" s="18" t="inlineStr">
        <is>
          <t>buildings|large|elevation_m|1.1</t>
        </is>
      </c>
      <c r="C887" s="18" t="inlineStr">
        <is>
          <t>buildings</t>
        </is>
      </c>
      <c r="D887" s="18" t="inlineStr">
        <is>
          <t>large</t>
        </is>
      </c>
      <c r="E887" s="18" t="inlineStr">
        <is>
          <t>elevation_m</t>
        </is>
      </c>
      <c r="F887" s="18" t="inlineStr">
        <is>
          <t>spline value</t>
        </is>
      </c>
      <c r="G887" s="18" t="n"/>
      <c r="H887" s="33" t="n">
        <v>1.1</v>
      </c>
      <c r="I887" s="33" t="n"/>
      <c r="J887" s="33" t="n"/>
      <c r="K887" s="34" t="n">
        <v>-0.5932778215527263</v>
      </c>
      <c r="L887" s="35">
        <f>IF(ISNUMBER(K887),EXP(K887),"")</f>
        <v/>
      </c>
      <c r="M887" s="18" t="inlineStr">
        <is>
          <t>every value from 0 to 60 in steps of 0.1</t>
        </is>
      </c>
      <c r="N887" s="18" t="inlineStr">
        <is>
          <t>buildings|large|elevation_m</t>
        </is>
      </c>
    </row>
    <row r="888">
      <c r="B888" s="18" t="inlineStr">
        <is>
          <t>buildings|large|elevation_m|1.2</t>
        </is>
      </c>
      <c r="C888" s="18" t="inlineStr">
        <is>
          <t>buildings</t>
        </is>
      </c>
      <c r="D888" s="18" t="inlineStr">
        <is>
          <t>large</t>
        </is>
      </c>
      <c r="E888" s="18" t="inlineStr">
        <is>
          <t>elevation_m</t>
        </is>
      </c>
      <c r="F888" s="18" t="inlineStr">
        <is>
          <t>spline value</t>
        </is>
      </c>
      <c r="G888" s="18" t="n"/>
      <c r="H888" s="33" t="n">
        <v>1.2</v>
      </c>
      <c r="I888" s="33" t="n"/>
      <c r="J888" s="33" t="n"/>
      <c r="K888" s="34" t="n">
        <v>-0.6375917292976866</v>
      </c>
      <c r="L888" s="35">
        <f>IF(ISNUMBER(K888),EXP(K888),"")</f>
        <v/>
      </c>
      <c r="M888" s="18" t="inlineStr">
        <is>
          <t>every value from 0 to 60 in steps of 0.1</t>
        </is>
      </c>
      <c r="N888" s="18" t="inlineStr">
        <is>
          <t>buildings|large|elevation_m</t>
        </is>
      </c>
    </row>
    <row r="889">
      <c r="B889" s="18" t="inlineStr">
        <is>
          <t>buildings|large|elevation_m|1.3</t>
        </is>
      </c>
      <c r="C889" s="18" t="inlineStr">
        <is>
          <t>buildings</t>
        </is>
      </c>
      <c r="D889" s="18" t="inlineStr">
        <is>
          <t>large</t>
        </is>
      </c>
      <c r="E889" s="18" t="inlineStr">
        <is>
          <t>elevation_m</t>
        </is>
      </c>
      <c r="F889" s="18" t="inlineStr">
        <is>
          <t>spline value</t>
        </is>
      </c>
      <c r="G889" s="18" t="n"/>
      <c r="H889" s="33" t="n">
        <v>1.3</v>
      </c>
      <c r="I889" s="33" t="n"/>
      <c r="J889" s="33" t="n"/>
      <c r="K889" s="34" t="n">
        <v>-0.6802760932662542</v>
      </c>
      <c r="L889" s="35">
        <f>IF(ISNUMBER(K889),EXP(K889),"")</f>
        <v/>
      </c>
      <c r="M889" s="18" t="inlineStr">
        <is>
          <t>every value from 0 to 60 in steps of 0.1</t>
        </is>
      </c>
      <c r="N889" s="18" t="inlineStr">
        <is>
          <t>buildings|large|elevation_m</t>
        </is>
      </c>
    </row>
    <row r="890">
      <c r="B890" s="18" t="inlineStr">
        <is>
          <t>buildings|large|elevation_m|1.4</t>
        </is>
      </c>
      <c r="C890" s="18" t="inlineStr">
        <is>
          <t>buildings</t>
        </is>
      </c>
      <c r="D890" s="18" t="inlineStr">
        <is>
          <t>large</t>
        </is>
      </c>
      <c r="E890" s="18" t="inlineStr">
        <is>
          <t>elevation_m</t>
        </is>
      </c>
      <c r="F890" s="18" t="inlineStr">
        <is>
          <t>spline value</t>
        </is>
      </c>
      <c r="G890" s="18" t="n"/>
      <c r="H890" s="33" t="n">
        <v>1.4</v>
      </c>
      <c r="I890" s="33" t="n"/>
      <c r="J890" s="33" t="n"/>
      <c r="K890" s="34" t="n">
        <v>-0.721366729990438</v>
      </c>
      <c r="L890" s="35">
        <f>IF(ISNUMBER(K890),EXP(K890),"")</f>
        <v/>
      </c>
      <c r="M890" s="18" t="inlineStr">
        <is>
          <t>every value from 0 to 60 in steps of 0.1</t>
        </is>
      </c>
      <c r="N890" s="18" t="inlineStr">
        <is>
          <t>buildings|large|elevation_m</t>
        </is>
      </c>
    </row>
    <row r="891">
      <c r="B891" s="18" t="inlineStr">
        <is>
          <t>buildings|large|elevation_m|1.5</t>
        </is>
      </c>
      <c r="C891" s="18" t="inlineStr">
        <is>
          <t>buildings</t>
        </is>
      </c>
      <c r="D891" s="18" t="inlineStr">
        <is>
          <t>large</t>
        </is>
      </c>
      <c r="E891" s="18" t="inlineStr">
        <is>
          <t>elevation_m</t>
        </is>
      </c>
      <c r="F891" s="18" t="inlineStr">
        <is>
          <t>spline value</t>
        </is>
      </c>
      <c r="G891" s="18" t="n"/>
      <c r="H891" s="33" t="n">
        <v>1.5</v>
      </c>
      <c r="I891" s="33" t="n"/>
      <c r="J891" s="33" t="n"/>
      <c r="K891" s="34" t="n">
        <v>-0.760899456002247</v>
      </c>
      <c r="L891" s="35">
        <f>IF(ISNUMBER(K891),EXP(K891),"")</f>
        <v/>
      </c>
      <c r="M891" s="18" t="inlineStr">
        <is>
          <t>every value from 0 to 60 in steps of 0.1</t>
        </is>
      </c>
      <c r="N891" s="18" t="inlineStr">
        <is>
          <t>buildings|large|elevation_m</t>
        </is>
      </c>
    </row>
    <row r="892">
      <c r="B892" s="18" t="inlineStr">
        <is>
          <t>buildings|large|elevation_m|1.6</t>
        </is>
      </c>
      <c r="C892" s="18" t="inlineStr">
        <is>
          <t>buildings</t>
        </is>
      </c>
      <c r="D892" s="18" t="inlineStr">
        <is>
          <t>large</t>
        </is>
      </c>
      <c r="E892" s="18" t="inlineStr">
        <is>
          <t>elevation_m</t>
        </is>
      </c>
      <c r="F892" s="18" t="inlineStr">
        <is>
          <t>spline value</t>
        </is>
      </c>
      <c r="G892" s="18" t="n"/>
      <c r="H892" s="33" t="n">
        <v>1.6</v>
      </c>
      <c r="I892" s="33" t="n"/>
      <c r="J892" s="33" t="n"/>
      <c r="K892" s="34" t="n">
        <v>-0.7989100878336897</v>
      </c>
      <c r="L892" s="35">
        <f>IF(ISNUMBER(K892),EXP(K892),"")</f>
        <v/>
      </c>
      <c r="M892" s="18" t="inlineStr">
        <is>
          <t>every value from 0 to 60 in steps of 0.1</t>
        </is>
      </c>
      <c r="N892" s="18" t="inlineStr">
        <is>
          <t>buildings|large|elevation_m</t>
        </is>
      </c>
    </row>
    <row r="893">
      <c r="B893" s="18" t="inlineStr">
        <is>
          <t>buildings|large|elevation_m|1.7</t>
        </is>
      </c>
      <c r="C893" s="18" t="inlineStr">
        <is>
          <t>buildings</t>
        </is>
      </c>
      <c r="D893" s="18" t="inlineStr">
        <is>
          <t>large</t>
        </is>
      </c>
      <c r="E893" s="18" t="inlineStr">
        <is>
          <t>elevation_m</t>
        </is>
      </c>
      <c r="F893" s="18" t="inlineStr">
        <is>
          <t>spline value</t>
        </is>
      </c>
      <c r="G893" s="18" t="n"/>
      <c r="H893" s="33" t="n">
        <v>1.7</v>
      </c>
      <c r="I893" s="33" t="n"/>
      <c r="J893" s="33" t="n"/>
      <c r="K893" s="34" t="n">
        <v>-0.8354344420167749</v>
      </c>
      <c r="L893" s="35">
        <f>IF(ISNUMBER(K893),EXP(K893),"")</f>
        <v/>
      </c>
      <c r="M893" s="18" t="inlineStr">
        <is>
          <t>every value from 0 to 60 in steps of 0.1</t>
        </is>
      </c>
      <c r="N893" s="18" t="inlineStr">
        <is>
          <t>buildings|large|elevation_m</t>
        </is>
      </c>
    </row>
    <row r="894">
      <c r="B894" s="18" t="inlineStr">
        <is>
          <t>buildings|large|elevation_m|1.8</t>
        </is>
      </c>
      <c r="C894" s="18" t="inlineStr">
        <is>
          <t>buildings</t>
        </is>
      </c>
      <c r="D894" s="18" t="inlineStr">
        <is>
          <t>large</t>
        </is>
      </c>
      <c r="E894" s="18" t="inlineStr">
        <is>
          <t>elevation_m</t>
        </is>
      </c>
      <c r="F894" s="18" t="inlineStr">
        <is>
          <t>spline value</t>
        </is>
      </c>
      <c r="G894" s="18" t="n"/>
      <c r="H894" s="33" t="n">
        <v>1.8</v>
      </c>
      <c r="I894" s="33" t="n"/>
      <c r="J894" s="33" t="n"/>
      <c r="K894" s="34" t="n">
        <v>-0.8705083350835108</v>
      </c>
      <c r="L894" s="35">
        <f>IF(ISNUMBER(K894),EXP(K894),"")</f>
        <v/>
      </c>
      <c r="M894" s="18" t="inlineStr">
        <is>
          <t>every value from 0 to 60 in steps of 0.1</t>
        </is>
      </c>
      <c r="N894" s="18" t="inlineStr">
        <is>
          <t>buildings|large|elevation_m</t>
        </is>
      </c>
    </row>
    <row r="895">
      <c r="B895" s="18" t="inlineStr">
        <is>
          <t>buildings|large|elevation_m|1.9</t>
        </is>
      </c>
      <c r="C895" s="18" t="inlineStr">
        <is>
          <t>buildings</t>
        </is>
      </c>
      <c r="D895" s="18" t="inlineStr">
        <is>
          <t>large</t>
        </is>
      </c>
      <c r="E895" s="18" t="inlineStr">
        <is>
          <t>elevation_m</t>
        </is>
      </c>
      <c r="F895" s="18" t="inlineStr">
        <is>
          <t>spline value</t>
        </is>
      </c>
      <c r="G895" s="18" t="n"/>
      <c r="H895" s="33" t="n">
        <v>1.9</v>
      </c>
      <c r="I895" s="33" t="n"/>
      <c r="J895" s="33" t="n"/>
      <c r="K895" s="34" t="n">
        <v>-0.9041675835659069</v>
      </c>
      <c r="L895" s="35">
        <f>IF(ISNUMBER(K895),EXP(K895),"")</f>
        <v/>
      </c>
      <c r="M895" s="18" t="inlineStr">
        <is>
          <t>every value from 0 to 60 in steps of 0.1</t>
        </is>
      </c>
      <c r="N895" s="18" t="inlineStr">
        <is>
          <t>buildings|large|elevation_m</t>
        </is>
      </c>
    </row>
    <row r="896">
      <c r="B896" s="18" t="inlineStr">
        <is>
          <t>buildings|large|elevation_m|2.0</t>
        </is>
      </c>
      <c r="C896" s="18" t="inlineStr">
        <is>
          <t>buildings</t>
        </is>
      </c>
      <c r="D896" s="18" t="inlineStr">
        <is>
          <t>large</t>
        </is>
      </c>
      <c r="E896" s="18" t="inlineStr">
        <is>
          <t>elevation_m</t>
        </is>
      </c>
      <c r="F896" s="18" t="inlineStr">
        <is>
          <t>spline value</t>
        </is>
      </c>
      <c r="G896" s="18" t="n"/>
      <c r="H896" s="33" t="n">
        <v>2</v>
      </c>
      <c r="I896" s="33" t="n"/>
      <c r="J896" s="33" t="n"/>
      <c r="K896" s="34" t="n">
        <v>-0.9364480039959722</v>
      </c>
      <c r="L896" s="35">
        <f>IF(ISNUMBER(K896),EXP(K896),"")</f>
        <v/>
      </c>
      <c r="M896" s="18" t="inlineStr">
        <is>
          <t>every value from 0 to 60 in steps of 0.1</t>
        </is>
      </c>
      <c r="N896" s="18" t="inlineStr">
        <is>
          <t>buildings|large|elevation_m</t>
        </is>
      </c>
    </row>
    <row r="897">
      <c r="B897" s="18" t="inlineStr">
        <is>
          <t>buildings|large|elevation_m|2.1</t>
        </is>
      </c>
      <c r="C897" s="18" t="inlineStr">
        <is>
          <t>buildings</t>
        </is>
      </c>
      <c r="D897" s="18" t="inlineStr">
        <is>
          <t>large</t>
        </is>
      </c>
      <c r="E897" s="18" t="inlineStr">
        <is>
          <t>elevation_m</t>
        </is>
      </c>
      <c r="F897" s="18" t="inlineStr">
        <is>
          <t>spline value</t>
        </is>
      </c>
      <c r="G897" s="18" t="n"/>
      <c r="H897" s="33" t="n">
        <v>2.1</v>
      </c>
      <c r="I897" s="33" t="n"/>
      <c r="J897" s="33" t="n"/>
      <c r="K897" s="34" t="n">
        <v>-0.9673854129057149</v>
      </c>
      <c r="L897" s="35">
        <f>IF(ISNUMBER(K897),EXP(K897),"")</f>
        <v/>
      </c>
      <c r="M897" s="18" t="inlineStr">
        <is>
          <t>every value from 0 to 60 in steps of 0.1</t>
        </is>
      </c>
      <c r="N897" s="18" t="inlineStr">
        <is>
          <t>buildings|large|elevation_m</t>
        </is>
      </c>
    </row>
    <row r="898">
      <c r="B898" s="18" t="inlineStr">
        <is>
          <t>buildings|large|elevation_m|2.2</t>
        </is>
      </c>
      <c r="C898" s="18" t="inlineStr">
        <is>
          <t>buildings</t>
        </is>
      </c>
      <c r="D898" s="18" t="inlineStr">
        <is>
          <t>large</t>
        </is>
      </c>
      <c r="E898" s="18" t="inlineStr">
        <is>
          <t>elevation_m</t>
        </is>
      </c>
      <c r="F898" s="18" t="inlineStr">
        <is>
          <t>spline value</t>
        </is>
      </c>
      <c r="G898" s="18" t="n"/>
      <c r="H898" s="33" t="n">
        <v>2.2</v>
      </c>
      <c r="I898" s="33" t="n"/>
      <c r="J898" s="33" t="n"/>
      <c r="K898" s="34" t="n">
        <v>-0.9970156268271438</v>
      </c>
      <c r="L898" s="35">
        <f>IF(ISNUMBER(K898),EXP(K898),"")</f>
        <v/>
      </c>
      <c r="M898" s="18" t="inlineStr">
        <is>
          <t>every value from 0 to 60 in steps of 0.1</t>
        </is>
      </c>
      <c r="N898" s="18" t="inlineStr">
        <is>
          <t>buildings|large|elevation_m</t>
        </is>
      </c>
    </row>
    <row r="899">
      <c r="B899" s="18" t="inlineStr">
        <is>
          <t>buildings|large|elevation_m|2.3</t>
        </is>
      </c>
      <c r="C899" s="18" t="inlineStr">
        <is>
          <t>buildings</t>
        </is>
      </c>
      <c r="D899" s="18" t="inlineStr">
        <is>
          <t>large</t>
        </is>
      </c>
      <c r="E899" s="18" t="inlineStr">
        <is>
          <t>elevation_m</t>
        </is>
      </c>
      <c r="F899" s="18" t="inlineStr">
        <is>
          <t>spline value</t>
        </is>
      </c>
      <c r="G899" s="18" t="n"/>
      <c r="H899" s="33" t="n">
        <v>2.3</v>
      </c>
      <c r="I899" s="33" t="n"/>
      <c r="J899" s="33" t="n"/>
      <c r="K899" s="34" t="n">
        <v>-1.025374462292268</v>
      </c>
      <c r="L899" s="35">
        <f>IF(ISNUMBER(K899),EXP(K899),"")</f>
        <v/>
      </c>
      <c r="M899" s="18" t="inlineStr">
        <is>
          <t>every value from 0 to 60 in steps of 0.1</t>
        </is>
      </c>
      <c r="N899" s="18" t="inlineStr">
        <is>
          <t>buildings|large|elevation_m</t>
        </is>
      </c>
    </row>
    <row r="900">
      <c r="B900" s="18" t="inlineStr">
        <is>
          <t>buildings|large|elevation_m|2.4</t>
        </is>
      </c>
      <c r="C900" s="18" t="inlineStr">
        <is>
          <t>buildings</t>
        </is>
      </c>
      <c r="D900" s="18" t="inlineStr">
        <is>
          <t>large</t>
        </is>
      </c>
      <c r="E900" s="18" t="inlineStr">
        <is>
          <t>elevation_m</t>
        </is>
      </c>
      <c r="F900" s="18" t="inlineStr">
        <is>
          <t>spline value</t>
        </is>
      </c>
      <c r="G900" s="18" t="n"/>
      <c r="H900" s="33" t="n">
        <v>2.4</v>
      </c>
      <c r="I900" s="33" t="n"/>
      <c r="J900" s="33" t="n"/>
      <c r="K900" s="34" t="n">
        <v>-1.052497735833095</v>
      </c>
      <c r="L900" s="35">
        <f>IF(ISNUMBER(K900),EXP(K900),"")</f>
        <v/>
      </c>
      <c r="M900" s="18" t="inlineStr">
        <is>
          <t>every value from 0 to 60 in steps of 0.1</t>
        </is>
      </c>
      <c r="N900" s="18" t="inlineStr">
        <is>
          <t>buildings|large|elevation_m</t>
        </is>
      </c>
    </row>
    <row r="901">
      <c r="B901" s="18" t="inlineStr">
        <is>
          <t>buildings|large|elevation_m|2.5</t>
        </is>
      </c>
      <c r="C901" s="18" t="inlineStr">
        <is>
          <t>buildings</t>
        </is>
      </c>
      <c r="D901" s="18" t="inlineStr">
        <is>
          <t>large</t>
        </is>
      </c>
      <c r="E901" s="18" t="inlineStr">
        <is>
          <t>elevation_m</t>
        </is>
      </c>
      <c r="F901" s="18" t="inlineStr">
        <is>
          <t>spline value</t>
        </is>
      </c>
      <c r="G901" s="18" t="n"/>
      <c r="H901" s="33" t="n">
        <v>2.5</v>
      </c>
      <c r="I901" s="33" t="n"/>
      <c r="J901" s="33" t="n"/>
      <c r="K901" s="34" t="n">
        <v>-1.078421263981636</v>
      </c>
      <c r="L901" s="35">
        <f>IF(ISNUMBER(K901),EXP(K901),"")</f>
        <v/>
      </c>
      <c r="M901" s="18" t="inlineStr">
        <is>
          <t>every value from 0 to 60 in steps of 0.1</t>
        </is>
      </c>
      <c r="N901" s="18" t="inlineStr">
        <is>
          <t>buildings|large|elevation_m</t>
        </is>
      </c>
    </row>
    <row r="902">
      <c r="B902" s="18" t="inlineStr">
        <is>
          <t>buildings|large|elevation_m|2.6</t>
        </is>
      </c>
      <c r="C902" s="18" t="inlineStr">
        <is>
          <t>buildings</t>
        </is>
      </c>
      <c r="D902" s="18" t="inlineStr">
        <is>
          <t>large</t>
        </is>
      </c>
      <c r="E902" s="18" t="inlineStr">
        <is>
          <t>elevation_m</t>
        </is>
      </c>
      <c r="F902" s="18" t="inlineStr">
        <is>
          <t>spline value</t>
        </is>
      </c>
      <c r="G902" s="18" t="n"/>
      <c r="H902" s="33" t="n">
        <v>2.6</v>
      </c>
      <c r="I902" s="33" t="n"/>
      <c r="J902" s="33" t="n"/>
      <c r="K902" s="34" t="n">
        <v>-1.103180863269897</v>
      </c>
      <c r="L902" s="35">
        <f>IF(ISNUMBER(K902),EXP(K902),"")</f>
        <v/>
      </c>
      <c r="M902" s="18" t="inlineStr">
        <is>
          <t>every value from 0 to 60 in steps of 0.1</t>
        </is>
      </c>
      <c r="N902" s="18" t="inlineStr">
        <is>
          <t>buildings|large|elevation_m</t>
        </is>
      </c>
    </row>
    <row r="903">
      <c r="B903" s="18" t="inlineStr">
        <is>
          <t>buildings|large|elevation_m|2.7</t>
        </is>
      </c>
      <c r="C903" s="18" t="inlineStr">
        <is>
          <t>buildings</t>
        </is>
      </c>
      <c r="D903" s="18" t="inlineStr">
        <is>
          <t>large</t>
        </is>
      </c>
      <c r="E903" s="18" t="inlineStr">
        <is>
          <t>elevation_m</t>
        </is>
      </c>
      <c r="F903" s="18" t="inlineStr">
        <is>
          <t>spline value</t>
        </is>
      </c>
      <c r="G903" s="18" t="n"/>
      <c r="H903" s="33" t="n">
        <v>2.7</v>
      </c>
      <c r="I903" s="33" t="n"/>
      <c r="J903" s="33" t="n"/>
      <c r="K903" s="34" t="n">
        <v>-1.126812350229889</v>
      </c>
      <c r="L903" s="35">
        <f>IF(ISNUMBER(K903),EXP(K903),"")</f>
        <v/>
      </c>
      <c r="M903" s="18" t="inlineStr">
        <is>
          <t>every value from 0 to 60 in steps of 0.1</t>
        </is>
      </c>
      <c r="N903" s="18" t="inlineStr">
        <is>
          <t>buildings|large|elevation_m</t>
        </is>
      </c>
    </row>
    <row r="904">
      <c r="B904" s="18" t="inlineStr">
        <is>
          <t>buildings|large|elevation_m|2.8</t>
        </is>
      </c>
      <c r="C904" s="18" t="inlineStr">
        <is>
          <t>buildings</t>
        </is>
      </c>
      <c r="D904" s="18" t="inlineStr">
        <is>
          <t>large</t>
        </is>
      </c>
      <c r="E904" s="18" t="inlineStr">
        <is>
          <t>elevation_m</t>
        </is>
      </c>
      <c r="F904" s="18" t="inlineStr">
        <is>
          <t>spline value</t>
        </is>
      </c>
      <c r="G904" s="18" t="n"/>
      <c r="H904" s="33" t="n">
        <v>2.8</v>
      </c>
      <c r="I904" s="33" t="n"/>
      <c r="J904" s="33" t="n"/>
      <c r="K904" s="34" t="n">
        <v>-1.14935154139362</v>
      </c>
      <c r="L904" s="35">
        <f>IF(ISNUMBER(K904),EXP(K904),"")</f>
        <v/>
      </c>
      <c r="M904" s="18" t="inlineStr">
        <is>
          <t>every value from 0 to 60 in steps of 0.1</t>
        </is>
      </c>
      <c r="N904" s="18" t="inlineStr">
        <is>
          <t>buildings|large|elevation_m</t>
        </is>
      </c>
    </row>
    <row r="905">
      <c r="B905" s="18" t="inlineStr">
        <is>
          <t>buildings|large|elevation_m|2.9</t>
        </is>
      </c>
      <c r="C905" s="18" t="inlineStr">
        <is>
          <t>buildings</t>
        </is>
      </c>
      <c r="D905" s="18" t="inlineStr">
        <is>
          <t>large</t>
        </is>
      </c>
      <c r="E905" s="18" t="inlineStr">
        <is>
          <t>elevation_m</t>
        </is>
      </c>
      <c r="F905" s="18" t="inlineStr">
        <is>
          <t>spline value</t>
        </is>
      </c>
      <c r="G905" s="18" t="n"/>
      <c r="H905" s="33" t="n">
        <v>2.9</v>
      </c>
      <c r="I905" s="33" t="n"/>
      <c r="J905" s="33" t="n"/>
      <c r="K905" s="34" t="n">
        <v>-1.170834253293098</v>
      </c>
      <c r="L905" s="35">
        <f>IF(ISNUMBER(K905),EXP(K905),"")</f>
        <v/>
      </c>
      <c r="M905" s="18" t="inlineStr">
        <is>
          <t>every value from 0 to 60 in steps of 0.1</t>
        </is>
      </c>
      <c r="N905" s="18" t="inlineStr">
        <is>
          <t>buildings|large|elevation_m</t>
        </is>
      </c>
    </row>
    <row r="906">
      <c r="B906" s="18" t="inlineStr">
        <is>
          <t>buildings|large|elevation_m|3.0</t>
        </is>
      </c>
      <c r="C906" s="18" t="inlineStr">
        <is>
          <t>buildings</t>
        </is>
      </c>
      <c r="D906" s="18" t="inlineStr">
        <is>
          <t>large</t>
        </is>
      </c>
      <c r="E906" s="18" t="inlineStr">
        <is>
          <t>elevation_m</t>
        </is>
      </c>
      <c r="F906" s="18" t="inlineStr">
        <is>
          <t>spline value</t>
        </is>
      </c>
      <c r="G906" s="18" t="n"/>
      <c r="H906" s="33" t="n">
        <v>3</v>
      </c>
      <c r="I906" s="33" t="n"/>
      <c r="J906" s="33" t="n"/>
      <c r="K906" s="34" t="n">
        <v>-1.191296302460333</v>
      </c>
      <c r="L906" s="35">
        <f>IF(ISNUMBER(K906),EXP(K906),"")</f>
        <v/>
      </c>
      <c r="M906" s="18" t="inlineStr">
        <is>
          <t>every value from 0 to 60 in steps of 0.1</t>
        </is>
      </c>
      <c r="N906" s="18" t="inlineStr">
        <is>
          <t>buildings|large|elevation_m</t>
        </is>
      </c>
    </row>
    <row r="907">
      <c r="B907" s="18" t="inlineStr">
        <is>
          <t>buildings|large|elevation_m|3.1</t>
        </is>
      </c>
      <c r="C907" s="18" t="inlineStr">
        <is>
          <t>buildings</t>
        </is>
      </c>
      <c r="D907" s="18" t="inlineStr">
        <is>
          <t>large</t>
        </is>
      </c>
      <c r="E907" s="18" t="inlineStr">
        <is>
          <t>elevation_m</t>
        </is>
      </c>
      <c r="F907" s="18" t="inlineStr">
        <is>
          <t>spline value</t>
        </is>
      </c>
      <c r="G907" s="18" t="n"/>
      <c r="H907" s="33" t="n">
        <v>3.1</v>
      </c>
      <c r="I907" s="33" t="n"/>
      <c r="J907" s="33" t="n"/>
      <c r="K907" s="34" t="n">
        <v>-1.210773505427333</v>
      </c>
      <c r="L907" s="35">
        <f>IF(ISNUMBER(K907),EXP(K907),"")</f>
        <v/>
      </c>
      <c r="M907" s="18" t="inlineStr">
        <is>
          <t>every value from 0 to 60 in steps of 0.1</t>
        </is>
      </c>
      <c r="N907" s="18" t="inlineStr">
        <is>
          <t>buildings|large|elevation_m</t>
        </is>
      </c>
    </row>
    <row r="908">
      <c r="B908" s="18" t="inlineStr">
        <is>
          <t>buildings|large|elevation_m|3.2</t>
        </is>
      </c>
      <c r="C908" s="18" t="inlineStr">
        <is>
          <t>buildings</t>
        </is>
      </c>
      <c r="D908" s="18" t="inlineStr">
        <is>
          <t>large</t>
        </is>
      </c>
      <c r="E908" s="18" t="inlineStr">
        <is>
          <t>elevation_m</t>
        </is>
      </c>
      <c r="F908" s="18" t="inlineStr">
        <is>
          <t>spline value</t>
        </is>
      </c>
      <c r="G908" s="18" t="n"/>
      <c r="H908" s="33" t="n">
        <v>3.2</v>
      </c>
      <c r="I908" s="33" t="n"/>
      <c r="J908" s="33" t="n"/>
      <c r="K908" s="34" t="n">
        <v>-1.229301678726107</v>
      </c>
      <c r="L908" s="35">
        <f>IF(ISNUMBER(K908),EXP(K908),"")</f>
        <v/>
      </c>
      <c r="M908" s="18" t="inlineStr">
        <is>
          <t>every value from 0 to 60 in steps of 0.1</t>
        </is>
      </c>
      <c r="N908" s="18" t="inlineStr">
        <is>
          <t>buildings|large|elevation_m</t>
        </is>
      </c>
    </row>
    <row r="909">
      <c r="B909" s="18" t="inlineStr">
        <is>
          <t>buildings|large|elevation_m|3.3</t>
        </is>
      </c>
      <c r="C909" s="18" t="inlineStr">
        <is>
          <t>buildings</t>
        </is>
      </c>
      <c r="D909" s="18" t="inlineStr">
        <is>
          <t>large</t>
        </is>
      </c>
      <c r="E909" s="18" t="inlineStr">
        <is>
          <t>elevation_m</t>
        </is>
      </c>
      <c r="F909" s="18" t="inlineStr">
        <is>
          <t>spline value</t>
        </is>
      </c>
      <c r="G909" s="18" t="n"/>
      <c r="H909" s="33" t="n">
        <v>3.3</v>
      </c>
      <c r="I909" s="33" t="n"/>
      <c r="J909" s="33" t="n"/>
      <c r="K909" s="34" t="n">
        <v>-1.246916638888663</v>
      </c>
      <c r="L909" s="35">
        <f>IF(ISNUMBER(K909),EXP(K909),"")</f>
        <v/>
      </c>
      <c r="M909" s="18" t="inlineStr">
        <is>
          <t>every value from 0 to 60 in steps of 0.1</t>
        </is>
      </c>
      <c r="N909" s="18" t="inlineStr">
        <is>
          <t>buildings|large|elevation_m</t>
        </is>
      </c>
    </row>
    <row r="910">
      <c r="B910" s="18" t="inlineStr">
        <is>
          <t>buildings|large|elevation_m|3.4</t>
        </is>
      </c>
      <c r="C910" s="18" t="inlineStr">
        <is>
          <t>buildings</t>
        </is>
      </c>
      <c r="D910" s="18" t="inlineStr">
        <is>
          <t>large</t>
        </is>
      </c>
      <c r="E910" s="18" t="inlineStr">
        <is>
          <t>elevation_m</t>
        </is>
      </c>
      <c r="F910" s="18" t="inlineStr">
        <is>
          <t>spline value</t>
        </is>
      </c>
      <c r="G910" s="18" t="n"/>
      <c r="H910" s="33" t="n">
        <v>3.4</v>
      </c>
      <c r="I910" s="33" t="n"/>
      <c r="J910" s="33" t="n"/>
      <c r="K910" s="34" t="n">
        <v>-1.263654202447011</v>
      </c>
      <c r="L910" s="35">
        <f>IF(ISNUMBER(K910),EXP(K910),"")</f>
        <v/>
      </c>
      <c r="M910" s="18" t="inlineStr">
        <is>
          <t>every value from 0 to 60 in steps of 0.1</t>
        </is>
      </c>
      <c r="N910" s="18" t="inlineStr">
        <is>
          <t>buildings|large|elevation_m</t>
        </is>
      </c>
    </row>
    <row r="911">
      <c r="B911" s="18" t="inlineStr">
        <is>
          <t>buildings|large|elevation_m|3.5</t>
        </is>
      </c>
      <c r="C911" s="18" t="inlineStr">
        <is>
          <t>buildings</t>
        </is>
      </c>
      <c r="D911" s="18" t="inlineStr">
        <is>
          <t>large</t>
        </is>
      </c>
      <c r="E911" s="18" t="inlineStr">
        <is>
          <t>elevation_m</t>
        </is>
      </c>
      <c r="F911" s="18" t="inlineStr">
        <is>
          <t>spline value</t>
        </is>
      </c>
      <c r="G911" s="18" t="n"/>
      <c r="H911" s="33" t="n">
        <v>3.5</v>
      </c>
      <c r="I911" s="33" t="n"/>
      <c r="J911" s="33" t="n"/>
      <c r="K911" s="34" t="n">
        <v>-1.27955018593316</v>
      </c>
      <c r="L911" s="35">
        <f>IF(ISNUMBER(K911),EXP(K911),"")</f>
        <v/>
      </c>
      <c r="M911" s="18" t="inlineStr">
        <is>
          <t>every value from 0 to 60 in steps of 0.1</t>
        </is>
      </c>
      <c r="N911" s="18" t="inlineStr">
        <is>
          <t>buildings|large|elevation_m</t>
        </is>
      </c>
    </row>
    <row r="912">
      <c r="B912" s="18" t="inlineStr">
        <is>
          <t>buildings|large|elevation_m|3.6</t>
        </is>
      </c>
      <c r="C912" s="18" t="inlineStr">
        <is>
          <t>buildings</t>
        </is>
      </c>
      <c r="D912" s="18" t="inlineStr">
        <is>
          <t>large</t>
        </is>
      </c>
      <c r="E912" s="18" t="inlineStr">
        <is>
          <t>elevation_m</t>
        </is>
      </c>
      <c r="F912" s="18" t="inlineStr">
        <is>
          <t>spline value</t>
        </is>
      </c>
      <c r="G912" s="18" t="n"/>
      <c r="H912" s="33" t="n">
        <v>3.6</v>
      </c>
      <c r="I912" s="33" t="n"/>
      <c r="J912" s="33" t="n"/>
      <c r="K912" s="34" t="n">
        <v>-1.294640405879117</v>
      </c>
      <c r="L912" s="35">
        <f>IF(ISNUMBER(K912),EXP(K912),"")</f>
        <v/>
      </c>
      <c r="M912" s="18" t="inlineStr">
        <is>
          <t>every value from 0 to 60 in steps of 0.1</t>
        </is>
      </c>
      <c r="N912" s="18" t="inlineStr">
        <is>
          <t>buildings|large|elevation_m</t>
        </is>
      </c>
    </row>
    <row r="913">
      <c r="B913" s="18" t="inlineStr">
        <is>
          <t>buildings|large|elevation_m|3.7</t>
        </is>
      </c>
      <c r="C913" s="18" t="inlineStr">
        <is>
          <t>buildings</t>
        </is>
      </c>
      <c r="D913" s="18" t="inlineStr">
        <is>
          <t>large</t>
        </is>
      </c>
      <c r="E913" s="18" t="inlineStr">
        <is>
          <t>elevation_m</t>
        </is>
      </c>
      <c r="F913" s="18" t="inlineStr">
        <is>
          <t>spline value</t>
        </is>
      </c>
      <c r="G913" s="18" t="n"/>
      <c r="H913" s="33" t="n">
        <v>3.7</v>
      </c>
      <c r="I913" s="33" t="n"/>
      <c r="J913" s="33" t="n"/>
      <c r="K913" s="34" t="n">
        <v>-1.308960678816891</v>
      </c>
      <c r="L913" s="35">
        <f>IF(ISNUMBER(K913),EXP(K913),"")</f>
        <v/>
      </c>
      <c r="M913" s="18" t="inlineStr">
        <is>
          <t>every value from 0 to 60 in steps of 0.1</t>
        </is>
      </c>
      <c r="N913" s="18" t="inlineStr">
        <is>
          <t>buildings|large|elevation_m</t>
        </is>
      </c>
    </row>
    <row r="914">
      <c r="B914" s="18" t="inlineStr">
        <is>
          <t>buildings|large|elevation_m|3.8</t>
        </is>
      </c>
      <c r="C914" s="18" t="inlineStr">
        <is>
          <t>buildings</t>
        </is>
      </c>
      <c r="D914" s="18" t="inlineStr">
        <is>
          <t>large</t>
        </is>
      </c>
      <c r="E914" s="18" t="inlineStr">
        <is>
          <t>elevation_m</t>
        </is>
      </c>
      <c r="F914" s="18" t="inlineStr">
        <is>
          <t>spline value</t>
        </is>
      </c>
      <c r="G914" s="18" t="n"/>
      <c r="H914" s="33" t="n">
        <v>3.8</v>
      </c>
      <c r="I914" s="33" t="n"/>
      <c r="J914" s="33" t="n"/>
      <c r="K914" s="34" t="n">
        <v>-1.322546821278493</v>
      </c>
      <c r="L914" s="35">
        <f>IF(ISNUMBER(K914),EXP(K914),"")</f>
        <v/>
      </c>
      <c r="M914" s="18" t="inlineStr">
        <is>
          <t>every value from 0 to 60 in steps of 0.1</t>
        </is>
      </c>
      <c r="N914" s="18" t="inlineStr">
        <is>
          <t>buildings|large|elevation_m</t>
        </is>
      </c>
    </row>
    <row r="915">
      <c r="B915" s="18" t="inlineStr">
        <is>
          <t>buildings|large|elevation_m|3.9</t>
        </is>
      </c>
      <c r="C915" s="18" t="inlineStr">
        <is>
          <t>buildings</t>
        </is>
      </c>
      <c r="D915" s="18" t="inlineStr">
        <is>
          <t>large</t>
        </is>
      </c>
      <c r="E915" s="18" t="inlineStr">
        <is>
          <t>elevation_m</t>
        </is>
      </c>
      <c r="F915" s="18" t="inlineStr">
        <is>
          <t>spline value</t>
        </is>
      </c>
      <c r="G915" s="18" t="n"/>
      <c r="H915" s="33" t="n">
        <v>3.9</v>
      </c>
      <c r="I915" s="33" t="n"/>
      <c r="J915" s="33" t="n"/>
      <c r="K915" s="34" t="n">
        <v>-1.33543464979593</v>
      </c>
      <c r="L915" s="35">
        <f>IF(ISNUMBER(K915),EXP(K915),"")</f>
        <v/>
      </c>
      <c r="M915" s="18" t="inlineStr">
        <is>
          <t>every value from 0 to 60 in steps of 0.1</t>
        </is>
      </c>
      <c r="N915" s="18" t="inlineStr">
        <is>
          <t>buildings|large|elevation_m</t>
        </is>
      </c>
    </row>
    <row r="916">
      <c r="B916" s="18" t="inlineStr">
        <is>
          <t>buildings|large|elevation_m|4.0</t>
        </is>
      </c>
      <c r="C916" s="18" t="inlineStr">
        <is>
          <t>buildings</t>
        </is>
      </c>
      <c r="D916" s="18" t="inlineStr">
        <is>
          <t>large</t>
        </is>
      </c>
      <c r="E916" s="18" t="inlineStr">
        <is>
          <t>elevation_m</t>
        </is>
      </c>
      <c r="F916" s="18" t="inlineStr">
        <is>
          <t>spline value</t>
        </is>
      </c>
      <c r="G916" s="18" t="n"/>
      <c r="H916" s="33" t="n">
        <v>4</v>
      </c>
      <c r="I916" s="33" t="n"/>
      <c r="J916" s="33" t="n"/>
      <c r="K916" s="34" t="n">
        <v>-1.347659980901211</v>
      </c>
      <c r="L916" s="35">
        <f>IF(ISNUMBER(K916),EXP(K916),"")</f>
        <v/>
      </c>
      <c r="M916" s="18" t="inlineStr">
        <is>
          <t>every value from 0 to 60 in steps of 0.1</t>
        </is>
      </c>
      <c r="N916" s="18" t="inlineStr">
        <is>
          <t>buildings|large|elevation_m</t>
        </is>
      </c>
    </row>
    <row r="917">
      <c r="B917" s="18" t="inlineStr">
        <is>
          <t>buildings|large|elevation_m|4.1</t>
        </is>
      </c>
      <c r="C917" s="18" t="inlineStr">
        <is>
          <t>buildings</t>
        </is>
      </c>
      <c r="D917" s="18" t="inlineStr">
        <is>
          <t>large</t>
        </is>
      </c>
      <c r="E917" s="18" t="inlineStr">
        <is>
          <t>elevation_m</t>
        </is>
      </c>
      <c r="F917" s="18" t="inlineStr">
        <is>
          <t>spline value</t>
        </is>
      </c>
      <c r="G917" s="18" t="n"/>
      <c r="H917" s="33" t="n">
        <v>4.1</v>
      </c>
      <c r="I917" s="33" t="n"/>
      <c r="J917" s="33" t="n"/>
      <c r="K917" s="34" t="n">
        <v>-1.359258631126344</v>
      </c>
      <c r="L917" s="35">
        <f>IF(ISNUMBER(K917),EXP(K917),"")</f>
        <v/>
      </c>
      <c r="M917" s="18" t="inlineStr">
        <is>
          <t>every value from 0 to 60 in steps of 0.1</t>
        </is>
      </c>
      <c r="N917" s="18" t="inlineStr">
        <is>
          <t>buildings|large|elevation_m</t>
        </is>
      </c>
    </row>
    <row r="918">
      <c r="B918" s="18" t="inlineStr">
        <is>
          <t>buildings|large|elevation_m|4.2</t>
        </is>
      </c>
      <c r="C918" s="18" t="inlineStr">
        <is>
          <t>buildings</t>
        </is>
      </c>
      <c r="D918" s="18" t="inlineStr">
        <is>
          <t>large</t>
        </is>
      </c>
      <c r="E918" s="18" t="inlineStr">
        <is>
          <t>elevation_m</t>
        </is>
      </c>
      <c r="F918" s="18" t="inlineStr">
        <is>
          <t>spline value</t>
        </is>
      </c>
      <c r="G918" s="18" t="n"/>
      <c r="H918" s="33" t="n">
        <v>4.2</v>
      </c>
      <c r="I918" s="33" t="n"/>
      <c r="J918" s="33" t="n"/>
      <c r="K918" s="34" t="n">
        <v>-1.37026641700334</v>
      </c>
      <c r="L918" s="35">
        <f>IF(ISNUMBER(K918),EXP(K918),"")</f>
        <v/>
      </c>
      <c r="M918" s="18" t="inlineStr">
        <is>
          <t>every value from 0 to 60 in steps of 0.1</t>
        </is>
      </c>
      <c r="N918" s="18" t="inlineStr">
        <is>
          <t>buildings|large|elevation_m</t>
        </is>
      </c>
    </row>
    <row r="919">
      <c r="B919" s="18" t="inlineStr">
        <is>
          <t>buildings|large|elevation_m|4.3</t>
        </is>
      </c>
      <c r="C919" s="18" t="inlineStr">
        <is>
          <t>buildings</t>
        </is>
      </c>
      <c r="D919" s="18" t="inlineStr">
        <is>
          <t>large</t>
        </is>
      </c>
      <c r="E919" s="18" t="inlineStr">
        <is>
          <t>elevation_m</t>
        </is>
      </c>
      <c r="F919" s="18" t="inlineStr">
        <is>
          <t>spline value</t>
        </is>
      </c>
      <c r="G919" s="18" t="n"/>
      <c r="H919" s="33" t="n">
        <v>4.3</v>
      </c>
      <c r="I919" s="33" t="n"/>
      <c r="J919" s="33" t="n"/>
      <c r="K919" s="34" t="n">
        <v>-1.380719155064205</v>
      </c>
      <c r="L919" s="35">
        <f>IF(ISNUMBER(K919),EXP(K919),"")</f>
        <v/>
      </c>
      <c r="M919" s="18" t="inlineStr">
        <is>
          <t>every value from 0 to 60 in steps of 0.1</t>
        </is>
      </c>
      <c r="N919" s="18" t="inlineStr">
        <is>
          <t>buildings|large|elevation_m</t>
        </is>
      </c>
    </row>
    <row r="920">
      <c r="B920" s="18" t="inlineStr">
        <is>
          <t>buildings|large|elevation_m|4.4</t>
        </is>
      </c>
      <c r="C920" s="18" t="inlineStr">
        <is>
          <t>buildings</t>
        </is>
      </c>
      <c r="D920" s="18" t="inlineStr">
        <is>
          <t>large</t>
        </is>
      </c>
      <c r="E920" s="18" t="inlineStr">
        <is>
          <t>elevation_m</t>
        </is>
      </c>
      <c r="F920" s="18" t="inlineStr">
        <is>
          <t>spline value</t>
        </is>
      </c>
      <c r="G920" s="18" t="n"/>
      <c r="H920" s="33" t="n">
        <v>4.4</v>
      </c>
      <c r="I920" s="33" t="n"/>
      <c r="J920" s="33" t="n"/>
      <c r="K920" s="34" t="n">
        <v>-1.39065266184095</v>
      </c>
      <c r="L920" s="35">
        <f>IF(ISNUMBER(K920),EXP(K920),"")</f>
        <v/>
      </c>
      <c r="M920" s="18" t="inlineStr">
        <is>
          <t>every value from 0 to 60 in steps of 0.1</t>
        </is>
      </c>
      <c r="N920" s="18" t="inlineStr">
        <is>
          <t>buildings|large|elevation_m</t>
        </is>
      </c>
    </row>
    <row r="921">
      <c r="B921" s="18" t="inlineStr">
        <is>
          <t>buildings|large|elevation_m|4.5</t>
        </is>
      </c>
      <c r="C921" s="18" t="inlineStr">
        <is>
          <t>buildings</t>
        </is>
      </c>
      <c r="D921" s="18" t="inlineStr">
        <is>
          <t>large</t>
        </is>
      </c>
      <c r="E921" s="18" t="inlineStr">
        <is>
          <t>elevation_m</t>
        </is>
      </c>
      <c r="F921" s="18" t="inlineStr">
        <is>
          <t>spline value</t>
        </is>
      </c>
      <c r="G921" s="18" t="n"/>
      <c r="H921" s="33" t="n">
        <v>4.5</v>
      </c>
      <c r="I921" s="33" t="n"/>
      <c r="J921" s="33" t="n"/>
      <c r="K921" s="34" t="n">
        <v>-1.400102753865582</v>
      </c>
      <c r="L921" s="35">
        <f>IF(ISNUMBER(K921),EXP(K921),"")</f>
        <v/>
      </c>
      <c r="M921" s="18" t="inlineStr">
        <is>
          <t>every value from 0 to 60 in steps of 0.1</t>
        </is>
      </c>
      <c r="N921" s="18" t="inlineStr">
        <is>
          <t>buildings|large|elevation_m</t>
        </is>
      </c>
    </row>
    <row r="922">
      <c r="B922" s="18" t="inlineStr">
        <is>
          <t>buildings|large|elevation_m|4.6</t>
        </is>
      </c>
      <c r="C922" s="18" t="inlineStr">
        <is>
          <t>buildings</t>
        </is>
      </c>
      <c r="D922" s="18" t="inlineStr">
        <is>
          <t>large</t>
        </is>
      </c>
      <c r="E922" s="18" t="inlineStr">
        <is>
          <t>elevation_m</t>
        </is>
      </c>
      <c r="F922" s="18" t="inlineStr">
        <is>
          <t>spline value</t>
        </is>
      </c>
      <c r="G922" s="18" t="n"/>
      <c r="H922" s="33" t="n">
        <v>4.6</v>
      </c>
      <c r="I922" s="33" t="n"/>
      <c r="J922" s="33" t="n"/>
      <c r="K922" s="34" t="n">
        <v>-1.409105247670111</v>
      </c>
      <c r="L922" s="35">
        <f>IF(ISNUMBER(K922),EXP(K922),"")</f>
        <v/>
      </c>
      <c r="M922" s="18" t="inlineStr">
        <is>
          <t>every value from 0 to 60 in steps of 0.1</t>
        </is>
      </c>
      <c r="N922" s="18" t="inlineStr">
        <is>
          <t>buildings|large|elevation_m</t>
        </is>
      </c>
    </row>
    <row r="923">
      <c r="B923" s="18" t="inlineStr">
        <is>
          <t>buildings|large|elevation_m|4.7</t>
        </is>
      </c>
      <c r="C923" s="18" t="inlineStr">
        <is>
          <t>buildings</t>
        </is>
      </c>
      <c r="D923" s="18" t="inlineStr">
        <is>
          <t>large</t>
        </is>
      </c>
      <c r="E923" s="18" t="inlineStr">
        <is>
          <t>elevation_m</t>
        </is>
      </c>
      <c r="F923" s="18" t="inlineStr">
        <is>
          <t>spline value</t>
        </is>
      </c>
      <c r="G923" s="18" t="n"/>
      <c r="H923" s="33" t="n">
        <v>4.7</v>
      </c>
      <c r="I923" s="33" t="n"/>
      <c r="J923" s="33" t="n"/>
      <c r="K923" s="34" t="n">
        <v>-1.417695959786546</v>
      </c>
      <c r="L923" s="35">
        <f>IF(ISNUMBER(K923),EXP(K923),"")</f>
        <v/>
      </c>
      <c r="M923" s="18" t="inlineStr">
        <is>
          <t>every value from 0 to 60 in steps of 0.1</t>
        </is>
      </c>
      <c r="N923" s="18" t="inlineStr">
        <is>
          <t>buildings|large|elevation_m</t>
        </is>
      </c>
    </row>
    <row r="924">
      <c r="B924" s="18" t="inlineStr">
        <is>
          <t>buildings|large|elevation_m|4.8</t>
        </is>
      </c>
      <c r="C924" s="18" t="inlineStr">
        <is>
          <t>buildings</t>
        </is>
      </c>
      <c r="D924" s="18" t="inlineStr">
        <is>
          <t>large</t>
        </is>
      </c>
      <c r="E924" s="18" t="inlineStr">
        <is>
          <t>elevation_m</t>
        </is>
      </c>
      <c r="F924" s="18" t="inlineStr">
        <is>
          <t>spline value</t>
        </is>
      </c>
      <c r="G924" s="18" t="n"/>
      <c r="H924" s="33" t="n">
        <v>4.8</v>
      </c>
      <c r="I924" s="33" t="n"/>
      <c r="J924" s="33" t="n"/>
      <c r="K924" s="34" t="n">
        <v>-1.425910706746895</v>
      </c>
      <c r="L924" s="35">
        <f>IF(ISNUMBER(K924),EXP(K924),"")</f>
        <v/>
      </c>
      <c r="M924" s="18" t="inlineStr">
        <is>
          <t>every value from 0 to 60 in steps of 0.1</t>
        </is>
      </c>
      <c r="N924" s="18" t="inlineStr">
        <is>
          <t>buildings|large|elevation_m</t>
        </is>
      </c>
    </row>
    <row r="925">
      <c r="B925" s="18" t="inlineStr">
        <is>
          <t>buildings|large|elevation_m|4.9</t>
        </is>
      </c>
      <c r="C925" s="18" t="inlineStr">
        <is>
          <t>buildings</t>
        </is>
      </c>
      <c r="D925" s="18" t="inlineStr">
        <is>
          <t>large</t>
        </is>
      </c>
      <c r="E925" s="18" t="inlineStr">
        <is>
          <t>elevation_m</t>
        </is>
      </c>
      <c r="F925" s="18" t="inlineStr">
        <is>
          <t>spline value</t>
        </is>
      </c>
      <c r="G925" s="18" t="n"/>
      <c r="H925" s="33" t="n">
        <v>4.9</v>
      </c>
      <c r="I925" s="33" t="n"/>
      <c r="J925" s="33" t="n"/>
      <c r="K925" s="34" t="n">
        <v>-1.433780270061642</v>
      </c>
      <c r="L925" s="35">
        <f>IF(ISNUMBER(K925),EXP(K925),"")</f>
        <v/>
      </c>
      <c r="M925" s="18" t="inlineStr">
        <is>
          <t>every value from 0 to 60 in steps of 0.1</t>
        </is>
      </c>
      <c r="N925" s="18" t="inlineStr">
        <is>
          <t>buildings|large|elevation_m</t>
        </is>
      </c>
    </row>
    <row r="926">
      <c r="B926" s="18" t="inlineStr">
        <is>
          <t>buildings|large|elevation_m|5.0</t>
        </is>
      </c>
      <c r="C926" s="18" t="inlineStr">
        <is>
          <t>buildings</t>
        </is>
      </c>
      <c r="D926" s="18" t="inlineStr">
        <is>
          <t>large</t>
        </is>
      </c>
      <c r="E926" s="18" t="inlineStr">
        <is>
          <t>elevation_m</t>
        </is>
      </c>
      <c r="F926" s="18" t="inlineStr">
        <is>
          <t>spline value</t>
        </is>
      </c>
      <c r="G926" s="18" t="n"/>
      <c r="H926" s="33" t="n">
        <v>5</v>
      </c>
      <c r="I926" s="33" t="n"/>
      <c r="J926" s="33" t="n"/>
      <c r="K926" s="34" t="n">
        <v>-1.44131529115517</v>
      </c>
      <c r="L926" s="35">
        <f>IF(ISNUMBER(K926),EXP(K926),"")</f>
        <v/>
      </c>
      <c r="M926" s="18" t="inlineStr">
        <is>
          <t>every value from 0 to 60 in steps of 0.1</t>
        </is>
      </c>
      <c r="N926" s="18" t="inlineStr">
        <is>
          <t>buildings|large|elevation_m</t>
        </is>
      </c>
    </row>
    <row r="927">
      <c r="B927" s="18" t="inlineStr">
        <is>
          <t>buildings|large|elevation_m|5.1</t>
        </is>
      </c>
      <c r="C927" s="18" t="inlineStr">
        <is>
          <t>buildings</t>
        </is>
      </c>
      <c r="D927" s="18" t="inlineStr">
        <is>
          <t>large</t>
        </is>
      </c>
      <c r="E927" s="18" t="inlineStr">
        <is>
          <t>elevation_m</t>
        </is>
      </c>
      <c r="F927" s="18" t="inlineStr">
        <is>
          <t>spline value</t>
        </is>
      </c>
      <c r="G927" s="18" t="n"/>
      <c r="H927" s="33" t="n">
        <v>5.1</v>
      </c>
      <c r="I927" s="33" t="n"/>
      <c r="J927" s="33" t="n"/>
      <c r="K927" s="34" t="n">
        <v>-1.448521376430338</v>
      </c>
      <c r="L927" s="35">
        <f>IF(ISNUMBER(K927),EXP(K927),"")</f>
        <v/>
      </c>
      <c r="M927" s="18" t="inlineStr">
        <is>
          <t>every value from 0 to 60 in steps of 0.1</t>
        </is>
      </c>
      <c r="N927" s="18" t="inlineStr">
        <is>
          <t>buildings|large|elevation_m</t>
        </is>
      </c>
    </row>
    <row r="928">
      <c r="B928" s="18" t="inlineStr">
        <is>
          <t>buildings|large|elevation_m|5.2</t>
        </is>
      </c>
      <c r="C928" s="18" t="inlineStr">
        <is>
          <t>buildings</t>
        </is>
      </c>
      <c r="D928" s="18" t="inlineStr">
        <is>
          <t>large</t>
        </is>
      </c>
      <c r="E928" s="18" t="inlineStr">
        <is>
          <t>elevation_m</t>
        </is>
      </c>
      <c r="F928" s="18" t="inlineStr">
        <is>
          <t>spline value</t>
        </is>
      </c>
      <c r="G928" s="18" t="n"/>
      <c r="H928" s="33" t="n">
        <v>5.2</v>
      </c>
      <c r="I928" s="33" t="n"/>
      <c r="J928" s="33" t="n"/>
      <c r="K928" s="34" t="n">
        <v>-1.455404132290006</v>
      </c>
      <c r="L928" s="35">
        <f>IF(ISNUMBER(K928),EXP(K928),"")</f>
        <v/>
      </c>
      <c r="M928" s="18" t="inlineStr">
        <is>
          <t>every value from 0 to 60 in steps of 0.1</t>
        </is>
      </c>
      <c r="N928" s="18" t="inlineStr">
        <is>
          <t>buildings|large|elevation_m</t>
        </is>
      </c>
    </row>
    <row r="929">
      <c r="B929" s="18" t="inlineStr">
        <is>
          <t>buildings|large|elevation_m|5.3</t>
        </is>
      </c>
      <c r="C929" s="18" t="inlineStr">
        <is>
          <t>buildings</t>
        </is>
      </c>
      <c r="D929" s="18" t="inlineStr">
        <is>
          <t>large</t>
        </is>
      </c>
      <c r="E929" s="18" t="inlineStr">
        <is>
          <t>elevation_m</t>
        </is>
      </c>
      <c r="F929" s="18" t="inlineStr">
        <is>
          <t>spline value</t>
        </is>
      </c>
      <c r="G929" s="18" t="n"/>
      <c r="H929" s="33" t="n">
        <v>5.3</v>
      </c>
      <c r="I929" s="33" t="n"/>
      <c r="J929" s="33" t="n"/>
      <c r="K929" s="34" t="n">
        <v>-1.461969165137031</v>
      </c>
      <c r="L929" s="35">
        <f>IF(ISNUMBER(K929),EXP(K929),"")</f>
        <v/>
      </c>
      <c r="M929" s="18" t="inlineStr">
        <is>
          <t>every value from 0 to 60 in steps of 0.1</t>
        </is>
      </c>
      <c r="N929" s="18" t="inlineStr">
        <is>
          <t>buildings|large|elevation_m</t>
        </is>
      </c>
    </row>
    <row r="930">
      <c r="B930" s="18" t="inlineStr">
        <is>
          <t>buildings|large|elevation_m|5.4</t>
        </is>
      </c>
      <c r="C930" s="18" t="inlineStr">
        <is>
          <t>buildings</t>
        </is>
      </c>
      <c r="D930" s="18" t="inlineStr">
        <is>
          <t>large</t>
        </is>
      </c>
      <c r="E930" s="18" t="inlineStr">
        <is>
          <t>elevation_m</t>
        </is>
      </c>
      <c r="F930" s="18" t="inlineStr">
        <is>
          <t>spline value</t>
        </is>
      </c>
      <c r="G930" s="18" t="n"/>
      <c r="H930" s="33" t="n">
        <v>5.4</v>
      </c>
      <c r="I930" s="33" t="n"/>
      <c r="J930" s="33" t="n"/>
      <c r="K930" s="34" t="n">
        <v>-1.468222081374273</v>
      </c>
      <c r="L930" s="35">
        <f>IF(ISNUMBER(K930),EXP(K930),"")</f>
        <v/>
      </c>
      <c r="M930" s="18" t="inlineStr">
        <is>
          <t>every value from 0 to 60 in steps of 0.1</t>
        </is>
      </c>
      <c r="N930" s="18" t="inlineStr">
        <is>
          <t>buildings|large|elevation_m</t>
        </is>
      </c>
    </row>
    <row r="931">
      <c r="B931" s="18" t="inlineStr">
        <is>
          <t>buildings|large|elevation_m|5.5</t>
        </is>
      </c>
      <c r="C931" s="18" t="inlineStr">
        <is>
          <t>buildings</t>
        </is>
      </c>
      <c r="D931" s="18" t="inlineStr">
        <is>
          <t>large</t>
        </is>
      </c>
      <c r="E931" s="18" t="inlineStr">
        <is>
          <t>elevation_m</t>
        </is>
      </c>
      <c r="F931" s="18" t="inlineStr">
        <is>
          <t>spline value</t>
        </is>
      </c>
      <c r="G931" s="18" t="n"/>
      <c r="H931" s="33" t="n">
        <v>5.5</v>
      </c>
      <c r="I931" s="33" t="n"/>
      <c r="J931" s="33" t="n"/>
      <c r="K931" s="34" t="n">
        <v>-1.47416848740459</v>
      </c>
      <c r="L931" s="35">
        <f>IF(ISNUMBER(K931),EXP(K931),"")</f>
        <v/>
      </c>
      <c r="M931" s="18" t="inlineStr">
        <is>
          <t>every value from 0 to 60 in steps of 0.1</t>
        </is>
      </c>
      <c r="N931" s="18" t="inlineStr">
        <is>
          <t>buildings|large|elevation_m</t>
        </is>
      </c>
    </row>
    <row r="932">
      <c r="B932" s="18" t="inlineStr">
        <is>
          <t>buildings|large|elevation_m|5.6</t>
        </is>
      </c>
      <c r="C932" s="18" t="inlineStr">
        <is>
          <t>buildings</t>
        </is>
      </c>
      <c r="D932" s="18" t="inlineStr">
        <is>
          <t>large</t>
        </is>
      </c>
      <c r="E932" s="18" t="inlineStr">
        <is>
          <t>elevation_m</t>
        </is>
      </c>
      <c r="F932" s="18" t="inlineStr">
        <is>
          <t>spline value</t>
        </is>
      </c>
      <c r="G932" s="18" t="n"/>
      <c r="H932" s="33" t="n">
        <v>5.6</v>
      </c>
      <c r="I932" s="33" t="n"/>
      <c r="J932" s="33" t="n"/>
      <c r="K932" s="34" t="n">
        <v>-1.479813989630841</v>
      </c>
      <c r="L932" s="35">
        <f>IF(ISNUMBER(K932),EXP(K932),"")</f>
        <v/>
      </c>
      <c r="M932" s="18" t="inlineStr">
        <is>
          <t>every value from 0 to 60 in steps of 0.1</t>
        </is>
      </c>
      <c r="N932" s="18" t="inlineStr">
        <is>
          <t>buildings|large|elevation_m</t>
        </is>
      </c>
    </row>
    <row r="933">
      <c r="B933" s="18" t="inlineStr">
        <is>
          <t>buildings|large|elevation_m|5.7</t>
        </is>
      </c>
      <c r="C933" s="18" t="inlineStr">
        <is>
          <t>buildings</t>
        </is>
      </c>
      <c r="D933" s="18" t="inlineStr">
        <is>
          <t>large</t>
        </is>
      </c>
      <c r="E933" s="18" t="inlineStr">
        <is>
          <t>elevation_m</t>
        </is>
      </c>
      <c r="F933" s="18" t="inlineStr">
        <is>
          <t>spline value</t>
        </is>
      </c>
      <c r="G933" s="18" t="n"/>
      <c r="H933" s="33" t="n">
        <v>5.7</v>
      </c>
      <c r="I933" s="33" t="n"/>
      <c r="J933" s="33" t="n"/>
      <c r="K933" s="34" t="n">
        <v>-1.485164194455884</v>
      </c>
      <c r="L933" s="35">
        <f>IF(ISNUMBER(K933),EXP(K933),"")</f>
        <v/>
      </c>
      <c r="M933" s="18" t="inlineStr">
        <is>
          <t>every value from 0 to 60 in steps of 0.1</t>
        </is>
      </c>
      <c r="N933" s="18" t="inlineStr">
        <is>
          <t>buildings|large|elevation_m</t>
        </is>
      </c>
    </row>
    <row r="934">
      <c r="B934" s="18" t="inlineStr">
        <is>
          <t>buildings|large|elevation_m|5.8</t>
        </is>
      </c>
      <c r="C934" s="18" t="inlineStr">
        <is>
          <t>buildings</t>
        </is>
      </c>
      <c r="D934" s="18" t="inlineStr">
        <is>
          <t>large</t>
        </is>
      </c>
      <c r="E934" s="18" t="inlineStr">
        <is>
          <t>elevation_m</t>
        </is>
      </c>
      <c r="F934" s="18" t="inlineStr">
        <is>
          <t>spline value</t>
        </is>
      </c>
      <c r="G934" s="18" t="n"/>
      <c r="H934" s="33" t="n">
        <v>5.8</v>
      </c>
      <c r="I934" s="33" t="n"/>
      <c r="J934" s="33" t="n"/>
      <c r="K934" s="34" t="n">
        <v>-1.490224708282579</v>
      </c>
      <c r="L934" s="35">
        <f>IF(ISNUMBER(K934),EXP(K934),"")</f>
        <v/>
      </c>
      <c r="M934" s="18" t="inlineStr">
        <is>
          <t>every value from 0 to 60 in steps of 0.1</t>
        </is>
      </c>
      <c r="N934" s="18" t="inlineStr">
        <is>
          <t>buildings|large|elevation_m</t>
        </is>
      </c>
    </row>
    <row r="935">
      <c r="B935" s="18" t="inlineStr">
        <is>
          <t>buildings|large|elevation_m|5.9</t>
        </is>
      </c>
      <c r="C935" s="18" t="inlineStr">
        <is>
          <t>buildings</t>
        </is>
      </c>
      <c r="D935" s="18" t="inlineStr">
        <is>
          <t>large</t>
        </is>
      </c>
      <c r="E935" s="18" t="inlineStr">
        <is>
          <t>elevation_m</t>
        </is>
      </c>
      <c r="F935" s="18" t="inlineStr">
        <is>
          <t>spline value</t>
        </is>
      </c>
      <c r="G935" s="18" t="n"/>
      <c r="H935" s="33" t="n">
        <v>5.9</v>
      </c>
      <c r="I935" s="33" t="n"/>
      <c r="J935" s="33" t="n"/>
      <c r="K935" s="34" t="n">
        <v>-1.495001137513784</v>
      </c>
      <c r="L935" s="35">
        <f>IF(ISNUMBER(K935),EXP(K935),"")</f>
        <v/>
      </c>
      <c r="M935" s="18" t="inlineStr">
        <is>
          <t>every value from 0 to 60 in steps of 0.1</t>
        </is>
      </c>
      <c r="N935" s="18" t="inlineStr">
        <is>
          <t>buildings|large|elevation_m</t>
        </is>
      </c>
    </row>
    <row r="936">
      <c r="B936" s="18" t="inlineStr">
        <is>
          <t>buildings|large|elevation_m|6.0</t>
        </is>
      </c>
      <c r="C936" s="18" t="inlineStr">
        <is>
          <t>buildings</t>
        </is>
      </c>
      <c r="D936" s="18" t="inlineStr">
        <is>
          <t>large</t>
        </is>
      </c>
      <c r="E936" s="18" t="inlineStr">
        <is>
          <t>elevation_m</t>
        </is>
      </c>
      <c r="F936" s="18" t="inlineStr">
        <is>
          <t>spline value</t>
        </is>
      </c>
      <c r="G936" s="18" t="n"/>
      <c r="H936" s="33" t="n">
        <v>6</v>
      </c>
      <c r="I936" s="33" t="n"/>
      <c r="J936" s="33" t="n"/>
      <c r="K936" s="34" t="n">
        <v>-1.499499088552358</v>
      </c>
      <c r="L936" s="35">
        <f>IF(ISNUMBER(K936),EXP(K936),"")</f>
        <v/>
      </c>
      <c r="M936" s="18" t="inlineStr">
        <is>
          <t>every value from 0 to 60 in steps of 0.1</t>
        </is>
      </c>
      <c r="N936" s="18" t="inlineStr">
        <is>
          <t>buildings|large|elevation_m</t>
        </is>
      </c>
    </row>
    <row r="937">
      <c r="B937" s="18" t="inlineStr">
        <is>
          <t>buildings|large|elevation_m|6.1</t>
        </is>
      </c>
      <c r="C937" s="18" t="inlineStr">
        <is>
          <t>buildings</t>
        </is>
      </c>
      <c r="D937" s="18" t="inlineStr">
        <is>
          <t>large</t>
        </is>
      </c>
      <c r="E937" s="18" t="inlineStr">
        <is>
          <t>elevation_m</t>
        </is>
      </c>
      <c r="F937" s="18" t="inlineStr">
        <is>
          <t>spline value</t>
        </is>
      </c>
      <c r="G937" s="18" t="n"/>
      <c r="H937" s="33" t="n">
        <v>6.1</v>
      </c>
      <c r="I937" s="33" t="n"/>
      <c r="J937" s="33" t="n"/>
      <c r="K937" s="34" t="n">
        <v>-1.503724167801159</v>
      </c>
      <c r="L937" s="35">
        <f>IF(ISNUMBER(K937),EXP(K937),"")</f>
        <v/>
      </c>
      <c r="M937" s="18" t="inlineStr">
        <is>
          <t>every value from 0 to 60 in steps of 0.1</t>
        </is>
      </c>
      <c r="N937" s="18" t="inlineStr">
        <is>
          <t>buildings|large|elevation_m</t>
        </is>
      </c>
    </row>
    <row r="938">
      <c r="B938" s="18" t="inlineStr">
        <is>
          <t>buildings|large|elevation_m|6.2</t>
        </is>
      </c>
      <c r="C938" s="18" t="inlineStr">
        <is>
          <t>buildings</t>
        </is>
      </c>
      <c r="D938" s="18" t="inlineStr">
        <is>
          <t>large</t>
        </is>
      </c>
      <c r="E938" s="18" t="inlineStr">
        <is>
          <t>elevation_m</t>
        </is>
      </c>
      <c r="F938" s="18" t="inlineStr">
        <is>
          <t>spline value</t>
        </is>
      </c>
      <c r="G938" s="18" t="n"/>
      <c r="H938" s="33" t="n">
        <v>6.2</v>
      </c>
      <c r="I938" s="33" t="n"/>
      <c r="J938" s="33" t="n"/>
      <c r="K938" s="34" t="n">
        <v>-1.507681981663046</v>
      </c>
      <c r="L938" s="35">
        <f>IF(ISNUMBER(K938),EXP(K938),"")</f>
        <v/>
      </c>
      <c r="M938" s="18" t="inlineStr">
        <is>
          <t>every value from 0 to 60 in steps of 0.1</t>
        </is>
      </c>
      <c r="N938" s="18" t="inlineStr">
        <is>
          <t>buildings|large|elevation_m</t>
        </is>
      </c>
    </row>
    <row r="939">
      <c r="B939" s="18" t="inlineStr">
        <is>
          <t>buildings|large|elevation_m|6.3</t>
        </is>
      </c>
      <c r="C939" s="18" t="inlineStr">
        <is>
          <t>buildings</t>
        </is>
      </c>
      <c r="D939" s="18" t="inlineStr">
        <is>
          <t>large</t>
        </is>
      </c>
      <c r="E939" s="18" t="inlineStr">
        <is>
          <t>elevation_m</t>
        </is>
      </c>
      <c r="F939" s="18" t="inlineStr">
        <is>
          <t>spline value</t>
        </is>
      </c>
      <c r="G939" s="18" t="n"/>
      <c r="H939" s="33" t="n">
        <v>6.3</v>
      </c>
      <c r="I939" s="33" t="n"/>
      <c r="J939" s="33" t="n"/>
      <c r="K939" s="34" t="n">
        <v>-1.511378136540878</v>
      </c>
      <c r="L939" s="35">
        <f>IF(ISNUMBER(K939),EXP(K939),"")</f>
        <v/>
      </c>
      <c r="M939" s="18" t="inlineStr">
        <is>
          <t>every value from 0 to 60 in steps of 0.1</t>
        </is>
      </c>
      <c r="N939" s="18" t="inlineStr">
        <is>
          <t>buildings|large|elevation_m</t>
        </is>
      </c>
    </row>
    <row r="940">
      <c r="B940" s="18" t="inlineStr">
        <is>
          <t>buildings|large|elevation_m|6.4</t>
        </is>
      </c>
      <c r="C940" s="18" t="inlineStr">
        <is>
          <t>buildings</t>
        </is>
      </c>
      <c r="D940" s="18" t="inlineStr">
        <is>
          <t>large</t>
        </is>
      </c>
      <c r="E940" s="18" t="inlineStr">
        <is>
          <t>elevation_m</t>
        </is>
      </c>
      <c r="F940" s="18" t="inlineStr">
        <is>
          <t>spline value</t>
        </is>
      </c>
      <c r="G940" s="18" t="n"/>
      <c r="H940" s="33" t="n">
        <v>6.4</v>
      </c>
      <c r="I940" s="33" t="n"/>
      <c r="J940" s="33" t="n"/>
      <c r="K940" s="34" t="n">
        <v>-1.514818238837513</v>
      </c>
      <c r="L940" s="35">
        <f>IF(ISNUMBER(K940),EXP(K940),"")</f>
        <v/>
      </c>
      <c r="M940" s="18" t="inlineStr">
        <is>
          <t>every value from 0 to 60 in steps of 0.1</t>
        </is>
      </c>
      <c r="N940" s="18" t="inlineStr">
        <is>
          <t>buildings|large|elevation_m</t>
        </is>
      </c>
    </row>
    <row r="941">
      <c r="B941" s="18" t="inlineStr">
        <is>
          <t>buildings|large|elevation_m|6.5</t>
        </is>
      </c>
      <c r="C941" s="18" t="inlineStr">
        <is>
          <t>buildings</t>
        </is>
      </c>
      <c r="D941" s="18" t="inlineStr">
        <is>
          <t>large</t>
        </is>
      </c>
      <c r="E941" s="18" t="inlineStr">
        <is>
          <t>elevation_m</t>
        </is>
      </c>
      <c r="F941" s="18" t="inlineStr">
        <is>
          <t>spline value</t>
        </is>
      </c>
      <c r="G941" s="18" t="n"/>
      <c r="H941" s="33" t="n">
        <v>6.5</v>
      </c>
      <c r="I941" s="33" t="n"/>
      <c r="J941" s="33" t="n"/>
      <c r="K941" s="34" t="n">
        <v>-1.518007894955811</v>
      </c>
      <c r="L941" s="35">
        <f>IF(ISNUMBER(K941),EXP(K941),"")</f>
        <v/>
      </c>
      <c r="M941" s="18" t="inlineStr">
        <is>
          <t>every value from 0 to 60 in steps of 0.1</t>
        </is>
      </c>
      <c r="N941" s="18" t="inlineStr">
        <is>
          <t>buildings|large|elevation_m</t>
        </is>
      </c>
    </row>
    <row r="942">
      <c r="B942" s="18" t="inlineStr">
        <is>
          <t>buildings|large|elevation_m|6.6</t>
        </is>
      </c>
      <c r="C942" s="18" t="inlineStr">
        <is>
          <t>buildings</t>
        </is>
      </c>
      <c r="D942" s="18" t="inlineStr">
        <is>
          <t>large</t>
        </is>
      </c>
      <c r="E942" s="18" t="inlineStr">
        <is>
          <t>elevation_m</t>
        </is>
      </c>
      <c r="F942" s="18" t="inlineStr">
        <is>
          <t>spline value</t>
        </is>
      </c>
      <c r="G942" s="18" t="n"/>
      <c r="H942" s="33" t="n">
        <v>6.6</v>
      </c>
      <c r="I942" s="33" t="n"/>
      <c r="J942" s="33" t="n"/>
      <c r="K942" s="34" t="n">
        <v>-1.52095271129863</v>
      </c>
      <c r="L942" s="35">
        <f>IF(ISNUMBER(K942),EXP(K942),"")</f>
        <v/>
      </c>
      <c r="M942" s="18" t="inlineStr">
        <is>
          <t>every value from 0 to 60 in steps of 0.1</t>
        </is>
      </c>
      <c r="N942" s="18" t="inlineStr">
        <is>
          <t>buildings|large|elevation_m</t>
        </is>
      </c>
    </row>
    <row r="943">
      <c r="B943" s="18" t="inlineStr">
        <is>
          <t>buildings|large|elevation_m|6.7</t>
        </is>
      </c>
      <c r="C943" s="18" t="inlineStr">
        <is>
          <t>buildings</t>
        </is>
      </c>
      <c r="D943" s="18" t="inlineStr">
        <is>
          <t>large</t>
        </is>
      </c>
      <c r="E943" s="18" t="inlineStr">
        <is>
          <t>elevation_m</t>
        </is>
      </c>
      <c r="F943" s="18" t="inlineStr">
        <is>
          <t>spline value</t>
        </is>
      </c>
      <c r="G943" s="18" t="n"/>
      <c r="H943" s="33" t="n">
        <v>6.7</v>
      </c>
      <c r="I943" s="33" t="n"/>
      <c r="J943" s="33" t="n"/>
      <c r="K943" s="34" t="n">
        <v>-1.523658294268828</v>
      </c>
      <c r="L943" s="35">
        <f>IF(ISNUMBER(K943),EXP(K943),"")</f>
        <v/>
      </c>
      <c r="M943" s="18" t="inlineStr">
        <is>
          <t>every value from 0 to 60 in steps of 0.1</t>
        </is>
      </c>
      <c r="N943" s="18" t="inlineStr">
        <is>
          <t>buildings|large|elevation_m</t>
        </is>
      </c>
    </row>
    <row r="944">
      <c r="B944" s="18" t="inlineStr">
        <is>
          <t>buildings|large|elevation_m|6.8</t>
        </is>
      </c>
      <c r="C944" s="18" t="inlineStr">
        <is>
          <t>buildings</t>
        </is>
      </c>
      <c r="D944" s="18" t="inlineStr">
        <is>
          <t>large</t>
        </is>
      </c>
      <c r="E944" s="18" t="inlineStr">
        <is>
          <t>elevation_m</t>
        </is>
      </c>
      <c r="F944" s="18" t="inlineStr">
        <is>
          <t>spline value</t>
        </is>
      </c>
      <c r="G944" s="18" t="n"/>
      <c r="H944" s="33" t="n">
        <v>6.8</v>
      </c>
      <c r="I944" s="33" t="n"/>
      <c r="J944" s="33" t="n"/>
      <c r="K944" s="34" t="n">
        <v>-1.526130250269265</v>
      </c>
      <c r="L944" s="35">
        <f>IF(ISNUMBER(K944),EXP(K944),"")</f>
        <v/>
      </c>
      <c r="M944" s="18" t="inlineStr">
        <is>
          <t>every value from 0 to 60 in steps of 0.1</t>
        </is>
      </c>
      <c r="N944" s="18" t="inlineStr">
        <is>
          <t>buildings|large|elevation_m</t>
        </is>
      </c>
    </row>
    <row r="945">
      <c r="B945" s="18" t="inlineStr">
        <is>
          <t>buildings|large|elevation_m|6.9</t>
        </is>
      </c>
      <c r="C945" s="18" t="inlineStr">
        <is>
          <t>buildings</t>
        </is>
      </c>
      <c r="D945" s="18" t="inlineStr">
        <is>
          <t>large</t>
        </is>
      </c>
      <c r="E945" s="18" t="inlineStr">
        <is>
          <t>elevation_m</t>
        </is>
      </c>
      <c r="F945" s="18" t="inlineStr">
        <is>
          <t>spline value</t>
        </is>
      </c>
      <c r="G945" s="18" t="n"/>
      <c r="H945" s="33" t="n">
        <v>6.9</v>
      </c>
      <c r="I945" s="33" t="n"/>
      <c r="J945" s="33" t="n"/>
      <c r="K945" s="34" t="n">
        <v>-1.528374185702799</v>
      </c>
      <c r="L945" s="35">
        <f>IF(ISNUMBER(K945),EXP(K945),"")</f>
        <v/>
      </c>
      <c r="M945" s="18" t="inlineStr">
        <is>
          <t>every value from 0 to 60 in steps of 0.1</t>
        </is>
      </c>
      <c r="N945" s="18" t="inlineStr">
        <is>
          <t>buildings|large|elevation_m</t>
        </is>
      </c>
    </row>
    <row r="946">
      <c r="B946" s="18" t="inlineStr">
        <is>
          <t>buildings|large|elevation_m|7.0</t>
        </is>
      </c>
      <c r="C946" s="18" t="inlineStr">
        <is>
          <t>buildings</t>
        </is>
      </c>
      <c r="D946" s="18" t="inlineStr">
        <is>
          <t>large</t>
        </is>
      </c>
      <c r="E946" s="18" t="inlineStr">
        <is>
          <t>elevation_m</t>
        </is>
      </c>
      <c r="F946" s="18" t="inlineStr">
        <is>
          <t>spline value</t>
        </is>
      </c>
      <c r="G946" s="18" t="n"/>
      <c r="H946" s="33" t="n">
        <v>7</v>
      </c>
      <c r="I946" s="33" t="n"/>
      <c r="J946" s="33" t="n"/>
      <c r="K946" s="34" t="n">
        <v>-1.530395706972289</v>
      </c>
      <c r="L946" s="35">
        <f>IF(ISNUMBER(K946),EXP(K946),"")</f>
        <v/>
      </c>
      <c r="M946" s="18" t="inlineStr">
        <is>
          <t>every value from 0 to 60 in steps of 0.1</t>
        </is>
      </c>
      <c r="N946" s="18" t="inlineStr">
        <is>
          <t>buildings|large|elevation_m</t>
        </is>
      </c>
    </row>
    <row r="947">
      <c r="B947" s="18" t="inlineStr">
        <is>
          <t>buildings|large|elevation_m|7.1</t>
        </is>
      </c>
      <c r="C947" s="18" t="inlineStr">
        <is>
          <t>buildings</t>
        </is>
      </c>
      <c r="D947" s="18" t="inlineStr">
        <is>
          <t>large</t>
        </is>
      </c>
      <c r="E947" s="18" t="inlineStr">
        <is>
          <t>elevation_m</t>
        </is>
      </c>
      <c r="F947" s="18" t="inlineStr">
        <is>
          <t>spline value</t>
        </is>
      </c>
      <c r="G947" s="18" t="n"/>
      <c r="H947" s="33" t="n">
        <v>7.1</v>
      </c>
      <c r="I947" s="33" t="n"/>
      <c r="J947" s="33" t="n"/>
      <c r="K947" s="34" t="n">
        <v>-1.532200420480593</v>
      </c>
      <c r="L947" s="35">
        <f>IF(ISNUMBER(K947),EXP(K947),"")</f>
        <v/>
      </c>
      <c r="M947" s="18" t="inlineStr">
        <is>
          <t>every value from 0 to 60 in steps of 0.1</t>
        </is>
      </c>
      <c r="N947" s="18" t="inlineStr">
        <is>
          <t>buildings|large|elevation_m</t>
        </is>
      </c>
    </row>
    <row r="948">
      <c r="B948" s="18" t="inlineStr">
        <is>
          <t>buildings|large|elevation_m|7.2</t>
        </is>
      </c>
      <c r="C948" s="18" t="inlineStr">
        <is>
          <t>buildings</t>
        </is>
      </c>
      <c r="D948" s="18" t="inlineStr">
        <is>
          <t>large</t>
        </is>
      </c>
      <c r="E948" s="18" t="inlineStr">
        <is>
          <t>elevation_m</t>
        </is>
      </c>
      <c r="F948" s="18" t="inlineStr">
        <is>
          <t>spline value</t>
        </is>
      </c>
      <c r="G948" s="18" t="n"/>
      <c r="H948" s="33" t="n">
        <v>7.2</v>
      </c>
      <c r="I948" s="33" t="n"/>
      <c r="J948" s="33" t="n"/>
      <c r="K948" s="34" t="n">
        <v>-1.533793932630571</v>
      </c>
      <c r="L948" s="35">
        <f>IF(ISNUMBER(K948),EXP(K948),"")</f>
        <v/>
      </c>
      <c r="M948" s="18" t="inlineStr">
        <is>
          <t>every value from 0 to 60 in steps of 0.1</t>
        </is>
      </c>
      <c r="N948" s="18" t="inlineStr">
        <is>
          <t>buildings|large|elevation_m</t>
        </is>
      </c>
    </row>
    <row r="949">
      <c r="B949" s="18" t="inlineStr">
        <is>
          <t>buildings|large|elevation_m|7.3</t>
        </is>
      </c>
      <c r="C949" s="18" t="inlineStr">
        <is>
          <t>buildings</t>
        </is>
      </c>
      <c r="D949" s="18" t="inlineStr">
        <is>
          <t>large</t>
        </is>
      </c>
      <c r="E949" s="18" t="inlineStr">
        <is>
          <t>elevation_m</t>
        </is>
      </c>
      <c r="F949" s="18" t="inlineStr">
        <is>
          <t>spline value</t>
        </is>
      </c>
      <c r="G949" s="18" t="n"/>
      <c r="H949" s="33" t="n">
        <v>7.3</v>
      </c>
      <c r="I949" s="33" t="n"/>
      <c r="J949" s="33" t="n"/>
      <c r="K949" s="34" t="n">
        <v>-1.535181849825081</v>
      </c>
      <c r="L949" s="35">
        <f>IF(ISNUMBER(K949),EXP(K949),"")</f>
        <v/>
      </c>
      <c r="M949" s="18" t="inlineStr">
        <is>
          <t>every value from 0 to 60 in steps of 0.1</t>
        </is>
      </c>
      <c r="N949" s="18" t="inlineStr">
        <is>
          <t>buildings|large|elevation_m</t>
        </is>
      </c>
    </row>
    <row r="950">
      <c r="B950" s="18" t="inlineStr">
        <is>
          <t>buildings|large|elevation_m|7.4</t>
        </is>
      </c>
      <c r="C950" s="18" t="inlineStr">
        <is>
          <t>buildings</t>
        </is>
      </c>
      <c r="D950" s="18" t="inlineStr">
        <is>
          <t>large</t>
        </is>
      </c>
      <c r="E950" s="18" t="inlineStr">
        <is>
          <t>elevation_m</t>
        </is>
      </c>
      <c r="F950" s="18" t="inlineStr">
        <is>
          <t>spline value</t>
        </is>
      </c>
      <c r="G950" s="18" t="n"/>
      <c r="H950" s="33" t="n">
        <v>7.4</v>
      </c>
      <c r="I950" s="33" t="n"/>
      <c r="J950" s="33" t="n"/>
      <c r="K950" s="34" t="n">
        <v>-1.53636977846698</v>
      </c>
      <c r="L950" s="35">
        <f>IF(ISNUMBER(K950),EXP(K950),"")</f>
        <v/>
      </c>
      <c r="M950" s="18" t="inlineStr">
        <is>
          <t>every value from 0 to 60 in steps of 0.1</t>
        </is>
      </c>
      <c r="N950" s="18" t="inlineStr">
        <is>
          <t>buildings|large|elevation_m</t>
        </is>
      </c>
    </row>
    <row r="951">
      <c r="B951" s="18" t="inlineStr">
        <is>
          <t>buildings|large|elevation_m|7.5</t>
        </is>
      </c>
      <c r="C951" s="18" t="inlineStr">
        <is>
          <t>buildings</t>
        </is>
      </c>
      <c r="D951" s="18" t="inlineStr">
        <is>
          <t>large</t>
        </is>
      </c>
      <c r="E951" s="18" t="inlineStr">
        <is>
          <t>elevation_m</t>
        </is>
      </c>
      <c r="F951" s="18" t="inlineStr">
        <is>
          <t>spline value</t>
        </is>
      </c>
      <c r="G951" s="18" t="n"/>
      <c r="H951" s="33" t="n">
        <v>7.5</v>
      </c>
      <c r="I951" s="33" t="n"/>
      <c r="J951" s="33" t="n"/>
      <c r="K951" s="34" t="n">
        <v>-1.537363324959131</v>
      </c>
      <c r="L951" s="35">
        <f>IF(ISNUMBER(K951),EXP(K951),"")</f>
        <v/>
      </c>
      <c r="M951" s="18" t="inlineStr">
        <is>
          <t>every value from 0 to 60 in steps of 0.1</t>
        </is>
      </c>
      <c r="N951" s="18" t="inlineStr">
        <is>
          <t>buildings|large|elevation_m</t>
        </is>
      </c>
    </row>
    <row r="952">
      <c r="B952" s="18" t="inlineStr">
        <is>
          <t>buildings|large|elevation_m|7.6</t>
        </is>
      </c>
      <c r="C952" s="18" t="inlineStr">
        <is>
          <t>buildings</t>
        </is>
      </c>
      <c r="D952" s="18" t="inlineStr">
        <is>
          <t>large</t>
        </is>
      </c>
      <c r="E952" s="18" t="inlineStr">
        <is>
          <t>elevation_m</t>
        </is>
      </c>
      <c r="F952" s="18" t="inlineStr">
        <is>
          <t>spline value</t>
        </is>
      </c>
      <c r="G952" s="18" t="n"/>
      <c r="H952" s="33" t="n">
        <v>7.6</v>
      </c>
      <c r="I952" s="33" t="n"/>
      <c r="J952" s="33" t="n"/>
      <c r="K952" s="34" t="n">
        <v>-1.538168095704388</v>
      </c>
      <c r="L952" s="35">
        <f>IF(ISNUMBER(K952),EXP(K952),"")</f>
        <v/>
      </c>
      <c r="M952" s="18" t="inlineStr">
        <is>
          <t>every value from 0 to 60 in steps of 0.1</t>
        </is>
      </c>
      <c r="N952" s="18" t="inlineStr">
        <is>
          <t>buildings|large|elevation_m</t>
        </is>
      </c>
    </row>
    <row r="953">
      <c r="B953" s="18" t="inlineStr">
        <is>
          <t>buildings|large|elevation_m|7.7</t>
        </is>
      </c>
      <c r="C953" s="18" t="inlineStr">
        <is>
          <t>buildings</t>
        </is>
      </c>
      <c r="D953" s="18" t="inlineStr">
        <is>
          <t>large</t>
        </is>
      </c>
      <c r="E953" s="18" t="inlineStr">
        <is>
          <t>elevation_m</t>
        </is>
      </c>
      <c r="F953" s="18" t="inlineStr">
        <is>
          <t>spline value</t>
        </is>
      </c>
      <c r="G953" s="18" t="n"/>
      <c r="H953" s="33" t="n">
        <v>7.7</v>
      </c>
      <c r="I953" s="33" t="n"/>
      <c r="J953" s="33" t="n"/>
      <c r="K953" s="34" t="n">
        <v>-1.538789697105612</v>
      </c>
      <c r="L953" s="35">
        <f>IF(ISNUMBER(K953),EXP(K953),"")</f>
        <v/>
      </c>
      <c r="M953" s="18" t="inlineStr">
        <is>
          <t>every value from 0 to 60 in steps of 0.1</t>
        </is>
      </c>
      <c r="N953" s="18" t="inlineStr">
        <is>
          <t>buildings|large|elevation_m</t>
        </is>
      </c>
    </row>
    <row r="954">
      <c r="B954" s="18" t="inlineStr">
        <is>
          <t>buildings|large|elevation_m|7.8</t>
        </is>
      </c>
      <c r="C954" s="18" t="inlineStr">
        <is>
          <t>buildings</t>
        </is>
      </c>
      <c r="D954" s="18" t="inlineStr">
        <is>
          <t>large</t>
        </is>
      </c>
      <c r="E954" s="18" t="inlineStr">
        <is>
          <t>elevation_m</t>
        </is>
      </c>
      <c r="F954" s="18" t="inlineStr">
        <is>
          <t>spline value</t>
        </is>
      </c>
      <c r="G954" s="18" t="n"/>
      <c r="H954" s="33" t="n">
        <v>7.8</v>
      </c>
      <c r="I954" s="33" t="n"/>
      <c r="J954" s="33" t="n"/>
      <c r="K954" s="34" t="n">
        <v>-1.539233735565662</v>
      </c>
      <c r="L954" s="35">
        <f>IF(ISNUMBER(K954),EXP(K954),"")</f>
        <v/>
      </c>
      <c r="M954" s="18" t="inlineStr">
        <is>
          <t>every value from 0 to 60 in steps of 0.1</t>
        </is>
      </c>
      <c r="N954" s="18" t="inlineStr">
        <is>
          <t>buildings|large|elevation_m</t>
        </is>
      </c>
    </row>
    <row r="955">
      <c r="B955" s="18" t="inlineStr">
        <is>
          <t>buildings|large|elevation_m|7.9</t>
        </is>
      </c>
      <c r="C955" s="18" t="inlineStr">
        <is>
          <t>buildings</t>
        </is>
      </c>
      <c r="D955" s="18" t="inlineStr">
        <is>
          <t>large</t>
        </is>
      </c>
      <c r="E955" s="18" t="inlineStr">
        <is>
          <t>elevation_m</t>
        </is>
      </c>
      <c r="F955" s="18" t="inlineStr">
        <is>
          <t>spline value</t>
        </is>
      </c>
      <c r="G955" s="18" t="n"/>
      <c r="H955" s="33" t="n">
        <v>7.9</v>
      </c>
      <c r="I955" s="33" t="n"/>
      <c r="J955" s="33" t="n"/>
      <c r="K955" s="34" t="n">
        <v>-1.539505817487396</v>
      </c>
      <c r="L955" s="35">
        <f>IF(ISNUMBER(K955),EXP(K955),"")</f>
        <v/>
      </c>
      <c r="M955" s="18" t="inlineStr">
        <is>
          <t>every value from 0 to 60 in steps of 0.1</t>
        </is>
      </c>
      <c r="N955" s="18" t="inlineStr">
        <is>
          <t>buildings|large|elevation_m</t>
        </is>
      </c>
    </row>
    <row r="956">
      <c r="B956" s="18" t="inlineStr">
        <is>
          <t>buildings|large|elevation_m|8.0</t>
        </is>
      </c>
      <c r="C956" s="18" t="inlineStr">
        <is>
          <t>buildings</t>
        </is>
      </c>
      <c r="D956" s="18" t="inlineStr">
        <is>
          <t>large</t>
        </is>
      </c>
      <c r="E956" s="18" t="inlineStr">
        <is>
          <t>elevation_m</t>
        </is>
      </c>
      <c r="F956" s="18" t="inlineStr">
        <is>
          <t>spline value</t>
        </is>
      </c>
      <c r="G956" s="18" t="n"/>
      <c r="H956" s="33" t="n">
        <v>8</v>
      </c>
      <c r="I956" s="33" t="n"/>
      <c r="J956" s="33" t="n"/>
      <c r="K956" s="34" t="n">
        <v>-1.539611549273674</v>
      </c>
      <c r="L956" s="35">
        <f>IF(ISNUMBER(K956),EXP(K956),"")</f>
        <v/>
      </c>
      <c r="M956" s="18" t="inlineStr">
        <is>
          <t>every value from 0 to 60 in steps of 0.1</t>
        </is>
      </c>
      <c r="N956" s="18" t="inlineStr">
        <is>
          <t>buildings|large|elevation_m</t>
        </is>
      </c>
    </row>
    <row r="957">
      <c r="B957" s="18" t="inlineStr">
        <is>
          <t>buildings|large|elevation_m|8.1</t>
        </is>
      </c>
      <c r="C957" s="18" t="inlineStr">
        <is>
          <t>buildings</t>
        </is>
      </c>
      <c r="D957" s="18" t="inlineStr">
        <is>
          <t>large</t>
        </is>
      </c>
      <c r="E957" s="18" t="inlineStr">
        <is>
          <t>elevation_m</t>
        </is>
      </c>
      <c r="F957" s="18" t="inlineStr">
        <is>
          <t>spline value</t>
        </is>
      </c>
      <c r="G957" s="18" t="n"/>
      <c r="H957" s="33" t="n">
        <v>8.1</v>
      </c>
      <c r="I957" s="33" t="n"/>
      <c r="J957" s="33" t="n"/>
      <c r="K957" s="34" t="n">
        <v>-1.539556537327352</v>
      </c>
      <c r="L957" s="35">
        <f>IF(ISNUMBER(K957),EXP(K957),"")</f>
        <v/>
      </c>
      <c r="M957" s="18" t="inlineStr">
        <is>
          <t>every value from 0 to 60 in steps of 0.1</t>
        </is>
      </c>
      <c r="N957" s="18" t="inlineStr">
        <is>
          <t>buildings|large|elevation_m</t>
        </is>
      </c>
    </row>
    <row r="958">
      <c r="B958" s="18" t="inlineStr">
        <is>
          <t>buildings|large|elevation_m|8.2</t>
        </is>
      </c>
      <c r="C958" s="18" t="inlineStr">
        <is>
          <t>buildings</t>
        </is>
      </c>
      <c r="D958" s="18" t="inlineStr">
        <is>
          <t>large</t>
        </is>
      </c>
      <c r="E958" s="18" t="inlineStr">
        <is>
          <t>elevation_m</t>
        </is>
      </c>
      <c r="F958" s="18" t="inlineStr">
        <is>
          <t>spline value</t>
        </is>
      </c>
      <c r="G958" s="18" t="n"/>
      <c r="H958" s="33" t="n">
        <v>8.199999999999999</v>
      </c>
      <c r="I958" s="33" t="n"/>
      <c r="J958" s="33" t="n"/>
      <c r="K958" s="34" t="n">
        <v>-1.539346388051291</v>
      </c>
      <c r="L958" s="35">
        <f>IF(ISNUMBER(K958),EXP(K958),"")</f>
        <v/>
      </c>
      <c r="M958" s="18" t="inlineStr">
        <is>
          <t>every value from 0 to 60 in steps of 0.1</t>
        </is>
      </c>
      <c r="N958" s="18" t="inlineStr">
        <is>
          <t>buildings|large|elevation_m</t>
        </is>
      </c>
    </row>
    <row r="959">
      <c r="B959" s="18" t="inlineStr">
        <is>
          <t>buildings|large|elevation_m|8.3</t>
        </is>
      </c>
      <c r="C959" s="18" t="inlineStr">
        <is>
          <t>buildings</t>
        </is>
      </c>
      <c r="D959" s="18" t="inlineStr">
        <is>
          <t>large</t>
        </is>
      </c>
      <c r="E959" s="18" t="inlineStr">
        <is>
          <t>elevation_m</t>
        </is>
      </c>
      <c r="F959" s="18" t="inlineStr">
        <is>
          <t>spline value</t>
        </is>
      </c>
      <c r="G959" s="18" t="n"/>
      <c r="H959" s="33" t="n">
        <v>8.300000000000001</v>
      </c>
      <c r="I959" s="33" t="n"/>
      <c r="J959" s="33" t="n"/>
      <c r="K959" s="34" t="n">
        <v>-1.538986707848349</v>
      </c>
      <c r="L959" s="35">
        <f>IF(ISNUMBER(K959),EXP(K959),"")</f>
        <v/>
      </c>
      <c r="M959" s="18" t="inlineStr">
        <is>
          <t>every value from 0 to 60 in steps of 0.1</t>
        </is>
      </c>
      <c r="N959" s="18" t="inlineStr">
        <is>
          <t>buildings|large|elevation_m</t>
        </is>
      </c>
    </row>
    <row r="960">
      <c r="B960" s="18" t="inlineStr">
        <is>
          <t>buildings|large|elevation_m|8.4</t>
        </is>
      </c>
      <c r="C960" s="18" t="inlineStr">
        <is>
          <t>buildings</t>
        </is>
      </c>
      <c r="D960" s="18" t="inlineStr">
        <is>
          <t>large</t>
        </is>
      </c>
      <c r="E960" s="18" t="inlineStr">
        <is>
          <t>elevation_m</t>
        </is>
      </c>
      <c r="F960" s="18" t="inlineStr">
        <is>
          <t>spline value</t>
        </is>
      </c>
      <c r="G960" s="18" t="n"/>
      <c r="H960" s="33" t="n">
        <v>8.4</v>
      </c>
      <c r="I960" s="33" t="n"/>
      <c r="J960" s="33" t="n"/>
      <c r="K960" s="34" t="n">
        <v>-1.538483103121385</v>
      </c>
      <c r="L960" s="35">
        <f>IF(ISNUMBER(K960),EXP(K960),"")</f>
        <v/>
      </c>
      <c r="M960" s="18" t="inlineStr">
        <is>
          <t>every value from 0 to 60 in steps of 0.1</t>
        </is>
      </c>
      <c r="N960" s="18" t="inlineStr">
        <is>
          <t>buildings|large|elevation_m</t>
        </is>
      </c>
    </row>
    <row r="961">
      <c r="B961" s="18" t="inlineStr">
        <is>
          <t>buildings|large|elevation_m|8.5</t>
        </is>
      </c>
      <c r="C961" s="18" t="inlineStr">
        <is>
          <t>buildings</t>
        </is>
      </c>
      <c r="D961" s="18" t="inlineStr">
        <is>
          <t>large</t>
        </is>
      </c>
      <c r="E961" s="18" t="inlineStr">
        <is>
          <t>elevation_m</t>
        </is>
      </c>
      <c r="F961" s="18" t="inlineStr">
        <is>
          <t>spline value</t>
        </is>
      </c>
      <c r="G961" s="18" t="n"/>
      <c r="H961" s="33" t="n">
        <v>8.5</v>
      </c>
      <c r="I961" s="33" t="n"/>
      <c r="J961" s="33" t="n"/>
      <c r="K961" s="34" t="n">
        <v>-1.537841180273257</v>
      </c>
      <c r="L961" s="35">
        <f>IF(ISNUMBER(K961),EXP(K961),"")</f>
        <v/>
      </c>
      <c r="M961" s="18" t="inlineStr">
        <is>
          <t>every value from 0 to 60 in steps of 0.1</t>
        </is>
      </c>
      <c r="N961" s="18" t="inlineStr">
        <is>
          <t>buildings|large|elevation_m</t>
        </is>
      </c>
    </row>
    <row r="962">
      <c r="B962" s="18" t="inlineStr">
        <is>
          <t>buildings|large|elevation_m|8.6</t>
        </is>
      </c>
      <c r="C962" s="18" t="inlineStr">
        <is>
          <t>buildings</t>
        </is>
      </c>
      <c r="D962" s="18" t="inlineStr">
        <is>
          <t>large</t>
        </is>
      </c>
      <c r="E962" s="18" t="inlineStr">
        <is>
          <t>elevation_m</t>
        </is>
      </c>
      <c r="F962" s="18" t="inlineStr">
        <is>
          <t>spline value</t>
        </is>
      </c>
      <c r="G962" s="18" t="n"/>
      <c r="H962" s="33" t="n">
        <v>8.6</v>
      </c>
      <c r="I962" s="33" t="n"/>
      <c r="J962" s="33" t="n"/>
      <c r="K962" s="34" t="n">
        <v>-1.537066545706824</v>
      </c>
      <c r="L962" s="35">
        <f>IF(ISNUMBER(K962),EXP(K962),"")</f>
        <v/>
      </c>
      <c r="M962" s="18" t="inlineStr">
        <is>
          <t>every value from 0 to 60 in steps of 0.1</t>
        </is>
      </c>
      <c r="N962" s="18" t="inlineStr">
        <is>
          <t>buildings|large|elevation_m</t>
        </is>
      </c>
    </row>
    <row r="963">
      <c r="B963" s="18" t="inlineStr">
        <is>
          <t>buildings|large|elevation_m|8.7</t>
        </is>
      </c>
      <c r="C963" s="18" t="inlineStr">
        <is>
          <t>buildings</t>
        </is>
      </c>
      <c r="D963" s="18" t="inlineStr">
        <is>
          <t>large</t>
        </is>
      </c>
      <c r="E963" s="18" t="inlineStr">
        <is>
          <t>elevation_m</t>
        </is>
      </c>
      <c r="F963" s="18" t="inlineStr">
        <is>
          <t>spline value</t>
        </is>
      </c>
      <c r="G963" s="18" t="n"/>
      <c r="H963" s="33" t="n">
        <v>8.699999999999999</v>
      </c>
      <c r="I963" s="33" t="n"/>
      <c r="J963" s="33" t="n"/>
      <c r="K963" s="34" t="n">
        <v>-1.536164805824946</v>
      </c>
      <c r="L963" s="35">
        <f>IF(ISNUMBER(K963),EXP(K963),"")</f>
        <v/>
      </c>
      <c r="M963" s="18" t="inlineStr">
        <is>
          <t>every value from 0 to 60 in steps of 0.1</t>
        </is>
      </c>
      <c r="N963" s="18" t="inlineStr">
        <is>
          <t>buildings|large|elevation_m</t>
        </is>
      </c>
    </row>
    <row r="964">
      <c r="B964" s="18" t="inlineStr">
        <is>
          <t>buildings|large|elevation_m|8.8</t>
        </is>
      </c>
      <c r="C964" s="18" t="inlineStr">
        <is>
          <t>buildings</t>
        </is>
      </c>
      <c r="D964" s="18" t="inlineStr">
        <is>
          <t>large</t>
        </is>
      </c>
      <c r="E964" s="18" t="inlineStr">
        <is>
          <t>elevation_m</t>
        </is>
      </c>
      <c r="F964" s="18" t="inlineStr">
        <is>
          <t>spline value</t>
        </is>
      </c>
      <c r="G964" s="18" t="n"/>
      <c r="H964" s="33" t="n">
        <v>8.800000000000001</v>
      </c>
      <c r="I964" s="33" t="n"/>
      <c r="J964" s="33" t="n"/>
      <c r="K964" s="34" t="n">
        <v>-1.53514156703048</v>
      </c>
      <c r="L964" s="35">
        <f>IF(ISNUMBER(K964),EXP(K964),"")</f>
        <v/>
      </c>
      <c r="M964" s="18" t="inlineStr">
        <is>
          <t>every value from 0 to 60 in steps of 0.1</t>
        </is>
      </c>
      <c r="N964" s="18" t="inlineStr">
        <is>
          <t>buildings|large|elevation_m</t>
        </is>
      </c>
    </row>
    <row r="965">
      <c r="B965" s="18" t="inlineStr">
        <is>
          <t>buildings|large|elevation_m|8.9</t>
        </is>
      </c>
      <c r="C965" s="18" t="inlineStr">
        <is>
          <t>buildings</t>
        </is>
      </c>
      <c r="D965" s="18" t="inlineStr">
        <is>
          <t>large</t>
        </is>
      </c>
      <c r="E965" s="18" t="inlineStr">
        <is>
          <t>elevation_m</t>
        </is>
      </c>
      <c r="F965" s="18" t="inlineStr">
        <is>
          <t>spline value</t>
        </is>
      </c>
      <c r="G965" s="18" t="n"/>
      <c r="H965" s="33" t="n">
        <v>8.9</v>
      </c>
      <c r="I965" s="33" t="n"/>
      <c r="J965" s="33" t="n"/>
      <c r="K965" s="34" t="n">
        <v>-1.534002435726285</v>
      </c>
      <c r="L965" s="35">
        <f>IF(ISNUMBER(K965),EXP(K965),"")</f>
        <v/>
      </c>
      <c r="M965" s="18" t="inlineStr">
        <is>
          <t>every value from 0 to 60 in steps of 0.1</t>
        </is>
      </c>
      <c r="N965" s="18" t="inlineStr">
        <is>
          <t>buildings|large|elevation_m</t>
        </is>
      </c>
    </row>
    <row r="966">
      <c r="B966" s="18" t="inlineStr">
        <is>
          <t>buildings|large|elevation_m|9.0</t>
        </is>
      </c>
      <c r="C966" s="18" t="inlineStr">
        <is>
          <t>buildings</t>
        </is>
      </c>
      <c r="D966" s="18" t="inlineStr">
        <is>
          <t>large</t>
        </is>
      </c>
      <c r="E966" s="18" t="inlineStr">
        <is>
          <t>elevation_m</t>
        </is>
      </c>
      <c r="F966" s="18" t="inlineStr">
        <is>
          <t>spline value</t>
        </is>
      </c>
      <c r="G966" s="18" t="n"/>
      <c r="H966" s="33" t="n">
        <v>9</v>
      </c>
      <c r="I966" s="33" t="n"/>
      <c r="J966" s="33" t="n"/>
      <c r="K966" s="34" t="n">
        <v>-1.53275301831522</v>
      </c>
      <c r="L966" s="35">
        <f>IF(ISNUMBER(K966),EXP(K966),"")</f>
        <v/>
      </c>
      <c r="M966" s="18" t="inlineStr">
        <is>
          <t>every value from 0 to 60 in steps of 0.1</t>
        </is>
      </c>
      <c r="N966" s="18" t="inlineStr">
        <is>
          <t>buildings|large|elevation_m</t>
        </is>
      </c>
    </row>
    <row r="967">
      <c r="B967" s="18" t="inlineStr">
        <is>
          <t>buildings|large|elevation_m|9.1</t>
        </is>
      </c>
      <c r="C967" s="18" t="inlineStr">
        <is>
          <t>buildings</t>
        </is>
      </c>
      <c r="D967" s="18" t="inlineStr">
        <is>
          <t>large</t>
        </is>
      </c>
      <c r="E967" s="18" t="inlineStr">
        <is>
          <t>elevation_m</t>
        </is>
      </c>
      <c r="F967" s="18" t="inlineStr">
        <is>
          <t>spline value</t>
        </is>
      </c>
      <c r="G967" s="18" t="n"/>
      <c r="H967" s="33" t="n">
        <v>9.1</v>
      </c>
      <c r="I967" s="33" t="n"/>
      <c r="J967" s="33" t="n"/>
      <c r="K967" s="34" t="n">
        <v>-1.531398921200144</v>
      </c>
      <c r="L967" s="35">
        <f>IF(ISNUMBER(K967),EXP(K967),"")</f>
        <v/>
      </c>
      <c r="M967" s="18" t="inlineStr">
        <is>
          <t>every value from 0 to 60 in steps of 0.1</t>
        </is>
      </c>
      <c r="N967" s="18" t="inlineStr">
        <is>
          <t>buildings|large|elevation_m</t>
        </is>
      </c>
    </row>
    <row r="968">
      <c r="B968" s="18" t="inlineStr">
        <is>
          <t>buildings|large|elevation_m|9.2</t>
        </is>
      </c>
      <c r="C968" s="18" t="inlineStr">
        <is>
          <t>buildings</t>
        </is>
      </c>
      <c r="D968" s="18" t="inlineStr">
        <is>
          <t>large</t>
        </is>
      </c>
      <c r="E968" s="18" t="inlineStr">
        <is>
          <t>elevation_m</t>
        </is>
      </c>
      <c r="F968" s="18" t="inlineStr">
        <is>
          <t>spline value</t>
        </is>
      </c>
      <c r="G968" s="18" t="n"/>
      <c r="H968" s="33" t="n">
        <v>9.199999999999999</v>
      </c>
      <c r="I968" s="33" t="n"/>
      <c r="J968" s="33" t="n"/>
      <c r="K968" s="34" t="n">
        <v>-1.529945750783916</v>
      </c>
      <c r="L968" s="35">
        <f>IF(ISNUMBER(K968),EXP(K968),"")</f>
        <v/>
      </c>
      <c r="M968" s="18" t="inlineStr">
        <is>
          <t>every value from 0 to 60 in steps of 0.1</t>
        </is>
      </c>
      <c r="N968" s="18" t="inlineStr">
        <is>
          <t>buildings|large|elevation_m</t>
        </is>
      </c>
    </row>
    <row r="969">
      <c r="B969" s="18" t="inlineStr">
        <is>
          <t>buildings|large|elevation_m|9.3</t>
        </is>
      </c>
      <c r="C969" s="18" t="inlineStr">
        <is>
          <t>buildings</t>
        </is>
      </c>
      <c r="D969" s="18" t="inlineStr">
        <is>
          <t>large</t>
        </is>
      </c>
      <c r="E969" s="18" t="inlineStr">
        <is>
          <t>elevation_m</t>
        </is>
      </c>
      <c r="F969" s="18" t="inlineStr">
        <is>
          <t>spline value</t>
        </is>
      </c>
      <c r="G969" s="18" t="n"/>
      <c r="H969" s="33" t="n">
        <v>9.300000000000001</v>
      </c>
      <c r="I969" s="33" t="n"/>
      <c r="J969" s="33" t="n"/>
      <c r="K969" s="34" t="n">
        <v>-1.528399113469393</v>
      </c>
      <c r="L969" s="35">
        <f>IF(ISNUMBER(K969),EXP(K969),"")</f>
        <v/>
      </c>
      <c r="M969" s="18" t="inlineStr">
        <is>
          <t>every value from 0 to 60 in steps of 0.1</t>
        </is>
      </c>
      <c r="N969" s="18" t="inlineStr">
        <is>
          <t>buildings|large|elevation_m</t>
        </is>
      </c>
    </row>
    <row r="970">
      <c r="B970" s="18" t="inlineStr">
        <is>
          <t>buildings|large|elevation_m|9.4</t>
        </is>
      </c>
      <c r="C970" s="18" t="inlineStr">
        <is>
          <t>buildings</t>
        </is>
      </c>
      <c r="D970" s="18" t="inlineStr">
        <is>
          <t>large</t>
        </is>
      </c>
      <c r="E970" s="18" t="inlineStr">
        <is>
          <t>elevation_m</t>
        </is>
      </c>
      <c r="F970" s="18" t="inlineStr">
        <is>
          <t>spline value</t>
        </is>
      </c>
      <c r="G970" s="18" t="n"/>
      <c r="H970" s="33" t="n">
        <v>9.4</v>
      </c>
      <c r="I970" s="33" t="n"/>
      <c r="J970" s="33" t="n"/>
      <c r="K970" s="34" t="n">
        <v>-1.526764615659435</v>
      </c>
      <c r="L970" s="35">
        <f>IF(ISNUMBER(K970),EXP(K970),"")</f>
        <v/>
      </c>
      <c r="M970" s="18" t="inlineStr">
        <is>
          <t>every value from 0 to 60 in steps of 0.1</t>
        </is>
      </c>
      <c r="N970" s="18" t="inlineStr">
        <is>
          <t>buildings|large|elevation_m</t>
        </is>
      </c>
    </row>
    <row r="971">
      <c r="B971" s="18" t="inlineStr">
        <is>
          <t>buildings|large|elevation_m|9.5</t>
        </is>
      </c>
      <c r="C971" s="18" t="inlineStr">
        <is>
          <t>buildings</t>
        </is>
      </c>
      <c r="D971" s="18" t="inlineStr">
        <is>
          <t>large</t>
        </is>
      </c>
      <c r="E971" s="18" t="inlineStr">
        <is>
          <t>elevation_m</t>
        </is>
      </c>
      <c r="F971" s="18" t="inlineStr">
        <is>
          <t>spline value</t>
        </is>
      </c>
      <c r="G971" s="18" t="n"/>
      <c r="H971" s="33" t="n">
        <v>9.5</v>
      </c>
      <c r="I971" s="33" t="n"/>
      <c r="J971" s="33" t="n"/>
      <c r="K971" s="34" t="n">
        <v>-1.525047863756901</v>
      </c>
      <c r="L971" s="35">
        <f>IF(ISNUMBER(K971),EXP(K971),"")</f>
        <v/>
      </c>
      <c r="M971" s="18" t="inlineStr">
        <is>
          <t>every value from 0 to 60 in steps of 0.1</t>
        </is>
      </c>
      <c r="N971" s="18" t="inlineStr">
        <is>
          <t>buildings|large|elevation_m</t>
        </is>
      </c>
    </row>
    <row r="972">
      <c r="B972" s="18" t="inlineStr">
        <is>
          <t>buildings|large|elevation_m|9.6</t>
        </is>
      </c>
      <c r="C972" s="18" t="inlineStr">
        <is>
          <t>buildings</t>
        </is>
      </c>
      <c r="D972" s="18" t="inlineStr">
        <is>
          <t>large</t>
        </is>
      </c>
      <c r="E972" s="18" t="inlineStr">
        <is>
          <t>elevation_m</t>
        </is>
      </c>
      <c r="F972" s="18" t="inlineStr">
        <is>
          <t>spline value</t>
        </is>
      </c>
      <c r="G972" s="18" t="n"/>
      <c r="H972" s="33" t="n">
        <v>9.6</v>
      </c>
      <c r="I972" s="33" t="n"/>
      <c r="J972" s="33" t="n"/>
      <c r="K972" s="34" t="n">
        <v>-1.523254464164649</v>
      </c>
      <c r="L972" s="35">
        <f>IF(ISNUMBER(K972),EXP(K972),"")</f>
        <v/>
      </c>
      <c r="M972" s="18" t="inlineStr">
        <is>
          <t>every value from 0 to 60 in steps of 0.1</t>
        </is>
      </c>
      <c r="N972" s="18" t="inlineStr">
        <is>
          <t>buildings|large|elevation_m</t>
        </is>
      </c>
    </row>
    <row r="973">
      <c r="B973" s="18" t="inlineStr">
        <is>
          <t>buildings|large|elevation_m|9.7</t>
        </is>
      </c>
      <c r="C973" s="18" t="inlineStr">
        <is>
          <t>buildings</t>
        </is>
      </c>
      <c r="D973" s="18" t="inlineStr">
        <is>
          <t>large</t>
        </is>
      </c>
      <c r="E973" s="18" t="inlineStr">
        <is>
          <t>elevation_m</t>
        </is>
      </c>
      <c r="F973" s="18" t="inlineStr">
        <is>
          <t>spline value</t>
        </is>
      </c>
      <c r="G973" s="18" t="n"/>
      <c r="H973" s="33" t="n">
        <v>9.699999999999999</v>
      </c>
      <c r="I973" s="33" t="n"/>
      <c r="J973" s="33" t="n"/>
      <c r="K973" s="34" t="n">
        <v>-1.521390023285538</v>
      </c>
      <c r="L973" s="35">
        <f>IF(ISNUMBER(K973),EXP(K973),"")</f>
        <v/>
      </c>
      <c r="M973" s="18" t="inlineStr">
        <is>
          <t>every value from 0 to 60 in steps of 0.1</t>
        </is>
      </c>
      <c r="N973" s="18" t="inlineStr">
        <is>
          <t>buildings|large|elevation_m</t>
        </is>
      </c>
    </row>
    <row r="974">
      <c r="B974" s="18" t="inlineStr">
        <is>
          <t>buildings|large|elevation_m|9.8</t>
        </is>
      </c>
      <c r="C974" s="18" t="inlineStr">
        <is>
          <t>buildings</t>
        </is>
      </c>
      <c r="D974" s="18" t="inlineStr">
        <is>
          <t>large</t>
        </is>
      </c>
      <c r="E974" s="18" t="inlineStr">
        <is>
          <t>elevation_m</t>
        </is>
      </c>
      <c r="F974" s="18" t="inlineStr">
        <is>
          <t>spline value</t>
        </is>
      </c>
      <c r="G974" s="18" t="n"/>
      <c r="H974" s="33" t="n">
        <v>9.800000000000001</v>
      </c>
      <c r="I974" s="33" t="n"/>
      <c r="J974" s="33" t="n"/>
      <c r="K974" s="34" t="n">
        <v>-1.519460147522427</v>
      </c>
      <c r="L974" s="35">
        <f>IF(ISNUMBER(K974),EXP(K974),"")</f>
        <v/>
      </c>
      <c r="M974" s="18" t="inlineStr">
        <is>
          <t>every value from 0 to 60 in steps of 0.1</t>
        </is>
      </c>
      <c r="N974" s="18" t="inlineStr">
        <is>
          <t>buildings|large|elevation_m</t>
        </is>
      </c>
    </row>
    <row r="975">
      <c r="B975" s="18" t="inlineStr">
        <is>
          <t>buildings|large|elevation_m|9.9</t>
        </is>
      </c>
      <c r="C975" s="18" t="inlineStr">
        <is>
          <t>buildings</t>
        </is>
      </c>
      <c r="D975" s="18" t="inlineStr">
        <is>
          <t>large</t>
        </is>
      </c>
      <c r="E975" s="18" t="inlineStr">
        <is>
          <t>elevation_m</t>
        </is>
      </c>
      <c r="F975" s="18" t="inlineStr">
        <is>
          <t>spline value</t>
        </is>
      </c>
      <c r="G975" s="18" t="n"/>
      <c r="H975" s="33" t="n">
        <v>9.9</v>
      </c>
      <c r="I975" s="33" t="n"/>
      <c r="J975" s="33" t="n"/>
      <c r="K975" s="34" t="n">
        <v>-1.517470443278175</v>
      </c>
      <c r="L975" s="35">
        <f>IF(ISNUMBER(K975),EXP(K975),"")</f>
        <v/>
      </c>
      <c r="M975" s="18" t="inlineStr">
        <is>
          <t>every value from 0 to 60 in steps of 0.1</t>
        </is>
      </c>
      <c r="N975" s="18" t="inlineStr">
        <is>
          <t>buildings|large|elevation_m</t>
        </is>
      </c>
    </row>
    <row r="976">
      <c r="B976" s="18" t="inlineStr">
        <is>
          <t>buildings|large|elevation_m|10.0</t>
        </is>
      </c>
      <c r="C976" s="18" t="inlineStr">
        <is>
          <t>buildings</t>
        </is>
      </c>
      <c r="D976" s="18" t="inlineStr">
        <is>
          <t>large</t>
        </is>
      </c>
      <c r="E976" s="18" t="inlineStr">
        <is>
          <t>elevation_m</t>
        </is>
      </c>
      <c r="F976" s="18" t="inlineStr">
        <is>
          <t>spline value</t>
        </is>
      </c>
      <c r="G976" s="18" t="n"/>
      <c r="H976" s="33" t="n">
        <v>10</v>
      </c>
      <c r="I976" s="33" t="n"/>
      <c r="J976" s="33" t="n"/>
      <c r="K976" s="34" t="n">
        <v>-1.515426516955638</v>
      </c>
      <c r="L976" s="35">
        <f>IF(ISNUMBER(K976),EXP(K976),"")</f>
        <v/>
      </c>
      <c r="M976" s="18" t="inlineStr">
        <is>
          <t>every value from 0 to 60 in steps of 0.1</t>
        </is>
      </c>
      <c r="N976" s="18" t="inlineStr">
        <is>
          <t>buildings|large|elevation_m</t>
        </is>
      </c>
    </row>
    <row r="977">
      <c r="B977" s="18" t="inlineStr">
        <is>
          <t>buildings|large|elevation_m|10.1</t>
        </is>
      </c>
      <c r="C977" s="18" t="inlineStr">
        <is>
          <t>buildings</t>
        </is>
      </c>
      <c r="D977" s="18" t="inlineStr">
        <is>
          <t>large</t>
        </is>
      </c>
      <c r="E977" s="18" t="inlineStr">
        <is>
          <t>elevation_m</t>
        </is>
      </c>
      <c r="F977" s="18" t="inlineStr">
        <is>
          <t>spline value</t>
        </is>
      </c>
      <c r="G977" s="18" t="n"/>
      <c r="H977" s="33" t="n">
        <v>10.1</v>
      </c>
      <c r="I977" s="33" t="n"/>
      <c r="J977" s="33" t="n"/>
      <c r="K977" s="34" t="n">
        <v>-1.513333974957678</v>
      </c>
      <c r="L977" s="35">
        <f>IF(ISNUMBER(K977),EXP(K977),"")</f>
        <v/>
      </c>
      <c r="M977" s="18" t="inlineStr">
        <is>
          <t>every value from 0 to 60 in steps of 0.1</t>
        </is>
      </c>
      <c r="N977" s="18" t="inlineStr">
        <is>
          <t>buildings|large|elevation_m</t>
        </is>
      </c>
    </row>
    <row r="978">
      <c r="B978" s="18" t="inlineStr">
        <is>
          <t>buildings|large|elevation_m|10.2</t>
        </is>
      </c>
      <c r="C978" s="18" t="inlineStr">
        <is>
          <t>buildings</t>
        </is>
      </c>
      <c r="D978" s="18" t="inlineStr">
        <is>
          <t>large</t>
        </is>
      </c>
      <c r="E978" s="18" t="inlineStr">
        <is>
          <t>elevation_m</t>
        </is>
      </c>
      <c r="F978" s="18" t="inlineStr">
        <is>
          <t>spline value</t>
        </is>
      </c>
      <c r="G978" s="18" t="n"/>
      <c r="H978" s="33" t="n">
        <v>10.2</v>
      </c>
      <c r="I978" s="33" t="n"/>
      <c r="J978" s="33" t="n"/>
      <c r="K978" s="34" t="n">
        <v>-1.511198423687153</v>
      </c>
      <c r="L978" s="35">
        <f>IF(ISNUMBER(K978),EXP(K978),"")</f>
        <v/>
      </c>
      <c r="M978" s="18" t="inlineStr">
        <is>
          <t>every value from 0 to 60 in steps of 0.1</t>
        </is>
      </c>
      <c r="N978" s="18" t="inlineStr">
        <is>
          <t>buildings|large|elevation_m</t>
        </is>
      </c>
    </row>
    <row r="979">
      <c r="B979" s="18" t="inlineStr">
        <is>
          <t>buildings|large|elevation_m|10.3</t>
        </is>
      </c>
      <c r="C979" s="18" t="inlineStr">
        <is>
          <t>buildings</t>
        </is>
      </c>
      <c r="D979" s="18" t="inlineStr">
        <is>
          <t>large</t>
        </is>
      </c>
      <c r="E979" s="18" t="inlineStr">
        <is>
          <t>elevation_m</t>
        </is>
      </c>
      <c r="F979" s="18" t="inlineStr">
        <is>
          <t>spline value</t>
        </is>
      </c>
      <c r="G979" s="18" t="n"/>
      <c r="H979" s="33" t="n">
        <v>10.3</v>
      </c>
      <c r="I979" s="33" t="n"/>
      <c r="J979" s="33" t="n"/>
      <c r="K979" s="34" t="n">
        <v>-1.509025469546921</v>
      </c>
      <c r="L979" s="35">
        <f>IF(ISNUMBER(K979),EXP(K979),"")</f>
        <v/>
      </c>
      <c r="M979" s="18" t="inlineStr">
        <is>
          <t>every value from 0 to 60 in steps of 0.1</t>
        </is>
      </c>
      <c r="N979" s="18" t="inlineStr">
        <is>
          <t>buildings|large|elevation_m</t>
        </is>
      </c>
    </row>
    <row r="980">
      <c r="B980" s="18" t="inlineStr">
        <is>
          <t>buildings|large|elevation_m|10.4</t>
        </is>
      </c>
      <c r="C980" s="18" t="inlineStr">
        <is>
          <t>buildings</t>
        </is>
      </c>
      <c r="D980" s="18" t="inlineStr">
        <is>
          <t>large</t>
        </is>
      </c>
      <c r="E980" s="18" t="inlineStr">
        <is>
          <t>elevation_m</t>
        </is>
      </c>
      <c r="F980" s="18" t="inlineStr">
        <is>
          <t>spline value</t>
        </is>
      </c>
      <c r="G980" s="18" t="n"/>
      <c r="H980" s="33" t="n">
        <v>10.4</v>
      </c>
      <c r="I980" s="33" t="n"/>
      <c r="J980" s="33" t="n"/>
      <c r="K980" s="34" t="n">
        <v>-1.506820718939841</v>
      </c>
      <c r="L980" s="35">
        <f>IF(ISNUMBER(K980),EXP(K980),"")</f>
        <v/>
      </c>
      <c r="M980" s="18" t="inlineStr">
        <is>
          <t>every value from 0 to 60 in steps of 0.1</t>
        </is>
      </c>
      <c r="N980" s="18" t="inlineStr">
        <is>
          <t>buildings|large|elevation_m</t>
        </is>
      </c>
    </row>
    <row r="981">
      <c r="B981" s="18" t="inlineStr">
        <is>
          <t>buildings|large|elevation_m|10.5</t>
        </is>
      </c>
      <c r="C981" s="18" t="inlineStr">
        <is>
          <t>buildings</t>
        </is>
      </c>
      <c r="D981" s="18" t="inlineStr">
        <is>
          <t>large</t>
        </is>
      </c>
      <c r="E981" s="18" t="inlineStr">
        <is>
          <t>elevation_m</t>
        </is>
      </c>
      <c r="F981" s="18" t="inlineStr">
        <is>
          <t>spline value</t>
        </is>
      </c>
      <c r="G981" s="18" t="n"/>
      <c r="H981" s="33" t="n">
        <v>10.5</v>
      </c>
      <c r="I981" s="33" t="n"/>
      <c r="J981" s="33" t="n"/>
      <c r="K981" s="34" t="n">
        <v>-1.504589778268771</v>
      </c>
      <c r="L981" s="35">
        <f>IF(ISNUMBER(K981),EXP(K981),"")</f>
        <v/>
      </c>
      <c r="M981" s="18" t="inlineStr">
        <is>
          <t>every value from 0 to 60 in steps of 0.1</t>
        </is>
      </c>
      <c r="N981" s="18" t="inlineStr">
        <is>
          <t>buildings|large|elevation_m</t>
        </is>
      </c>
    </row>
    <row r="982">
      <c r="B982" s="18" t="inlineStr">
        <is>
          <t>buildings|large|elevation_m|10.6</t>
        </is>
      </c>
      <c r="C982" s="18" t="inlineStr">
        <is>
          <t>buildings</t>
        </is>
      </c>
      <c r="D982" s="18" t="inlineStr">
        <is>
          <t>large</t>
        </is>
      </c>
      <c r="E982" s="18" t="inlineStr">
        <is>
          <t>elevation_m</t>
        </is>
      </c>
      <c r="F982" s="18" t="inlineStr">
        <is>
          <t>spline value</t>
        </is>
      </c>
      <c r="G982" s="18" t="n"/>
      <c r="H982" s="33" t="n">
        <v>10.6</v>
      </c>
      <c r="I982" s="33" t="n"/>
      <c r="J982" s="33" t="n"/>
      <c r="K982" s="34" t="n">
        <v>-1.502338253936571</v>
      </c>
      <c r="L982" s="35">
        <f>IF(ISNUMBER(K982),EXP(K982),"")</f>
        <v/>
      </c>
      <c r="M982" s="18" t="inlineStr">
        <is>
          <t>every value from 0 to 60 in steps of 0.1</t>
        </is>
      </c>
      <c r="N982" s="18" t="inlineStr">
        <is>
          <t>buildings|large|elevation_m</t>
        </is>
      </c>
    </row>
    <row r="983">
      <c r="B983" s="18" t="inlineStr">
        <is>
          <t>buildings|large|elevation_m|10.7</t>
        </is>
      </c>
      <c r="C983" s="18" t="inlineStr">
        <is>
          <t>buildings</t>
        </is>
      </c>
      <c r="D983" s="18" t="inlineStr">
        <is>
          <t>large</t>
        </is>
      </c>
      <c r="E983" s="18" t="inlineStr">
        <is>
          <t>elevation_m</t>
        </is>
      </c>
      <c r="F983" s="18" t="inlineStr">
        <is>
          <t>spline value</t>
        </is>
      </c>
      <c r="G983" s="18" t="n"/>
      <c r="H983" s="33" t="n">
        <v>10.7</v>
      </c>
      <c r="I983" s="33" t="n"/>
      <c r="J983" s="33" t="n"/>
      <c r="K983" s="34" t="n">
        <v>-1.5000717523461</v>
      </c>
      <c r="L983" s="35">
        <f>IF(ISNUMBER(K983),EXP(K983),"")</f>
        <v/>
      </c>
      <c r="M983" s="18" t="inlineStr">
        <is>
          <t>every value from 0 to 60 in steps of 0.1</t>
        </is>
      </c>
      <c r="N983" s="18" t="inlineStr">
        <is>
          <t>buildings|large|elevation_m</t>
        </is>
      </c>
    </row>
    <row r="984">
      <c r="B984" s="18" t="inlineStr">
        <is>
          <t>buildings|large|elevation_m|10.8</t>
        </is>
      </c>
      <c r="C984" s="18" t="inlineStr">
        <is>
          <t>buildings</t>
        </is>
      </c>
      <c r="D984" s="18" t="inlineStr">
        <is>
          <t>large</t>
        </is>
      </c>
      <c r="E984" s="18" t="inlineStr">
        <is>
          <t>elevation_m</t>
        </is>
      </c>
      <c r="F984" s="18" t="inlineStr">
        <is>
          <t>spline value</t>
        </is>
      </c>
      <c r="G984" s="18" t="n"/>
      <c r="H984" s="33" t="n">
        <v>10.8</v>
      </c>
      <c r="I984" s="33" t="n"/>
      <c r="J984" s="33" t="n"/>
      <c r="K984" s="34" t="n">
        <v>-1.497795879900214</v>
      </c>
      <c r="L984" s="35">
        <f>IF(ISNUMBER(K984),EXP(K984),"")</f>
        <v/>
      </c>
      <c r="M984" s="18" t="inlineStr">
        <is>
          <t>every value from 0 to 60 in steps of 0.1</t>
        </is>
      </c>
      <c r="N984" s="18" t="inlineStr">
        <is>
          <t>buildings|large|elevation_m</t>
        </is>
      </c>
    </row>
    <row r="985">
      <c r="B985" s="18" t="inlineStr">
        <is>
          <t>buildings|large|elevation_m|10.9</t>
        </is>
      </c>
      <c r="C985" s="18" t="inlineStr">
        <is>
          <t>buildings</t>
        </is>
      </c>
      <c r="D985" s="18" t="inlineStr">
        <is>
          <t>large</t>
        </is>
      </c>
      <c r="E985" s="18" t="inlineStr">
        <is>
          <t>elevation_m</t>
        </is>
      </c>
      <c r="F985" s="18" t="inlineStr">
        <is>
          <t>spline value</t>
        </is>
      </c>
      <c r="G985" s="18" t="n"/>
      <c r="H985" s="33" t="n">
        <v>10.9</v>
      </c>
      <c r="I985" s="33" t="n"/>
      <c r="J985" s="33" t="n"/>
      <c r="K985" s="34" t="n">
        <v>-1.495516243001774</v>
      </c>
      <c r="L985" s="35">
        <f>IF(ISNUMBER(K985),EXP(K985),"")</f>
        <v/>
      </c>
      <c r="M985" s="18" t="inlineStr">
        <is>
          <t>every value from 0 to 60 in steps of 0.1</t>
        </is>
      </c>
      <c r="N985" s="18" t="inlineStr">
        <is>
          <t>buildings|large|elevation_m</t>
        </is>
      </c>
    </row>
    <row r="986">
      <c r="B986" s="18" t="inlineStr">
        <is>
          <t>buildings|large|elevation_m|11.0</t>
        </is>
      </c>
      <c r="C986" s="18" t="inlineStr">
        <is>
          <t>buildings</t>
        </is>
      </c>
      <c r="D986" s="18" t="inlineStr">
        <is>
          <t>large</t>
        </is>
      </c>
      <c r="E986" s="18" t="inlineStr">
        <is>
          <t>elevation_m</t>
        </is>
      </c>
      <c r="F986" s="18" t="inlineStr">
        <is>
          <t>spline value</t>
        </is>
      </c>
      <c r="G986" s="18" t="n"/>
      <c r="H986" s="33" t="n">
        <v>11</v>
      </c>
      <c r="I986" s="33" t="n"/>
      <c r="J986" s="33" t="n"/>
      <c r="K986" s="34" t="n">
        <v>-1.493238448053638</v>
      </c>
      <c r="L986" s="35">
        <f>IF(ISNUMBER(K986),EXP(K986),"")</f>
        <v/>
      </c>
      <c r="M986" s="18" t="inlineStr">
        <is>
          <t>every value from 0 to 60 in steps of 0.1</t>
        </is>
      </c>
      <c r="N986" s="18" t="inlineStr">
        <is>
          <t>buildings|large|elevation_m</t>
        </is>
      </c>
    </row>
    <row r="987">
      <c r="B987" s="18" t="inlineStr">
        <is>
          <t>buildings|large|elevation_m|11.1</t>
        </is>
      </c>
      <c r="C987" s="18" t="inlineStr">
        <is>
          <t>buildings</t>
        </is>
      </c>
      <c r="D987" s="18" t="inlineStr">
        <is>
          <t>large</t>
        </is>
      </c>
      <c r="E987" s="18" t="inlineStr">
        <is>
          <t>elevation_m</t>
        </is>
      </c>
      <c r="F987" s="18" t="inlineStr">
        <is>
          <t>spline value</t>
        </is>
      </c>
      <c r="G987" s="18" t="n"/>
      <c r="H987" s="33" t="n">
        <v>11.1</v>
      </c>
      <c r="I987" s="33" t="n"/>
      <c r="J987" s="33" t="n"/>
      <c r="K987" s="34" t="n">
        <v>-1.490967163458458</v>
      </c>
      <c r="L987" s="35">
        <f>IF(ISNUMBER(K987),EXP(K987),"")</f>
        <v/>
      </c>
      <c r="M987" s="18" t="inlineStr">
        <is>
          <t>every value from 0 to 60 in steps of 0.1</t>
        </is>
      </c>
      <c r="N987" s="18" t="inlineStr">
        <is>
          <t>buildings|large|elevation_m</t>
        </is>
      </c>
    </row>
    <row r="988">
      <c r="B988" s="18" t="inlineStr">
        <is>
          <t>buildings|large|elevation_m|11.2</t>
        </is>
      </c>
      <c r="C988" s="18" t="inlineStr">
        <is>
          <t>buildings</t>
        </is>
      </c>
      <c r="D988" s="18" t="inlineStr">
        <is>
          <t>large</t>
        </is>
      </c>
      <c r="E988" s="18" t="inlineStr">
        <is>
          <t>elevation_m</t>
        </is>
      </c>
      <c r="F988" s="18" t="inlineStr">
        <is>
          <t>spline value</t>
        </is>
      </c>
      <c r="G988" s="18" t="n"/>
      <c r="H988" s="33" t="n">
        <v>11.2</v>
      </c>
      <c r="I988" s="33" t="n"/>
      <c r="J988" s="33" t="n"/>
      <c r="K988" s="34" t="n">
        <v>-1.488703305618055</v>
      </c>
      <c r="L988" s="35">
        <f>IF(ISNUMBER(K988),EXP(K988),"")</f>
        <v/>
      </c>
      <c r="M988" s="18" t="inlineStr">
        <is>
          <t>every value from 0 to 60 in steps of 0.1</t>
        </is>
      </c>
      <c r="N988" s="18" t="inlineStr">
        <is>
          <t>buildings|large|elevation_m</t>
        </is>
      </c>
    </row>
    <row r="989">
      <c r="B989" s="18" t="inlineStr">
        <is>
          <t>buildings|large|elevation_m|11.3</t>
        </is>
      </c>
      <c r="C989" s="18" t="inlineStr">
        <is>
          <t>buildings</t>
        </is>
      </c>
      <c r="D989" s="18" t="inlineStr">
        <is>
          <t>large</t>
        </is>
      </c>
      <c r="E989" s="18" t="inlineStr">
        <is>
          <t>elevation_m</t>
        </is>
      </c>
      <c r="F989" s="18" t="inlineStr">
        <is>
          <t>spline value</t>
        </is>
      </c>
      <c r="G989" s="18" t="n"/>
      <c r="H989" s="33" t="n">
        <v>11.3</v>
      </c>
      <c r="I989" s="33" t="n"/>
      <c r="J989" s="33" t="n"/>
      <c r="K989" s="34" t="n">
        <v>-1.486446852934041</v>
      </c>
      <c r="L989" s="35">
        <f>IF(ISNUMBER(K989),EXP(K989),"")</f>
        <v/>
      </c>
      <c r="M989" s="18" t="inlineStr">
        <is>
          <t>every value from 0 to 60 in steps of 0.1</t>
        </is>
      </c>
      <c r="N989" s="18" t="inlineStr">
        <is>
          <t>buildings|large|elevation_m</t>
        </is>
      </c>
    </row>
    <row r="990">
      <c r="B990" s="18" t="inlineStr">
        <is>
          <t>buildings|large|elevation_m|11.4</t>
        </is>
      </c>
      <c r="C990" s="18" t="inlineStr">
        <is>
          <t>buildings</t>
        </is>
      </c>
      <c r="D990" s="18" t="inlineStr">
        <is>
          <t>large</t>
        </is>
      </c>
      <c r="E990" s="18" t="inlineStr">
        <is>
          <t>elevation_m</t>
        </is>
      </c>
      <c r="F990" s="18" t="inlineStr">
        <is>
          <t>spline value</t>
        </is>
      </c>
      <c r="G990" s="18" t="n"/>
      <c r="H990" s="33" t="n">
        <v>11.4</v>
      </c>
      <c r="I990" s="33" t="n"/>
      <c r="J990" s="33" t="n"/>
      <c r="K990" s="34" t="n">
        <v>-1.484197783808032</v>
      </c>
      <c r="L990" s="35">
        <f>IF(ISNUMBER(K990),EXP(K990),"")</f>
        <v/>
      </c>
      <c r="M990" s="18" t="inlineStr">
        <is>
          <t>every value from 0 to 60 in steps of 0.1</t>
        </is>
      </c>
      <c r="N990" s="18" t="inlineStr">
        <is>
          <t>buildings|large|elevation_m</t>
        </is>
      </c>
    </row>
    <row r="991">
      <c r="B991" s="18" t="inlineStr">
        <is>
          <t>buildings|large|elevation_m|11.5</t>
        </is>
      </c>
      <c r="C991" s="18" t="inlineStr">
        <is>
          <t>buildings</t>
        </is>
      </c>
      <c r="D991" s="18" t="inlineStr">
        <is>
          <t>large</t>
        </is>
      </c>
      <c r="E991" s="18" t="inlineStr">
        <is>
          <t>elevation_m</t>
        </is>
      </c>
      <c r="F991" s="18" t="inlineStr">
        <is>
          <t>spline value</t>
        </is>
      </c>
      <c r="G991" s="18" t="n"/>
      <c r="H991" s="33" t="n">
        <v>11.5</v>
      </c>
      <c r="I991" s="33" t="n"/>
      <c r="J991" s="33" t="n"/>
      <c r="K991" s="34" t="n">
        <v>-1.48195607664164</v>
      </c>
      <c r="L991" s="35">
        <f>IF(ISNUMBER(K991),EXP(K991),"")</f>
        <v/>
      </c>
      <c r="M991" s="18" t="inlineStr">
        <is>
          <t>every value from 0 to 60 in steps of 0.1</t>
        </is>
      </c>
      <c r="N991" s="18" t="inlineStr">
        <is>
          <t>buildings|large|elevation_m</t>
        </is>
      </c>
    </row>
    <row r="992">
      <c r="B992" s="18" t="inlineStr">
        <is>
          <t>buildings|large|elevation_m|11.6</t>
        </is>
      </c>
      <c r="C992" s="18" t="inlineStr">
        <is>
          <t>buildings</t>
        </is>
      </c>
      <c r="D992" s="18" t="inlineStr">
        <is>
          <t>large</t>
        </is>
      </c>
      <c r="E992" s="18" t="inlineStr">
        <is>
          <t>elevation_m</t>
        </is>
      </c>
      <c r="F992" s="18" t="inlineStr">
        <is>
          <t>spline value</t>
        </is>
      </c>
      <c r="G992" s="18" t="n"/>
      <c r="H992" s="33" t="n">
        <v>11.6</v>
      </c>
      <c r="I992" s="33" t="n"/>
      <c r="J992" s="33" t="n"/>
      <c r="K992" s="34" t="n">
        <v>-1.479721709836479</v>
      </c>
      <c r="L992" s="35">
        <f>IF(ISNUMBER(K992),EXP(K992),"")</f>
        <v/>
      </c>
      <c r="M992" s="18" t="inlineStr">
        <is>
          <t>every value from 0 to 60 in steps of 0.1</t>
        </is>
      </c>
      <c r="N992" s="18" t="inlineStr">
        <is>
          <t>buildings|large|elevation_m</t>
        </is>
      </c>
    </row>
    <row r="993">
      <c r="B993" s="18" t="inlineStr">
        <is>
          <t>buildings|large|elevation_m|11.7</t>
        </is>
      </c>
      <c r="C993" s="18" t="inlineStr">
        <is>
          <t>buildings</t>
        </is>
      </c>
      <c r="D993" s="18" t="inlineStr">
        <is>
          <t>large</t>
        </is>
      </c>
      <c r="E993" s="18" t="inlineStr">
        <is>
          <t>elevation_m</t>
        </is>
      </c>
      <c r="F993" s="18" t="inlineStr">
        <is>
          <t>spline value</t>
        </is>
      </c>
      <c r="G993" s="18" t="n"/>
      <c r="H993" s="33" t="n">
        <v>11.7</v>
      </c>
      <c r="I993" s="33" t="n"/>
      <c r="J993" s="33" t="n"/>
      <c r="K993" s="34" t="n">
        <v>-1.477494661794163</v>
      </c>
      <c r="L993" s="35">
        <f>IF(ISNUMBER(K993),EXP(K993),"")</f>
        <v/>
      </c>
      <c r="M993" s="18" t="inlineStr">
        <is>
          <t>every value from 0 to 60 in steps of 0.1</t>
        </is>
      </c>
      <c r="N993" s="18" t="inlineStr">
        <is>
          <t>buildings|large|elevation_m</t>
        </is>
      </c>
    </row>
    <row r="994">
      <c r="B994" s="18" t="inlineStr">
        <is>
          <t>buildings|large|elevation_m|11.8</t>
        </is>
      </c>
      <c r="C994" s="18" t="inlineStr">
        <is>
          <t>buildings</t>
        </is>
      </c>
      <c r="D994" s="18" t="inlineStr">
        <is>
          <t>large</t>
        </is>
      </c>
      <c r="E994" s="18" t="inlineStr">
        <is>
          <t>elevation_m</t>
        </is>
      </c>
      <c r="F994" s="18" t="inlineStr">
        <is>
          <t>spline value</t>
        </is>
      </c>
      <c r="G994" s="18" t="n"/>
      <c r="H994" s="33" t="n">
        <v>11.8</v>
      </c>
      <c r="I994" s="33" t="n"/>
      <c r="J994" s="33" t="n"/>
      <c r="K994" s="34" t="n">
        <v>-1.475274910916305</v>
      </c>
      <c r="L994" s="35">
        <f>IF(ISNUMBER(K994),EXP(K994),"")</f>
        <v/>
      </c>
      <c r="M994" s="18" t="inlineStr">
        <is>
          <t>every value from 0 to 60 in steps of 0.1</t>
        </is>
      </c>
      <c r="N994" s="18" t="inlineStr">
        <is>
          <t>buildings|large|elevation_m</t>
        </is>
      </c>
    </row>
    <row r="995">
      <c r="B995" s="18" t="inlineStr">
        <is>
          <t>buildings|large|elevation_m|11.9</t>
        </is>
      </c>
      <c r="C995" s="18" t="inlineStr">
        <is>
          <t>buildings</t>
        </is>
      </c>
      <c r="D995" s="18" t="inlineStr">
        <is>
          <t>large</t>
        </is>
      </c>
      <c r="E995" s="18" t="inlineStr">
        <is>
          <t>elevation_m</t>
        </is>
      </c>
      <c r="F995" s="18" t="inlineStr">
        <is>
          <t>spline value</t>
        </is>
      </c>
      <c r="G995" s="18" t="n"/>
      <c r="H995" s="33" t="n">
        <v>11.9</v>
      </c>
      <c r="I995" s="33" t="n"/>
      <c r="J995" s="33" t="n"/>
      <c r="K995" s="34" t="n">
        <v>-1.47306243560452</v>
      </c>
      <c r="L995" s="35">
        <f>IF(ISNUMBER(K995),EXP(K995),"")</f>
        <v/>
      </c>
      <c r="M995" s="18" t="inlineStr">
        <is>
          <t>every value from 0 to 60 in steps of 0.1</t>
        </is>
      </c>
      <c r="N995" s="18" t="inlineStr">
        <is>
          <t>buildings|large|elevation_m</t>
        </is>
      </c>
    </row>
    <row r="996">
      <c r="B996" s="18" t="inlineStr">
        <is>
          <t>buildings|large|elevation_m|12.0</t>
        </is>
      </c>
      <c r="C996" s="18" t="inlineStr">
        <is>
          <t>buildings</t>
        </is>
      </c>
      <c r="D996" s="18" t="inlineStr">
        <is>
          <t>large</t>
        </is>
      </c>
      <c r="E996" s="18" t="inlineStr">
        <is>
          <t>elevation_m</t>
        </is>
      </c>
      <c r="F996" s="18" t="inlineStr">
        <is>
          <t>spline value</t>
        </is>
      </c>
      <c r="G996" s="18" t="n"/>
      <c r="H996" s="33" t="n">
        <v>12</v>
      </c>
      <c r="I996" s="33" t="n"/>
      <c r="J996" s="33" t="n"/>
      <c r="K996" s="34" t="n">
        <v>-1.470857214260421</v>
      </c>
      <c r="L996" s="35">
        <f>IF(ISNUMBER(K996),EXP(K996),"")</f>
        <v/>
      </c>
      <c r="M996" s="18" t="inlineStr">
        <is>
          <t>every value from 0 to 60 in steps of 0.1</t>
        </is>
      </c>
      <c r="N996" s="18" t="inlineStr">
        <is>
          <t>buildings|large|elevation_m</t>
        </is>
      </c>
    </row>
    <row r="997">
      <c r="B997" s="18" t="inlineStr">
        <is>
          <t>buildings|large|elevation_m|12.1</t>
        </is>
      </c>
      <c r="C997" s="18" t="inlineStr">
        <is>
          <t>buildings</t>
        </is>
      </c>
      <c r="D997" s="18" t="inlineStr">
        <is>
          <t>large</t>
        </is>
      </c>
      <c r="E997" s="18" t="inlineStr">
        <is>
          <t>elevation_m</t>
        </is>
      </c>
      <c r="F997" s="18" t="inlineStr">
        <is>
          <t>spline value</t>
        </is>
      </c>
      <c r="G997" s="18" t="n"/>
      <c r="H997" s="33" t="n">
        <v>12.1</v>
      </c>
      <c r="I997" s="33" t="n"/>
      <c r="J997" s="33" t="n"/>
      <c r="K997" s="34" t="n">
        <v>-1.468659225285621</v>
      </c>
      <c r="L997" s="35">
        <f>IF(ISNUMBER(K997),EXP(K997),"")</f>
        <v/>
      </c>
      <c r="M997" s="18" t="inlineStr">
        <is>
          <t>every value from 0 to 60 in steps of 0.1</t>
        </is>
      </c>
      <c r="N997" s="18" t="inlineStr">
        <is>
          <t>buildings|large|elevation_m</t>
        </is>
      </c>
    </row>
    <row r="998">
      <c r="B998" s="18" t="inlineStr">
        <is>
          <t>buildings|large|elevation_m|12.2</t>
        </is>
      </c>
      <c r="C998" s="18" t="inlineStr">
        <is>
          <t>buildings</t>
        </is>
      </c>
      <c r="D998" s="18" t="inlineStr">
        <is>
          <t>large</t>
        </is>
      </c>
      <c r="E998" s="18" t="inlineStr">
        <is>
          <t>elevation_m</t>
        </is>
      </c>
      <c r="F998" s="18" t="inlineStr">
        <is>
          <t>spline value</t>
        </is>
      </c>
      <c r="G998" s="18" t="n"/>
      <c r="H998" s="33" t="n">
        <v>12.2</v>
      </c>
      <c r="I998" s="33" t="n"/>
      <c r="J998" s="33" t="n"/>
      <c r="K998" s="34" t="n">
        <v>-1.466468447081734</v>
      </c>
      <c r="L998" s="35">
        <f>IF(ISNUMBER(K998),EXP(K998),"")</f>
        <v/>
      </c>
      <c r="M998" s="18" t="inlineStr">
        <is>
          <t>every value from 0 to 60 in steps of 0.1</t>
        </is>
      </c>
      <c r="N998" s="18" t="inlineStr">
        <is>
          <t>buildings|large|elevation_m</t>
        </is>
      </c>
    </row>
    <row r="999">
      <c r="B999" s="18" t="inlineStr">
        <is>
          <t>buildings|large|elevation_m|12.3</t>
        </is>
      </c>
      <c r="C999" s="18" t="inlineStr">
        <is>
          <t>buildings</t>
        </is>
      </c>
      <c r="D999" s="18" t="inlineStr">
        <is>
          <t>large</t>
        </is>
      </c>
      <c r="E999" s="18" t="inlineStr">
        <is>
          <t>elevation_m</t>
        </is>
      </c>
      <c r="F999" s="18" t="inlineStr">
        <is>
          <t>spline value</t>
        </is>
      </c>
      <c r="G999" s="18" t="n"/>
      <c r="H999" s="33" t="n">
        <v>12.3</v>
      </c>
      <c r="I999" s="33" t="n"/>
      <c r="J999" s="33" t="n"/>
      <c r="K999" s="34" t="n">
        <v>-1.464284858050374</v>
      </c>
      <c r="L999" s="35">
        <f>IF(ISNUMBER(K999),EXP(K999),"")</f>
        <v/>
      </c>
      <c r="M999" s="18" t="inlineStr">
        <is>
          <t>every value from 0 to 60 in steps of 0.1</t>
        </is>
      </c>
      <c r="N999" s="18" t="inlineStr">
        <is>
          <t>buildings|large|elevation_m</t>
        </is>
      </c>
    </row>
    <row r="1000">
      <c r="B1000" s="18" t="inlineStr">
        <is>
          <t>buildings|large|elevation_m|12.4</t>
        </is>
      </c>
      <c r="C1000" s="18" t="inlineStr">
        <is>
          <t>buildings</t>
        </is>
      </c>
      <c r="D1000" s="18" t="inlineStr">
        <is>
          <t>large</t>
        </is>
      </c>
      <c r="E1000" s="18" t="inlineStr">
        <is>
          <t>elevation_m</t>
        </is>
      </c>
      <c r="F1000" s="18" t="inlineStr">
        <is>
          <t>spline value</t>
        </is>
      </c>
      <c r="G1000" s="18" t="n"/>
      <c r="H1000" s="33" t="n">
        <v>12.4</v>
      </c>
      <c r="I1000" s="33" t="n"/>
      <c r="J1000" s="33" t="n"/>
      <c r="K1000" s="34" t="n">
        <v>-1.462108436593155</v>
      </c>
      <c r="L1000" s="35">
        <f>IF(ISNUMBER(K1000),EXP(K1000),"")</f>
        <v/>
      </c>
      <c r="M1000" s="18" t="inlineStr">
        <is>
          <t>every value from 0 to 60 in steps of 0.1</t>
        </is>
      </c>
      <c r="N1000" s="18" t="inlineStr">
        <is>
          <t>buildings|large|elevation_m</t>
        </is>
      </c>
    </row>
    <row r="1001">
      <c r="B1001" s="18" t="inlineStr">
        <is>
          <t>buildings|large|elevation_m|12.5</t>
        </is>
      </c>
      <c r="C1001" s="18" t="inlineStr">
        <is>
          <t>buildings</t>
        </is>
      </c>
      <c r="D1001" s="18" t="inlineStr">
        <is>
          <t>large</t>
        </is>
      </c>
      <c r="E1001" s="18" t="inlineStr">
        <is>
          <t>elevation_m</t>
        </is>
      </c>
      <c r="F1001" s="18" t="inlineStr">
        <is>
          <t>spline value</t>
        </is>
      </c>
      <c r="G1001" s="18" t="n"/>
      <c r="H1001" s="33" t="n">
        <v>12.5</v>
      </c>
      <c r="I1001" s="33" t="n"/>
      <c r="J1001" s="33" t="n"/>
      <c r="K1001" s="34" t="n">
        <v>-1.45993916111169</v>
      </c>
      <c r="L1001" s="35">
        <f>IF(ISNUMBER(K1001),EXP(K1001),"")</f>
        <v/>
      </c>
      <c r="M1001" s="18" t="inlineStr">
        <is>
          <t>every value from 0 to 60 in steps of 0.1</t>
        </is>
      </c>
      <c r="N1001" s="18" t="inlineStr">
        <is>
          <t>buildings|large|elevation_m</t>
        </is>
      </c>
    </row>
    <row r="1002">
      <c r="B1002" s="18" t="inlineStr">
        <is>
          <t>buildings|large|elevation_m|12.6</t>
        </is>
      </c>
      <c r="C1002" s="18" t="inlineStr">
        <is>
          <t>buildings</t>
        </is>
      </c>
      <c r="D1002" s="18" t="inlineStr">
        <is>
          <t>large</t>
        </is>
      </c>
      <c r="E1002" s="18" t="inlineStr">
        <is>
          <t>elevation_m</t>
        </is>
      </c>
      <c r="F1002" s="18" t="inlineStr">
        <is>
          <t>spline value</t>
        </is>
      </c>
      <c r="G1002" s="18" t="n"/>
      <c r="H1002" s="33" t="n">
        <v>12.6</v>
      </c>
      <c r="I1002" s="33" t="n"/>
      <c r="J1002" s="33" t="n"/>
      <c r="K1002" s="34" t="n">
        <v>-1.457777010007592</v>
      </c>
      <c r="L1002" s="35">
        <f>IF(ISNUMBER(K1002),EXP(K1002),"")</f>
        <v/>
      </c>
      <c r="M1002" s="18" t="inlineStr">
        <is>
          <t>every value from 0 to 60 in steps of 0.1</t>
        </is>
      </c>
      <c r="N1002" s="18" t="inlineStr">
        <is>
          <t>buildings|large|elevation_m</t>
        </is>
      </c>
    </row>
    <row r="1003">
      <c r="B1003" s="18" t="inlineStr">
        <is>
          <t>buildings|large|elevation_m|12.7</t>
        </is>
      </c>
      <c r="C1003" s="18" t="inlineStr">
        <is>
          <t>buildings</t>
        </is>
      </c>
      <c r="D1003" s="18" t="inlineStr">
        <is>
          <t>large</t>
        </is>
      </c>
      <c r="E1003" s="18" t="inlineStr">
        <is>
          <t>elevation_m</t>
        </is>
      </c>
      <c r="F1003" s="18" t="inlineStr">
        <is>
          <t>spline value</t>
        </is>
      </c>
      <c r="G1003" s="18" t="n"/>
      <c r="H1003" s="33" t="n">
        <v>12.7</v>
      </c>
      <c r="I1003" s="33" t="n"/>
      <c r="J1003" s="33" t="n"/>
      <c r="K1003" s="34" t="n">
        <v>-1.455621961682476</v>
      </c>
      <c r="L1003" s="35">
        <f>IF(ISNUMBER(K1003),EXP(K1003),"")</f>
        <v/>
      </c>
      <c r="M1003" s="18" t="inlineStr">
        <is>
          <t>every value from 0 to 60 in steps of 0.1</t>
        </is>
      </c>
      <c r="N1003" s="18" t="inlineStr">
        <is>
          <t>buildings|large|elevation_m</t>
        </is>
      </c>
    </row>
    <row r="1004">
      <c r="B1004" s="18" t="inlineStr">
        <is>
          <t>buildings|large|elevation_m|12.8</t>
        </is>
      </c>
      <c r="C1004" s="18" t="inlineStr">
        <is>
          <t>buildings</t>
        </is>
      </c>
      <c r="D1004" s="18" t="inlineStr">
        <is>
          <t>large</t>
        </is>
      </c>
      <c r="E1004" s="18" t="inlineStr">
        <is>
          <t>elevation_m</t>
        </is>
      </c>
      <c r="F1004" s="18" t="inlineStr">
        <is>
          <t>spline value</t>
        </is>
      </c>
      <c r="G1004" s="18" t="n"/>
      <c r="H1004" s="33" t="n">
        <v>12.8</v>
      </c>
      <c r="I1004" s="33" t="n"/>
      <c r="J1004" s="33" t="n"/>
      <c r="K1004" s="34" t="n">
        <v>-1.453473994537955</v>
      </c>
      <c r="L1004" s="35">
        <f>IF(ISNUMBER(K1004),EXP(K1004),"")</f>
        <v/>
      </c>
      <c r="M1004" s="18" t="inlineStr">
        <is>
          <t>every value from 0 to 60 in steps of 0.1</t>
        </is>
      </c>
      <c r="N1004" s="18" t="inlineStr">
        <is>
          <t>buildings|large|elevation_m</t>
        </is>
      </c>
    </row>
    <row r="1005">
      <c r="B1005" s="18" t="inlineStr">
        <is>
          <t>buildings|large|elevation_m|12.9</t>
        </is>
      </c>
      <c r="C1005" s="18" t="inlineStr">
        <is>
          <t>buildings</t>
        </is>
      </c>
      <c r="D1005" s="18" t="inlineStr">
        <is>
          <t>large</t>
        </is>
      </c>
      <c r="E1005" s="18" t="inlineStr">
        <is>
          <t>elevation_m</t>
        </is>
      </c>
      <c r="F1005" s="18" t="inlineStr">
        <is>
          <t>spline value</t>
        </is>
      </c>
      <c r="G1005" s="18" t="n"/>
      <c r="H1005" s="33" t="n">
        <v>12.9</v>
      </c>
      <c r="I1005" s="33" t="n"/>
      <c r="J1005" s="33" t="n"/>
      <c r="K1005" s="34" t="n">
        <v>-1.451333086975643</v>
      </c>
      <c r="L1005" s="35">
        <f>IF(ISNUMBER(K1005),EXP(K1005),"")</f>
        <v/>
      </c>
      <c r="M1005" s="18" t="inlineStr">
        <is>
          <t>every value from 0 to 60 in steps of 0.1</t>
        </is>
      </c>
      <c r="N1005" s="18" t="inlineStr">
        <is>
          <t>buildings|large|elevation_m</t>
        </is>
      </c>
    </row>
    <row r="1006">
      <c r="B1006" s="18" t="inlineStr">
        <is>
          <t>buildings|large|elevation_m|13.0</t>
        </is>
      </c>
      <c r="C1006" s="18" t="inlineStr">
        <is>
          <t>buildings</t>
        </is>
      </c>
      <c r="D1006" s="18" t="inlineStr">
        <is>
          <t>large</t>
        </is>
      </c>
      <c r="E1006" s="18" t="inlineStr">
        <is>
          <t>elevation_m</t>
        </is>
      </c>
      <c r="F1006" s="18" t="inlineStr">
        <is>
          <t>spline value</t>
        </is>
      </c>
      <c r="G1006" s="18" t="n"/>
      <c r="H1006" s="33" t="n">
        <v>13</v>
      </c>
      <c r="I1006" s="33" t="n"/>
      <c r="J1006" s="33" t="n"/>
      <c r="K1006" s="34" t="n">
        <v>-1.449199217397153</v>
      </c>
      <c r="L1006" s="35">
        <f>IF(ISNUMBER(K1006),EXP(K1006),"")</f>
        <v/>
      </c>
      <c r="M1006" s="18" t="inlineStr">
        <is>
          <t>every value from 0 to 60 in steps of 0.1</t>
        </is>
      </c>
      <c r="N1006" s="18" t="inlineStr">
        <is>
          <t>buildings|large|elevation_m</t>
        </is>
      </c>
    </row>
    <row r="1007">
      <c r="B1007" s="18" t="inlineStr">
        <is>
          <t>buildings|large|elevation_m|13.1</t>
        </is>
      </c>
      <c r="C1007" s="18" t="inlineStr">
        <is>
          <t>buildings</t>
        </is>
      </c>
      <c r="D1007" s="18" t="inlineStr">
        <is>
          <t>large</t>
        </is>
      </c>
      <c r="E1007" s="18" t="inlineStr">
        <is>
          <t>elevation_m</t>
        </is>
      </c>
      <c r="F1007" s="18" t="inlineStr">
        <is>
          <t>spline value</t>
        </is>
      </c>
      <c r="G1007" s="18" t="n"/>
      <c r="H1007" s="33" t="n">
        <v>13.1</v>
      </c>
      <c r="I1007" s="33" t="n"/>
      <c r="J1007" s="33" t="n"/>
      <c r="K1007" s="34" t="n">
        <v>-1.447072364204099</v>
      </c>
      <c r="L1007" s="35">
        <f>IF(ISNUMBER(K1007),EXP(K1007),"")</f>
        <v/>
      </c>
      <c r="M1007" s="18" t="inlineStr">
        <is>
          <t>every value from 0 to 60 in steps of 0.1</t>
        </is>
      </c>
      <c r="N1007" s="18" t="inlineStr">
        <is>
          <t>buildings|large|elevation_m</t>
        </is>
      </c>
    </row>
    <row r="1008">
      <c r="B1008" s="18" t="inlineStr">
        <is>
          <t>buildings|large|elevation_m|13.2</t>
        </is>
      </c>
      <c r="C1008" s="18" t="inlineStr">
        <is>
          <t>buildings</t>
        </is>
      </c>
      <c r="D1008" s="18" t="inlineStr">
        <is>
          <t>large</t>
        </is>
      </c>
      <c r="E1008" s="18" t="inlineStr">
        <is>
          <t>elevation_m</t>
        </is>
      </c>
      <c r="F1008" s="18" t="inlineStr">
        <is>
          <t>spline value</t>
        </is>
      </c>
      <c r="G1008" s="18" t="n"/>
      <c r="H1008" s="33" t="n">
        <v>13.2</v>
      </c>
      <c r="I1008" s="33" t="n"/>
      <c r="J1008" s="33" t="n"/>
      <c r="K1008" s="34" t="n">
        <v>-1.444952505798096</v>
      </c>
      <c r="L1008" s="35">
        <f>IF(ISNUMBER(K1008),EXP(K1008),"")</f>
        <v/>
      </c>
      <c r="M1008" s="18" t="inlineStr">
        <is>
          <t>every value from 0 to 60 in steps of 0.1</t>
        </is>
      </c>
      <c r="N1008" s="18" t="inlineStr">
        <is>
          <t>buildings|large|elevation_m</t>
        </is>
      </c>
    </row>
    <row r="1009">
      <c r="B1009" s="18" t="inlineStr">
        <is>
          <t>buildings|large|elevation_m|13.3</t>
        </is>
      </c>
      <c r="C1009" s="18" t="inlineStr">
        <is>
          <t>buildings</t>
        </is>
      </c>
      <c r="D1009" s="18" t="inlineStr">
        <is>
          <t>large</t>
        </is>
      </c>
      <c r="E1009" s="18" t="inlineStr">
        <is>
          <t>elevation_m</t>
        </is>
      </c>
      <c r="F1009" s="18" t="inlineStr">
        <is>
          <t>spline value</t>
        </is>
      </c>
      <c r="G1009" s="18" t="n"/>
      <c r="H1009" s="33" t="n">
        <v>13.3</v>
      </c>
      <c r="I1009" s="33" t="n"/>
      <c r="J1009" s="33" t="n"/>
      <c r="K1009" s="34" t="n">
        <v>-1.442839620580755</v>
      </c>
      <c r="L1009" s="35">
        <f>IF(ISNUMBER(K1009),EXP(K1009),"")</f>
        <v/>
      </c>
      <c r="M1009" s="18" t="inlineStr">
        <is>
          <t>every value from 0 to 60 in steps of 0.1</t>
        </is>
      </c>
      <c r="N1009" s="18" t="inlineStr">
        <is>
          <t>buildings|large|elevation_m</t>
        </is>
      </c>
    </row>
    <row r="1010">
      <c r="B1010" s="18" t="inlineStr">
        <is>
          <t>buildings|large|elevation_m|13.4</t>
        </is>
      </c>
      <c r="C1010" s="18" t="inlineStr">
        <is>
          <t>buildings</t>
        </is>
      </c>
      <c r="D1010" s="18" t="inlineStr">
        <is>
          <t>large</t>
        </is>
      </c>
      <c r="E1010" s="18" t="inlineStr">
        <is>
          <t>elevation_m</t>
        </is>
      </c>
      <c r="F1010" s="18" t="inlineStr">
        <is>
          <t>spline value</t>
        </is>
      </c>
      <c r="G1010" s="18" t="n"/>
      <c r="H1010" s="33" t="n">
        <v>13.4</v>
      </c>
      <c r="I1010" s="33" t="n"/>
      <c r="J1010" s="33" t="n"/>
      <c r="K1010" s="34" t="n">
        <v>-1.440733686953692</v>
      </c>
      <c r="L1010" s="35">
        <f>IF(ISNUMBER(K1010),EXP(K1010),"")</f>
        <v/>
      </c>
      <c r="M1010" s="18" t="inlineStr">
        <is>
          <t>every value from 0 to 60 in steps of 0.1</t>
        </is>
      </c>
      <c r="N1010" s="18" t="inlineStr">
        <is>
          <t>buildings|large|elevation_m</t>
        </is>
      </c>
    </row>
    <row r="1011">
      <c r="B1011" s="18" t="inlineStr">
        <is>
          <t>buildings|large|elevation_m|13.5</t>
        </is>
      </c>
      <c r="C1011" s="18" t="inlineStr">
        <is>
          <t>buildings</t>
        </is>
      </c>
      <c r="D1011" s="18" t="inlineStr">
        <is>
          <t>large</t>
        </is>
      </c>
      <c r="E1011" s="18" t="inlineStr">
        <is>
          <t>elevation_m</t>
        </is>
      </c>
      <c r="F1011" s="18" t="inlineStr">
        <is>
          <t>spline value</t>
        </is>
      </c>
      <c r="G1011" s="18" t="n"/>
      <c r="H1011" s="33" t="n">
        <v>13.5</v>
      </c>
      <c r="I1011" s="33" t="n"/>
      <c r="J1011" s="33" t="n"/>
      <c r="K1011" s="34" t="n">
        <v>-1.43863468331852</v>
      </c>
      <c r="L1011" s="35">
        <f>IF(ISNUMBER(K1011),EXP(K1011),"")</f>
        <v/>
      </c>
      <c r="M1011" s="18" t="inlineStr">
        <is>
          <t>every value from 0 to 60 in steps of 0.1</t>
        </is>
      </c>
      <c r="N1011" s="18" t="inlineStr">
        <is>
          <t>buildings|large|elevation_m</t>
        </is>
      </c>
    </row>
    <row r="1012">
      <c r="B1012" s="18" t="inlineStr">
        <is>
          <t>buildings|large|elevation_m|13.6</t>
        </is>
      </c>
      <c r="C1012" s="18" t="inlineStr">
        <is>
          <t>buildings</t>
        </is>
      </c>
      <c r="D1012" s="18" t="inlineStr">
        <is>
          <t>large</t>
        </is>
      </c>
      <c r="E1012" s="18" t="inlineStr">
        <is>
          <t>elevation_m</t>
        </is>
      </c>
      <c r="F1012" s="18" t="inlineStr">
        <is>
          <t>spline value</t>
        </is>
      </c>
      <c r="G1012" s="18" t="n"/>
      <c r="H1012" s="33" t="n">
        <v>13.6</v>
      </c>
      <c r="I1012" s="33" t="n"/>
      <c r="J1012" s="33" t="n"/>
      <c r="K1012" s="34" t="n">
        <v>-1.436542588076851</v>
      </c>
      <c r="L1012" s="35">
        <f>IF(ISNUMBER(K1012),EXP(K1012),"")</f>
        <v/>
      </c>
      <c r="M1012" s="18" t="inlineStr">
        <is>
          <t>every value from 0 to 60 in steps of 0.1</t>
        </is>
      </c>
      <c r="N1012" s="18" t="inlineStr">
        <is>
          <t>buildings|large|elevation_m</t>
        </is>
      </c>
    </row>
    <row r="1013">
      <c r="B1013" s="18" t="inlineStr">
        <is>
          <t>buildings|large|elevation_m|13.7</t>
        </is>
      </c>
      <c r="C1013" s="18" t="inlineStr">
        <is>
          <t>buildings</t>
        </is>
      </c>
      <c r="D1013" s="18" t="inlineStr">
        <is>
          <t>large</t>
        </is>
      </c>
      <c r="E1013" s="18" t="inlineStr">
        <is>
          <t>elevation_m</t>
        </is>
      </c>
      <c r="F1013" s="18" t="inlineStr">
        <is>
          <t>spline value</t>
        </is>
      </c>
      <c r="G1013" s="18" t="n"/>
      <c r="H1013" s="33" t="n">
        <v>13.7</v>
      </c>
      <c r="I1013" s="33" t="n"/>
      <c r="J1013" s="33" t="n"/>
      <c r="K1013" s="34" t="n">
        <v>-1.434457379630302</v>
      </c>
      <c r="L1013" s="35">
        <f>IF(ISNUMBER(K1013),EXP(K1013),"")</f>
        <v/>
      </c>
      <c r="M1013" s="18" t="inlineStr">
        <is>
          <t>every value from 0 to 60 in steps of 0.1</t>
        </is>
      </c>
      <c r="N1013" s="18" t="inlineStr">
        <is>
          <t>buildings|large|elevation_m</t>
        </is>
      </c>
    </row>
    <row r="1014">
      <c r="B1014" s="18" t="inlineStr">
        <is>
          <t>buildings|large|elevation_m|13.8</t>
        </is>
      </c>
      <c r="C1014" s="18" t="inlineStr">
        <is>
          <t>buildings</t>
        </is>
      </c>
      <c r="D1014" s="18" t="inlineStr">
        <is>
          <t>large</t>
        </is>
      </c>
      <c r="E1014" s="18" t="inlineStr">
        <is>
          <t>elevation_m</t>
        </is>
      </c>
      <c r="F1014" s="18" t="inlineStr">
        <is>
          <t>spline value</t>
        </is>
      </c>
      <c r="G1014" s="18" t="n"/>
      <c r="H1014" s="33" t="n">
        <v>13.8</v>
      </c>
      <c r="I1014" s="33" t="n"/>
      <c r="J1014" s="33" t="n"/>
      <c r="K1014" s="34" t="n">
        <v>-1.432379036380482</v>
      </c>
      <c r="L1014" s="35">
        <f>IF(ISNUMBER(K1014),EXP(K1014),"")</f>
        <v/>
      </c>
      <c r="M1014" s="18" t="inlineStr">
        <is>
          <t>every value from 0 to 60 in steps of 0.1</t>
        </is>
      </c>
      <c r="N1014" s="18" t="inlineStr">
        <is>
          <t>buildings|large|elevation_m</t>
        </is>
      </c>
    </row>
    <row r="1015">
      <c r="B1015" s="18" t="inlineStr">
        <is>
          <t>buildings|large|elevation_m|13.9</t>
        </is>
      </c>
      <c r="C1015" s="18" t="inlineStr">
        <is>
          <t>buildings</t>
        </is>
      </c>
      <c r="D1015" s="18" t="inlineStr">
        <is>
          <t>large</t>
        </is>
      </c>
      <c r="E1015" s="18" t="inlineStr">
        <is>
          <t>elevation_m</t>
        </is>
      </c>
      <c r="F1015" s="18" t="inlineStr">
        <is>
          <t>spline value</t>
        </is>
      </c>
      <c r="G1015" s="18" t="n"/>
      <c r="H1015" s="33" t="n">
        <v>13.9</v>
      </c>
      <c r="I1015" s="33" t="n"/>
      <c r="J1015" s="33" t="n"/>
      <c r="K1015" s="34" t="n">
        <v>-1.43030753672901</v>
      </c>
      <c r="L1015" s="35">
        <f>IF(ISNUMBER(K1015),EXP(K1015),"")</f>
        <v/>
      </c>
      <c r="M1015" s="18" t="inlineStr">
        <is>
          <t>every value from 0 to 60 in steps of 0.1</t>
        </is>
      </c>
      <c r="N1015" s="18" t="inlineStr">
        <is>
          <t>buildings|large|elevation_m</t>
        </is>
      </c>
    </row>
    <row r="1016">
      <c r="B1016" s="18" t="inlineStr">
        <is>
          <t>buildings|large|elevation_m|14.0</t>
        </is>
      </c>
      <c r="C1016" s="18" t="inlineStr">
        <is>
          <t>buildings</t>
        </is>
      </c>
      <c r="D1016" s="18" t="inlineStr">
        <is>
          <t>large</t>
        </is>
      </c>
      <c r="E1016" s="18" t="inlineStr">
        <is>
          <t>elevation_m</t>
        </is>
      </c>
      <c r="F1016" s="18" t="inlineStr">
        <is>
          <t>spline value</t>
        </is>
      </c>
      <c r="G1016" s="18" t="n"/>
      <c r="H1016" s="33" t="n">
        <v>14</v>
      </c>
      <c r="I1016" s="33" t="n"/>
      <c r="J1016" s="33" t="n"/>
      <c r="K1016" s="34" t="n">
        <v>-1.428242859077496</v>
      </c>
      <c r="L1016" s="35">
        <f>IF(ISNUMBER(K1016),EXP(K1016),"")</f>
        <v/>
      </c>
      <c r="M1016" s="18" t="inlineStr">
        <is>
          <t>every value from 0 to 60 in steps of 0.1</t>
        </is>
      </c>
      <c r="N1016" s="18" t="inlineStr">
        <is>
          <t>buildings|large|elevation_m</t>
        </is>
      </c>
    </row>
    <row r="1017">
      <c r="B1017" s="18" t="inlineStr">
        <is>
          <t>buildings|large|elevation_m|14.1</t>
        </is>
      </c>
      <c r="C1017" s="18" t="inlineStr">
        <is>
          <t>buildings</t>
        </is>
      </c>
      <c r="D1017" s="18" t="inlineStr">
        <is>
          <t>large</t>
        </is>
      </c>
      <c r="E1017" s="18" t="inlineStr">
        <is>
          <t>elevation_m</t>
        </is>
      </c>
      <c r="F1017" s="18" t="inlineStr">
        <is>
          <t>spline value</t>
        </is>
      </c>
      <c r="G1017" s="18" t="n"/>
      <c r="H1017" s="33" t="n">
        <v>14.1</v>
      </c>
      <c r="I1017" s="33" t="n"/>
      <c r="J1017" s="33" t="n"/>
      <c r="K1017" s="34" t="n">
        <v>-1.426184981827554</v>
      </c>
      <c r="L1017" s="35">
        <f>IF(ISNUMBER(K1017),EXP(K1017),"")</f>
        <v/>
      </c>
      <c r="M1017" s="18" t="inlineStr">
        <is>
          <t>every value from 0 to 60 in steps of 0.1</t>
        </is>
      </c>
      <c r="N1017" s="18" t="inlineStr">
        <is>
          <t>buildings|large|elevation_m</t>
        </is>
      </c>
    </row>
    <row r="1018">
      <c r="B1018" s="18" t="inlineStr">
        <is>
          <t>buildings|large|elevation_m|14.2</t>
        </is>
      </c>
      <c r="C1018" s="18" t="inlineStr">
        <is>
          <t>buildings</t>
        </is>
      </c>
      <c r="D1018" s="18" t="inlineStr">
        <is>
          <t>large</t>
        </is>
      </c>
      <c r="E1018" s="18" t="inlineStr">
        <is>
          <t>elevation_m</t>
        </is>
      </c>
      <c r="F1018" s="18" t="inlineStr">
        <is>
          <t>spline value</t>
        </is>
      </c>
      <c r="G1018" s="18" t="n"/>
      <c r="H1018" s="33" t="n">
        <v>14.2</v>
      </c>
      <c r="I1018" s="33" t="n"/>
      <c r="J1018" s="33" t="n"/>
      <c r="K1018" s="34" t="n">
        <v>-1.424133883380799</v>
      </c>
      <c r="L1018" s="35">
        <f>IF(ISNUMBER(K1018),EXP(K1018),"")</f>
        <v/>
      </c>
      <c r="M1018" s="18" t="inlineStr">
        <is>
          <t>every value from 0 to 60 in steps of 0.1</t>
        </is>
      </c>
      <c r="N1018" s="18" t="inlineStr">
        <is>
          <t>buildings|large|elevation_m</t>
        </is>
      </c>
    </row>
    <row r="1019">
      <c r="B1019" s="18" t="inlineStr">
        <is>
          <t>buildings|large|elevation_m|14.3</t>
        </is>
      </c>
      <c r="C1019" s="18" t="inlineStr">
        <is>
          <t>buildings</t>
        </is>
      </c>
      <c r="D1019" s="18" t="inlineStr">
        <is>
          <t>large</t>
        </is>
      </c>
      <c r="E1019" s="18" t="inlineStr">
        <is>
          <t>elevation_m</t>
        </is>
      </c>
      <c r="F1019" s="18" t="inlineStr">
        <is>
          <t>spline value</t>
        </is>
      </c>
      <c r="G1019" s="18" t="n"/>
      <c r="H1019" s="33" t="n">
        <v>14.3</v>
      </c>
      <c r="I1019" s="33" t="n"/>
      <c r="J1019" s="33" t="n"/>
      <c r="K1019" s="34" t="n">
        <v>-1.422089542138844</v>
      </c>
      <c r="L1019" s="35">
        <f>IF(ISNUMBER(K1019),EXP(K1019),"")</f>
        <v/>
      </c>
      <c r="M1019" s="18" t="inlineStr">
        <is>
          <t>every value from 0 to 60 in steps of 0.1</t>
        </is>
      </c>
      <c r="N1019" s="18" t="inlineStr">
        <is>
          <t>buildings|large|elevation_m</t>
        </is>
      </c>
    </row>
    <row r="1020">
      <c r="B1020" s="18" t="inlineStr">
        <is>
          <t>buildings|large|elevation_m|14.4</t>
        </is>
      </c>
      <c r="C1020" s="18" t="inlineStr">
        <is>
          <t>buildings</t>
        </is>
      </c>
      <c r="D1020" s="18" t="inlineStr">
        <is>
          <t>large</t>
        </is>
      </c>
      <c r="E1020" s="18" t="inlineStr">
        <is>
          <t>elevation_m</t>
        </is>
      </c>
      <c r="F1020" s="18" t="inlineStr">
        <is>
          <t>spline value</t>
        </is>
      </c>
      <c r="G1020" s="18" t="n"/>
      <c r="H1020" s="33" t="n">
        <v>14.4</v>
      </c>
      <c r="I1020" s="33" t="n"/>
      <c r="J1020" s="33" t="n"/>
      <c r="K1020" s="34" t="n">
        <v>-1.420051936503303</v>
      </c>
      <c r="L1020" s="35">
        <f>IF(ISNUMBER(K1020),EXP(K1020),"")</f>
        <v/>
      </c>
      <c r="M1020" s="18" t="inlineStr">
        <is>
          <t>every value from 0 to 60 in steps of 0.1</t>
        </is>
      </c>
      <c r="N1020" s="18" t="inlineStr">
        <is>
          <t>buildings|large|elevation_m</t>
        </is>
      </c>
    </row>
    <row r="1021">
      <c r="B1021" s="18" t="inlineStr">
        <is>
          <t>buildings|large|elevation_m|14.5</t>
        </is>
      </c>
      <c r="C1021" s="18" t="inlineStr">
        <is>
          <t>buildings</t>
        </is>
      </c>
      <c r="D1021" s="18" t="inlineStr">
        <is>
          <t>large</t>
        </is>
      </c>
      <c r="E1021" s="18" t="inlineStr">
        <is>
          <t>elevation_m</t>
        </is>
      </c>
      <c r="F1021" s="18" t="inlineStr">
        <is>
          <t>spline value</t>
        </is>
      </c>
      <c r="G1021" s="18" t="n"/>
      <c r="H1021" s="33" t="n">
        <v>14.5</v>
      </c>
      <c r="I1021" s="33" t="n"/>
      <c r="J1021" s="33" t="n"/>
      <c r="K1021" s="34" t="n">
        <v>-1.418021044875789</v>
      </c>
      <c r="L1021" s="35">
        <f>IF(ISNUMBER(K1021),EXP(K1021),"")</f>
        <v/>
      </c>
      <c r="M1021" s="18" t="inlineStr">
        <is>
          <t>every value from 0 to 60 in steps of 0.1</t>
        </is>
      </c>
      <c r="N1021" s="18" t="inlineStr">
        <is>
          <t>buildings|large|elevation_m</t>
        </is>
      </c>
    </row>
    <row r="1022">
      <c r="B1022" s="18" t="inlineStr">
        <is>
          <t>buildings|large|elevation_m|14.6</t>
        </is>
      </c>
      <c r="C1022" s="18" t="inlineStr">
        <is>
          <t>buildings</t>
        </is>
      </c>
      <c r="D1022" s="18" t="inlineStr">
        <is>
          <t>large</t>
        </is>
      </c>
      <c r="E1022" s="18" t="inlineStr">
        <is>
          <t>elevation_m</t>
        </is>
      </c>
      <c r="F1022" s="18" t="inlineStr">
        <is>
          <t>spline value</t>
        </is>
      </c>
      <c r="G1022" s="18" t="n"/>
      <c r="H1022" s="33" t="n">
        <v>14.6</v>
      </c>
      <c r="I1022" s="33" t="n"/>
      <c r="J1022" s="33" t="n"/>
      <c r="K1022" s="34" t="n">
        <v>-1.415996845657916</v>
      </c>
      <c r="L1022" s="35">
        <f>IF(ISNUMBER(K1022),EXP(K1022),"")</f>
        <v/>
      </c>
      <c r="M1022" s="18" t="inlineStr">
        <is>
          <t>every value from 0 to 60 in steps of 0.1</t>
        </is>
      </c>
      <c r="N1022" s="18" t="inlineStr">
        <is>
          <t>buildings|large|elevation_m</t>
        </is>
      </c>
    </row>
    <row r="1023">
      <c r="B1023" s="18" t="inlineStr">
        <is>
          <t>buildings|large|elevation_m|14.7</t>
        </is>
      </c>
      <c r="C1023" s="18" t="inlineStr">
        <is>
          <t>buildings</t>
        </is>
      </c>
      <c r="D1023" s="18" t="inlineStr">
        <is>
          <t>large</t>
        </is>
      </c>
      <c r="E1023" s="18" t="inlineStr">
        <is>
          <t>elevation_m</t>
        </is>
      </c>
      <c r="F1023" s="18" t="inlineStr">
        <is>
          <t>spline value</t>
        </is>
      </c>
      <c r="G1023" s="18" t="n"/>
      <c r="H1023" s="33" t="n">
        <v>14.7</v>
      </c>
      <c r="I1023" s="33" t="n"/>
      <c r="J1023" s="33" t="n"/>
      <c r="K1023" s="34" t="n">
        <v>-1.413979317251298</v>
      </c>
      <c r="L1023" s="35">
        <f>IF(ISNUMBER(K1023),EXP(K1023),"")</f>
        <v/>
      </c>
      <c r="M1023" s="18" t="inlineStr">
        <is>
          <t>every value from 0 to 60 in steps of 0.1</t>
        </is>
      </c>
      <c r="N1023" s="18" t="inlineStr">
        <is>
          <t>buildings|large|elevation_m</t>
        </is>
      </c>
    </row>
    <row r="1024">
      <c r="B1024" s="18" t="inlineStr">
        <is>
          <t>buildings|large|elevation_m|14.8</t>
        </is>
      </c>
      <c r="C1024" s="18" t="inlineStr">
        <is>
          <t>buildings</t>
        </is>
      </c>
      <c r="D1024" s="18" t="inlineStr">
        <is>
          <t>large</t>
        </is>
      </c>
      <c r="E1024" s="18" t="inlineStr">
        <is>
          <t>elevation_m</t>
        </is>
      </c>
      <c r="F1024" s="18" t="inlineStr">
        <is>
          <t>spline value</t>
        </is>
      </c>
      <c r="G1024" s="18" t="n"/>
      <c r="H1024" s="33" t="n">
        <v>14.8</v>
      </c>
      <c r="I1024" s="33" t="n"/>
      <c r="J1024" s="33" t="n"/>
      <c r="K1024" s="34" t="n">
        <v>-1.411968438057547</v>
      </c>
      <c r="L1024" s="35">
        <f>IF(ISNUMBER(K1024),EXP(K1024),"")</f>
        <v/>
      </c>
      <c r="M1024" s="18" t="inlineStr">
        <is>
          <t>every value from 0 to 60 in steps of 0.1</t>
        </is>
      </c>
      <c r="N1024" s="18" t="inlineStr">
        <is>
          <t>buildings|large|elevation_m</t>
        </is>
      </c>
    </row>
    <row r="1025">
      <c r="B1025" s="18" t="inlineStr">
        <is>
          <t>buildings|large|elevation_m|14.9</t>
        </is>
      </c>
      <c r="C1025" s="18" t="inlineStr">
        <is>
          <t>buildings</t>
        </is>
      </c>
      <c r="D1025" s="18" t="inlineStr">
        <is>
          <t>large</t>
        </is>
      </c>
      <c r="E1025" s="18" t="inlineStr">
        <is>
          <t>elevation_m</t>
        </is>
      </c>
      <c r="F1025" s="18" t="inlineStr">
        <is>
          <t>spline value</t>
        </is>
      </c>
      <c r="G1025" s="18" t="n"/>
      <c r="H1025" s="33" t="n">
        <v>14.9</v>
      </c>
      <c r="I1025" s="33" t="n"/>
      <c r="J1025" s="33" t="n"/>
      <c r="K1025" s="34" t="n">
        <v>-1.40996418647828</v>
      </c>
      <c r="L1025" s="35">
        <f>IF(ISNUMBER(K1025),EXP(K1025),"")</f>
        <v/>
      </c>
      <c r="M1025" s="18" t="inlineStr">
        <is>
          <t>every value from 0 to 60 in steps of 0.1</t>
        </is>
      </c>
      <c r="N1025" s="18" t="inlineStr">
        <is>
          <t>buildings|large|elevation_m</t>
        </is>
      </c>
    </row>
    <row r="1026">
      <c r="B1026" s="18" t="inlineStr">
        <is>
          <t>buildings|large|elevation_m|15.0</t>
        </is>
      </c>
      <c r="C1026" s="18" t="inlineStr">
        <is>
          <t>buildings</t>
        </is>
      </c>
      <c r="D1026" s="18" t="inlineStr">
        <is>
          <t>large</t>
        </is>
      </c>
      <c r="E1026" s="18" t="inlineStr">
        <is>
          <t>elevation_m</t>
        </is>
      </c>
      <c r="F1026" s="18" t="inlineStr">
        <is>
          <t>spline value</t>
        </is>
      </c>
      <c r="G1026" s="18" t="n"/>
      <c r="H1026" s="33" t="n">
        <v>15</v>
      </c>
      <c r="I1026" s="33" t="n"/>
      <c r="J1026" s="33" t="n"/>
      <c r="K1026" s="34" t="n">
        <v>-1.407966540915107</v>
      </c>
      <c r="L1026" s="35">
        <f>IF(ISNUMBER(K1026),EXP(K1026),"")</f>
        <v/>
      </c>
      <c r="M1026" s="18" t="inlineStr">
        <is>
          <t>every value from 0 to 60 in steps of 0.1</t>
        </is>
      </c>
      <c r="N1026" s="18" t="inlineStr">
        <is>
          <t>buildings|large|elevation_m</t>
        </is>
      </c>
    </row>
    <row r="1027">
      <c r="B1027" s="18" t="inlineStr">
        <is>
          <t>buildings|large|elevation_m|15.1</t>
        </is>
      </c>
      <c r="C1027" s="18" t="inlineStr">
        <is>
          <t>buildings</t>
        </is>
      </c>
      <c r="D1027" s="18" t="inlineStr">
        <is>
          <t>large</t>
        </is>
      </c>
      <c r="E1027" s="18" t="inlineStr">
        <is>
          <t>elevation_m</t>
        </is>
      </c>
      <c r="F1027" s="18" t="inlineStr">
        <is>
          <t>spline value</t>
        </is>
      </c>
      <c r="G1027" s="18" t="n"/>
      <c r="H1027" s="33" t="n">
        <v>15.1</v>
      </c>
      <c r="I1027" s="33" t="n"/>
      <c r="J1027" s="33" t="n"/>
      <c r="K1027" s="34" t="n">
        <v>-1.405975479769644</v>
      </c>
      <c r="L1027" s="35">
        <f>IF(ISNUMBER(K1027),EXP(K1027),"")</f>
        <v/>
      </c>
      <c r="M1027" s="18" t="inlineStr">
        <is>
          <t>every value from 0 to 60 in steps of 0.1</t>
        </is>
      </c>
      <c r="N1027" s="18" t="inlineStr">
        <is>
          <t>buildings|large|elevation_m</t>
        </is>
      </c>
    </row>
    <row r="1028">
      <c r="B1028" s="18" t="inlineStr">
        <is>
          <t>buildings|large|elevation_m|15.2</t>
        </is>
      </c>
      <c r="C1028" s="18" t="inlineStr">
        <is>
          <t>buildings</t>
        </is>
      </c>
      <c r="D1028" s="18" t="inlineStr">
        <is>
          <t>large</t>
        </is>
      </c>
      <c r="E1028" s="18" t="inlineStr">
        <is>
          <t>elevation_m</t>
        </is>
      </c>
      <c r="F1028" s="18" t="inlineStr">
        <is>
          <t>spline value</t>
        </is>
      </c>
      <c r="G1028" s="18" t="n"/>
      <c r="H1028" s="33" t="n">
        <v>15.2</v>
      </c>
      <c r="I1028" s="33" t="n"/>
      <c r="J1028" s="33" t="n"/>
      <c r="K1028" s="34" t="n">
        <v>-1.403990981443504</v>
      </c>
      <c r="L1028" s="35">
        <f>IF(ISNUMBER(K1028),EXP(K1028),"")</f>
        <v/>
      </c>
      <c r="M1028" s="18" t="inlineStr">
        <is>
          <t>every value from 0 to 60 in steps of 0.1</t>
        </is>
      </c>
      <c r="N1028" s="18" t="inlineStr">
        <is>
          <t>buildings|large|elevation_m</t>
        </is>
      </c>
    </row>
    <row r="1029">
      <c r="B1029" s="18" t="inlineStr">
        <is>
          <t>buildings|large|elevation_m|15.3</t>
        </is>
      </c>
      <c r="C1029" s="18" t="inlineStr">
        <is>
          <t>buildings</t>
        </is>
      </c>
      <c r="D1029" s="18" t="inlineStr">
        <is>
          <t>large</t>
        </is>
      </c>
      <c r="E1029" s="18" t="inlineStr">
        <is>
          <t>elevation_m</t>
        </is>
      </c>
      <c r="F1029" s="18" t="inlineStr">
        <is>
          <t>spline value</t>
        </is>
      </c>
      <c r="G1029" s="18" t="n"/>
      <c r="H1029" s="33" t="n">
        <v>15.3</v>
      </c>
      <c r="I1029" s="33" t="n"/>
      <c r="J1029" s="33" t="n"/>
      <c r="K1029" s="34" t="n">
        <v>-1.4020130243383</v>
      </c>
      <c r="L1029" s="35">
        <f>IF(ISNUMBER(K1029),EXP(K1029),"")</f>
        <v/>
      </c>
      <c r="M1029" s="18" t="inlineStr">
        <is>
          <t>every value from 0 to 60 in steps of 0.1</t>
        </is>
      </c>
      <c r="N1029" s="18" t="inlineStr">
        <is>
          <t>buildings|large|elevation_m</t>
        </is>
      </c>
    </row>
    <row r="1030">
      <c r="B1030" s="18" t="inlineStr">
        <is>
          <t>buildings|large|elevation_m|15.4</t>
        </is>
      </c>
      <c r="C1030" s="18" t="inlineStr">
        <is>
          <t>buildings</t>
        </is>
      </c>
      <c r="D1030" s="18" t="inlineStr">
        <is>
          <t>large</t>
        </is>
      </c>
      <c r="E1030" s="18" t="inlineStr">
        <is>
          <t>elevation_m</t>
        </is>
      </c>
      <c r="F1030" s="18" t="inlineStr">
        <is>
          <t>spline value</t>
        </is>
      </c>
      <c r="G1030" s="18" t="n"/>
      <c r="H1030" s="33" t="n">
        <v>15.4</v>
      </c>
      <c r="I1030" s="33" t="n"/>
      <c r="J1030" s="33" t="n"/>
      <c r="K1030" s="34" t="n">
        <v>-1.400041586855647</v>
      </c>
      <c r="L1030" s="35">
        <f>IF(ISNUMBER(K1030),EXP(K1030),"")</f>
        <v/>
      </c>
      <c r="M1030" s="18" t="inlineStr">
        <is>
          <t>every value from 0 to 60 in steps of 0.1</t>
        </is>
      </c>
      <c r="N1030" s="18" t="inlineStr">
        <is>
          <t>buildings|large|elevation_m</t>
        </is>
      </c>
    </row>
    <row r="1031">
      <c r="B1031" s="18" t="inlineStr">
        <is>
          <t>buildings|large|elevation_m|15.5</t>
        </is>
      </c>
      <c r="C1031" s="18" t="inlineStr">
        <is>
          <t>buildings</t>
        </is>
      </c>
      <c r="D1031" s="18" t="inlineStr">
        <is>
          <t>large</t>
        </is>
      </c>
      <c r="E1031" s="18" t="inlineStr">
        <is>
          <t>elevation_m</t>
        </is>
      </c>
      <c r="F1031" s="18" t="inlineStr">
        <is>
          <t>spline value</t>
        </is>
      </c>
      <c r="G1031" s="18" t="n"/>
      <c r="H1031" s="33" t="n">
        <v>15.5</v>
      </c>
      <c r="I1031" s="33" t="n"/>
      <c r="J1031" s="33" t="n"/>
      <c r="K1031" s="34" t="n">
        <v>-1.398076647397158</v>
      </c>
      <c r="L1031" s="35">
        <f>IF(ISNUMBER(K1031),EXP(K1031),"")</f>
        <v/>
      </c>
      <c r="M1031" s="18" t="inlineStr">
        <is>
          <t>every value from 0 to 60 in steps of 0.1</t>
        </is>
      </c>
      <c r="N1031" s="18" t="inlineStr">
        <is>
          <t>buildings|large|elevation_m</t>
        </is>
      </c>
    </row>
    <row r="1032">
      <c r="B1032" s="18" t="inlineStr">
        <is>
          <t>buildings|large|elevation_m|15.6</t>
        </is>
      </c>
      <c r="C1032" s="18" t="inlineStr">
        <is>
          <t>buildings</t>
        </is>
      </c>
      <c r="D1032" s="18" t="inlineStr">
        <is>
          <t>large</t>
        </is>
      </c>
      <c r="E1032" s="18" t="inlineStr">
        <is>
          <t>elevation_m</t>
        </is>
      </c>
      <c r="F1032" s="18" t="inlineStr">
        <is>
          <t>spline value</t>
        </is>
      </c>
      <c r="G1032" s="18" t="n"/>
      <c r="H1032" s="33" t="n">
        <v>15.6</v>
      </c>
      <c r="I1032" s="33" t="n"/>
      <c r="J1032" s="33" t="n"/>
      <c r="K1032" s="34" t="n">
        <v>-1.396118184364446</v>
      </c>
      <c r="L1032" s="35">
        <f>IF(ISNUMBER(K1032),EXP(K1032),"")</f>
        <v/>
      </c>
      <c r="M1032" s="18" t="inlineStr">
        <is>
          <t>every value from 0 to 60 in steps of 0.1</t>
        </is>
      </c>
      <c r="N1032" s="18" t="inlineStr">
        <is>
          <t>buildings|large|elevation_m</t>
        </is>
      </c>
    </row>
    <row r="1033">
      <c r="B1033" s="18" t="inlineStr">
        <is>
          <t>buildings|large|elevation_m|15.7</t>
        </is>
      </c>
      <c r="C1033" s="18" t="inlineStr">
        <is>
          <t>buildings</t>
        </is>
      </c>
      <c r="D1033" s="18" t="inlineStr">
        <is>
          <t>large</t>
        </is>
      </c>
      <c r="E1033" s="18" t="inlineStr">
        <is>
          <t>elevation_m</t>
        </is>
      </c>
      <c r="F1033" s="18" t="inlineStr">
        <is>
          <t>spline value</t>
        </is>
      </c>
      <c r="G1033" s="18" t="n"/>
      <c r="H1033" s="33" t="n">
        <v>15.7</v>
      </c>
      <c r="I1033" s="33" t="n"/>
      <c r="J1033" s="33" t="n"/>
      <c r="K1033" s="34" t="n">
        <v>-1.394166176159126</v>
      </c>
      <c r="L1033" s="35">
        <f>IF(ISNUMBER(K1033),EXP(K1033),"")</f>
        <v/>
      </c>
      <c r="M1033" s="18" t="inlineStr">
        <is>
          <t>every value from 0 to 60 in steps of 0.1</t>
        </is>
      </c>
      <c r="N1033" s="18" t="inlineStr">
        <is>
          <t>buildings|large|elevation_m</t>
        </is>
      </c>
    </row>
    <row r="1034">
      <c r="B1034" s="18" t="inlineStr">
        <is>
          <t>buildings|large|elevation_m|15.8</t>
        </is>
      </c>
      <c r="C1034" s="18" t="inlineStr">
        <is>
          <t>buildings</t>
        </is>
      </c>
      <c r="D1034" s="18" t="inlineStr">
        <is>
          <t>large</t>
        </is>
      </c>
      <c r="E1034" s="18" t="inlineStr">
        <is>
          <t>elevation_m</t>
        </is>
      </c>
      <c r="F1034" s="18" t="inlineStr">
        <is>
          <t>spline value</t>
        </is>
      </c>
      <c r="G1034" s="18" t="n"/>
      <c r="H1034" s="33" t="n">
        <v>15.8</v>
      </c>
      <c r="I1034" s="33" t="n"/>
      <c r="J1034" s="33" t="n"/>
      <c r="K1034" s="34" t="n">
        <v>-1.392220601182809</v>
      </c>
      <c r="L1034" s="35">
        <f>IF(ISNUMBER(K1034),EXP(K1034),"")</f>
        <v/>
      </c>
      <c r="M1034" s="18" t="inlineStr">
        <is>
          <t>every value from 0 to 60 in steps of 0.1</t>
        </is>
      </c>
      <c r="N1034" s="18" t="inlineStr">
        <is>
          <t>buildings|large|elevation_m</t>
        </is>
      </c>
    </row>
    <row r="1035">
      <c r="B1035" s="18" t="inlineStr">
        <is>
          <t>buildings|large|elevation_m|15.9</t>
        </is>
      </c>
      <c r="C1035" s="18" t="inlineStr">
        <is>
          <t>buildings</t>
        </is>
      </c>
      <c r="D1035" s="18" t="inlineStr">
        <is>
          <t>large</t>
        </is>
      </c>
      <c r="E1035" s="18" t="inlineStr">
        <is>
          <t>elevation_m</t>
        </is>
      </c>
      <c r="F1035" s="18" t="inlineStr">
        <is>
          <t>spline value</t>
        </is>
      </c>
      <c r="G1035" s="18" t="n"/>
      <c r="H1035" s="33" t="n">
        <v>15.9</v>
      </c>
      <c r="I1035" s="33" t="n"/>
      <c r="J1035" s="33" t="n"/>
      <c r="K1035" s="34" t="n">
        <v>-1.390281437837112</v>
      </c>
      <c r="L1035" s="35">
        <f>IF(ISNUMBER(K1035),EXP(K1035),"")</f>
        <v/>
      </c>
      <c r="M1035" s="18" t="inlineStr">
        <is>
          <t>every value from 0 to 60 in steps of 0.1</t>
        </is>
      </c>
      <c r="N1035" s="18" t="inlineStr">
        <is>
          <t>buildings|large|elevation_m</t>
        </is>
      </c>
    </row>
    <row r="1036">
      <c r="B1036" s="18" t="inlineStr">
        <is>
          <t>buildings|large|elevation_m|16.0</t>
        </is>
      </c>
      <c r="C1036" s="18" t="inlineStr">
        <is>
          <t>buildings</t>
        </is>
      </c>
      <c r="D1036" s="18" t="inlineStr">
        <is>
          <t>large</t>
        </is>
      </c>
      <c r="E1036" s="18" t="inlineStr">
        <is>
          <t>elevation_m</t>
        </is>
      </c>
      <c r="F1036" s="18" t="inlineStr">
        <is>
          <t>spline value</t>
        </is>
      </c>
      <c r="G1036" s="18" t="n"/>
      <c r="H1036" s="33" t="n">
        <v>16</v>
      </c>
      <c r="I1036" s="33" t="n"/>
      <c r="J1036" s="33" t="n"/>
      <c r="K1036" s="34" t="n">
        <v>-1.388348664523647</v>
      </c>
      <c r="L1036" s="35">
        <f>IF(ISNUMBER(K1036),EXP(K1036),"")</f>
        <v/>
      </c>
      <c r="M1036" s="18" t="inlineStr">
        <is>
          <t>every value from 0 to 60 in steps of 0.1</t>
        </is>
      </c>
      <c r="N1036" s="18" t="inlineStr">
        <is>
          <t>buildings|large|elevation_m</t>
        </is>
      </c>
    </row>
    <row r="1037">
      <c r="B1037" s="18" t="inlineStr">
        <is>
          <t>buildings|large|elevation_m|16.1</t>
        </is>
      </c>
      <c r="C1037" s="18" t="inlineStr">
        <is>
          <t>buildings</t>
        </is>
      </c>
      <c r="D1037" s="18" t="inlineStr">
        <is>
          <t>large</t>
        </is>
      </c>
      <c r="E1037" s="18" t="inlineStr">
        <is>
          <t>elevation_m</t>
        </is>
      </c>
      <c r="F1037" s="18" t="inlineStr">
        <is>
          <t>spline value</t>
        </is>
      </c>
      <c r="G1037" s="18" t="n"/>
      <c r="H1037" s="33" t="n">
        <v>16.1</v>
      </c>
      <c r="I1037" s="33" t="n"/>
      <c r="J1037" s="33" t="n"/>
      <c r="K1037" s="34" t="n">
        <v>-1.386422259644029</v>
      </c>
      <c r="L1037" s="35">
        <f>IF(ISNUMBER(K1037),EXP(K1037),"")</f>
        <v/>
      </c>
      <c r="M1037" s="18" t="inlineStr">
        <is>
          <t>every value from 0 to 60 in steps of 0.1</t>
        </is>
      </c>
      <c r="N1037" s="18" t="inlineStr">
        <is>
          <t>buildings|large|elevation_m</t>
        </is>
      </c>
    </row>
    <row r="1038">
      <c r="B1038" s="18" t="inlineStr">
        <is>
          <t>buildings|large|elevation_m|16.2</t>
        </is>
      </c>
      <c r="C1038" s="18" t="inlineStr">
        <is>
          <t>buildings</t>
        </is>
      </c>
      <c r="D1038" s="18" t="inlineStr">
        <is>
          <t>large</t>
        </is>
      </c>
      <c r="E1038" s="18" t="inlineStr">
        <is>
          <t>elevation_m</t>
        </is>
      </c>
      <c r="F1038" s="18" t="inlineStr">
        <is>
          <t>spline value</t>
        </is>
      </c>
      <c r="G1038" s="18" t="n"/>
      <c r="H1038" s="33" t="n">
        <v>16.2</v>
      </c>
      <c r="I1038" s="33" t="n"/>
      <c r="J1038" s="33" t="n"/>
      <c r="K1038" s="34" t="n">
        <v>-1.38450220159987</v>
      </c>
      <c r="L1038" s="35">
        <f>IF(ISNUMBER(K1038),EXP(K1038),"")</f>
        <v/>
      </c>
      <c r="M1038" s="18" t="inlineStr">
        <is>
          <t>every value from 0 to 60 in steps of 0.1</t>
        </is>
      </c>
      <c r="N1038" s="18" t="inlineStr">
        <is>
          <t>buildings|large|elevation_m</t>
        </is>
      </c>
    </row>
    <row r="1039">
      <c r="B1039" s="18" t="inlineStr">
        <is>
          <t>buildings|large|elevation_m|16.3</t>
        </is>
      </c>
      <c r="C1039" s="18" t="inlineStr">
        <is>
          <t>buildings</t>
        </is>
      </c>
      <c r="D1039" s="18" t="inlineStr">
        <is>
          <t>large</t>
        </is>
      </c>
      <c r="E1039" s="18" t="inlineStr">
        <is>
          <t>elevation_m</t>
        </is>
      </c>
      <c r="F1039" s="18" t="inlineStr">
        <is>
          <t>spline value</t>
        </is>
      </c>
      <c r="G1039" s="18" t="n"/>
      <c r="H1039" s="33" t="n">
        <v>16.3</v>
      </c>
      <c r="I1039" s="33" t="n"/>
      <c r="J1039" s="33" t="n"/>
      <c r="K1039" s="34" t="n">
        <v>-1.382588468792783</v>
      </c>
      <c r="L1039" s="35">
        <f>IF(ISNUMBER(K1039),EXP(K1039),"")</f>
        <v/>
      </c>
      <c r="M1039" s="18" t="inlineStr">
        <is>
          <t>every value from 0 to 60 in steps of 0.1</t>
        </is>
      </c>
      <c r="N1039" s="18" t="inlineStr">
        <is>
          <t>buildings|large|elevation_m</t>
        </is>
      </c>
    </row>
    <row r="1040">
      <c r="B1040" s="18" t="inlineStr">
        <is>
          <t>buildings|large|elevation_m|16.4</t>
        </is>
      </c>
      <c r="C1040" s="18" t="inlineStr">
        <is>
          <t>buildings</t>
        </is>
      </c>
      <c r="D1040" s="18" t="inlineStr">
        <is>
          <t>large</t>
        </is>
      </c>
      <c r="E1040" s="18" t="inlineStr">
        <is>
          <t>elevation_m</t>
        </is>
      </c>
      <c r="F1040" s="18" t="inlineStr">
        <is>
          <t>spline value</t>
        </is>
      </c>
      <c r="G1040" s="18" t="n"/>
      <c r="H1040" s="33" t="n">
        <v>16.4</v>
      </c>
      <c r="I1040" s="33" t="n"/>
      <c r="J1040" s="33" t="n"/>
      <c r="K1040" s="34" t="n">
        <v>-1.380681039624384</v>
      </c>
      <c r="L1040" s="35">
        <f>IF(ISNUMBER(K1040),EXP(K1040),"")</f>
        <v/>
      </c>
      <c r="M1040" s="18" t="inlineStr">
        <is>
          <t>every value from 0 to 60 in steps of 0.1</t>
        </is>
      </c>
      <c r="N1040" s="18" t="inlineStr">
        <is>
          <t>buildings|large|elevation_m</t>
        </is>
      </c>
    </row>
    <row r="1041">
      <c r="B1041" s="18" t="inlineStr">
        <is>
          <t>buildings|large|elevation_m|16.5</t>
        </is>
      </c>
      <c r="C1041" s="18" t="inlineStr">
        <is>
          <t>buildings</t>
        </is>
      </c>
      <c r="D1041" s="18" t="inlineStr">
        <is>
          <t>large</t>
        </is>
      </c>
      <c r="E1041" s="18" t="inlineStr">
        <is>
          <t>elevation_m</t>
        </is>
      </c>
      <c r="F1041" s="18" t="inlineStr">
        <is>
          <t>spline value</t>
        </is>
      </c>
      <c r="G1041" s="18" t="n"/>
      <c r="H1041" s="33" t="n">
        <v>16.5</v>
      </c>
      <c r="I1041" s="33" t="n"/>
      <c r="J1041" s="33" t="n"/>
      <c r="K1041" s="34" t="n">
        <v>-1.378779892496285</v>
      </c>
      <c r="L1041" s="35">
        <f>IF(ISNUMBER(K1041),EXP(K1041),"")</f>
        <v/>
      </c>
      <c r="M1041" s="18" t="inlineStr">
        <is>
          <t>every value from 0 to 60 in steps of 0.1</t>
        </is>
      </c>
      <c r="N1041" s="18" t="inlineStr">
        <is>
          <t>buildings|large|elevation_m</t>
        </is>
      </c>
    </row>
    <row r="1042">
      <c r="B1042" s="18" t="inlineStr">
        <is>
          <t>buildings|large|elevation_m|16.6</t>
        </is>
      </c>
      <c r="C1042" s="18" t="inlineStr">
        <is>
          <t>buildings</t>
        </is>
      </c>
      <c r="D1042" s="18" t="inlineStr">
        <is>
          <t>large</t>
        </is>
      </c>
      <c r="E1042" s="18" t="inlineStr">
        <is>
          <t>elevation_m</t>
        </is>
      </c>
      <c r="F1042" s="18" t="inlineStr">
        <is>
          <t>spline value</t>
        </is>
      </c>
      <c r="G1042" s="18" t="n"/>
      <c r="H1042" s="33" t="n">
        <v>16.6</v>
      </c>
      <c r="I1042" s="33" t="n"/>
      <c r="J1042" s="33" t="n"/>
      <c r="K1042" s="34" t="n">
        <v>-1.3768850058101</v>
      </c>
      <c r="L1042" s="35">
        <f>IF(ISNUMBER(K1042),EXP(K1042),"")</f>
        <v/>
      </c>
      <c r="M1042" s="18" t="inlineStr">
        <is>
          <t>every value from 0 to 60 in steps of 0.1</t>
        </is>
      </c>
      <c r="N1042" s="18" t="inlineStr">
        <is>
          <t>buildings|large|elevation_m</t>
        </is>
      </c>
    </row>
    <row r="1043">
      <c r="B1043" s="18" t="inlineStr">
        <is>
          <t>buildings|large|elevation_m|16.7</t>
        </is>
      </c>
      <c r="C1043" s="18" t="inlineStr">
        <is>
          <t>buildings</t>
        </is>
      </c>
      <c r="D1043" s="18" t="inlineStr">
        <is>
          <t>large</t>
        </is>
      </c>
      <c r="E1043" s="18" t="inlineStr">
        <is>
          <t>elevation_m</t>
        </is>
      </c>
      <c r="F1043" s="18" t="inlineStr">
        <is>
          <t>spline value</t>
        </is>
      </c>
      <c r="G1043" s="18" t="n"/>
      <c r="H1043" s="33" t="n">
        <v>16.7</v>
      </c>
      <c r="I1043" s="33" t="n"/>
      <c r="J1043" s="33" t="n"/>
      <c r="K1043" s="34" t="n">
        <v>-1.374996357967443</v>
      </c>
      <c r="L1043" s="35">
        <f>IF(ISNUMBER(K1043),EXP(K1043),"")</f>
        <v/>
      </c>
      <c r="M1043" s="18" t="inlineStr">
        <is>
          <t>every value from 0 to 60 in steps of 0.1</t>
        </is>
      </c>
      <c r="N1043" s="18" t="inlineStr">
        <is>
          <t>buildings|large|elevation_m</t>
        </is>
      </c>
    </row>
    <row r="1044">
      <c r="B1044" s="18" t="inlineStr">
        <is>
          <t>buildings|large|elevation_m|16.8</t>
        </is>
      </c>
      <c r="C1044" s="18" t="inlineStr">
        <is>
          <t>buildings</t>
        </is>
      </c>
      <c r="D1044" s="18" t="inlineStr">
        <is>
          <t>large</t>
        </is>
      </c>
      <c r="E1044" s="18" t="inlineStr">
        <is>
          <t>elevation_m</t>
        </is>
      </c>
      <c r="F1044" s="18" t="inlineStr">
        <is>
          <t>spline value</t>
        </is>
      </c>
      <c r="G1044" s="18" t="n"/>
      <c r="H1044" s="33" t="n">
        <v>16.8</v>
      </c>
      <c r="I1044" s="33" t="n"/>
      <c r="J1044" s="33" t="n"/>
      <c r="K1044" s="34" t="n">
        <v>-1.373113927369927</v>
      </c>
      <c r="L1044" s="35">
        <f>IF(ISNUMBER(K1044),EXP(K1044),"")</f>
        <v/>
      </c>
      <c r="M1044" s="18" t="inlineStr">
        <is>
          <t>every value from 0 to 60 in steps of 0.1</t>
        </is>
      </c>
      <c r="N1044" s="18" t="inlineStr">
        <is>
          <t>buildings|large|elevation_m</t>
        </is>
      </c>
    </row>
    <row r="1045">
      <c r="B1045" s="18" t="inlineStr">
        <is>
          <t>buildings|large|elevation_m|16.9</t>
        </is>
      </c>
      <c r="C1045" s="18" t="inlineStr">
        <is>
          <t>buildings</t>
        </is>
      </c>
      <c r="D1045" s="18" t="inlineStr">
        <is>
          <t>large</t>
        </is>
      </c>
      <c r="E1045" s="18" t="inlineStr">
        <is>
          <t>elevation_m</t>
        </is>
      </c>
      <c r="F1045" s="18" t="inlineStr">
        <is>
          <t>spline value</t>
        </is>
      </c>
      <c r="G1045" s="18" t="n"/>
      <c r="H1045" s="33" t="n">
        <v>16.9</v>
      </c>
      <c r="I1045" s="33" t="n"/>
      <c r="J1045" s="33" t="n"/>
      <c r="K1045" s="34" t="n">
        <v>-1.371237692419168</v>
      </c>
      <c r="L1045" s="35">
        <f>IF(ISNUMBER(K1045),EXP(K1045),"")</f>
        <v/>
      </c>
      <c r="M1045" s="18" t="inlineStr">
        <is>
          <t>every value from 0 to 60 in steps of 0.1</t>
        </is>
      </c>
      <c r="N1045" s="18" t="inlineStr">
        <is>
          <t>buildings|large|elevation_m</t>
        </is>
      </c>
    </row>
    <row r="1046">
      <c r="B1046" s="18" t="inlineStr">
        <is>
          <t>buildings|large|elevation_m|17.0</t>
        </is>
      </c>
      <c r="C1046" s="18" t="inlineStr">
        <is>
          <t>buildings</t>
        </is>
      </c>
      <c r="D1046" s="18" t="inlineStr">
        <is>
          <t>large</t>
        </is>
      </c>
      <c r="E1046" s="18" t="inlineStr">
        <is>
          <t>elevation_m</t>
        </is>
      </c>
      <c r="F1046" s="18" t="inlineStr">
        <is>
          <t>spline value</t>
        </is>
      </c>
      <c r="G1046" s="18" t="n"/>
      <c r="H1046" s="33" t="n">
        <v>17</v>
      </c>
      <c r="I1046" s="33" t="n"/>
      <c r="J1046" s="33" t="n"/>
      <c r="K1046" s="34" t="n">
        <v>-1.369367631516776</v>
      </c>
      <c r="L1046" s="35">
        <f>IF(ISNUMBER(K1046),EXP(K1046),"")</f>
        <v/>
      </c>
      <c r="M1046" s="18" t="inlineStr">
        <is>
          <t>every value from 0 to 60 in steps of 0.1</t>
        </is>
      </c>
      <c r="N1046" s="18" t="inlineStr">
        <is>
          <t>buildings|large|elevation_m</t>
        </is>
      </c>
    </row>
    <row r="1047">
      <c r="B1047" s="18" t="inlineStr">
        <is>
          <t>buildings|large|elevation_m|17.1</t>
        </is>
      </c>
      <c r="C1047" s="18" t="inlineStr">
        <is>
          <t>buildings</t>
        </is>
      </c>
      <c r="D1047" s="18" t="inlineStr">
        <is>
          <t>large</t>
        </is>
      </c>
      <c r="E1047" s="18" t="inlineStr">
        <is>
          <t>elevation_m</t>
        </is>
      </c>
      <c r="F1047" s="18" t="inlineStr">
        <is>
          <t>spline value</t>
        </is>
      </c>
      <c r="G1047" s="18" t="n"/>
      <c r="H1047" s="33" t="n">
        <v>17.1</v>
      </c>
      <c r="I1047" s="33" t="n"/>
      <c r="J1047" s="33" t="n"/>
      <c r="K1047" s="34" t="n">
        <v>-1.367503723064367</v>
      </c>
      <c r="L1047" s="35">
        <f>IF(ISNUMBER(K1047),EXP(K1047),"")</f>
        <v/>
      </c>
      <c r="M1047" s="18" t="inlineStr">
        <is>
          <t>every value from 0 to 60 in steps of 0.1</t>
        </is>
      </c>
      <c r="N1047" s="18" t="inlineStr">
        <is>
          <t>buildings|large|elevation_m</t>
        </is>
      </c>
    </row>
    <row r="1048">
      <c r="B1048" s="18" t="inlineStr">
        <is>
          <t>buildings|large|elevation_m|17.2</t>
        </is>
      </c>
      <c r="C1048" s="18" t="inlineStr">
        <is>
          <t>buildings</t>
        </is>
      </c>
      <c r="D1048" s="18" t="inlineStr">
        <is>
          <t>large</t>
        </is>
      </c>
      <c r="E1048" s="18" t="inlineStr">
        <is>
          <t>elevation_m</t>
        </is>
      </c>
      <c r="F1048" s="18" t="inlineStr">
        <is>
          <t>spline value</t>
        </is>
      </c>
      <c r="G1048" s="18" t="n"/>
      <c r="H1048" s="33" t="n">
        <v>17.2</v>
      </c>
      <c r="I1048" s="33" t="n"/>
      <c r="J1048" s="33" t="n"/>
      <c r="K1048" s="34" t="n">
        <v>-1.365645945463554</v>
      </c>
      <c r="L1048" s="35">
        <f>IF(ISNUMBER(K1048),EXP(K1048),"")</f>
        <v/>
      </c>
      <c r="M1048" s="18" t="inlineStr">
        <is>
          <t>every value from 0 to 60 in steps of 0.1</t>
        </is>
      </c>
      <c r="N1048" s="18" t="inlineStr">
        <is>
          <t>buildings|large|elevation_m</t>
        </is>
      </c>
    </row>
    <row r="1049">
      <c r="B1049" s="18" t="inlineStr">
        <is>
          <t>buildings|large|elevation_m|17.3</t>
        </is>
      </c>
      <c r="C1049" s="18" t="inlineStr">
        <is>
          <t>buildings</t>
        </is>
      </c>
      <c r="D1049" s="18" t="inlineStr">
        <is>
          <t>large</t>
        </is>
      </c>
      <c r="E1049" s="18" t="inlineStr">
        <is>
          <t>elevation_m</t>
        </is>
      </c>
      <c r="F1049" s="18" t="inlineStr">
        <is>
          <t>spline value</t>
        </is>
      </c>
      <c r="G1049" s="18" t="n"/>
      <c r="H1049" s="33" t="n">
        <v>17.3</v>
      </c>
      <c r="I1049" s="33" t="n"/>
      <c r="J1049" s="33" t="n"/>
      <c r="K1049" s="34" t="n">
        <v>-1.363794277115951</v>
      </c>
      <c r="L1049" s="35">
        <f>IF(ISNUMBER(K1049),EXP(K1049),"")</f>
        <v/>
      </c>
      <c r="M1049" s="18" t="inlineStr">
        <is>
          <t>every value from 0 to 60 in steps of 0.1</t>
        </is>
      </c>
      <c r="N1049" s="18" t="inlineStr">
        <is>
          <t>buildings|large|elevation_m</t>
        </is>
      </c>
    </row>
    <row r="1050">
      <c r="B1050" s="18" t="inlineStr">
        <is>
          <t>buildings|large|elevation_m|17.4</t>
        </is>
      </c>
      <c r="C1050" s="18" t="inlineStr">
        <is>
          <t>buildings</t>
        </is>
      </c>
      <c r="D1050" s="18" t="inlineStr">
        <is>
          <t>large</t>
        </is>
      </c>
      <c r="E1050" s="18" t="inlineStr">
        <is>
          <t>elevation_m</t>
        </is>
      </c>
      <c r="F1050" s="18" t="inlineStr">
        <is>
          <t>spline value</t>
        </is>
      </c>
      <c r="G1050" s="18" t="n"/>
      <c r="H1050" s="33" t="n">
        <v>17.4</v>
      </c>
      <c r="I1050" s="33" t="n"/>
      <c r="J1050" s="33" t="n"/>
      <c r="K1050" s="34" t="n">
        <v>-1.361948696423172</v>
      </c>
      <c r="L1050" s="35">
        <f>IF(ISNUMBER(K1050),EXP(K1050),"")</f>
        <v/>
      </c>
      <c r="M1050" s="18" t="inlineStr">
        <is>
          <t>every value from 0 to 60 in steps of 0.1</t>
        </is>
      </c>
      <c r="N1050" s="18" t="inlineStr">
        <is>
          <t>buildings|large|elevation_m</t>
        </is>
      </c>
    </row>
    <row r="1051">
      <c r="B1051" s="18" t="inlineStr">
        <is>
          <t>buildings|large|elevation_m|17.5</t>
        </is>
      </c>
      <c r="C1051" s="18" t="inlineStr">
        <is>
          <t>buildings</t>
        </is>
      </c>
      <c r="D1051" s="18" t="inlineStr">
        <is>
          <t>large</t>
        </is>
      </c>
      <c r="E1051" s="18" t="inlineStr">
        <is>
          <t>elevation_m</t>
        </is>
      </c>
      <c r="F1051" s="18" t="inlineStr">
        <is>
          <t>spline value</t>
        </is>
      </c>
      <c r="G1051" s="18" t="n"/>
      <c r="H1051" s="33" t="n">
        <v>17.5</v>
      </c>
      <c r="I1051" s="33" t="n"/>
      <c r="J1051" s="33" t="n"/>
      <c r="K1051" s="34" t="n">
        <v>-1.360109181786829</v>
      </c>
      <c r="L1051" s="35">
        <f>IF(ISNUMBER(K1051),EXP(K1051),"")</f>
        <v/>
      </c>
      <c r="M1051" s="18" t="inlineStr">
        <is>
          <t>every value from 0 to 60 in steps of 0.1</t>
        </is>
      </c>
      <c r="N1051" s="18" t="inlineStr">
        <is>
          <t>buildings|large|elevation_m</t>
        </is>
      </c>
    </row>
    <row r="1052">
      <c r="B1052" s="18" t="inlineStr">
        <is>
          <t>buildings|large|elevation_m|17.6</t>
        </is>
      </c>
      <c r="C1052" s="18" t="inlineStr">
        <is>
          <t>buildings</t>
        </is>
      </c>
      <c r="D1052" s="18" t="inlineStr">
        <is>
          <t>large</t>
        </is>
      </c>
      <c r="E1052" s="18" t="inlineStr">
        <is>
          <t>elevation_m</t>
        </is>
      </c>
      <c r="F1052" s="18" t="inlineStr">
        <is>
          <t>spline value</t>
        </is>
      </c>
      <c r="G1052" s="18" t="n"/>
      <c r="H1052" s="33" t="n">
        <v>17.6</v>
      </c>
      <c r="I1052" s="33" t="n"/>
      <c r="J1052" s="33" t="n"/>
      <c r="K1052" s="34" t="n">
        <v>-1.358275711608538</v>
      </c>
      <c r="L1052" s="35">
        <f>IF(ISNUMBER(K1052),EXP(K1052),"")</f>
        <v/>
      </c>
      <c r="M1052" s="18" t="inlineStr">
        <is>
          <t>every value from 0 to 60 in steps of 0.1</t>
        </is>
      </c>
      <c r="N1052" s="18" t="inlineStr">
        <is>
          <t>buildings|large|elevation_m</t>
        </is>
      </c>
    </row>
    <row r="1053">
      <c r="B1053" s="18" t="inlineStr">
        <is>
          <t>buildings|large|elevation_m|17.7</t>
        </is>
      </c>
      <c r="C1053" s="18" t="inlineStr">
        <is>
          <t>buildings</t>
        </is>
      </c>
      <c r="D1053" s="18" t="inlineStr">
        <is>
          <t>large</t>
        </is>
      </c>
      <c r="E1053" s="18" t="inlineStr">
        <is>
          <t>elevation_m</t>
        </is>
      </c>
      <c r="F1053" s="18" t="inlineStr">
        <is>
          <t>spline value</t>
        </is>
      </c>
      <c r="G1053" s="18" t="n"/>
      <c r="H1053" s="33" t="n">
        <v>17.7</v>
      </c>
      <c r="I1053" s="33" t="n"/>
      <c r="J1053" s="33" t="n"/>
      <c r="K1053" s="34" t="n">
        <v>-1.35644826428991</v>
      </c>
      <c r="L1053" s="35">
        <f>IF(ISNUMBER(K1053),EXP(K1053),"")</f>
        <v/>
      </c>
      <c r="M1053" s="18" t="inlineStr">
        <is>
          <t>every value from 0 to 60 in steps of 0.1</t>
        </is>
      </c>
      <c r="N1053" s="18" t="inlineStr">
        <is>
          <t>buildings|large|elevation_m</t>
        </is>
      </c>
    </row>
    <row r="1054">
      <c r="B1054" s="18" t="inlineStr">
        <is>
          <t>buildings|large|elevation_m|17.8</t>
        </is>
      </c>
      <c r="C1054" s="18" t="inlineStr">
        <is>
          <t>buildings</t>
        </is>
      </c>
      <c r="D1054" s="18" t="inlineStr">
        <is>
          <t>large</t>
        </is>
      </c>
      <c r="E1054" s="18" t="inlineStr">
        <is>
          <t>elevation_m</t>
        </is>
      </c>
      <c r="F1054" s="18" t="inlineStr">
        <is>
          <t>spline value</t>
        </is>
      </c>
      <c r="G1054" s="18" t="n"/>
      <c r="H1054" s="33" t="n">
        <v>17.8</v>
      </c>
      <c r="I1054" s="33" t="n"/>
      <c r="J1054" s="33" t="n"/>
      <c r="K1054" s="34" t="n">
        <v>-1.354626818232561</v>
      </c>
      <c r="L1054" s="35">
        <f>IF(ISNUMBER(K1054),EXP(K1054),"")</f>
        <v/>
      </c>
      <c r="M1054" s="18" t="inlineStr">
        <is>
          <t>every value from 0 to 60 in steps of 0.1</t>
        </is>
      </c>
      <c r="N1054" s="18" t="inlineStr">
        <is>
          <t>buildings|large|elevation_m</t>
        </is>
      </c>
    </row>
    <row r="1055">
      <c r="B1055" s="18" t="inlineStr">
        <is>
          <t>buildings|large|elevation_m|17.9</t>
        </is>
      </c>
      <c r="C1055" s="18" t="inlineStr">
        <is>
          <t>buildings</t>
        </is>
      </c>
      <c r="D1055" s="18" t="inlineStr">
        <is>
          <t>large</t>
        </is>
      </c>
      <c r="E1055" s="18" t="inlineStr">
        <is>
          <t>elevation_m</t>
        </is>
      </c>
      <c r="F1055" s="18" t="inlineStr">
        <is>
          <t>spline value</t>
        </is>
      </c>
      <c r="G1055" s="18" t="n"/>
      <c r="H1055" s="33" t="n">
        <v>17.9</v>
      </c>
      <c r="I1055" s="33" t="n"/>
      <c r="J1055" s="33" t="n"/>
      <c r="K1055" s="34" t="n">
        <v>-1.352811351838104</v>
      </c>
      <c r="L1055" s="35">
        <f>IF(ISNUMBER(K1055),EXP(K1055),"")</f>
        <v/>
      </c>
      <c r="M1055" s="18" t="inlineStr">
        <is>
          <t>every value from 0 to 60 in steps of 0.1</t>
        </is>
      </c>
      <c r="N1055" s="18" t="inlineStr">
        <is>
          <t>buildings|large|elevation_m</t>
        </is>
      </c>
    </row>
    <row r="1056">
      <c r="B1056" s="18" t="inlineStr">
        <is>
          <t>buildings|large|elevation_m|18.0</t>
        </is>
      </c>
      <c r="C1056" s="18" t="inlineStr">
        <is>
          <t>buildings</t>
        </is>
      </c>
      <c r="D1056" s="18" t="inlineStr">
        <is>
          <t>large</t>
        </is>
      </c>
      <c r="E1056" s="18" t="inlineStr">
        <is>
          <t>elevation_m</t>
        </is>
      </c>
      <c r="F1056" s="18" t="inlineStr">
        <is>
          <t>spline value</t>
        </is>
      </c>
      <c r="G1056" s="18" t="n"/>
      <c r="H1056" s="33" t="n">
        <v>18</v>
      </c>
      <c r="I1056" s="33" t="n"/>
      <c r="J1056" s="33" t="n"/>
      <c r="K1056" s="34" t="n">
        <v>-1.351001843508152</v>
      </c>
      <c r="L1056" s="35">
        <f>IF(ISNUMBER(K1056),EXP(K1056),"")</f>
        <v/>
      </c>
      <c r="M1056" s="18" t="inlineStr">
        <is>
          <t>every value from 0 to 60 in steps of 0.1</t>
        </is>
      </c>
      <c r="N1056" s="18" t="inlineStr">
        <is>
          <t>buildings|large|elevation_m</t>
        </is>
      </c>
    </row>
    <row r="1057">
      <c r="B1057" s="18" t="inlineStr">
        <is>
          <t>buildings|large|elevation_m|18.1</t>
        </is>
      </c>
      <c r="C1057" s="18" t="inlineStr">
        <is>
          <t>buildings</t>
        </is>
      </c>
      <c r="D1057" s="18" t="inlineStr">
        <is>
          <t>large</t>
        </is>
      </c>
      <c r="E1057" s="18" t="inlineStr">
        <is>
          <t>elevation_m</t>
        </is>
      </c>
      <c r="F1057" s="18" t="inlineStr">
        <is>
          <t>spline value</t>
        </is>
      </c>
      <c r="G1057" s="18" t="n"/>
      <c r="H1057" s="33" t="n">
        <v>18.1</v>
      </c>
      <c r="I1057" s="33" t="n"/>
      <c r="J1057" s="33" t="n"/>
      <c r="K1057" s="34" t="n">
        <v>-1.349198271644319</v>
      </c>
      <c r="L1057" s="35">
        <f>IF(ISNUMBER(K1057),EXP(K1057),"")</f>
        <v/>
      </c>
      <c r="M1057" s="18" t="inlineStr">
        <is>
          <t>every value from 0 to 60 in steps of 0.1</t>
        </is>
      </c>
      <c r="N1057" s="18" t="inlineStr">
        <is>
          <t>buildings|large|elevation_m</t>
        </is>
      </c>
    </row>
    <row r="1058">
      <c r="B1058" s="18" t="inlineStr">
        <is>
          <t>buildings|large|elevation_m|18.2</t>
        </is>
      </c>
      <c r="C1058" s="18" t="inlineStr">
        <is>
          <t>buildings</t>
        </is>
      </c>
      <c r="D1058" s="18" t="inlineStr">
        <is>
          <t>large</t>
        </is>
      </c>
      <c r="E1058" s="18" t="inlineStr">
        <is>
          <t>elevation_m</t>
        </is>
      </c>
      <c r="F1058" s="18" t="inlineStr">
        <is>
          <t>spline value</t>
        </is>
      </c>
      <c r="G1058" s="18" t="n"/>
      <c r="H1058" s="33" t="n">
        <v>18.2</v>
      </c>
      <c r="I1058" s="33" t="n"/>
      <c r="J1058" s="33" t="n"/>
      <c r="K1058" s="34" t="n">
        <v>-1.347400614648219</v>
      </c>
      <c r="L1058" s="35">
        <f>IF(ISNUMBER(K1058),EXP(K1058),"")</f>
        <v/>
      </c>
      <c r="M1058" s="18" t="inlineStr">
        <is>
          <t>every value from 0 to 60 in steps of 0.1</t>
        </is>
      </c>
      <c r="N1058" s="18" t="inlineStr">
        <is>
          <t>buildings|large|elevation_m</t>
        </is>
      </c>
    </row>
    <row r="1059">
      <c r="B1059" s="18" t="inlineStr">
        <is>
          <t>buildings|large|elevation_m|18.3</t>
        </is>
      </c>
      <c r="C1059" s="18" t="inlineStr">
        <is>
          <t>buildings</t>
        </is>
      </c>
      <c r="D1059" s="18" t="inlineStr">
        <is>
          <t>large</t>
        </is>
      </c>
      <c r="E1059" s="18" t="inlineStr">
        <is>
          <t>elevation_m</t>
        </is>
      </c>
      <c r="F1059" s="18" t="inlineStr">
        <is>
          <t>spline value</t>
        </is>
      </c>
      <c r="G1059" s="18" t="n"/>
      <c r="H1059" s="33" t="n">
        <v>18.3</v>
      </c>
      <c r="I1059" s="33" t="n"/>
      <c r="J1059" s="33" t="n"/>
      <c r="K1059" s="34" t="n">
        <v>-1.345608850921465</v>
      </c>
      <c r="L1059" s="35">
        <f>IF(ISNUMBER(K1059),EXP(K1059),"")</f>
        <v/>
      </c>
      <c r="M1059" s="18" t="inlineStr">
        <is>
          <t>every value from 0 to 60 in steps of 0.1</t>
        </is>
      </c>
      <c r="N1059" s="18" t="inlineStr">
        <is>
          <t>buildings|large|elevation_m</t>
        </is>
      </c>
    </row>
    <row r="1060">
      <c r="B1060" s="18" t="inlineStr">
        <is>
          <t>buildings|large|elevation_m|18.4</t>
        </is>
      </c>
      <c r="C1060" s="18" t="inlineStr">
        <is>
          <t>buildings</t>
        </is>
      </c>
      <c r="D1060" s="18" t="inlineStr">
        <is>
          <t>large</t>
        </is>
      </c>
      <c r="E1060" s="18" t="inlineStr">
        <is>
          <t>elevation_m</t>
        </is>
      </c>
      <c r="F1060" s="18" t="inlineStr">
        <is>
          <t>spline value</t>
        </is>
      </c>
      <c r="G1060" s="18" t="n"/>
      <c r="H1060" s="33" t="n">
        <v>18.4</v>
      </c>
      <c r="I1060" s="33" t="n"/>
      <c r="J1060" s="33" t="n"/>
      <c r="K1060" s="34" t="n">
        <v>-1.343822958865672</v>
      </c>
      <c r="L1060" s="35">
        <f>IF(ISNUMBER(K1060),EXP(K1060),"")</f>
        <v/>
      </c>
      <c r="M1060" s="18" t="inlineStr">
        <is>
          <t>every value from 0 to 60 in steps of 0.1</t>
        </is>
      </c>
      <c r="N1060" s="18" t="inlineStr">
        <is>
          <t>buildings|large|elevation_m</t>
        </is>
      </c>
    </row>
    <row r="1061">
      <c r="B1061" s="18" t="inlineStr">
        <is>
          <t>buildings|large|elevation_m|18.5</t>
        </is>
      </c>
      <c r="C1061" s="18" t="inlineStr">
        <is>
          <t>buildings</t>
        </is>
      </c>
      <c r="D1061" s="18" t="inlineStr">
        <is>
          <t>large</t>
        </is>
      </c>
      <c r="E1061" s="18" t="inlineStr">
        <is>
          <t>elevation_m</t>
        </is>
      </c>
      <c r="F1061" s="18" t="inlineStr">
        <is>
          <t>spline value</t>
        </is>
      </c>
      <c r="G1061" s="18" t="n"/>
      <c r="H1061" s="33" t="n">
        <v>18.5</v>
      </c>
      <c r="I1061" s="33" t="n"/>
      <c r="J1061" s="33" t="n"/>
      <c r="K1061" s="34" t="n">
        <v>-1.342042916882452</v>
      </c>
      <c r="L1061" s="35">
        <f>IF(ISNUMBER(K1061),EXP(K1061),"")</f>
        <v/>
      </c>
      <c r="M1061" s="18" t="inlineStr">
        <is>
          <t>every value from 0 to 60 in steps of 0.1</t>
        </is>
      </c>
      <c r="N1061" s="18" t="inlineStr">
        <is>
          <t>buildings|large|elevation_m</t>
        </is>
      </c>
    </row>
    <row r="1062">
      <c r="B1062" s="18" t="inlineStr">
        <is>
          <t>buildings|large|elevation_m|18.6</t>
        </is>
      </c>
      <c r="C1062" s="18" t="inlineStr">
        <is>
          <t>buildings</t>
        </is>
      </c>
      <c r="D1062" s="18" t="inlineStr">
        <is>
          <t>large</t>
        </is>
      </c>
      <c r="E1062" s="18" t="inlineStr">
        <is>
          <t>elevation_m</t>
        </is>
      </c>
      <c r="F1062" s="18" t="inlineStr">
        <is>
          <t>spline value</t>
        </is>
      </c>
      <c r="G1062" s="18" t="n"/>
      <c r="H1062" s="33" t="n">
        <v>18.6</v>
      </c>
      <c r="I1062" s="33" t="n"/>
      <c r="J1062" s="33" t="n"/>
      <c r="K1062" s="34" t="n">
        <v>-1.340268703373419</v>
      </c>
      <c r="L1062" s="35">
        <f>IF(ISNUMBER(K1062),EXP(K1062),"")</f>
        <v/>
      </c>
      <c r="M1062" s="18" t="inlineStr">
        <is>
          <t>every value from 0 to 60 in steps of 0.1</t>
        </is>
      </c>
      <c r="N1062" s="18" t="inlineStr">
        <is>
          <t>buildings|large|elevation_m</t>
        </is>
      </c>
    </row>
    <row r="1063">
      <c r="B1063" s="18" t="inlineStr">
        <is>
          <t>buildings|large|elevation_m|18.7</t>
        </is>
      </c>
      <c r="C1063" s="18" t="inlineStr">
        <is>
          <t>buildings</t>
        </is>
      </c>
      <c r="D1063" s="18" t="inlineStr">
        <is>
          <t>large</t>
        </is>
      </c>
      <c r="E1063" s="18" t="inlineStr">
        <is>
          <t>elevation_m</t>
        </is>
      </c>
      <c r="F1063" s="18" t="inlineStr">
        <is>
          <t>spline value</t>
        </is>
      </c>
      <c r="G1063" s="18" t="n"/>
      <c r="H1063" s="33" t="n">
        <v>18.7</v>
      </c>
      <c r="I1063" s="33" t="n"/>
      <c r="J1063" s="33" t="n"/>
      <c r="K1063" s="34" t="n">
        <v>-1.338500296740188</v>
      </c>
      <c r="L1063" s="35">
        <f>IF(ISNUMBER(K1063),EXP(K1063),"")</f>
        <v/>
      </c>
      <c r="M1063" s="18" t="inlineStr">
        <is>
          <t>every value from 0 to 60 in steps of 0.1</t>
        </is>
      </c>
      <c r="N1063" s="18" t="inlineStr">
        <is>
          <t>buildings|large|elevation_m</t>
        </is>
      </c>
    </row>
    <row r="1064">
      <c r="B1064" s="18" t="inlineStr">
        <is>
          <t>buildings|large|elevation_m|18.8</t>
        </is>
      </c>
      <c r="C1064" s="18" t="inlineStr">
        <is>
          <t>buildings</t>
        </is>
      </c>
      <c r="D1064" s="18" t="inlineStr">
        <is>
          <t>large</t>
        </is>
      </c>
      <c r="E1064" s="18" t="inlineStr">
        <is>
          <t>elevation_m</t>
        </is>
      </c>
      <c r="F1064" s="18" t="inlineStr">
        <is>
          <t>spline value</t>
        </is>
      </c>
      <c r="G1064" s="18" t="n"/>
      <c r="H1064" s="33" t="n">
        <v>18.8</v>
      </c>
      <c r="I1064" s="33" t="n"/>
      <c r="J1064" s="33" t="n"/>
      <c r="K1064" s="34" t="n">
        <v>-1.33673767538437</v>
      </c>
      <c r="L1064" s="35">
        <f>IF(ISNUMBER(K1064),EXP(K1064),"")</f>
        <v/>
      </c>
      <c r="M1064" s="18" t="inlineStr">
        <is>
          <t>every value from 0 to 60 in steps of 0.1</t>
        </is>
      </c>
      <c r="N1064" s="18" t="inlineStr">
        <is>
          <t>buildings|large|elevation_m</t>
        </is>
      </c>
    </row>
    <row r="1065">
      <c r="B1065" s="18" t="inlineStr">
        <is>
          <t>buildings|large|elevation_m|18.9</t>
        </is>
      </c>
      <c r="C1065" s="18" t="inlineStr">
        <is>
          <t>buildings</t>
        </is>
      </c>
      <c r="D1065" s="18" t="inlineStr">
        <is>
          <t>large</t>
        </is>
      </c>
      <c r="E1065" s="18" t="inlineStr">
        <is>
          <t>elevation_m</t>
        </is>
      </c>
      <c r="F1065" s="18" t="inlineStr">
        <is>
          <t>spline value</t>
        </is>
      </c>
      <c r="G1065" s="18" t="n"/>
      <c r="H1065" s="33" t="n">
        <v>18.9</v>
      </c>
      <c r="I1065" s="33" t="n"/>
      <c r="J1065" s="33" t="n"/>
      <c r="K1065" s="34" t="n">
        <v>-1.334980817707582</v>
      </c>
      <c r="L1065" s="35">
        <f>IF(ISNUMBER(K1065),EXP(K1065),"")</f>
        <v/>
      </c>
      <c r="M1065" s="18" t="inlineStr">
        <is>
          <t>every value from 0 to 60 in steps of 0.1</t>
        </is>
      </c>
      <c r="N1065" s="18" t="inlineStr">
        <is>
          <t>buildings|large|elevation_m</t>
        </is>
      </c>
    </row>
    <row r="1066">
      <c r="B1066" s="18" t="inlineStr">
        <is>
          <t>buildings|large|elevation_m|19.0</t>
        </is>
      </c>
      <c r="C1066" s="18" t="inlineStr">
        <is>
          <t>buildings</t>
        </is>
      </c>
      <c r="D1066" s="18" t="inlineStr">
        <is>
          <t>large</t>
        </is>
      </c>
      <c r="E1066" s="18" t="inlineStr">
        <is>
          <t>elevation_m</t>
        </is>
      </c>
      <c r="F1066" s="18" t="inlineStr">
        <is>
          <t>spline value</t>
        </is>
      </c>
      <c r="G1066" s="18" t="n"/>
      <c r="H1066" s="33" t="n">
        <v>19</v>
      </c>
      <c r="I1066" s="33" t="n"/>
      <c r="J1066" s="33" t="n"/>
      <c r="K1066" s="34" t="n">
        <v>-1.333229702111435</v>
      </c>
      <c r="L1066" s="35">
        <f>IF(ISNUMBER(K1066),EXP(K1066),"")</f>
        <v/>
      </c>
      <c r="M1066" s="18" t="inlineStr">
        <is>
          <t>every value from 0 to 60 in steps of 0.1</t>
        </is>
      </c>
      <c r="N1066" s="18" t="inlineStr">
        <is>
          <t>buildings|large|elevation_m</t>
        </is>
      </c>
    </row>
    <row r="1067">
      <c r="B1067" s="18" t="inlineStr">
        <is>
          <t>buildings|large|elevation_m|19.1</t>
        </is>
      </c>
      <c r="C1067" s="18" t="inlineStr">
        <is>
          <t>buildings</t>
        </is>
      </c>
      <c r="D1067" s="18" t="inlineStr">
        <is>
          <t>large</t>
        </is>
      </c>
      <c r="E1067" s="18" t="inlineStr">
        <is>
          <t>elevation_m</t>
        </is>
      </c>
      <c r="F1067" s="18" t="inlineStr">
        <is>
          <t>spline value</t>
        </is>
      </c>
      <c r="G1067" s="18" t="n"/>
      <c r="H1067" s="33" t="n">
        <v>19.1</v>
      </c>
      <c r="I1067" s="33" t="n"/>
      <c r="J1067" s="33" t="n"/>
      <c r="K1067" s="34" t="n">
        <v>-1.331484306997544</v>
      </c>
      <c r="L1067" s="35">
        <f>IF(ISNUMBER(K1067),EXP(K1067),"")</f>
        <v/>
      </c>
      <c r="M1067" s="18" t="inlineStr">
        <is>
          <t>every value from 0 to 60 in steps of 0.1</t>
        </is>
      </c>
      <c r="N1067" s="18" t="inlineStr">
        <is>
          <t>buildings|large|elevation_m</t>
        </is>
      </c>
    </row>
    <row r="1068">
      <c r="B1068" s="18" t="inlineStr">
        <is>
          <t>buildings|large|elevation_m|19.2</t>
        </is>
      </c>
      <c r="C1068" s="18" t="inlineStr">
        <is>
          <t>buildings</t>
        </is>
      </c>
      <c r="D1068" s="18" t="inlineStr">
        <is>
          <t>large</t>
        </is>
      </c>
      <c r="E1068" s="18" t="inlineStr">
        <is>
          <t>elevation_m</t>
        </is>
      </c>
      <c r="F1068" s="18" t="inlineStr">
        <is>
          <t>spline value</t>
        </is>
      </c>
      <c r="G1068" s="18" t="n"/>
      <c r="H1068" s="33" t="n">
        <v>19.2</v>
      </c>
      <c r="I1068" s="33" t="n"/>
      <c r="J1068" s="33" t="n"/>
      <c r="K1068" s="34" t="n">
        <v>-1.329744610767523</v>
      </c>
      <c r="L1068" s="35">
        <f>IF(ISNUMBER(K1068),EXP(K1068),"")</f>
        <v/>
      </c>
      <c r="M1068" s="18" t="inlineStr">
        <is>
          <t>every value from 0 to 60 in steps of 0.1</t>
        </is>
      </c>
      <c r="N1068" s="18" t="inlineStr">
        <is>
          <t>buildings|large|elevation_m</t>
        </is>
      </c>
    </row>
    <row r="1069">
      <c r="B1069" s="18" t="inlineStr">
        <is>
          <t>buildings|large|elevation_m|19.3</t>
        </is>
      </c>
      <c r="C1069" s="18" t="inlineStr">
        <is>
          <t>buildings</t>
        </is>
      </c>
      <c r="D1069" s="18" t="inlineStr">
        <is>
          <t>large</t>
        </is>
      </c>
      <c r="E1069" s="18" t="inlineStr">
        <is>
          <t>elevation_m</t>
        </is>
      </c>
      <c r="F1069" s="18" t="inlineStr">
        <is>
          <t>spline value</t>
        </is>
      </c>
      <c r="G1069" s="18" t="n"/>
      <c r="H1069" s="33" t="n">
        <v>19.3</v>
      </c>
      <c r="I1069" s="33" t="n"/>
      <c r="J1069" s="33" t="n"/>
      <c r="K1069" s="34" t="n">
        <v>-1.328010591822984</v>
      </c>
      <c r="L1069" s="35">
        <f>IF(ISNUMBER(K1069),EXP(K1069),"")</f>
        <v/>
      </c>
      <c r="M1069" s="18" t="inlineStr">
        <is>
          <t>every value from 0 to 60 in steps of 0.1</t>
        </is>
      </c>
      <c r="N1069" s="18" t="inlineStr">
        <is>
          <t>buildings|large|elevation_m</t>
        </is>
      </c>
    </row>
    <row r="1070">
      <c r="B1070" s="18" t="inlineStr">
        <is>
          <t>buildings|large|elevation_m|19.4</t>
        </is>
      </c>
      <c r="C1070" s="18" t="inlineStr">
        <is>
          <t>buildings</t>
        </is>
      </c>
      <c r="D1070" s="18" t="inlineStr">
        <is>
          <t>large</t>
        </is>
      </c>
      <c r="E1070" s="18" t="inlineStr">
        <is>
          <t>elevation_m</t>
        </is>
      </c>
      <c r="F1070" s="18" t="inlineStr">
        <is>
          <t>spline value</t>
        </is>
      </c>
      <c r="G1070" s="18" t="n"/>
      <c r="H1070" s="33" t="n">
        <v>19.4</v>
      </c>
      <c r="I1070" s="33" t="n"/>
      <c r="J1070" s="33" t="n"/>
      <c r="K1070" s="34" t="n">
        <v>-1.326282228565543</v>
      </c>
      <c r="L1070" s="35">
        <f>IF(ISNUMBER(K1070),EXP(K1070),"")</f>
        <v/>
      </c>
      <c r="M1070" s="18" t="inlineStr">
        <is>
          <t>every value from 0 to 60 in steps of 0.1</t>
        </is>
      </c>
      <c r="N1070" s="18" t="inlineStr">
        <is>
          <t>buildings|large|elevation_m</t>
        </is>
      </c>
    </row>
    <row r="1071">
      <c r="B1071" s="18" t="inlineStr">
        <is>
          <t>buildings|large|elevation_m|19.5</t>
        </is>
      </c>
      <c r="C1071" s="18" t="inlineStr">
        <is>
          <t>buildings</t>
        </is>
      </c>
      <c r="D1071" s="18" t="inlineStr">
        <is>
          <t>large</t>
        </is>
      </c>
      <c r="E1071" s="18" t="inlineStr">
        <is>
          <t>elevation_m</t>
        </is>
      </c>
      <c r="F1071" s="18" t="inlineStr">
        <is>
          <t>spline value</t>
        </is>
      </c>
      <c r="G1071" s="18" t="n"/>
      <c r="H1071" s="33" t="n">
        <v>19.5</v>
      </c>
      <c r="I1071" s="33" t="n"/>
      <c r="J1071" s="33" t="n"/>
      <c r="K1071" s="34" t="n">
        <v>-1.324559499396811</v>
      </c>
      <c r="L1071" s="35">
        <f>IF(ISNUMBER(K1071),EXP(K1071),"")</f>
        <v/>
      </c>
      <c r="M1071" s="18" t="inlineStr">
        <is>
          <t>every value from 0 to 60 in steps of 0.1</t>
        </is>
      </c>
      <c r="N1071" s="18" t="inlineStr">
        <is>
          <t>buildings|large|elevation_m</t>
        </is>
      </c>
    </row>
    <row r="1072">
      <c r="B1072" s="18" t="inlineStr">
        <is>
          <t>buildings|large|elevation_m|19.6</t>
        </is>
      </c>
      <c r="C1072" s="18" t="inlineStr">
        <is>
          <t>buildings</t>
        </is>
      </c>
      <c r="D1072" s="18" t="inlineStr">
        <is>
          <t>large</t>
        </is>
      </c>
      <c r="E1072" s="18" t="inlineStr">
        <is>
          <t>elevation_m</t>
        </is>
      </c>
      <c r="F1072" s="18" t="inlineStr">
        <is>
          <t>spline value</t>
        </is>
      </c>
      <c r="G1072" s="18" t="n"/>
      <c r="H1072" s="33" t="n">
        <v>19.6</v>
      </c>
      <c r="I1072" s="33" t="n"/>
      <c r="J1072" s="33" t="n"/>
      <c r="K1072" s="34" t="n">
        <v>-1.322842382718403</v>
      </c>
      <c r="L1072" s="35">
        <f>IF(ISNUMBER(K1072),EXP(K1072),"")</f>
        <v/>
      </c>
      <c r="M1072" s="18" t="inlineStr">
        <is>
          <t>every value from 0 to 60 in steps of 0.1</t>
        </is>
      </c>
      <c r="N1072" s="18" t="inlineStr">
        <is>
          <t>buildings|large|elevation_m</t>
        </is>
      </c>
    </row>
    <row r="1073">
      <c r="B1073" s="18" t="inlineStr">
        <is>
          <t>buildings|large|elevation_m|19.7</t>
        </is>
      </c>
      <c r="C1073" s="18" t="inlineStr">
        <is>
          <t>buildings</t>
        </is>
      </c>
      <c r="D1073" s="18" t="inlineStr">
        <is>
          <t>large</t>
        </is>
      </c>
      <c r="E1073" s="18" t="inlineStr">
        <is>
          <t>elevation_m</t>
        </is>
      </c>
      <c r="F1073" s="18" t="inlineStr">
        <is>
          <t>spline value</t>
        </is>
      </c>
      <c r="G1073" s="18" t="n"/>
      <c r="H1073" s="33" t="n">
        <v>19.7</v>
      </c>
      <c r="I1073" s="33" t="n"/>
      <c r="J1073" s="33" t="n"/>
      <c r="K1073" s="34" t="n">
        <v>-1.321130856931934</v>
      </c>
      <c r="L1073" s="35">
        <f>IF(ISNUMBER(K1073),EXP(K1073),"")</f>
        <v/>
      </c>
      <c r="M1073" s="18" t="inlineStr">
        <is>
          <t>every value from 0 to 60 in steps of 0.1</t>
        </is>
      </c>
      <c r="N1073" s="18" t="inlineStr">
        <is>
          <t>buildings|large|elevation_m</t>
        </is>
      </c>
    </row>
    <row r="1074">
      <c r="B1074" s="18" t="inlineStr">
        <is>
          <t>buildings|large|elevation_m|19.8</t>
        </is>
      </c>
      <c r="C1074" s="18" t="inlineStr">
        <is>
          <t>buildings</t>
        </is>
      </c>
      <c r="D1074" s="18" t="inlineStr">
        <is>
          <t>large</t>
        </is>
      </c>
      <c r="E1074" s="18" t="inlineStr">
        <is>
          <t>elevation_m</t>
        </is>
      </c>
      <c r="F1074" s="18" t="inlineStr">
        <is>
          <t>spline value</t>
        </is>
      </c>
      <c r="G1074" s="18" t="n"/>
      <c r="H1074" s="33" t="n">
        <v>19.8</v>
      </c>
      <c r="I1074" s="33" t="n"/>
      <c r="J1074" s="33" t="n"/>
      <c r="K1074" s="34" t="n">
        <v>-1.319424900439014</v>
      </c>
      <c r="L1074" s="35">
        <f>IF(ISNUMBER(K1074),EXP(K1074),"")</f>
        <v/>
      </c>
      <c r="M1074" s="18" t="inlineStr">
        <is>
          <t>every value from 0 to 60 in steps of 0.1</t>
        </is>
      </c>
      <c r="N1074" s="18" t="inlineStr">
        <is>
          <t>buildings|large|elevation_m</t>
        </is>
      </c>
    </row>
    <row r="1075">
      <c r="B1075" s="18" t="inlineStr">
        <is>
          <t>buildings|large|elevation_m|19.9</t>
        </is>
      </c>
      <c r="C1075" s="18" t="inlineStr">
        <is>
          <t>buildings</t>
        </is>
      </c>
      <c r="D1075" s="18" t="inlineStr">
        <is>
          <t>large</t>
        </is>
      </c>
      <c r="E1075" s="18" t="inlineStr">
        <is>
          <t>elevation_m</t>
        </is>
      </c>
      <c r="F1075" s="18" t="inlineStr">
        <is>
          <t>spline value</t>
        </is>
      </c>
      <c r="G1075" s="18" t="n"/>
      <c r="H1075" s="33" t="n">
        <v>19.9</v>
      </c>
      <c r="I1075" s="33" t="n"/>
      <c r="J1075" s="33" t="n"/>
      <c r="K1075" s="34" t="n">
        <v>-1.31772449164126</v>
      </c>
      <c r="L1075" s="35">
        <f>IF(ISNUMBER(K1075),EXP(K1075),"")</f>
        <v/>
      </c>
      <c r="M1075" s="18" t="inlineStr">
        <is>
          <t>every value from 0 to 60 in steps of 0.1</t>
        </is>
      </c>
      <c r="N1075" s="18" t="inlineStr">
        <is>
          <t>buildings|large|elevation_m</t>
        </is>
      </c>
    </row>
    <row r="1076">
      <c r="B1076" s="18" t="inlineStr">
        <is>
          <t>buildings|large|elevation_m|20.0</t>
        </is>
      </c>
      <c r="C1076" s="18" t="inlineStr">
        <is>
          <t>buildings</t>
        </is>
      </c>
      <c r="D1076" s="18" t="inlineStr">
        <is>
          <t>large</t>
        </is>
      </c>
      <c r="E1076" s="18" t="inlineStr">
        <is>
          <t>elevation_m</t>
        </is>
      </c>
      <c r="F1076" s="18" t="inlineStr">
        <is>
          <t>spline value</t>
        </is>
      </c>
      <c r="G1076" s="18" t="n"/>
      <c r="H1076" s="33" t="n">
        <v>20</v>
      </c>
      <c r="I1076" s="33" t="n"/>
      <c r="J1076" s="33" t="n"/>
      <c r="K1076" s="34" t="n">
        <v>-1.316029608940285</v>
      </c>
      <c r="L1076" s="35">
        <f>IF(ISNUMBER(K1076),EXP(K1076),"")</f>
        <v/>
      </c>
      <c r="M1076" s="18" t="inlineStr">
        <is>
          <t>every value from 0 to 60 in steps of 0.1</t>
        </is>
      </c>
      <c r="N1076" s="18" t="inlineStr">
        <is>
          <t>buildings|large|elevation_m</t>
        </is>
      </c>
    </row>
    <row r="1077">
      <c r="B1077" s="18" t="inlineStr">
        <is>
          <t>buildings|large|elevation_m|20.1</t>
        </is>
      </c>
      <c r="C1077" s="18" t="inlineStr">
        <is>
          <t>buildings</t>
        </is>
      </c>
      <c r="D1077" s="18" t="inlineStr">
        <is>
          <t>large</t>
        </is>
      </c>
      <c r="E1077" s="18" t="inlineStr">
        <is>
          <t>elevation_m</t>
        </is>
      </c>
      <c r="F1077" s="18" t="inlineStr">
        <is>
          <t>spline value</t>
        </is>
      </c>
      <c r="G1077" s="18" t="n"/>
      <c r="H1077" s="33" t="n">
        <v>20.1</v>
      </c>
      <c r="I1077" s="33" t="n"/>
      <c r="J1077" s="33" t="n"/>
      <c r="K1077" s="34" t="n">
        <v>-1.314340230737702</v>
      </c>
      <c r="L1077" s="35">
        <f>IF(ISNUMBER(K1077),EXP(K1077),"")</f>
        <v/>
      </c>
      <c r="M1077" s="18" t="inlineStr">
        <is>
          <t>every value from 0 to 60 in steps of 0.1</t>
        </is>
      </c>
      <c r="N1077" s="18" t="inlineStr">
        <is>
          <t>buildings|large|elevation_m</t>
        </is>
      </c>
    </row>
    <row r="1078">
      <c r="B1078" s="18" t="inlineStr">
        <is>
          <t>buildings|large|elevation_m|20.2</t>
        </is>
      </c>
      <c r="C1078" s="18" t="inlineStr">
        <is>
          <t>buildings</t>
        </is>
      </c>
      <c r="D1078" s="18" t="inlineStr">
        <is>
          <t>large</t>
        </is>
      </c>
      <c r="E1078" s="18" t="inlineStr">
        <is>
          <t>elevation_m</t>
        </is>
      </c>
      <c r="F1078" s="18" t="inlineStr">
        <is>
          <t>spline value</t>
        </is>
      </c>
      <c r="G1078" s="18" t="n"/>
      <c r="H1078" s="33" t="n">
        <v>20.2</v>
      </c>
      <c r="I1078" s="33" t="n"/>
      <c r="J1078" s="33" t="n"/>
      <c r="K1078" s="34" t="n">
        <v>-1.312656335435125</v>
      </c>
      <c r="L1078" s="35">
        <f>IF(ISNUMBER(K1078),EXP(K1078),"")</f>
        <v/>
      </c>
      <c r="M1078" s="18" t="inlineStr">
        <is>
          <t>every value from 0 to 60 in steps of 0.1</t>
        </is>
      </c>
      <c r="N1078" s="18" t="inlineStr">
        <is>
          <t>buildings|large|elevation_m</t>
        </is>
      </c>
    </row>
    <row r="1079">
      <c r="B1079" s="18" t="inlineStr">
        <is>
          <t>buildings|large|elevation_m|20.3</t>
        </is>
      </c>
      <c r="C1079" s="18" t="inlineStr">
        <is>
          <t>buildings</t>
        </is>
      </c>
      <c r="D1079" s="18" t="inlineStr">
        <is>
          <t>large</t>
        </is>
      </c>
      <c r="E1079" s="18" t="inlineStr">
        <is>
          <t>elevation_m</t>
        </is>
      </c>
      <c r="F1079" s="18" t="inlineStr">
        <is>
          <t>spline value</t>
        </is>
      </c>
      <c r="G1079" s="18" t="n"/>
      <c r="H1079" s="33" t="n">
        <v>20.3</v>
      </c>
      <c r="I1079" s="33" t="n"/>
      <c r="J1079" s="33" t="n"/>
      <c r="K1079" s="34" t="n">
        <v>-1.310977901434167</v>
      </c>
      <c r="L1079" s="35">
        <f>IF(ISNUMBER(K1079),EXP(K1079),"")</f>
        <v/>
      </c>
      <c r="M1079" s="18" t="inlineStr">
        <is>
          <t>every value from 0 to 60 in steps of 0.1</t>
        </is>
      </c>
      <c r="N1079" s="18" t="inlineStr">
        <is>
          <t>buildings|large|elevation_m</t>
        </is>
      </c>
    </row>
    <row r="1080">
      <c r="B1080" s="18" t="inlineStr">
        <is>
          <t>buildings|large|elevation_m|20.4</t>
        </is>
      </c>
      <c r="C1080" s="18" t="inlineStr">
        <is>
          <t>buildings</t>
        </is>
      </c>
      <c r="D1080" s="18" t="inlineStr">
        <is>
          <t>large</t>
        </is>
      </c>
      <c r="E1080" s="18" t="inlineStr">
        <is>
          <t>elevation_m</t>
        </is>
      </c>
      <c r="F1080" s="18" t="inlineStr">
        <is>
          <t>spline value</t>
        </is>
      </c>
      <c r="G1080" s="18" t="n"/>
      <c r="H1080" s="33" t="n">
        <v>20.4</v>
      </c>
      <c r="I1080" s="33" t="n"/>
      <c r="J1080" s="33" t="n"/>
      <c r="K1080" s="34" t="n">
        <v>-1.309304907136444</v>
      </c>
      <c r="L1080" s="35">
        <f>IF(ISNUMBER(K1080),EXP(K1080),"")</f>
        <v/>
      </c>
      <c r="M1080" s="18" t="inlineStr">
        <is>
          <t>every value from 0 to 60 in steps of 0.1</t>
        </is>
      </c>
      <c r="N1080" s="18" t="inlineStr">
        <is>
          <t>buildings|large|elevation_m</t>
        </is>
      </c>
    </row>
    <row r="1081">
      <c r="B1081" s="18" t="inlineStr">
        <is>
          <t>buildings|large|elevation_m|20.5</t>
        </is>
      </c>
      <c r="C1081" s="18" t="inlineStr">
        <is>
          <t>buildings</t>
        </is>
      </c>
      <c r="D1081" s="18" t="inlineStr">
        <is>
          <t>large</t>
        </is>
      </c>
      <c r="E1081" s="18" t="inlineStr">
        <is>
          <t>elevation_m</t>
        </is>
      </c>
      <c r="F1081" s="18" t="inlineStr">
        <is>
          <t>spline value</t>
        </is>
      </c>
      <c r="G1081" s="18" t="n"/>
      <c r="H1081" s="33" t="n">
        <v>20.5</v>
      </c>
      <c r="I1081" s="33" t="n"/>
      <c r="J1081" s="33" t="n"/>
      <c r="K1081" s="34" t="n">
        <v>-1.307637330943566</v>
      </c>
      <c r="L1081" s="35">
        <f>IF(ISNUMBER(K1081),EXP(K1081),"")</f>
        <v/>
      </c>
      <c r="M1081" s="18" t="inlineStr">
        <is>
          <t>every value from 0 to 60 in steps of 0.1</t>
        </is>
      </c>
      <c r="N1081" s="18" t="inlineStr">
        <is>
          <t>buildings|large|elevation_m</t>
        </is>
      </c>
    </row>
    <row r="1082">
      <c r="B1082" s="18" t="inlineStr">
        <is>
          <t>buildings|large|elevation_m|20.6</t>
        </is>
      </c>
      <c r="C1082" s="18" t="inlineStr">
        <is>
          <t>buildings</t>
        </is>
      </c>
      <c r="D1082" s="18" t="inlineStr">
        <is>
          <t>large</t>
        </is>
      </c>
      <c r="E1082" s="18" t="inlineStr">
        <is>
          <t>elevation_m</t>
        </is>
      </c>
      <c r="F1082" s="18" t="inlineStr">
        <is>
          <t>spline value</t>
        </is>
      </c>
      <c r="G1082" s="18" t="n"/>
      <c r="H1082" s="33" t="n">
        <v>20.6</v>
      </c>
      <c r="I1082" s="33" t="n"/>
      <c r="J1082" s="33" t="n"/>
      <c r="K1082" s="34" t="n">
        <v>-1.30597515125715</v>
      </c>
      <c r="L1082" s="35">
        <f>IF(ISNUMBER(K1082),EXP(K1082),"")</f>
        <v/>
      </c>
      <c r="M1082" s="18" t="inlineStr">
        <is>
          <t>every value from 0 to 60 in steps of 0.1</t>
        </is>
      </c>
      <c r="N1082" s="18" t="inlineStr">
        <is>
          <t>buildings|large|elevation_m</t>
        </is>
      </c>
    </row>
    <row r="1083">
      <c r="B1083" s="18" t="inlineStr">
        <is>
          <t>buildings|large|elevation_m|20.7</t>
        </is>
      </c>
      <c r="C1083" s="18" t="inlineStr">
        <is>
          <t>buildings</t>
        </is>
      </c>
      <c r="D1083" s="18" t="inlineStr">
        <is>
          <t>large</t>
        </is>
      </c>
      <c r="E1083" s="18" t="inlineStr">
        <is>
          <t>elevation_m</t>
        </is>
      </c>
      <c r="F1083" s="18" t="inlineStr">
        <is>
          <t>spline value</t>
        </is>
      </c>
      <c r="G1083" s="18" t="n"/>
      <c r="H1083" s="33" t="n">
        <v>20.7</v>
      </c>
      <c r="I1083" s="33" t="n"/>
      <c r="J1083" s="33" t="n"/>
      <c r="K1083" s="34" t="n">
        <v>-1.304318346478807</v>
      </c>
      <c r="L1083" s="35">
        <f>IF(ISNUMBER(K1083),EXP(K1083),"")</f>
        <v/>
      </c>
      <c r="M1083" s="18" t="inlineStr">
        <is>
          <t>every value from 0 to 60 in steps of 0.1</t>
        </is>
      </c>
      <c r="N1083" s="18" t="inlineStr">
        <is>
          <t>buildings|large|elevation_m</t>
        </is>
      </c>
    </row>
    <row r="1084">
      <c r="B1084" s="18" t="inlineStr">
        <is>
          <t>buildings|large|elevation_m|20.8</t>
        </is>
      </c>
      <c r="C1084" s="18" t="inlineStr">
        <is>
          <t>buildings</t>
        </is>
      </c>
      <c r="D1084" s="18" t="inlineStr">
        <is>
          <t>large</t>
        </is>
      </c>
      <c r="E1084" s="18" t="inlineStr">
        <is>
          <t>elevation_m</t>
        </is>
      </c>
      <c r="F1084" s="18" t="inlineStr">
        <is>
          <t>spline value</t>
        </is>
      </c>
      <c r="G1084" s="18" t="n"/>
      <c r="H1084" s="33" t="n">
        <v>20.8</v>
      </c>
      <c r="I1084" s="33" t="n"/>
      <c r="J1084" s="33" t="n"/>
      <c r="K1084" s="34" t="n">
        <v>-1.302666895010152</v>
      </c>
      <c r="L1084" s="35">
        <f>IF(ISNUMBER(K1084),EXP(K1084),"")</f>
        <v/>
      </c>
      <c r="M1084" s="18" t="inlineStr">
        <is>
          <t>every value from 0 to 60 in steps of 0.1</t>
        </is>
      </c>
      <c r="N1084" s="18" t="inlineStr">
        <is>
          <t>buildings|large|elevation_m</t>
        </is>
      </c>
    </row>
    <row r="1085">
      <c r="B1085" s="18" t="inlineStr">
        <is>
          <t>buildings|large|elevation_m|20.9</t>
        </is>
      </c>
      <c r="C1085" s="18" t="inlineStr">
        <is>
          <t>buildings</t>
        </is>
      </c>
      <c r="D1085" s="18" t="inlineStr">
        <is>
          <t>large</t>
        </is>
      </c>
      <c r="E1085" s="18" t="inlineStr">
        <is>
          <t>elevation_m</t>
        </is>
      </c>
      <c r="F1085" s="18" t="inlineStr">
        <is>
          <t>spline value</t>
        </is>
      </c>
      <c r="G1085" s="18" t="n"/>
      <c r="H1085" s="33" t="n">
        <v>20.9</v>
      </c>
      <c r="I1085" s="33" t="n"/>
      <c r="J1085" s="33" t="n"/>
      <c r="K1085" s="34" t="n">
        <v>-1.301020775252799</v>
      </c>
      <c r="L1085" s="35">
        <f>IF(ISNUMBER(K1085),EXP(K1085),"")</f>
        <v/>
      </c>
      <c r="M1085" s="18" t="inlineStr">
        <is>
          <t>every value from 0 to 60 in steps of 0.1</t>
        </is>
      </c>
      <c r="N1085" s="18" t="inlineStr">
        <is>
          <t>buildings|large|elevation_m</t>
        </is>
      </c>
    </row>
    <row r="1086">
      <c r="B1086" s="18" t="inlineStr">
        <is>
          <t>buildings|large|elevation_m|21.0</t>
        </is>
      </c>
      <c r="C1086" s="18" t="inlineStr">
        <is>
          <t>buildings</t>
        </is>
      </c>
      <c r="D1086" s="18" t="inlineStr">
        <is>
          <t>large</t>
        </is>
      </c>
      <c r="E1086" s="18" t="inlineStr">
        <is>
          <t>elevation_m</t>
        </is>
      </c>
      <c r="F1086" s="18" t="inlineStr">
        <is>
          <t>spline value</t>
        </is>
      </c>
      <c r="G1086" s="18" t="n"/>
      <c r="H1086" s="33" t="n">
        <v>21</v>
      </c>
      <c r="I1086" s="33" t="n"/>
      <c r="J1086" s="33" t="n"/>
      <c r="K1086" s="34" t="n">
        <v>-1.299379965608361</v>
      </c>
      <c r="L1086" s="35">
        <f>IF(ISNUMBER(K1086),EXP(K1086),"")</f>
        <v/>
      </c>
      <c r="M1086" s="18" t="inlineStr">
        <is>
          <t>every value from 0 to 60 in steps of 0.1</t>
        </is>
      </c>
      <c r="N1086" s="18" t="inlineStr">
        <is>
          <t>buildings|large|elevation_m</t>
        </is>
      </c>
    </row>
    <row r="1087">
      <c r="B1087" s="18" t="inlineStr">
        <is>
          <t>buildings|large|elevation_m|21.1</t>
        </is>
      </c>
      <c r="C1087" s="18" t="inlineStr">
        <is>
          <t>buildings</t>
        </is>
      </c>
      <c r="D1087" s="18" t="inlineStr">
        <is>
          <t>large</t>
        </is>
      </c>
      <c r="E1087" s="18" t="inlineStr">
        <is>
          <t>elevation_m</t>
        </is>
      </c>
      <c r="F1087" s="18" t="inlineStr">
        <is>
          <t>spline value</t>
        </is>
      </c>
      <c r="G1087" s="18" t="n"/>
      <c r="H1087" s="33" t="n">
        <v>21.1</v>
      </c>
      <c r="I1087" s="33" t="n"/>
      <c r="J1087" s="33" t="n"/>
      <c r="K1087" s="34" t="n">
        <v>-1.297744444478452</v>
      </c>
      <c r="L1087" s="35">
        <f>IF(ISNUMBER(K1087),EXP(K1087),"")</f>
        <v/>
      </c>
      <c r="M1087" s="18" t="inlineStr">
        <is>
          <t>every value from 0 to 60 in steps of 0.1</t>
        </is>
      </c>
      <c r="N1087" s="18" t="inlineStr">
        <is>
          <t>buildings|large|elevation_m</t>
        </is>
      </c>
    </row>
    <row r="1088">
      <c r="B1088" s="18" t="inlineStr">
        <is>
          <t>buildings|large|elevation_m|21.2</t>
        </is>
      </c>
      <c r="C1088" s="18" t="inlineStr">
        <is>
          <t>buildings</t>
        </is>
      </c>
      <c r="D1088" s="18" t="inlineStr">
        <is>
          <t>large</t>
        </is>
      </c>
      <c r="E1088" s="18" t="inlineStr">
        <is>
          <t>elevation_m</t>
        </is>
      </c>
      <c r="F1088" s="18" t="inlineStr">
        <is>
          <t>spline value</t>
        </is>
      </c>
      <c r="G1088" s="18" t="n"/>
      <c r="H1088" s="33" t="n">
        <v>21.2</v>
      </c>
      <c r="I1088" s="33" t="n"/>
      <c r="J1088" s="33" t="n"/>
      <c r="K1088" s="34" t="n">
        <v>-1.296114190264686</v>
      </c>
      <c r="L1088" s="35">
        <f>IF(ISNUMBER(K1088),EXP(K1088),"")</f>
        <v/>
      </c>
      <c r="M1088" s="18" t="inlineStr">
        <is>
          <t>every value from 0 to 60 in steps of 0.1</t>
        </is>
      </c>
      <c r="N1088" s="18" t="inlineStr">
        <is>
          <t>buildings|large|elevation_m</t>
        </is>
      </c>
    </row>
    <row r="1089">
      <c r="B1089" s="18" t="inlineStr">
        <is>
          <t>buildings|large|elevation_m|21.3</t>
        </is>
      </c>
      <c r="C1089" s="18" t="inlineStr">
        <is>
          <t>buildings</t>
        </is>
      </c>
      <c r="D1089" s="18" t="inlineStr">
        <is>
          <t>large</t>
        </is>
      </c>
      <c r="E1089" s="18" t="inlineStr">
        <is>
          <t>elevation_m</t>
        </is>
      </c>
      <c r="F1089" s="18" t="inlineStr">
        <is>
          <t>spline value</t>
        </is>
      </c>
      <c r="G1089" s="18" t="n"/>
      <c r="H1089" s="33" t="n">
        <v>21.3</v>
      </c>
      <c r="I1089" s="33" t="n"/>
      <c r="J1089" s="33" t="n"/>
      <c r="K1089" s="34" t="n">
        <v>-1.294489181368675</v>
      </c>
      <c r="L1089" s="35">
        <f>IF(ISNUMBER(K1089),EXP(K1089),"")</f>
        <v/>
      </c>
      <c r="M1089" s="18" t="inlineStr">
        <is>
          <t>every value from 0 to 60 in steps of 0.1</t>
        </is>
      </c>
      <c r="N1089" s="18" t="inlineStr">
        <is>
          <t>buildings|large|elevation_m</t>
        </is>
      </c>
    </row>
    <row r="1090">
      <c r="B1090" s="18" t="inlineStr">
        <is>
          <t>buildings|large|elevation_m|21.4</t>
        </is>
      </c>
      <c r="C1090" s="18" t="inlineStr">
        <is>
          <t>buildings</t>
        </is>
      </c>
      <c r="D1090" s="18" t="inlineStr">
        <is>
          <t>large</t>
        </is>
      </c>
      <c r="E1090" s="18" t="inlineStr">
        <is>
          <t>elevation_m</t>
        </is>
      </c>
      <c r="F1090" s="18" t="inlineStr">
        <is>
          <t>spline value</t>
        </is>
      </c>
      <c r="G1090" s="18" t="n"/>
      <c r="H1090" s="33" t="n">
        <v>21.4</v>
      </c>
      <c r="I1090" s="33" t="n"/>
      <c r="J1090" s="33" t="n"/>
      <c r="K1090" s="34" t="n">
        <v>-1.292869396192035</v>
      </c>
      <c r="L1090" s="35">
        <f>IF(ISNUMBER(K1090),EXP(K1090),"")</f>
        <v/>
      </c>
      <c r="M1090" s="18" t="inlineStr">
        <is>
          <t>every value from 0 to 60 in steps of 0.1</t>
        </is>
      </c>
      <c r="N1090" s="18" t="inlineStr">
        <is>
          <t>buildings|large|elevation_m</t>
        </is>
      </c>
    </row>
    <row r="1091">
      <c r="B1091" s="18" t="inlineStr">
        <is>
          <t>buildings|large|elevation_m|21.5</t>
        </is>
      </c>
      <c r="C1091" s="18" t="inlineStr">
        <is>
          <t>buildings</t>
        </is>
      </c>
      <c r="D1091" s="18" t="inlineStr">
        <is>
          <t>large</t>
        </is>
      </c>
      <c r="E1091" s="18" t="inlineStr">
        <is>
          <t>elevation_m</t>
        </is>
      </c>
      <c r="F1091" s="18" t="inlineStr">
        <is>
          <t>spline value</t>
        </is>
      </c>
      <c r="G1091" s="18" t="n"/>
      <c r="H1091" s="33" t="n">
        <v>21.5</v>
      </c>
      <c r="I1091" s="33" t="n"/>
      <c r="J1091" s="33" t="n"/>
      <c r="K1091" s="34" t="n">
        <v>-1.291254813136377</v>
      </c>
      <c r="L1091" s="35">
        <f>IF(ISNUMBER(K1091),EXP(K1091),"")</f>
        <v/>
      </c>
      <c r="M1091" s="18" t="inlineStr">
        <is>
          <t>every value from 0 to 60 in steps of 0.1</t>
        </is>
      </c>
      <c r="N1091" s="18" t="inlineStr">
        <is>
          <t>buildings|large|elevation_m</t>
        </is>
      </c>
    </row>
    <row r="1092">
      <c r="B1092" s="18" t="inlineStr">
        <is>
          <t>buildings|large|elevation_m|21.6</t>
        </is>
      </c>
      <c r="C1092" s="18" t="inlineStr">
        <is>
          <t>buildings</t>
        </is>
      </c>
      <c r="D1092" s="18" t="inlineStr">
        <is>
          <t>large</t>
        </is>
      </c>
      <c r="E1092" s="18" t="inlineStr">
        <is>
          <t>elevation_m</t>
        </is>
      </c>
      <c r="F1092" s="18" t="inlineStr">
        <is>
          <t>spline value</t>
        </is>
      </c>
      <c r="G1092" s="18" t="n"/>
      <c r="H1092" s="33" t="n">
        <v>21.6</v>
      </c>
      <c r="I1092" s="33" t="n"/>
      <c r="J1092" s="33" t="n"/>
      <c r="K1092" s="34" t="n">
        <v>-1.289645410603318</v>
      </c>
      <c r="L1092" s="35">
        <f>IF(ISNUMBER(K1092),EXP(K1092),"")</f>
        <v/>
      </c>
      <c r="M1092" s="18" t="inlineStr">
        <is>
          <t>every value from 0 to 60 in steps of 0.1</t>
        </is>
      </c>
      <c r="N1092" s="18" t="inlineStr">
        <is>
          <t>buildings|large|elevation_m</t>
        </is>
      </c>
    </row>
    <row r="1093">
      <c r="B1093" s="18" t="inlineStr">
        <is>
          <t>buildings|large|elevation_m|21.7</t>
        </is>
      </c>
      <c r="C1093" s="18" t="inlineStr">
        <is>
          <t>buildings</t>
        </is>
      </c>
      <c r="D1093" s="18" t="inlineStr">
        <is>
          <t>large</t>
        </is>
      </c>
      <c r="E1093" s="18" t="inlineStr">
        <is>
          <t>elevation_m</t>
        </is>
      </c>
      <c r="F1093" s="18" t="inlineStr">
        <is>
          <t>spline value</t>
        </is>
      </c>
      <c r="G1093" s="18" t="n"/>
      <c r="H1093" s="33" t="n">
        <v>21.7</v>
      </c>
      <c r="I1093" s="33" t="n"/>
      <c r="J1093" s="33" t="n"/>
      <c r="K1093" s="34" t="n">
        <v>-1.288041166994469</v>
      </c>
      <c r="L1093" s="35">
        <f>IF(ISNUMBER(K1093),EXP(K1093),"")</f>
        <v/>
      </c>
      <c r="M1093" s="18" t="inlineStr">
        <is>
          <t>every value from 0 to 60 in steps of 0.1</t>
        </is>
      </c>
      <c r="N1093" s="18" t="inlineStr">
        <is>
          <t>buildings|large|elevation_m</t>
        </is>
      </c>
    </row>
    <row r="1094">
      <c r="B1094" s="18" t="inlineStr">
        <is>
          <t>buildings|large|elevation_m|21.8</t>
        </is>
      </c>
      <c r="C1094" s="18" t="inlineStr">
        <is>
          <t>buildings</t>
        </is>
      </c>
      <c r="D1094" s="18" t="inlineStr">
        <is>
          <t>large</t>
        </is>
      </c>
      <c r="E1094" s="18" t="inlineStr">
        <is>
          <t>elevation_m</t>
        </is>
      </c>
      <c r="F1094" s="18" t="inlineStr">
        <is>
          <t>spline value</t>
        </is>
      </c>
      <c r="G1094" s="18" t="n"/>
      <c r="H1094" s="33" t="n">
        <v>21.8</v>
      </c>
      <c r="I1094" s="33" t="n"/>
      <c r="J1094" s="33" t="n"/>
      <c r="K1094" s="34" t="n">
        <v>-1.286442060711444</v>
      </c>
      <c r="L1094" s="35">
        <f>IF(ISNUMBER(K1094),EXP(K1094),"")</f>
        <v/>
      </c>
      <c r="M1094" s="18" t="inlineStr">
        <is>
          <t>every value from 0 to 60 in steps of 0.1</t>
        </is>
      </c>
      <c r="N1094" s="18" t="inlineStr">
        <is>
          <t>buildings|large|elevation_m</t>
        </is>
      </c>
    </row>
    <row r="1095">
      <c r="B1095" s="18" t="inlineStr">
        <is>
          <t>buildings|large|elevation_m|21.9</t>
        </is>
      </c>
      <c r="C1095" s="18" t="inlineStr">
        <is>
          <t>buildings</t>
        </is>
      </c>
      <c r="D1095" s="18" t="inlineStr">
        <is>
          <t>large</t>
        </is>
      </c>
      <c r="E1095" s="18" t="inlineStr">
        <is>
          <t>elevation_m</t>
        </is>
      </c>
      <c r="F1095" s="18" t="inlineStr">
        <is>
          <t>spline value</t>
        </is>
      </c>
      <c r="G1095" s="18" t="n"/>
      <c r="H1095" s="33" t="n">
        <v>21.9</v>
      </c>
      <c r="I1095" s="33" t="n"/>
      <c r="J1095" s="33" t="n"/>
      <c r="K1095" s="34" t="n">
        <v>-1.284848070155858</v>
      </c>
      <c r="L1095" s="35">
        <f>IF(ISNUMBER(K1095),EXP(K1095),"")</f>
        <v/>
      </c>
      <c r="M1095" s="18" t="inlineStr">
        <is>
          <t>every value from 0 to 60 in steps of 0.1</t>
        </is>
      </c>
      <c r="N1095" s="18" t="inlineStr">
        <is>
          <t>buildings|large|elevation_m</t>
        </is>
      </c>
    </row>
    <row r="1096">
      <c r="B1096" s="18" t="inlineStr">
        <is>
          <t>buildings|large|elevation_m|22.0</t>
        </is>
      </c>
      <c r="C1096" s="18" t="inlineStr">
        <is>
          <t>buildings</t>
        </is>
      </c>
      <c r="D1096" s="18" t="inlineStr">
        <is>
          <t>large</t>
        </is>
      </c>
      <c r="E1096" s="18" t="inlineStr">
        <is>
          <t>elevation_m</t>
        </is>
      </c>
      <c r="F1096" s="18" t="inlineStr">
        <is>
          <t>spline value</t>
        </is>
      </c>
      <c r="G1096" s="18" t="n"/>
      <c r="H1096" s="33" t="n">
        <v>22</v>
      </c>
      <c r="I1096" s="33" t="n"/>
      <c r="J1096" s="33" t="n"/>
      <c r="K1096" s="34" t="n">
        <v>-1.283259173729323</v>
      </c>
      <c r="L1096" s="35">
        <f>IF(ISNUMBER(K1096),EXP(K1096),"")</f>
        <v/>
      </c>
      <c r="M1096" s="18" t="inlineStr">
        <is>
          <t>every value from 0 to 60 in steps of 0.1</t>
        </is>
      </c>
      <c r="N1096" s="18" t="inlineStr">
        <is>
          <t>buildings|large|elevation_m</t>
        </is>
      </c>
    </row>
    <row r="1097">
      <c r="B1097" s="18" t="inlineStr">
        <is>
          <t>buildings|large|elevation_m|22.1</t>
        </is>
      </c>
      <c r="C1097" s="18" t="inlineStr">
        <is>
          <t>buildings</t>
        </is>
      </c>
      <c r="D1097" s="18" t="inlineStr">
        <is>
          <t>large</t>
        </is>
      </c>
      <c r="E1097" s="18" t="inlineStr">
        <is>
          <t>elevation_m</t>
        </is>
      </c>
      <c r="F1097" s="18" t="inlineStr">
        <is>
          <t>spline value</t>
        </is>
      </c>
      <c r="G1097" s="18" t="n"/>
      <c r="H1097" s="33" t="n">
        <v>22.1</v>
      </c>
      <c r="I1097" s="33" t="n"/>
      <c r="J1097" s="33" t="n"/>
      <c r="K1097" s="34" t="n">
        <v>-1.281675349833454</v>
      </c>
      <c r="L1097" s="35">
        <f>IF(ISNUMBER(K1097),EXP(K1097),"")</f>
        <v/>
      </c>
      <c r="M1097" s="18" t="inlineStr">
        <is>
          <t>every value from 0 to 60 in steps of 0.1</t>
        </is>
      </c>
      <c r="N1097" s="18" t="inlineStr">
        <is>
          <t>buildings|large|elevation_m</t>
        </is>
      </c>
    </row>
    <row r="1098">
      <c r="B1098" s="18" t="inlineStr">
        <is>
          <t>buildings|large|elevation_m|22.2</t>
        </is>
      </c>
      <c r="C1098" s="18" t="inlineStr">
        <is>
          <t>buildings</t>
        </is>
      </c>
      <c r="D1098" s="18" t="inlineStr">
        <is>
          <t>large</t>
        </is>
      </c>
      <c r="E1098" s="18" t="inlineStr">
        <is>
          <t>elevation_m</t>
        </is>
      </c>
      <c r="F1098" s="18" t="inlineStr">
        <is>
          <t>spline value</t>
        </is>
      </c>
      <c r="G1098" s="18" t="n"/>
      <c r="H1098" s="33" t="n">
        <v>22.2</v>
      </c>
      <c r="I1098" s="33" t="n"/>
      <c r="J1098" s="33" t="n"/>
      <c r="K1098" s="34" t="n">
        <v>-1.280096576869864</v>
      </c>
      <c r="L1098" s="35">
        <f>IF(ISNUMBER(K1098),EXP(K1098),"")</f>
        <v/>
      </c>
      <c r="M1098" s="18" t="inlineStr">
        <is>
          <t>every value from 0 to 60 in steps of 0.1</t>
        </is>
      </c>
      <c r="N1098" s="18" t="inlineStr">
        <is>
          <t>buildings|large|elevation_m</t>
        </is>
      </c>
    </row>
    <row r="1099">
      <c r="B1099" s="18" t="inlineStr">
        <is>
          <t>buildings|large|elevation_m|22.3</t>
        </is>
      </c>
      <c r="C1099" s="18" t="inlineStr">
        <is>
          <t>buildings</t>
        </is>
      </c>
      <c r="D1099" s="18" t="inlineStr">
        <is>
          <t>large</t>
        </is>
      </c>
      <c r="E1099" s="18" t="inlineStr">
        <is>
          <t>elevation_m</t>
        </is>
      </c>
      <c r="F1099" s="18" t="inlineStr">
        <is>
          <t>spline value</t>
        </is>
      </c>
      <c r="G1099" s="18" t="n"/>
      <c r="H1099" s="33" t="n">
        <v>22.3</v>
      </c>
      <c r="I1099" s="33" t="n"/>
      <c r="J1099" s="33" t="n"/>
      <c r="K1099" s="34" t="n">
        <v>-1.278522833240166</v>
      </c>
      <c r="L1099" s="35">
        <f>IF(ISNUMBER(K1099),EXP(K1099),"")</f>
        <v/>
      </c>
      <c r="M1099" s="18" t="inlineStr">
        <is>
          <t>every value from 0 to 60 in steps of 0.1</t>
        </is>
      </c>
      <c r="N1099" s="18" t="inlineStr">
        <is>
          <t>buildings|large|elevation_m</t>
        </is>
      </c>
    </row>
    <row r="1100">
      <c r="B1100" s="18" t="inlineStr">
        <is>
          <t>buildings|large|elevation_m|22.4</t>
        </is>
      </c>
      <c r="C1100" s="18" t="inlineStr">
        <is>
          <t>buildings</t>
        </is>
      </c>
      <c r="D1100" s="18" t="inlineStr">
        <is>
          <t>large</t>
        </is>
      </c>
      <c r="E1100" s="18" t="inlineStr">
        <is>
          <t>elevation_m</t>
        </is>
      </c>
      <c r="F1100" s="18" t="inlineStr">
        <is>
          <t>spline value</t>
        </is>
      </c>
      <c r="G1100" s="18" t="n"/>
      <c r="H1100" s="33" t="n">
        <v>22.4</v>
      </c>
      <c r="I1100" s="33" t="n"/>
      <c r="J1100" s="33" t="n"/>
      <c r="K1100" s="34" t="n">
        <v>-1.276954097345976</v>
      </c>
      <c r="L1100" s="35">
        <f>IF(ISNUMBER(K1100),EXP(K1100),"")</f>
        <v/>
      </c>
      <c r="M1100" s="18" t="inlineStr">
        <is>
          <t>every value from 0 to 60 in steps of 0.1</t>
        </is>
      </c>
      <c r="N1100" s="18" t="inlineStr">
        <is>
          <t>buildings|large|elevation_m</t>
        </is>
      </c>
    </row>
    <row r="1101">
      <c r="B1101" s="18" t="inlineStr">
        <is>
          <t>buildings|large|elevation_m|22.5</t>
        </is>
      </c>
      <c r="C1101" s="18" t="inlineStr">
        <is>
          <t>buildings</t>
        </is>
      </c>
      <c r="D1101" s="18" t="inlineStr">
        <is>
          <t>large</t>
        </is>
      </c>
      <c r="E1101" s="18" t="inlineStr">
        <is>
          <t>elevation_m</t>
        </is>
      </c>
      <c r="F1101" s="18" t="inlineStr">
        <is>
          <t>spline value</t>
        </is>
      </c>
      <c r="G1101" s="18" t="n"/>
      <c r="H1101" s="33" t="n">
        <v>22.5</v>
      </c>
      <c r="I1101" s="33" t="n"/>
      <c r="J1101" s="33" t="n"/>
      <c r="K1101" s="34" t="n">
        <v>-1.275390347588904</v>
      </c>
      <c r="L1101" s="35">
        <f>IF(ISNUMBER(K1101),EXP(K1101),"")</f>
        <v/>
      </c>
      <c r="M1101" s="18" t="inlineStr">
        <is>
          <t>every value from 0 to 60 in steps of 0.1</t>
        </is>
      </c>
      <c r="N1101" s="18" t="inlineStr">
        <is>
          <t>buildings|large|elevation_m</t>
        </is>
      </c>
    </row>
    <row r="1102">
      <c r="B1102" s="18" t="inlineStr">
        <is>
          <t>buildings|large|elevation_m|22.6</t>
        </is>
      </c>
      <c r="C1102" s="18" t="inlineStr">
        <is>
          <t>buildings</t>
        </is>
      </c>
      <c r="D1102" s="18" t="inlineStr">
        <is>
          <t>large</t>
        </is>
      </c>
      <c r="E1102" s="18" t="inlineStr">
        <is>
          <t>elevation_m</t>
        </is>
      </c>
      <c r="F1102" s="18" t="inlineStr">
        <is>
          <t>spline value</t>
        </is>
      </c>
      <c r="G1102" s="18" t="n"/>
      <c r="H1102" s="33" t="n">
        <v>22.6</v>
      </c>
      <c r="I1102" s="33" t="n"/>
      <c r="J1102" s="33" t="n"/>
      <c r="K1102" s="34" t="n">
        <v>-1.273831562370567</v>
      </c>
      <c r="L1102" s="35">
        <f>IF(ISNUMBER(K1102),EXP(K1102),"")</f>
        <v/>
      </c>
      <c r="M1102" s="18" t="inlineStr">
        <is>
          <t>every value from 0 to 60 in steps of 0.1</t>
        </is>
      </c>
      <c r="N1102" s="18" t="inlineStr">
        <is>
          <t>buildings|large|elevation_m</t>
        </is>
      </c>
    </row>
    <row r="1103">
      <c r="B1103" s="18" t="inlineStr">
        <is>
          <t>buildings|large|elevation_m|22.7</t>
        </is>
      </c>
      <c r="C1103" s="18" t="inlineStr">
        <is>
          <t>buildings</t>
        </is>
      </c>
      <c r="D1103" s="18" t="inlineStr">
        <is>
          <t>large</t>
        </is>
      </c>
      <c r="E1103" s="18" t="inlineStr">
        <is>
          <t>elevation_m</t>
        </is>
      </c>
      <c r="F1103" s="18" t="inlineStr">
        <is>
          <t>spline value</t>
        </is>
      </c>
      <c r="G1103" s="18" t="n"/>
      <c r="H1103" s="33" t="n">
        <v>22.7</v>
      </c>
      <c r="I1103" s="33" t="n"/>
      <c r="J1103" s="33" t="n"/>
      <c r="K1103" s="34" t="n">
        <v>-1.272277720092578</v>
      </c>
      <c r="L1103" s="35">
        <f>IF(ISNUMBER(K1103),EXP(K1103),"")</f>
        <v/>
      </c>
      <c r="M1103" s="18" t="inlineStr">
        <is>
          <t>every value from 0 to 60 in steps of 0.1</t>
        </is>
      </c>
      <c r="N1103" s="18" t="inlineStr">
        <is>
          <t>buildings|large|elevation_m</t>
        </is>
      </c>
    </row>
    <row r="1104">
      <c r="B1104" s="18" t="inlineStr">
        <is>
          <t>buildings|large|elevation_m|22.8</t>
        </is>
      </c>
      <c r="C1104" s="18" t="inlineStr">
        <is>
          <t>buildings</t>
        </is>
      </c>
      <c r="D1104" s="18" t="inlineStr">
        <is>
          <t>large</t>
        </is>
      </c>
      <c r="E1104" s="18" t="inlineStr">
        <is>
          <t>elevation_m</t>
        </is>
      </c>
      <c r="F1104" s="18" t="inlineStr">
        <is>
          <t>spline value</t>
        </is>
      </c>
      <c r="G1104" s="18" t="n"/>
      <c r="H1104" s="33" t="n">
        <v>22.8</v>
      </c>
      <c r="I1104" s="33" t="n"/>
      <c r="J1104" s="33" t="n"/>
      <c r="K1104" s="34" t="n">
        <v>-1.270728799156549</v>
      </c>
      <c r="L1104" s="35">
        <f>IF(ISNUMBER(K1104),EXP(K1104),"")</f>
        <v/>
      </c>
      <c r="M1104" s="18" t="inlineStr">
        <is>
          <t>every value from 0 to 60 in steps of 0.1</t>
        </is>
      </c>
      <c r="N1104" s="18" t="inlineStr">
        <is>
          <t>buildings|large|elevation_m</t>
        </is>
      </c>
    </row>
    <row r="1105">
      <c r="B1105" s="18" t="inlineStr">
        <is>
          <t>buildings|large|elevation_m|22.9</t>
        </is>
      </c>
      <c r="C1105" s="18" t="inlineStr">
        <is>
          <t>buildings</t>
        </is>
      </c>
      <c r="D1105" s="18" t="inlineStr">
        <is>
          <t>large</t>
        </is>
      </c>
      <c r="E1105" s="18" t="inlineStr">
        <is>
          <t>elevation_m</t>
        </is>
      </c>
      <c r="F1105" s="18" t="inlineStr">
        <is>
          <t>spline value</t>
        </is>
      </c>
      <c r="G1105" s="18" t="n"/>
      <c r="H1105" s="33" t="n">
        <v>22.9</v>
      </c>
      <c r="I1105" s="33" t="n"/>
      <c r="J1105" s="33" t="n"/>
      <c r="K1105" s="34" t="n">
        <v>-1.269184777964095</v>
      </c>
      <c r="L1105" s="35">
        <f>IF(ISNUMBER(K1105),EXP(K1105),"")</f>
        <v/>
      </c>
      <c r="M1105" s="18" t="inlineStr">
        <is>
          <t>every value from 0 to 60 in steps of 0.1</t>
        </is>
      </c>
      <c r="N1105" s="18" t="inlineStr">
        <is>
          <t>buildings|large|elevation_m</t>
        </is>
      </c>
    </row>
    <row r="1106">
      <c r="B1106" s="18" t="inlineStr">
        <is>
          <t>buildings|large|elevation_m|23.0</t>
        </is>
      </c>
      <c r="C1106" s="18" t="inlineStr">
        <is>
          <t>buildings</t>
        </is>
      </c>
      <c r="D1106" s="18" t="inlineStr">
        <is>
          <t>large</t>
        </is>
      </c>
      <c r="E1106" s="18" t="inlineStr">
        <is>
          <t>elevation_m</t>
        </is>
      </c>
      <c r="F1106" s="18" t="inlineStr">
        <is>
          <t>spline value</t>
        </is>
      </c>
      <c r="G1106" s="18" t="n"/>
      <c r="H1106" s="33" t="n">
        <v>23</v>
      </c>
      <c r="I1106" s="33" t="n"/>
      <c r="J1106" s="33" t="n"/>
      <c r="K1106" s="34" t="n">
        <v>-1.26764563491683</v>
      </c>
      <c r="L1106" s="35">
        <f>IF(ISNUMBER(K1106),EXP(K1106),"")</f>
        <v/>
      </c>
      <c r="M1106" s="18" t="inlineStr">
        <is>
          <t>every value from 0 to 60 in steps of 0.1</t>
        </is>
      </c>
      <c r="N1106" s="18" t="inlineStr">
        <is>
          <t>buildings|large|elevation_m</t>
        </is>
      </c>
    </row>
    <row r="1107">
      <c r="B1107" s="18" t="inlineStr">
        <is>
          <t>buildings|large|elevation_m|23.1</t>
        </is>
      </c>
      <c r="C1107" s="18" t="inlineStr">
        <is>
          <t>buildings</t>
        </is>
      </c>
      <c r="D1107" s="18" t="inlineStr">
        <is>
          <t>large</t>
        </is>
      </c>
      <c r="E1107" s="18" t="inlineStr">
        <is>
          <t>elevation_m</t>
        </is>
      </c>
      <c r="F1107" s="18" t="inlineStr">
        <is>
          <t>spline value</t>
        </is>
      </c>
      <c r="G1107" s="18" t="n"/>
      <c r="H1107" s="33" t="n">
        <v>23.1</v>
      </c>
      <c r="I1107" s="33" t="n"/>
      <c r="J1107" s="33" t="n"/>
      <c r="K1107" s="34" t="n">
        <v>-1.266111348416366</v>
      </c>
      <c r="L1107" s="35">
        <f>IF(ISNUMBER(K1107),EXP(K1107),"")</f>
        <v/>
      </c>
      <c r="M1107" s="18" t="inlineStr">
        <is>
          <t>every value from 0 to 60 in steps of 0.1</t>
        </is>
      </c>
      <c r="N1107" s="18" t="inlineStr">
        <is>
          <t>buildings|large|elevation_m</t>
        </is>
      </c>
    </row>
    <row r="1108">
      <c r="B1108" s="18" t="inlineStr">
        <is>
          <t>buildings|large|elevation_m|23.2</t>
        </is>
      </c>
      <c r="C1108" s="18" t="inlineStr">
        <is>
          <t>buildings</t>
        </is>
      </c>
      <c r="D1108" s="18" t="inlineStr">
        <is>
          <t>large</t>
        </is>
      </c>
      <c r="E1108" s="18" t="inlineStr">
        <is>
          <t>elevation_m</t>
        </is>
      </c>
      <c r="F1108" s="18" t="inlineStr">
        <is>
          <t>spline value</t>
        </is>
      </c>
      <c r="G1108" s="18" t="n"/>
      <c r="H1108" s="33" t="n">
        <v>23.2</v>
      </c>
      <c r="I1108" s="33" t="n"/>
      <c r="J1108" s="33" t="n"/>
      <c r="K1108" s="34" t="n">
        <v>-1.264581896864319</v>
      </c>
      <c r="L1108" s="35">
        <f>IF(ISNUMBER(K1108),EXP(K1108),"")</f>
        <v/>
      </c>
      <c r="M1108" s="18" t="inlineStr">
        <is>
          <t>every value from 0 to 60 in steps of 0.1</t>
        </is>
      </c>
      <c r="N1108" s="18" t="inlineStr">
        <is>
          <t>buildings|large|elevation_m</t>
        </is>
      </c>
    </row>
    <row r="1109">
      <c r="B1109" s="18" t="inlineStr">
        <is>
          <t>buildings|large|elevation_m|23.3</t>
        </is>
      </c>
      <c r="C1109" s="18" t="inlineStr">
        <is>
          <t>buildings</t>
        </is>
      </c>
      <c r="D1109" s="18" t="inlineStr">
        <is>
          <t>large</t>
        </is>
      </c>
      <c r="E1109" s="18" t="inlineStr">
        <is>
          <t>elevation_m</t>
        </is>
      </c>
      <c r="F1109" s="18" t="inlineStr">
        <is>
          <t>spline value</t>
        </is>
      </c>
      <c r="G1109" s="18" t="n"/>
      <c r="H1109" s="33" t="n">
        <v>23.3</v>
      </c>
      <c r="I1109" s="33" t="n"/>
      <c r="J1109" s="33" t="n"/>
      <c r="K1109" s="34" t="n">
        <v>-1.263057258662299</v>
      </c>
      <c r="L1109" s="35">
        <f>IF(ISNUMBER(K1109),EXP(K1109),"")</f>
        <v/>
      </c>
      <c r="M1109" s="18" t="inlineStr">
        <is>
          <t>every value from 0 to 60 in steps of 0.1</t>
        </is>
      </c>
      <c r="N1109" s="18" t="inlineStr">
        <is>
          <t>buildings|large|elevation_m</t>
        </is>
      </c>
    </row>
    <row r="1110">
      <c r="B1110" s="18" t="inlineStr">
        <is>
          <t>buildings|large|elevation_m|23.4</t>
        </is>
      </c>
      <c r="C1110" s="18" t="inlineStr">
        <is>
          <t>buildings</t>
        </is>
      </c>
      <c r="D1110" s="18" t="inlineStr">
        <is>
          <t>large</t>
        </is>
      </c>
      <c r="E1110" s="18" t="inlineStr">
        <is>
          <t>elevation_m</t>
        </is>
      </c>
      <c r="F1110" s="18" t="inlineStr">
        <is>
          <t>spline value</t>
        </is>
      </c>
      <c r="G1110" s="18" t="n"/>
      <c r="H1110" s="33" t="n">
        <v>23.4</v>
      </c>
      <c r="I1110" s="33" t="n"/>
      <c r="J1110" s="33" t="n"/>
      <c r="K1110" s="34" t="n">
        <v>-1.261537412211925</v>
      </c>
      <c r="L1110" s="35">
        <f>IF(ISNUMBER(K1110),EXP(K1110),"")</f>
        <v/>
      </c>
      <c r="M1110" s="18" t="inlineStr">
        <is>
          <t>every value from 0 to 60 in steps of 0.1</t>
        </is>
      </c>
      <c r="N1110" s="18" t="inlineStr">
        <is>
          <t>buildings|large|elevation_m</t>
        </is>
      </c>
    </row>
    <row r="1111">
      <c r="B1111" s="18" t="inlineStr">
        <is>
          <t>buildings|large|elevation_m|23.5</t>
        </is>
      </c>
      <c r="C1111" s="18" t="inlineStr">
        <is>
          <t>buildings</t>
        </is>
      </c>
      <c r="D1111" s="18" t="inlineStr">
        <is>
          <t>large</t>
        </is>
      </c>
      <c r="E1111" s="18" t="inlineStr">
        <is>
          <t>elevation_m</t>
        </is>
      </c>
      <c r="F1111" s="18" t="inlineStr">
        <is>
          <t>spline value</t>
        </is>
      </c>
      <c r="G1111" s="18" t="n"/>
      <c r="H1111" s="33" t="n">
        <v>23.5</v>
      </c>
      <c r="I1111" s="33" t="n"/>
      <c r="J1111" s="33" t="n"/>
      <c r="K1111" s="34" t="n">
        <v>-1.260022335914806</v>
      </c>
      <c r="L1111" s="35">
        <f>IF(ISNUMBER(K1111),EXP(K1111),"")</f>
        <v/>
      </c>
      <c r="M1111" s="18" t="inlineStr">
        <is>
          <t>every value from 0 to 60 in steps of 0.1</t>
        </is>
      </c>
      <c r="N1111" s="18" t="inlineStr">
        <is>
          <t>buildings|large|elevation_m</t>
        </is>
      </c>
    </row>
    <row r="1112">
      <c r="B1112" s="18" t="inlineStr">
        <is>
          <t>buildings|large|elevation_m|23.6</t>
        </is>
      </c>
      <c r="C1112" s="18" t="inlineStr">
        <is>
          <t>buildings</t>
        </is>
      </c>
      <c r="D1112" s="18" t="inlineStr">
        <is>
          <t>large</t>
        </is>
      </c>
      <c r="E1112" s="18" t="inlineStr">
        <is>
          <t>elevation_m</t>
        </is>
      </c>
      <c r="F1112" s="18" t="inlineStr">
        <is>
          <t>spline value</t>
        </is>
      </c>
      <c r="G1112" s="18" t="n"/>
      <c r="H1112" s="33" t="n">
        <v>23.6</v>
      </c>
      <c r="I1112" s="33" t="n"/>
      <c r="J1112" s="33" t="n"/>
      <c r="K1112" s="34" t="n">
        <v>-1.258512008172558</v>
      </c>
      <c r="L1112" s="35">
        <f>IF(ISNUMBER(K1112),EXP(K1112),"")</f>
        <v/>
      </c>
      <c r="M1112" s="18" t="inlineStr">
        <is>
          <t>every value from 0 to 60 in steps of 0.1</t>
        </is>
      </c>
      <c r="N1112" s="18" t="inlineStr">
        <is>
          <t>buildings|large|elevation_m</t>
        </is>
      </c>
    </row>
    <row r="1113">
      <c r="B1113" s="18" t="inlineStr">
        <is>
          <t>buildings|large|elevation_m|23.7</t>
        </is>
      </c>
      <c r="C1113" s="18" t="inlineStr">
        <is>
          <t>buildings</t>
        </is>
      </c>
      <c r="D1113" s="18" t="inlineStr">
        <is>
          <t>large</t>
        </is>
      </c>
      <c r="E1113" s="18" t="inlineStr">
        <is>
          <t>elevation_m</t>
        </is>
      </c>
      <c r="F1113" s="18" t="inlineStr">
        <is>
          <t>spline value</t>
        </is>
      </c>
      <c r="G1113" s="18" t="n"/>
      <c r="H1113" s="33" t="n">
        <v>23.7</v>
      </c>
      <c r="I1113" s="33" t="n"/>
      <c r="J1113" s="33" t="n"/>
      <c r="K1113" s="34" t="n">
        <v>-1.257006407386793</v>
      </c>
      <c r="L1113" s="35">
        <f>IF(ISNUMBER(K1113),EXP(K1113),"")</f>
        <v/>
      </c>
      <c r="M1113" s="18" t="inlineStr">
        <is>
          <t>every value from 0 to 60 in steps of 0.1</t>
        </is>
      </c>
      <c r="N1113" s="18" t="inlineStr">
        <is>
          <t>buildings|large|elevation_m</t>
        </is>
      </c>
    </row>
    <row r="1114">
      <c r="B1114" s="18" t="inlineStr">
        <is>
          <t>buildings|large|elevation_m|23.8</t>
        </is>
      </c>
      <c r="C1114" s="18" t="inlineStr">
        <is>
          <t>buildings</t>
        </is>
      </c>
      <c r="D1114" s="18" t="inlineStr">
        <is>
          <t>large</t>
        </is>
      </c>
      <c r="E1114" s="18" t="inlineStr">
        <is>
          <t>elevation_m</t>
        </is>
      </c>
      <c r="F1114" s="18" t="inlineStr">
        <is>
          <t>spline value</t>
        </is>
      </c>
      <c r="G1114" s="18" t="n"/>
      <c r="H1114" s="33" t="n">
        <v>23.8</v>
      </c>
      <c r="I1114" s="33" t="n"/>
      <c r="J1114" s="33" t="n"/>
      <c r="K1114" s="34" t="n">
        <v>-1.255505511959127</v>
      </c>
      <c r="L1114" s="35">
        <f>IF(ISNUMBER(K1114),EXP(K1114),"")</f>
        <v/>
      </c>
      <c r="M1114" s="18" t="inlineStr">
        <is>
          <t>every value from 0 to 60 in steps of 0.1</t>
        </is>
      </c>
      <c r="N1114" s="18" t="inlineStr">
        <is>
          <t>buildings|large|elevation_m</t>
        </is>
      </c>
    </row>
    <row r="1115">
      <c r="B1115" s="18" t="inlineStr">
        <is>
          <t>buildings|large|elevation_m|23.9</t>
        </is>
      </c>
      <c r="C1115" s="18" t="inlineStr">
        <is>
          <t>buildings</t>
        </is>
      </c>
      <c r="D1115" s="18" t="inlineStr">
        <is>
          <t>large</t>
        </is>
      </c>
      <c r="E1115" s="18" t="inlineStr">
        <is>
          <t>elevation_m</t>
        </is>
      </c>
      <c r="F1115" s="18" t="inlineStr">
        <is>
          <t>spline value</t>
        </is>
      </c>
      <c r="G1115" s="18" t="n"/>
      <c r="H1115" s="33" t="n">
        <v>23.9</v>
      </c>
      <c r="I1115" s="33" t="n"/>
      <c r="J1115" s="33" t="n"/>
      <c r="K1115" s="34" t="n">
        <v>-1.254009300291171</v>
      </c>
      <c r="L1115" s="35">
        <f>IF(ISNUMBER(K1115),EXP(K1115),"")</f>
        <v/>
      </c>
      <c r="M1115" s="18" t="inlineStr">
        <is>
          <t>every value from 0 to 60 in steps of 0.1</t>
        </is>
      </c>
      <c r="N1115" s="18" t="inlineStr">
        <is>
          <t>buildings|large|elevation_m</t>
        </is>
      </c>
    </row>
    <row r="1116">
      <c r="B1116" s="18" t="inlineStr">
        <is>
          <t>buildings|large|elevation_m|24.0</t>
        </is>
      </c>
      <c r="C1116" s="18" t="inlineStr">
        <is>
          <t>buildings</t>
        </is>
      </c>
      <c r="D1116" s="18" t="inlineStr">
        <is>
          <t>large</t>
        </is>
      </c>
      <c r="E1116" s="18" t="inlineStr">
        <is>
          <t>elevation_m</t>
        </is>
      </c>
      <c r="F1116" s="18" t="inlineStr">
        <is>
          <t>spline value</t>
        </is>
      </c>
      <c r="G1116" s="18" t="n"/>
      <c r="H1116" s="33" t="n">
        <v>24</v>
      </c>
      <c r="I1116" s="33" t="n"/>
      <c r="J1116" s="33" t="n"/>
      <c r="K1116" s="34" t="n">
        <v>-1.252517750784541</v>
      </c>
      <c r="L1116" s="35">
        <f>IF(ISNUMBER(K1116),EXP(K1116),"")</f>
        <v/>
      </c>
      <c r="M1116" s="18" t="inlineStr">
        <is>
          <t>every value from 0 to 60 in steps of 0.1</t>
        </is>
      </c>
      <c r="N1116" s="18" t="inlineStr">
        <is>
          <t>buildings|large|elevation_m</t>
        </is>
      </c>
    </row>
    <row r="1117">
      <c r="B1117" s="18" t="inlineStr">
        <is>
          <t>buildings|large|elevation_m|24.1</t>
        </is>
      </c>
      <c r="C1117" s="18" t="inlineStr">
        <is>
          <t>buildings</t>
        </is>
      </c>
      <c r="D1117" s="18" t="inlineStr">
        <is>
          <t>large</t>
        </is>
      </c>
      <c r="E1117" s="18" t="inlineStr">
        <is>
          <t>elevation_m</t>
        </is>
      </c>
      <c r="F1117" s="18" t="inlineStr">
        <is>
          <t>spline value</t>
        </is>
      </c>
      <c r="G1117" s="18" t="n"/>
      <c r="H1117" s="33" t="n">
        <v>24.1</v>
      </c>
      <c r="I1117" s="33" t="n"/>
      <c r="J1117" s="33" t="n"/>
      <c r="K1117" s="34" t="n">
        <v>-1.251030841840849</v>
      </c>
      <c r="L1117" s="35">
        <f>IF(ISNUMBER(K1117),EXP(K1117),"")</f>
        <v/>
      </c>
      <c r="M1117" s="18" t="inlineStr">
        <is>
          <t>every value from 0 to 60 in steps of 0.1</t>
        </is>
      </c>
      <c r="N1117" s="18" t="inlineStr">
        <is>
          <t>buildings|large|elevation_m</t>
        </is>
      </c>
    </row>
    <row r="1118">
      <c r="B1118" s="18" t="inlineStr">
        <is>
          <t>buildings|large|elevation_m|24.2</t>
        </is>
      </c>
      <c r="C1118" s="18" t="inlineStr">
        <is>
          <t>buildings</t>
        </is>
      </c>
      <c r="D1118" s="18" t="inlineStr">
        <is>
          <t>large</t>
        </is>
      </c>
      <c r="E1118" s="18" t="inlineStr">
        <is>
          <t>elevation_m</t>
        </is>
      </c>
      <c r="F1118" s="18" t="inlineStr">
        <is>
          <t>spline value</t>
        </is>
      </c>
      <c r="G1118" s="18" t="n"/>
      <c r="H1118" s="33" t="n">
        <v>24.2</v>
      </c>
      <c r="I1118" s="33" t="n"/>
      <c r="J1118" s="33" t="n"/>
      <c r="K1118" s="34" t="n">
        <v>-1.24954855186171</v>
      </c>
      <c r="L1118" s="35">
        <f>IF(ISNUMBER(K1118),EXP(K1118),"")</f>
        <v/>
      </c>
      <c r="M1118" s="18" t="inlineStr">
        <is>
          <t>every value from 0 to 60 in steps of 0.1</t>
        </is>
      </c>
      <c r="N1118" s="18" t="inlineStr">
        <is>
          <t>buildings|large|elevation_m</t>
        </is>
      </c>
    </row>
    <row r="1119">
      <c r="B1119" s="18" t="inlineStr">
        <is>
          <t>buildings|large|elevation_m|24.3</t>
        </is>
      </c>
      <c r="C1119" s="18" t="inlineStr">
        <is>
          <t>buildings</t>
        </is>
      </c>
      <c r="D1119" s="18" t="inlineStr">
        <is>
          <t>large</t>
        </is>
      </c>
      <c r="E1119" s="18" t="inlineStr">
        <is>
          <t>elevation_m</t>
        </is>
      </c>
      <c r="F1119" s="18" t="inlineStr">
        <is>
          <t>spline value</t>
        </is>
      </c>
      <c r="G1119" s="18" t="n"/>
      <c r="H1119" s="33" t="n">
        <v>24.3</v>
      </c>
      <c r="I1119" s="33" t="n"/>
      <c r="J1119" s="33" t="n"/>
      <c r="K1119" s="34" t="n">
        <v>-1.248070859248736</v>
      </c>
      <c r="L1119" s="35">
        <f>IF(ISNUMBER(K1119),EXP(K1119),"")</f>
        <v/>
      </c>
      <c r="M1119" s="18" t="inlineStr">
        <is>
          <t>every value from 0 to 60 in steps of 0.1</t>
        </is>
      </c>
      <c r="N1119" s="18" t="inlineStr">
        <is>
          <t>buildings|large|elevation_m</t>
        </is>
      </c>
    </row>
    <row r="1120">
      <c r="B1120" s="18" t="inlineStr">
        <is>
          <t>buildings|large|elevation_m|24.4</t>
        </is>
      </c>
      <c r="C1120" s="18" t="inlineStr">
        <is>
          <t>buildings</t>
        </is>
      </c>
      <c r="D1120" s="18" t="inlineStr">
        <is>
          <t>large</t>
        </is>
      </c>
      <c r="E1120" s="18" t="inlineStr">
        <is>
          <t>elevation_m</t>
        </is>
      </c>
      <c r="F1120" s="18" t="inlineStr">
        <is>
          <t>spline value</t>
        </is>
      </c>
      <c r="G1120" s="18" t="n"/>
      <c r="H1120" s="33" t="n">
        <v>24.4</v>
      </c>
      <c r="I1120" s="33" t="n"/>
      <c r="J1120" s="33" t="n"/>
      <c r="K1120" s="34" t="n">
        <v>-1.246597742403542</v>
      </c>
      <c r="L1120" s="35">
        <f>IF(ISNUMBER(K1120),EXP(K1120),"")</f>
        <v/>
      </c>
      <c r="M1120" s="18" t="inlineStr">
        <is>
          <t>every value from 0 to 60 in steps of 0.1</t>
        </is>
      </c>
      <c r="N1120" s="18" t="inlineStr">
        <is>
          <t>buildings|large|elevation_m</t>
        </is>
      </c>
    </row>
    <row r="1121">
      <c r="B1121" s="18" t="inlineStr">
        <is>
          <t>buildings|large|elevation_m|24.5</t>
        </is>
      </c>
      <c r="C1121" s="18" t="inlineStr">
        <is>
          <t>buildings</t>
        </is>
      </c>
      <c r="D1121" s="18" t="inlineStr">
        <is>
          <t>large</t>
        </is>
      </c>
      <c r="E1121" s="18" t="inlineStr">
        <is>
          <t>elevation_m</t>
        </is>
      </c>
      <c r="F1121" s="18" t="inlineStr">
        <is>
          <t>spline value</t>
        </is>
      </c>
      <c r="G1121" s="18" t="n"/>
      <c r="H1121" s="33" t="n">
        <v>24.5</v>
      </c>
      <c r="I1121" s="33" t="n"/>
      <c r="J1121" s="33" t="n"/>
      <c r="K1121" s="34" t="n">
        <v>-1.245129179727742</v>
      </c>
      <c r="L1121" s="35">
        <f>IF(ISNUMBER(K1121),EXP(K1121),"")</f>
        <v/>
      </c>
      <c r="M1121" s="18" t="inlineStr">
        <is>
          <t>every value from 0 to 60 in steps of 0.1</t>
        </is>
      </c>
      <c r="N1121" s="18" t="inlineStr">
        <is>
          <t>buildings|large|elevation_m</t>
        </is>
      </c>
    </row>
    <row r="1122">
      <c r="B1122" s="18" t="inlineStr">
        <is>
          <t>buildings|large|elevation_m|24.6</t>
        </is>
      </c>
      <c r="C1122" s="18" t="inlineStr">
        <is>
          <t>buildings</t>
        </is>
      </c>
      <c r="D1122" s="18" t="inlineStr">
        <is>
          <t>large</t>
        </is>
      </c>
      <c r="E1122" s="18" t="inlineStr">
        <is>
          <t>elevation_m</t>
        </is>
      </c>
      <c r="F1122" s="18" t="inlineStr">
        <is>
          <t>spline value</t>
        </is>
      </c>
      <c r="G1122" s="18" t="n"/>
      <c r="H1122" s="33" t="n">
        <v>24.6</v>
      </c>
      <c r="I1122" s="33" t="n"/>
      <c r="J1122" s="33" t="n"/>
      <c r="K1122" s="34" t="n">
        <v>-1.243665149622948</v>
      </c>
      <c r="L1122" s="35">
        <f>IF(ISNUMBER(K1122),EXP(K1122),"")</f>
        <v/>
      </c>
      <c r="M1122" s="18" t="inlineStr">
        <is>
          <t>every value from 0 to 60 in steps of 0.1</t>
        </is>
      </c>
      <c r="N1122" s="18" t="inlineStr">
        <is>
          <t>buildings|large|elevation_m</t>
        </is>
      </c>
    </row>
    <row r="1123">
      <c r="B1123" s="18" t="inlineStr">
        <is>
          <t>buildings|large|elevation_m|24.7</t>
        </is>
      </c>
      <c r="C1123" s="18" t="inlineStr">
        <is>
          <t>buildings</t>
        </is>
      </c>
      <c r="D1123" s="18" t="inlineStr">
        <is>
          <t>large</t>
        </is>
      </c>
      <c r="E1123" s="18" t="inlineStr">
        <is>
          <t>elevation_m</t>
        </is>
      </c>
      <c r="F1123" s="18" t="inlineStr">
        <is>
          <t>spline value</t>
        </is>
      </c>
      <c r="G1123" s="18" t="n"/>
      <c r="H1123" s="33" t="n">
        <v>24.7</v>
      </c>
      <c r="I1123" s="33" t="n"/>
      <c r="J1123" s="33" t="n"/>
      <c r="K1123" s="34" t="n">
        <v>-1.242205630490775</v>
      </c>
      <c r="L1123" s="35">
        <f>IF(ISNUMBER(K1123),EXP(K1123),"")</f>
        <v/>
      </c>
      <c r="M1123" s="18" t="inlineStr">
        <is>
          <t>every value from 0 to 60 in steps of 0.1</t>
        </is>
      </c>
      <c r="N1123" s="18" t="inlineStr">
        <is>
          <t>buildings|large|elevation_m</t>
        </is>
      </c>
    </row>
    <row r="1124">
      <c r="B1124" s="18" t="inlineStr">
        <is>
          <t>buildings|large|elevation_m|24.8</t>
        </is>
      </c>
      <c r="C1124" s="18" t="inlineStr">
        <is>
          <t>buildings</t>
        </is>
      </c>
      <c r="D1124" s="18" t="inlineStr">
        <is>
          <t>large</t>
        </is>
      </c>
      <c r="E1124" s="18" t="inlineStr">
        <is>
          <t>elevation_m</t>
        </is>
      </c>
      <c r="F1124" s="18" t="inlineStr">
        <is>
          <t>spline value</t>
        </is>
      </c>
      <c r="G1124" s="18" t="n"/>
      <c r="H1124" s="33" t="n">
        <v>24.8</v>
      </c>
      <c r="I1124" s="33" t="n"/>
      <c r="J1124" s="33" t="n"/>
      <c r="K1124" s="34" t="n">
        <v>-1.240750600732836</v>
      </c>
      <c r="L1124" s="35">
        <f>IF(ISNUMBER(K1124),EXP(K1124),"")</f>
        <v/>
      </c>
      <c r="M1124" s="18" t="inlineStr">
        <is>
          <t>every value from 0 to 60 in steps of 0.1</t>
        </is>
      </c>
      <c r="N1124" s="18" t="inlineStr">
        <is>
          <t>buildings|large|elevation_m</t>
        </is>
      </c>
    </row>
    <row r="1125">
      <c r="B1125" s="18" t="inlineStr">
        <is>
          <t>buildings|large|elevation_m|24.9</t>
        </is>
      </c>
      <c r="C1125" s="18" t="inlineStr">
        <is>
          <t>buildings</t>
        </is>
      </c>
      <c r="D1125" s="18" t="inlineStr">
        <is>
          <t>large</t>
        </is>
      </c>
      <c r="E1125" s="18" t="inlineStr">
        <is>
          <t>elevation_m</t>
        </is>
      </c>
      <c r="F1125" s="18" t="inlineStr">
        <is>
          <t>spline value</t>
        </is>
      </c>
      <c r="G1125" s="18" t="n"/>
      <c r="H1125" s="33" t="n">
        <v>24.9</v>
      </c>
      <c r="I1125" s="33" t="n"/>
      <c r="J1125" s="33" t="n"/>
      <c r="K1125" s="34" t="n">
        <v>-1.239300038750746</v>
      </c>
      <c r="L1125" s="35">
        <f>IF(ISNUMBER(K1125),EXP(K1125),"")</f>
        <v/>
      </c>
      <c r="M1125" s="18" t="inlineStr">
        <is>
          <t>every value from 0 to 60 in steps of 0.1</t>
        </is>
      </c>
      <c r="N1125" s="18" t="inlineStr">
        <is>
          <t>buildings|large|elevation_m</t>
        </is>
      </c>
    </row>
    <row r="1126">
      <c r="B1126" s="18" t="inlineStr">
        <is>
          <t>buildings|large|elevation_m|25.0</t>
        </is>
      </c>
      <c r="C1126" s="18" t="inlineStr">
        <is>
          <t>buildings</t>
        </is>
      </c>
      <c r="D1126" s="18" t="inlineStr">
        <is>
          <t>large</t>
        </is>
      </c>
      <c r="E1126" s="18" t="inlineStr">
        <is>
          <t>elevation_m</t>
        </is>
      </c>
      <c r="F1126" s="18" t="inlineStr">
        <is>
          <t>spline value</t>
        </is>
      </c>
      <c r="G1126" s="18" t="n"/>
      <c r="H1126" s="33" t="n">
        <v>25</v>
      </c>
      <c r="I1126" s="33" t="n"/>
      <c r="J1126" s="33" t="n"/>
      <c r="K1126" s="34" t="n">
        <v>-1.237853922946116</v>
      </c>
      <c r="L1126" s="35">
        <f>IF(ISNUMBER(K1126),EXP(K1126),"")</f>
        <v/>
      </c>
      <c r="M1126" s="18" t="inlineStr">
        <is>
          <t>every value from 0 to 60 in steps of 0.1</t>
        </is>
      </c>
      <c r="N1126" s="18" t="inlineStr">
        <is>
          <t>buildings|large|elevation_m</t>
        </is>
      </c>
    </row>
    <row r="1127">
      <c r="B1127" s="18" t="inlineStr">
        <is>
          <t>buildings|large|elevation_m|25.1</t>
        </is>
      </c>
      <c r="C1127" s="18" t="inlineStr">
        <is>
          <t>buildings</t>
        </is>
      </c>
      <c r="D1127" s="18" t="inlineStr">
        <is>
          <t>large</t>
        </is>
      </c>
      <c r="E1127" s="18" t="inlineStr">
        <is>
          <t>elevation_m</t>
        </is>
      </c>
      <c r="F1127" s="18" t="inlineStr">
        <is>
          <t>spline value</t>
        </is>
      </c>
      <c r="G1127" s="18" t="n"/>
      <c r="H1127" s="33" t="n">
        <v>25.1</v>
      </c>
      <c r="I1127" s="33" t="n"/>
      <c r="J1127" s="33" t="n"/>
      <c r="K1127" s="34" t="n">
        <v>-1.236412231720562</v>
      </c>
      <c r="L1127" s="35">
        <f>IF(ISNUMBER(K1127),EXP(K1127),"")</f>
        <v/>
      </c>
      <c r="M1127" s="18" t="inlineStr">
        <is>
          <t>every value from 0 to 60 in steps of 0.1</t>
        </is>
      </c>
      <c r="N1127" s="18" t="inlineStr">
        <is>
          <t>buildings|large|elevation_m</t>
        </is>
      </c>
    </row>
    <row r="1128">
      <c r="B1128" s="18" t="inlineStr">
        <is>
          <t>buildings|large|elevation_m|25.2</t>
        </is>
      </c>
      <c r="C1128" s="18" t="inlineStr">
        <is>
          <t>buildings</t>
        </is>
      </c>
      <c r="D1128" s="18" t="inlineStr">
        <is>
          <t>large</t>
        </is>
      </c>
      <c r="E1128" s="18" t="inlineStr">
        <is>
          <t>elevation_m</t>
        </is>
      </c>
      <c r="F1128" s="18" t="inlineStr">
        <is>
          <t>spline value</t>
        </is>
      </c>
      <c r="G1128" s="18" t="n"/>
      <c r="H1128" s="33" t="n">
        <v>25.2</v>
      </c>
      <c r="I1128" s="33" t="n"/>
      <c r="J1128" s="33" t="n"/>
      <c r="K1128" s="34" t="n">
        <v>-1.234974943475697</v>
      </c>
      <c r="L1128" s="35">
        <f>IF(ISNUMBER(K1128),EXP(K1128),"")</f>
        <v/>
      </c>
      <c r="M1128" s="18" t="inlineStr">
        <is>
          <t>every value from 0 to 60 in steps of 0.1</t>
        </is>
      </c>
      <c r="N1128" s="18" t="inlineStr">
        <is>
          <t>buildings|large|elevation_m</t>
        </is>
      </c>
    </row>
    <row r="1129">
      <c r="B1129" s="18" t="inlineStr">
        <is>
          <t>buildings|large|elevation_m|25.3</t>
        </is>
      </c>
      <c r="C1129" s="18" t="inlineStr">
        <is>
          <t>buildings</t>
        </is>
      </c>
      <c r="D1129" s="18" t="inlineStr">
        <is>
          <t>large</t>
        </is>
      </c>
      <c r="E1129" s="18" t="inlineStr">
        <is>
          <t>elevation_m</t>
        </is>
      </c>
      <c r="F1129" s="18" t="inlineStr">
        <is>
          <t>spline value</t>
        </is>
      </c>
      <c r="G1129" s="18" t="n"/>
      <c r="H1129" s="33" t="n">
        <v>25.3</v>
      </c>
      <c r="I1129" s="33" t="n"/>
      <c r="J1129" s="33" t="n"/>
      <c r="K1129" s="34" t="n">
        <v>-1.233542036613134</v>
      </c>
      <c r="L1129" s="35">
        <f>IF(ISNUMBER(K1129),EXP(K1129),"")</f>
        <v/>
      </c>
      <c r="M1129" s="18" t="inlineStr">
        <is>
          <t>every value from 0 to 60 in steps of 0.1</t>
        </is>
      </c>
      <c r="N1129" s="18" t="inlineStr">
        <is>
          <t>buildings|large|elevation_m</t>
        </is>
      </c>
    </row>
    <row r="1130">
      <c r="B1130" s="18" t="inlineStr">
        <is>
          <t>buildings|large|elevation_m|25.4</t>
        </is>
      </c>
      <c r="C1130" s="18" t="inlineStr">
        <is>
          <t>buildings</t>
        </is>
      </c>
      <c r="D1130" s="18" t="inlineStr">
        <is>
          <t>large</t>
        </is>
      </c>
      <c r="E1130" s="18" t="inlineStr">
        <is>
          <t>elevation_m</t>
        </is>
      </c>
      <c r="F1130" s="18" t="inlineStr">
        <is>
          <t>spline value</t>
        </is>
      </c>
      <c r="G1130" s="18" t="n"/>
      <c r="H1130" s="33" t="n">
        <v>25.4</v>
      </c>
      <c r="I1130" s="33" t="n"/>
      <c r="J1130" s="33" t="n"/>
      <c r="K1130" s="34" t="n">
        <v>-1.232113489534488</v>
      </c>
      <c r="L1130" s="35">
        <f>IF(ISNUMBER(K1130),EXP(K1130),"")</f>
        <v/>
      </c>
      <c r="M1130" s="18" t="inlineStr">
        <is>
          <t>every value from 0 to 60 in steps of 0.1</t>
        </is>
      </c>
      <c r="N1130" s="18" t="inlineStr">
        <is>
          <t>buildings|large|elevation_m</t>
        </is>
      </c>
    </row>
    <row r="1131">
      <c r="B1131" s="18" t="inlineStr">
        <is>
          <t>buildings|large|elevation_m|25.5</t>
        </is>
      </c>
      <c r="C1131" s="18" t="inlineStr">
        <is>
          <t>buildings</t>
        </is>
      </c>
      <c r="D1131" s="18" t="inlineStr">
        <is>
          <t>large</t>
        </is>
      </c>
      <c r="E1131" s="18" t="inlineStr">
        <is>
          <t>elevation_m</t>
        </is>
      </c>
      <c r="F1131" s="18" t="inlineStr">
        <is>
          <t>spline value</t>
        </is>
      </c>
      <c r="G1131" s="18" t="n"/>
      <c r="H1131" s="33" t="n">
        <v>25.5</v>
      </c>
      <c r="I1131" s="33" t="n"/>
      <c r="J1131" s="33" t="n"/>
      <c r="K1131" s="34" t="n">
        <v>-1.230689280641371</v>
      </c>
      <c r="L1131" s="35">
        <f>IF(ISNUMBER(K1131),EXP(K1131),"")</f>
        <v/>
      </c>
      <c r="M1131" s="18" t="inlineStr">
        <is>
          <t>every value from 0 to 60 in steps of 0.1</t>
        </is>
      </c>
      <c r="N1131" s="18" t="inlineStr">
        <is>
          <t>buildings|large|elevation_m</t>
        </is>
      </c>
    </row>
    <row r="1132">
      <c r="B1132" s="18" t="inlineStr">
        <is>
          <t>buildings|large|elevation_m|25.6</t>
        </is>
      </c>
      <c r="C1132" s="18" t="inlineStr">
        <is>
          <t>buildings</t>
        </is>
      </c>
      <c r="D1132" s="18" t="inlineStr">
        <is>
          <t>large</t>
        </is>
      </c>
      <c r="E1132" s="18" t="inlineStr">
        <is>
          <t>elevation_m</t>
        </is>
      </c>
      <c r="F1132" s="18" t="inlineStr">
        <is>
          <t>spline value</t>
        </is>
      </c>
      <c r="G1132" s="18" t="n"/>
      <c r="H1132" s="33" t="n">
        <v>25.6</v>
      </c>
      <c r="I1132" s="33" t="n"/>
      <c r="J1132" s="33" t="n"/>
      <c r="K1132" s="34" t="n">
        <v>-1.229269388335398</v>
      </c>
      <c r="L1132" s="35">
        <f>IF(ISNUMBER(K1132),EXP(K1132),"")</f>
        <v/>
      </c>
      <c r="M1132" s="18" t="inlineStr">
        <is>
          <t>every value from 0 to 60 in steps of 0.1</t>
        </is>
      </c>
      <c r="N1132" s="18" t="inlineStr">
        <is>
          <t>buildings|large|elevation_m</t>
        </is>
      </c>
    </row>
    <row r="1133">
      <c r="B1133" s="18" t="inlineStr">
        <is>
          <t>buildings|large|elevation_m|25.7</t>
        </is>
      </c>
      <c r="C1133" s="18" t="inlineStr">
        <is>
          <t>buildings</t>
        </is>
      </c>
      <c r="D1133" s="18" t="inlineStr">
        <is>
          <t>large</t>
        </is>
      </c>
      <c r="E1133" s="18" t="inlineStr">
        <is>
          <t>elevation_m</t>
        </is>
      </c>
      <c r="F1133" s="18" t="inlineStr">
        <is>
          <t>spline value</t>
        </is>
      </c>
      <c r="G1133" s="18" t="n"/>
      <c r="H1133" s="33" t="n">
        <v>25.7</v>
      </c>
      <c r="I1133" s="33" t="n"/>
      <c r="J1133" s="33" t="n"/>
      <c r="K1133" s="34" t="n">
        <v>-1.227853791018183</v>
      </c>
      <c r="L1133" s="35">
        <f>IF(ISNUMBER(K1133),EXP(K1133),"")</f>
        <v/>
      </c>
      <c r="M1133" s="18" t="inlineStr">
        <is>
          <t>every value from 0 to 60 in steps of 0.1</t>
        </is>
      </c>
      <c r="N1133" s="18" t="inlineStr">
        <is>
          <t>buildings|large|elevation_m</t>
        </is>
      </c>
    </row>
    <row r="1134">
      <c r="B1134" s="18" t="inlineStr">
        <is>
          <t>buildings|large|elevation_m|25.8</t>
        </is>
      </c>
      <c r="C1134" s="18" t="inlineStr">
        <is>
          <t>buildings</t>
        </is>
      </c>
      <c r="D1134" s="18" t="inlineStr">
        <is>
          <t>large</t>
        </is>
      </c>
      <c r="E1134" s="18" t="inlineStr">
        <is>
          <t>elevation_m</t>
        </is>
      </c>
      <c r="F1134" s="18" t="inlineStr">
        <is>
          <t>spline value</t>
        </is>
      </c>
      <c r="G1134" s="18" t="n"/>
      <c r="H1134" s="33" t="n">
        <v>25.8</v>
      </c>
      <c r="I1134" s="33" t="n"/>
      <c r="J1134" s="33" t="n"/>
      <c r="K1134" s="34" t="n">
        <v>-1.226442467091338</v>
      </c>
      <c r="L1134" s="35">
        <f>IF(ISNUMBER(K1134),EXP(K1134),"")</f>
        <v/>
      </c>
      <c r="M1134" s="18" t="inlineStr">
        <is>
          <t>every value from 0 to 60 in steps of 0.1</t>
        </is>
      </c>
      <c r="N1134" s="18" t="inlineStr">
        <is>
          <t>buildings|large|elevation_m</t>
        </is>
      </c>
    </row>
    <row r="1135">
      <c r="B1135" s="18" t="inlineStr">
        <is>
          <t>buildings|large|elevation_m|25.9</t>
        </is>
      </c>
      <c r="C1135" s="18" t="inlineStr">
        <is>
          <t>buildings</t>
        </is>
      </c>
      <c r="D1135" s="18" t="inlineStr">
        <is>
          <t>large</t>
        </is>
      </c>
      <c r="E1135" s="18" t="inlineStr">
        <is>
          <t>elevation_m</t>
        </is>
      </c>
      <c r="F1135" s="18" t="inlineStr">
        <is>
          <t>spline value</t>
        </is>
      </c>
      <c r="G1135" s="18" t="n"/>
      <c r="H1135" s="33" t="n">
        <v>25.9</v>
      </c>
      <c r="I1135" s="33" t="n"/>
      <c r="J1135" s="33" t="n"/>
      <c r="K1135" s="34" t="n">
        <v>-1.225035394956477</v>
      </c>
      <c r="L1135" s="35">
        <f>IF(ISNUMBER(K1135),EXP(K1135),"")</f>
        <v/>
      </c>
      <c r="M1135" s="18" t="inlineStr">
        <is>
          <t>every value from 0 to 60 in steps of 0.1</t>
        </is>
      </c>
      <c r="N1135" s="18" t="inlineStr">
        <is>
          <t>buildings|large|elevation_m</t>
        </is>
      </c>
    </row>
    <row r="1136">
      <c r="B1136" s="18" t="inlineStr">
        <is>
          <t>buildings|large|elevation_m|26.0</t>
        </is>
      </c>
      <c r="C1136" s="18" t="inlineStr">
        <is>
          <t>buildings</t>
        </is>
      </c>
      <c r="D1136" s="18" t="inlineStr">
        <is>
          <t>large</t>
        </is>
      </c>
      <c r="E1136" s="18" t="inlineStr">
        <is>
          <t>elevation_m</t>
        </is>
      </c>
      <c r="F1136" s="18" t="inlineStr">
        <is>
          <t>spline value</t>
        </is>
      </c>
      <c r="G1136" s="18" t="n"/>
      <c r="H1136" s="33" t="n">
        <v>26</v>
      </c>
      <c r="I1136" s="33" t="n"/>
      <c r="J1136" s="33" t="n"/>
      <c r="K1136" s="34" t="n">
        <v>-1.223632553015215</v>
      </c>
      <c r="L1136" s="35">
        <f>IF(ISNUMBER(K1136),EXP(K1136),"")</f>
        <v/>
      </c>
      <c r="M1136" s="18" t="inlineStr">
        <is>
          <t>every value from 0 to 60 in steps of 0.1</t>
        </is>
      </c>
      <c r="N1136" s="18" t="inlineStr">
        <is>
          <t>buildings|large|elevation_m</t>
        </is>
      </c>
    </row>
    <row r="1137">
      <c r="B1137" s="18" t="inlineStr">
        <is>
          <t>buildings|large|elevation_m|26.1</t>
        </is>
      </c>
      <c r="C1137" s="18" t="inlineStr">
        <is>
          <t>buildings</t>
        </is>
      </c>
      <c r="D1137" s="18" t="inlineStr">
        <is>
          <t>large</t>
        </is>
      </c>
      <c r="E1137" s="18" t="inlineStr">
        <is>
          <t>elevation_m</t>
        </is>
      </c>
      <c r="F1137" s="18" t="inlineStr">
        <is>
          <t>spline value</t>
        </is>
      </c>
      <c r="G1137" s="18" t="n"/>
      <c r="H1137" s="33" t="n">
        <v>26.1</v>
      </c>
      <c r="I1137" s="33" t="n"/>
      <c r="J1137" s="33" t="n"/>
      <c r="K1137" s="34" t="n">
        <v>-1.222233919669165</v>
      </c>
      <c r="L1137" s="35">
        <f>IF(ISNUMBER(K1137),EXP(K1137),"")</f>
        <v/>
      </c>
      <c r="M1137" s="18" t="inlineStr">
        <is>
          <t>every value from 0 to 60 in steps of 0.1</t>
        </is>
      </c>
      <c r="N1137" s="18" t="inlineStr">
        <is>
          <t>buildings|large|elevation_m</t>
        </is>
      </c>
    </row>
    <row r="1138">
      <c r="B1138" s="18" t="inlineStr">
        <is>
          <t>buildings|large|elevation_m|26.2</t>
        </is>
      </c>
      <c r="C1138" s="18" t="inlineStr">
        <is>
          <t>buildings</t>
        </is>
      </c>
      <c r="D1138" s="18" t="inlineStr">
        <is>
          <t>large</t>
        </is>
      </c>
      <c r="E1138" s="18" t="inlineStr">
        <is>
          <t>elevation_m</t>
        </is>
      </c>
      <c r="F1138" s="18" t="inlineStr">
        <is>
          <t>spline value</t>
        </is>
      </c>
      <c r="G1138" s="18" t="n"/>
      <c r="H1138" s="33" t="n">
        <v>26.2</v>
      </c>
      <c r="I1138" s="33" t="n"/>
      <c r="J1138" s="33" t="n"/>
      <c r="K1138" s="34" t="n">
        <v>-1.22083947331994</v>
      </c>
      <c r="L1138" s="35">
        <f>IF(ISNUMBER(K1138),EXP(K1138),"")</f>
        <v/>
      </c>
      <c r="M1138" s="18" t="inlineStr">
        <is>
          <t>every value from 0 to 60 in steps of 0.1</t>
        </is>
      </c>
      <c r="N1138" s="18" t="inlineStr">
        <is>
          <t>buildings|large|elevation_m</t>
        </is>
      </c>
    </row>
    <row r="1139">
      <c r="B1139" s="18" t="inlineStr">
        <is>
          <t>buildings|large|elevation_m|26.3</t>
        </is>
      </c>
      <c r="C1139" s="18" t="inlineStr">
        <is>
          <t>buildings</t>
        </is>
      </c>
      <c r="D1139" s="18" t="inlineStr">
        <is>
          <t>large</t>
        </is>
      </c>
      <c r="E1139" s="18" t="inlineStr">
        <is>
          <t>elevation_m</t>
        </is>
      </c>
      <c r="F1139" s="18" t="inlineStr">
        <is>
          <t>spline value</t>
        </is>
      </c>
      <c r="G1139" s="18" t="n"/>
      <c r="H1139" s="33" t="n">
        <v>26.3</v>
      </c>
      <c r="I1139" s="33" t="n"/>
      <c r="J1139" s="33" t="n"/>
      <c r="K1139" s="34" t="n">
        <v>-1.219449192369154</v>
      </c>
      <c r="L1139" s="35">
        <f>IF(ISNUMBER(K1139),EXP(K1139),"")</f>
        <v/>
      </c>
      <c r="M1139" s="18" t="inlineStr">
        <is>
          <t>every value from 0 to 60 in steps of 0.1</t>
        </is>
      </c>
      <c r="N1139" s="18" t="inlineStr">
        <is>
          <t>buildings|large|elevation_m</t>
        </is>
      </c>
    </row>
    <row r="1140">
      <c r="B1140" s="18" t="inlineStr">
        <is>
          <t>buildings|large|elevation_m|26.4</t>
        </is>
      </c>
      <c r="C1140" s="18" t="inlineStr">
        <is>
          <t>buildings</t>
        </is>
      </c>
      <c r="D1140" s="18" t="inlineStr">
        <is>
          <t>large</t>
        </is>
      </c>
      <c r="E1140" s="18" t="inlineStr">
        <is>
          <t>elevation_m</t>
        </is>
      </c>
      <c r="F1140" s="18" t="inlineStr">
        <is>
          <t>spline value</t>
        </is>
      </c>
      <c r="G1140" s="18" t="n"/>
      <c r="H1140" s="33" t="n">
        <v>26.4</v>
      </c>
      <c r="I1140" s="33" t="n"/>
      <c r="J1140" s="33" t="n"/>
      <c r="K1140" s="34" t="n">
        <v>-1.218063055218421</v>
      </c>
      <c r="L1140" s="35">
        <f>IF(ISNUMBER(K1140),EXP(K1140),"")</f>
        <v/>
      </c>
      <c r="M1140" s="18" t="inlineStr">
        <is>
          <t>every value from 0 to 60 in steps of 0.1</t>
        </is>
      </c>
      <c r="N1140" s="18" t="inlineStr">
        <is>
          <t>buildings|large|elevation_m</t>
        </is>
      </c>
    </row>
    <row r="1141">
      <c r="B1141" s="18" t="inlineStr">
        <is>
          <t>buildings|large|elevation_m|26.5</t>
        </is>
      </c>
      <c r="C1141" s="18" t="inlineStr">
        <is>
          <t>buildings</t>
        </is>
      </c>
      <c r="D1141" s="18" t="inlineStr">
        <is>
          <t>large</t>
        </is>
      </c>
      <c r="E1141" s="18" t="inlineStr">
        <is>
          <t>elevation_m</t>
        </is>
      </c>
      <c r="F1141" s="18" t="inlineStr">
        <is>
          <t>spline value</t>
        </is>
      </c>
      <c r="G1141" s="18" t="n"/>
      <c r="H1141" s="33" t="n">
        <v>26.5</v>
      </c>
      <c r="I1141" s="33" t="n"/>
      <c r="J1141" s="33" t="n"/>
      <c r="K1141" s="34" t="n">
        <v>-1.216681040269354</v>
      </c>
      <c r="L1141" s="35">
        <f>IF(ISNUMBER(K1141),EXP(K1141),"")</f>
        <v/>
      </c>
      <c r="M1141" s="18" t="inlineStr">
        <is>
          <t>every value from 0 to 60 in steps of 0.1</t>
        </is>
      </c>
      <c r="N1141" s="18" t="inlineStr">
        <is>
          <t>buildings|large|elevation_m</t>
        </is>
      </c>
    </row>
    <row r="1142">
      <c r="B1142" s="18" t="inlineStr">
        <is>
          <t>buildings|large|elevation_m|26.6</t>
        </is>
      </c>
      <c r="C1142" s="18" t="inlineStr">
        <is>
          <t>buildings</t>
        </is>
      </c>
      <c r="D1142" s="18" t="inlineStr">
        <is>
          <t>large</t>
        </is>
      </c>
      <c r="E1142" s="18" t="inlineStr">
        <is>
          <t>elevation_m</t>
        </is>
      </c>
      <c r="F1142" s="18" t="inlineStr">
        <is>
          <t>spline value</t>
        </is>
      </c>
      <c r="G1142" s="18" t="n"/>
      <c r="H1142" s="33" t="n">
        <v>26.6</v>
      </c>
      <c r="I1142" s="33" t="n"/>
      <c r="J1142" s="33" t="n"/>
      <c r="K1142" s="34" t="n">
        <v>-1.215303125923568</v>
      </c>
      <c r="L1142" s="35">
        <f>IF(ISNUMBER(K1142),EXP(K1142),"")</f>
        <v/>
      </c>
      <c r="M1142" s="18" t="inlineStr">
        <is>
          <t>every value from 0 to 60 in steps of 0.1</t>
        </is>
      </c>
      <c r="N1142" s="18" t="inlineStr">
        <is>
          <t>buildings|large|elevation_m</t>
        </is>
      </c>
    </row>
    <row r="1143">
      <c r="B1143" s="18" t="inlineStr">
        <is>
          <t>buildings|large|elevation_m|26.7</t>
        </is>
      </c>
      <c r="C1143" s="18" t="inlineStr">
        <is>
          <t>buildings</t>
        </is>
      </c>
      <c r="D1143" s="18" t="inlineStr">
        <is>
          <t>large</t>
        </is>
      </c>
      <c r="E1143" s="18" t="inlineStr">
        <is>
          <t>elevation_m</t>
        </is>
      </c>
      <c r="F1143" s="18" t="inlineStr">
        <is>
          <t>spline value</t>
        </is>
      </c>
      <c r="G1143" s="18" t="n"/>
      <c r="H1143" s="33" t="n">
        <v>26.7</v>
      </c>
      <c r="I1143" s="33" t="n"/>
      <c r="J1143" s="33" t="n"/>
      <c r="K1143" s="34" t="n">
        <v>-1.213929290582675</v>
      </c>
      <c r="L1143" s="35">
        <f>IF(ISNUMBER(K1143),EXP(K1143),"")</f>
        <v/>
      </c>
      <c r="M1143" s="18" t="inlineStr">
        <is>
          <t>every value from 0 to 60 in steps of 0.1</t>
        </is>
      </c>
      <c r="N1143" s="18" t="inlineStr">
        <is>
          <t>buildings|large|elevation_m</t>
        </is>
      </c>
    </row>
    <row r="1144">
      <c r="B1144" s="18" t="inlineStr">
        <is>
          <t>buildings|large|elevation_m|26.8</t>
        </is>
      </c>
      <c r="C1144" s="18" t="inlineStr">
        <is>
          <t>buildings</t>
        </is>
      </c>
      <c r="D1144" s="18" t="inlineStr">
        <is>
          <t>large</t>
        </is>
      </c>
      <c r="E1144" s="18" t="inlineStr">
        <is>
          <t>elevation_m</t>
        </is>
      </c>
      <c r="F1144" s="18" t="inlineStr">
        <is>
          <t>spline value</t>
        </is>
      </c>
      <c r="G1144" s="18" t="n"/>
      <c r="H1144" s="33" t="n">
        <v>26.8</v>
      </c>
      <c r="I1144" s="33" t="n"/>
      <c r="J1144" s="33" t="n"/>
      <c r="K1144" s="34" t="n">
        <v>-1.21255951264829</v>
      </c>
      <c r="L1144" s="35">
        <f>IF(ISNUMBER(K1144),EXP(K1144),"")</f>
        <v/>
      </c>
      <c r="M1144" s="18" t="inlineStr">
        <is>
          <t>every value from 0 to 60 in steps of 0.1</t>
        </is>
      </c>
      <c r="N1144" s="18" t="inlineStr">
        <is>
          <t>buildings|large|elevation_m</t>
        </is>
      </c>
    </row>
    <row r="1145">
      <c r="B1145" s="18" t="inlineStr">
        <is>
          <t>buildings|large|elevation_m|26.9</t>
        </is>
      </c>
      <c r="C1145" s="18" t="inlineStr">
        <is>
          <t>buildings</t>
        </is>
      </c>
      <c r="D1145" s="18" t="inlineStr">
        <is>
          <t>large</t>
        </is>
      </c>
      <c r="E1145" s="18" t="inlineStr">
        <is>
          <t>elevation_m</t>
        </is>
      </c>
      <c r="F1145" s="18" t="inlineStr">
        <is>
          <t>spline value</t>
        </is>
      </c>
      <c r="G1145" s="18" t="n"/>
      <c r="H1145" s="33" t="n">
        <v>26.9</v>
      </c>
      <c r="I1145" s="33" t="n"/>
      <c r="J1145" s="33" t="n"/>
      <c r="K1145" s="34" t="n">
        <v>-1.211193770522026</v>
      </c>
      <c r="L1145" s="35">
        <f>IF(ISNUMBER(K1145),EXP(K1145),"")</f>
        <v/>
      </c>
      <c r="M1145" s="18" t="inlineStr">
        <is>
          <t>every value from 0 to 60 in steps of 0.1</t>
        </is>
      </c>
      <c r="N1145" s="18" t="inlineStr">
        <is>
          <t>buildings|large|elevation_m</t>
        </is>
      </c>
    </row>
    <row r="1146">
      <c r="B1146" s="18" t="inlineStr">
        <is>
          <t>buildings|large|elevation_m|27.0</t>
        </is>
      </c>
      <c r="C1146" s="18" t="inlineStr">
        <is>
          <t>buildings</t>
        </is>
      </c>
      <c r="D1146" s="18" t="inlineStr">
        <is>
          <t>large</t>
        </is>
      </c>
      <c r="E1146" s="18" t="inlineStr">
        <is>
          <t>elevation_m</t>
        </is>
      </c>
      <c r="F1146" s="18" t="inlineStr">
        <is>
          <t>spline value</t>
        </is>
      </c>
      <c r="G1146" s="18" t="n"/>
      <c r="H1146" s="33" t="n">
        <v>27</v>
      </c>
      <c r="I1146" s="33" t="n"/>
      <c r="J1146" s="33" t="n"/>
      <c r="K1146" s="34" t="n">
        <v>-1.209832042605497</v>
      </c>
      <c r="L1146" s="35">
        <f>IF(ISNUMBER(K1146),EXP(K1146),"")</f>
        <v/>
      </c>
      <c r="M1146" s="18" t="inlineStr">
        <is>
          <t>every value from 0 to 60 in steps of 0.1</t>
        </is>
      </c>
      <c r="N1146" s="18" t="inlineStr">
        <is>
          <t>buildings|large|elevation_m</t>
        </is>
      </c>
    </row>
    <row r="1147">
      <c r="B1147" s="18" t="inlineStr">
        <is>
          <t>buildings|large|elevation_m|27.1</t>
        </is>
      </c>
      <c r="C1147" s="18" t="inlineStr">
        <is>
          <t>buildings</t>
        </is>
      </c>
      <c r="D1147" s="18" t="inlineStr">
        <is>
          <t>large</t>
        </is>
      </c>
      <c r="E1147" s="18" t="inlineStr">
        <is>
          <t>elevation_m</t>
        </is>
      </c>
      <c r="F1147" s="18" t="inlineStr">
        <is>
          <t>spline value</t>
        </is>
      </c>
      <c r="G1147" s="18" t="n"/>
      <c r="H1147" s="33" t="n">
        <v>27.1</v>
      </c>
      <c r="I1147" s="33" t="n"/>
      <c r="J1147" s="33" t="n"/>
      <c r="K1147" s="34" t="n">
        <v>-1.208474307300316</v>
      </c>
      <c r="L1147" s="35">
        <f>IF(ISNUMBER(K1147),EXP(K1147),"")</f>
        <v/>
      </c>
      <c r="M1147" s="18" t="inlineStr">
        <is>
          <t>every value from 0 to 60 in steps of 0.1</t>
        </is>
      </c>
      <c r="N1147" s="18" t="inlineStr">
        <is>
          <t>buildings|large|elevation_m</t>
        </is>
      </c>
    </row>
    <row r="1148">
      <c r="B1148" s="18" t="inlineStr">
        <is>
          <t>buildings|large|elevation_m|27.2</t>
        </is>
      </c>
      <c r="C1148" s="18" t="inlineStr">
        <is>
          <t>buildings</t>
        </is>
      </c>
      <c r="D1148" s="18" t="inlineStr">
        <is>
          <t>large</t>
        </is>
      </c>
      <c r="E1148" s="18" t="inlineStr">
        <is>
          <t>elevation_m</t>
        </is>
      </c>
      <c r="F1148" s="18" t="inlineStr">
        <is>
          <t>spline value</t>
        </is>
      </c>
      <c r="G1148" s="18" t="n"/>
      <c r="H1148" s="33" t="n">
        <v>27.2</v>
      </c>
      <c r="I1148" s="33" t="n"/>
      <c r="J1148" s="33" t="n"/>
      <c r="K1148" s="34" t="n">
        <v>-1.207120543008097</v>
      </c>
      <c r="L1148" s="35">
        <f>IF(ISNUMBER(K1148),EXP(K1148),"")</f>
        <v/>
      </c>
      <c r="M1148" s="18" t="inlineStr">
        <is>
          <t>every value from 0 to 60 in steps of 0.1</t>
        </is>
      </c>
      <c r="N1148" s="18" t="inlineStr">
        <is>
          <t>buildings|large|elevation_m</t>
        </is>
      </c>
    </row>
    <row r="1149">
      <c r="B1149" s="18" t="inlineStr">
        <is>
          <t>buildings|large|elevation_m|27.3</t>
        </is>
      </c>
      <c r="C1149" s="18" t="inlineStr">
        <is>
          <t>buildings</t>
        </is>
      </c>
      <c r="D1149" s="18" t="inlineStr">
        <is>
          <t>large</t>
        </is>
      </c>
      <c r="E1149" s="18" t="inlineStr">
        <is>
          <t>elevation_m</t>
        </is>
      </c>
      <c r="F1149" s="18" t="inlineStr">
        <is>
          <t>spline value</t>
        </is>
      </c>
      <c r="G1149" s="18" t="n"/>
      <c r="H1149" s="33" t="n">
        <v>27.3</v>
      </c>
      <c r="I1149" s="33" t="n"/>
      <c r="J1149" s="33" t="n"/>
      <c r="K1149" s="34" t="n">
        <v>-1.205770728130454</v>
      </c>
      <c r="L1149" s="35">
        <f>IF(ISNUMBER(K1149),EXP(K1149),"")</f>
        <v/>
      </c>
      <c r="M1149" s="18" t="inlineStr">
        <is>
          <t>every value from 0 to 60 in steps of 0.1</t>
        </is>
      </c>
      <c r="N1149" s="18" t="inlineStr">
        <is>
          <t>buildings|large|elevation_m</t>
        </is>
      </c>
    </row>
    <row r="1150">
      <c r="B1150" s="18" t="inlineStr">
        <is>
          <t>buildings|large|elevation_m|27.4</t>
        </is>
      </c>
      <c r="C1150" s="18" t="inlineStr">
        <is>
          <t>buildings</t>
        </is>
      </c>
      <c r="D1150" s="18" t="inlineStr">
        <is>
          <t>large</t>
        </is>
      </c>
      <c r="E1150" s="18" t="inlineStr">
        <is>
          <t>elevation_m</t>
        </is>
      </c>
      <c r="F1150" s="18" t="inlineStr">
        <is>
          <t>spline value</t>
        </is>
      </c>
      <c r="G1150" s="18" t="n"/>
      <c r="H1150" s="33" t="n">
        <v>27.4</v>
      </c>
      <c r="I1150" s="33" t="n"/>
      <c r="J1150" s="33" t="n"/>
      <c r="K1150" s="34" t="n">
        <v>-1.204424841069001</v>
      </c>
      <c r="L1150" s="35">
        <f>IF(ISNUMBER(K1150),EXP(K1150),"")</f>
        <v/>
      </c>
      <c r="M1150" s="18" t="inlineStr">
        <is>
          <t>every value from 0 to 60 in steps of 0.1</t>
        </is>
      </c>
      <c r="N1150" s="18" t="inlineStr">
        <is>
          <t>buildings|large|elevation_m</t>
        </is>
      </c>
    </row>
    <row r="1151">
      <c r="B1151" s="18" t="inlineStr">
        <is>
          <t>buildings|large|elevation_m|27.5</t>
        </is>
      </c>
      <c r="C1151" s="18" t="inlineStr">
        <is>
          <t>buildings</t>
        </is>
      </c>
      <c r="D1151" s="18" t="inlineStr">
        <is>
          <t>large</t>
        </is>
      </c>
      <c r="E1151" s="18" t="inlineStr">
        <is>
          <t>elevation_m</t>
        </is>
      </c>
      <c r="F1151" s="18" t="inlineStr">
        <is>
          <t>spline value</t>
        </is>
      </c>
      <c r="G1151" s="18" t="n"/>
      <c r="H1151" s="33" t="n">
        <v>27.5</v>
      </c>
      <c r="I1151" s="33" t="n"/>
      <c r="J1151" s="33" t="n"/>
      <c r="K1151" s="34" t="n">
        <v>-1.20308286022535</v>
      </c>
      <c r="L1151" s="35">
        <f>IF(ISNUMBER(K1151),EXP(K1151),"")</f>
        <v/>
      </c>
      <c r="M1151" s="18" t="inlineStr">
        <is>
          <t>every value from 0 to 60 in steps of 0.1</t>
        </is>
      </c>
      <c r="N1151" s="18" t="inlineStr">
        <is>
          <t>buildings|large|elevation_m</t>
        </is>
      </c>
    </row>
    <row r="1152">
      <c r="B1152" s="18" t="inlineStr">
        <is>
          <t>buildings|large|elevation_m|27.6</t>
        </is>
      </c>
      <c r="C1152" s="18" t="inlineStr">
        <is>
          <t>buildings</t>
        </is>
      </c>
      <c r="D1152" s="18" t="inlineStr">
        <is>
          <t>large</t>
        </is>
      </c>
      <c r="E1152" s="18" t="inlineStr">
        <is>
          <t>elevation_m</t>
        </is>
      </c>
      <c r="F1152" s="18" t="inlineStr">
        <is>
          <t>spline value</t>
        </is>
      </c>
      <c r="G1152" s="18" t="n"/>
      <c r="H1152" s="33" t="n">
        <v>27.6</v>
      </c>
      <c r="I1152" s="33" t="n"/>
      <c r="J1152" s="33" t="n"/>
      <c r="K1152" s="34" t="n">
        <v>-1.201744764001116</v>
      </c>
      <c r="L1152" s="35">
        <f>IF(ISNUMBER(K1152),EXP(K1152),"")</f>
        <v/>
      </c>
      <c r="M1152" s="18" t="inlineStr">
        <is>
          <t>every value from 0 to 60 in steps of 0.1</t>
        </is>
      </c>
      <c r="N1152" s="18" t="inlineStr">
        <is>
          <t>buildings|large|elevation_m</t>
        </is>
      </c>
    </row>
    <row r="1153">
      <c r="B1153" s="18" t="inlineStr">
        <is>
          <t>buildings|large|elevation_m|27.7</t>
        </is>
      </c>
      <c r="C1153" s="18" t="inlineStr">
        <is>
          <t>buildings</t>
        </is>
      </c>
      <c r="D1153" s="18" t="inlineStr">
        <is>
          <t>large</t>
        </is>
      </c>
      <c r="E1153" s="18" t="inlineStr">
        <is>
          <t>elevation_m</t>
        </is>
      </c>
      <c r="F1153" s="18" t="inlineStr">
        <is>
          <t>spline value</t>
        </is>
      </c>
      <c r="G1153" s="18" t="n"/>
      <c r="H1153" s="33" t="n">
        <v>27.7</v>
      </c>
      <c r="I1153" s="33" t="n"/>
      <c r="J1153" s="33" t="n"/>
      <c r="K1153" s="34" t="n">
        <v>-1.200410530797912</v>
      </c>
      <c r="L1153" s="35">
        <f>IF(ISNUMBER(K1153),EXP(K1153),"")</f>
        <v/>
      </c>
      <c r="M1153" s="18" t="inlineStr">
        <is>
          <t>every value from 0 to 60 in steps of 0.1</t>
        </is>
      </c>
      <c r="N1153" s="18" t="inlineStr">
        <is>
          <t>buildings|large|elevation_m</t>
        </is>
      </c>
    </row>
    <row r="1154">
      <c r="B1154" s="18" t="inlineStr">
        <is>
          <t>buildings|large|elevation_m|27.8</t>
        </is>
      </c>
      <c r="C1154" s="18" t="inlineStr">
        <is>
          <t>buildings</t>
        </is>
      </c>
      <c r="D1154" s="18" t="inlineStr">
        <is>
          <t>large</t>
        </is>
      </c>
      <c r="E1154" s="18" t="inlineStr">
        <is>
          <t>elevation_m</t>
        </is>
      </c>
      <c r="F1154" s="18" t="inlineStr">
        <is>
          <t>spline value</t>
        </is>
      </c>
      <c r="G1154" s="18" t="n"/>
      <c r="H1154" s="33" t="n">
        <v>27.8</v>
      </c>
      <c r="I1154" s="33" t="n"/>
      <c r="J1154" s="33" t="n"/>
      <c r="K1154" s="34" t="n">
        <v>-1.199080139017353</v>
      </c>
      <c r="L1154" s="35">
        <f>IF(ISNUMBER(K1154),EXP(K1154),"")</f>
        <v/>
      </c>
      <c r="M1154" s="18" t="inlineStr">
        <is>
          <t>every value from 0 to 60 in steps of 0.1</t>
        </is>
      </c>
      <c r="N1154" s="18" t="inlineStr">
        <is>
          <t>buildings|large|elevation_m</t>
        </is>
      </c>
    </row>
    <row r="1155">
      <c r="B1155" s="18" t="inlineStr">
        <is>
          <t>buildings|large|elevation_m|27.9</t>
        </is>
      </c>
      <c r="C1155" s="18" t="inlineStr">
        <is>
          <t>buildings</t>
        </is>
      </c>
      <c r="D1155" s="18" t="inlineStr">
        <is>
          <t>large</t>
        </is>
      </c>
      <c r="E1155" s="18" t="inlineStr">
        <is>
          <t>elevation_m</t>
        </is>
      </c>
      <c r="F1155" s="18" t="inlineStr">
        <is>
          <t>spline value</t>
        </is>
      </c>
      <c r="G1155" s="18" t="n"/>
      <c r="H1155" s="33" t="n">
        <v>27.9</v>
      </c>
      <c r="I1155" s="33" t="n"/>
      <c r="J1155" s="33" t="n"/>
      <c r="K1155" s="34" t="n">
        <v>-1.197753567061052</v>
      </c>
      <c r="L1155" s="35">
        <f>IF(ISNUMBER(K1155),EXP(K1155),"")</f>
        <v/>
      </c>
      <c r="M1155" s="18" t="inlineStr">
        <is>
          <t>every value from 0 to 60 in steps of 0.1</t>
        </is>
      </c>
      <c r="N1155" s="18" t="inlineStr">
        <is>
          <t>buildings|large|elevation_m</t>
        </is>
      </c>
    </row>
    <row r="1156">
      <c r="B1156" s="18" t="inlineStr">
        <is>
          <t>buildings|large|elevation_m|28.0</t>
        </is>
      </c>
      <c r="C1156" s="18" t="inlineStr">
        <is>
          <t>buildings</t>
        </is>
      </c>
      <c r="D1156" s="18" t="inlineStr">
        <is>
          <t>large</t>
        </is>
      </c>
      <c r="E1156" s="18" t="inlineStr">
        <is>
          <t>elevation_m</t>
        </is>
      </c>
      <c r="F1156" s="18" t="inlineStr">
        <is>
          <t>spline value</t>
        </is>
      </c>
      <c r="G1156" s="18" t="n"/>
      <c r="H1156" s="33" t="n">
        <v>28</v>
      </c>
      <c r="I1156" s="33" t="n"/>
      <c r="J1156" s="33" t="n"/>
      <c r="K1156" s="34" t="n">
        <v>-1.196430793330621</v>
      </c>
      <c r="L1156" s="35">
        <f>IF(ISNUMBER(K1156),EXP(K1156),"")</f>
        <v/>
      </c>
      <c r="M1156" s="18" t="inlineStr">
        <is>
          <t>every value from 0 to 60 in steps of 0.1</t>
        </is>
      </c>
      <c r="N1156" s="18" t="inlineStr">
        <is>
          <t>buildings|large|elevation_m</t>
        </is>
      </c>
    </row>
    <row r="1157">
      <c r="B1157" s="18" t="inlineStr">
        <is>
          <t>buildings|large|elevation_m|28.1</t>
        </is>
      </c>
      <c r="C1157" s="18" t="inlineStr">
        <is>
          <t>buildings</t>
        </is>
      </c>
      <c r="D1157" s="18" t="inlineStr">
        <is>
          <t>large</t>
        </is>
      </c>
      <c r="E1157" s="18" t="inlineStr">
        <is>
          <t>elevation_m</t>
        </is>
      </c>
      <c r="F1157" s="18" t="inlineStr">
        <is>
          <t>spline value</t>
        </is>
      </c>
      <c r="G1157" s="18" t="n"/>
      <c r="H1157" s="33" t="n">
        <v>28.1</v>
      </c>
      <c r="I1157" s="33" t="n"/>
      <c r="J1157" s="33" t="n"/>
      <c r="K1157" s="34" t="n">
        <v>-1.195111796227676</v>
      </c>
      <c r="L1157" s="35">
        <f>IF(ISNUMBER(K1157),EXP(K1157),"")</f>
        <v/>
      </c>
      <c r="M1157" s="18" t="inlineStr">
        <is>
          <t>every value from 0 to 60 in steps of 0.1</t>
        </is>
      </c>
      <c r="N1157" s="18" t="inlineStr">
        <is>
          <t>buildings|large|elevation_m</t>
        </is>
      </c>
    </row>
    <row r="1158">
      <c r="B1158" s="18" t="inlineStr">
        <is>
          <t>buildings|large|elevation_m|28.2</t>
        </is>
      </c>
      <c r="C1158" s="18" t="inlineStr">
        <is>
          <t>buildings</t>
        </is>
      </c>
      <c r="D1158" s="18" t="inlineStr">
        <is>
          <t>large</t>
        </is>
      </c>
      <c r="E1158" s="18" t="inlineStr">
        <is>
          <t>elevation_m</t>
        </is>
      </c>
      <c r="F1158" s="18" t="inlineStr">
        <is>
          <t>spline value</t>
        </is>
      </c>
      <c r="G1158" s="18" t="n"/>
      <c r="H1158" s="33" t="n">
        <v>28.2</v>
      </c>
      <c r="I1158" s="33" t="n"/>
      <c r="J1158" s="33" t="n"/>
      <c r="K1158" s="34" t="n">
        <v>-1.193796554153829</v>
      </c>
      <c r="L1158" s="35">
        <f>IF(ISNUMBER(K1158),EXP(K1158),"")</f>
        <v/>
      </c>
      <c r="M1158" s="18" t="inlineStr">
        <is>
          <t>every value from 0 to 60 in steps of 0.1</t>
        </is>
      </c>
      <c r="N1158" s="18" t="inlineStr">
        <is>
          <t>buildings|large|elevation_m</t>
        </is>
      </c>
    </row>
    <row r="1159">
      <c r="B1159" s="18" t="inlineStr">
        <is>
          <t>buildings|large|elevation_m|28.3</t>
        </is>
      </c>
      <c r="C1159" s="18" t="inlineStr">
        <is>
          <t>buildings</t>
        </is>
      </c>
      <c r="D1159" s="18" t="inlineStr">
        <is>
          <t>large</t>
        </is>
      </c>
      <c r="E1159" s="18" t="inlineStr">
        <is>
          <t>elevation_m</t>
        </is>
      </c>
      <c r="F1159" s="18" t="inlineStr">
        <is>
          <t>spline value</t>
        </is>
      </c>
      <c r="G1159" s="18" t="n"/>
      <c r="H1159" s="33" t="n">
        <v>28.3</v>
      </c>
      <c r="I1159" s="33" t="n"/>
      <c r="J1159" s="33" t="n"/>
      <c r="K1159" s="34" t="n">
        <v>-1.192485045510695</v>
      </c>
      <c r="L1159" s="35">
        <f>IF(ISNUMBER(K1159),EXP(K1159),"")</f>
        <v/>
      </c>
      <c r="M1159" s="18" t="inlineStr">
        <is>
          <t>every value from 0 to 60 in steps of 0.1</t>
        </is>
      </c>
      <c r="N1159" s="18" t="inlineStr">
        <is>
          <t>buildings|large|elevation_m</t>
        </is>
      </c>
    </row>
    <row r="1160">
      <c r="B1160" s="18" t="inlineStr">
        <is>
          <t>buildings|large|elevation_m|28.4</t>
        </is>
      </c>
      <c r="C1160" s="18" t="inlineStr">
        <is>
          <t>buildings</t>
        </is>
      </c>
      <c r="D1160" s="18" t="inlineStr">
        <is>
          <t>large</t>
        </is>
      </c>
      <c r="E1160" s="18" t="inlineStr">
        <is>
          <t>elevation_m</t>
        </is>
      </c>
      <c r="F1160" s="18" t="inlineStr">
        <is>
          <t>spline value</t>
        </is>
      </c>
      <c r="G1160" s="18" t="n"/>
      <c r="H1160" s="33" t="n">
        <v>28.4</v>
      </c>
      <c r="I1160" s="33" t="n"/>
      <c r="J1160" s="33" t="n"/>
      <c r="K1160" s="34" t="n">
        <v>-1.191177248699887</v>
      </c>
      <c r="L1160" s="35">
        <f>IF(ISNUMBER(K1160),EXP(K1160),"")</f>
        <v/>
      </c>
      <c r="M1160" s="18" t="inlineStr">
        <is>
          <t>every value from 0 to 60 in steps of 0.1</t>
        </is>
      </c>
      <c r="N1160" s="18" t="inlineStr">
        <is>
          <t>buildings|large|elevation_m</t>
        </is>
      </c>
    </row>
    <row r="1161">
      <c r="B1161" s="18" t="inlineStr">
        <is>
          <t>buildings|large|elevation_m|28.5</t>
        </is>
      </c>
      <c r="C1161" s="18" t="inlineStr">
        <is>
          <t>buildings</t>
        </is>
      </c>
      <c r="D1161" s="18" t="inlineStr">
        <is>
          <t>large</t>
        </is>
      </c>
      <c r="E1161" s="18" t="inlineStr">
        <is>
          <t>elevation_m</t>
        </is>
      </c>
      <c r="F1161" s="18" t="inlineStr">
        <is>
          <t>spline value</t>
        </is>
      </c>
      <c r="G1161" s="18" t="n"/>
      <c r="H1161" s="33" t="n">
        <v>28.5</v>
      </c>
      <c r="I1161" s="33" t="n"/>
      <c r="J1161" s="33" t="n"/>
      <c r="K1161" s="34" t="n">
        <v>-1.189873142123018</v>
      </c>
      <c r="L1161" s="35">
        <f>IF(ISNUMBER(K1161),EXP(K1161),"")</f>
        <v/>
      </c>
      <c r="M1161" s="18" t="inlineStr">
        <is>
          <t>every value from 0 to 60 in steps of 0.1</t>
        </is>
      </c>
      <c r="N1161" s="18" t="inlineStr">
        <is>
          <t>buildings|large|elevation_m</t>
        </is>
      </c>
    </row>
    <row r="1162">
      <c r="B1162" s="18" t="inlineStr">
        <is>
          <t>buildings|large|elevation_m|28.6</t>
        </is>
      </c>
      <c r="C1162" s="18" t="inlineStr">
        <is>
          <t>buildings</t>
        </is>
      </c>
      <c r="D1162" s="18" t="inlineStr">
        <is>
          <t>large</t>
        </is>
      </c>
      <c r="E1162" s="18" t="inlineStr">
        <is>
          <t>elevation_m</t>
        </is>
      </c>
      <c r="F1162" s="18" t="inlineStr">
        <is>
          <t>spline value</t>
        </is>
      </c>
      <c r="G1162" s="18" t="n"/>
      <c r="H1162" s="33" t="n">
        <v>28.6</v>
      </c>
      <c r="I1162" s="33" t="n"/>
      <c r="J1162" s="33" t="n"/>
      <c r="K1162" s="34" t="n">
        <v>-1.188572704181702</v>
      </c>
      <c r="L1162" s="35">
        <f>IF(ISNUMBER(K1162),EXP(K1162),"")</f>
        <v/>
      </c>
      <c r="M1162" s="18" t="inlineStr">
        <is>
          <t>every value from 0 to 60 in steps of 0.1</t>
        </is>
      </c>
      <c r="N1162" s="18" t="inlineStr">
        <is>
          <t>buildings|large|elevation_m</t>
        </is>
      </c>
    </row>
    <row r="1163">
      <c r="B1163" s="18" t="inlineStr">
        <is>
          <t>buildings|large|elevation_m|28.7</t>
        </is>
      </c>
      <c r="C1163" s="18" t="inlineStr">
        <is>
          <t>buildings</t>
        </is>
      </c>
      <c r="D1163" s="18" t="inlineStr">
        <is>
          <t>large</t>
        </is>
      </c>
      <c r="E1163" s="18" t="inlineStr">
        <is>
          <t>elevation_m</t>
        </is>
      </c>
      <c r="F1163" s="18" t="inlineStr">
        <is>
          <t>spline value</t>
        </is>
      </c>
      <c r="G1163" s="18" t="n"/>
      <c r="H1163" s="33" t="n">
        <v>28.7</v>
      </c>
      <c r="I1163" s="33" t="n"/>
      <c r="J1163" s="33" t="n"/>
      <c r="K1163" s="34" t="n">
        <v>-1.187275913277554</v>
      </c>
      <c r="L1163" s="35">
        <f>IF(ISNUMBER(K1163),EXP(K1163),"")</f>
        <v/>
      </c>
      <c r="M1163" s="18" t="inlineStr">
        <is>
          <t>every value from 0 to 60 in steps of 0.1</t>
        </is>
      </c>
      <c r="N1163" s="18" t="inlineStr">
        <is>
          <t>buildings|large|elevation_m</t>
        </is>
      </c>
    </row>
    <row r="1164">
      <c r="B1164" s="18" t="inlineStr">
        <is>
          <t>buildings|large|elevation_m|28.8</t>
        </is>
      </c>
      <c r="C1164" s="18" t="inlineStr">
        <is>
          <t>buildings</t>
        </is>
      </c>
      <c r="D1164" s="18" t="inlineStr">
        <is>
          <t>large</t>
        </is>
      </c>
      <c r="E1164" s="18" t="inlineStr">
        <is>
          <t>elevation_m</t>
        </is>
      </c>
      <c r="F1164" s="18" t="inlineStr">
        <is>
          <t>spline value</t>
        </is>
      </c>
      <c r="G1164" s="18" t="n"/>
      <c r="H1164" s="33" t="n">
        <v>28.8</v>
      </c>
      <c r="I1164" s="33" t="n"/>
      <c r="J1164" s="33" t="n"/>
      <c r="K1164" s="34" t="n">
        <v>-1.185982747812186</v>
      </c>
      <c r="L1164" s="35">
        <f>IF(ISNUMBER(K1164),EXP(K1164),"")</f>
        <v/>
      </c>
      <c r="M1164" s="18" t="inlineStr">
        <is>
          <t>every value from 0 to 60 in steps of 0.1</t>
        </is>
      </c>
      <c r="N1164" s="18" t="inlineStr">
        <is>
          <t>buildings|large|elevation_m</t>
        </is>
      </c>
    </row>
    <row r="1165">
      <c r="B1165" s="18" t="inlineStr">
        <is>
          <t>buildings|large|elevation_m|28.9</t>
        </is>
      </c>
      <c r="C1165" s="18" t="inlineStr">
        <is>
          <t>buildings</t>
        </is>
      </c>
      <c r="D1165" s="18" t="inlineStr">
        <is>
          <t>large</t>
        </is>
      </c>
      <c r="E1165" s="18" t="inlineStr">
        <is>
          <t>elevation_m</t>
        </is>
      </c>
      <c r="F1165" s="18" t="inlineStr">
        <is>
          <t>spline value</t>
        </is>
      </c>
      <c r="G1165" s="18" t="n"/>
      <c r="H1165" s="33" t="n">
        <v>28.9</v>
      </c>
      <c r="I1165" s="33" t="n"/>
      <c r="J1165" s="33" t="n"/>
      <c r="K1165" s="34" t="n">
        <v>-1.184693186187213</v>
      </c>
      <c r="L1165" s="35">
        <f>IF(ISNUMBER(K1165),EXP(K1165),"")</f>
        <v/>
      </c>
      <c r="M1165" s="18" t="inlineStr">
        <is>
          <t>every value from 0 to 60 in steps of 0.1</t>
        </is>
      </c>
      <c r="N1165" s="18" t="inlineStr">
        <is>
          <t>buildings|large|elevation_m</t>
        </is>
      </c>
    </row>
    <row r="1166">
      <c r="B1166" s="18" t="inlineStr">
        <is>
          <t>buildings|large|elevation_m|29.0</t>
        </is>
      </c>
      <c r="C1166" s="18" t="inlineStr">
        <is>
          <t>buildings</t>
        </is>
      </c>
      <c r="D1166" s="18" t="inlineStr">
        <is>
          <t>large</t>
        </is>
      </c>
      <c r="E1166" s="18" t="inlineStr">
        <is>
          <t>elevation_m</t>
        </is>
      </c>
      <c r="F1166" s="18" t="inlineStr">
        <is>
          <t>spline value</t>
        </is>
      </c>
      <c r="G1166" s="18" t="n"/>
      <c r="H1166" s="33" t="n">
        <v>29</v>
      </c>
      <c r="I1166" s="33" t="n"/>
      <c r="J1166" s="33" t="n"/>
      <c r="K1166" s="34" t="n">
        <v>-1.183407206804247</v>
      </c>
      <c r="L1166" s="35">
        <f>IF(ISNUMBER(K1166),EXP(K1166),"")</f>
        <v/>
      </c>
      <c r="M1166" s="18" t="inlineStr">
        <is>
          <t>every value from 0 to 60 in steps of 0.1</t>
        </is>
      </c>
      <c r="N1166" s="18" t="inlineStr">
        <is>
          <t>buildings|large|elevation_m</t>
        </is>
      </c>
    </row>
    <row r="1167">
      <c r="B1167" s="18" t="inlineStr">
        <is>
          <t>buildings|large|elevation_m|29.1</t>
        </is>
      </c>
      <c r="C1167" s="18" t="inlineStr">
        <is>
          <t>buildings</t>
        </is>
      </c>
      <c r="D1167" s="18" t="inlineStr">
        <is>
          <t>large</t>
        </is>
      </c>
      <c r="E1167" s="18" t="inlineStr">
        <is>
          <t>elevation_m</t>
        </is>
      </c>
      <c r="F1167" s="18" t="inlineStr">
        <is>
          <t>spline value</t>
        </is>
      </c>
      <c r="G1167" s="18" t="n"/>
      <c r="H1167" s="33" t="n">
        <v>29.1</v>
      </c>
      <c r="I1167" s="33" t="n"/>
      <c r="J1167" s="33" t="n"/>
      <c r="K1167" s="34" t="n">
        <v>-1.182124788064903</v>
      </c>
      <c r="L1167" s="35">
        <f>IF(ISNUMBER(K1167),EXP(K1167),"")</f>
        <v/>
      </c>
      <c r="M1167" s="18" t="inlineStr">
        <is>
          <t>every value from 0 to 60 in steps of 0.1</t>
        </is>
      </c>
      <c r="N1167" s="18" t="inlineStr">
        <is>
          <t>buildings|large|elevation_m</t>
        </is>
      </c>
    </row>
    <row r="1168">
      <c r="B1168" s="18" t="inlineStr">
        <is>
          <t>buildings|large|elevation_m|29.2</t>
        </is>
      </c>
      <c r="C1168" s="18" t="inlineStr">
        <is>
          <t>buildings</t>
        </is>
      </c>
      <c r="D1168" s="18" t="inlineStr">
        <is>
          <t>large</t>
        </is>
      </c>
      <c r="E1168" s="18" t="inlineStr">
        <is>
          <t>elevation_m</t>
        </is>
      </c>
      <c r="F1168" s="18" t="inlineStr">
        <is>
          <t>spline value</t>
        </is>
      </c>
      <c r="G1168" s="18" t="n"/>
      <c r="H1168" s="33" t="n">
        <v>29.2</v>
      </c>
      <c r="I1168" s="33" t="n"/>
      <c r="J1168" s="33" t="n"/>
      <c r="K1168" s="34" t="n">
        <v>-1.180845908370795</v>
      </c>
      <c r="L1168" s="35">
        <f>IF(ISNUMBER(K1168),EXP(K1168),"")</f>
        <v/>
      </c>
      <c r="M1168" s="18" t="inlineStr">
        <is>
          <t>every value from 0 to 60 in steps of 0.1</t>
        </is>
      </c>
      <c r="N1168" s="18" t="inlineStr">
        <is>
          <t>buildings|large|elevation_m</t>
        </is>
      </c>
    </row>
    <row r="1169">
      <c r="B1169" s="18" t="inlineStr">
        <is>
          <t>buildings|large|elevation_m|29.3</t>
        </is>
      </c>
      <c r="C1169" s="18" t="inlineStr">
        <is>
          <t>buildings</t>
        </is>
      </c>
      <c r="D1169" s="18" t="inlineStr">
        <is>
          <t>large</t>
        </is>
      </c>
      <c r="E1169" s="18" t="inlineStr">
        <is>
          <t>elevation_m</t>
        </is>
      </c>
      <c r="F1169" s="18" t="inlineStr">
        <is>
          <t>spline value</t>
        </is>
      </c>
      <c r="G1169" s="18" t="n"/>
      <c r="H1169" s="33" t="n">
        <v>29.3</v>
      </c>
      <c r="I1169" s="33" t="n"/>
      <c r="J1169" s="33" t="n"/>
      <c r="K1169" s="34" t="n">
        <v>-1.179570546123535</v>
      </c>
      <c r="L1169" s="35">
        <f>IF(ISNUMBER(K1169),EXP(K1169),"")</f>
        <v/>
      </c>
      <c r="M1169" s="18" t="inlineStr">
        <is>
          <t>every value from 0 to 60 in steps of 0.1</t>
        </is>
      </c>
      <c r="N1169" s="18" t="inlineStr">
        <is>
          <t>buildings|large|elevation_m</t>
        </is>
      </c>
    </row>
    <row r="1170">
      <c r="B1170" s="18" t="inlineStr">
        <is>
          <t>buildings|large|elevation_m|29.4</t>
        </is>
      </c>
      <c r="C1170" s="18" t="inlineStr">
        <is>
          <t>buildings</t>
        </is>
      </c>
      <c r="D1170" s="18" t="inlineStr">
        <is>
          <t>large</t>
        </is>
      </c>
      <c r="E1170" s="18" t="inlineStr">
        <is>
          <t>elevation_m</t>
        </is>
      </c>
      <c r="F1170" s="18" t="inlineStr">
        <is>
          <t>spline value</t>
        </is>
      </c>
      <c r="G1170" s="18" t="n"/>
      <c r="H1170" s="33" t="n">
        <v>29.4</v>
      </c>
      <c r="I1170" s="33" t="n"/>
      <c r="J1170" s="33" t="n"/>
      <c r="K1170" s="34" t="n">
        <v>-1.178298679724738</v>
      </c>
      <c r="L1170" s="35">
        <f>IF(ISNUMBER(K1170),EXP(K1170),"")</f>
        <v/>
      </c>
      <c r="M1170" s="18" t="inlineStr">
        <is>
          <t>every value from 0 to 60 in steps of 0.1</t>
        </is>
      </c>
      <c r="N1170" s="18" t="inlineStr">
        <is>
          <t>buildings|large|elevation_m</t>
        </is>
      </c>
    </row>
    <row r="1171">
      <c r="B1171" s="18" t="inlineStr">
        <is>
          <t>buildings|large|elevation_m|29.5</t>
        </is>
      </c>
      <c r="C1171" s="18" t="inlineStr">
        <is>
          <t>buildings</t>
        </is>
      </c>
      <c r="D1171" s="18" t="inlineStr">
        <is>
          <t>large</t>
        </is>
      </c>
      <c r="E1171" s="18" t="inlineStr">
        <is>
          <t>elevation_m</t>
        </is>
      </c>
      <c r="F1171" s="18" t="inlineStr">
        <is>
          <t>spline value</t>
        </is>
      </c>
      <c r="G1171" s="18" t="n"/>
      <c r="H1171" s="33" t="n">
        <v>29.5</v>
      </c>
      <c r="I1171" s="33" t="n"/>
      <c r="J1171" s="33" t="n"/>
      <c r="K1171" s="34" t="n">
        <v>-1.177030287576017</v>
      </c>
      <c r="L1171" s="35">
        <f>IF(ISNUMBER(K1171),EXP(K1171),"")</f>
        <v/>
      </c>
      <c r="M1171" s="18" t="inlineStr">
        <is>
          <t>every value from 0 to 60 in steps of 0.1</t>
        </is>
      </c>
      <c r="N1171" s="18" t="inlineStr">
        <is>
          <t>buildings|large|elevation_m</t>
        </is>
      </c>
    </row>
    <row r="1172">
      <c r="B1172" s="18" t="inlineStr">
        <is>
          <t>buildings|large|elevation_m|29.6</t>
        </is>
      </c>
      <c r="C1172" s="18" t="inlineStr">
        <is>
          <t>buildings</t>
        </is>
      </c>
      <c r="D1172" s="18" t="inlineStr">
        <is>
          <t>large</t>
        </is>
      </c>
      <c r="E1172" s="18" t="inlineStr">
        <is>
          <t>elevation_m</t>
        </is>
      </c>
      <c r="F1172" s="18" t="inlineStr">
        <is>
          <t>spline value</t>
        </is>
      </c>
      <c r="G1172" s="18" t="n"/>
      <c r="H1172" s="33" t="n">
        <v>29.6</v>
      </c>
      <c r="I1172" s="33" t="n"/>
      <c r="J1172" s="33" t="n"/>
      <c r="K1172" s="34" t="n">
        <v>-1.175765348078986</v>
      </c>
      <c r="L1172" s="35">
        <f>IF(ISNUMBER(K1172),EXP(K1172),"")</f>
        <v/>
      </c>
      <c r="M1172" s="18" t="inlineStr">
        <is>
          <t>every value from 0 to 60 in steps of 0.1</t>
        </is>
      </c>
      <c r="N1172" s="18" t="inlineStr">
        <is>
          <t>buildings|large|elevation_m</t>
        </is>
      </c>
    </row>
    <row r="1173">
      <c r="B1173" s="18" t="inlineStr">
        <is>
          <t>buildings|large|elevation_m|29.7</t>
        </is>
      </c>
      <c r="C1173" s="18" t="inlineStr">
        <is>
          <t>buildings</t>
        </is>
      </c>
      <c r="D1173" s="18" t="inlineStr">
        <is>
          <t>large</t>
        </is>
      </c>
      <c r="E1173" s="18" t="inlineStr">
        <is>
          <t>elevation_m</t>
        </is>
      </c>
      <c r="F1173" s="18" t="inlineStr">
        <is>
          <t>spline value</t>
        </is>
      </c>
      <c r="G1173" s="18" t="n"/>
      <c r="H1173" s="33" t="n">
        <v>29.7</v>
      </c>
      <c r="I1173" s="33" t="n"/>
      <c r="J1173" s="33" t="n"/>
      <c r="K1173" s="34" t="n">
        <v>-1.174503839635259</v>
      </c>
      <c r="L1173" s="35">
        <f>IF(ISNUMBER(K1173),EXP(K1173),"")</f>
        <v/>
      </c>
      <c r="M1173" s="18" t="inlineStr">
        <is>
          <t>every value from 0 to 60 in steps of 0.1</t>
        </is>
      </c>
      <c r="N1173" s="18" t="inlineStr">
        <is>
          <t>buildings|large|elevation_m</t>
        </is>
      </c>
    </row>
    <row r="1174">
      <c r="B1174" s="18" t="inlineStr">
        <is>
          <t>buildings|large|elevation_m|29.8</t>
        </is>
      </c>
      <c r="C1174" s="18" t="inlineStr">
        <is>
          <t>buildings</t>
        </is>
      </c>
      <c r="D1174" s="18" t="inlineStr">
        <is>
          <t>large</t>
        </is>
      </c>
      <c r="E1174" s="18" t="inlineStr">
        <is>
          <t>elevation_m</t>
        </is>
      </c>
      <c r="F1174" s="18" t="inlineStr">
        <is>
          <t>spline value</t>
        </is>
      </c>
      <c r="G1174" s="18" t="n"/>
      <c r="H1174" s="33" t="n">
        <v>29.8</v>
      </c>
      <c r="I1174" s="33" t="n"/>
      <c r="J1174" s="33" t="n"/>
      <c r="K1174" s="34" t="n">
        <v>-1.173245740646449</v>
      </c>
      <c r="L1174" s="35">
        <f>IF(ISNUMBER(K1174),EXP(K1174),"")</f>
        <v/>
      </c>
      <c r="M1174" s="18" t="inlineStr">
        <is>
          <t>every value from 0 to 60 in steps of 0.1</t>
        </is>
      </c>
      <c r="N1174" s="18" t="inlineStr">
        <is>
          <t>buildings|large|elevation_m</t>
        </is>
      </c>
    </row>
    <row r="1175">
      <c r="B1175" s="18" t="inlineStr">
        <is>
          <t>buildings|large|elevation_m|29.9</t>
        </is>
      </c>
      <c r="C1175" s="18" t="inlineStr">
        <is>
          <t>buildings</t>
        </is>
      </c>
      <c r="D1175" s="18" t="inlineStr">
        <is>
          <t>large</t>
        </is>
      </c>
      <c r="E1175" s="18" t="inlineStr">
        <is>
          <t>elevation_m</t>
        </is>
      </c>
      <c r="F1175" s="18" t="inlineStr">
        <is>
          <t>spline value</t>
        </is>
      </c>
      <c r="G1175" s="18" t="n"/>
      <c r="H1175" s="33" t="n">
        <v>29.9</v>
      </c>
      <c r="I1175" s="33" t="n"/>
      <c r="J1175" s="33" t="n"/>
      <c r="K1175" s="34" t="n">
        <v>-1.17199102951417</v>
      </c>
      <c r="L1175" s="35">
        <f>IF(ISNUMBER(K1175),EXP(K1175),"")</f>
        <v/>
      </c>
      <c r="M1175" s="18" t="inlineStr">
        <is>
          <t>every value from 0 to 60 in steps of 0.1</t>
        </is>
      </c>
      <c r="N1175" s="18" t="inlineStr">
        <is>
          <t>buildings|large|elevation_m</t>
        </is>
      </c>
    </row>
    <row r="1176">
      <c r="B1176" s="18" t="inlineStr">
        <is>
          <t>buildings|large|elevation_m|30.0</t>
        </is>
      </c>
      <c r="C1176" s="18" t="inlineStr">
        <is>
          <t>buildings</t>
        </is>
      </c>
      <c r="D1176" s="18" t="inlineStr">
        <is>
          <t>large</t>
        </is>
      </c>
      <c r="E1176" s="18" t="inlineStr">
        <is>
          <t>elevation_m</t>
        </is>
      </c>
      <c r="F1176" s="18" t="inlineStr">
        <is>
          <t>spline value</t>
        </is>
      </c>
      <c r="G1176" s="18" t="n"/>
      <c r="H1176" s="33" t="n">
        <v>30</v>
      </c>
      <c r="I1176" s="33" t="n"/>
      <c r="J1176" s="33" t="n"/>
      <c r="K1176" s="34" t="n">
        <v>-1.170739684640035</v>
      </c>
      <c r="L1176" s="35">
        <f>IF(ISNUMBER(K1176),EXP(K1176),"")</f>
        <v/>
      </c>
      <c r="M1176" s="18" t="inlineStr">
        <is>
          <t>every value from 0 to 60 in steps of 0.1</t>
        </is>
      </c>
      <c r="N1176" s="18" t="inlineStr">
        <is>
          <t>buildings|large|elevation_m</t>
        </is>
      </c>
    </row>
    <row r="1177">
      <c r="B1177" s="18" t="inlineStr">
        <is>
          <t>buildings|large|elevation_m|30.1</t>
        </is>
      </c>
      <c r="C1177" s="18" t="inlineStr">
        <is>
          <t>buildings</t>
        </is>
      </c>
      <c r="D1177" s="18" t="inlineStr">
        <is>
          <t>large</t>
        </is>
      </c>
      <c r="E1177" s="18" t="inlineStr">
        <is>
          <t>elevation_m</t>
        </is>
      </c>
      <c r="F1177" s="18" t="inlineStr">
        <is>
          <t>spline value</t>
        </is>
      </c>
      <c r="G1177" s="18" t="n"/>
      <c r="H1177" s="33" t="n">
        <v>30.1</v>
      </c>
      <c r="I1177" s="33" t="n"/>
      <c r="J1177" s="33" t="n"/>
      <c r="K1177" s="34" t="n">
        <v>-1.169491684425658</v>
      </c>
      <c r="L1177" s="35">
        <f>IF(ISNUMBER(K1177),EXP(K1177),"")</f>
        <v/>
      </c>
      <c r="M1177" s="18" t="inlineStr">
        <is>
          <t>every value from 0 to 60 in steps of 0.1</t>
        </is>
      </c>
      <c r="N1177" s="18" t="inlineStr">
        <is>
          <t>buildings|large|elevation_m</t>
        </is>
      </c>
    </row>
    <row r="1178">
      <c r="B1178" s="18" t="inlineStr">
        <is>
          <t>buildings|large|elevation_m|30.2</t>
        </is>
      </c>
      <c r="C1178" s="18" t="inlineStr">
        <is>
          <t>buildings</t>
        </is>
      </c>
      <c r="D1178" s="18" t="inlineStr">
        <is>
          <t>large</t>
        </is>
      </c>
      <c r="E1178" s="18" t="inlineStr">
        <is>
          <t>elevation_m</t>
        </is>
      </c>
      <c r="F1178" s="18" t="inlineStr">
        <is>
          <t>spline value</t>
        </is>
      </c>
      <c r="G1178" s="18" t="n"/>
      <c r="H1178" s="33" t="n">
        <v>30.2</v>
      </c>
      <c r="I1178" s="33" t="n"/>
      <c r="J1178" s="33" t="n"/>
      <c r="K1178" s="34" t="n">
        <v>-1.168247007272654</v>
      </c>
      <c r="L1178" s="35">
        <f>IF(ISNUMBER(K1178),EXP(K1178),"")</f>
        <v/>
      </c>
      <c r="M1178" s="18" t="inlineStr">
        <is>
          <t>every value from 0 to 60 in steps of 0.1</t>
        </is>
      </c>
      <c r="N1178" s="18" t="inlineStr">
        <is>
          <t>buildings|large|elevation_m</t>
        </is>
      </c>
    </row>
    <row r="1179">
      <c r="B1179" s="18" t="inlineStr">
        <is>
          <t>buildings|large|elevation_m|30.3</t>
        </is>
      </c>
      <c r="C1179" s="18" t="inlineStr">
        <is>
          <t>buildings</t>
        </is>
      </c>
      <c r="D1179" s="18" t="inlineStr">
        <is>
          <t>large</t>
        </is>
      </c>
      <c r="E1179" s="18" t="inlineStr">
        <is>
          <t>elevation_m</t>
        </is>
      </c>
      <c r="F1179" s="18" t="inlineStr">
        <is>
          <t>spline value</t>
        </is>
      </c>
      <c r="G1179" s="18" t="n"/>
      <c r="H1179" s="33" t="n">
        <v>30.3</v>
      </c>
      <c r="I1179" s="33" t="n"/>
      <c r="J1179" s="33" t="n"/>
      <c r="K1179" s="34" t="n">
        <v>-1.167005631582635</v>
      </c>
      <c r="L1179" s="35">
        <f>IF(ISNUMBER(K1179),EXP(K1179),"")</f>
        <v/>
      </c>
      <c r="M1179" s="18" t="inlineStr">
        <is>
          <t>every value from 0 to 60 in steps of 0.1</t>
        </is>
      </c>
      <c r="N1179" s="18" t="inlineStr">
        <is>
          <t>buildings|large|elevation_m</t>
        </is>
      </c>
    </row>
    <row r="1180">
      <c r="B1180" s="18" t="inlineStr">
        <is>
          <t>buildings|large|elevation_m|30.4</t>
        </is>
      </c>
      <c r="C1180" s="18" t="inlineStr">
        <is>
          <t>buildings</t>
        </is>
      </c>
      <c r="D1180" s="18" t="inlineStr">
        <is>
          <t>large</t>
        </is>
      </c>
      <c r="E1180" s="18" t="inlineStr">
        <is>
          <t>elevation_m</t>
        </is>
      </c>
      <c r="F1180" s="18" t="inlineStr">
        <is>
          <t>spline value</t>
        </is>
      </c>
      <c r="G1180" s="18" t="n"/>
      <c r="H1180" s="33" t="n">
        <v>30.4</v>
      </c>
      <c r="I1180" s="33" t="n"/>
      <c r="J1180" s="33" t="n"/>
      <c r="K1180" s="34" t="n">
        <v>-1.165767535757215</v>
      </c>
      <c r="L1180" s="35">
        <f>IF(ISNUMBER(K1180),EXP(K1180),"")</f>
        <v/>
      </c>
      <c r="M1180" s="18" t="inlineStr">
        <is>
          <t>every value from 0 to 60 in steps of 0.1</t>
        </is>
      </c>
      <c r="N1180" s="18" t="inlineStr">
        <is>
          <t>buildings|large|elevation_m</t>
        </is>
      </c>
    </row>
    <row r="1181">
      <c r="B1181" s="18" t="inlineStr">
        <is>
          <t>buildings|large|elevation_m|30.5</t>
        </is>
      </c>
      <c r="C1181" s="18" t="inlineStr">
        <is>
          <t>buildings</t>
        </is>
      </c>
      <c r="D1181" s="18" t="inlineStr">
        <is>
          <t>large</t>
        </is>
      </c>
      <c r="E1181" s="18" t="inlineStr">
        <is>
          <t>elevation_m</t>
        </is>
      </c>
      <c r="F1181" s="18" t="inlineStr">
        <is>
          <t>spline value</t>
        </is>
      </c>
      <c r="G1181" s="18" t="n"/>
      <c r="H1181" s="33" t="n">
        <v>30.5</v>
      </c>
      <c r="I1181" s="33" t="n"/>
      <c r="J1181" s="33" t="n"/>
      <c r="K1181" s="34" t="n">
        <v>-1.164532698198008</v>
      </c>
      <c r="L1181" s="35">
        <f>IF(ISNUMBER(K1181),EXP(K1181),"")</f>
        <v/>
      </c>
      <c r="M1181" s="18" t="inlineStr">
        <is>
          <t>every value from 0 to 60 in steps of 0.1</t>
        </is>
      </c>
      <c r="N1181" s="18" t="inlineStr">
        <is>
          <t>buildings|large|elevation_m</t>
        </is>
      </c>
    </row>
    <row r="1182">
      <c r="B1182" s="18" t="inlineStr">
        <is>
          <t>buildings|large|elevation_m|30.6</t>
        </is>
      </c>
      <c r="C1182" s="18" t="inlineStr">
        <is>
          <t>buildings</t>
        </is>
      </c>
      <c r="D1182" s="18" t="inlineStr">
        <is>
          <t>large</t>
        </is>
      </c>
      <c r="E1182" s="18" t="inlineStr">
        <is>
          <t>elevation_m</t>
        </is>
      </c>
      <c r="F1182" s="18" t="inlineStr">
        <is>
          <t>spline value</t>
        </is>
      </c>
      <c r="G1182" s="18" t="n"/>
      <c r="H1182" s="33" t="n">
        <v>30.6</v>
      </c>
      <c r="I1182" s="33" t="n"/>
      <c r="J1182" s="33" t="n"/>
      <c r="K1182" s="34" t="n">
        <v>-1.163301097306627</v>
      </c>
      <c r="L1182" s="35">
        <f>IF(ISNUMBER(K1182),EXP(K1182),"")</f>
        <v/>
      </c>
      <c r="M1182" s="18" t="inlineStr">
        <is>
          <t>every value from 0 to 60 in steps of 0.1</t>
        </is>
      </c>
      <c r="N1182" s="18" t="inlineStr">
        <is>
          <t>buildings|large|elevation_m</t>
        </is>
      </c>
    </row>
    <row r="1183">
      <c r="B1183" s="18" t="inlineStr">
        <is>
          <t>buildings|large|elevation_m|30.7</t>
        </is>
      </c>
      <c r="C1183" s="18" t="inlineStr">
        <is>
          <t>buildings</t>
        </is>
      </c>
      <c r="D1183" s="18" t="inlineStr">
        <is>
          <t>large</t>
        </is>
      </c>
      <c r="E1183" s="18" t="inlineStr">
        <is>
          <t>elevation_m</t>
        </is>
      </c>
      <c r="F1183" s="18" t="inlineStr">
        <is>
          <t>spline value</t>
        </is>
      </c>
      <c r="G1183" s="18" t="n"/>
      <c r="H1183" s="33" t="n">
        <v>30.7</v>
      </c>
      <c r="I1183" s="33" t="n"/>
      <c r="J1183" s="33" t="n"/>
      <c r="K1183" s="34" t="n">
        <v>-1.162072711484687</v>
      </c>
      <c r="L1183" s="35">
        <f>IF(ISNUMBER(K1183),EXP(K1183),"")</f>
        <v/>
      </c>
      <c r="M1183" s="18" t="inlineStr">
        <is>
          <t>every value from 0 to 60 in steps of 0.1</t>
        </is>
      </c>
      <c r="N1183" s="18" t="inlineStr">
        <is>
          <t>buildings|large|elevation_m</t>
        </is>
      </c>
    </row>
    <row r="1184">
      <c r="B1184" s="18" t="inlineStr">
        <is>
          <t>buildings|large|elevation_m|30.8</t>
        </is>
      </c>
      <c r="C1184" s="18" t="inlineStr">
        <is>
          <t>buildings</t>
        </is>
      </c>
      <c r="D1184" s="18" t="inlineStr">
        <is>
          <t>large</t>
        </is>
      </c>
      <c r="E1184" s="18" t="inlineStr">
        <is>
          <t>elevation_m</t>
        </is>
      </c>
      <c r="F1184" s="18" t="inlineStr">
        <is>
          <t>spline value</t>
        </is>
      </c>
      <c r="G1184" s="18" t="n"/>
      <c r="H1184" s="33" t="n">
        <v>30.8</v>
      </c>
      <c r="I1184" s="33" t="n"/>
      <c r="J1184" s="33" t="n"/>
      <c r="K1184" s="34" t="n">
        <v>-1.1608475191338</v>
      </c>
      <c r="L1184" s="35">
        <f>IF(ISNUMBER(K1184),EXP(K1184),"")</f>
        <v/>
      </c>
      <c r="M1184" s="18" t="inlineStr">
        <is>
          <t>every value from 0 to 60 in steps of 0.1</t>
        </is>
      </c>
      <c r="N1184" s="18" t="inlineStr">
        <is>
          <t>buildings|large|elevation_m</t>
        </is>
      </c>
    </row>
    <row r="1185">
      <c r="B1185" s="18" t="inlineStr">
        <is>
          <t>buildings|large|elevation_m|30.9</t>
        </is>
      </c>
      <c r="C1185" s="18" t="inlineStr">
        <is>
          <t>buildings</t>
        </is>
      </c>
      <c r="D1185" s="18" t="inlineStr">
        <is>
          <t>large</t>
        </is>
      </c>
      <c r="E1185" s="18" t="inlineStr">
        <is>
          <t>elevation_m</t>
        </is>
      </c>
      <c r="F1185" s="18" t="inlineStr">
        <is>
          <t>spline value</t>
        </is>
      </c>
      <c r="G1185" s="18" t="n"/>
      <c r="H1185" s="33" t="n">
        <v>30.9</v>
      </c>
      <c r="I1185" s="33" t="n"/>
      <c r="J1185" s="33" t="n"/>
      <c r="K1185" s="34" t="n">
        <v>-1.159625498655581</v>
      </c>
      <c r="L1185" s="35">
        <f>IF(ISNUMBER(K1185),EXP(K1185),"")</f>
        <v/>
      </c>
      <c r="M1185" s="18" t="inlineStr">
        <is>
          <t>every value from 0 to 60 in steps of 0.1</t>
        </is>
      </c>
      <c r="N1185" s="18" t="inlineStr">
        <is>
          <t>buildings|large|elevation_m</t>
        </is>
      </c>
    </row>
    <row r="1186">
      <c r="B1186" s="18" t="inlineStr">
        <is>
          <t>buildings|large|elevation_m|31.0</t>
        </is>
      </c>
      <c r="C1186" s="18" t="inlineStr">
        <is>
          <t>buildings</t>
        </is>
      </c>
      <c r="D1186" s="18" t="inlineStr">
        <is>
          <t>large</t>
        </is>
      </c>
      <c r="E1186" s="18" t="inlineStr">
        <is>
          <t>elevation_m</t>
        </is>
      </c>
      <c r="F1186" s="18" t="inlineStr">
        <is>
          <t>spline value</t>
        </is>
      </c>
      <c r="G1186" s="18" t="n"/>
      <c r="H1186" s="33" t="n">
        <v>31</v>
      </c>
      <c r="I1186" s="33" t="n"/>
      <c r="J1186" s="33" t="n"/>
      <c r="K1186" s="34" t="n">
        <v>-1.158406628451643</v>
      </c>
      <c r="L1186" s="35">
        <f>IF(ISNUMBER(K1186),EXP(K1186),"")</f>
        <v/>
      </c>
      <c r="M1186" s="18" t="inlineStr">
        <is>
          <t>every value from 0 to 60 in steps of 0.1</t>
        </is>
      </c>
      <c r="N1186" s="18" t="inlineStr">
        <is>
          <t>buildings|large|elevation_m</t>
        </is>
      </c>
    </row>
    <row r="1187">
      <c r="B1187" s="18" t="inlineStr">
        <is>
          <t>buildings|large|elevation_m|31.1</t>
        </is>
      </c>
      <c r="C1187" s="18" t="inlineStr">
        <is>
          <t>buildings</t>
        </is>
      </c>
      <c r="D1187" s="18" t="inlineStr">
        <is>
          <t>large</t>
        </is>
      </c>
      <c r="E1187" s="18" t="inlineStr">
        <is>
          <t>elevation_m</t>
        </is>
      </c>
      <c r="F1187" s="18" t="inlineStr">
        <is>
          <t>spline value</t>
        </is>
      </c>
      <c r="G1187" s="18" t="n"/>
      <c r="H1187" s="33" t="n">
        <v>31.1</v>
      </c>
      <c r="I1187" s="33" t="n"/>
      <c r="J1187" s="33" t="n"/>
      <c r="K1187" s="34" t="n">
        <v>-1.1571908869236</v>
      </c>
      <c r="L1187" s="35">
        <f>IF(ISNUMBER(K1187),EXP(K1187),"")</f>
        <v/>
      </c>
      <c r="M1187" s="18" t="inlineStr">
        <is>
          <t>every value from 0 to 60 in steps of 0.1</t>
        </is>
      </c>
      <c r="N1187" s="18" t="inlineStr">
        <is>
          <t>buildings|large|elevation_m</t>
        </is>
      </c>
    </row>
    <row r="1188">
      <c r="B1188" s="18" t="inlineStr">
        <is>
          <t>buildings|large|elevation_m|31.2</t>
        </is>
      </c>
      <c r="C1188" s="18" t="inlineStr">
        <is>
          <t>buildings</t>
        </is>
      </c>
      <c r="D1188" s="18" t="inlineStr">
        <is>
          <t>large</t>
        </is>
      </c>
      <c r="E1188" s="18" t="inlineStr">
        <is>
          <t>elevation_m</t>
        </is>
      </c>
      <c r="F1188" s="18" t="inlineStr">
        <is>
          <t>spline value</t>
        </is>
      </c>
      <c r="G1188" s="18" t="n"/>
      <c r="H1188" s="33" t="n">
        <v>31.2</v>
      </c>
      <c r="I1188" s="33" t="n"/>
      <c r="J1188" s="33" t="n"/>
      <c r="K1188" s="34" t="n">
        <v>-1.155978252473066</v>
      </c>
      <c r="L1188" s="35">
        <f>IF(ISNUMBER(K1188),EXP(K1188),"")</f>
        <v/>
      </c>
      <c r="M1188" s="18" t="inlineStr">
        <is>
          <t>every value from 0 to 60 in steps of 0.1</t>
        </is>
      </c>
      <c r="N1188" s="18" t="inlineStr">
        <is>
          <t>buildings|large|elevation_m</t>
        </is>
      </c>
    </row>
    <row r="1189">
      <c r="B1189" s="18" t="inlineStr">
        <is>
          <t>buildings|large|elevation_m|31.3</t>
        </is>
      </c>
      <c r="C1189" s="18" t="inlineStr">
        <is>
          <t>buildings</t>
        </is>
      </c>
      <c r="D1189" s="18" t="inlineStr">
        <is>
          <t>large</t>
        </is>
      </c>
      <c r="E1189" s="18" t="inlineStr">
        <is>
          <t>elevation_m</t>
        </is>
      </c>
      <c r="F1189" s="18" t="inlineStr">
        <is>
          <t>spline value</t>
        </is>
      </c>
      <c r="G1189" s="18" t="n"/>
      <c r="H1189" s="33" t="n">
        <v>31.3</v>
      </c>
      <c r="I1189" s="33" t="n"/>
      <c r="J1189" s="33" t="n"/>
      <c r="K1189" s="34" t="n">
        <v>-1.154768703501653</v>
      </c>
      <c r="L1189" s="35">
        <f>IF(ISNUMBER(K1189),EXP(K1189),"")</f>
        <v/>
      </c>
      <c r="M1189" s="18" t="inlineStr">
        <is>
          <t>every value from 0 to 60 in steps of 0.1</t>
        </is>
      </c>
      <c r="N1189" s="18" t="inlineStr">
        <is>
          <t>buildings|large|elevation_m</t>
        </is>
      </c>
    </row>
    <row r="1190">
      <c r="B1190" s="18" t="inlineStr">
        <is>
          <t>buildings|large|elevation_m|31.4</t>
        </is>
      </c>
      <c r="C1190" s="18" t="inlineStr">
        <is>
          <t>buildings</t>
        </is>
      </c>
      <c r="D1190" s="18" t="inlineStr">
        <is>
          <t>large</t>
        </is>
      </c>
      <c r="E1190" s="18" t="inlineStr">
        <is>
          <t>elevation_m</t>
        </is>
      </c>
      <c r="F1190" s="18" t="inlineStr">
        <is>
          <t>spline value</t>
        </is>
      </c>
      <c r="G1190" s="18" t="n"/>
      <c r="H1190" s="33" t="n">
        <v>31.4</v>
      </c>
      <c r="I1190" s="33" t="n"/>
      <c r="J1190" s="33" t="n"/>
      <c r="K1190" s="34" t="n">
        <v>-1.153562218410977</v>
      </c>
      <c r="L1190" s="35">
        <f>IF(ISNUMBER(K1190),EXP(K1190),"")</f>
        <v/>
      </c>
      <c r="M1190" s="18" t="inlineStr">
        <is>
          <t>every value from 0 to 60 in steps of 0.1</t>
        </is>
      </c>
      <c r="N1190" s="18" t="inlineStr">
        <is>
          <t>buildings|large|elevation_m</t>
        </is>
      </c>
    </row>
    <row r="1191">
      <c r="B1191" s="18" t="inlineStr">
        <is>
          <t>buildings|large|elevation_m|31.5</t>
        </is>
      </c>
      <c r="C1191" s="18" t="inlineStr">
        <is>
          <t>buildings</t>
        </is>
      </c>
      <c r="D1191" s="18" t="inlineStr">
        <is>
          <t>large</t>
        </is>
      </c>
      <c r="E1191" s="18" t="inlineStr">
        <is>
          <t>elevation_m</t>
        </is>
      </c>
      <c r="F1191" s="18" t="inlineStr">
        <is>
          <t>spline value</t>
        </is>
      </c>
      <c r="G1191" s="18" t="n"/>
      <c r="H1191" s="33" t="n">
        <v>31.5</v>
      </c>
      <c r="I1191" s="33" t="n"/>
      <c r="J1191" s="33" t="n"/>
      <c r="K1191" s="34" t="n">
        <v>-1.152358775602649</v>
      </c>
      <c r="L1191" s="35">
        <f>IF(ISNUMBER(K1191),EXP(K1191),"")</f>
        <v/>
      </c>
      <c r="M1191" s="18" t="inlineStr">
        <is>
          <t>every value from 0 to 60 in steps of 0.1</t>
        </is>
      </c>
      <c r="N1191" s="18" t="inlineStr">
        <is>
          <t>buildings|large|elevation_m</t>
        </is>
      </c>
    </row>
    <row r="1192">
      <c r="B1192" s="18" t="inlineStr">
        <is>
          <t>buildings|large|elevation_m|31.6</t>
        </is>
      </c>
      <c r="C1192" s="18" t="inlineStr">
        <is>
          <t>buildings</t>
        </is>
      </c>
      <c r="D1192" s="18" t="inlineStr">
        <is>
          <t>large</t>
        </is>
      </c>
      <c r="E1192" s="18" t="inlineStr">
        <is>
          <t>elevation_m</t>
        </is>
      </c>
      <c r="F1192" s="18" t="inlineStr">
        <is>
          <t>spline value</t>
        </is>
      </c>
      <c r="G1192" s="18" t="n"/>
      <c r="H1192" s="33" t="n">
        <v>31.6</v>
      </c>
      <c r="I1192" s="33" t="n"/>
      <c r="J1192" s="33" t="n"/>
      <c r="K1192" s="34" t="n">
        <v>-1.151158353478285</v>
      </c>
      <c r="L1192" s="35">
        <f>IF(ISNUMBER(K1192),EXP(K1192),"")</f>
        <v/>
      </c>
      <c r="M1192" s="18" t="inlineStr">
        <is>
          <t>every value from 0 to 60 in steps of 0.1</t>
        </is>
      </c>
      <c r="N1192" s="18" t="inlineStr">
        <is>
          <t>buildings|large|elevation_m</t>
        </is>
      </c>
    </row>
    <row r="1193">
      <c r="B1193" s="18" t="inlineStr">
        <is>
          <t>buildings|large|elevation_m|31.7</t>
        </is>
      </c>
      <c r="C1193" s="18" t="inlineStr">
        <is>
          <t>buildings</t>
        </is>
      </c>
      <c r="D1193" s="18" t="inlineStr">
        <is>
          <t>large</t>
        </is>
      </c>
      <c r="E1193" s="18" t="inlineStr">
        <is>
          <t>elevation_m</t>
        </is>
      </c>
      <c r="F1193" s="18" t="inlineStr">
        <is>
          <t>spline value</t>
        </is>
      </c>
      <c r="G1193" s="18" t="n"/>
      <c r="H1193" s="33" t="n">
        <v>31.7</v>
      </c>
      <c r="I1193" s="33" t="n"/>
      <c r="J1193" s="33" t="n"/>
      <c r="K1193" s="34" t="n">
        <v>-1.149960930439498</v>
      </c>
      <c r="L1193" s="35">
        <f>IF(ISNUMBER(K1193),EXP(K1193),"")</f>
        <v/>
      </c>
      <c r="M1193" s="18" t="inlineStr">
        <is>
          <t>every value from 0 to 60 in steps of 0.1</t>
        </is>
      </c>
      <c r="N1193" s="18" t="inlineStr">
        <is>
          <t>buildings|large|elevation_m</t>
        </is>
      </c>
    </row>
    <row r="1194">
      <c r="B1194" s="18" t="inlineStr">
        <is>
          <t>buildings|large|elevation_m|31.8</t>
        </is>
      </c>
      <c r="C1194" s="18" t="inlineStr">
        <is>
          <t>buildings</t>
        </is>
      </c>
      <c r="D1194" s="18" t="inlineStr">
        <is>
          <t>large</t>
        </is>
      </c>
      <c r="E1194" s="18" t="inlineStr">
        <is>
          <t>elevation_m</t>
        </is>
      </c>
      <c r="F1194" s="18" t="inlineStr">
        <is>
          <t>spline value</t>
        </is>
      </c>
      <c r="G1194" s="18" t="n"/>
      <c r="H1194" s="33" t="n">
        <v>31.8</v>
      </c>
      <c r="I1194" s="33" t="n"/>
      <c r="J1194" s="33" t="n"/>
      <c r="K1194" s="34" t="n">
        <v>-1.148766484887901</v>
      </c>
      <c r="L1194" s="35">
        <f>IF(ISNUMBER(K1194),EXP(K1194),"")</f>
        <v/>
      </c>
      <c r="M1194" s="18" t="inlineStr">
        <is>
          <t>every value from 0 to 60 in steps of 0.1</t>
        </is>
      </c>
      <c r="N1194" s="18" t="inlineStr">
        <is>
          <t>buildings|large|elevation_m</t>
        </is>
      </c>
    </row>
    <row r="1195">
      <c r="B1195" s="18" t="inlineStr">
        <is>
          <t>buildings|large|elevation_m|31.9</t>
        </is>
      </c>
      <c r="C1195" s="18" t="inlineStr">
        <is>
          <t>buildings</t>
        </is>
      </c>
      <c r="D1195" s="18" t="inlineStr">
        <is>
          <t>large</t>
        </is>
      </c>
      <c r="E1195" s="18" t="inlineStr">
        <is>
          <t>elevation_m</t>
        </is>
      </c>
      <c r="F1195" s="18" t="inlineStr">
        <is>
          <t>spline value</t>
        </is>
      </c>
      <c r="G1195" s="18" t="n"/>
      <c r="H1195" s="33" t="n">
        <v>31.9</v>
      </c>
      <c r="I1195" s="33" t="n"/>
      <c r="J1195" s="33" t="n"/>
      <c r="K1195" s="34" t="n">
        <v>-1.147574995225108</v>
      </c>
      <c r="L1195" s="35">
        <f>IF(ISNUMBER(K1195),EXP(K1195),"")</f>
        <v/>
      </c>
      <c r="M1195" s="18" t="inlineStr">
        <is>
          <t>every value from 0 to 60 in steps of 0.1</t>
        </is>
      </c>
      <c r="N1195" s="18" t="inlineStr">
        <is>
          <t>buildings|large|elevation_m</t>
        </is>
      </c>
    </row>
    <row r="1196">
      <c r="B1196" s="18" t="inlineStr">
        <is>
          <t>buildings|large|elevation_m|32.0</t>
        </is>
      </c>
      <c r="C1196" s="18" t="inlineStr">
        <is>
          <t>buildings</t>
        </is>
      </c>
      <c r="D1196" s="18" t="inlineStr">
        <is>
          <t>large</t>
        </is>
      </c>
      <c r="E1196" s="18" t="inlineStr">
        <is>
          <t>elevation_m</t>
        </is>
      </c>
      <c r="F1196" s="18" t="inlineStr">
        <is>
          <t>spline value</t>
        </is>
      </c>
      <c r="G1196" s="18" t="n"/>
      <c r="H1196" s="33" t="n">
        <v>32</v>
      </c>
      <c r="I1196" s="33" t="n"/>
      <c r="J1196" s="33" t="n"/>
      <c r="K1196" s="34" t="n">
        <v>-1.146386439852732</v>
      </c>
      <c r="L1196" s="35">
        <f>IF(ISNUMBER(K1196),EXP(K1196),"")</f>
        <v/>
      </c>
      <c r="M1196" s="18" t="inlineStr">
        <is>
          <t>every value from 0 to 60 in steps of 0.1</t>
        </is>
      </c>
      <c r="N1196" s="18" t="inlineStr">
        <is>
          <t>buildings|large|elevation_m</t>
        </is>
      </c>
    </row>
    <row r="1197">
      <c r="B1197" s="18" t="inlineStr">
        <is>
          <t>buildings|large|elevation_m|32.1</t>
        </is>
      </c>
      <c r="C1197" s="18" t="inlineStr">
        <is>
          <t>buildings</t>
        </is>
      </c>
      <c r="D1197" s="18" t="inlineStr">
        <is>
          <t>large</t>
        </is>
      </c>
      <c r="E1197" s="18" t="inlineStr">
        <is>
          <t>elevation_m</t>
        </is>
      </c>
      <c r="F1197" s="18" t="inlineStr">
        <is>
          <t>spline value</t>
        </is>
      </c>
      <c r="G1197" s="18" t="n"/>
      <c r="H1197" s="33" t="n">
        <v>32.1</v>
      </c>
      <c r="I1197" s="33" t="n"/>
      <c r="J1197" s="33" t="n"/>
      <c r="K1197" s="34" t="n">
        <v>-1.145200797172389</v>
      </c>
      <c r="L1197" s="35">
        <f>IF(ISNUMBER(K1197),EXP(K1197),"")</f>
        <v/>
      </c>
      <c r="M1197" s="18" t="inlineStr">
        <is>
          <t>every value from 0 to 60 in steps of 0.1</t>
        </is>
      </c>
      <c r="N1197" s="18" t="inlineStr">
        <is>
          <t>buildings|large|elevation_m</t>
        </is>
      </c>
    </row>
    <row r="1198">
      <c r="B1198" s="18" t="inlineStr">
        <is>
          <t>buildings|large|elevation_m|32.2</t>
        </is>
      </c>
      <c r="C1198" s="18" t="inlineStr">
        <is>
          <t>buildings</t>
        </is>
      </c>
      <c r="D1198" s="18" t="inlineStr">
        <is>
          <t>large</t>
        </is>
      </c>
      <c r="E1198" s="18" t="inlineStr">
        <is>
          <t>elevation_m</t>
        </is>
      </c>
      <c r="F1198" s="18" t="inlineStr">
        <is>
          <t>spline value</t>
        </is>
      </c>
      <c r="G1198" s="18" t="n"/>
      <c r="H1198" s="33" t="n">
        <v>32.2</v>
      </c>
      <c r="I1198" s="33" t="n"/>
      <c r="J1198" s="33" t="n"/>
      <c r="K1198" s="34" t="n">
        <v>-1.14401804558569</v>
      </c>
      <c r="L1198" s="35">
        <f>IF(ISNUMBER(K1198),EXP(K1198),"")</f>
        <v/>
      </c>
      <c r="M1198" s="18" t="inlineStr">
        <is>
          <t>every value from 0 to 60 in steps of 0.1</t>
        </is>
      </c>
      <c r="N1198" s="18" t="inlineStr">
        <is>
          <t>buildings|large|elevation_m</t>
        </is>
      </c>
    </row>
    <row r="1199">
      <c r="B1199" s="18" t="inlineStr">
        <is>
          <t>buildings|large|elevation_m|32.3</t>
        </is>
      </c>
      <c r="C1199" s="18" t="inlineStr">
        <is>
          <t>buildings</t>
        </is>
      </c>
      <c r="D1199" s="18" t="inlineStr">
        <is>
          <t>large</t>
        </is>
      </c>
      <c r="E1199" s="18" t="inlineStr">
        <is>
          <t>elevation_m</t>
        </is>
      </c>
      <c r="F1199" s="18" t="inlineStr">
        <is>
          <t>spline value</t>
        </is>
      </c>
      <c r="G1199" s="18" t="n"/>
      <c r="H1199" s="33" t="n">
        <v>32.3</v>
      </c>
      <c r="I1199" s="33" t="n"/>
      <c r="J1199" s="33" t="n"/>
      <c r="K1199" s="34" t="n">
        <v>-1.14283816349425</v>
      </c>
      <c r="L1199" s="35">
        <f>IF(ISNUMBER(K1199),EXP(K1199),"")</f>
        <v/>
      </c>
      <c r="M1199" s="18" t="inlineStr">
        <is>
          <t>every value from 0 to 60 in steps of 0.1</t>
        </is>
      </c>
      <c r="N1199" s="18" t="inlineStr">
        <is>
          <t>buildings|large|elevation_m</t>
        </is>
      </c>
    </row>
    <row r="1200">
      <c r="B1200" s="18" t="inlineStr">
        <is>
          <t>buildings|large|elevation_m|32.4</t>
        </is>
      </c>
      <c r="C1200" s="18" t="inlineStr">
        <is>
          <t>buildings</t>
        </is>
      </c>
      <c r="D1200" s="18" t="inlineStr">
        <is>
          <t>large</t>
        </is>
      </c>
      <c r="E1200" s="18" t="inlineStr">
        <is>
          <t>elevation_m</t>
        </is>
      </c>
      <c r="F1200" s="18" t="inlineStr">
        <is>
          <t>spline value</t>
        </is>
      </c>
      <c r="G1200" s="18" t="n"/>
      <c r="H1200" s="33" t="n">
        <v>32.4</v>
      </c>
      <c r="I1200" s="33" t="n"/>
      <c r="J1200" s="33" t="n"/>
      <c r="K1200" s="34" t="n">
        <v>-1.141661129299682</v>
      </c>
      <c r="L1200" s="35">
        <f>IF(ISNUMBER(K1200),EXP(K1200),"")</f>
        <v/>
      </c>
      <c r="M1200" s="18" t="inlineStr">
        <is>
          <t>every value from 0 to 60 in steps of 0.1</t>
        </is>
      </c>
      <c r="N1200" s="18" t="inlineStr">
        <is>
          <t>buildings|large|elevation_m</t>
        </is>
      </c>
    </row>
    <row r="1201">
      <c r="B1201" s="18" t="inlineStr">
        <is>
          <t>buildings|large|elevation_m|32.5</t>
        </is>
      </c>
      <c r="C1201" s="18" t="inlineStr">
        <is>
          <t>buildings</t>
        </is>
      </c>
      <c r="D1201" s="18" t="inlineStr">
        <is>
          <t>large</t>
        </is>
      </c>
      <c r="E1201" s="18" t="inlineStr">
        <is>
          <t>elevation_m</t>
        </is>
      </c>
      <c r="F1201" s="18" t="inlineStr">
        <is>
          <t>spline value</t>
        </is>
      </c>
      <c r="G1201" s="18" t="n"/>
      <c r="H1201" s="33" t="n">
        <v>32.5</v>
      </c>
      <c r="I1201" s="33" t="n"/>
      <c r="J1201" s="33" t="n"/>
      <c r="K1201" s="34" t="n">
        <v>-1.140486921403601</v>
      </c>
      <c r="L1201" s="35">
        <f>IF(ISNUMBER(K1201),EXP(K1201),"")</f>
        <v/>
      </c>
      <c r="M1201" s="18" t="inlineStr">
        <is>
          <t>every value from 0 to 60 in steps of 0.1</t>
        </is>
      </c>
      <c r="N1201" s="18" t="inlineStr">
        <is>
          <t>buildings|large|elevation_m</t>
        </is>
      </c>
    </row>
    <row r="1202">
      <c r="B1202" s="18" t="inlineStr">
        <is>
          <t>buildings|large|elevation_m|32.6</t>
        </is>
      </c>
      <c r="C1202" s="18" t="inlineStr">
        <is>
          <t>buildings</t>
        </is>
      </c>
      <c r="D1202" s="18" t="inlineStr">
        <is>
          <t>large</t>
        </is>
      </c>
      <c r="E1202" s="18" t="inlineStr">
        <is>
          <t>elevation_m</t>
        </is>
      </c>
      <c r="F1202" s="18" t="inlineStr">
        <is>
          <t>spline value</t>
        </is>
      </c>
      <c r="G1202" s="18" t="n"/>
      <c r="H1202" s="33" t="n">
        <v>32.6</v>
      </c>
      <c r="I1202" s="33" t="n"/>
      <c r="J1202" s="33" t="n"/>
      <c r="K1202" s="34" t="n">
        <v>-1.139315518207619</v>
      </c>
      <c r="L1202" s="35">
        <f>IF(ISNUMBER(K1202),EXP(K1202),"")</f>
        <v/>
      </c>
      <c r="M1202" s="18" t="inlineStr">
        <is>
          <t>every value from 0 to 60 in steps of 0.1</t>
        </is>
      </c>
      <c r="N1202" s="18" t="inlineStr">
        <is>
          <t>buildings|large|elevation_m</t>
        </is>
      </c>
    </row>
    <row r="1203">
      <c r="B1203" s="18" t="inlineStr">
        <is>
          <t>buildings|large|elevation_m|32.7</t>
        </is>
      </c>
      <c r="C1203" s="18" t="inlineStr">
        <is>
          <t>buildings</t>
        </is>
      </c>
      <c r="D1203" s="18" t="inlineStr">
        <is>
          <t>large</t>
        </is>
      </c>
      <c r="E1203" s="18" t="inlineStr">
        <is>
          <t>elevation_m</t>
        </is>
      </c>
      <c r="F1203" s="18" t="inlineStr">
        <is>
          <t>spline value</t>
        </is>
      </c>
      <c r="G1203" s="18" t="n"/>
      <c r="H1203" s="33" t="n">
        <v>32.7</v>
      </c>
      <c r="I1203" s="33" t="n"/>
      <c r="J1203" s="33" t="n"/>
      <c r="K1203" s="34" t="n">
        <v>-1.13814689811335</v>
      </c>
      <c r="L1203" s="35">
        <f>IF(ISNUMBER(K1203),EXP(K1203),"")</f>
        <v/>
      </c>
      <c r="M1203" s="18" t="inlineStr">
        <is>
          <t>every value from 0 to 60 in steps of 0.1</t>
        </is>
      </c>
      <c r="N1203" s="18" t="inlineStr">
        <is>
          <t>buildings|large|elevation_m</t>
        </is>
      </c>
    </row>
    <row r="1204">
      <c r="B1204" s="18" t="inlineStr">
        <is>
          <t>buildings|large|elevation_m|32.8</t>
        </is>
      </c>
      <c r="C1204" s="18" t="inlineStr">
        <is>
          <t>buildings</t>
        </is>
      </c>
      <c r="D1204" s="18" t="inlineStr">
        <is>
          <t>large</t>
        </is>
      </c>
      <c r="E1204" s="18" t="inlineStr">
        <is>
          <t>elevation_m</t>
        </is>
      </c>
      <c r="F1204" s="18" t="inlineStr">
        <is>
          <t>spline value</t>
        </is>
      </c>
      <c r="G1204" s="18" t="n"/>
      <c r="H1204" s="33" t="n">
        <v>32.8</v>
      </c>
      <c r="I1204" s="33" t="n"/>
      <c r="J1204" s="33" t="n"/>
      <c r="K1204" s="34" t="n">
        <v>-1.136981039522409</v>
      </c>
      <c r="L1204" s="35">
        <f>IF(ISNUMBER(K1204),EXP(K1204),"")</f>
        <v/>
      </c>
      <c r="M1204" s="18" t="inlineStr">
        <is>
          <t>every value from 0 to 60 in steps of 0.1</t>
        </is>
      </c>
      <c r="N1204" s="18" t="inlineStr">
        <is>
          <t>buildings|large|elevation_m</t>
        </is>
      </c>
    </row>
    <row r="1205">
      <c r="B1205" s="18" t="inlineStr">
        <is>
          <t>buildings|large|elevation_m|32.9</t>
        </is>
      </c>
      <c r="C1205" s="18" t="inlineStr">
        <is>
          <t>buildings</t>
        </is>
      </c>
      <c r="D1205" s="18" t="inlineStr">
        <is>
          <t>large</t>
        </is>
      </c>
      <c r="E1205" s="18" t="inlineStr">
        <is>
          <t>elevation_m</t>
        </is>
      </c>
      <c r="F1205" s="18" t="inlineStr">
        <is>
          <t>spline value</t>
        </is>
      </c>
      <c r="G1205" s="18" t="n"/>
      <c r="H1205" s="33" t="n">
        <v>32.9</v>
      </c>
      <c r="I1205" s="33" t="n"/>
      <c r="J1205" s="33" t="n"/>
      <c r="K1205" s="34" t="n">
        <v>-1.135817920836408</v>
      </c>
      <c r="L1205" s="35">
        <f>IF(ISNUMBER(K1205),EXP(K1205),"")</f>
        <v/>
      </c>
      <c r="M1205" s="18" t="inlineStr">
        <is>
          <t>every value from 0 to 60 in steps of 0.1</t>
        </is>
      </c>
      <c r="N1205" s="18" t="inlineStr">
        <is>
          <t>buildings|large|elevation_m</t>
        </is>
      </c>
    </row>
    <row r="1206">
      <c r="B1206" s="18" t="inlineStr">
        <is>
          <t>buildings|large|elevation_m|33.0</t>
        </is>
      </c>
      <c r="C1206" s="18" t="inlineStr">
        <is>
          <t>buildings</t>
        </is>
      </c>
      <c r="D1206" s="18" t="inlineStr">
        <is>
          <t>large</t>
        </is>
      </c>
      <c r="E1206" s="18" t="inlineStr">
        <is>
          <t>elevation_m</t>
        </is>
      </c>
      <c r="F1206" s="18" t="inlineStr">
        <is>
          <t>spline value</t>
        </is>
      </c>
      <c r="G1206" s="18" t="n"/>
      <c r="H1206" s="33" t="n">
        <v>33</v>
      </c>
      <c r="I1206" s="33" t="n"/>
      <c r="J1206" s="33" t="n"/>
      <c r="K1206" s="34" t="n">
        <v>-1.134657520456961</v>
      </c>
      <c r="L1206" s="35">
        <f>IF(ISNUMBER(K1206),EXP(K1206),"")</f>
        <v/>
      </c>
      <c r="M1206" s="18" t="inlineStr">
        <is>
          <t>every value from 0 to 60 in steps of 0.1</t>
        </is>
      </c>
      <c r="N1206" s="18" t="inlineStr">
        <is>
          <t>buildings|large|elevation_m</t>
        </is>
      </c>
    </row>
    <row r="1207">
      <c r="B1207" s="18" t="inlineStr">
        <is>
          <t>buildings|large|elevation_m|33.1</t>
        </is>
      </c>
      <c r="C1207" s="18" t="inlineStr">
        <is>
          <t>buildings</t>
        </is>
      </c>
      <c r="D1207" s="18" t="inlineStr">
        <is>
          <t>large</t>
        </is>
      </c>
      <c r="E1207" s="18" t="inlineStr">
        <is>
          <t>elevation_m</t>
        </is>
      </c>
      <c r="F1207" s="18" t="inlineStr">
        <is>
          <t>spline value</t>
        </is>
      </c>
      <c r="G1207" s="18" t="n"/>
      <c r="H1207" s="33" t="n">
        <v>33.1</v>
      </c>
      <c r="I1207" s="33" t="n"/>
      <c r="J1207" s="33" t="n"/>
      <c r="K1207" s="34" t="n">
        <v>-1.133499816785683</v>
      </c>
      <c r="L1207" s="35">
        <f>IF(ISNUMBER(K1207),EXP(K1207),"")</f>
        <v/>
      </c>
      <c r="M1207" s="18" t="inlineStr">
        <is>
          <t>every value from 0 to 60 in steps of 0.1</t>
        </is>
      </c>
      <c r="N1207" s="18" t="inlineStr">
        <is>
          <t>buildings|large|elevation_m</t>
        </is>
      </c>
    </row>
    <row r="1208">
      <c r="B1208" s="18" t="inlineStr">
        <is>
          <t>buildings|large|elevation_m|33.2</t>
        </is>
      </c>
      <c r="C1208" s="18" t="inlineStr">
        <is>
          <t>buildings</t>
        </is>
      </c>
      <c r="D1208" s="18" t="inlineStr">
        <is>
          <t>large</t>
        </is>
      </c>
      <c r="E1208" s="18" t="inlineStr">
        <is>
          <t>elevation_m</t>
        </is>
      </c>
      <c r="F1208" s="18" t="inlineStr">
        <is>
          <t>spline value</t>
        </is>
      </c>
      <c r="G1208" s="18" t="n"/>
      <c r="H1208" s="33" t="n">
        <v>33.2</v>
      </c>
      <c r="I1208" s="33" t="n"/>
      <c r="J1208" s="33" t="n"/>
      <c r="K1208" s="34" t="n">
        <v>-1.132344788224186</v>
      </c>
      <c r="L1208" s="35">
        <f>IF(ISNUMBER(K1208),EXP(K1208),"")</f>
        <v/>
      </c>
      <c r="M1208" s="18" t="inlineStr">
        <is>
          <t>every value from 0 to 60 in steps of 0.1</t>
        </is>
      </c>
      <c r="N1208" s="18" t="inlineStr">
        <is>
          <t>buildings|large|elevation_m</t>
        </is>
      </c>
    </row>
    <row r="1209">
      <c r="B1209" s="18" t="inlineStr">
        <is>
          <t>buildings|large|elevation_m|33.3</t>
        </is>
      </c>
      <c r="C1209" s="18" t="inlineStr">
        <is>
          <t>buildings</t>
        </is>
      </c>
      <c r="D1209" s="18" t="inlineStr">
        <is>
          <t>large</t>
        </is>
      </c>
      <c r="E1209" s="18" t="inlineStr">
        <is>
          <t>elevation_m</t>
        </is>
      </c>
      <c r="F1209" s="18" t="inlineStr">
        <is>
          <t>spline value</t>
        </is>
      </c>
      <c r="G1209" s="18" t="n"/>
      <c r="H1209" s="33" t="n">
        <v>33.3</v>
      </c>
      <c r="I1209" s="33" t="n"/>
      <c r="J1209" s="33" t="n"/>
      <c r="K1209" s="34" t="n">
        <v>-1.131192413174084</v>
      </c>
      <c r="L1209" s="35">
        <f>IF(ISNUMBER(K1209),EXP(K1209),"")</f>
        <v/>
      </c>
      <c r="M1209" s="18" t="inlineStr">
        <is>
          <t>every value from 0 to 60 in steps of 0.1</t>
        </is>
      </c>
      <c r="N1209" s="18" t="inlineStr">
        <is>
          <t>buildings|large|elevation_m</t>
        </is>
      </c>
    </row>
    <row r="1210">
      <c r="B1210" s="18" t="inlineStr">
        <is>
          <t>buildings|large|elevation_m|33.4</t>
        </is>
      </c>
      <c r="C1210" s="18" t="inlineStr">
        <is>
          <t>buildings</t>
        </is>
      </c>
      <c r="D1210" s="18" t="inlineStr">
        <is>
          <t>large</t>
        </is>
      </c>
      <c r="E1210" s="18" t="inlineStr">
        <is>
          <t>elevation_m</t>
        </is>
      </c>
      <c r="F1210" s="18" t="inlineStr">
        <is>
          <t>spline value</t>
        </is>
      </c>
      <c r="G1210" s="18" t="n"/>
      <c r="H1210" s="33" t="n">
        <v>33.4</v>
      </c>
      <c r="I1210" s="33" t="n"/>
      <c r="J1210" s="33" t="n"/>
      <c r="K1210" s="34" t="n">
        <v>-1.130042670036992</v>
      </c>
      <c r="L1210" s="35">
        <f>IF(ISNUMBER(K1210),EXP(K1210),"")</f>
        <v/>
      </c>
      <c r="M1210" s="18" t="inlineStr">
        <is>
          <t>every value from 0 to 60 in steps of 0.1</t>
        </is>
      </c>
      <c r="N1210" s="18" t="inlineStr">
        <is>
          <t>buildings|large|elevation_m</t>
        </is>
      </c>
    </row>
    <row r="1211">
      <c r="B1211" s="18" t="inlineStr">
        <is>
          <t>buildings|large|elevation_m|33.5</t>
        </is>
      </c>
      <c r="C1211" s="18" t="inlineStr">
        <is>
          <t>buildings</t>
        </is>
      </c>
      <c r="D1211" s="18" t="inlineStr">
        <is>
          <t>large</t>
        </is>
      </c>
      <c r="E1211" s="18" t="inlineStr">
        <is>
          <t>elevation_m</t>
        </is>
      </c>
      <c r="F1211" s="18" t="inlineStr">
        <is>
          <t>spline value</t>
        </is>
      </c>
      <c r="G1211" s="18" t="n"/>
      <c r="H1211" s="33" t="n">
        <v>33.5</v>
      </c>
      <c r="I1211" s="33" t="n"/>
      <c r="J1211" s="33" t="n"/>
      <c r="K1211" s="34" t="n">
        <v>-1.128895537214522</v>
      </c>
      <c r="L1211" s="35">
        <f>IF(ISNUMBER(K1211),EXP(K1211),"")</f>
        <v/>
      </c>
      <c r="M1211" s="18" t="inlineStr">
        <is>
          <t>every value from 0 to 60 in steps of 0.1</t>
        </is>
      </c>
      <c r="N1211" s="18" t="inlineStr">
        <is>
          <t>buildings|large|elevation_m</t>
        </is>
      </c>
    </row>
    <row r="1212">
      <c r="B1212" s="18" t="inlineStr">
        <is>
          <t>buildings|large|elevation_m|33.6</t>
        </is>
      </c>
      <c r="C1212" s="18" t="inlineStr">
        <is>
          <t>buildings</t>
        </is>
      </c>
      <c r="D1212" s="18" t="inlineStr">
        <is>
          <t>large</t>
        </is>
      </c>
      <c r="E1212" s="18" t="inlineStr">
        <is>
          <t>elevation_m</t>
        </is>
      </c>
      <c r="F1212" s="18" t="inlineStr">
        <is>
          <t>spline value</t>
        </is>
      </c>
      <c r="G1212" s="18" t="n"/>
      <c r="H1212" s="33" t="n">
        <v>33.6</v>
      </c>
      <c r="I1212" s="33" t="n"/>
      <c r="J1212" s="33" t="n"/>
      <c r="K1212" s="34" t="n">
        <v>-1.127750993108288</v>
      </c>
      <c r="L1212" s="35">
        <f>IF(ISNUMBER(K1212),EXP(K1212),"")</f>
        <v/>
      </c>
      <c r="M1212" s="18" t="inlineStr">
        <is>
          <t>every value from 0 to 60 in steps of 0.1</t>
        </is>
      </c>
      <c r="N1212" s="18" t="inlineStr">
        <is>
          <t>buildings|large|elevation_m</t>
        </is>
      </c>
    </row>
    <row r="1213">
      <c r="B1213" s="18" t="inlineStr">
        <is>
          <t>buildings|large|elevation_m|33.7</t>
        </is>
      </c>
      <c r="C1213" s="18" t="inlineStr">
        <is>
          <t>buildings</t>
        </is>
      </c>
      <c r="D1213" s="18" t="inlineStr">
        <is>
          <t>large</t>
        </is>
      </c>
      <c r="E1213" s="18" t="inlineStr">
        <is>
          <t>elevation_m</t>
        </is>
      </c>
      <c r="F1213" s="18" t="inlineStr">
        <is>
          <t>spline value</t>
        </is>
      </c>
      <c r="G1213" s="18" t="n"/>
      <c r="H1213" s="33" t="n">
        <v>33.7</v>
      </c>
      <c r="I1213" s="33" t="n"/>
      <c r="J1213" s="33" t="n"/>
      <c r="K1213" s="34" t="n">
        <v>-1.126609016119904</v>
      </c>
      <c r="L1213" s="35">
        <f>IF(ISNUMBER(K1213),EXP(K1213),"")</f>
        <v/>
      </c>
      <c r="M1213" s="18" t="inlineStr">
        <is>
          <t>every value from 0 to 60 in steps of 0.1</t>
        </is>
      </c>
      <c r="N1213" s="18" t="inlineStr">
        <is>
          <t>buildings|large|elevation_m</t>
        </is>
      </c>
    </row>
    <row r="1214">
      <c r="B1214" s="18" t="inlineStr">
        <is>
          <t>buildings|large|elevation_m|33.8</t>
        </is>
      </c>
      <c r="C1214" s="18" t="inlineStr">
        <is>
          <t>buildings</t>
        </is>
      </c>
      <c r="D1214" s="18" t="inlineStr">
        <is>
          <t>large</t>
        </is>
      </c>
      <c r="E1214" s="18" t="inlineStr">
        <is>
          <t>elevation_m</t>
        </is>
      </c>
      <c r="F1214" s="18" t="inlineStr">
        <is>
          <t>spline value</t>
        </is>
      </c>
      <c r="G1214" s="18" t="n"/>
      <c r="H1214" s="33" t="n">
        <v>33.8</v>
      </c>
      <c r="I1214" s="33" t="n"/>
      <c r="J1214" s="33" t="n"/>
      <c r="K1214" s="34" t="n">
        <v>-1.125469584650984</v>
      </c>
      <c r="L1214" s="35">
        <f>IF(ISNUMBER(K1214),EXP(K1214),"")</f>
        <v/>
      </c>
      <c r="M1214" s="18" t="inlineStr">
        <is>
          <t>every value from 0 to 60 in steps of 0.1</t>
        </is>
      </c>
      <c r="N1214" s="18" t="inlineStr">
        <is>
          <t>buildings|large|elevation_m</t>
        </is>
      </c>
    </row>
    <row r="1215">
      <c r="B1215" s="18" t="inlineStr">
        <is>
          <t>buildings|large|elevation_m|33.9</t>
        </is>
      </c>
      <c r="C1215" s="18" t="inlineStr">
        <is>
          <t>buildings</t>
        </is>
      </c>
      <c r="D1215" s="18" t="inlineStr">
        <is>
          <t>large</t>
        </is>
      </c>
      <c r="E1215" s="18" t="inlineStr">
        <is>
          <t>elevation_m</t>
        </is>
      </c>
      <c r="F1215" s="18" t="inlineStr">
        <is>
          <t>spline value</t>
        </is>
      </c>
      <c r="G1215" s="18" t="n"/>
      <c r="H1215" s="33" t="n">
        <v>33.9</v>
      </c>
      <c r="I1215" s="33" t="n"/>
      <c r="J1215" s="33" t="n"/>
      <c r="K1215" s="34" t="n">
        <v>-1.124332677103141</v>
      </c>
      <c r="L1215" s="35">
        <f>IF(ISNUMBER(K1215),EXP(K1215),"")</f>
        <v/>
      </c>
      <c r="M1215" s="18" t="inlineStr">
        <is>
          <t>every value from 0 to 60 in steps of 0.1</t>
        </is>
      </c>
      <c r="N1215" s="18" t="inlineStr">
        <is>
          <t>buildings|large|elevation_m</t>
        </is>
      </c>
    </row>
    <row r="1216">
      <c r="B1216" s="18" t="inlineStr">
        <is>
          <t>buildings|large|elevation_m|34.0</t>
        </is>
      </c>
      <c r="C1216" s="18" t="inlineStr">
        <is>
          <t>buildings</t>
        </is>
      </c>
      <c r="D1216" s="18" t="inlineStr">
        <is>
          <t>large</t>
        </is>
      </c>
      <c r="E1216" s="18" t="inlineStr">
        <is>
          <t>elevation_m</t>
        </is>
      </c>
      <c r="F1216" s="18" t="inlineStr">
        <is>
          <t>spline value</t>
        </is>
      </c>
      <c r="G1216" s="18" t="n"/>
      <c r="H1216" s="33" t="n">
        <v>34</v>
      </c>
      <c r="I1216" s="33" t="n"/>
      <c r="J1216" s="33" t="n"/>
      <c r="K1216" s="34" t="n">
        <v>-1.12319827187799</v>
      </c>
      <c r="L1216" s="35">
        <f>IF(ISNUMBER(K1216),EXP(K1216),"")</f>
        <v/>
      </c>
      <c r="M1216" s="18" t="inlineStr">
        <is>
          <t>every value from 0 to 60 in steps of 0.1</t>
        </is>
      </c>
      <c r="N1216" s="18" t="inlineStr">
        <is>
          <t>buildings|large|elevation_m</t>
        </is>
      </c>
    </row>
    <row r="1217">
      <c r="B1217" s="18" t="inlineStr">
        <is>
          <t>buildings|large|elevation_m|34.1</t>
        </is>
      </c>
      <c r="C1217" s="18" t="inlineStr">
        <is>
          <t>buildings</t>
        </is>
      </c>
      <c r="D1217" s="18" t="inlineStr">
        <is>
          <t>large</t>
        </is>
      </c>
      <c r="E1217" s="18" t="inlineStr">
        <is>
          <t>elevation_m</t>
        </is>
      </c>
      <c r="F1217" s="18" t="inlineStr">
        <is>
          <t>spline value</t>
        </is>
      </c>
      <c r="G1217" s="18" t="n"/>
      <c r="H1217" s="33" t="n">
        <v>34.1</v>
      </c>
      <c r="I1217" s="33" t="n"/>
      <c r="J1217" s="33" t="n"/>
      <c r="K1217" s="34" t="n">
        <v>-1.122066347377142</v>
      </c>
      <c r="L1217" s="35">
        <f>IF(ISNUMBER(K1217),EXP(K1217),"")</f>
        <v/>
      </c>
      <c r="M1217" s="18" t="inlineStr">
        <is>
          <t>every value from 0 to 60 in steps of 0.1</t>
        </is>
      </c>
      <c r="N1217" s="18" t="inlineStr">
        <is>
          <t>buildings|large|elevation_m</t>
        </is>
      </c>
    </row>
    <row r="1218">
      <c r="B1218" s="18" t="inlineStr">
        <is>
          <t>buildings|large|elevation_m|34.2</t>
        </is>
      </c>
      <c r="C1218" s="18" t="inlineStr">
        <is>
          <t>buildings</t>
        </is>
      </c>
      <c r="D1218" s="18" t="inlineStr">
        <is>
          <t>large</t>
        </is>
      </c>
      <c r="E1218" s="18" t="inlineStr">
        <is>
          <t>elevation_m</t>
        </is>
      </c>
      <c r="F1218" s="18" t="inlineStr">
        <is>
          <t>spline value</t>
        </is>
      </c>
      <c r="G1218" s="18" t="n"/>
      <c r="H1218" s="33" t="n">
        <v>34.2</v>
      </c>
      <c r="I1218" s="33" t="n"/>
      <c r="J1218" s="33" t="n"/>
      <c r="K1218" s="34" t="n">
        <v>-1.120936882002213</v>
      </c>
      <c r="L1218" s="35">
        <f>IF(ISNUMBER(K1218),EXP(K1218),"")</f>
        <v/>
      </c>
      <c r="M1218" s="18" t="inlineStr">
        <is>
          <t>every value from 0 to 60 in steps of 0.1</t>
        </is>
      </c>
      <c r="N1218" s="18" t="inlineStr">
        <is>
          <t>buildings|large|elevation_m</t>
        </is>
      </c>
    </row>
    <row r="1219">
      <c r="B1219" s="18" t="inlineStr">
        <is>
          <t>buildings|large|elevation_m|34.3</t>
        </is>
      </c>
      <c r="C1219" s="18" t="inlineStr">
        <is>
          <t>buildings</t>
        </is>
      </c>
      <c r="D1219" s="18" t="inlineStr">
        <is>
          <t>large</t>
        </is>
      </c>
      <c r="E1219" s="18" t="inlineStr">
        <is>
          <t>elevation_m</t>
        </is>
      </c>
      <c r="F1219" s="18" t="inlineStr">
        <is>
          <t>spline value</t>
        </is>
      </c>
      <c r="G1219" s="18" t="n"/>
      <c r="H1219" s="33" t="n">
        <v>34.3</v>
      </c>
      <c r="I1219" s="33" t="n"/>
      <c r="J1219" s="33" t="n"/>
      <c r="K1219" s="34" t="n">
        <v>-1.119809854154816</v>
      </c>
      <c r="L1219" s="35">
        <f>IF(ISNUMBER(K1219),EXP(K1219),"")</f>
        <v/>
      </c>
      <c r="M1219" s="18" t="inlineStr">
        <is>
          <t>every value from 0 to 60 in steps of 0.1</t>
        </is>
      </c>
      <c r="N1219" s="18" t="inlineStr">
        <is>
          <t>buildings|large|elevation_m</t>
        </is>
      </c>
    </row>
    <row r="1220">
      <c r="B1220" s="18" t="inlineStr">
        <is>
          <t>buildings|large|elevation_m|34.4</t>
        </is>
      </c>
      <c r="C1220" s="18" t="inlineStr">
        <is>
          <t>buildings</t>
        </is>
      </c>
      <c r="D1220" s="18" t="inlineStr">
        <is>
          <t>large</t>
        </is>
      </c>
      <c r="E1220" s="18" t="inlineStr">
        <is>
          <t>elevation_m</t>
        </is>
      </c>
      <c r="F1220" s="18" t="inlineStr">
        <is>
          <t>spline value</t>
        </is>
      </c>
      <c r="G1220" s="18" t="n"/>
      <c r="H1220" s="33" t="n">
        <v>34.4</v>
      </c>
      <c r="I1220" s="33" t="n"/>
      <c r="J1220" s="33" t="n"/>
      <c r="K1220" s="34" t="n">
        <v>-1.118685242236564</v>
      </c>
      <c r="L1220" s="35">
        <f>IF(ISNUMBER(K1220),EXP(K1220),"")</f>
        <v/>
      </c>
      <c r="M1220" s="18" t="inlineStr">
        <is>
          <t>every value from 0 to 60 in steps of 0.1</t>
        </is>
      </c>
      <c r="N1220" s="18" t="inlineStr">
        <is>
          <t>buildings|large|elevation_m</t>
        </is>
      </c>
    </row>
    <row r="1221">
      <c r="B1221" s="18" t="inlineStr">
        <is>
          <t>buildings|large|elevation_m|34.5</t>
        </is>
      </c>
      <c r="C1221" s="18" t="inlineStr">
        <is>
          <t>buildings</t>
        </is>
      </c>
      <c r="D1221" s="18" t="inlineStr">
        <is>
          <t>large</t>
        </is>
      </c>
      <c r="E1221" s="18" t="inlineStr">
        <is>
          <t>elevation_m</t>
        </is>
      </c>
      <c r="F1221" s="18" t="inlineStr">
        <is>
          <t>spline value</t>
        </is>
      </c>
      <c r="G1221" s="18" t="n"/>
      <c r="H1221" s="33" t="n">
        <v>34.5</v>
      </c>
      <c r="I1221" s="33" t="n"/>
      <c r="J1221" s="33" t="n"/>
      <c r="K1221" s="34" t="n">
        <v>-1.117563024649072</v>
      </c>
      <c r="L1221" s="35">
        <f>IF(ISNUMBER(K1221),EXP(K1221),"")</f>
        <v/>
      </c>
      <c r="M1221" s="18" t="inlineStr">
        <is>
          <t>every value from 0 to 60 in steps of 0.1</t>
        </is>
      </c>
      <c r="N1221" s="18" t="inlineStr">
        <is>
          <t>buildings|large|elevation_m</t>
        </is>
      </c>
    </row>
    <row r="1222">
      <c r="B1222" s="18" t="inlineStr">
        <is>
          <t>buildings|large|elevation_m|34.6</t>
        </is>
      </c>
      <c r="C1222" s="18" t="inlineStr">
        <is>
          <t>buildings</t>
        </is>
      </c>
      <c r="D1222" s="18" t="inlineStr">
        <is>
          <t>large</t>
        </is>
      </c>
      <c r="E1222" s="18" t="inlineStr">
        <is>
          <t>elevation_m</t>
        </is>
      </c>
      <c r="F1222" s="18" t="inlineStr">
        <is>
          <t>spline value</t>
        </is>
      </c>
      <c r="G1222" s="18" t="n"/>
      <c r="H1222" s="33" t="n">
        <v>34.6</v>
      </c>
      <c r="I1222" s="33" t="n"/>
      <c r="J1222" s="33" t="n"/>
      <c r="K1222" s="34" t="n">
        <v>-1.116443179793952</v>
      </c>
      <c r="L1222" s="35">
        <f>IF(ISNUMBER(K1222),EXP(K1222),"")</f>
        <v/>
      </c>
      <c r="M1222" s="18" t="inlineStr">
        <is>
          <t>every value from 0 to 60 in steps of 0.1</t>
        </is>
      </c>
      <c r="N1222" s="18" t="inlineStr">
        <is>
          <t>buildings|large|elevation_m</t>
        </is>
      </c>
    </row>
    <row r="1223">
      <c r="B1223" s="18" t="inlineStr">
        <is>
          <t>buildings|large|elevation_m|34.7</t>
        </is>
      </c>
      <c r="C1223" s="18" t="inlineStr">
        <is>
          <t>buildings</t>
        </is>
      </c>
      <c r="D1223" s="18" t="inlineStr">
        <is>
          <t>large</t>
        </is>
      </c>
      <c r="E1223" s="18" t="inlineStr">
        <is>
          <t>elevation_m</t>
        </is>
      </c>
      <c r="F1223" s="18" t="inlineStr">
        <is>
          <t>spline value</t>
        </is>
      </c>
      <c r="G1223" s="18" t="n"/>
      <c r="H1223" s="33" t="n">
        <v>34.7</v>
      </c>
      <c r="I1223" s="33" t="n"/>
      <c r="J1223" s="33" t="n"/>
      <c r="K1223" s="34" t="n">
        <v>-1.11532568607282</v>
      </c>
      <c r="L1223" s="35">
        <f>IF(ISNUMBER(K1223),EXP(K1223),"")</f>
        <v/>
      </c>
      <c r="M1223" s="18" t="inlineStr">
        <is>
          <t>every value from 0 to 60 in steps of 0.1</t>
        </is>
      </c>
      <c r="N1223" s="18" t="inlineStr">
        <is>
          <t>buildings|large|elevation_m</t>
        </is>
      </c>
    </row>
    <row r="1224">
      <c r="B1224" s="18" t="inlineStr">
        <is>
          <t>buildings|large|elevation_m|34.8</t>
        </is>
      </c>
      <c r="C1224" s="18" t="inlineStr">
        <is>
          <t>buildings</t>
        </is>
      </c>
      <c r="D1224" s="18" t="inlineStr">
        <is>
          <t>large</t>
        </is>
      </c>
      <c r="E1224" s="18" t="inlineStr">
        <is>
          <t>elevation_m</t>
        </is>
      </c>
      <c r="F1224" s="18" t="inlineStr">
        <is>
          <t>spline value</t>
        </is>
      </c>
      <c r="G1224" s="18" t="n"/>
      <c r="H1224" s="33" t="n">
        <v>34.8</v>
      </c>
      <c r="I1224" s="33" t="n"/>
      <c r="J1224" s="33" t="n"/>
      <c r="K1224" s="34" t="n">
        <v>-1.114210521887287</v>
      </c>
      <c r="L1224" s="35">
        <f>IF(ISNUMBER(K1224),EXP(K1224),"")</f>
        <v/>
      </c>
      <c r="M1224" s="18" t="inlineStr">
        <is>
          <t>every value from 0 to 60 in steps of 0.1</t>
        </is>
      </c>
      <c r="N1224" s="18" t="inlineStr">
        <is>
          <t>buildings|large|elevation_m</t>
        </is>
      </c>
    </row>
    <row r="1225">
      <c r="B1225" s="18" t="inlineStr">
        <is>
          <t>buildings|large|elevation_m|34.9</t>
        </is>
      </c>
      <c r="C1225" s="18" t="inlineStr">
        <is>
          <t>buildings</t>
        </is>
      </c>
      <c r="D1225" s="18" t="inlineStr">
        <is>
          <t>large</t>
        </is>
      </c>
      <c r="E1225" s="18" t="inlineStr">
        <is>
          <t>elevation_m</t>
        </is>
      </c>
      <c r="F1225" s="18" t="inlineStr">
        <is>
          <t>spline value</t>
        </is>
      </c>
      <c r="G1225" s="18" t="n"/>
      <c r="H1225" s="33" t="n">
        <v>34.9</v>
      </c>
      <c r="I1225" s="33" t="n"/>
      <c r="J1225" s="33" t="n"/>
      <c r="K1225" s="34" t="n">
        <v>-1.113097665638968</v>
      </c>
      <c r="L1225" s="35">
        <f>IF(ISNUMBER(K1225),EXP(K1225),"")</f>
        <v/>
      </c>
      <c r="M1225" s="18" t="inlineStr">
        <is>
          <t>every value from 0 to 60 in steps of 0.1</t>
        </is>
      </c>
      <c r="N1225" s="18" t="inlineStr">
        <is>
          <t>buildings|large|elevation_m</t>
        </is>
      </c>
    </row>
    <row r="1226">
      <c r="B1226" s="18" t="inlineStr">
        <is>
          <t>buildings|large|elevation_m|35.0</t>
        </is>
      </c>
      <c r="C1226" s="18" t="inlineStr">
        <is>
          <t>buildings</t>
        </is>
      </c>
      <c r="D1226" s="18" t="inlineStr">
        <is>
          <t>large</t>
        </is>
      </c>
      <c r="E1226" s="18" t="inlineStr">
        <is>
          <t>elevation_m</t>
        </is>
      </c>
      <c r="F1226" s="18" t="inlineStr">
        <is>
          <t>spline value</t>
        </is>
      </c>
      <c r="G1226" s="18" t="n"/>
      <c r="H1226" s="33" t="n">
        <v>35</v>
      </c>
      <c r="I1226" s="33" t="n"/>
      <c r="J1226" s="33" t="n"/>
      <c r="K1226" s="34" t="n">
        <v>-1.111987095729477</v>
      </c>
      <c r="L1226" s="35">
        <f>IF(ISNUMBER(K1226),EXP(K1226),"")</f>
        <v/>
      </c>
      <c r="M1226" s="18" t="inlineStr">
        <is>
          <t>every value from 0 to 60 in steps of 0.1</t>
        </is>
      </c>
      <c r="N1226" s="18" t="inlineStr">
        <is>
          <t>buildings|large|elevation_m</t>
        </is>
      </c>
    </row>
    <row r="1227">
      <c r="B1227" s="18" t="inlineStr">
        <is>
          <t>buildings|large|elevation_m|35.1</t>
        </is>
      </c>
      <c r="C1227" s="18" t="inlineStr">
        <is>
          <t>buildings</t>
        </is>
      </c>
      <c r="D1227" s="18" t="inlineStr">
        <is>
          <t>large</t>
        </is>
      </c>
      <c r="E1227" s="18" t="inlineStr">
        <is>
          <t>elevation_m</t>
        </is>
      </c>
      <c r="F1227" s="18" t="inlineStr">
        <is>
          <t>spline value</t>
        </is>
      </c>
      <c r="G1227" s="18" t="n"/>
      <c r="H1227" s="33" t="n">
        <v>35.1</v>
      </c>
      <c r="I1227" s="33" t="n"/>
      <c r="J1227" s="33" t="n"/>
      <c r="K1227" s="34" t="n">
        <v>-1.110878790560426</v>
      </c>
      <c r="L1227" s="35">
        <f>IF(ISNUMBER(K1227),EXP(K1227),"")</f>
        <v/>
      </c>
      <c r="M1227" s="18" t="inlineStr">
        <is>
          <t>every value from 0 to 60 in steps of 0.1</t>
        </is>
      </c>
      <c r="N1227" s="18" t="inlineStr">
        <is>
          <t>buildings|large|elevation_m</t>
        </is>
      </c>
    </row>
    <row r="1228">
      <c r="B1228" s="18" t="inlineStr">
        <is>
          <t>buildings|large|elevation_m|35.2</t>
        </is>
      </c>
      <c r="C1228" s="18" t="inlineStr">
        <is>
          <t>buildings</t>
        </is>
      </c>
      <c r="D1228" s="18" t="inlineStr">
        <is>
          <t>large</t>
        </is>
      </c>
      <c r="E1228" s="18" t="inlineStr">
        <is>
          <t>elevation_m</t>
        </is>
      </c>
      <c r="F1228" s="18" t="inlineStr">
        <is>
          <t>spline value</t>
        </is>
      </c>
      <c r="G1228" s="18" t="n"/>
      <c r="H1228" s="33" t="n">
        <v>35.2</v>
      </c>
      <c r="I1228" s="33" t="n"/>
      <c r="J1228" s="33" t="n"/>
      <c r="K1228" s="34" t="n">
        <v>-1.109772728533431</v>
      </c>
      <c r="L1228" s="35">
        <f>IF(ISNUMBER(K1228),EXP(K1228),"")</f>
        <v/>
      </c>
      <c r="M1228" s="18" t="inlineStr">
        <is>
          <t>every value from 0 to 60 in steps of 0.1</t>
        </is>
      </c>
      <c r="N1228" s="18" t="inlineStr">
        <is>
          <t>buildings|large|elevation_m</t>
        </is>
      </c>
    </row>
    <row r="1229">
      <c r="B1229" s="18" t="inlineStr">
        <is>
          <t>buildings|large|elevation_m|35.3</t>
        </is>
      </c>
      <c r="C1229" s="18" t="inlineStr">
        <is>
          <t>buildings</t>
        </is>
      </c>
      <c r="D1229" s="18" t="inlineStr">
        <is>
          <t>large</t>
        </is>
      </c>
      <c r="E1229" s="18" t="inlineStr">
        <is>
          <t>elevation_m</t>
        </is>
      </c>
      <c r="F1229" s="18" t="inlineStr">
        <is>
          <t>spline value</t>
        </is>
      </c>
      <c r="G1229" s="18" t="n"/>
      <c r="H1229" s="33" t="n">
        <v>35.3</v>
      </c>
      <c r="I1229" s="33" t="n"/>
      <c r="J1229" s="33" t="n"/>
      <c r="K1229" s="34" t="n">
        <v>-1.108668888050104</v>
      </c>
      <c r="L1229" s="35">
        <f>IF(ISNUMBER(K1229),EXP(K1229),"")</f>
        <v/>
      </c>
      <c r="M1229" s="18" t="inlineStr">
        <is>
          <t>every value from 0 to 60 in steps of 0.1</t>
        </is>
      </c>
      <c r="N1229" s="18" t="inlineStr">
        <is>
          <t>buildings|large|elevation_m</t>
        </is>
      </c>
    </row>
    <row r="1230">
      <c r="B1230" s="18" t="inlineStr">
        <is>
          <t>buildings|large|elevation_m|35.4</t>
        </is>
      </c>
      <c r="C1230" s="18" t="inlineStr">
        <is>
          <t>buildings</t>
        </is>
      </c>
      <c r="D1230" s="18" t="inlineStr">
        <is>
          <t>large</t>
        </is>
      </c>
      <c r="E1230" s="18" t="inlineStr">
        <is>
          <t>elevation_m</t>
        </is>
      </c>
      <c r="F1230" s="18" t="inlineStr">
        <is>
          <t>spline value</t>
        </is>
      </c>
      <c r="G1230" s="18" t="n"/>
      <c r="H1230" s="33" t="n">
        <v>35.4</v>
      </c>
      <c r="I1230" s="33" t="n"/>
      <c r="J1230" s="33" t="n"/>
      <c r="K1230" s="34" t="n">
        <v>-1.107567247512059</v>
      </c>
      <c r="L1230" s="35">
        <f>IF(ISNUMBER(K1230),EXP(K1230),"")</f>
        <v/>
      </c>
      <c r="M1230" s="18" t="inlineStr">
        <is>
          <t>every value from 0 to 60 in steps of 0.1</t>
        </is>
      </c>
      <c r="N1230" s="18" t="inlineStr">
        <is>
          <t>buildings|large|elevation_m</t>
        </is>
      </c>
    </row>
    <row r="1231">
      <c r="B1231" s="18" t="inlineStr">
        <is>
          <t>buildings|large|elevation_m|35.5</t>
        </is>
      </c>
      <c r="C1231" s="18" t="inlineStr">
        <is>
          <t>buildings</t>
        </is>
      </c>
      <c r="D1231" s="18" t="inlineStr">
        <is>
          <t>large</t>
        </is>
      </c>
      <c r="E1231" s="18" t="inlineStr">
        <is>
          <t>elevation_m</t>
        </is>
      </c>
      <c r="F1231" s="18" t="inlineStr">
        <is>
          <t>spline value</t>
        </is>
      </c>
      <c r="G1231" s="18" t="n"/>
      <c r="H1231" s="33" t="n">
        <v>35.5</v>
      </c>
      <c r="I1231" s="33" t="n"/>
      <c r="J1231" s="33" t="n"/>
      <c r="K1231" s="34" t="n">
        <v>-1.106467785320911</v>
      </c>
      <c r="L1231" s="35">
        <f>IF(ISNUMBER(K1231),EXP(K1231),"")</f>
        <v/>
      </c>
      <c r="M1231" s="18" t="inlineStr">
        <is>
          <t>every value from 0 to 60 in steps of 0.1</t>
        </is>
      </c>
      <c r="N1231" s="18" t="inlineStr">
        <is>
          <t>buildings|large|elevation_m</t>
        </is>
      </c>
    </row>
    <row r="1232">
      <c r="B1232" s="18" t="inlineStr">
        <is>
          <t>buildings|large|elevation_m|35.6</t>
        </is>
      </c>
      <c r="C1232" s="18" t="inlineStr">
        <is>
          <t>buildings</t>
        </is>
      </c>
      <c r="D1232" s="18" t="inlineStr">
        <is>
          <t>large</t>
        </is>
      </c>
      <c r="E1232" s="18" t="inlineStr">
        <is>
          <t>elevation_m</t>
        </is>
      </c>
      <c r="F1232" s="18" t="inlineStr">
        <is>
          <t>spline value</t>
        </is>
      </c>
      <c r="G1232" s="18" t="n"/>
      <c r="H1232" s="33" t="n">
        <v>35.6</v>
      </c>
      <c r="I1232" s="33" t="n"/>
      <c r="J1232" s="33" t="n"/>
      <c r="K1232" s="34" t="n">
        <v>-1.105370479878271</v>
      </c>
      <c r="L1232" s="35">
        <f>IF(ISNUMBER(K1232),EXP(K1232),"")</f>
        <v/>
      </c>
      <c r="M1232" s="18" t="inlineStr">
        <is>
          <t>every value from 0 to 60 in steps of 0.1</t>
        </is>
      </c>
      <c r="N1232" s="18" t="inlineStr">
        <is>
          <t>buildings|large|elevation_m</t>
        </is>
      </c>
    </row>
    <row r="1233">
      <c r="B1233" s="18" t="inlineStr">
        <is>
          <t>buildings|large|elevation_m|35.7</t>
        </is>
      </c>
      <c r="C1233" s="18" t="inlineStr">
        <is>
          <t>buildings</t>
        </is>
      </c>
      <c r="D1233" s="18" t="inlineStr">
        <is>
          <t>large</t>
        </is>
      </c>
      <c r="E1233" s="18" t="inlineStr">
        <is>
          <t>elevation_m</t>
        </is>
      </c>
      <c r="F1233" s="18" t="inlineStr">
        <is>
          <t>spline value</t>
        </is>
      </c>
      <c r="G1233" s="18" t="n"/>
      <c r="H1233" s="33" t="n">
        <v>35.7</v>
      </c>
      <c r="I1233" s="33" t="n"/>
      <c r="J1233" s="33" t="n"/>
      <c r="K1233" s="34" t="n">
        <v>-1.104275309585755</v>
      </c>
      <c r="L1233" s="35">
        <f>IF(ISNUMBER(K1233),EXP(K1233),"")</f>
        <v/>
      </c>
      <c r="M1233" s="18" t="inlineStr">
        <is>
          <t>every value from 0 to 60 in steps of 0.1</t>
        </is>
      </c>
      <c r="N1233" s="18" t="inlineStr">
        <is>
          <t>buildings|large|elevation_m</t>
        </is>
      </c>
    </row>
    <row r="1234">
      <c r="B1234" s="18" t="inlineStr">
        <is>
          <t>buildings|large|elevation_m|35.8</t>
        </is>
      </c>
      <c r="C1234" s="18" t="inlineStr">
        <is>
          <t>buildings</t>
        </is>
      </c>
      <c r="D1234" s="18" t="inlineStr">
        <is>
          <t>large</t>
        </is>
      </c>
      <c r="E1234" s="18" t="inlineStr">
        <is>
          <t>elevation_m</t>
        </is>
      </c>
      <c r="F1234" s="18" t="inlineStr">
        <is>
          <t>spline value</t>
        </is>
      </c>
      <c r="G1234" s="18" t="n"/>
      <c r="H1234" s="33" t="n">
        <v>35.8</v>
      </c>
      <c r="I1234" s="33" t="n"/>
      <c r="J1234" s="33" t="n"/>
      <c r="K1234" s="34" t="n">
        <v>-1.103182252844976</v>
      </c>
      <c r="L1234" s="35">
        <f>IF(ISNUMBER(K1234),EXP(K1234),"")</f>
        <v/>
      </c>
      <c r="M1234" s="18" t="inlineStr">
        <is>
          <t>every value from 0 to 60 in steps of 0.1</t>
        </is>
      </c>
      <c r="N1234" s="18" t="inlineStr">
        <is>
          <t>buildings|large|elevation_m</t>
        </is>
      </c>
    </row>
    <row r="1235">
      <c r="B1235" s="18" t="inlineStr">
        <is>
          <t>buildings|large|elevation_m|35.9</t>
        </is>
      </c>
      <c r="C1235" s="18" t="inlineStr">
        <is>
          <t>buildings</t>
        </is>
      </c>
      <c r="D1235" s="18" t="inlineStr">
        <is>
          <t>large</t>
        </is>
      </c>
      <c r="E1235" s="18" t="inlineStr">
        <is>
          <t>elevation_m</t>
        </is>
      </c>
      <c r="F1235" s="18" t="inlineStr">
        <is>
          <t>spline value</t>
        </is>
      </c>
      <c r="G1235" s="18" t="n"/>
      <c r="H1235" s="33" t="n">
        <v>35.9</v>
      </c>
      <c r="I1235" s="33" t="n"/>
      <c r="J1235" s="33" t="n"/>
      <c r="K1235" s="34" t="n">
        <v>-1.102091288057547</v>
      </c>
      <c r="L1235" s="35">
        <f>IF(ISNUMBER(K1235),EXP(K1235),"")</f>
        <v/>
      </c>
      <c r="M1235" s="18" t="inlineStr">
        <is>
          <t>every value from 0 to 60 in steps of 0.1</t>
        </is>
      </c>
      <c r="N1235" s="18" t="inlineStr">
        <is>
          <t>buildings|large|elevation_m</t>
        </is>
      </c>
    </row>
    <row r="1236">
      <c r="B1236" s="18" t="inlineStr">
        <is>
          <t>buildings|large|elevation_m|36.0</t>
        </is>
      </c>
      <c r="C1236" s="18" t="inlineStr">
        <is>
          <t>buildings</t>
        </is>
      </c>
      <c r="D1236" s="18" t="inlineStr">
        <is>
          <t>large</t>
        </is>
      </c>
      <c r="E1236" s="18" t="inlineStr">
        <is>
          <t>elevation_m</t>
        </is>
      </c>
      <c r="F1236" s="18" t="inlineStr">
        <is>
          <t>spline value</t>
        </is>
      </c>
      <c r="G1236" s="18" t="n"/>
      <c r="H1236" s="33" t="n">
        <v>36</v>
      </c>
      <c r="I1236" s="33" t="n"/>
      <c r="J1236" s="33" t="n"/>
      <c r="K1236" s="34" t="n">
        <v>-1.101002393625082</v>
      </c>
      <c r="L1236" s="35">
        <f>IF(ISNUMBER(K1236),EXP(K1236),"")</f>
        <v/>
      </c>
      <c r="M1236" s="18" t="inlineStr">
        <is>
          <t>every value from 0 to 60 in steps of 0.1</t>
        </is>
      </c>
      <c r="N1236" s="18" t="inlineStr">
        <is>
          <t>buildings|large|elevation_m</t>
        </is>
      </c>
    </row>
    <row r="1237">
      <c r="B1237" s="18" t="inlineStr">
        <is>
          <t>buildings|large|elevation_m|36.1</t>
        </is>
      </c>
      <c r="C1237" s="18" t="inlineStr">
        <is>
          <t>buildings</t>
        </is>
      </c>
      <c r="D1237" s="18" t="inlineStr">
        <is>
          <t>large</t>
        </is>
      </c>
      <c r="E1237" s="18" t="inlineStr">
        <is>
          <t>elevation_m</t>
        </is>
      </c>
      <c r="F1237" s="18" t="inlineStr">
        <is>
          <t>spline value</t>
        </is>
      </c>
      <c r="G1237" s="18" t="n"/>
      <c r="H1237" s="33" t="n">
        <v>36.1</v>
      </c>
      <c r="I1237" s="33" t="n"/>
      <c r="J1237" s="33" t="n"/>
      <c r="K1237" s="34" t="n">
        <v>-1.099915547949195</v>
      </c>
      <c r="L1237" s="35">
        <f>IF(ISNUMBER(K1237),EXP(K1237),"")</f>
        <v/>
      </c>
      <c r="M1237" s="18" t="inlineStr">
        <is>
          <t>every value from 0 to 60 in steps of 0.1</t>
        </is>
      </c>
      <c r="N1237" s="18" t="inlineStr">
        <is>
          <t>buildings|large|elevation_m</t>
        </is>
      </c>
    </row>
    <row r="1238">
      <c r="B1238" s="18" t="inlineStr">
        <is>
          <t>buildings|large|elevation_m|36.2</t>
        </is>
      </c>
      <c r="C1238" s="18" t="inlineStr">
        <is>
          <t>buildings</t>
        </is>
      </c>
      <c r="D1238" s="18" t="inlineStr">
        <is>
          <t>large</t>
        </is>
      </c>
      <c r="E1238" s="18" t="inlineStr">
        <is>
          <t>elevation_m</t>
        </is>
      </c>
      <c r="F1238" s="18" t="inlineStr">
        <is>
          <t>spline value</t>
        </is>
      </c>
      <c r="G1238" s="18" t="n"/>
      <c r="H1238" s="33" t="n">
        <v>36.2</v>
      </c>
      <c r="I1238" s="33" t="n"/>
      <c r="J1238" s="33" t="n"/>
      <c r="K1238" s="34" t="n">
        <v>-1.098830729431499</v>
      </c>
      <c r="L1238" s="35">
        <f>IF(ISNUMBER(K1238),EXP(K1238),"")</f>
        <v/>
      </c>
      <c r="M1238" s="18" t="inlineStr">
        <is>
          <t>every value from 0 to 60 in steps of 0.1</t>
        </is>
      </c>
      <c r="N1238" s="18" t="inlineStr">
        <is>
          <t>buildings|large|elevation_m</t>
        </is>
      </c>
    </row>
    <row r="1239">
      <c r="B1239" s="18" t="inlineStr">
        <is>
          <t>buildings|large|elevation_m|36.3</t>
        </is>
      </c>
      <c r="C1239" s="18" t="inlineStr">
        <is>
          <t>buildings</t>
        </is>
      </c>
      <c r="D1239" s="18" t="inlineStr">
        <is>
          <t>large</t>
        </is>
      </c>
      <c r="E1239" s="18" t="inlineStr">
        <is>
          <t>elevation_m</t>
        </is>
      </c>
      <c r="F1239" s="18" t="inlineStr">
        <is>
          <t>spline value</t>
        </is>
      </c>
      <c r="G1239" s="18" t="n"/>
      <c r="H1239" s="33" t="n">
        <v>36.3</v>
      </c>
      <c r="I1239" s="33" t="n"/>
      <c r="J1239" s="33" t="n"/>
      <c r="K1239" s="34" t="n">
        <v>-1.097747916473609</v>
      </c>
      <c r="L1239" s="35">
        <f>IF(ISNUMBER(K1239),EXP(K1239),"")</f>
        <v/>
      </c>
      <c r="M1239" s="18" t="inlineStr">
        <is>
          <t>every value from 0 to 60 in steps of 0.1</t>
        </is>
      </c>
      <c r="N1239" s="18" t="inlineStr">
        <is>
          <t>buildings|large|elevation_m</t>
        </is>
      </c>
    </row>
    <row r="1240">
      <c r="B1240" s="18" t="inlineStr">
        <is>
          <t>buildings|large|elevation_m|36.4</t>
        </is>
      </c>
      <c r="C1240" s="18" t="inlineStr">
        <is>
          <t>buildings</t>
        </is>
      </c>
      <c r="D1240" s="18" t="inlineStr">
        <is>
          <t>large</t>
        </is>
      </c>
      <c r="E1240" s="18" t="inlineStr">
        <is>
          <t>elevation_m</t>
        </is>
      </c>
      <c r="F1240" s="18" t="inlineStr">
        <is>
          <t>spline value</t>
        </is>
      </c>
      <c r="G1240" s="18" t="n"/>
      <c r="H1240" s="33" t="n">
        <v>36.4</v>
      </c>
      <c r="I1240" s="33" t="n"/>
      <c r="J1240" s="33" t="n"/>
      <c r="K1240" s="34" t="n">
        <v>-1.096667087477137</v>
      </c>
      <c r="L1240" s="35">
        <f>IF(ISNUMBER(K1240),EXP(K1240),"")</f>
        <v/>
      </c>
      <c r="M1240" s="18" t="inlineStr">
        <is>
          <t>every value from 0 to 60 in steps of 0.1</t>
        </is>
      </c>
      <c r="N1240" s="18" t="inlineStr">
        <is>
          <t>buildings|large|elevation_m</t>
        </is>
      </c>
    </row>
    <row r="1241">
      <c r="B1241" s="18" t="inlineStr">
        <is>
          <t>buildings|large|elevation_m|36.5</t>
        </is>
      </c>
      <c r="C1241" s="18" t="inlineStr">
        <is>
          <t>buildings</t>
        </is>
      </c>
      <c r="D1241" s="18" t="inlineStr">
        <is>
          <t>large</t>
        </is>
      </c>
      <c r="E1241" s="18" t="inlineStr">
        <is>
          <t>elevation_m</t>
        </is>
      </c>
      <c r="F1241" s="18" t="inlineStr">
        <is>
          <t>spline value</t>
        </is>
      </c>
      <c r="G1241" s="18" t="n"/>
      <c r="H1241" s="33" t="n">
        <v>36.5</v>
      </c>
      <c r="I1241" s="33" t="n"/>
      <c r="J1241" s="33" t="n"/>
      <c r="K1241" s="34" t="n">
        <v>-1.095588220843698</v>
      </c>
      <c r="L1241" s="35">
        <f>IF(ISNUMBER(K1241),EXP(K1241),"")</f>
        <v/>
      </c>
      <c r="M1241" s="18" t="inlineStr">
        <is>
          <t>every value from 0 to 60 in steps of 0.1</t>
        </is>
      </c>
      <c r="N1241" s="18" t="inlineStr">
        <is>
          <t>buildings|large|elevation_m</t>
        </is>
      </c>
    </row>
    <row r="1242">
      <c r="B1242" s="18" t="inlineStr">
        <is>
          <t>buildings|large|elevation_m|36.6</t>
        </is>
      </c>
      <c r="C1242" s="18" t="inlineStr">
        <is>
          <t>buildings</t>
        </is>
      </c>
      <c r="D1242" s="18" t="inlineStr">
        <is>
          <t>large</t>
        </is>
      </c>
      <c r="E1242" s="18" t="inlineStr">
        <is>
          <t>elevation_m</t>
        </is>
      </c>
      <c r="F1242" s="18" t="inlineStr">
        <is>
          <t>spline value</t>
        </is>
      </c>
      <c r="G1242" s="18" t="n"/>
      <c r="H1242" s="33" t="n">
        <v>36.6</v>
      </c>
      <c r="I1242" s="33" t="n"/>
      <c r="J1242" s="33" t="n"/>
      <c r="K1242" s="34" t="n">
        <v>-1.094511294974904</v>
      </c>
      <c r="L1242" s="35">
        <f>IF(ISNUMBER(K1242),EXP(K1242),"")</f>
        <v/>
      </c>
      <c r="M1242" s="18" t="inlineStr">
        <is>
          <t>every value from 0 to 60 in steps of 0.1</t>
        </is>
      </c>
      <c r="N1242" s="18" t="inlineStr">
        <is>
          <t>buildings|large|elevation_m</t>
        </is>
      </c>
    </row>
    <row r="1243">
      <c r="B1243" s="18" t="inlineStr">
        <is>
          <t>buildings|large|elevation_m|36.7</t>
        </is>
      </c>
      <c r="C1243" s="18" t="inlineStr">
        <is>
          <t>buildings</t>
        </is>
      </c>
      <c r="D1243" s="18" t="inlineStr">
        <is>
          <t>large</t>
        </is>
      </c>
      <c r="E1243" s="18" t="inlineStr">
        <is>
          <t>elevation_m</t>
        </is>
      </c>
      <c r="F1243" s="18" t="inlineStr">
        <is>
          <t>spline value</t>
        </is>
      </c>
      <c r="G1243" s="18" t="n"/>
      <c r="H1243" s="33" t="n">
        <v>36.7</v>
      </c>
      <c r="I1243" s="33" t="n"/>
      <c r="J1243" s="33" t="n"/>
      <c r="K1243" s="34" t="n">
        <v>-1.09343628827237</v>
      </c>
      <c r="L1243" s="35">
        <f>IF(ISNUMBER(K1243),EXP(K1243),"")</f>
        <v/>
      </c>
      <c r="M1243" s="18" t="inlineStr">
        <is>
          <t>every value from 0 to 60 in steps of 0.1</t>
        </is>
      </c>
      <c r="N1243" s="18" t="inlineStr">
        <is>
          <t>buildings|large|elevation_m</t>
        </is>
      </c>
    </row>
    <row r="1244">
      <c r="B1244" s="18" t="inlineStr">
        <is>
          <t>buildings|large|elevation_m|36.8</t>
        </is>
      </c>
      <c r="C1244" s="18" t="inlineStr">
        <is>
          <t>buildings</t>
        </is>
      </c>
      <c r="D1244" s="18" t="inlineStr">
        <is>
          <t>large</t>
        </is>
      </c>
      <c r="E1244" s="18" t="inlineStr">
        <is>
          <t>elevation_m</t>
        </is>
      </c>
      <c r="F1244" s="18" t="inlineStr">
        <is>
          <t>spline value</t>
        </is>
      </c>
      <c r="G1244" s="18" t="n"/>
      <c r="H1244" s="33" t="n">
        <v>36.8</v>
      </c>
      <c r="I1244" s="33" t="n"/>
      <c r="J1244" s="33" t="n"/>
      <c r="K1244" s="34" t="n">
        <v>-1.092363179137711</v>
      </c>
      <c r="L1244" s="35">
        <f>IF(ISNUMBER(K1244),EXP(K1244),"")</f>
        <v/>
      </c>
      <c r="M1244" s="18" t="inlineStr">
        <is>
          <t>every value from 0 to 60 in steps of 0.1</t>
        </is>
      </c>
      <c r="N1244" s="18" t="inlineStr">
        <is>
          <t>buildings|large|elevation_m</t>
        </is>
      </c>
    </row>
    <row r="1245">
      <c r="B1245" s="18" t="inlineStr">
        <is>
          <t>buildings|large|elevation_m|36.9</t>
        </is>
      </c>
      <c r="C1245" s="18" t="inlineStr">
        <is>
          <t>buildings</t>
        </is>
      </c>
      <c r="D1245" s="18" t="inlineStr">
        <is>
          <t>large</t>
        </is>
      </c>
      <c r="E1245" s="18" t="inlineStr">
        <is>
          <t>elevation_m</t>
        </is>
      </c>
      <c r="F1245" s="18" t="inlineStr">
        <is>
          <t>spline value</t>
        </is>
      </c>
      <c r="G1245" s="18" t="n"/>
      <c r="H1245" s="33" t="n">
        <v>36.9</v>
      </c>
      <c r="I1245" s="33" t="n"/>
      <c r="J1245" s="33" t="n"/>
      <c r="K1245" s="34" t="n">
        <v>-1.091291945972538</v>
      </c>
      <c r="L1245" s="35">
        <f>IF(ISNUMBER(K1245),EXP(K1245),"")</f>
        <v/>
      </c>
      <c r="M1245" s="18" t="inlineStr">
        <is>
          <t>every value from 0 to 60 in steps of 0.1</t>
        </is>
      </c>
      <c r="N1245" s="18" t="inlineStr">
        <is>
          <t>buildings|large|elevation_m</t>
        </is>
      </c>
    </row>
    <row r="1246">
      <c r="B1246" s="18" t="inlineStr">
        <is>
          <t>buildings|large|elevation_m|37.0</t>
        </is>
      </c>
      <c r="C1246" s="18" t="inlineStr">
        <is>
          <t>buildings</t>
        </is>
      </c>
      <c r="D1246" s="18" t="inlineStr">
        <is>
          <t>large</t>
        </is>
      </c>
      <c r="E1246" s="18" t="inlineStr">
        <is>
          <t>elevation_m</t>
        </is>
      </c>
      <c r="F1246" s="18" t="inlineStr">
        <is>
          <t>spline value</t>
        </is>
      </c>
      <c r="G1246" s="18" t="n"/>
      <c r="H1246" s="33" t="n">
        <v>37</v>
      </c>
      <c r="I1246" s="33" t="n"/>
      <c r="J1246" s="33" t="n"/>
      <c r="K1246" s="34" t="n">
        <v>-1.090222567178465</v>
      </c>
      <c r="L1246" s="35">
        <f>IF(ISNUMBER(K1246),EXP(K1246),"")</f>
        <v/>
      </c>
      <c r="M1246" s="18" t="inlineStr">
        <is>
          <t>every value from 0 to 60 in steps of 0.1</t>
        </is>
      </c>
      <c r="N1246" s="18" t="inlineStr">
        <is>
          <t>buildings|large|elevation_m</t>
        </is>
      </c>
    </row>
    <row r="1247">
      <c r="B1247" s="18" t="inlineStr">
        <is>
          <t>buildings|large|elevation_m|37.1</t>
        </is>
      </c>
      <c r="C1247" s="18" t="inlineStr">
        <is>
          <t>buildings</t>
        </is>
      </c>
      <c r="D1247" s="18" t="inlineStr">
        <is>
          <t>large</t>
        </is>
      </c>
      <c r="E1247" s="18" t="inlineStr">
        <is>
          <t>elevation_m</t>
        </is>
      </c>
      <c r="F1247" s="18" t="inlineStr">
        <is>
          <t>spline value</t>
        </is>
      </c>
      <c r="G1247" s="18" t="n"/>
      <c r="H1247" s="33" t="n">
        <v>37.1</v>
      </c>
      <c r="I1247" s="33" t="n"/>
      <c r="J1247" s="33" t="n"/>
      <c r="K1247" s="34" t="n">
        <v>-1.089155021157107</v>
      </c>
      <c r="L1247" s="35">
        <f>IF(ISNUMBER(K1247),EXP(K1247),"")</f>
        <v/>
      </c>
      <c r="M1247" s="18" t="inlineStr">
        <is>
          <t>every value from 0 to 60 in steps of 0.1</t>
        </is>
      </c>
      <c r="N1247" s="18" t="inlineStr">
        <is>
          <t>buildings|large|elevation_m</t>
        </is>
      </c>
    </row>
    <row r="1248">
      <c r="B1248" s="18" t="inlineStr">
        <is>
          <t>buildings|large|elevation_m|37.2</t>
        </is>
      </c>
      <c r="C1248" s="18" t="inlineStr">
        <is>
          <t>buildings</t>
        </is>
      </c>
      <c r="D1248" s="18" t="inlineStr">
        <is>
          <t>large</t>
        </is>
      </c>
      <c r="E1248" s="18" t="inlineStr">
        <is>
          <t>elevation_m</t>
        </is>
      </c>
      <c r="F1248" s="18" t="inlineStr">
        <is>
          <t>spline value</t>
        </is>
      </c>
      <c r="G1248" s="18" t="n"/>
      <c r="H1248" s="33" t="n">
        <v>37.2</v>
      </c>
      <c r="I1248" s="33" t="n"/>
      <c r="J1248" s="33" t="n"/>
      <c r="K1248" s="34" t="n">
        <v>-1.088089286310077</v>
      </c>
      <c r="L1248" s="35">
        <f>IF(ISNUMBER(K1248),EXP(K1248),"")</f>
        <v/>
      </c>
      <c r="M1248" s="18" t="inlineStr">
        <is>
          <t>every value from 0 to 60 in steps of 0.1</t>
        </is>
      </c>
      <c r="N1248" s="18" t="inlineStr">
        <is>
          <t>buildings|large|elevation_m</t>
        </is>
      </c>
    </row>
    <row r="1249">
      <c r="B1249" s="18" t="inlineStr">
        <is>
          <t>buildings|large|elevation_m|37.3</t>
        </is>
      </c>
      <c r="C1249" s="18" t="inlineStr">
        <is>
          <t>buildings</t>
        </is>
      </c>
      <c r="D1249" s="18" t="inlineStr">
        <is>
          <t>large</t>
        </is>
      </c>
      <c r="E1249" s="18" t="inlineStr">
        <is>
          <t>elevation_m</t>
        </is>
      </c>
      <c r="F1249" s="18" t="inlineStr">
        <is>
          <t>spline value</t>
        </is>
      </c>
      <c r="G1249" s="18" t="n"/>
      <c r="H1249" s="33" t="n">
        <v>37.3</v>
      </c>
      <c r="I1249" s="33" t="n"/>
      <c r="J1249" s="33" t="n"/>
      <c r="K1249" s="34" t="n">
        <v>-1.087025341038989</v>
      </c>
      <c r="L1249" s="35">
        <f>IF(ISNUMBER(K1249),EXP(K1249),"")</f>
        <v/>
      </c>
      <c r="M1249" s="18" t="inlineStr">
        <is>
          <t>every value from 0 to 60 in steps of 0.1</t>
        </is>
      </c>
      <c r="N1249" s="18" t="inlineStr">
        <is>
          <t>buildings|large|elevation_m</t>
        </is>
      </c>
    </row>
    <row r="1250">
      <c r="B1250" s="18" t="inlineStr">
        <is>
          <t>buildings|large|elevation_m|37.4</t>
        </is>
      </c>
      <c r="C1250" s="18" t="inlineStr">
        <is>
          <t>buildings</t>
        </is>
      </c>
      <c r="D1250" s="18" t="inlineStr">
        <is>
          <t>large</t>
        </is>
      </c>
      <c r="E1250" s="18" t="inlineStr">
        <is>
          <t>elevation_m</t>
        </is>
      </c>
      <c r="F1250" s="18" t="inlineStr">
        <is>
          <t>spline value</t>
        </is>
      </c>
      <c r="G1250" s="18" t="n"/>
      <c r="H1250" s="33" t="n">
        <v>37.4</v>
      </c>
      <c r="I1250" s="33" t="n"/>
      <c r="J1250" s="33" t="n"/>
      <c r="K1250" s="34" t="n">
        <v>-1.085963163745456</v>
      </c>
      <c r="L1250" s="35">
        <f>IF(ISNUMBER(K1250),EXP(K1250),"")</f>
        <v/>
      </c>
      <c r="M1250" s="18" t="inlineStr">
        <is>
          <t>every value from 0 to 60 in steps of 0.1</t>
        </is>
      </c>
      <c r="N1250" s="18" t="inlineStr">
        <is>
          <t>buildings|large|elevation_m</t>
        </is>
      </c>
    </row>
    <row r="1251">
      <c r="B1251" s="18" t="inlineStr">
        <is>
          <t>buildings|large|elevation_m|37.5</t>
        </is>
      </c>
      <c r="C1251" s="18" t="inlineStr">
        <is>
          <t>buildings</t>
        </is>
      </c>
      <c r="D1251" s="18" t="inlineStr">
        <is>
          <t>large</t>
        </is>
      </c>
      <c r="E1251" s="18" t="inlineStr">
        <is>
          <t>elevation_m</t>
        </is>
      </c>
      <c r="F1251" s="18" t="inlineStr">
        <is>
          <t>spline value</t>
        </is>
      </c>
      <c r="G1251" s="18" t="n"/>
      <c r="H1251" s="33" t="n">
        <v>37.5</v>
      </c>
      <c r="I1251" s="33" t="n"/>
      <c r="J1251" s="33" t="n"/>
      <c r="K1251" s="34" t="n">
        <v>-1.084902732831092</v>
      </c>
      <c r="L1251" s="35">
        <f>IF(ISNUMBER(K1251),EXP(K1251),"")</f>
        <v/>
      </c>
      <c r="M1251" s="18" t="inlineStr">
        <is>
          <t>every value from 0 to 60 in steps of 0.1</t>
        </is>
      </c>
      <c r="N1251" s="18" t="inlineStr">
        <is>
          <t>buildings|large|elevation_m</t>
        </is>
      </c>
    </row>
    <row r="1252">
      <c r="B1252" s="18" t="inlineStr">
        <is>
          <t>buildings|large|elevation_m|37.6</t>
        </is>
      </c>
      <c r="C1252" s="18" t="inlineStr">
        <is>
          <t>buildings</t>
        </is>
      </c>
      <c r="D1252" s="18" t="inlineStr">
        <is>
          <t>large</t>
        </is>
      </c>
      <c r="E1252" s="18" t="inlineStr">
        <is>
          <t>elevation_m</t>
        </is>
      </c>
      <c r="F1252" s="18" t="inlineStr">
        <is>
          <t>spline value</t>
        </is>
      </c>
      <c r="G1252" s="18" t="n"/>
      <c r="H1252" s="33" t="n">
        <v>37.6</v>
      </c>
      <c r="I1252" s="33" t="n"/>
      <c r="J1252" s="33" t="n"/>
      <c r="K1252" s="34" t="n">
        <v>-1.083844026697511</v>
      </c>
      <c r="L1252" s="35">
        <f>IF(ISNUMBER(K1252),EXP(K1252),"")</f>
        <v/>
      </c>
      <c r="M1252" s="18" t="inlineStr">
        <is>
          <t>every value from 0 to 60 in steps of 0.1</t>
        </is>
      </c>
      <c r="N1252" s="18" t="inlineStr">
        <is>
          <t>buildings|large|elevation_m</t>
        </is>
      </c>
    </row>
    <row r="1253">
      <c r="B1253" s="18" t="inlineStr">
        <is>
          <t>buildings|large|elevation_m|37.7</t>
        </is>
      </c>
      <c r="C1253" s="18" t="inlineStr">
        <is>
          <t>buildings</t>
        </is>
      </c>
      <c r="D1253" s="18" t="inlineStr">
        <is>
          <t>large</t>
        </is>
      </c>
      <c r="E1253" s="18" t="inlineStr">
        <is>
          <t>elevation_m</t>
        </is>
      </c>
      <c r="F1253" s="18" t="inlineStr">
        <is>
          <t>spline value</t>
        </is>
      </c>
      <c r="G1253" s="18" t="n"/>
      <c r="H1253" s="33" t="n">
        <v>37.7</v>
      </c>
      <c r="I1253" s="33" t="n"/>
      <c r="J1253" s="33" t="n"/>
      <c r="K1253" s="34" t="n">
        <v>-1.082787023746326</v>
      </c>
      <c r="L1253" s="35">
        <f>IF(ISNUMBER(K1253),EXP(K1253),"")</f>
        <v/>
      </c>
      <c r="M1253" s="18" t="inlineStr">
        <is>
          <t>every value from 0 to 60 in steps of 0.1</t>
        </is>
      </c>
      <c r="N1253" s="18" t="inlineStr">
        <is>
          <t>buildings|large|elevation_m</t>
        </is>
      </c>
    </row>
    <row r="1254">
      <c r="B1254" s="18" t="inlineStr">
        <is>
          <t>buildings|large|elevation_m|37.8</t>
        </is>
      </c>
      <c r="C1254" s="18" t="inlineStr">
        <is>
          <t>buildings</t>
        </is>
      </c>
      <c r="D1254" s="18" t="inlineStr">
        <is>
          <t>large</t>
        </is>
      </c>
      <c r="E1254" s="18" t="inlineStr">
        <is>
          <t>elevation_m</t>
        </is>
      </c>
      <c r="F1254" s="18" t="inlineStr">
        <is>
          <t>spline value</t>
        </is>
      </c>
      <c r="G1254" s="18" t="n"/>
      <c r="H1254" s="33" t="n">
        <v>37.8</v>
      </c>
      <c r="I1254" s="33" t="n"/>
      <c r="J1254" s="33" t="n"/>
      <c r="K1254" s="34" t="n">
        <v>-1.081731702379151</v>
      </c>
      <c r="L1254" s="35">
        <f>IF(ISNUMBER(K1254),EXP(K1254),"")</f>
        <v/>
      </c>
      <c r="M1254" s="18" t="inlineStr">
        <is>
          <t>every value from 0 to 60 in steps of 0.1</t>
        </is>
      </c>
      <c r="N1254" s="18" t="inlineStr">
        <is>
          <t>buildings|large|elevation_m</t>
        </is>
      </c>
    </row>
    <row r="1255">
      <c r="B1255" s="18" t="inlineStr">
        <is>
          <t>buildings|large|elevation_m|37.9</t>
        </is>
      </c>
      <c r="C1255" s="18" t="inlineStr">
        <is>
          <t>buildings</t>
        </is>
      </c>
      <c r="D1255" s="18" t="inlineStr">
        <is>
          <t>large</t>
        </is>
      </c>
      <c r="E1255" s="18" t="inlineStr">
        <is>
          <t>elevation_m</t>
        </is>
      </c>
      <c r="F1255" s="18" t="inlineStr">
        <is>
          <t>spline value</t>
        </is>
      </c>
      <c r="G1255" s="18" t="n"/>
      <c r="H1255" s="33" t="n">
        <v>37.9</v>
      </c>
      <c r="I1255" s="33" t="n"/>
      <c r="J1255" s="33" t="n"/>
      <c r="K1255" s="34" t="n">
        <v>-1.0806780409976</v>
      </c>
      <c r="L1255" s="35">
        <f>IF(ISNUMBER(K1255),EXP(K1255),"")</f>
        <v/>
      </c>
      <c r="M1255" s="18" t="inlineStr">
        <is>
          <t>every value from 0 to 60 in steps of 0.1</t>
        </is>
      </c>
      <c r="N1255" s="18" t="inlineStr">
        <is>
          <t>buildings|large|elevation_m</t>
        </is>
      </c>
    </row>
    <row r="1256">
      <c r="B1256" s="18" t="inlineStr">
        <is>
          <t>buildings|large|elevation_m|38.0</t>
        </is>
      </c>
      <c r="C1256" s="18" t="inlineStr">
        <is>
          <t>buildings</t>
        </is>
      </c>
      <c r="D1256" s="18" t="inlineStr">
        <is>
          <t>large</t>
        </is>
      </c>
      <c r="E1256" s="18" t="inlineStr">
        <is>
          <t>elevation_m</t>
        </is>
      </c>
      <c r="F1256" s="18" t="inlineStr">
        <is>
          <t>spline value</t>
        </is>
      </c>
      <c r="G1256" s="18" t="n"/>
      <c r="H1256" s="33" t="n">
        <v>38</v>
      </c>
      <c r="I1256" s="33" t="n"/>
      <c r="J1256" s="33" t="n"/>
      <c r="K1256" s="34" t="n">
        <v>-1.079626018003286</v>
      </c>
      <c r="L1256" s="35">
        <f>IF(ISNUMBER(K1256),EXP(K1256),"")</f>
        <v/>
      </c>
      <c r="M1256" s="18" t="inlineStr">
        <is>
          <t>every value from 0 to 60 in steps of 0.1</t>
        </is>
      </c>
      <c r="N1256" s="18" t="inlineStr">
        <is>
          <t>buildings|large|elevation_m</t>
        </is>
      </c>
    </row>
    <row r="1257">
      <c r="B1257" s="18" t="inlineStr">
        <is>
          <t>buildings|large|elevation_m|38.1</t>
        </is>
      </c>
      <c r="C1257" s="18" t="inlineStr">
        <is>
          <t>buildings</t>
        </is>
      </c>
      <c r="D1257" s="18" t="inlineStr">
        <is>
          <t>large</t>
        </is>
      </c>
      <c r="E1257" s="18" t="inlineStr">
        <is>
          <t>elevation_m</t>
        </is>
      </c>
      <c r="F1257" s="18" t="inlineStr">
        <is>
          <t>spline value</t>
        </is>
      </c>
      <c r="G1257" s="18" t="n"/>
      <c r="H1257" s="33" t="n">
        <v>38.1</v>
      </c>
      <c r="I1257" s="33" t="n"/>
      <c r="J1257" s="33" t="n"/>
      <c r="K1257" s="34" t="n">
        <v>-1.078575611797822</v>
      </c>
      <c r="L1257" s="35">
        <f>IF(ISNUMBER(K1257),EXP(K1257),"")</f>
        <v/>
      </c>
      <c r="M1257" s="18" t="inlineStr">
        <is>
          <t>every value from 0 to 60 in steps of 0.1</t>
        </is>
      </c>
      <c r="N1257" s="18" t="inlineStr">
        <is>
          <t>buildings|large|elevation_m</t>
        </is>
      </c>
    </row>
    <row r="1258">
      <c r="B1258" s="18" t="inlineStr">
        <is>
          <t>buildings|large|elevation_m|38.2</t>
        </is>
      </c>
      <c r="C1258" s="18" t="inlineStr">
        <is>
          <t>buildings</t>
        </is>
      </c>
      <c r="D1258" s="18" t="inlineStr">
        <is>
          <t>large</t>
        </is>
      </c>
      <c r="E1258" s="18" t="inlineStr">
        <is>
          <t>elevation_m</t>
        </is>
      </c>
      <c r="F1258" s="18" t="inlineStr">
        <is>
          <t>spline value</t>
        </is>
      </c>
      <c r="G1258" s="18" t="n"/>
      <c r="H1258" s="33" t="n">
        <v>38.2</v>
      </c>
      <c r="I1258" s="33" t="n"/>
      <c r="J1258" s="33" t="n"/>
      <c r="K1258" s="34" t="n">
        <v>-1.077526800782824</v>
      </c>
      <c r="L1258" s="35">
        <f>IF(ISNUMBER(K1258),EXP(K1258),"")</f>
        <v/>
      </c>
      <c r="M1258" s="18" t="inlineStr">
        <is>
          <t>every value from 0 to 60 in steps of 0.1</t>
        </is>
      </c>
      <c r="N1258" s="18" t="inlineStr">
        <is>
          <t>buildings|large|elevation_m</t>
        </is>
      </c>
    </row>
    <row r="1259">
      <c r="B1259" s="18" t="inlineStr">
        <is>
          <t>buildings|large|elevation_m|38.3</t>
        </is>
      </c>
      <c r="C1259" s="18" t="inlineStr">
        <is>
          <t>buildings</t>
        </is>
      </c>
      <c r="D1259" s="18" t="inlineStr">
        <is>
          <t>large</t>
        </is>
      </c>
      <c r="E1259" s="18" t="inlineStr">
        <is>
          <t>elevation_m</t>
        </is>
      </c>
      <c r="F1259" s="18" t="inlineStr">
        <is>
          <t>spline value</t>
        </is>
      </c>
      <c r="G1259" s="18" t="n"/>
      <c r="H1259" s="33" t="n">
        <v>38.3</v>
      </c>
      <c r="I1259" s="33" t="n"/>
      <c r="J1259" s="33" t="n"/>
      <c r="K1259" s="34" t="n">
        <v>-1.076479563359904</v>
      </c>
      <c r="L1259" s="35">
        <f>IF(ISNUMBER(K1259),EXP(K1259),"")</f>
        <v/>
      </c>
      <c r="M1259" s="18" t="inlineStr">
        <is>
          <t>every value from 0 to 60 in steps of 0.1</t>
        </is>
      </c>
      <c r="N1259" s="18" t="inlineStr">
        <is>
          <t>buildings|large|elevation_m</t>
        </is>
      </c>
    </row>
    <row r="1260">
      <c r="B1260" s="18" t="inlineStr">
        <is>
          <t>buildings|large|elevation_m|38.4</t>
        </is>
      </c>
      <c r="C1260" s="18" t="inlineStr">
        <is>
          <t>buildings</t>
        </is>
      </c>
      <c r="D1260" s="18" t="inlineStr">
        <is>
          <t>large</t>
        </is>
      </c>
      <c r="E1260" s="18" t="inlineStr">
        <is>
          <t>elevation_m</t>
        </is>
      </c>
      <c r="F1260" s="18" t="inlineStr">
        <is>
          <t>spline value</t>
        </is>
      </c>
      <c r="G1260" s="18" t="n"/>
      <c r="H1260" s="33" t="n">
        <v>38.4</v>
      </c>
      <c r="I1260" s="33" t="n"/>
      <c r="J1260" s="33" t="n"/>
      <c r="K1260" s="34" t="n">
        <v>-1.075433877930676</v>
      </c>
      <c r="L1260" s="35">
        <f>IF(ISNUMBER(K1260),EXP(K1260),"")</f>
        <v/>
      </c>
      <c r="M1260" s="18" t="inlineStr">
        <is>
          <t>every value from 0 to 60 in steps of 0.1</t>
        </is>
      </c>
      <c r="N1260" s="18" t="inlineStr">
        <is>
          <t>buildings|large|elevation_m</t>
        </is>
      </c>
    </row>
    <row r="1261">
      <c r="B1261" s="18" t="inlineStr">
        <is>
          <t>buildings|large|elevation_m|38.5</t>
        </is>
      </c>
      <c r="C1261" s="18" t="inlineStr">
        <is>
          <t>buildings</t>
        </is>
      </c>
      <c r="D1261" s="18" t="inlineStr">
        <is>
          <t>large</t>
        </is>
      </c>
      <c r="E1261" s="18" t="inlineStr">
        <is>
          <t>elevation_m</t>
        </is>
      </c>
      <c r="F1261" s="18" t="inlineStr">
        <is>
          <t>spline value</t>
        </is>
      </c>
      <c r="G1261" s="18" t="n"/>
      <c r="H1261" s="33" t="n">
        <v>38.5</v>
      </c>
      <c r="I1261" s="33" t="n"/>
      <c r="J1261" s="33" t="n"/>
      <c r="K1261" s="34" t="n">
        <v>-1.074389722896753</v>
      </c>
      <c r="L1261" s="35">
        <f>IF(ISNUMBER(K1261),EXP(K1261),"")</f>
        <v/>
      </c>
      <c r="M1261" s="18" t="inlineStr">
        <is>
          <t>every value from 0 to 60 in steps of 0.1</t>
        </is>
      </c>
      <c r="N1261" s="18" t="inlineStr">
        <is>
          <t>buildings|large|elevation_m</t>
        </is>
      </c>
    </row>
    <row r="1262">
      <c r="B1262" s="18" t="inlineStr">
        <is>
          <t>buildings|large|elevation_m|38.6</t>
        </is>
      </c>
      <c r="C1262" s="18" t="inlineStr">
        <is>
          <t>buildings</t>
        </is>
      </c>
      <c r="D1262" s="18" t="inlineStr">
        <is>
          <t>large</t>
        </is>
      </c>
      <c r="E1262" s="18" t="inlineStr">
        <is>
          <t>elevation_m</t>
        </is>
      </c>
      <c r="F1262" s="18" t="inlineStr">
        <is>
          <t>spline value</t>
        </is>
      </c>
      <c r="G1262" s="18" t="n"/>
      <c r="H1262" s="33" t="n">
        <v>38.6</v>
      </c>
      <c r="I1262" s="33" t="n"/>
      <c r="J1262" s="33" t="n"/>
      <c r="K1262" s="34" t="n">
        <v>-1.07334707665975</v>
      </c>
      <c r="L1262" s="35">
        <f>IF(ISNUMBER(K1262),EXP(K1262),"")</f>
        <v/>
      </c>
      <c r="M1262" s="18" t="inlineStr">
        <is>
          <t>every value from 0 to 60 in steps of 0.1</t>
        </is>
      </c>
      <c r="N1262" s="18" t="inlineStr">
        <is>
          <t>buildings|large|elevation_m</t>
        </is>
      </c>
    </row>
    <row r="1263">
      <c r="B1263" s="18" t="inlineStr">
        <is>
          <t>buildings|large|elevation_m|38.7</t>
        </is>
      </c>
      <c r="C1263" s="18" t="inlineStr">
        <is>
          <t>buildings</t>
        </is>
      </c>
      <c r="D1263" s="18" t="inlineStr">
        <is>
          <t>large</t>
        </is>
      </c>
      <c r="E1263" s="18" t="inlineStr">
        <is>
          <t>elevation_m</t>
        </is>
      </c>
      <c r="F1263" s="18" t="inlineStr">
        <is>
          <t>spline value</t>
        </is>
      </c>
      <c r="G1263" s="18" t="n"/>
      <c r="H1263" s="33" t="n">
        <v>38.7</v>
      </c>
      <c r="I1263" s="33" t="n"/>
      <c r="J1263" s="33" t="n"/>
      <c r="K1263" s="34" t="n">
        <v>-1.07230591762128</v>
      </c>
      <c r="L1263" s="35">
        <f>IF(ISNUMBER(K1263),EXP(K1263),"")</f>
        <v/>
      </c>
      <c r="M1263" s="18" t="inlineStr">
        <is>
          <t>every value from 0 to 60 in steps of 0.1</t>
        </is>
      </c>
      <c r="N1263" s="18" t="inlineStr">
        <is>
          <t>buildings|large|elevation_m</t>
        </is>
      </c>
    </row>
    <row r="1264">
      <c r="B1264" s="18" t="inlineStr">
        <is>
          <t>buildings|large|elevation_m|38.8</t>
        </is>
      </c>
      <c r="C1264" s="18" t="inlineStr">
        <is>
          <t>buildings</t>
        </is>
      </c>
      <c r="D1264" s="18" t="inlineStr">
        <is>
          <t>large</t>
        </is>
      </c>
      <c r="E1264" s="18" t="inlineStr">
        <is>
          <t>elevation_m</t>
        </is>
      </c>
      <c r="F1264" s="18" t="inlineStr">
        <is>
          <t>spline value</t>
        </is>
      </c>
      <c r="G1264" s="18" t="n"/>
      <c r="H1264" s="33" t="n">
        <v>38.8</v>
      </c>
      <c r="I1264" s="33" t="n"/>
      <c r="J1264" s="33" t="n"/>
      <c r="K1264" s="34" t="n">
        <v>-1.071266224182956</v>
      </c>
      <c r="L1264" s="35">
        <f>IF(ISNUMBER(K1264),EXP(K1264),"")</f>
        <v/>
      </c>
      <c r="M1264" s="18" t="inlineStr">
        <is>
          <t>every value from 0 to 60 in steps of 0.1</t>
        </is>
      </c>
      <c r="N1264" s="18" t="inlineStr">
        <is>
          <t>buildings|large|elevation_m</t>
        </is>
      </c>
    </row>
    <row r="1265">
      <c r="B1265" s="18" t="inlineStr">
        <is>
          <t>buildings|large|elevation_m|38.9</t>
        </is>
      </c>
      <c r="C1265" s="18" t="inlineStr">
        <is>
          <t>buildings</t>
        </is>
      </c>
      <c r="D1265" s="18" t="inlineStr">
        <is>
          <t>large</t>
        </is>
      </c>
      <c r="E1265" s="18" t="inlineStr">
        <is>
          <t>elevation_m</t>
        </is>
      </c>
      <c r="F1265" s="18" t="inlineStr">
        <is>
          <t>spline value</t>
        </is>
      </c>
      <c r="G1265" s="18" t="n"/>
      <c r="H1265" s="33" t="n">
        <v>38.9</v>
      </c>
      <c r="I1265" s="33" t="n"/>
      <c r="J1265" s="33" t="n"/>
      <c r="K1265" s="34" t="n">
        <v>-1.070227974746393</v>
      </c>
      <c r="L1265" s="35">
        <f>IF(ISNUMBER(K1265),EXP(K1265),"")</f>
        <v/>
      </c>
      <c r="M1265" s="18" t="inlineStr">
        <is>
          <t>every value from 0 to 60 in steps of 0.1</t>
        </is>
      </c>
      <c r="N1265" s="18" t="inlineStr">
        <is>
          <t>buildings|large|elevation_m</t>
        </is>
      </c>
    </row>
    <row r="1266">
      <c r="B1266" s="18" t="inlineStr">
        <is>
          <t>buildings|large|elevation_m|39.0</t>
        </is>
      </c>
      <c r="C1266" s="18" t="inlineStr">
        <is>
          <t>buildings</t>
        </is>
      </c>
      <c r="D1266" s="18" t="inlineStr">
        <is>
          <t>large</t>
        </is>
      </c>
      <c r="E1266" s="18" t="inlineStr">
        <is>
          <t>elevation_m</t>
        </is>
      </c>
      <c r="F1266" s="18" t="inlineStr">
        <is>
          <t>spline value</t>
        </is>
      </c>
      <c r="G1266" s="18" t="n"/>
      <c r="H1266" s="33" t="n">
        <v>39</v>
      </c>
      <c r="I1266" s="33" t="n"/>
      <c r="J1266" s="33" t="n"/>
      <c r="K1266" s="34" t="n">
        <v>-1.069191147713203</v>
      </c>
      <c r="L1266" s="35">
        <f>IF(ISNUMBER(K1266),EXP(K1266),"")</f>
        <v/>
      </c>
      <c r="M1266" s="18" t="inlineStr">
        <is>
          <t>every value from 0 to 60 in steps of 0.1</t>
        </is>
      </c>
      <c r="N1266" s="18" t="inlineStr">
        <is>
          <t>buildings|large|elevation_m</t>
        </is>
      </c>
    </row>
    <row r="1267">
      <c r="B1267" s="18" t="inlineStr">
        <is>
          <t>buildings|large|elevation_m|39.1</t>
        </is>
      </c>
      <c r="C1267" s="18" t="inlineStr">
        <is>
          <t>buildings</t>
        </is>
      </c>
      <c r="D1267" s="18" t="inlineStr">
        <is>
          <t>large</t>
        </is>
      </c>
      <c r="E1267" s="18" t="inlineStr">
        <is>
          <t>elevation_m</t>
        </is>
      </c>
      <c r="F1267" s="18" t="inlineStr">
        <is>
          <t>spline value</t>
        </is>
      </c>
      <c r="G1267" s="18" t="n"/>
      <c r="H1267" s="33" t="n">
        <v>39.1</v>
      </c>
      <c r="I1267" s="33" t="n"/>
      <c r="J1267" s="33" t="n"/>
      <c r="K1267" s="34" t="n">
        <v>-1.068155721485001</v>
      </c>
      <c r="L1267" s="35">
        <f>IF(ISNUMBER(K1267),EXP(K1267),"")</f>
        <v/>
      </c>
      <c r="M1267" s="18" t="inlineStr">
        <is>
          <t>every value from 0 to 60 in steps of 0.1</t>
        </is>
      </c>
      <c r="N1267" s="18" t="inlineStr">
        <is>
          <t>buildings|large|elevation_m</t>
        </is>
      </c>
    </row>
    <row r="1268">
      <c r="B1268" s="18" t="inlineStr">
        <is>
          <t>buildings|large|elevation_m|39.2</t>
        </is>
      </c>
      <c r="C1268" s="18" t="inlineStr">
        <is>
          <t>buildings</t>
        </is>
      </c>
      <c r="D1268" s="18" t="inlineStr">
        <is>
          <t>large</t>
        </is>
      </c>
      <c r="E1268" s="18" t="inlineStr">
        <is>
          <t>elevation_m</t>
        </is>
      </c>
      <c r="F1268" s="18" t="inlineStr">
        <is>
          <t>spline value</t>
        </is>
      </c>
      <c r="G1268" s="18" t="n"/>
      <c r="H1268" s="33" t="n">
        <v>39.2</v>
      </c>
      <c r="I1268" s="33" t="n"/>
      <c r="J1268" s="33" t="n"/>
      <c r="K1268" s="34" t="n">
        <v>-1.0671216744634</v>
      </c>
      <c r="L1268" s="35">
        <f>IF(ISNUMBER(K1268),EXP(K1268),"")</f>
        <v/>
      </c>
      <c r="M1268" s="18" t="inlineStr">
        <is>
          <t>every value from 0 to 60 in steps of 0.1</t>
        </is>
      </c>
      <c r="N1268" s="18" t="inlineStr">
        <is>
          <t>buildings|large|elevation_m</t>
        </is>
      </c>
    </row>
    <row r="1269">
      <c r="B1269" s="18" t="inlineStr">
        <is>
          <t>buildings|large|elevation_m|39.3</t>
        </is>
      </c>
      <c r="C1269" s="18" t="inlineStr">
        <is>
          <t>buildings</t>
        </is>
      </c>
      <c r="D1269" s="18" t="inlineStr">
        <is>
          <t>large</t>
        </is>
      </c>
      <c r="E1269" s="18" t="inlineStr">
        <is>
          <t>elevation_m</t>
        </is>
      </c>
      <c r="F1269" s="18" t="inlineStr">
        <is>
          <t>spline value</t>
        </is>
      </c>
      <c r="G1269" s="18" t="n"/>
      <c r="H1269" s="33" t="n">
        <v>39.3</v>
      </c>
      <c r="I1269" s="33" t="n"/>
      <c r="J1269" s="33" t="n"/>
      <c r="K1269" s="34" t="n">
        <v>-1.066088985050014</v>
      </c>
      <c r="L1269" s="35">
        <f>IF(ISNUMBER(K1269),EXP(K1269),"")</f>
        <v/>
      </c>
      <c r="M1269" s="18" t="inlineStr">
        <is>
          <t>every value from 0 to 60 in steps of 0.1</t>
        </is>
      </c>
      <c r="N1269" s="18" t="inlineStr">
        <is>
          <t>buildings|large|elevation_m</t>
        </is>
      </c>
    </row>
    <row r="1270">
      <c r="B1270" s="18" t="inlineStr">
        <is>
          <t>buildings|large|elevation_m|39.4</t>
        </is>
      </c>
      <c r="C1270" s="18" t="inlineStr">
        <is>
          <t>buildings</t>
        </is>
      </c>
      <c r="D1270" s="18" t="inlineStr">
        <is>
          <t>large</t>
        </is>
      </c>
      <c r="E1270" s="18" t="inlineStr">
        <is>
          <t>elevation_m</t>
        </is>
      </c>
      <c r="F1270" s="18" t="inlineStr">
        <is>
          <t>spline value</t>
        </is>
      </c>
      <c r="G1270" s="18" t="n"/>
      <c r="H1270" s="33" t="n">
        <v>39.4</v>
      </c>
      <c r="I1270" s="33" t="n"/>
      <c r="J1270" s="33" t="n"/>
      <c r="K1270" s="34" t="n">
        <v>-1.065057631646457</v>
      </c>
      <c r="L1270" s="35">
        <f>IF(ISNUMBER(K1270),EXP(K1270),"")</f>
        <v/>
      </c>
      <c r="M1270" s="18" t="inlineStr">
        <is>
          <t>every value from 0 to 60 in steps of 0.1</t>
        </is>
      </c>
      <c r="N1270" s="18" t="inlineStr">
        <is>
          <t>buildings|large|elevation_m</t>
        </is>
      </c>
    </row>
    <row r="1271">
      <c r="B1271" s="18" t="inlineStr">
        <is>
          <t>buildings|large|elevation_m|39.5</t>
        </is>
      </c>
      <c r="C1271" s="18" t="inlineStr">
        <is>
          <t>buildings</t>
        </is>
      </c>
      <c r="D1271" s="18" t="inlineStr">
        <is>
          <t>large</t>
        </is>
      </c>
      <c r="E1271" s="18" t="inlineStr">
        <is>
          <t>elevation_m</t>
        </is>
      </c>
      <c r="F1271" s="18" t="inlineStr">
        <is>
          <t>spline value</t>
        </is>
      </c>
      <c r="G1271" s="18" t="n"/>
      <c r="H1271" s="33" t="n">
        <v>39.5</v>
      </c>
      <c r="I1271" s="33" t="n"/>
      <c r="J1271" s="33" t="n"/>
      <c r="K1271" s="34" t="n">
        <v>-1.064027592654341</v>
      </c>
      <c r="L1271" s="35">
        <f>IF(ISNUMBER(K1271),EXP(K1271),"")</f>
        <v/>
      </c>
      <c r="M1271" s="18" t="inlineStr">
        <is>
          <t>every value from 0 to 60 in steps of 0.1</t>
        </is>
      </c>
      <c r="N1271" s="18" t="inlineStr">
        <is>
          <t>buildings|large|elevation_m</t>
        </is>
      </c>
    </row>
    <row r="1272">
      <c r="B1272" s="18" t="inlineStr">
        <is>
          <t>buildings|large|elevation_m|39.6</t>
        </is>
      </c>
      <c r="C1272" s="18" t="inlineStr">
        <is>
          <t>buildings</t>
        </is>
      </c>
      <c r="D1272" s="18" t="inlineStr">
        <is>
          <t>large</t>
        </is>
      </c>
      <c r="E1272" s="18" t="inlineStr">
        <is>
          <t>elevation_m</t>
        </is>
      </c>
      <c r="F1272" s="18" t="inlineStr">
        <is>
          <t>spline value</t>
        </is>
      </c>
      <c r="G1272" s="18" t="n"/>
      <c r="H1272" s="33" t="n">
        <v>39.6</v>
      </c>
      <c r="I1272" s="33" t="n"/>
      <c r="J1272" s="33" t="n"/>
      <c r="K1272" s="34" t="n">
        <v>-1.062998846475282</v>
      </c>
      <c r="L1272" s="35">
        <f>IF(ISNUMBER(K1272),EXP(K1272),"")</f>
        <v/>
      </c>
      <c r="M1272" s="18" t="inlineStr">
        <is>
          <t>every value from 0 to 60 in steps of 0.1</t>
        </is>
      </c>
      <c r="N1272" s="18" t="inlineStr">
        <is>
          <t>buildings|large|elevation_m</t>
        </is>
      </c>
    </row>
    <row r="1273">
      <c r="B1273" s="18" t="inlineStr">
        <is>
          <t>buildings|large|elevation_m|39.7</t>
        </is>
      </c>
      <c r="C1273" s="18" t="inlineStr">
        <is>
          <t>buildings</t>
        </is>
      </c>
      <c r="D1273" s="18" t="inlineStr">
        <is>
          <t>large</t>
        </is>
      </c>
      <c r="E1273" s="18" t="inlineStr">
        <is>
          <t>elevation_m</t>
        </is>
      </c>
      <c r="F1273" s="18" t="inlineStr">
        <is>
          <t>spline value</t>
        </is>
      </c>
      <c r="G1273" s="18" t="n"/>
      <c r="H1273" s="33" t="n">
        <v>39.7</v>
      </c>
      <c r="I1273" s="33" t="n"/>
      <c r="J1273" s="33" t="n"/>
      <c r="K1273" s="34" t="n">
        <v>-1.061971371510892</v>
      </c>
      <c r="L1273" s="35">
        <f>IF(ISNUMBER(K1273),EXP(K1273),"")</f>
        <v/>
      </c>
      <c r="M1273" s="18" t="inlineStr">
        <is>
          <t>every value from 0 to 60 in steps of 0.1</t>
        </is>
      </c>
      <c r="N1273" s="18" t="inlineStr">
        <is>
          <t>buildings|large|elevation_m</t>
        </is>
      </c>
    </row>
    <row r="1274">
      <c r="B1274" s="18" t="inlineStr">
        <is>
          <t>buildings|large|elevation_m|39.8</t>
        </is>
      </c>
      <c r="C1274" s="18" t="inlineStr">
        <is>
          <t>buildings</t>
        </is>
      </c>
      <c r="D1274" s="18" t="inlineStr">
        <is>
          <t>large</t>
        </is>
      </c>
      <c r="E1274" s="18" t="inlineStr">
        <is>
          <t>elevation_m</t>
        </is>
      </c>
      <c r="F1274" s="18" t="inlineStr">
        <is>
          <t>spline value</t>
        </is>
      </c>
      <c r="G1274" s="18" t="n"/>
      <c r="H1274" s="33" t="n">
        <v>39.8</v>
      </c>
      <c r="I1274" s="33" t="n"/>
      <c r="J1274" s="33" t="n"/>
      <c r="K1274" s="34" t="n">
        <v>-1.060945146162785</v>
      </c>
      <c r="L1274" s="35">
        <f>IF(ISNUMBER(K1274),EXP(K1274),"")</f>
        <v/>
      </c>
      <c r="M1274" s="18" t="inlineStr">
        <is>
          <t>every value from 0 to 60 in steps of 0.1</t>
        </is>
      </c>
      <c r="N1274" s="18" t="inlineStr">
        <is>
          <t>buildings|large|elevation_m</t>
        </is>
      </c>
    </row>
    <row r="1275">
      <c r="B1275" s="18" t="inlineStr">
        <is>
          <t>buildings|large|elevation_m|39.9</t>
        </is>
      </c>
      <c r="C1275" s="18" t="inlineStr">
        <is>
          <t>buildings</t>
        </is>
      </c>
      <c r="D1275" s="18" t="inlineStr">
        <is>
          <t>large</t>
        </is>
      </c>
      <c r="E1275" s="18" t="inlineStr">
        <is>
          <t>elevation_m</t>
        </is>
      </c>
      <c r="F1275" s="18" t="inlineStr">
        <is>
          <t>spline value</t>
        </is>
      </c>
      <c r="G1275" s="18" t="n"/>
      <c r="H1275" s="33" t="n">
        <v>39.9</v>
      </c>
      <c r="I1275" s="33" t="n"/>
      <c r="J1275" s="33" t="n"/>
      <c r="K1275" s="34" t="n">
        <v>-1.059920148832576</v>
      </c>
      <c r="L1275" s="35">
        <f>IF(ISNUMBER(K1275),EXP(K1275),"")</f>
        <v/>
      </c>
      <c r="M1275" s="18" t="inlineStr">
        <is>
          <t>every value from 0 to 60 in steps of 0.1</t>
        </is>
      </c>
      <c r="N1275" s="18" t="inlineStr">
        <is>
          <t>buildings|large|elevation_m</t>
        </is>
      </c>
    </row>
    <row r="1276">
      <c r="B1276" s="18" t="inlineStr">
        <is>
          <t>buildings|large|elevation_m|40.0</t>
        </is>
      </c>
      <c r="C1276" s="18" t="inlineStr">
        <is>
          <t>buildings</t>
        </is>
      </c>
      <c r="D1276" s="18" t="inlineStr">
        <is>
          <t>large</t>
        </is>
      </c>
      <c r="E1276" s="18" t="inlineStr">
        <is>
          <t>elevation_m</t>
        </is>
      </c>
      <c r="F1276" s="18" t="inlineStr">
        <is>
          <t>spline value</t>
        </is>
      </c>
      <c r="G1276" s="18" t="n"/>
      <c r="H1276" s="33" t="n">
        <v>40</v>
      </c>
      <c r="I1276" s="33" t="n"/>
      <c r="J1276" s="33" t="n"/>
      <c r="K1276" s="34" t="n">
        <v>-1.058896357921876</v>
      </c>
      <c r="L1276" s="35">
        <f>IF(ISNUMBER(K1276),EXP(K1276),"")</f>
        <v/>
      </c>
      <c r="M1276" s="18" t="inlineStr">
        <is>
          <t>every value from 0 to 60 in steps of 0.1</t>
        </is>
      </c>
      <c r="N1276" s="18" t="inlineStr">
        <is>
          <t>buildings|large|elevation_m</t>
        </is>
      </c>
    </row>
    <row r="1277">
      <c r="B1277" s="18" t="inlineStr">
        <is>
          <t>buildings|large|elevation_m|40.1</t>
        </is>
      </c>
      <c r="C1277" s="18" t="inlineStr">
        <is>
          <t>buildings</t>
        </is>
      </c>
      <c r="D1277" s="18" t="inlineStr">
        <is>
          <t>large</t>
        </is>
      </c>
      <c r="E1277" s="18" t="inlineStr">
        <is>
          <t>elevation_m</t>
        </is>
      </c>
      <c r="F1277" s="18" t="inlineStr">
        <is>
          <t>spline value</t>
        </is>
      </c>
      <c r="G1277" s="18" t="n"/>
      <c r="H1277" s="33" t="n">
        <v>40.1</v>
      </c>
      <c r="I1277" s="33" t="n"/>
      <c r="J1277" s="33" t="n"/>
      <c r="K1277" s="34" t="n">
        <v>-1.057873751832301</v>
      </c>
      <c r="L1277" s="35">
        <f>IF(ISNUMBER(K1277),EXP(K1277),"")</f>
        <v/>
      </c>
      <c r="M1277" s="18" t="inlineStr">
        <is>
          <t>every value from 0 to 60 in steps of 0.1</t>
        </is>
      </c>
      <c r="N1277" s="18" t="inlineStr">
        <is>
          <t>buildings|large|elevation_m</t>
        </is>
      </c>
    </row>
    <row r="1278">
      <c r="B1278" s="18" t="inlineStr">
        <is>
          <t>buildings|large|elevation_m|40.2</t>
        </is>
      </c>
      <c r="C1278" s="18" t="inlineStr">
        <is>
          <t>buildings</t>
        </is>
      </c>
      <c r="D1278" s="18" t="inlineStr">
        <is>
          <t>large</t>
        </is>
      </c>
      <c r="E1278" s="18" t="inlineStr">
        <is>
          <t>elevation_m</t>
        </is>
      </c>
      <c r="F1278" s="18" t="inlineStr">
        <is>
          <t>spline value</t>
        </is>
      </c>
      <c r="G1278" s="18" t="n"/>
      <c r="H1278" s="33" t="n">
        <v>40.2</v>
      </c>
      <c r="I1278" s="33" t="n"/>
      <c r="J1278" s="33" t="n"/>
      <c r="K1278" s="34" t="n">
        <v>-1.056852308965464</v>
      </c>
      <c r="L1278" s="35">
        <f>IF(ISNUMBER(K1278),EXP(K1278),"")</f>
        <v/>
      </c>
      <c r="M1278" s="18" t="inlineStr">
        <is>
          <t>every value from 0 to 60 in steps of 0.1</t>
        </is>
      </c>
      <c r="N1278" s="18" t="inlineStr">
        <is>
          <t>buildings|large|elevation_m</t>
        </is>
      </c>
    </row>
    <row r="1279">
      <c r="B1279" s="18" t="inlineStr">
        <is>
          <t>buildings|large|elevation_m|40.3</t>
        </is>
      </c>
      <c r="C1279" s="18" t="inlineStr">
        <is>
          <t>buildings</t>
        </is>
      </c>
      <c r="D1279" s="18" t="inlineStr">
        <is>
          <t>large</t>
        </is>
      </c>
      <c r="E1279" s="18" t="inlineStr">
        <is>
          <t>elevation_m</t>
        </is>
      </c>
      <c r="F1279" s="18" t="inlineStr">
        <is>
          <t>spline value</t>
        </is>
      </c>
      <c r="G1279" s="18" t="n"/>
      <c r="H1279" s="33" t="n">
        <v>40.3</v>
      </c>
      <c r="I1279" s="33" t="n"/>
      <c r="J1279" s="33" t="n"/>
      <c r="K1279" s="34" t="n">
        <v>-1.055832007722978</v>
      </c>
      <c r="L1279" s="35">
        <f>IF(ISNUMBER(K1279),EXP(K1279),"")</f>
        <v/>
      </c>
      <c r="M1279" s="18" t="inlineStr">
        <is>
          <t>every value from 0 to 60 in steps of 0.1</t>
        </is>
      </c>
      <c r="N1279" s="18" t="inlineStr">
        <is>
          <t>buildings|large|elevation_m</t>
        </is>
      </c>
    </row>
    <row r="1280">
      <c r="B1280" s="18" t="inlineStr">
        <is>
          <t>buildings|large|elevation_m|40.4</t>
        </is>
      </c>
      <c r="C1280" s="18" t="inlineStr">
        <is>
          <t>buildings</t>
        </is>
      </c>
      <c r="D1280" s="18" t="inlineStr">
        <is>
          <t>large</t>
        </is>
      </c>
      <c r="E1280" s="18" t="inlineStr">
        <is>
          <t>elevation_m</t>
        </is>
      </c>
      <c r="F1280" s="18" t="inlineStr">
        <is>
          <t>spline value</t>
        </is>
      </c>
      <c r="G1280" s="18" t="n"/>
      <c r="H1280" s="33" t="n">
        <v>40.4</v>
      </c>
      <c r="I1280" s="33" t="n"/>
      <c r="J1280" s="33" t="n"/>
      <c r="K1280" s="34" t="n">
        <v>-1.054812826506457</v>
      </c>
      <c r="L1280" s="35">
        <f>IF(ISNUMBER(K1280),EXP(K1280),"")</f>
        <v/>
      </c>
      <c r="M1280" s="18" t="inlineStr">
        <is>
          <t>every value from 0 to 60 in steps of 0.1</t>
        </is>
      </c>
      <c r="N1280" s="18" t="inlineStr">
        <is>
          <t>buildings|large|elevation_m</t>
        </is>
      </c>
    </row>
    <row r="1281">
      <c r="B1281" s="18" t="inlineStr">
        <is>
          <t>buildings|large|elevation_m|40.5</t>
        </is>
      </c>
      <c r="C1281" s="18" t="inlineStr">
        <is>
          <t>buildings</t>
        </is>
      </c>
      <c r="D1281" s="18" t="inlineStr">
        <is>
          <t>large</t>
        </is>
      </c>
      <c r="E1281" s="18" t="inlineStr">
        <is>
          <t>elevation_m</t>
        </is>
      </c>
      <c r="F1281" s="18" t="inlineStr">
        <is>
          <t>spline value</t>
        </is>
      </c>
      <c r="G1281" s="18" t="n"/>
      <c r="H1281" s="33" t="n">
        <v>40.5</v>
      </c>
      <c r="I1281" s="33" t="n"/>
      <c r="J1281" s="33" t="n"/>
      <c r="K1281" s="34" t="n">
        <v>-1.053794743717515</v>
      </c>
      <c r="L1281" s="35">
        <f>IF(ISNUMBER(K1281),EXP(K1281),"")</f>
        <v/>
      </c>
      <c r="M1281" s="18" t="inlineStr">
        <is>
          <t>every value from 0 to 60 in steps of 0.1</t>
        </is>
      </c>
      <c r="N1281" s="18" t="inlineStr">
        <is>
          <t>buildings|large|elevation_m</t>
        </is>
      </c>
    </row>
    <row r="1282">
      <c r="B1282" s="18" t="inlineStr">
        <is>
          <t>buildings|large|elevation_m|40.6</t>
        </is>
      </c>
      <c r="C1282" s="18" t="inlineStr">
        <is>
          <t>buildings</t>
        </is>
      </c>
      <c r="D1282" s="18" t="inlineStr">
        <is>
          <t>large</t>
        </is>
      </c>
      <c r="E1282" s="18" t="inlineStr">
        <is>
          <t>elevation_m</t>
        </is>
      </c>
      <c r="F1282" s="18" t="inlineStr">
        <is>
          <t>spline value</t>
        </is>
      </c>
      <c r="G1282" s="18" t="n"/>
      <c r="H1282" s="33" t="n">
        <v>40.6</v>
      </c>
      <c r="I1282" s="33" t="n"/>
      <c r="J1282" s="33" t="n"/>
      <c r="K1282" s="34" t="n">
        <v>-1.052777737757765</v>
      </c>
      <c r="L1282" s="35">
        <f>IF(ISNUMBER(K1282),EXP(K1282),"")</f>
        <v/>
      </c>
      <c r="M1282" s="18" t="inlineStr">
        <is>
          <t>every value from 0 to 60 in steps of 0.1</t>
        </is>
      </c>
      <c r="N1282" s="18" t="inlineStr">
        <is>
          <t>buildings|large|elevation_m</t>
        </is>
      </c>
    </row>
    <row r="1283">
      <c r="B1283" s="18" t="inlineStr">
        <is>
          <t>buildings|large|elevation_m|40.7</t>
        </is>
      </c>
      <c r="C1283" s="18" t="inlineStr">
        <is>
          <t>buildings</t>
        </is>
      </c>
      <c r="D1283" s="18" t="inlineStr">
        <is>
          <t>large</t>
        </is>
      </c>
      <c r="E1283" s="18" t="inlineStr">
        <is>
          <t>elevation_m</t>
        </is>
      </c>
      <c r="F1283" s="18" t="inlineStr">
        <is>
          <t>spline value</t>
        </is>
      </c>
      <c r="G1283" s="18" t="n"/>
      <c r="H1283" s="33" t="n">
        <v>40.7</v>
      </c>
      <c r="I1283" s="33" t="n"/>
      <c r="J1283" s="33" t="n"/>
      <c r="K1283" s="34" t="n">
        <v>-1.051761787028822</v>
      </c>
      <c r="L1283" s="35">
        <f>IF(ISNUMBER(K1283),EXP(K1283),"")</f>
        <v/>
      </c>
      <c r="M1283" s="18" t="inlineStr">
        <is>
          <t>every value from 0 to 60 in steps of 0.1</t>
        </is>
      </c>
      <c r="N1283" s="18" t="inlineStr">
        <is>
          <t>buildings|large|elevation_m</t>
        </is>
      </c>
    </row>
    <row r="1284">
      <c r="B1284" s="18" t="inlineStr">
        <is>
          <t>buildings|large|elevation_m|40.8</t>
        </is>
      </c>
      <c r="C1284" s="18" t="inlineStr">
        <is>
          <t>buildings</t>
        </is>
      </c>
      <c r="D1284" s="18" t="inlineStr">
        <is>
          <t>large</t>
        </is>
      </c>
      <c r="E1284" s="18" t="inlineStr">
        <is>
          <t>elevation_m</t>
        </is>
      </c>
      <c r="F1284" s="18" t="inlineStr">
        <is>
          <t>spline value</t>
        </is>
      </c>
      <c r="G1284" s="18" t="n"/>
      <c r="H1284" s="33" t="n">
        <v>40.8</v>
      </c>
      <c r="I1284" s="33" t="n"/>
      <c r="J1284" s="33" t="n"/>
      <c r="K1284" s="34" t="n">
        <v>-1.050746869932298</v>
      </c>
      <c r="L1284" s="35">
        <f>IF(ISNUMBER(K1284),EXP(K1284),"")</f>
        <v/>
      </c>
      <c r="M1284" s="18" t="inlineStr">
        <is>
          <t>every value from 0 to 60 in steps of 0.1</t>
        </is>
      </c>
      <c r="N1284" s="18" t="inlineStr">
        <is>
          <t>buildings|large|elevation_m</t>
        </is>
      </c>
    </row>
    <row r="1285">
      <c r="B1285" s="18" t="inlineStr">
        <is>
          <t>buildings|large|elevation_m|40.9</t>
        </is>
      </c>
      <c r="C1285" s="18" t="inlineStr">
        <is>
          <t>buildings</t>
        </is>
      </c>
      <c r="D1285" s="18" t="inlineStr">
        <is>
          <t>large</t>
        </is>
      </c>
      <c r="E1285" s="18" t="inlineStr">
        <is>
          <t>elevation_m</t>
        </is>
      </c>
      <c r="F1285" s="18" t="inlineStr">
        <is>
          <t>spline value</t>
        </is>
      </c>
      <c r="G1285" s="18" t="n"/>
      <c r="H1285" s="33" t="n">
        <v>40.9</v>
      </c>
      <c r="I1285" s="33" t="n"/>
      <c r="J1285" s="33" t="n"/>
      <c r="K1285" s="34" t="n">
        <v>-1.049732964869809</v>
      </c>
      <c r="L1285" s="35">
        <f>IF(ISNUMBER(K1285),EXP(K1285),"")</f>
        <v/>
      </c>
      <c r="M1285" s="18" t="inlineStr">
        <is>
          <t>every value from 0 to 60 in steps of 0.1</t>
        </is>
      </c>
      <c r="N1285" s="18" t="inlineStr">
        <is>
          <t>buildings|large|elevation_m</t>
        </is>
      </c>
    </row>
    <row r="1286">
      <c r="B1286" s="18" t="inlineStr">
        <is>
          <t>buildings|large|elevation_m|41.0</t>
        </is>
      </c>
      <c r="C1286" s="18" t="inlineStr">
        <is>
          <t>buildings</t>
        </is>
      </c>
      <c r="D1286" s="18" t="inlineStr">
        <is>
          <t>large</t>
        </is>
      </c>
      <c r="E1286" s="18" t="inlineStr">
        <is>
          <t>elevation_m</t>
        </is>
      </c>
      <c r="F1286" s="18" t="inlineStr">
        <is>
          <t>spline value</t>
        </is>
      </c>
      <c r="G1286" s="18" t="n"/>
      <c r="H1286" s="33" t="n">
        <v>41</v>
      </c>
      <c r="I1286" s="33" t="n"/>
      <c r="J1286" s="33" t="n"/>
      <c r="K1286" s="34" t="n">
        <v>-1.048720050242965</v>
      </c>
      <c r="L1286" s="35">
        <f>IF(ISNUMBER(K1286),EXP(K1286),"")</f>
        <v/>
      </c>
      <c r="M1286" s="18" t="inlineStr">
        <is>
          <t>every value from 0 to 60 in steps of 0.1</t>
        </is>
      </c>
      <c r="N1286" s="18" t="inlineStr">
        <is>
          <t>buildings|large|elevation_m</t>
        </is>
      </c>
    </row>
    <row r="1287">
      <c r="B1287" s="18" t="inlineStr">
        <is>
          <t>buildings|large|elevation_m|41.1</t>
        </is>
      </c>
      <c r="C1287" s="18" t="inlineStr">
        <is>
          <t>buildings</t>
        </is>
      </c>
      <c r="D1287" s="18" t="inlineStr">
        <is>
          <t>large</t>
        </is>
      </c>
      <c r="E1287" s="18" t="inlineStr">
        <is>
          <t>elevation_m</t>
        </is>
      </c>
      <c r="F1287" s="18" t="inlineStr">
        <is>
          <t>spline value</t>
        </is>
      </c>
      <c r="G1287" s="18" t="n"/>
      <c r="H1287" s="33" t="n">
        <v>41.1</v>
      </c>
      <c r="I1287" s="33" t="n"/>
      <c r="J1287" s="33" t="n"/>
      <c r="K1287" s="34" t="n">
        <v>-1.047708104453383</v>
      </c>
      <c r="L1287" s="35">
        <f>IF(ISNUMBER(K1287),EXP(K1287),"")</f>
        <v/>
      </c>
      <c r="M1287" s="18" t="inlineStr">
        <is>
          <t>every value from 0 to 60 in steps of 0.1</t>
        </is>
      </c>
      <c r="N1287" s="18" t="inlineStr">
        <is>
          <t>buildings|large|elevation_m</t>
        </is>
      </c>
    </row>
    <row r="1288">
      <c r="B1288" s="18" t="inlineStr">
        <is>
          <t>buildings|large|elevation_m|41.2</t>
        </is>
      </c>
      <c r="C1288" s="18" t="inlineStr">
        <is>
          <t>buildings</t>
        </is>
      </c>
      <c r="D1288" s="18" t="inlineStr">
        <is>
          <t>large</t>
        </is>
      </c>
      <c r="E1288" s="18" t="inlineStr">
        <is>
          <t>elevation_m</t>
        </is>
      </c>
      <c r="F1288" s="18" t="inlineStr">
        <is>
          <t>spline value</t>
        </is>
      </c>
      <c r="G1288" s="18" t="n"/>
      <c r="H1288" s="33" t="n">
        <v>41.2</v>
      </c>
      <c r="I1288" s="33" t="n"/>
      <c r="J1288" s="33" t="n"/>
      <c r="K1288" s="34" t="n">
        <v>-1.046697105902675</v>
      </c>
      <c r="L1288" s="35">
        <f>IF(ISNUMBER(K1288),EXP(K1288),"")</f>
        <v/>
      </c>
      <c r="M1288" s="18" t="inlineStr">
        <is>
          <t>every value from 0 to 60 in steps of 0.1</t>
        </is>
      </c>
      <c r="N1288" s="18" t="inlineStr">
        <is>
          <t>buildings|large|elevation_m</t>
        </is>
      </c>
    </row>
    <row r="1289">
      <c r="B1289" s="18" t="inlineStr">
        <is>
          <t>buildings|large|elevation_m|41.3</t>
        </is>
      </c>
      <c r="C1289" s="18" t="inlineStr">
        <is>
          <t>buildings</t>
        </is>
      </c>
      <c r="D1289" s="18" t="inlineStr">
        <is>
          <t>large</t>
        </is>
      </c>
      <c r="E1289" s="18" t="inlineStr">
        <is>
          <t>elevation_m</t>
        </is>
      </c>
      <c r="F1289" s="18" t="inlineStr">
        <is>
          <t>spline value</t>
        </is>
      </c>
      <c r="G1289" s="18" t="n"/>
      <c r="H1289" s="33" t="n">
        <v>41.3</v>
      </c>
      <c r="I1289" s="33" t="n"/>
      <c r="J1289" s="33" t="n"/>
      <c r="K1289" s="34" t="n">
        <v>-1.045687032992455</v>
      </c>
      <c r="L1289" s="35">
        <f>IF(ISNUMBER(K1289),EXP(K1289),"")</f>
        <v/>
      </c>
      <c r="M1289" s="18" t="inlineStr">
        <is>
          <t>every value from 0 to 60 in steps of 0.1</t>
        </is>
      </c>
      <c r="N1289" s="18" t="inlineStr">
        <is>
          <t>buildings|large|elevation_m</t>
        </is>
      </c>
    </row>
    <row r="1290">
      <c r="B1290" s="18" t="inlineStr">
        <is>
          <t>buildings|large|elevation_m|41.4</t>
        </is>
      </c>
      <c r="C1290" s="18" t="inlineStr">
        <is>
          <t>buildings</t>
        </is>
      </c>
      <c r="D1290" s="18" t="inlineStr">
        <is>
          <t>large</t>
        </is>
      </c>
      <c r="E1290" s="18" t="inlineStr">
        <is>
          <t>elevation_m</t>
        </is>
      </c>
      <c r="F1290" s="18" t="inlineStr">
        <is>
          <t>spline value</t>
        </is>
      </c>
      <c r="G1290" s="18" t="n"/>
      <c r="H1290" s="33" t="n">
        <v>41.4</v>
      </c>
      <c r="I1290" s="33" t="n"/>
      <c r="J1290" s="33" t="n"/>
      <c r="K1290" s="34" t="n">
        <v>-1.044677864124337</v>
      </c>
      <c r="L1290" s="35">
        <f>IF(ISNUMBER(K1290),EXP(K1290),"")</f>
        <v/>
      </c>
      <c r="M1290" s="18" t="inlineStr">
        <is>
          <t>every value from 0 to 60 in steps of 0.1</t>
        </is>
      </c>
      <c r="N1290" s="18" t="inlineStr">
        <is>
          <t>buildings|large|elevation_m</t>
        </is>
      </c>
    </row>
    <row r="1291">
      <c r="B1291" s="18" t="inlineStr">
        <is>
          <t>buildings|large|elevation_m|41.5</t>
        </is>
      </c>
      <c r="C1291" s="18" t="inlineStr">
        <is>
          <t>buildings</t>
        </is>
      </c>
      <c r="D1291" s="18" t="inlineStr">
        <is>
          <t>large</t>
        </is>
      </c>
      <c r="E1291" s="18" t="inlineStr">
        <is>
          <t>elevation_m</t>
        </is>
      </c>
      <c r="F1291" s="18" t="inlineStr">
        <is>
          <t>spline value</t>
        </is>
      </c>
      <c r="G1291" s="18" t="n"/>
      <c r="H1291" s="33" t="n">
        <v>41.5</v>
      </c>
      <c r="I1291" s="33" t="n"/>
      <c r="J1291" s="33" t="n"/>
      <c r="K1291" s="34" t="n">
        <v>-1.043669577699934</v>
      </c>
      <c r="L1291" s="35">
        <f>IF(ISNUMBER(K1291),EXP(K1291),"")</f>
        <v/>
      </c>
      <c r="M1291" s="18" t="inlineStr">
        <is>
          <t>every value from 0 to 60 in steps of 0.1</t>
        </is>
      </c>
      <c r="N1291" s="18" t="inlineStr">
        <is>
          <t>buildings|large|elevation_m</t>
        </is>
      </c>
    </row>
    <row r="1292">
      <c r="B1292" s="18" t="inlineStr">
        <is>
          <t>buildings|large|elevation_m|41.6</t>
        </is>
      </c>
      <c r="C1292" s="18" t="inlineStr">
        <is>
          <t>buildings</t>
        </is>
      </c>
      <c r="D1292" s="18" t="inlineStr">
        <is>
          <t>large</t>
        </is>
      </c>
      <c r="E1292" s="18" t="inlineStr">
        <is>
          <t>elevation_m</t>
        </is>
      </c>
      <c r="F1292" s="18" t="inlineStr">
        <is>
          <t>spline value</t>
        </is>
      </c>
      <c r="G1292" s="18" t="n"/>
      <c r="H1292" s="33" t="n">
        <v>41.6</v>
      </c>
      <c r="I1292" s="33" t="n"/>
      <c r="J1292" s="33" t="n"/>
      <c r="K1292" s="34" t="n">
        <v>-1.04266215212086</v>
      </c>
      <c r="L1292" s="35">
        <f>IF(ISNUMBER(K1292),EXP(K1292),"")</f>
        <v/>
      </c>
      <c r="M1292" s="18" t="inlineStr">
        <is>
          <t>every value from 0 to 60 in steps of 0.1</t>
        </is>
      </c>
      <c r="N1292" s="18" t="inlineStr">
        <is>
          <t>buildings|large|elevation_m</t>
        </is>
      </c>
    </row>
    <row r="1293">
      <c r="B1293" s="18" t="inlineStr">
        <is>
          <t>buildings|large|elevation_m|41.7</t>
        </is>
      </c>
      <c r="C1293" s="18" t="inlineStr">
        <is>
          <t>buildings</t>
        </is>
      </c>
      <c r="D1293" s="18" t="inlineStr">
        <is>
          <t>large</t>
        </is>
      </c>
      <c r="E1293" s="18" t="inlineStr">
        <is>
          <t>elevation_m</t>
        </is>
      </c>
      <c r="F1293" s="18" t="inlineStr">
        <is>
          <t>spline value</t>
        </is>
      </c>
      <c r="G1293" s="18" t="n"/>
      <c r="H1293" s="33" t="n">
        <v>41.7</v>
      </c>
      <c r="I1293" s="33" t="n"/>
      <c r="J1293" s="33" t="n"/>
      <c r="K1293" s="34" t="n">
        <v>-1.04165556578873</v>
      </c>
      <c r="L1293" s="35">
        <f>IF(ISNUMBER(K1293),EXP(K1293),"")</f>
        <v/>
      </c>
      <c r="M1293" s="18" t="inlineStr">
        <is>
          <t>every value from 0 to 60 in steps of 0.1</t>
        </is>
      </c>
      <c r="N1293" s="18" t="inlineStr">
        <is>
          <t>buildings|large|elevation_m</t>
        </is>
      </c>
    </row>
    <row r="1294">
      <c r="B1294" s="18" t="inlineStr">
        <is>
          <t>buildings|large|elevation_m|41.8</t>
        </is>
      </c>
      <c r="C1294" s="18" t="inlineStr">
        <is>
          <t>buildings</t>
        </is>
      </c>
      <c r="D1294" s="18" t="inlineStr">
        <is>
          <t>large</t>
        </is>
      </c>
      <c r="E1294" s="18" t="inlineStr">
        <is>
          <t>elevation_m</t>
        </is>
      </c>
      <c r="F1294" s="18" t="inlineStr">
        <is>
          <t>spline value</t>
        </is>
      </c>
      <c r="G1294" s="18" t="n"/>
      <c r="H1294" s="33" t="n">
        <v>41.8</v>
      </c>
      <c r="I1294" s="33" t="n"/>
      <c r="J1294" s="33" t="n"/>
      <c r="K1294" s="34" t="n">
        <v>-1.040649797105155</v>
      </c>
      <c r="L1294" s="35">
        <f>IF(ISNUMBER(K1294),EXP(K1294),"")</f>
        <v/>
      </c>
      <c r="M1294" s="18" t="inlineStr">
        <is>
          <t>every value from 0 to 60 in steps of 0.1</t>
        </is>
      </c>
      <c r="N1294" s="18" t="inlineStr">
        <is>
          <t>buildings|large|elevation_m</t>
        </is>
      </c>
    </row>
    <row r="1295">
      <c r="B1295" s="18" t="inlineStr">
        <is>
          <t>buildings|large|elevation_m|41.9</t>
        </is>
      </c>
      <c r="C1295" s="18" t="inlineStr">
        <is>
          <t>buildings</t>
        </is>
      </c>
      <c r="D1295" s="18" t="inlineStr">
        <is>
          <t>large</t>
        </is>
      </c>
      <c r="E1295" s="18" t="inlineStr">
        <is>
          <t>elevation_m</t>
        </is>
      </c>
      <c r="F1295" s="18" t="inlineStr">
        <is>
          <t>spline value</t>
        </is>
      </c>
      <c r="G1295" s="18" t="n"/>
      <c r="H1295" s="33" t="n">
        <v>41.9</v>
      </c>
      <c r="I1295" s="33" t="n"/>
      <c r="J1295" s="33" t="n"/>
      <c r="K1295" s="34" t="n">
        <v>-1.039644824471751</v>
      </c>
      <c r="L1295" s="35">
        <f>IF(ISNUMBER(K1295),EXP(K1295),"")</f>
        <v/>
      </c>
      <c r="M1295" s="18" t="inlineStr">
        <is>
          <t>every value from 0 to 60 in steps of 0.1</t>
        </is>
      </c>
      <c r="N1295" s="18" t="inlineStr">
        <is>
          <t>buildings|large|elevation_m</t>
        </is>
      </c>
    </row>
    <row r="1296">
      <c r="B1296" s="18" t="inlineStr">
        <is>
          <t>buildings|large|elevation_m|42.0</t>
        </is>
      </c>
      <c r="C1296" s="18" t="inlineStr">
        <is>
          <t>buildings</t>
        </is>
      </c>
      <c r="D1296" s="18" t="inlineStr">
        <is>
          <t>large</t>
        </is>
      </c>
      <c r="E1296" s="18" t="inlineStr">
        <is>
          <t>elevation_m</t>
        </is>
      </c>
      <c r="F1296" s="18" t="inlineStr">
        <is>
          <t>spline value</t>
        </is>
      </c>
      <c r="G1296" s="18" t="n"/>
      <c r="H1296" s="33" t="n">
        <v>42</v>
      </c>
      <c r="I1296" s="33" t="n"/>
      <c r="J1296" s="33" t="n"/>
      <c r="K1296" s="34" t="n">
        <v>-1.03864062629013</v>
      </c>
      <c r="L1296" s="35">
        <f>IF(ISNUMBER(K1296),EXP(K1296),"")</f>
        <v/>
      </c>
      <c r="M1296" s="18" t="inlineStr">
        <is>
          <t>every value from 0 to 60 in steps of 0.1</t>
        </is>
      </c>
      <c r="N1296" s="18" t="inlineStr">
        <is>
          <t>buildings|large|elevation_m</t>
        </is>
      </c>
    </row>
    <row r="1297">
      <c r="B1297" s="18" t="inlineStr">
        <is>
          <t>buildings|large|elevation_m|42.1</t>
        </is>
      </c>
      <c r="C1297" s="18" t="inlineStr">
        <is>
          <t>buildings</t>
        </is>
      </c>
      <c r="D1297" s="18" t="inlineStr">
        <is>
          <t>large</t>
        </is>
      </c>
      <c r="E1297" s="18" t="inlineStr">
        <is>
          <t>elevation_m</t>
        </is>
      </c>
      <c r="F1297" s="18" t="inlineStr">
        <is>
          <t>spline value</t>
        </is>
      </c>
      <c r="G1297" s="18" t="n"/>
      <c r="H1297" s="33" t="n">
        <v>42.1</v>
      </c>
      <c r="I1297" s="33" t="n"/>
      <c r="J1297" s="33" t="n"/>
      <c r="K1297" s="34" t="n">
        <v>-1.037637180961906</v>
      </c>
      <c r="L1297" s="35">
        <f>IF(ISNUMBER(K1297),EXP(K1297),"")</f>
        <v/>
      </c>
      <c r="M1297" s="18" t="inlineStr">
        <is>
          <t>every value from 0 to 60 in steps of 0.1</t>
        </is>
      </c>
      <c r="N1297" s="18" t="inlineStr">
        <is>
          <t>buildings|large|elevation_m</t>
        </is>
      </c>
    </row>
    <row r="1298">
      <c r="B1298" s="18" t="inlineStr">
        <is>
          <t>buildings|large|elevation_m|42.2</t>
        </is>
      </c>
      <c r="C1298" s="18" t="inlineStr">
        <is>
          <t>buildings</t>
        </is>
      </c>
      <c r="D1298" s="18" t="inlineStr">
        <is>
          <t>large</t>
        </is>
      </c>
      <c r="E1298" s="18" t="inlineStr">
        <is>
          <t>elevation_m</t>
        </is>
      </c>
      <c r="F1298" s="18" t="inlineStr">
        <is>
          <t>spline value</t>
        </is>
      </c>
      <c r="G1298" s="18" t="n"/>
      <c r="H1298" s="33" t="n">
        <v>42.2</v>
      </c>
      <c r="I1298" s="33" t="n"/>
      <c r="J1298" s="33" t="n"/>
      <c r="K1298" s="34" t="n">
        <v>-1.036634466888694</v>
      </c>
      <c r="L1298" s="35">
        <f>IF(ISNUMBER(K1298),EXP(K1298),"")</f>
        <v/>
      </c>
      <c r="M1298" s="18" t="inlineStr">
        <is>
          <t>every value from 0 to 60 in steps of 0.1</t>
        </is>
      </c>
      <c r="N1298" s="18" t="inlineStr">
        <is>
          <t>buildings|large|elevation_m</t>
        </is>
      </c>
    </row>
    <row r="1299">
      <c r="B1299" s="18" t="inlineStr">
        <is>
          <t>buildings|large|elevation_m|42.3</t>
        </is>
      </c>
      <c r="C1299" s="18" t="inlineStr">
        <is>
          <t>buildings</t>
        </is>
      </c>
      <c r="D1299" s="18" t="inlineStr">
        <is>
          <t>large</t>
        </is>
      </c>
      <c r="E1299" s="18" t="inlineStr">
        <is>
          <t>elevation_m</t>
        </is>
      </c>
      <c r="F1299" s="18" t="inlineStr">
        <is>
          <t>spline value</t>
        </is>
      </c>
      <c r="G1299" s="18" t="n"/>
      <c r="H1299" s="33" t="n">
        <v>42.3</v>
      </c>
      <c r="I1299" s="33" t="n"/>
      <c r="J1299" s="33" t="n"/>
      <c r="K1299" s="34" t="n">
        <v>-1.035632462472106</v>
      </c>
      <c r="L1299" s="35">
        <f>IF(ISNUMBER(K1299),EXP(K1299),"")</f>
        <v/>
      </c>
      <c r="M1299" s="18" t="inlineStr">
        <is>
          <t>every value from 0 to 60 in steps of 0.1</t>
        </is>
      </c>
      <c r="N1299" s="18" t="inlineStr">
        <is>
          <t>buildings|large|elevation_m</t>
        </is>
      </c>
    </row>
    <row r="1300">
      <c r="B1300" s="18" t="inlineStr">
        <is>
          <t>buildings|large|elevation_m|42.4</t>
        </is>
      </c>
      <c r="C1300" s="18" t="inlineStr">
        <is>
          <t>buildings</t>
        </is>
      </c>
      <c r="D1300" s="18" t="inlineStr">
        <is>
          <t>large</t>
        </is>
      </c>
      <c r="E1300" s="18" t="inlineStr">
        <is>
          <t>elevation_m</t>
        </is>
      </c>
      <c r="F1300" s="18" t="inlineStr">
        <is>
          <t>spline value</t>
        </is>
      </c>
      <c r="G1300" s="18" t="n"/>
      <c r="H1300" s="33" t="n">
        <v>42.4</v>
      </c>
      <c r="I1300" s="33" t="n"/>
      <c r="J1300" s="33" t="n"/>
      <c r="K1300" s="34" t="n">
        <v>-1.034631146113756</v>
      </c>
      <c r="L1300" s="35">
        <f>IF(ISNUMBER(K1300),EXP(K1300),"")</f>
        <v/>
      </c>
      <c r="M1300" s="18" t="inlineStr">
        <is>
          <t>every value from 0 to 60 in steps of 0.1</t>
        </is>
      </c>
      <c r="N1300" s="18" t="inlineStr">
        <is>
          <t>buildings|large|elevation_m</t>
        </is>
      </c>
    </row>
    <row r="1301">
      <c r="B1301" s="18" t="inlineStr">
        <is>
          <t>buildings|large|elevation_m|42.5</t>
        </is>
      </c>
      <c r="C1301" s="18" t="inlineStr">
        <is>
          <t>buildings</t>
        </is>
      </c>
      <c r="D1301" s="18" t="inlineStr">
        <is>
          <t>large</t>
        </is>
      </c>
      <c r="E1301" s="18" t="inlineStr">
        <is>
          <t>elevation_m</t>
        </is>
      </c>
      <c r="F1301" s="18" t="inlineStr">
        <is>
          <t>spline value</t>
        </is>
      </c>
      <c r="G1301" s="18" t="n"/>
      <c r="H1301" s="33" t="n">
        <v>42.5</v>
      </c>
      <c r="I1301" s="33" t="n"/>
      <c r="J1301" s="33" t="n"/>
      <c r="K1301" s="34" t="n">
        <v>-1.033630496215258</v>
      </c>
      <c r="L1301" s="35">
        <f>IF(ISNUMBER(K1301),EXP(K1301),"")</f>
        <v/>
      </c>
      <c r="M1301" s="18" t="inlineStr">
        <is>
          <t>every value from 0 to 60 in steps of 0.1</t>
        </is>
      </c>
      <c r="N1301" s="18" t="inlineStr">
        <is>
          <t>buildings|large|elevation_m</t>
        </is>
      </c>
    </row>
    <row r="1302">
      <c r="B1302" s="18" t="inlineStr">
        <is>
          <t>buildings|large|elevation_m|42.6</t>
        </is>
      </c>
      <c r="C1302" s="18" t="inlineStr">
        <is>
          <t>buildings</t>
        </is>
      </c>
      <c r="D1302" s="18" t="inlineStr">
        <is>
          <t>large</t>
        </is>
      </c>
      <c r="E1302" s="18" t="inlineStr">
        <is>
          <t>elevation_m</t>
        </is>
      </c>
      <c r="F1302" s="18" t="inlineStr">
        <is>
          <t>spline value</t>
        </is>
      </c>
      <c r="G1302" s="18" t="n"/>
      <c r="H1302" s="33" t="n">
        <v>42.6</v>
      </c>
      <c r="I1302" s="33" t="n"/>
      <c r="J1302" s="33" t="n"/>
      <c r="K1302" s="34" t="n">
        <v>-1.032630491178226</v>
      </c>
      <c r="L1302" s="35">
        <f>IF(ISNUMBER(K1302),EXP(K1302),"")</f>
        <v/>
      </c>
      <c r="M1302" s="18" t="inlineStr">
        <is>
          <t>every value from 0 to 60 in steps of 0.1</t>
        </is>
      </c>
      <c r="N1302" s="18" t="inlineStr">
        <is>
          <t>buildings|large|elevation_m</t>
        </is>
      </c>
    </row>
    <row r="1303">
      <c r="B1303" s="18" t="inlineStr">
        <is>
          <t>buildings|large|elevation_m|42.7</t>
        </is>
      </c>
      <c r="C1303" s="18" t="inlineStr">
        <is>
          <t>buildings</t>
        </is>
      </c>
      <c r="D1303" s="18" t="inlineStr">
        <is>
          <t>large</t>
        </is>
      </c>
      <c r="E1303" s="18" t="inlineStr">
        <is>
          <t>elevation_m</t>
        </is>
      </c>
      <c r="F1303" s="18" t="inlineStr">
        <is>
          <t>spline value</t>
        </is>
      </c>
      <c r="G1303" s="18" t="n"/>
      <c r="H1303" s="33" t="n">
        <v>42.7</v>
      </c>
      <c r="I1303" s="33" t="n"/>
      <c r="J1303" s="33" t="n"/>
      <c r="K1303" s="34" t="n">
        <v>-1.031631109404274</v>
      </c>
      <c r="L1303" s="35">
        <f>IF(ISNUMBER(K1303),EXP(K1303),"")</f>
        <v/>
      </c>
      <c r="M1303" s="18" t="inlineStr">
        <is>
          <t>every value from 0 to 60 in steps of 0.1</t>
        </is>
      </c>
      <c r="N1303" s="18" t="inlineStr">
        <is>
          <t>buildings|large|elevation_m</t>
        </is>
      </c>
    </row>
    <row r="1304">
      <c r="B1304" s="18" t="inlineStr">
        <is>
          <t>buildings|large|elevation_m|42.8</t>
        </is>
      </c>
      <c r="C1304" s="18" t="inlineStr">
        <is>
          <t>buildings</t>
        </is>
      </c>
      <c r="D1304" s="18" t="inlineStr">
        <is>
          <t>large</t>
        </is>
      </c>
      <c r="E1304" s="18" t="inlineStr">
        <is>
          <t>elevation_m</t>
        </is>
      </c>
      <c r="F1304" s="18" t="inlineStr">
        <is>
          <t>spline value</t>
        </is>
      </c>
      <c r="G1304" s="18" t="n"/>
      <c r="H1304" s="33" t="n">
        <v>42.8</v>
      </c>
      <c r="I1304" s="33" t="n"/>
      <c r="J1304" s="33" t="n"/>
      <c r="K1304" s="34" t="n">
        <v>-1.030632329295015</v>
      </c>
      <c r="L1304" s="35">
        <f>IF(ISNUMBER(K1304),EXP(K1304),"")</f>
        <v/>
      </c>
      <c r="M1304" s="18" t="inlineStr">
        <is>
          <t>every value from 0 to 60 in steps of 0.1</t>
        </is>
      </c>
      <c r="N1304" s="18" t="inlineStr">
        <is>
          <t>buildings|large|elevation_m</t>
        </is>
      </c>
    </row>
    <row r="1305">
      <c r="B1305" s="18" t="inlineStr">
        <is>
          <t>buildings|large|elevation_m|42.9</t>
        </is>
      </c>
      <c r="C1305" s="18" t="inlineStr">
        <is>
          <t>buildings</t>
        </is>
      </c>
      <c r="D1305" s="18" t="inlineStr">
        <is>
          <t>large</t>
        </is>
      </c>
      <c r="E1305" s="18" t="inlineStr">
        <is>
          <t>elevation_m</t>
        </is>
      </c>
      <c r="F1305" s="18" t="inlineStr">
        <is>
          <t>spline value</t>
        </is>
      </c>
      <c r="G1305" s="18" t="n"/>
      <c r="H1305" s="33" t="n">
        <v>42.9</v>
      </c>
      <c r="I1305" s="33" t="n"/>
      <c r="J1305" s="33" t="n"/>
      <c r="K1305" s="34" t="n">
        <v>-1.029634129252062</v>
      </c>
      <c r="L1305" s="35">
        <f>IF(ISNUMBER(K1305),EXP(K1305),"")</f>
        <v/>
      </c>
      <c r="M1305" s="18" t="inlineStr">
        <is>
          <t>every value from 0 to 60 in steps of 0.1</t>
        </is>
      </c>
      <c r="N1305" s="18" t="inlineStr">
        <is>
          <t>buildings|large|elevation_m</t>
        </is>
      </c>
    </row>
    <row r="1306">
      <c r="B1306" s="18" t="inlineStr">
        <is>
          <t>buildings|large|elevation_m|43.0</t>
        </is>
      </c>
      <c r="C1306" s="18" t="inlineStr">
        <is>
          <t>buildings</t>
        </is>
      </c>
      <c r="D1306" s="18" t="inlineStr">
        <is>
          <t>large</t>
        </is>
      </c>
      <c r="E1306" s="18" t="inlineStr">
        <is>
          <t>elevation_m</t>
        </is>
      </c>
      <c r="F1306" s="18" t="inlineStr">
        <is>
          <t>spline value</t>
        </is>
      </c>
      <c r="G1306" s="18" t="n"/>
      <c r="H1306" s="33" t="n">
        <v>43</v>
      </c>
      <c r="I1306" s="33" t="n"/>
      <c r="J1306" s="33" t="n"/>
      <c r="K1306" s="34" t="n">
        <v>-1.028636487677029</v>
      </c>
      <c r="L1306" s="35">
        <f>IF(ISNUMBER(K1306),EXP(K1306),"")</f>
        <v/>
      </c>
      <c r="M1306" s="18" t="inlineStr">
        <is>
          <t>every value from 0 to 60 in steps of 0.1</t>
        </is>
      </c>
      <c r="N1306" s="18" t="inlineStr">
        <is>
          <t>buildings|large|elevation_m</t>
        </is>
      </c>
    </row>
    <row r="1307">
      <c r="B1307" s="18" t="inlineStr">
        <is>
          <t>buildings|large|elevation_m|43.1</t>
        </is>
      </c>
      <c r="C1307" s="18" t="inlineStr">
        <is>
          <t>buildings</t>
        </is>
      </c>
      <c r="D1307" s="18" t="inlineStr">
        <is>
          <t>large</t>
        </is>
      </c>
      <c r="E1307" s="18" t="inlineStr">
        <is>
          <t>elevation_m</t>
        </is>
      </c>
      <c r="F1307" s="18" t="inlineStr">
        <is>
          <t>spline value</t>
        </is>
      </c>
      <c r="G1307" s="18" t="n"/>
      <c r="H1307" s="33" t="n">
        <v>43.1</v>
      </c>
      <c r="I1307" s="33" t="n"/>
      <c r="J1307" s="33" t="n"/>
      <c r="K1307" s="34" t="n">
        <v>-1.02763938297153</v>
      </c>
      <c r="L1307" s="35">
        <f>IF(ISNUMBER(K1307),EXP(K1307),"")</f>
        <v/>
      </c>
      <c r="M1307" s="18" t="inlineStr">
        <is>
          <t>every value from 0 to 60 in steps of 0.1</t>
        </is>
      </c>
      <c r="N1307" s="18" t="inlineStr">
        <is>
          <t>buildings|large|elevation_m</t>
        </is>
      </c>
    </row>
    <row r="1308">
      <c r="B1308" s="18" t="inlineStr">
        <is>
          <t>buildings|large|elevation_m|43.2</t>
        </is>
      </c>
      <c r="C1308" s="18" t="inlineStr">
        <is>
          <t>buildings</t>
        </is>
      </c>
      <c r="D1308" s="18" t="inlineStr">
        <is>
          <t>large</t>
        </is>
      </c>
      <c r="E1308" s="18" t="inlineStr">
        <is>
          <t>elevation_m</t>
        </is>
      </c>
      <c r="F1308" s="18" t="inlineStr">
        <is>
          <t>spline value</t>
        </is>
      </c>
      <c r="G1308" s="18" t="n"/>
      <c r="H1308" s="33" t="n">
        <v>43.2</v>
      </c>
      <c r="I1308" s="33" t="n"/>
      <c r="J1308" s="33" t="n"/>
      <c r="K1308" s="34" t="n">
        <v>-1.026642793537179</v>
      </c>
      <c r="L1308" s="35">
        <f>IF(ISNUMBER(K1308),EXP(K1308),"")</f>
        <v/>
      </c>
      <c r="M1308" s="18" t="inlineStr">
        <is>
          <t>every value from 0 to 60 in steps of 0.1</t>
        </is>
      </c>
      <c r="N1308" s="18" t="inlineStr">
        <is>
          <t>buildings|large|elevation_m</t>
        </is>
      </c>
    </row>
    <row r="1309">
      <c r="B1309" s="18" t="inlineStr">
        <is>
          <t>buildings|large|elevation_m|43.3</t>
        </is>
      </c>
      <c r="C1309" s="18" t="inlineStr">
        <is>
          <t>buildings</t>
        </is>
      </c>
      <c r="D1309" s="18" t="inlineStr">
        <is>
          <t>large</t>
        </is>
      </c>
      <c r="E1309" s="18" t="inlineStr">
        <is>
          <t>elevation_m</t>
        </is>
      </c>
      <c r="F1309" s="18" t="inlineStr">
        <is>
          <t>spline value</t>
        </is>
      </c>
      <c r="G1309" s="18" t="n"/>
      <c r="H1309" s="33" t="n">
        <v>43.3</v>
      </c>
      <c r="I1309" s="33" t="n"/>
      <c r="J1309" s="33" t="n"/>
      <c r="K1309" s="34" t="n">
        <v>-1.025646697775589</v>
      </c>
      <c r="L1309" s="35">
        <f>IF(ISNUMBER(K1309),EXP(K1309),"")</f>
        <v/>
      </c>
      <c r="M1309" s="18" t="inlineStr">
        <is>
          <t>every value from 0 to 60 in steps of 0.1</t>
        </is>
      </c>
      <c r="N1309" s="18" t="inlineStr">
        <is>
          <t>buildings|large|elevation_m</t>
        </is>
      </c>
    </row>
    <row r="1310">
      <c r="B1310" s="18" t="inlineStr">
        <is>
          <t>buildings|large|elevation_m|43.4</t>
        </is>
      </c>
      <c r="C1310" s="18" t="inlineStr">
        <is>
          <t>buildings</t>
        </is>
      </c>
      <c r="D1310" s="18" t="inlineStr">
        <is>
          <t>large</t>
        </is>
      </c>
      <c r="E1310" s="18" t="inlineStr">
        <is>
          <t>elevation_m</t>
        </is>
      </c>
      <c r="F1310" s="18" t="inlineStr">
        <is>
          <t>spline value</t>
        </is>
      </c>
      <c r="G1310" s="18" t="n"/>
      <c r="H1310" s="33" t="n">
        <v>43.4</v>
      </c>
      <c r="I1310" s="33" t="n"/>
      <c r="J1310" s="33" t="n"/>
      <c r="K1310" s="34" t="n">
        <v>-1.024651074088374</v>
      </c>
      <c r="L1310" s="35">
        <f>IF(ISNUMBER(K1310),EXP(K1310),"")</f>
        <v/>
      </c>
      <c r="M1310" s="18" t="inlineStr">
        <is>
          <t>every value from 0 to 60 in steps of 0.1</t>
        </is>
      </c>
      <c r="N1310" s="18" t="inlineStr">
        <is>
          <t>buildings|large|elevation_m</t>
        </is>
      </c>
    </row>
    <row r="1311">
      <c r="B1311" s="18" t="inlineStr">
        <is>
          <t>buildings|large|elevation_m|43.5</t>
        </is>
      </c>
      <c r="C1311" s="18" t="inlineStr">
        <is>
          <t>buildings</t>
        </is>
      </c>
      <c r="D1311" s="18" t="inlineStr">
        <is>
          <t>large</t>
        </is>
      </c>
      <c r="E1311" s="18" t="inlineStr">
        <is>
          <t>elevation_m</t>
        </is>
      </c>
      <c r="F1311" s="18" t="inlineStr">
        <is>
          <t>spline value</t>
        </is>
      </c>
      <c r="G1311" s="18" t="n"/>
      <c r="H1311" s="33" t="n">
        <v>43.5</v>
      </c>
      <c r="I1311" s="33" t="n"/>
      <c r="J1311" s="33" t="n"/>
      <c r="K1311" s="34" t="n">
        <v>-1.023655900877147</v>
      </c>
      <c r="L1311" s="35">
        <f>IF(ISNUMBER(K1311),EXP(K1311),"")</f>
        <v/>
      </c>
      <c r="M1311" s="18" t="inlineStr">
        <is>
          <t>every value from 0 to 60 in steps of 0.1</t>
        </is>
      </c>
      <c r="N1311" s="18" t="inlineStr">
        <is>
          <t>buildings|large|elevation_m</t>
        </is>
      </c>
    </row>
    <row r="1312">
      <c r="B1312" s="18" t="inlineStr">
        <is>
          <t>buildings|large|elevation_m|43.6</t>
        </is>
      </c>
      <c r="C1312" s="18" t="inlineStr">
        <is>
          <t>buildings</t>
        </is>
      </c>
      <c r="D1312" s="18" t="inlineStr">
        <is>
          <t>large</t>
        </is>
      </c>
      <c r="E1312" s="18" t="inlineStr">
        <is>
          <t>elevation_m</t>
        </is>
      </c>
      <c r="F1312" s="18" t="inlineStr">
        <is>
          <t>spline value</t>
        </is>
      </c>
      <c r="G1312" s="18" t="n"/>
      <c r="H1312" s="33" t="n">
        <v>43.6</v>
      </c>
      <c r="I1312" s="33" t="n"/>
      <c r="J1312" s="33" t="n"/>
      <c r="K1312" s="34" t="n">
        <v>-1.022661156543523</v>
      </c>
      <c r="L1312" s="35">
        <f>IF(ISNUMBER(K1312),EXP(K1312),"")</f>
        <v/>
      </c>
      <c r="M1312" s="18" t="inlineStr">
        <is>
          <t>every value from 0 to 60 in steps of 0.1</t>
        </is>
      </c>
      <c r="N1312" s="18" t="inlineStr">
        <is>
          <t>buildings|large|elevation_m</t>
        </is>
      </c>
    </row>
    <row r="1313">
      <c r="B1313" s="18" t="inlineStr">
        <is>
          <t>buildings|large|elevation_m|43.7</t>
        </is>
      </c>
      <c r="C1313" s="18" t="inlineStr">
        <is>
          <t>buildings</t>
        </is>
      </c>
      <c r="D1313" s="18" t="inlineStr">
        <is>
          <t>large</t>
        </is>
      </c>
      <c r="E1313" s="18" t="inlineStr">
        <is>
          <t>elevation_m</t>
        </is>
      </c>
      <c r="F1313" s="18" t="inlineStr">
        <is>
          <t>spline value</t>
        </is>
      </c>
      <c r="G1313" s="18" t="n"/>
      <c r="H1313" s="33" t="n">
        <v>43.7</v>
      </c>
      <c r="I1313" s="33" t="n"/>
      <c r="J1313" s="33" t="n"/>
      <c r="K1313" s="34" t="n">
        <v>-1.021666819489115</v>
      </c>
      <c r="L1313" s="35">
        <f>IF(ISNUMBER(K1313),EXP(K1313),"")</f>
        <v/>
      </c>
      <c r="M1313" s="18" t="inlineStr">
        <is>
          <t>every value from 0 to 60 in steps of 0.1</t>
        </is>
      </c>
      <c r="N1313" s="18" t="inlineStr">
        <is>
          <t>buildings|large|elevation_m</t>
        </is>
      </c>
    </row>
    <row r="1314">
      <c r="B1314" s="18" t="inlineStr">
        <is>
          <t>buildings|large|elevation_m|43.8</t>
        </is>
      </c>
      <c r="C1314" s="18" t="inlineStr">
        <is>
          <t>buildings</t>
        </is>
      </c>
      <c r="D1314" s="18" t="inlineStr">
        <is>
          <t>large</t>
        </is>
      </c>
      <c r="E1314" s="18" t="inlineStr">
        <is>
          <t>elevation_m</t>
        </is>
      </c>
      <c r="F1314" s="18" t="inlineStr">
        <is>
          <t>spline value</t>
        </is>
      </c>
      <c r="G1314" s="18" t="n"/>
      <c r="H1314" s="33" t="n">
        <v>43.8</v>
      </c>
      <c r="I1314" s="33" t="n"/>
      <c r="J1314" s="33" t="n"/>
      <c r="K1314" s="34" t="n">
        <v>-1.020672868115536</v>
      </c>
      <c r="L1314" s="35">
        <f>IF(ISNUMBER(K1314),EXP(K1314),"")</f>
        <v/>
      </c>
      <c r="M1314" s="18" t="inlineStr">
        <is>
          <t>every value from 0 to 60 in steps of 0.1</t>
        </is>
      </c>
      <c r="N1314" s="18" t="inlineStr">
        <is>
          <t>buildings|large|elevation_m</t>
        </is>
      </c>
    </row>
    <row r="1315">
      <c r="B1315" s="18" t="inlineStr">
        <is>
          <t>buildings|large|elevation_m|43.9</t>
        </is>
      </c>
      <c r="C1315" s="18" t="inlineStr">
        <is>
          <t>buildings</t>
        </is>
      </c>
      <c r="D1315" s="18" t="inlineStr">
        <is>
          <t>large</t>
        </is>
      </c>
      <c r="E1315" s="18" t="inlineStr">
        <is>
          <t>elevation_m</t>
        </is>
      </c>
      <c r="F1315" s="18" t="inlineStr">
        <is>
          <t>spline value</t>
        </is>
      </c>
      <c r="G1315" s="18" t="n"/>
      <c r="H1315" s="33" t="n">
        <v>43.9</v>
      </c>
      <c r="I1315" s="33" t="n"/>
      <c r="J1315" s="33" t="n"/>
      <c r="K1315" s="34" t="n">
        <v>-1.019679280824401</v>
      </c>
      <c r="L1315" s="35">
        <f>IF(ISNUMBER(K1315),EXP(K1315),"")</f>
        <v/>
      </c>
      <c r="M1315" s="18" t="inlineStr">
        <is>
          <t>every value from 0 to 60 in steps of 0.1</t>
        </is>
      </c>
      <c r="N1315" s="18" t="inlineStr">
        <is>
          <t>buildings|large|elevation_m</t>
        </is>
      </c>
    </row>
    <row r="1316">
      <c r="B1316" s="18" t="inlineStr">
        <is>
          <t>buildings|large|elevation_m|44.0</t>
        </is>
      </c>
      <c r="C1316" s="18" t="inlineStr">
        <is>
          <t>buildings</t>
        </is>
      </c>
      <c r="D1316" s="18" t="inlineStr">
        <is>
          <t>large</t>
        </is>
      </c>
      <c r="E1316" s="18" t="inlineStr">
        <is>
          <t>elevation_m</t>
        </is>
      </c>
      <c r="F1316" s="18" t="inlineStr">
        <is>
          <t>spline value</t>
        </is>
      </c>
      <c r="G1316" s="18" t="n"/>
      <c r="H1316" s="33" t="n">
        <v>44</v>
      </c>
      <c r="I1316" s="33" t="n"/>
      <c r="J1316" s="33" t="n"/>
      <c r="K1316" s="34" t="n">
        <v>-1.018686036017322</v>
      </c>
      <c r="L1316" s="35">
        <f>IF(ISNUMBER(K1316),EXP(K1316),"")</f>
        <v/>
      </c>
      <c r="M1316" s="18" t="inlineStr">
        <is>
          <t>every value from 0 to 60 in steps of 0.1</t>
        </is>
      </c>
      <c r="N1316" s="18" t="inlineStr">
        <is>
          <t>buildings|large|elevation_m</t>
        </is>
      </c>
    </row>
    <row r="1317">
      <c r="B1317" s="18" t="inlineStr">
        <is>
          <t>buildings|large|elevation_m|44.1</t>
        </is>
      </c>
      <c r="C1317" s="18" t="inlineStr">
        <is>
          <t>buildings</t>
        </is>
      </c>
      <c r="D1317" s="18" t="inlineStr">
        <is>
          <t>large</t>
        </is>
      </c>
      <c r="E1317" s="18" t="inlineStr">
        <is>
          <t>elevation_m</t>
        </is>
      </c>
      <c r="F1317" s="18" t="inlineStr">
        <is>
          <t>spline value</t>
        </is>
      </c>
      <c r="G1317" s="18" t="n"/>
      <c r="H1317" s="33" t="n">
        <v>44.1</v>
      </c>
      <c r="I1317" s="33" t="n"/>
      <c r="J1317" s="33" t="n"/>
      <c r="K1317" s="34" t="n">
        <v>-1.017693112095914</v>
      </c>
      <c r="L1317" s="35">
        <f>IF(ISNUMBER(K1317),EXP(K1317),"")</f>
        <v/>
      </c>
      <c r="M1317" s="18" t="inlineStr">
        <is>
          <t>every value from 0 to 60 in steps of 0.1</t>
        </is>
      </c>
      <c r="N1317" s="18" t="inlineStr">
        <is>
          <t>buildings|large|elevation_m</t>
        </is>
      </c>
    </row>
    <row r="1318">
      <c r="B1318" s="18" t="inlineStr">
        <is>
          <t>buildings|large|elevation_m|44.2</t>
        </is>
      </c>
      <c r="C1318" s="18" t="inlineStr">
        <is>
          <t>buildings</t>
        </is>
      </c>
      <c r="D1318" s="18" t="inlineStr">
        <is>
          <t>large</t>
        </is>
      </c>
      <c r="E1318" s="18" t="inlineStr">
        <is>
          <t>elevation_m</t>
        </is>
      </c>
      <c r="F1318" s="18" t="inlineStr">
        <is>
          <t>spline value</t>
        </is>
      </c>
      <c r="G1318" s="18" t="n"/>
      <c r="H1318" s="33" t="n">
        <v>44.2</v>
      </c>
      <c r="I1318" s="33" t="n"/>
      <c r="J1318" s="33" t="n"/>
      <c r="K1318" s="34" t="n">
        <v>-1.01670048746179</v>
      </c>
      <c r="L1318" s="35">
        <f>IF(ISNUMBER(K1318),EXP(K1318),"")</f>
        <v/>
      </c>
      <c r="M1318" s="18" t="inlineStr">
        <is>
          <t>every value from 0 to 60 in steps of 0.1</t>
        </is>
      </c>
      <c r="N1318" s="18" t="inlineStr">
        <is>
          <t>buildings|large|elevation_m</t>
        </is>
      </c>
    </row>
    <row r="1319">
      <c r="B1319" s="18" t="inlineStr">
        <is>
          <t>buildings|large|elevation_m|44.3</t>
        </is>
      </c>
      <c r="C1319" s="18" t="inlineStr">
        <is>
          <t>buildings</t>
        </is>
      </c>
      <c r="D1319" s="18" t="inlineStr">
        <is>
          <t>large</t>
        </is>
      </c>
      <c r="E1319" s="18" t="inlineStr">
        <is>
          <t>elevation_m</t>
        </is>
      </c>
      <c r="F1319" s="18" t="inlineStr">
        <is>
          <t>spline value</t>
        </is>
      </c>
      <c r="G1319" s="18" t="n"/>
      <c r="H1319" s="33" t="n">
        <v>44.3</v>
      </c>
      <c r="I1319" s="33" t="n"/>
      <c r="J1319" s="33" t="n"/>
      <c r="K1319" s="34" t="n">
        <v>-1.015708140516564</v>
      </c>
      <c r="L1319" s="35">
        <f>IF(ISNUMBER(K1319),EXP(K1319),"")</f>
        <v/>
      </c>
      <c r="M1319" s="18" t="inlineStr">
        <is>
          <t>every value from 0 to 60 in steps of 0.1</t>
        </is>
      </c>
      <c r="N1319" s="18" t="inlineStr">
        <is>
          <t>buildings|large|elevation_m</t>
        </is>
      </c>
    </row>
    <row r="1320">
      <c r="B1320" s="18" t="inlineStr">
        <is>
          <t>buildings|large|elevation_m|44.4</t>
        </is>
      </c>
      <c r="C1320" s="18" t="inlineStr">
        <is>
          <t>buildings</t>
        </is>
      </c>
      <c r="D1320" s="18" t="inlineStr">
        <is>
          <t>large</t>
        </is>
      </c>
      <c r="E1320" s="18" t="inlineStr">
        <is>
          <t>elevation_m</t>
        </is>
      </c>
      <c r="F1320" s="18" t="inlineStr">
        <is>
          <t>spline value</t>
        </is>
      </c>
      <c r="G1320" s="18" t="n"/>
      <c r="H1320" s="33" t="n">
        <v>44.4</v>
      </c>
      <c r="I1320" s="33" t="n"/>
      <c r="J1320" s="33" t="n"/>
      <c r="K1320" s="34" t="n">
        <v>-1.014716049661849</v>
      </c>
      <c r="L1320" s="35">
        <f>IF(ISNUMBER(K1320),EXP(K1320),"")</f>
        <v/>
      </c>
      <c r="M1320" s="18" t="inlineStr">
        <is>
          <t>every value from 0 to 60 in steps of 0.1</t>
        </is>
      </c>
      <c r="N1320" s="18" t="inlineStr">
        <is>
          <t>buildings|large|elevation_m</t>
        </is>
      </c>
    </row>
    <row r="1321">
      <c r="B1321" s="18" t="inlineStr">
        <is>
          <t>buildings|large|elevation_m|44.5</t>
        </is>
      </c>
      <c r="C1321" s="18" t="inlineStr">
        <is>
          <t>buildings</t>
        </is>
      </c>
      <c r="D1321" s="18" t="inlineStr">
        <is>
          <t>large</t>
        </is>
      </c>
      <c r="E1321" s="18" t="inlineStr">
        <is>
          <t>elevation_m</t>
        </is>
      </c>
      <c r="F1321" s="18" t="inlineStr">
        <is>
          <t>spline value</t>
        </is>
      </c>
      <c r="G1321" s="18" t="n"/>
      <c r="H1321" s="33" t="n">
        <v>44.5</v>
      </c>
      <c r="I1321" s="33" t="n"/>
      <c r="J1321" s="33" t="n"/>
      <c r="K1321" s="34" t="n">
        <v>-1.01372419329926</v>
      </c>
      <c r="L1321" s="35">
        <f>IF(ISNUMBER(K1321),EXP(K1321),"")</f>
        <v/>
      </c>
      <c r="M1321" s="18" t="inlineStr">
        <is>
          <t>every value from 0 to 60 in steps of 0.1</t>
        </is>
      </c>
      <c r="N1321" s="18" t="inlineStr">
        <is>
          <t>buildings|large|elevation_m</t>
        </is>
      </c>
    </row>
    <row r="1322">
      <c r="B1322" s="18" t="inlineStr">
        <is>
          <t>buildings|large|elevation_m|44.6</t>
        </is>
      </c>
      <c r="C1322" s="18" t="inlineStr">
        <is>
          <t>buildings</t>
        </is>
      </c>
      <c r="D1322" s="18" t="inlineStr">
        <is>
          <t>large</t>
        </is>
      </c>
      <c r="E1322" s="18" t="inlineStr">
        <is>
          <t>elevation_m</t>
        </is>
      </c>
      <c r="F1322" s="18" t="inlineStr">
        <is>
          <t>spline value</t>
        </is>
      </c>
      <c r="G1322" s="18" t="n"/>
      <c r="H1322" s="33" t="n">
        <v>44.6</v>
      </c>
      <c r="I1322" s="33" t="n"/>
      <c r="J1322" s="33" t="n"/>
      <c r="K1322" s="34" t="n">
        <v>-1.012732549830409</v>
      </c>
      <c r="L1322" s="35">
        <f>IF(ISNUMBER(K1322),EXP(K1322),"")</f>
        <v/>
      </c>
      <c r="M1322" s="18" t="inlineStr">
        <is>
          <t>every value from 0 to 60 in steps of 0.1</t>
        </is>
      </c>
      <c r="N1322" s="18" t="inlineStr">
        <is>
          <t>buildings|large|elevation_m</t>
        </is>
      </c>
    </row>
    <row r="1323">
      <c r="B1323" s="18" t="inlineStr">
        <is>
          <t>buildings|large|elevation_m|44.7</t>
        </is>
      </c>
      <c r="C1323" s="18" t="inlineStr">
        <is>
          <t>buildings</t>
        </is>
      </c>
      <c r="D1323" s="18" t="inlineStr">
        <is>
          <t>large</t>
        </is>
      </c>
      <c r="E1323" s="18" t="inlineStr">
        <is>
          <t>elevation_m</t>
        </is>
      </c>
      <c r="F1323" s="18" t="inlineStr">
        <is>
          <t>spline value</t>
        </is>
      </c>
      <c r="G1323" s="18" t="n"/>
      <c r="H1323" s="33" t="n">
        <v>44.7</v>
      </c>
      <c r="I1323" s="33" t="n"/>
      <c r="J1323" s="33" t="n"/>
      <c r="K1323" s="34" t="n">
        <v>-1.011741097656911</v>
      </c>
      <c r="L1323" s="35">
        <f>IF(ISNUMBER(K1323),EXP(K1323),"")</f>
        <v/>
      </c>
      <c r="M1323" s="18" t="inlineStr">
        <is>
          <t>every value from 0 to 60 in steps of 0.1</t>
        </is>
      </c>
      <c r="N1323" s="18" t="inlineStr">
        <is>
          <t>buildings|large|elevation_m</t>
        </is>
      </c>
    </row>
    <row r="1324">
      <c r="B1324" s="18" t="inlineStr">
        <is>
          <t>buildings|large|elevation_m|44.8</t>
        </is>
      </c>
      <c r="C1324" s="18" t="inlineStr">
        <is>
          <t>buildings</t>
        </is>
      </c>
      <c r="D1324" s="18" t="inlineStr">
        <is>
          <t>large</t>
        </is>
      </c>
      <c r="E1324" s="18" t="inlineStr">
        <is>
          <t>elevation_m</t>
        </is>
      </c>
      <c r="F1324" s="18" t="inlineStr">
        <is>
          <t>spline value</t>
        </is>
      </c>
      <c r="G1324" s="18" t="n"/>
      <c r="H1324" s="33" t="n">
        <v>44.8</v>
      </c>
      <c r="I1324" s="33" t="n"/>
      <c r="J1324" s="33" t="n"/>
      <c r="K1324" s="34" t="n">
        <v>-1.010749815180379</v>
      </c>
      <c r="L1324" s="35">
        <f>IF(ISNUMBER(K1324),EXP(K1324),"")</f>
        <v/>
      </c>
      <c r="M1324" s="18" t="inlineStr">
        <is>
          <t>every value from 0 to 60 in steps of 0.1</t>
        </is>
      </c>
      <c r="N1324" s="18" t="inlineStr">
        <is>
          <t>buildings|large|elevation_m</t>
        </is>
      </c>
    </row>
    <row r="1325">
      <c r="B1325" s="18" t="inlineStr">
        <is>
          <t>buildings|large|elevation_m|44.9</t>
        </is>
      </c>
      <c r="C1325" s="18" t="inlineStr">
        <is>
          <t>buildings</t>
        </is>
      </c>
      <c r="D1325" s="18" t="inlineStr">
        <is>
          <t>large</t>
        </is>
      </c>
      <c r="E1325" s="18" t="inlineStr">
        <is>
          <t>elevation_m</t>
        </is>
      </c>
      <c r="F1325" s="18" t="inlineStr">
        <is>
          <t>spline value</t>
        </is>
      </c>
      <c r="G1325" s="18" t="n"/>
      <c r="H1325" s="33" t="n">
        <v>44.9</v>
      </c>
      <c r="I1325" s="33" t="n"/>
      <c r="J1325" s="33" t="n"/>
      <c r="K1325" s="34" t="n">
        <v>-1.009758680802427</v>
      </c>
      <c r="L1325" s="35">
        <f>IF(ISNUMBER(K1325),EXP(K1325),"")</f>
        <v/>
      </c>
      <c r="M1325" s="18" t="inlineStr">
        <is>
          <t>every value from 0 to 60 in steps of 0.1</t>
        </is>
      </c>
      <c r="N1325" s="18" t="inlineStr">
        <is>
          <t>buildings|large|elevation_m</t>
        </is>
      </c>
    </row>
    <row r="1326">
      <c r="B1326" s="18" t="inlineStr">
        <is>
          <t>buildings|large|elevation_m|45.0</t>
        </is>
      </c>
      <c r="C1326" s="18" t="inlineStr">
        <is>
          <t>buildings</t>
        </is>
      </c>
      <c r="D1326" s="18" t="inlineStr">
        <is>
          <t>large</t>
        </is>
      </c>
      <c r="E1326" s="18" t="inlineStr">
        <is>
          <t>elevation_m</t>
        </is>
      </c>
      <c r="F1326" s="18" t="inlineStr">
        <is>
          <t>spline value</t>
        </is>
      </c>
      <c r="G1326" s="18" t="n"/>
      <c r="H1326" s="33" t="n">
        <v>45</v>
      </c>
      <c r="I1326" s="33" t="n"/>
      <c r="J1326" s="33" t="n"/>
      <c r="K1326" s="34" t="n">
        <v>-1.008767672924669</v>
      </c>
      <c r="L1326" s="35">
        <f>IF(ISNUMBER(K1326),EXP(K1326),"")</f>
        <v/>
      </c>
      <c r="M1326" s="18" t="inlineStr">
        <is>
          <t>every value from 0 to 60 in steps of 0.1</t>
        </is>
      </c>
      <c r="N1326" s="18" t="inlineStr">
        <is>
          <t>buildings|large|elevation_m</t>
        </is>
      </c>
    </row>
    <row r="1327">
      <c r="B1327" s="18" t="inlineStr">
        <is>
          <t>buildings|large|elevation_m|45.1</t>
        </is>
      </c>
      <c r="C1327" s="18" t="inlineStr">
        <is>
          <t>buildings</t>
        </is>
      </c>
      <c r="D1327" s="18" t="inlineStr">
        <is>
          <t>large</t>
        </is>
      </c>
      <c r="E1327" s="18" t="inlineStr">
        <is>
          <t>elevation_m</t>
        </is>
      </c>
      <c r="F1327" s="18" t="inlineStr">
        <is>
          <t>spline value</t>
        </is>
      </c>
      <c r="G1327" s="18" t="n"/>
      <c r="H1327" s="33" t="n">
        <v>45.1</v>
      </c>
      <c r="I1327" s="33" t="n"/>
      <c r="J1327" s="33" t="n"/>
      <c r="K1327" s="34" t="n">
        <v>-1.007776769948717</v>
      </c>
      <c r="L1327" s="35">
        <f>IF(ISNUMBER(K1327),EXP(K1327),"")</f>
        <v/>
      </c>
      <c r="M1327" s="18" t="inlineStr">
        <is>
          <t>every value from 0 to 60 in steps of 0.1</t>
        </is>
      </c>
      <c r="N1327" s="18" t="inlineStr">
        <is>
          <t>buildings|large|elevation_m</t>
        </is>
      </c>
    </row>
    <row r="1328">
      <c r="B1328" s="18" t="inlineStr">
        <is>
          <t>buildings|large|elevation_m|45.2</t>
        </is>
      </c>
      <c r="C1328" s="18" t="inlineStr">
        <is>
          <t>buildings</t>
        </is>
      </c>
      <c r="D1328" s="18" t="inlineStr">
        <is>
          <t>large</t>
        </is>
      </c>
      <c r="E1328" s="18" t="inlineStr">
        <is>
          <t>elevation_m</t>
        </is>
      </c>
      <c r="F1328" s="18" t="inlineStr">
        <is>
          <t>spline value</t>
        </is>
      </c>
      <c r="G1328" s="18" t="n"/>
      <c r="H1328" s="33" t="n">
        <v>45.2</v>
      </c>
      <c r="I1328" s="33" t="n"/>
      <c r="J1328" s="33" t="n"/>
      <c r="K1328" s="34" t="n">
        <v>-1.006785950276186</v>
      </c>
      <c r="L1328" s="35">
        <f>IF(ISNUMBER(K1328),EXP(K1328),"")</f>
        <v/>
      </c>
      <c r="M1328" s="18" t="inlineStr">
        <is>
          <t>every value from 0 to 60 in steps of 0.1</t>
        </is>
      </c>
      <c r="N1328" s="18" t="inlineStr">
        <is>
          <t>buildings|large|elevation_m</t>
        </is>
      </c>
    </row>
    <row r="1329">
      <c r="B1329" s="18" t="inlineStr">
        <is>
          <t>buildings|large|elevation_m|45.3</t>
        </is>
      </c>
      <c r="C1329" s="18" t="inlineStr">
        <is>
          <t>buildings</t>
        </is>
      </c>
      <c r="D1329" s="18" t="inlineStr">
        <is>
          <t>large</t>
        </is>
      </c>
      <c r="E1329" s="18" t="inlineStr">
        <is>
          <t>elevation_m</t>
        </is>
      </c>
      <c r="F1329" s="18" t="inlineStr">
        <is>
          <t>spline value</t>
        </is>
      </c>
      <c r="G1329" s="18" t="n"/>
      <c r="H1329" s="33" t="n">
        <v>45.3</v>
      </c>
      <c r="I1329" s="33" t="n"/>
      <c r="J1329" s="33" t="n"/>
      <c r="K1329" s="34" t="n">
        <v>-1.00579519230869</v>
      </c>
      <c r="L1329" s="35">
        <f>IF(ISNUMBER(K1329),EXP(K1329),"")</f>
        <v/>
      </c>
      <c r="M1329" s="18" t="inlineStr">
        <is>
          <t>every value from 0 to 60 in steps of 0.1</t>
        </is>
      </c>
      <c r="N1329" s="18" t="inlineStr">
        <is>
          <t>buildings|large|elevation_m</t>
        </is>
      </c>
    </row>
    <row r="1330">
      <c r="B1330" s="18" t="inlineStr">
        <is>
          <t>buildings|large|elevation_m|45.4</t>
        </is>
      </c>
      <c r="C1330" s="18" t="inlineStr">
        <is>
          <t>buildings</t>
        </is>
      </c>
      <c r="D1330" s="18" t="inlineStr">
        <is>
          <t>large</t>
        </is>
      </c>
      <c r="E1330" s="18" t="inlineStr">
        <is>
          <t>elevation_m</t>
        </is>
      </c>
      <c r="F1330" s="18" t="inlineStr">
        <is>
          <t>spline value</t>
        </is>
      </c>
      <c r="G1330" s="18" t="n"/>
      <c r="H1330" s="33" t="n">
        <v>45.4</v>
      </c>
      <c r="I1330" s="33" t="n"/>
      <c r="J1330" s="33" t="n"/>
      <c r="K1330" s="34" t="n">
        <v>-1.004804474447842</v>
      </c>
      <c r="L1330" s="35">
        <f>IF(ISNUMBER(K1330),EXP(K1330),"")</f>
        <v/>
      </c>
      <c r="M1330" s="18" t="inlineStr">
        <is>
          <t>every value from 0 to 60 in steps of 0.1</t>
        </is>
      </c>
      <c r="N1330" s="18" t="inlineStr">
        <is>
          <t>buildings|large|elevation_m</t>
        </is>
      </c>
    </row>
    <row r="1331">
      <c r="B1331" s="18" t="inlineStr">
        <is>
          <t>buildings|large|elevation_m|45.5</t>
        </is>
      </c>
      <c r="C1331" s="18" t="inlineStr">
        <is>
          <t>buildings</t>
        </is>
      </c>
      <c r="D1331" s="18" t="inlineStr">
        <is>
          <t>large</t>
        </is>
      </c>
      <c r="E1331" s="18" t="inlineStr">
        <is>
          <t>elevation_m</t>
        </is>
      </c>
      <c r="F1331" s="18" t="inlineStr">
        <is>
          <t>spline value</t>
        </is>
      </c>
      <c r="G1331" s="18" t="n"/>
      <c r="H1331" s="33" t="n">
        <v>45.5</v>
      </c>
      <c r="I1331" s="33" t="n"/>
      <c r="J1331" s="33" t="n"/>
      <c r="K1331" s="34" t="n">
        <v>-1.003813775095256</v>
      </c>
      <c r="L1331" s="35">
        <f>IF(ISNUMBER(K1331),EXP(K1331),"")</f>
        <v/>
      </c>
      <c r="M1331" s="18" t="inlineStr">
        <is>
          <t>every value from 0 to 60 in steps of 0.1</t>
        </is>
      </c>
      <c r="N1331" s="18" t="inlineStr">
        <is>
          <t>buildings|large|elevation_m</t>
        </is>
      </c>
    </row>
    <row r="1332">
      <c r="B1332" s="18" t="inlineStr">
        <is>
          <t>buildings|large|elevation_m|45.6</t>
        </is>
      </c>
      <c r="C1332" s="18" t="inlineStr">
        <is>
          <t>buildings</t>
        </is>
      </c>
      <c r="D1332" s="18" t="inlineStr">
        <is>
          <t>large</t>
        </is>
      </c>
      <c r="E1332" s="18" t="inlineStr">
        <is>
          <t>elevation_m</t>
        </is>
      </c>
      <c r="F1332" s="18" t="inlineStr">
        <is>
          <t>spline value</t>
        </is>
      </c>
      <c r="G1332" s="18" t="n"/>
      <c r="H1332" s="33" t="n">
        <v>45.6</v>
      </c>
      <c r="I1332" s="33" t="n"/>
      <c r="J1332" s="33" t="n"/>
      <c r="K1332" s="34" t="n">
        <v>-1.002823072652545</v>
      </c>
      <c r="L1332" s="35">
        <f>IF(ISNUMBER(K1332),EXP(K1332),"")</f>
        <v/>
      </c>
      <c r="M1332" s="18" t="inlineStr">
        <is>
          <t>every value from 0 to 60 in steps of 0.1</t>
        </is>
      </c>
      <c r="N1332" s="18" t="inlineStr">
        <is>
          <t>buildings|large|elevation_m</t>
        </is>
      </c>
    </row>
    <row r="1333">
      <c r="B1333" s="18" t="inlineStr">
        <is>
          <t>buildings|large|elevation_m|45.7</t>
        </is>
      </c>
      <c r="C1333" s="18" t="inlineStr">
        <is>
          <t>buildings</t>
        </is>
      </c>
      <c r="D1333" s="18" t="inlineStr">
        <is>
          <t>large</t>
        </is>
      </c>
      <c r="E1333" s="18" t="inlineStr">
        <is>
          <t>elevation_m</t>
        </is>
      </c>
      <c r="F1333" s="18" t="inlineStr">
        <is>
          <t>spline value</t>
        </is>
      </c>
      <c r="G1333" s="18" t="n"/>
      <c r="H1333" s="33" t="n">
        <v>45.7</v>
      </c>
      <c r="I1333" s="33" t="n"/>
      <c r="J1333" s="33" t="n"/>
      <c r="K1333" s="34" t="n">
        <v>-1.001832345521323</v>
      </c>
      <c r="L1333" s="35">
        <f>IF(ISNUMBER(K1333),EXP(K1333),"")</f>
        <v/>
      </c>
      <c r="M1333" s="18" t="inlineStr">
        <is>
          <t>every value from 0 to 60 in steps of 0.1</t>
        </is>
      </c>
      <c r="N1333" s="18" t="inlineStr">
        <is>
          <t>buildings|large|elevation_m</t>
        </is>
      </c>
    </row>
    <row r="1334">
      <c r="B1334" s="18" t="inlineStr">
        <is>
          <t>buildings|large|elevation_m|45.8</t>
        </is>
      </c>
      <c r="C1334" s="18" t="inlineStr">
        <is>
          <t>buildings</t>
        </is>
      </c>
      <c r="D1334" s="18" t="inlineStr">
        <is>
          <t>large</t>
        </is>
      </c>
      <c r="E1334" s="18" t="inlineStr">
        <is>
          <t>elevation_m</t>
        </is>
      </c>
      <c r="F1334" s="18" t="inlineStr">
        <is>
          <t>spline value</t>
        </is>
      </c>
      <c r="G1334" s="18" t="n"/>
      <c r="H1334" s="33" t="n">
        <v>45.8</v>
      </c>
      <c r="I1334" s="33" t="n"/>
      <c r="J1334" s="33" t="n"/>
      <c r="K1334" s="34" t="n">
        <v>-1.000841572103204</v>
      </c>
      <c r="L1334" s="35">
        <f>IF(ISNUMBER(K1334),EXP(K1334),"")</f>
        <v/>
      </c>
      <c r="M1334" s="18" t="inlineStr">
        <is>
          <t>every value from 0 to 60 in steps of 0.1</t>
        </is>
      </c>
      <c r="N1334" s="18" t="inlineStr">
        <is>
          <t>buildings|large|elevation_m</t>
        </is>
      </c>
    </row>
    <row r="1335">
      <c r="B1335" s="18" t="inlineStr">
        <is>
          <t>buildings|large|elevation_m|45.9</t>
        </is>
      </c>
      <c r="C1335" s="18" t="inlineStr">
        <is>
          <t>buildings</t>
        </is>
      </c>
      <c r="D1335" s="18" t="inlineStr">
        <is>
          <t>large</t>
        </is>
      </c>
      <c r="E1335" s="18" t="inlineStr">
        <is>
          <t>elevation_m</t>
        </is>
      </c>
      <c r="F1335" s="18" t="inlineStr">
        <is>
          <t>spline value</t>
        </is>
      </c>
      <c r="G1335" s="18" t="n"/>
      <c r="H1335" s="33" t="n">
        <v>45.9</v>
      </c>
      <c r="I1335" s="33" t="n"/>
      <c r="J1335" s="33" t="n"/>
      <c r="K1335" s="34" t="n">
        <v>-0.9998507307998014</v>
      </c>
      <c r="L1335" s="35">
        <f>IF(ISNUMBER(K1335),EXP(K1335),"")</f>
        <v/>
      </c>
      <c r="M1335" s="18" t="inlineStr">
        <is>
          <t>every value from 0 to 60 in steps of 0.1</t>
        </is>
      </c>
      <c r="N1335" s="18" t="inlineStr">
        <is>
          <t>buildings|large|elevation_m</t>
        </is>
      </c>
    </row>
    <row r="1336">
      <c r="B1336" s="18" t="inlineStr">
        <is>
          <t>buildings|large|elevation_m|46.0</t>
        </is>
      </c>
      <c r="C1336" s="18" t="inlineStr">
        <is>
          <t>buildings</t>
        </is>
      </c>
      <c r="D1336" s="18" t="inlineStr">
        <is>
          <t>large</t>
        </is>
      </c>
      <c r="E1336" s="18" t="inlineStr">
        <is>
          <t>elevation_m</t>
        </is>
      </c>
      <c r="F1336" s="18" t="inlineStr">
        <is>
          <t>spline value</t>
        </is>
      </c>
      <c r="G1336" s="18" t="n"/>
      <c r="H1336" s="33" t="n">
        <v>46</v>
      </c>
      <c r="I1336" s="33" t="n"/>
      <c r="J1336" s="33" t="n"/>
      <c r="K1336" s="34" t="n">
        <v>-0.9988598000127287</v>
      </c>
      <c r="L1336" s="35">
        <f>IF(ISNUMBER(K1336),EXP(K1336),"")</f>
        <v/>
      </c>
      <c r="M1336" s="18" t="inlineStr">
        <is>
          <t>every value from 0 to 60 in steps of 0.1</t>
        </is>
      </c>
      <c r="N1336" s="18" t="inlineStr">
        <is>
          <t>buildings|large|elevation_m</t>
        </is>
      </c>
    </row>
    <row r="1337">
      <c r="B1337" s="18" t="inlineStr">
        <is>
          <t>buildings|large|elevation_m|46.1</t>
        </is>
      </c>
      <c r="C1337" s="18" t="inlineStr">
        <is>
          <t>buildings</t>
        </is>
      </c>
      <c r="D1337" s="18" t="inlineStr">
        <is>
          <t>large</t>
        </is>
      </c>
      <c r="E1337" s="18" t="inlineStr">
        <is>
          <t>elevation_m</t>
        </is>
      </c>
      <c r="F1337" s="18" t="inlineStr">
        <is>
          <t>spline value</t>
        </is>
      </c>
      <c r="G1337" s="18" t="n"/>
      <c r="H1337" s="33" t="n">
        <v>46.1</v>
      </c>
      <c r="I1337" s="33" t="n"/>
      <c r="J1337" s="33" t="n"/>
      <c r="K1337" s="34" t="n">
        <v>-0.9978687581435999</v>
      </c>
      <c r="L1337" s="35">
        <f>IF(ISNUMBER(K1337),EXP(K1337),"")</f>
        <v/>
      </c>
      <c r="M1337" s="18" t="inlineStr">
        <is>
          <t>every value from 0 to 60 in steps of 0.1</t>
        </is>
      </c>
      <c r="N1337" s="18" t="inlineStr">
        <is>
          <t>buildings|large|elevation_m</t>
        </is>
      </c>
    </row>
    <row r="1338">
      <c r="B1338" s="18" t="inlineStr">
        <is>
          <t>buildings|large|elevation_m|46.2</t>
        </is>
      </c>
      <c r="C1338" s="18" t="inlineStr">
        <is>
          <t>buildings</t>
        </is>
      </c>
      <c r="D1338" s="18" t="inlineStr">
        <is>
          <t>large</t>
        </is>
      </c>
      <c r="E1338" s="18" t="inlineStr">
        <is>
          <t>elevation_m</t>
        </is>
      </c>
      <c r="F1338" s="18" t="inlineStr">
        <is>
          <t>spline value</t>
        </is>
      </c>
      <c r="G1338" s="18" t="n"/>
      <c r="H1338" s="33" t="n">
        <v>46.2</v>
      </c>
      <c r="I1338" s="33" t="n"/>
      <c r="J1338" s="33" t="n"/>
      <c r="K1338" s="34" t="n">
        <v>-0.9968775835940282</v>
      </c>
      <c r="L1338" s="35">
        <f>IF(ISNUMBER(K1338),EXP(K1338),"")</f>
        <v/>
      </c>
      <c r="M1338" s="18" t="inlineStr">
        <is>
          <t>every value from 0 to 60 in steps of 0.1</t>
        </is>
      </c>
      <c r="N1338" s="18" t="inlineStr">
        <is>
          <t>buildings|large|elevation_m</t>
        </is>
      </c>
    </row>
    <row r="1339">
      <c r="B1339" s="18" t="inlineStr">
        <is>
          <t>buildings|large|elevation_m|46.3</t>
        </is>
      </c>
      <c r="C1339" s="18" t="inlineStr">
        <is>
          <t>buildings</t>
        </is>
      </c>
      <c r="D1339" s="18" t="inlineStr">
        <is>
          <t>large</t>
        </is>
      </c>
      <c r="E1339" s="18" t="inlineStr">
        <is>
          <t>elevation_m</t>
        </is>
      </c>
      <c r="F1339" s="18" t="inlineStr">
        <is>
          <t>spline value</t>
        </is>
      </c>
      <c r="G1339" s="18" t="n"/>
      <c r="H1339" s="33" t="n">
        <v>46.3</v>
      </c>
      <c r="I1339" s="33" t="n"/>
      <c r="J1339" s="33" t="n"/>
      <c r="K1339" s="34" t="n">
        <v>-0.9958862547656279</v>
      </c>
      <c r="L1339" s="35">
        <f>IF(ISNUMBER(K1339),EXP(K1339),"")</f>
        <v/>
      </c>
      <c r="M1339" s="18" t="inlineStr">
        <is>
          <t>every value from 0 to 60 in steps of 0.1</t>
        </is>
      </c>
      <c r="N1339" s="18" t="inlineStr">
        <is>
          <t>buildings|large|elevation_m</t>
        </is>
      </c>
    </row>
    <row r="1340">
      <c r="B1340" s="18" t="inlineStr">
        <is>
          <t>buildings|large|elevation_m|46.4</t>
        </is>
      </c>
      <c r="C1340" s="18" t="inlineStr">
        <is>
          <t>buildings</t>
        </is>
      </c>
      <c r="D1340" s="18" t="inlineStr">
        <is>
          <t>large</t>
        </is>
      </c>
      <c r="E1340" s="18" t="inlineStr">
        <is>
          <t>elevation_m</t>
        </is>
      </c>
      <c r="F1340" s="18" t="inlineStr">
        <is>
          <t>spline value</t>
        </is>
      </c>
      <c r="G1340" s="18" t="n"/>
      <c r="H1340" s="33" t="n">
        <v>46.4</v>
      </c>
      <c r="I1340" s="33" t="n"/>
      <c r="J1340" s="33" t="n"/>
      <c r="K1340" s="34" t="n">
        <v>-0.9948947500600122</v>
      </c>
      <c r="L1340" s="35">
        <f>IF(ISNUMBER(K1340),EXP(K1340),"")</f>
        <v/>
      </c>
      <c r="M1340" s="18" t="inlineStr">
        <is>
          <t>every value from 0 to 60 in steps of 0.1</t>
        </is>
      </c>
      <c r="N1340" s="18" t="inlineStr">
        <is>
          <t>buildings|large|elevation_m</t>
        </is>
      </c>
    </row>
    <row r="1341">
      <c r="B1341" s="18" t="inlineStr">
        <is>
          <t>buildings|large|elevation_m|46.5</t>
        </is>
      </c>
      <c r="C1341" s="18" t="inlineStr">
        <is>
          <t>buildings</t>
        </is>
      </c>
      <c r="D1341" s="18" t="inlineStr">
        <is>
          <t>large</t>
        </is>
      </c>
      <c r="E1341" s="18" t="inlineStr">
        <is>
          <t>elevation_m</t>
        </is>
      </c>
      <c r="F1341" s="18" t="inlineStr">
        <is>
          <t>spline value</t>
        </is>
      </c>
      <c r="G1341" s="18" t="n"/>
      <c r="H1341" s="33" t="n">
        <v>46.5</v>
      </c>
      <c r="I1341" s="33" t="n"/>
      <c r="J1341" s="33" t="n"/>
      <c r="K1341" s="34" t="n">
        <v>-0.9939030478787947</v>
      </c>
      <c r="L1341" s="35">
        <f>IF(ISNUMBER(K1341),EXP(K1341),"")</f>
        <v/>
      </c>
      <c r="M1341" s="18" t="inlineStr">
        <is>
          <t>every value from 0 to 60 in steps of 0.1</t>
        </is>
      </c>
      <c r="N1341" s="18" t="inlineStr">
        <is>
          <t>buildings|large|elevation_m</t>
        </is>
      </c>
    </row>
    <row r="1342">
      <c r="B1342" s="18" t="inlineStr">
        <is>
          <t>buildings|large|elevation_m|46.6</t>
        </is>
      </c>
      <c r="C1342" s="18" t="inlineStr">
        <is>
          <t>buildings</t>
        </is>
      </c>
      <c r="D1342" s="18" t="inlineStr">
        <is>
          <t>large</t>
        </is>
      </c>
      <c r="E1342" s="18" t="inlineStr">
        <is>
          <t>elevation_m</t>
        </is>
      </c>
      <c r="F1342" s="18" t="inlineStr">
        <is>
          <t>spline value</t>
        </is>
      </c>
      <c r="G1342" s="18" t="n"/>
      <c r="H1342" s="33" t="n">
        <v>46.6</v>
      </c>
      <c r="I1342" s="33" t="n"/>
      <c r="J1342" s="33" t="n"/>
      <c r="K1342" s="34" t="n">
        <v>-0.9929111266235893</v>
      </c>
      <c r="L1342" s="35">
        <f>IF(ISNUMBER(K1342),EXP(K1342),"")</f>
        <v/>
      </c>
      <c r="M1342" s="18" t="inlineStr">
        <is>
          <t>every value from 0 to 60 in steps of 0.1</t>
        </is>
      </c>
      <c r="N1342" s="18" t="inlineStr">
        <is>
          <t>buildings|large|elevation_m</t>
        </is>
      </c>
    </row>
    <row r="1343">
      <c r="B1343" s="18" t="inlineStr">
        <is>
          <t>buildings|large|elevation_m|46.7</t>
        </is>
      </c>
      <c r="C1343" s="18" t="inlineStr">
        <is>
          <t>buildings</t>
        </is>
      </c>
      <c r="D1343" s="18" t="inlineStr">
        <is>
          <t>large</t>
        </is>
      </c>
      <c r="E1343" s="18" t="inlineStr">
        <is>
          <t>elevation_m</t>
        </is>
      </c>
      <c r="F1343" s="18" t="inlineStr">
        <is>
          <t>spline value</t>
        </is>
      </c>
      <c r="G1343" s="18" t="n"/>
      <c r="H1343" s="33" t="n">
        <v>46.7</v>
      </c>
      <c r="I1343" s="33" t="n"/>
      <c r="J1343" s="33" t="n"/>
      <c r="K1343" s="34" t="n">
        <v>-0.9919189646960097</v>
      </c>
      <c r="L1343" s="35">
        <f>IF(ISNUMBER(K1343),EXP(K1343),"")</f>
        <v/>
      </c>
      <c r="M1343" s="18" t="inlineStr">
        <is>
          <t>every value from 0 to 60 in steps of 0.1</t>
        </is>
      </c>
      <c r="N1343" s="18" t="inlineStr">
        <is>
          <t>buildings|large|elevation_m</t>
        </is>
      </c>
    </row>
    <row r="1344">
      <c r="B1344" s="18" t="inlineStr">
        <is>
          <t>buildings|large|elevation_m|46.8</t>
        </is>
      </c>
      <c r="C1344" s="18" t="inlineStr">
        <is>
          <t>buildings</t>
        </is>
      </c>
      <c r="D1344" s="18" t="inlineStr">
        <is>
          <t>large</t>
        </is>
      </c>
      <c r="E1344" s="18" t="inlineStr">
        <is>
          <t>elevation_m</t>
        </is>
      </c>
      <c r="F1344" s="18" t="inlineStr">
        <is>
          <t>spline value</t>
        </is>
      </c>
      <c r="G1344" s="18" t="n"/>
      <c r="H1344" s="33" t="n">
        <v>46.8</v>
      </c>
      <c r="I1344" s="33" t="n"/>
      <c r="J1344" s="33" t="n"/>
      <c r="K1344" s="34" t="n">
        <v>-0.9909265404976692</v>
      </c>
      <c r="L1344" s="35">
        <f>IF(ISNUMBER(K1344),EXP(K1344),"")</f>
        <v/>
      </c>
      <c r="M1344" s="18" t="inlineStr">
        <is>
          <t>every value from 0 to 60 in steps of 0.1</t>
        </is>
      </c>
      <c r="N1344" s="18" t="inlineStr">
        <is>
          <t>buildings|large|elevation_m</t>
        </is>
      </c>
    </row>
    <row r="1345">
      <c r="B1345" s="18" t="inlineStr">
        <is>
          <t>buildings|large|elevation_m|46.9</t>
        </is>
      </c>
      <c r="C1345" s="18" t="inlineStr">
        <is>
          <t>buildings</t>
        </is>
      </c>
      <c r="D1345" s="18" t="inlineStr">
        <is>
          <t>large</t>
        </is>
      </c>
      <c r="E1345" s="18" t="inlineStr">
        <is>
          <t>elevation_m</t>
        </is>
      </c>
      <c r="F1345" s="18" t="inlineStr">
        <is>
          <t>spline value</t>
        </is>
      </c>
      <c r="G1345" s="18" t="n"/>
      <c r="H1345" s="33" t="n">
        <v>46.9</v>
      </c>
      <c r="I1345" s="33" t="n"/>
      <c r="J1345" s="33" t="n"/>
      <c r="K1345" s="34" t="n">
        <v>-0.9899338324301818</v>
      </c>
      <c r="L1345" s="35">
        <f>IF(ISNUMBER(K1345),EXP(K1345),"")</f>
        <v/>
      </c>
      <c r="M1345" s="18" t="inlineStr">
        <is>
          <t>every value from 0 to 60 in steps of 0.1</t>
        </is>
      </c>
      <c r="N1345" s="18" t="inlineStr">
        <is>
          <t>buildings|large|elevation_m</t>
        </is>
      </c>
    </row>
    <row r="1346">
      <c r="B1346" s="18" t="inlineStr">
        <is>
          <t>buildings|large|elevation_m|47.0</t>
        </is>
      </c>
      <c r="C1346" s="18" t="inlineStr">
        <is>
          <t>buildings</t>
        </is>
      </c>
      <c r="D1346" s="18" t="inlineStr">
        <is>
          <t>large</t>
        </is>
      </c>
      <c r="E1346" s="18" t="inlineStr">
        <is>
          <t>elevation_m</t>
        </is>
      </c>
      <c r="F1346" s="18" t="inlineStr">
        <is>
          <t>spline value</t>
        </is>
      </c>
      <c r="G1346" s="18" t="n"/>
      <c r="H1346" s="33" t="n">
        <v>47</v>
      </c>
      <c r="I1346" s="33" t="n"/>
      <c r="J1346" s="33" t="n"/>
      <c r="K1346" s="34" t="n">
        <v>-0.9889408188951612</v>
      </c>
      <c r="L1346" s="35">
        <f>IF(ISNUMBER(K1346),EXP(K1346),"")</f>
        <v/>
      </c>
      <c r="M1346" s="18" t="inlineStr">
        <is>
          <t>every value from 0 to 60 in steps of 0.1</t>
        </is>
      </c>
      <c r="N1346" s="18" t="inlineStr">
        <is>
          <t>buildings|large|elevation_m</t>
        </is>
      </c>
    </row>
    <row r="1347">
      <c r="B1347" s="18" t="inlineStr">
        <is>
          <t>buildings|large|elevation_m|47.1</t>
        </is>
      </c>
      <c r="C1347" s="18" t="inlineStr">
        <is>
          <t>buildings</t>
        </is>
      </c>
      <c r="D1347" s="18" t="inlineStr">
        <is>
          <t>large</t>
        </is>
      </c>
      <c r="E1347" s="18" t="inlineStr">
        <is>
          <t>elevation_m</t>
        </is>
      </c>
      <c r="F1347" s="18" t="inlineStr">
        <is>
          <t>spline value</t>
        </is>
      </c>
      <c r="G1347" s="18" t="n"/>
      <c r="H1347" s="33" t="n">
        <v>47.1</v>
      </c>
      <c r="I1347" s="33" t="n"/>
      <c r="J1347" s="33" t="n"/>
      <c r="K1347" s="34" t="n">
        <v>-0.9879474782942208</v>
      </c>
      <c r="L1347" s="35">
        <f>IF(ISNUMBER(K1347),EXP(K1347),"")</f>
        <v/>
      </c>
      <c r="M1347" s="18" t="inlineStr">
        <is>
          <t>every value from 0 to 60 in steps of 0.1</t>
        </is>
      </c>
      <c r="N1347" s="18" t="inlineStr">
        <is>
          <t>buildings|large|elevation_m</t>
        </is>
      </c>
    </row>
    <row r="1348">
      <c r="B1348" s="18" t="inlineStr">
        <is>
          <t>buildings|large|elevation_m|47.2</t>
        </is>
      </c>
      <c r="C1348" s="18" t="inlineStr">
        <is>
          <t>buildings</t>
        </is>
      </c>
      <c r="D1348" s="18" t="inlineStr">
        <is>
          <t>large</t>
        </is>
      </c>
      <c r="E1348" s="18" t="inlineStr">
        <is>
          <t>elevation_m</t>
        </is>
      </c>
      <c r="F1348" s="18" t="inlineStr">
        <is>
          <t>spline value</t>
        </is>
      </c>
      <c r="G1348" s="18" t="n"/>
      <c r="H1348" s="33" t="n">
        <v>47.2</v>
      </c>
      <c r="I1348" s="33" t="n"/>
      <c r="J1348" s="33" t="n"/>
      <c r="K1348" s="34" t="n">
        <v>-0.9869537890289745</v>
      </c>
      <c r="L1348" s="35">
        <f>IF(ISNUMBER(K1348),EXP(K1348),"")</f>
        <v/>
      </c>
      <c r="M1348" s="18" t="inlineStr">
        <is>
          <t>every value from 0 to 60 in steps of 0.1</t>
        </is>
      </c>
      <c r="N1348" s="18" t="inlineStr">
        <is>
          <t>buildings|large|elevation_m</t>
        </is>
      </c>
    </row>
    <row r="1349">
      <c r="B1349" s="18" t="inlineStr">
        <is>
          <t>buildings|large|elevation_m|47.3</t>
        </is>
      </c>
      <c r="C1349" s="18" t="inlineStr">
        <is>
          <t>buildings</t>
        </is>
      </c>
      <c r="D1349" s="18" t="inlineStr">
        <is>
          <t>large</t>
        </is>
      </c>
      <c r="E1349" s="18" t="inlineStr">
        <is>
          <t>elevation_m</t>
        </is>
      </c>
      <c r="F1349" s="18" t="inlineStr">
        <is>
          <t>spline value</t>
        </is>
      </c>
      <c r="G1349" s="18" t="n"/>
      <c r="H1349" s="33" t="n">
        <v>47.3</v>
      </c>
      <c r="I1349" s="33" t="n"/>
      <c r="J1349" s="33" t="n"/>
      <c r="K1349" s="34" t="n">
        <v>-0.9859597295010357</v>
      </c>
      <c r="L1349" s="35">
        <f>IF(ISNUMBER(K1349),EXP(K1349),"")</f>
        <v/>
      </c>
      <c r="M1349" s="18" t="inlineStr">
        <is>
          <t>every value from 0 to 60 in steps of 0.1</t>
        </is>
      </c>
      <c r="N1349" s="18" t="inlineStr">
        <is>
          <t>buildings|large|elevation_m</t>
        </is>
      </c>
    </row>
    <row r="1350">
      <c r="B1350" s="18" t="inlineStr">
        <is>
          <t>buildings|large|elevation_m|47.4</t>
        </is>
      </c>
      <c r="C1350" s="18" t="inlineStr">
        <is>
          <t>buildings</t>
        </is>
      </c>
      <c r="D1350" s="18" t="inlineStr">
        <is>
          <t>large</t>
        </is>
      </c>
      <c r="E1350" s="18" t="inlineStr">
        <is>
          <t>elevation_m</t>
        </is>
      </c>
      <c r="F1350" s="18" t="inlineStr">
        <is>
          <t>spline value</t>
        </is>
      </c>
      <c r="G1350" s="18" t="n"/>
      <c r="H1350" s="33" t="n">
        <v>47.4</v>
      </c>
      <c r="I1350" s="33" t="n"/>
      <c r="J1350" s="33" t="n"/>
      <c r="K1350" s="34" t="n">
        <v>-0.9849652781120184</v>
      </c>
      <c r="L1350" s="35">
        <f>IF(ISNUMBER(K1350),EXP(K1350),"")</f>
        <v/>
      </c>
      <c r="M1350" s="18" t="inlineStr">
        <is>
          <t>every value from 0 to 60 in steps of 0.1</t>
        </is>
      </c>
      <c r="N1350" s="18" t="inlineStr">
        <is>
          <t>buildings|large|elevation_m</t>
        </is>
      </c>
    </row>
    <row r="1351">
      <c r="B1351" s="18" t="inlineStr">
        <is>
          <t>buildings|large|elevation_m|47.5</t>
        </is>
      </c>
      <c r="C1351" s="18" t="inlineStr">
        <is>
          <t>buildings</t>
        </is>
      </c>
      <c r="D1351" s="18" t="inlineStr">
        <is>
          <t>large</t>
        </is>
      </c>
      <c r="E1351" s="18" t="inlineStr">
        <is>
          <t>elevation_m</t>
        </is>
      </c>
      <c r="F1351" s="18" t="inlineStr">
        <is>
          <t>spline value</t>
        </is>
      </c>
      <c r="G1351" s="18" t="n"/>
      <c r="H1351" s="33" t="n">
        <v>47.5</v>
      </c>
      <c r="I1351" s="33" t="n"/>
      <c r="J1351" s="33" t="n"/>
      <c r="K1351" s="34" t="n">
        <v>-0.9839704132635358</v>
      </c>
      <c r="L1351" s="35">
        <f>IF(ISNUMBER(K1351),EXP(K1351),"")</f>
        <v/>
      </c>
      <c r="M1351" s="18" t="inlineStr">
        <is>
          <t>every value from 0 to 60 in steps of 0.1</t>
        </is>
      </c>
      <c r="N1351" s="18" t="inlineStr">
        <is>
          <t>buildings|large|elevation_m</t>
        </is>
      </c>
    </row>
    <row r="1352">
      <c r="B1352" s="18" t="inlineStr">
        <is>
          <t>buildings|large|elevation_m|47.6</t>
        </is>
      </c>
      <c r="C1352" s="18" t="inlineStr">
        <is>
          <t>buildings</t>
        </is>
      </c>
      <c r="D1352" s="18" t="inlineStr">
        <is>
          <t>large</t>
        </is>
      </c>
      <c r="E1352" s="18" t="inlineStr">
        <is>
          <t>elevation_m</t>
        </is>
      </c>
      <c r="F1352" s="18" t="inlineStr">
        <is>
          <t>spline value</t>
        </is>
      </c>
      <c r="G1352" s="18" t="n"/>
      <c r="H1352" s="33" t="n">
        <v>47.6</v>
      </c>
      <c r="I1352" s="33" t="n"/>
      <c r="J1352" s="33" t="n"/>
      <c r="K1352" s="34" t="n">
        <v>-0.9829751133572019</v>
      </c>
      <c r="L1352" s="35">
        <f>IF(ISNUMBER(K1352),EXP(K1352),"")</f>
        <v/>
      </c>
      <c r="M1352" s="18" t="inlineStr">
        <is>
          <t>every value from 0 to 60 in steps of 0.1</t>
        </is>
      </c>
      <c r="N1352" s="18" t="inlineStr">
        <is>
          <t>buildings|large|elevation_m</t>
        </is>
      </c>
    </row>
    <row r="1353">
      <c r="B1353" s="18" t="inlineStr">
        <is>
          <t>buildings|large|elevation_m|47.7</t>
        </is>
      </c>
      <c r="C1353" s="18" t="inlineStr">
        <is>
          <t>buildings</t>
        </is>
      </c>
      <c r="D1353" s="18" t="inlineStr">
        <is>
          <t>large</t>
        </is>
      </c>
      <c r="E1353" s="18" t="inlineStr">
        <is>
          <t>elevation_m</t>
        </is>
      </c>
      <c r="F1353" s="18" t="inlineStr">
        <is>
          <t>spline value</t>
        </is>
      </c>
      <c r="G1353" s="18" t="n"/>
      <c r="H1353" s="33" t="n">
        <v>47.7</v>
      </c>
      <c r="I1353" s="33" t="n"/>
      <c r="J1353" s="33" t="n"/>
      <c r="K1353" s="34" t="n">
        <v>-0.9819793567946303</v>
      </c>
      <c r="L1353" s="35">
        <f>IF(ISNUMBER(K1353),EXP(K1353),"")</f>
        <v/>
      </c>
      <c r="M1353" s="18" t="inlineStr">
        <is>
          <t>every value from 0 to 60 in steps of 0.1</t>
        </is>
      </c>
      <c r="N1353" s="18" t="inlineStr">
        <is>
          <t>buildings|large|elevation_m</t>
        </is>
      </c>
    </row>
    <row r="1354">
      <c r="B1354" s="18" t="inlineStr">
        <is>
          <t>buildings|large|elevation_m|47.8</t>
        </is>
      </c>
      <c r="C1354" s="18" t="inlineStr">
        <is>
          <t>buildings</t>
        </is>
      </c>
      <c r="D1354" s="18" t="inlineStr">
        <is>
          <t>large</t>
        </is>
      </c>
      <c r="E1354" s="18" t="inlineStr">
        <is>
          <t>elevation_m</t>
        </is>
      </c>
      <c r="F1354" s="18" t="inlineStr">
        <is>
          <t>spline value</t>
        </is>
      </c>
      <c r="G1354" s="18" t="n"/>
      <c r="H1354" s="33" t="n">
        <v>47.8</v>
      </c>
      <c r="I1354" s="33" t="n"/>
      <c r="J1354" s="33" t="n"/>
      <c r="K1354" s="34" t="n">
        <v>-0.9809831219774346</v>
      </c>
      <c r="L1354" s="35">
        <f>IF(ISNUMBER(K1354),EXP(K1354),"")</f>
        <v/>
      </c>
      <c r="M1354" s="18" t="inlineStr">
        <is>
          <t>every value from 0 to 60 in steps of 0.1</t>
        </is>
      </c>
      <c r="N1354" s="18" t="inlineStr">
        <is>
          <t>buildings|large|elevation_m</t>
        </is>
      </c>
    </row>
    <row r="1355">
      <c r="B1355" s="18" t="inlineStr">
        <is>
          <t>buildings|large|elevation_m|47.9</t>
        </is>
      </c>
      <c r="C1355" s="18" t="inlineStr">
        <is>
          <t>buildings</t>
        </is>
      </c>
      <c r="D1355" s="18" t="inlineStr">
        <is>
          <t>large</t>
        </is>
      </c>
      <c r="E1355" s="18" t="inlineStr">
        <is>
          <t>elevation_m</t>
        </is>
      </c>
      <c r="F1355" s="18" t="inlineStr">
        <is>
          <t>spline value</t>
        </is>
      </c>
      <c r="G1355" s="18" t="n"/>
      <c r="H1355" s="33" t="n">
        <v>47.9</v>
      </c>
      <c r="I1355" s="33" t="n"/>
      <c r="J1355" s="33" t="n"/>
      <c r="K1355" s="34" t="n">
        <v>-0.9799863873072288</v>
      </c>
      <c r="L1355" s="35">
        <f>IF(ISNUMBER(K1355),EXP(K1355),"")</f>
        <v/>
      </c>
      <c r="M1355" s="18" t="inlineStr">
        <is>
          <t>every value from 0 to 60 in steps of 0.1</t>
        </is>
      </c>
      <c r="N1355" s="18" t="inlineStr">
        <is>
          <t>buildings|large|elevation_m</t>
        </is>
      </c>
    </row>
    <row r="1356">
      <c r="B1356" s="18" t="inlineStr">
        <is>
          <t>buildings|large|elevation_m|48.0</t>
        </is>
      </c>
      <c r="C1356" s="18" t="inlineStr">
        <is>
          <t>buildings</t>
        </is>
      </c>
      <c r="D1356" s="18" t="inlineStr">
        <is>
          <t>large</t>
        </is>
      </c>
      <c r="E1356" s="18" t="inlineStr">
        <is>
          <t>elevation_m</t>
        </is>
      </c>
      <c r="F1356" s="18" t="inlineStr">
        <is>
          <t>spline value</t>
        </is>
      </c>
      <c r="G1356" s="18" t="n"/>
      <c r="H1356" s="33" t="n">
        <v>48</v>
      </c>
      <c r="I1356" s="33" t="n"/>
      <c r="J1356" s="33" t="n"/>
      <c r="K1356" s="34" t="n">
        <v>-0.9789891311856258</v>
      </c>
      <c r="L1356" s="35">
        <f>IF(ISNUMBER(K1356),EXP(K1356),"")</f>
        <v/>
      </c>
      <c r="M1356" s="18" t="inlineStr">
        <is>
          <t>every value from 0 to 60 in steps of 0.1</t>
        </is>
      </c>
      <c r="N1356" s="18" t="inlineStr">
        <is>
          <t>buildings|large|elevation_m</t>
        </is>
      </c>
    </row>
    <row r="1357">
      <c r="B1357" s="18" t="inlineStr">
        <is>
          <t>buildings|large|elevation_m|48.1</t>
        </is>
      </c>
      <c r="C1357" s="18" t="inlineStr">
        <is>
          <t>buildings</t>
        </is>
      </c>
      <c r="D1357" s="18" t="inlineStr">
        <is>
          <t>large</t>
        </is>
      </c>
      <c r="E1357" s="18" t="inlineStr">
        <is>
          <t>elevation_m</t>
        </is>
      </c>
      <c r="F1357" s="18" t="inlineStr">
        <is>
          <t>spline value</t>
        </is>
      </c>
      <c r="G1357" s="18" t="n"/>
      <c r="H1357" s="33" t="n">
        <v>48.1</v>
      </c>
      <c r="I1357" s="33" t="n"/>
      <c r="J1357" s="33" t="n"/>
      <c r="K1357" s="34" t="n">
        <v>-0.9779913320142399</v>
      </c>
      <c r="L1357" s="35">
        <f>IF(ISNUMBER(K1357),EXP(K1357),"")</f>
        <v/>
      </c>
      <c r="M1357" s="18" t="inlineStr">
        <is>
          <t>every value from 0 to 60 in steps of 0.1</t>
        </is>
      </c>
      <c r="N1357" s="18" t="inlineStr">
        <is>
          <t>buildings|large|elevation_m</t>
        </is>
      </c>
    </row>
    <row r="1358">
      <c r="B1358" s="18" t="inlineStr">
        <is>
          <t>buildings|large|elevation_m|48.2</t>
        </is>
      </c>
      <c r="C1358" s="18" t="inlineStr">
        <is>
          <t>buildings</t>
        </is>
      </c>
      <c r="D1358" s="18" t="inlineStr">
        <is>
          <t>large</t>
        </is>
      </c>
      <c r="E1358" s="18" t="inlineStr">
        <is>
          <t>elevation_m</t>
        </is>
      </c>
      <c r="F1358" s="18" t="inlineStr">
        <is>
          <t>spline value</t>
        </is>
      </c>
      <c r="G1358" s="18" t="n"/>
      <c r="H1358" s="33" t="n">
        <v>48.2</v>
      </c>
      <c r="I1358" s="33" t="n"/>
      <c r="J1358" s="33" t="n"/>
      <c r="K1358" s="34" t="n">
        <v>-0.9769929681946847</v>
      </c>
      <c r="L1358" s="35">
        <f>IF(ISNUMBER(K1358),EXP(K1358),"")</f>
        <v/>
      </c>
      <c r="M1358" s="18" t="inlineStr">
        <is>
          <t>every value from 0 to 60 in steps of 0.1</t>
        </is>
      </c>
      <c r="N1358" s="18" t="inlineStr">
        <is>
          <t>buildings|large|elevation_m</t>
        </is>
      </c>
    </row>
    <row r="1359">
      <c r="B1359" s="18" t="inlineStr">
        <is>
          <t>buildings|large|elevation_m|48.3</t>
        </is>
      </c>
      <c r="C1359" s="18" t="inlineStr">
        <is>
          <t>buildings</t>
        </is>
      </c>
      <c r="D1359" s="18" t="inlineStr">
        <is>
          <t>large</t>
        </is>
      </c>
      <c r="E1359" s="18" t="inlineStr">
        <is>
          <t>elevation_m</t>
        </is>
      </c>
      <c r="F1359" s="18" t="inlineStr">
        <is>
          <t>spline value</t>
        </is>
      </c>
      <c r="G1359" s="18" t="n"/>
      <c r="H1359" s="33" t="n">
        <v>48.3</v>
      </c>
      <c r="I1359" s="33" t="n"/>
      <c r="J1359" s="33" t="n"/>
      <c r="K1359" s="34" t="n">
        <v>-0.9759940181285737</v>
      </c>
      <c r="L1359" s="35">
        <f>IF(ISNUMBER(K1359),EXP(K1359),"")</f>
        <v/>
      </c>
      <c r="M1359" s="18" t="inlineStr">
        <is>
          <t>every value from 0 to 60 in steps of 0.1</t>
        </is>
      </c>
      <c r="N1359" s="18" t="inlineStr">
        <is>
          <t>buildings|large|elevation_m</t>
        </is>
      </c>
    </row>
    <row r="1360">
      <c r="B1360" s="18" t="inlineStr">
        <is>
          <t>buildings|large|elevation_m|48.4</t>
        </is>
      </c>
      <c r="C1360" s="18" t="inlineStr">
        <is>
          <t>buildings</t>
        </is>
      </c>
      <c r="D1360" s="18" t="inlineStr">
        <is>
          <t>large</t>
        </is>
      </c>
      <c r="E1360" s="18" t="inlineStr">
        <is>
          <t>elevation_m</t>
        </is>
      </c>
      <c r="F1360" s="18" t="inlineStr">
        <is>
          <t>spline value</t>
        </is>
      </c>
      <c r="G1360" s="18" t="n"/>
      <c r="H1360" s="33" t="n">
        <v>48.4</v>
      </c>
      <c r="I1360" s="33" t="n"/>
      <c r="J1360" s="33" t="n"/>
      <c r="K1360" s="34" t="n">
        <v>-0.9749944602175205</v>
      </c>
      <c r="L1360" s="35">
        <f>IF(ISNUMBER(K1360),EXP(K1360),"")</f>
        <v/>
      </c>
      <c r="M1360" s="18" t="inlineStr">
        <is>
          <t>every value from 0 to 60 in steps of 0.1</t>
        </is>
      </c>
      <c r="N1360" s="18" t="inlineStr">
        <is>
          <t>buildings|large|elevation_m</t>
        </is>
      </c>
    </row>
    <row r="1361">
      <c r="B1361" s="18" t="inlineStr">
        <is>
          <t>buildings|large|elevation_m|48.5</t>
        </is>
      </c>
      <c r="C1361" s="18" t="inlineStr">
        <is>
          <t>buildings</t>
        </is>
      </c>
      <c r="D1361" s="18" t="inlineStr">
        <is>
          <t>large</t>
        </is>
      </c>
      <c r="E1361" s="18" t="inlineStr">
        <is>
          <t>elevation_m</t>
        </is>
      </c>
      <c r="F1361" s="18" t="inlineStr">
        <is>
          <t>spline value</t>
        </is>
      </c>
      <c r="G1361" s="18" t="n"/>
      <c r="H1361" s="33" t="n">
        <v>48.5</v>
      </c>
      <c r="I1361" s="33" t="n"/>
      <c r="J1361" s="33" t="n"/>
      <c r="K1361" s="34" t="n">
        <v>-0.9739942728631389</v>
      </c>
      <c r="L1361" s="35">
        <f>IF(ISNUMBER(K1361),EXP(K1361),"")</f>
        <v/>
      </c>
      <c r="M1361" s="18" t="inlineStr">
        <is>
          <t>every value from 0 to 60 in steps of 0.1</t>
        </is>
      </c>
      <c r="N1361" s="18" t="inlineStr">
        <is>
          <t>buildings|large|elevation_m</t>
        </is>
      </c>
    </row>
    <row r="1362">
      <c r="B1362" s="18" t="inlineStr">
        <is>
          <t>buildings|large|elevation_m|48.6</t>
        </is>
      </c>
      <c r="C1362" s="18" t="inlineStr">
        <is>
          <t>buildings</t>
        </is>
      </c>
      <c r="D1362" s="18" t="inlineStr">
        <is>
          <t>large</t>
        </is>
      </c>
      <c r="E1362" s="18" t="inlineStr">
        <is>
          <t>elevation_m</t>
        </is>
      </c>
      <c r="F1362" s="18" t="inlineStr">
        <is>
          <t>spline value</t>
        </is>
      </c>
      <c r="G1362" s="18" t="n"/>
      <c r="H1362" s="33" t="n">
        <v>48.6</v>
      </c>
      <c r="I1362" s="33" t="n"/>
      <c r="J1362" s="33" t="n"/>
      <c r="K1362" s="34" t="n">
        <v>-0.9729934344670425</v>
      </c>
      <c r="L1362" s="35">
        <f>IF(ISNUMBER(K1362),EXP(K1362),"")</f>
        <v/>
      </c>
      <c r="M1362" s="18" t="inlineStr">
        <is>
          <t>every value from 0 to 60 in steps of 0.1</t>
        </is>
      </c>
      <c r="N1362" s="18" t="inlineStr">
        <is>
          <t>buildings|large|elevation_m</t>
        </is>
      </c>
    </row>
    <row r="1363">
      <c r="B1363" s="18" t="inlineStr">
        <is>
          <t>buildings|large|elevation_m|48.7</t>
        </is>
      </c>
      <c r="C1363" s="18" t="inlineStr">
        <is>
          <t>buildings</t>
        </is>
      </c>
      <c r="D1363" s="18" t="inlineStr">
        <is>
          <t>large</t>
        </is>
      </c>
      <c r="E1363" s="18" t="inlineStr">
        <is>
          <t>elevation_m</t>
        </is>
      </c>
      <c r="F1363" s="18" t="inlineStr">
        <is>
          <t>spline value</t>
        </is>
      </c>
      <c r="G1363" s="18" t="n"/>
      <c r="H1363" s="33" t="n">
        <v>48.7</v>
      </c>
      <c r="I1363" s="33" t="n"/>
      <c r="J1363" s="33" t="n"/>
      <c r="K1363" s="34" t="n">
        <v>-0.9719919234308448</v>
      </c>
      <c r="L1363" s="35">
        <f>IF(ISNUMBER(K1363),EXP(K1363),"")</f>
        <v/>
      </c>
      <c r="M1363" s="18" t="inlineStr">
        <is>
          <t>every value from 0 to 60 in steps of 0.1</t>
        </is>
      </c>
      <c r="N1363" s="18" t="inlineStr">
        <is>
          <t>buildings|large|elevation_m</t>
        </is>
      </c>
    </row>
    <row r="1364">
      <c r="B1364" s="18" t="inlineStr">
        <is>
          <t>buildings|large|elevation_m|48.8</t>
        </is>
      </c>
      <c r="C1364" s="18" t="inlineStr">
        <is>
          <t>buildings</t>
        </is>
      </c>
      <c r="D1364" s="18" t="inlineStr">
        <is>
          <t>large</t>
        </is>
      </c>
      <c r="E1364" s="18" t="inlineStr">
        <is>
          <t>elevation_m</t>
        </is>
      </c>
      <c r="F1364" s="18" t="inlineStr">
        <is>
          <t>spline value</t>
        </is>
      </c>
      <c r="G1364" s="18" t="n"/>
      <c r="H1364" s="33" t="n">
        <v>48.8</v>
      </c>
      <c r="I1364" s="33" t="n"/>
      <c r="J1364" s="33" t="n"/>
      <c r="K1364" s="34" t="n">
        <v>-0.9709897181561598</v>
      </c>
      <c r="L1364" s="35">
        <f>IF(ISNUMBER(K1364),EXP(K1364),"")</f>
        <v/>
      </c>
      <c r="M1364" s="18" t="inlineStr">
        <is>
          <t>every value from 0 to 60 in steps of 0.1</t>
        </is>
      </c>
      <c r="N1364" s="18" t="inlineStr">
        <is>
          <t>buildings|large|elevation_m</t>
        </is>
      </c>
    </row>
    <row r="1365">
      <c r="B1365" s="18" t="inlineStr">
        <is>
          <t>buildings|large|elevation_m|48.9</t>
        </is>
      </c>
      <c r="C1365" s="18" t="inlineStr">
        <is>
          <t>buildings</t>
        </is>
      </c>
      <c r="D1365" s="18" t="inlineStr">
        <is>
          <t>large</t>
        </is>
      </c>
      <c r="E1365" s="18" t="inlineStr">
        <is>
          <t>elevation_m</t>
        </is>
      </c>
      <c r="F1365" s="18" t="inlineStr">
        <is>
          <t>spline value</t>
        </is>
      </c>
      <c r="G1365" s="18" t="n"/>
      <c r="H1365" s="33" t="n">
        <v>48.9</v>
      </c>
      <c r="I1365" s="33" t="n"/>
      <c r="J1365" s="33" t="n"/>
      <c r="K1365" s="34" t="n">
        <v>-0.969986797044601</v>
      </c>
      <c r="L1365" s="35">
        <f>IF(ISNUMBER(K1365),EXP(K1365),"")</f>
        <v/>
      </c>
      <c r="M1365" s="18" t="inlineStr">
        <is>
          <t>every value from 0 to 60 in steps of 0.1</t>
        </is>
      </c>
      <c r="N1365" s="18" t="inlineStr">
        <is>
          <t>buildings|large|elevation_m</t>
        </is>
      </c>
    </row>
    <row r="1366">
      <c r="B1366" s="18" t="inlineStr">
        <is>
          <t>buildings|large|elevation_m|49.0</t>
        </is>
      </c>
      <c r="C1366" s="18" t="inlineStr">
        <is>
          <t>buildings</t>
        </is>
      </c>
      <c r="D1366" s="18" t="inlineStr">
        <is>
          <t>large</t>
        </is>
      </c>
      <c r="E1366" s="18" t="inlineStr">
        <is>
          <t>elevation_m</t>
        </is>
      </c>
      <c r="F1366" s="18" t="inlineStr">
        <is>
          <t>spline value</t>
        </is>
      </c>
      <c r="G1366" s="18" t="n"/>
      <c r="H1366" s="33" t="n">
        <v>49</v>
      </c>
      <c r="I1366" s="33" t="n"/>
      <c r="J1366" s="33" t="n"/>
      <c r="K1366" s="34" t="n">
        <v>-0.9689831384977819</v>
      </c>
      <c r="L1366" s="35">
        <f>IF(ISNUMBER(K1366),EXP(K1366),"")</f>
        <v/>
      </c>
      <c r="M1366" s="18" t="inlineStr">
        <is>
          <t>every value from 0 to 60 in steps of 0.1</t>
        </is>
      </c>
      <c r="N1366" s="18" t="inlineStr">
        <is>
          <t>buildings|large|elevation_m</t>
        </is>
      </c>
    </row>
    <row r="1367">
      <c r="B1367" s="18" t="inlineStr">
        <is>
          <t>buildings|large|elevation_m|49.1</t>
        </is>
      </c>
      <c r="C1367" s="18" t="inlineStr">
        <is>
          <t>buildings</t>
        </is>
      </c>
      <c r="D1367" s="18" t="inlineStr">
        <is>
          <t>large</t>
        </is>
      </c>
      <c r="E1367" s="18" t="inlineStr">
        <is>
          <t>elevation_m</t>
        </is>
      </c>
      <c r="F1367" s="18" t="inlineStr">
        <is>
          <t>spline value</t>
        </is>
      </c>
      <c r="G1367" s="18" t="n"/>
      <c r="H1367" s="33" t="n">
        <v>49.1</v>
      </c>
      <c r="I1367" s="33" t="n"/>
      <c r="J1367" s="33" t="n"/>
      <c r="K1367" s="34" t="n">
        <v>-0.9679787209173166</v>
      </c>
      <c r="L1367" s="35">
        <f>IF(ISNUMBER(K1367),EXP(K1367),"")</f>
        <v/>
      </c>
      <c r="M1367" s="18" t="inlineStr">
        <is>
          <t>every value from 0 to 60 in steps of 0.1</t>
        </is>
      </c>
      <c r="N1367" s="18" t="inlineStr">
        <is>
          <t>buildings|large|elevation_m</t>
        </is>
      </c>
    </row>
    <row r="1368">
      <c r="B1368" s="18" t="inlineStr">
        <is>
          <t>buildings|large|elevation_m|49.2</t>
        </is>
      </c>
      <c r="C1368" s="18" t="inlineStr">
        <is>
          <t>buildings</t>
        </is>
      </c>
      <c r="D1368" s="18" t="inlineStr">
        <is>
          <t>large</t>
        </is>
      </c>
      <c r="E1368" s="18" t="inlineStr">
        <is>
          <t>elevation_m</t>
        </is>
      </c>
      <c r="F1368" s="18" t="inlineStr">
        <is>
          <t>spline value</t>
        </is>
      </c>
      <c r="G1368" s="18" t="n"/>
      <c r="H1368" s="33" t="n">
        <v>49.2</v>
      </c>
      <c r="I1368" s="33" t="n"/>
      <c r="J1368" s="33" t="n"/>
      <c r="K1368" s="34" t="n">
        <v>-0.9669735227048182</v>
      </c>
      <c r="L1368" s="35">
        <f>IF(ISNUMBER(K1368),EXP(K1368),"")</f>
        <v/>
      </c>
      <c r="M1368" s="18" t="inlineStr">
        <is>
          <t>every value from 0 to 60 in steps of 0.1</t>
        </is>
      </c>
      <c r="N1368" s="18" t="inlineStr">
        <is>
          <t>buildings|large|elevation_m</t>
        </is>
      </c>
    </row>
    <row r="1369">
      <c r="B1369" s="18" t="inlineStr">
        <is>
          <t>buildings|large|elevation_m|49.3</t>
        </is>
      </c>
      <c r="C1369" s="18" t="inlineStr">
        <is>
          <t>buildings</t>
        </is>
      </c>
      <c r="D1369" s="18" t="inlineStr">
        <is>
          <t>large</t>
        </is>
      </c>
      <c r="E1369" s="18" t="inlineStr">
        <is>
          <t>elevation_m</t>
        </is>
      </c>
      <c r="F1369" s="18" t="inlineStr">
        <is>
          <t>spline value</t>
        </is>
      </c>
      <c r="G1369" s="18" t="n"/>
      <c r="H1369" s="33" t="n">
        <v>49.3</v>
      </c>
      <c r="I1369" s="33" t="n"/>
      <c r="J1369" s="33" t="n"/>
      <c r="K1369" s="34" t="n">
        <v>-0.9659675222619009</v>
      </c>
      <c r="L1369" s="35">
        <f>IF(ISNUMBER(K1369),EXP(K1369),"")</f>
        <v/>
      </c>
      <c r="M1369" s="18" t="inlineStr">
        <is>
          <t>every value from 0 to 60 in steps of 0.1</t>
        </is>
      </c>
      <c r="N1369" s="18" t="inlineStr">
        <is>
          <t>buildings|large|elevation_m</t>
        </is>
      </c>
    </row>
    <row r="1370">
      <c r="B1370" s="18" t="inlineStr">
        <is>
          <t>buildings|large|elevation_m|49.4</t>
        </is>
      </c>
      <c r="C1370" s="18" t="inlineStr">
        <is>
          <t>buildings</t>
        </is>
      </c>
      <c r="D1370" s="18" t="inlineStr">
        <is>
          <t>large</t>
        </is>
      </c>
      <c r="E1370" s="18" t="inlineStr">
        <is>
          <t>elevation_m</t>
        </is>
      </c>
      <c r="F1370" s="18" t="inlineStr">
        <is>
          <t>spline value</t>
        </is>
      </c>
      <c r="G1370" s="18" t="n"/>
      <c r="H1370" s="33" t="n">
        <v>49.4</v>
      </c>
      <c r="I1370" s="33" t="n"/>
      <c r="J1370" s="33" t="n"/>
      <c r="K1370" s="34" t="n">
        <v>-0.9649606979901779</v>
      </c>
      <c r="L1370" s="35">
        <f>IF(ISNUMBER(K1370),EXP(K1370),"")</f>
        <v/>
      </c>
      <c r="M1370" s="18" t="inlineStr">
        <is>
          <t>every value from 0 to 60 in steps of 0.1</t>
        </is>
      </c>
      <c r="N1370" s="18" t="inlineStr">
        <is>
          <t>buildings|large|elevation_m</t>
        </is>
      </c>
    </row>
    <row r="1371">
      <c r="B1371" s="18" t="inlineStr">
        <is>
          <t>buildings|large|elevation_m|49.5</t>
        </is>
      </c>
      <c r="C1371" s="18" t="inlineStr">
        <is>
          <t>buildings</t>
        </is>
      </c>
      <c r="D1371" s="18" t="inlineStr">
        <is>
          <t>large</t>
        </is>
      </c>
      <c r="E1371" s="18" t="inlineStr">
        <is>
          <t>elevation_m</t>
        </is>
      </c>
      <c r="F1371" s="18" t="inlineStr">
        <is>
          <t>spline value</t>
        </is>
      </c>
      <c r="G1371" s="18" t="n"/>
      <c r="H1371" s="33" t="n">
        <v>49.5</v>
      </c>
      <c r="I1371" s="33" t="n"/>
      <c r="J1371" s="33" t="n"/>
      <c r="K1371" s="34" t="n">
        <v>-0.9639530282912632</v>
      </c>
      <c r="L1371" s="35">
        <f>IF(ISNUMBER(K1371),EXP(K1371),"")</f>
        <v/>
      </c>
      <c r="M1371" s="18" t="inlineStr">
        <is>
          <t>every value from 0 to 60 in steps of 0.1</t>
        </is>
      </c>
      <c r="N1371" s="18" t="inlineStr">
        <is>
          <t>buildings|large|elevation_m</t>
        </is>
      </c>
    </row>
    <row r="1372">
      <c r="B1372" s="18" t="inlineStr">
        <is>
          <t>buildings|large|elevation_m|49.6</t>
        </is>
      </c>
      <c r="C1372" s="18" t="inlineStr">
        <is>
          <t>buildings</t>
        </is>
      </c>
      <c r="D1372" s="18" t="inlineStr">
        <is>
          <t>large</t>
        </is>
      </c>
      <c r="E1372" s="18" t="inlineStr">
        <is>
          <t>elevation_m</t>
        </is>
      </c>
      <c r="F1372" s="18" t="inlineStr">
        <is>
          <t>spline value</t>
        </is>
      </c>
      <c r="G1372" s="18" t="n"/>
      <c r="H1372" s="33" t="n">
        <v>49.6</v>
      </c>
      <c r="I1372" s="33" t="n"/>
      <c r="J1372" s="33" t="n"/>
      <c r="K1372" s="34" t="n">
        <v>-0.9629444915667702</v>
      </c>
      <c r="L1372" s="35">
        <f>IF(ISNUMBER(K1372),EXP(K1372),"")</f>
        <v/>
      </c>
      <c r="M1372" s="18" t="inlineStr">
        <is>
          <t>every value from 0 to 60 in steps of 0.1</t>
        </is>
      </c>
      <c r="N1372" s="18" t="inlineStr">
        <is>
          <t>buildings|large|elevation_m</t>
        </is>
      </c>
    </row>
    <row r="1373">
      <c r="B1373" s="18" t="inlineStr">
        <is>
          <t>buildings|large|elevation_m|49.7</t>
        </is>
      </c>
      <c r="C1373" s="18" t="inlineStr">
        <is>
          <t>buildings</t>
        </is>
      </c>
      <c r="D1373" s="18" t="inlineStr">
        <is>
          <t>large</t>
        </is>
      </c>
      <c r="E1373" s="18" t="inlineStr">
        <is>
          <t>elevation_m</t>
        </is>
      </c>
      <c r="F1373" s="18" t="inlineStr">
        <is>
          <t>spline value</t>
        </is>
      </c>
      <c r="G1373" s="18" t="n"/>
      <c r="H1373" s="33" t="n">
        <v>49.7</v>
      </c>
      <c r="I1373" s="33" t="n"/>
      <c r="J1373" s="33" t="n"/>
      <c r="K1373" s="34" t="n">
        <v>-0.9619350662183125</v>
      </c>
      <c r="L1373" s="35">
        <f>IF(ISNUMBER(K1373),EXP(K1373),"")</f>
        <v/>
      </c>
      <c r="M1373" s="18" t="inlineStr">
        <is>
          <t>every value from 0 to 60 in steps of 0.1</t>
        </is>
      </c>
      <c r="N1373" s="18" t="inlineStr">
        <is>
          <t>buildings|large|elevation_m</t>
        </is>
      </c>
    </row>
    <row r="1374">
      <c r="B1374" s="18" t="inlineStr">
        <is>
          <t>buildings|large|elevation_m|49.8</t>
        </is>
      </c>
      <c r="C1374" s="18" t="inlineStr">
        <is>
          <t>buildings</t>
        </is>
      </c>
      <c r="D1374" s="18" t="inlineStr">
        <is>
          <t>large</t>
        </is>
      </c>
      <c r="E1374" s="18" t="inlineStr">
        <is>
          <t>elevation_m</t>
        </is>
      </c>
      <c r="F1374" s="18" t="inlineStr">
        <is>
          <t>spline value</t>
        </is>
      </c>
      <c r="G1374" s="18" t="n"/>
      <c r="H1374" s="33" t="n">
        <v>49.8</v>
      </c>
      <c r="I1374" s="33" t="n"/>
      <c r="J1374" s="33" t="n"/>
      <c r="K1374" s="34" t="n">
        <v>-0.9609247306475043</v>
      </c>
      <c r="L1374" s="35">
        <f>IF(ISNUMBER(K1374),EXP(K1374),"")</f>
        <v/>
      </c>
      <c r="M1374" s="18" t="inlineStr">
        <is>
          <t>every value from 0 to 60 in steps of 0.1</t>
        </is>
      </c>
      <c r="N1374" s="18" t="inlineStr">
        <is>
          <t>buildings|large|elevation_m</t>
        </is>
      </c>
    </row>
    <row r="1375">
      <c r="B1375" s="18" t="inlineStr">
        <is>
          <t>buildings|large|elevation_m|49.9</t>
        </is>
      </c>
      <c r="C1375" s="18" t="inlineStr">
        <is>
          <t>buildings</t>
        </is>
      </c>
      <c r="D1375" s="18" t="inlineStr">
        <is>
          <t>large</t>
        </is>
      </c>
      <c r="E1375" s="18" t="inlineStr">
        <is>
          <t>elevation_m</t>
        </is>
      </c>
      <c r="F1375" s="18" t="inlineStr">
        <is>
          <t>spline value</t>
        </is>
      </c>
      <c r="G1375" s="18" t="n"/>
      <c r="H1375" s="33" t="n">
        <v>49.9</v>
      </c>
      <c r="I1375" s="33" t="n"/>
      <c r="J1375" s="33" t="n"/>
      <c r="K1375" s="34" t="n">
        <v>-0.9599134632559585</v>
      </c>
      <c r="L1375" s="35">
        <f>IF(ISNUMBER(K1375),EXP(K1375),"")</f>
        <v/>
      </c>
      <c r="M1375" s="18" t="inlineStr">
        <is>
          <t>every value from 0 to 60 in steps of 0.1</t>
        </is>
      </c>
      <c r="N1375" s="18" t="inlineStr">
        <is>
          <t>buildings|large|elevation_m</t>
        </is>
      </c>
    </row>
    <row r="1376">
      <c r="B1376" s="18" t="inlineStr">
        <is>
          <t>buildings|large|elevation_m|50.0</t>
        </is>
      </c>
      <c r="C1376" s="18" t="inlineStr">
        <is>
          <t>buildings</t>
        </is>
      </c>
      <c r="D1376" s="18" t="inlineStr">
        <is>
          <t>large</t>
        </is>
      </c>
      <c r="E1376" s="18" t="inlineStr">
        <is>
          <t>elevation_m</t>
        </is>
      </c>
      <c r="F1376" s="18" t="inlineStr">
        <is>
          <t>spline value</t>
        </is>
      </c>
      <c r="G1376" s="18" t="n"/>
      <c r="H1376" s="33" t="n">
        <v>50</v>
      </c>
      <c r="I1376" s="33" t="n"/>
      <c r="J1376" s="33" t="n"/>
      <c r="K1376" s="34" t="n">
        <v>-0.9589012424452893</v>
      </c>
      <c r="L1376" s="35">
        <f>IF(ISNUMBER(K1376),EXP(K1376),"")</f>
        <v/>
      </c>
      <c r="M1376" s="18" t="inlineStr">
        <is>
          <t>every value from 0 to 60 in steps of 0.1</t>
        </is>
      </c>
      <c r="N1376" s="18" t="inlineStr">
        <is>
          <t>buildings|large|elevation_m</t>
        </is>
      </c>
    </row>
    <row r="1377">
      <c r="B1377" s="18" t="inlineStr">
        <is>
          <t>buildings|large|elevation_m|50.1</t>
        </is>
      </c>
      <c r="C1377" s="18" t="inlineStr">
        <is>
          <t>buildings</t>
        </is>
      </c>
      <c r="D1377" s="18" t="inlineStr">
        <is>
          <t>large</t>
        </is>
      </c>
      <c r="E1377" s="18" t="inlineStr">
        <is>
          <t>elevation_m</t>
        </is>
      </c>
      <c r="F1377" s="18" t="inlineStr">
        <is>
          <t>spline value</t>
        </is>
      </c>
      <c r="G1377" s="18" t="n"/>
      <c r="H1377" s="33" t="n">
        <v>50.1</v>
      </c>
      <c r="I1377" s="33" t="n"/>
      <c r="J1377" s="33" t="n"/>
      <c r="K1377" s="34" t="n">
        <v>-0.9578880466171102</v>
      </c>
      <c r="L1377" s="35">
        <f>IF(ISNUMBER(K1377),EXP(K1377),"")</f>
        <v/>
      </c>
      <c r="M1377" s="18" t="inlineStr">
        <is>
          <t>every value from 0 to 60 in steps of 0.1</t>
        </is>
      </c>
      <c r="N1377" s="18" t="inlineStr">
        <is>
          <t>buildings|large|elevation_m</t>
        </is>
      </c>
    </row>
    <row r="1378">
      <c r="B1378" s="18" t="inlineStr">
        <is>
          <t>buildings|large|elevation_m|50.2</t>
        </is>
      </c>
      <c r="C1378" s="18" t="inlineStr">
        <is>
          <t>buildings</t>
        </is>
      </c>
      <c r="D1378" s="18" t="inlineStr">
        <is>
          <t>large</t>
        </is>
      </c>
      <c r="E1378" s="18" t="inlineStr">
        <is>
          <t>elevation_m</t>
        </is>
      </c>
      <c r="F1378" s="18" t="inlineStr">
        <is>
          <t>spline value</t>
        </is>
      </c>
      <c r="G1378" s="18" t="n"/>
      <c r="H1378" s="33" t="n">
        <v>50.2</v>
      </c>
      <c r="I1378" s="33" t="n"/>
      <c r="J1378" s="33" t="n"/>
      <c r="K1378" s="34" t="n">
        <v>-0.9568738541730347</v>
      </c>
      <c r="L1378" s="35">
        <f>IF(ISNUMBER(K1378),EXP(K1378),"")</f>
        <v/>
      </c>
      <c r="M1378" s="18" t="inlineStr">
        <is>
          <t>every value from 0 to 60 in steps of 0.1</t>
        </is>
      </c>
      <c r="N1378" s="18" t="inlineStr">
        <is>
          <t>buildings|large|elevation_m</t>
        </is>
      </c>
    </row>
    <row r="1379">
      <c r="B1379" s="18" t="inlineStr">
        <is>
          <t>buildings|large|elevation_m|50.3</t>
        </is>
      </c>
      <c r="C1379" s="18" t="inlineStr">
        <is>
          <t>buildings</t>
        </is>
      </c>
      <c r="D1379" s="18" t="inlineStr">
        <is>
          <t>large</t>
        </is>
      </c>
      <c r="E1379" s="18" t="inlineStr">
        <is>
          <t>elevation_m</t>
        </is>
      </c>
      <c r="F1379" s="18" t="inlineStr">
        <is>
          <t>spline value</t>
        </is>
      </c>
      <c r="G1379" s="18" t="n"/>
      <c r="H1379" s="33" t="n">
        <v>50.3</v>
      </c>
      <c r="I1379" s="33" t="n"/>
      <c r="J1379" s="33" t="n"/>
      <c r="K1379" s="34" t="n">
        <v>-0.9558586435146771</v>
      </c>
      <c r="L1379" s="35">
        <f>IF(ISNUMBER(K1379),EXP(K1379),"")</f>
        <v/>
      </c>
      <c r="M1379" s="18" t="inlineStr">
        <is>
          <t>every value from 0 to 60 in steps of 0.1</t>
        </is>
      </c>
      <c r="N1379" s="18" t="inlineStr">
        <is>
          <t>buildings|large|elevation_m</t>
        </is>
      </c>
    </row>
    <row r="1380">
      <c r="B1380" s="18" t="inlineStr">
        <is>
          <t>buildings|large|elevation_m|50.4</t>
        </is>
      </c>
      <c r="C1380" s="18" t="inlineStr">
        <is>
          <t>buildings</t>
        </is>
      </c>
      <c r="D1380" s="18" t="inlineStr">
        <is>
          <t>large</t>
        </is>
      </c>
      <c r="E1380" s="18" t="inlineStr">
        <is>
          <t>elevation_m</t>
        </is>
      </c>
      <c r="F1380" s="18" t="inlineStr">
        <is>
          <t>spline value</t>
        </is>
      </c>
      <c r="G1380" s="18" t="n"/>
      <c r="H1380" s="33" t="n">
        <v>50.4</v>
      </c>
      <c r="I1380" s="33" t="n"/>
      <c r="J1380" s="33" t="n"/>
      <c r="K1380" s="34" t="n">
        <v>-0.9548423930436503</v>
      </c>
      <c r="L1380" s="35">
        <f>IF(ISNUMBER(K1380),EXP(K1380),"")</f>
        <v/>
      </c>
      <c r="M1380" s="18" t="inlineStr">
        <is>
          <t>every value from 0 to 60 in steps of 0.1</t>
        </is>
      </c>
      <c r="N1380" s="18" t="inlineStr">
        <is>
          <t>buildings|large|elevation_m</t>
        </is>
      </c>
    </row>
    <row r="1381">
      <c r="B1381" s="18" t="inlineStr">
        <is>
          <t>buildings|large|elevation_m|50.5</t>
        </is>
      </c>
      <c r="C1381" s="18" t="inlineStr">
        <is>
          <t>buildings</t>
        </is>
      </c>
      <c r="D1381" s="18" t="inlineStr">
        <is>
          <t>large</t>
        </is>
      </c>
      <c r="E1381" s="18" t="inlineStr">
        <is>
          <t>elevation_m</t>
        </is>
      </c>
      <c r="F1381" s="18" t="inlineStr">
        <is>
          <t>spline value</t>
        </is>
      </c>
      <c r="G1381" s="18" t="n"/>
      <c r="H1381" s="33" t="n">
        <v>50.5</v>
      </c>
      <c r="I1381" s="33" t="n"/>
      <c r="J1381" s="33" t="n"/>
      <c r="K1381" s="34" t="n">
        <v>-0.9538250811615681</v>
      </c>
      <c r="L1381" s="35">
        <f>IF(ISNUMBER(K1381),EXP(K1381),"")</f>
        <v/>
      </c>
      <c r="M1381" s="18" t="inlineStr">
        <is>
          <t>every value from 0 to 60 in steps of 0.1</t>
        </is>
      </c>
      <c r="N1381" s="18" t="inlineStr">
        <is>
          <t>buildings|large|elevation_m</t>
        </is>
      </c>
    </row>
    <row r="1382">
      <c r="B1382" s="18" t="inlineStr">
        <is>
          <t>buildings|large|elevation_m|50.6</t>
        </is>
      </c>
      <c r="C1382" s="18" t="inlineStr">
        <is>
          <t>buildings</t>
        </is>
      </c>
      <c r="D1382" s="18" t="inlineStr">
        <is>
          <t>large</t>
        </is>
      </c>
      <c r="E1382" s="18" t="inlineStr">
        <is>
          <t>elevation_m</t>
        </is>
      </c>
      <c r="F1382" s="18" t="inlineStr">
        <is>
          <t>spline value</t>
        </is>
      </c>
      <c r="G1382" s="18" t="n"/>
      <c r="H1382" s="33" t="n">
        <v>50.6</v>
      </c>
      <c r="I1382" s="33" t="n"/>
      <c r="J1382" s="33" t="n"/>
      <c r="K1382" s="34" t="n">
        <v>-0.9528066862700445</v>
      </c>
      <c r="L1382" s="35">
        <f>IF(ISNUMBER(K1382),EXP(K1382),"")</f>
        <v/>
      </c>
      <c r="M1382" s="18" t="inlineStr">
        <is>
          <t>every value from 0 to 60 in steps of 0.1</t>
        </is>
      </c>
      <c r="N1382" s="18" t="inlineStr">
        <is>
          <t>buildings|large|elevation_m</t>
        </is>
      </c>
    </row>
    <row r="1383">
      <c r="B1383" s="18" t="inlineStr">
        <is>
          <t>buildings|large|elevation_m|50.7</t>
        </is>
      </c>
      <c r="C1383" s="18" t="inlineStr">
        <is>
          <t>buildings</t>
        </is>
      </c>
      <c r="D1383" s="18" t="inlineStr">
        <is>
          <t>large</t>
        </is>
      </c>
      <c r="E1383" s="18" t="inlineStr">
        <is>
          <t>elevation_m</t>
        </is>
      </c>
      <c r="F1383" s="18" t="inlineStr">
        <is>
          <t>spline value</t>
        </is>
      </c>
      <c r="G1383" s="18" t="n"/>
      <c r="H1383" s="33" t="n">
        <v>50.7</v>
      </c>
      <c r="I1383" s="33" t="n"/>
      <c r="J1383" s="33" t="n"/>
      <c r="K1383" s="34" t="n">
        <v>-0.9517871867706929</v>
      </c>
      <c r="L1383" s="35">
        <f>IF(ISNUMBER(K1383),EXP(K1383),"")</f>
        <v/>
      </c>
      <c r="M1383" s="18" t="inlineStr">
        <is>
          <t>every value from 0 to 60 in steps of 0.1</t>
        </is>
      </c>
      <c r="N1383" s="18" t="inlineStr">
        <is>
          <t>buildings|large|elevation_m</t>
        </is>
      </c>
    </row>
    <row r="1384">
      <c r="B1384" s="18" t="inlineStr">
        <is>
          <t>buildings|large|elevation_m|50.8</t>
        </is>
      </c>
      <c r="C1384" s="18" t="inlineStr">
        <is>
          <t>buildings</t>
        </is>
      </c>
      <c r="D1384" s="18" t="inlineStr">
        <is>
          <t>large</t>
        </is>
      </c>
      <c r="E1384" s="18" t="inlineStr">
        <is>
          <t>elevation_m</t>
        </is>
      </c>
      <c r="F1384" s="18" t="inlineStr">
        <is>
          <t>spline value</t>
        </is>
      </c>
      <c r="G1384" s="18" t="n"/>
      <c r="H1384" s="33" t="n">
        <v>50.8</v>
      </c>
      <c r="I1384" s="33" t="n"/>
      <c r="J1384" s="33" t="n"/>
      <c r="K1384" s="34" t="n">
        <v>-0.950766561065127</v>
      </c>
      <c r="L1384" s="35">
        <f>IF(ISNUMBER(K1384),EXP(K1384),"")</f>
        <v/>
      </c>
      <c r="M1384" s="18" t="inlineStr">
        <is>
          <t>every value from 0 to 60 in steps of 0.1</t>
        </is>
      </c>
      <c r="N1384" s="18" t="inlineStr">
        <is>
          <t>buildings|large|elevation_m</t>
        </is>
      </c>
    </row>
    <row r="1385">
      <c r="B1385" s="18" t="inlineStr">
        <is>
          <t>buildings|large|elevation_m|50.9</t>
        </is>
      </c>
      <c r="C1385" s="18" t="inlineStr">
        <is>
          <t>buildings</t>
        </is>
      </c>
      <c r="D1385" s="18" t="inlineStr">
        <is>
          <t>large</t>
        </is>
      </c>
      <c r="E1385" s="18" t="inlineStr">
        <is>
          <t>elevation_m</t>
        </is>
      </c>
      <c r="F1385" s="18" t="inlineStr">
        <is>
          <t>spline value</t>
        </is>
      </c>
      <c r="G1385" s="18" t="n"/>
      <c r="H1385" s="33" t="n">
        <v>50.9</v>
      </c>
      <c r="I1385" s="33" t="n"/>
      <c r="J1385" s="33" t="n"/>
      <c r="K1385" s="34" t="n">
        <v>-0.9497447875549605</v>
      </c>
      <c r="L1385" s="35">
        <f>IF(ISNUMBER(K1385),EXP(K1385),"")</f>
        <v/>
      </c>
      <c r="M1385" s="18" t="inlineStr">
        <is>
          <t>every value from 0 to 60 in steps of 0.1</t>
        </is>
      </c>
      <c r="N1385" s="18" t="inlineStr">
        <is>
          <t>buildings|large|elevation_m</t>
        </is>
      </c>
    </row>
    <row r="1386">
      <c r="B1386" s="18" t="inlineStr">
        <is>
          <t>buildings|large|elevation_m|51.0</t>
        </is>
      </c>
      <c r="C1386" s="18" t="inlineStr">
        <is>
          <t>buildings</t>
        </is>
      </c>
      <c r="D1386" s="18" t="inlineStr">
        <is>
          <t>large</t>
        </is>
      </c>
      <c r="E1386" s="18" t="inlineStr">
        <is>
          <t>elevation_m</t>
        </is>
      </c>
      <c r="F1386" s="18" t="inlineStr">
        <is>
          <t>spline value</t>
        </is>
      </c>
      <c r="G1386" s="18" t="n"/>
      <c r="H1386" s="33" t="n">
        <v>51</v>
      </c>
      <c r="I1386" s="33" t="n"/>
      <c r="J1386" s="33" t="n"/>
      <c r="K1386" s="34" t="n">
        <v>-0.9487218446418069</v>
      </c>
      <c r="L1386" s="35">
        <f>IF(ISNUMBER(K1386),EXP(K1386),"")</f>
        <v/>
      </c>
      <c r="M1386" s="18" t="inlineStr">
        <is>
          <t>every value from 0 to 60 in steps of 0.1</t>
        </is>
      </c>
      <c r="N1386" s="18" t="inlineStr">
        <is>
          <t>buildings|large|elevation_m</t>
        </is>
      </c>
    </row>
    <row r="1387">
      <c r="B1387" s="18" t="inlineStr">
        <is>
          <t>buildings|large|elevation_m|51.1</t>
        </is>
      </c>
      <c r="C1387" s="18" t="inlineStr">
        <is>
          <t>buildings</t>
        </is>
      </c>
      <c r="D1387" s="18" t="inlineStr">
        <is>
          <t>large</t>
        </is>
      </c>
      <c r="E1387" s="18" t="inlineStr">
        <is>
          <t>elevation_m</t>
        </is>
      </c>
      <c r="F1387" s="18" t="inlineStr">
        <is>
          <t>spline value</t>
        </is>
      </c>
      <c r="G1387" s="18" t="n"/>
      <c r="H1387" s="33" t="n">
        <v>51.1</v>
      </c>
      <c r="I1387" s="33" t="n"/>
      <c r="J1387" s="33" t="n"/>
      <c r="K1387" s="34" t="n">
        <v>-0.9476977107272805</v>
      </c>
      <c r="L1387" s="35">
        <f>IF(ISNUMBER(K1387),EXP(K1387),"")</f>
        <v/>
      </c>
      <c r="M1387" s="18" t="inlineStr">
        <is>
          <t>every value from 0 to 60 in steps of 0.1</t>
        </is>
      </c>
      <c r="N1387" s="18" t="inlineStr">
        <is>
          <t>buildings|large|elevation_m</t>
        </is>
      </c>
    </row>
    <row r="1388">
      <c r="B1388" s="18" t="inlineStr">
        <is>
          <t>buildings|large|elevation_m|51.2</t>
        </is>
      </c>
      <c r="C1388" s="18" t="inlineStr">
        <is>
          <t>buildings</t>
        </is>
      </c>
      <c r="D1388" s="18" t="inlineStr">
        <is>
          <t>large</t>
        </is>
      </c>
      <c r="E1388" s="18" t="inlineStr">
        <is>
          <t>elevation_m</t>
        </is>
      </c>
      <c r="F1388" s="18" t="inlineStr">
        <is>
          <t>spline value</t>
        </is>
      </c>
      <c r="G1388" s="18" t="n"/>
      <c r="H1388" s="33" t="n">
        <v>51.2</v>
      </c>
      <c r="I1388" s="33" t="n"/>
      <c r="J1388" s="33" t="n"/>
      <c r="K1388" s="34" t="n">
        <v>-0.9466723642129938</v>
      </c>
      <c r="L1388" s="35">
        <f>IF(ISNUMBER(K1388),EXP(K1388),"")</f>
        <v/>
      </c>
      <c r="M1388" s="18" t="inlineStr">
        <is>
          <t>every value from 0 to 60 in steps of 0.1</t>
        </is>
      </c>
      <c r="N1388" s="18" t="inlineStr">
        <is>
          <t>buildings|large|elevation_m</t>
        </is>
      </c>
    </row>
    <row r="1389">
      <c r="B1389" s="18" t="inlineStr">
        <is>
          <t>buildings|large|elevation_m|51.3</t>
        </is>
      </c>
      <c r="C1389" s="18" t="inlineStr">
        <is>
          <t>buildings</t>
        </is>
      </c>
      <c r="D1389" s="18" t="inlineStr">
        <is>
          <t>large</t>
        </is>
      </c>
      <c r="E1389" s="18" t="inlineStr">
        <is>
          <t>elevation_m</t>
        </is>
      </c>
      <c r="F1389" s="18" t="inlineStr">
        <is>
          <t>spline value</t>
        </is>
      </c>
      <c r="G1389" s="18" t="n"/>
      <c r="H1389" s="33" t="n">
        <v>51.3</v>
      </c>
      <c r="I1389" s="33" t="n"/>
      <c r="J1389" s="33" t="n"/>
      <c r="K1389" s="34" t="n">
        <v>-0.9456457835005616</v>
      </c>
      <c r="L1389" s="35">
        <f>IF(ISNUMBER(K1389),EXP(K1389),"")</f>
        <v/>
      </c>
      <c r="M1389" s="18" t="inlineStr">
        <is>
          <t>every value from 0 to 60 in steps of 0.1</t>
        </is>
      </c>
      <c r="N1389" s="18" t="inlineStr">
        <is>
          <t>buildings|large|elevation_m</t>
        </is>
      </c>
    </row>
    <row r="1390">
      <c r="B1390" s="18" t="inlineStr">
        <is>
          <t>buildings|large|elevation_m|51.4</t>
        </is>
      </c>
      <c r="C1390" s="18" t="inlineStr">
        <is>
          <t>buildings</t>
        </is>
      </c>
      <c r="D1390" s="18" t="inlineStr">
        <is>
          <t>large</t>
        </is>
      </c>
      <c r="E1390" s="18" t="inlineStr">
        <is>
          <t>elevation_m</t>
        </is>
      </c>
      <c r="F1390" s="18" t="inlineStr">
        <is>
          <t>spline value</t>
        </is>
      </c>
      <c r="G1390" s="18" t="n"/>
      <c r="H1390" s="33" t="n">
        <v>51.4</v>
      </c>
      <c r="I1390" s="33" t="n"/>
      <c r="J1390" s="33" t="n"/>
      <c r="K1390" s="34" t="n">
        <v>-0.9446179469915967</v>
      </c>
      <c r="L1390" s="35">
        <f>IF(ISNUMBER(K1390),EXP(K1390),"")</f>
        <v/>
      </c>
      <c r="M1390" s="18" t="inlineStr">
        <is>
          <t>every value from 0 to 60 in steps of 0.1</t>
        </is>
      </c>
      <c r="N1390" s="18" t="inlineStr">
        <is>
          <t>buildings|large|elevation_m</t>
        </is>
      </c>
    </row>
    <row r="1391">
      <c r="B1391" s="18" t="inlineStr">
        <is>
          <t>buildings|large|elevation_m|51.5</t>
        </is>
      </c>
      <c r="C1391" s="18" t="inlineStr">
        <is>
          <t>buildings</t>
        </is>
      </c>
      <c r="D1391" s="18" t="inlineStr">
        <is>
          <t>large</t>
        </is>
      </c>
      <c r="E1391" s="18" t="inlineStr">
        <is>
          <t>elevation_m</t>
        </is>
      </c>
      <c r="F1391" s="18" t="inlineStr">
        <is>
          <t>spline value</t>
        </is>
      </c>
      <c r="G1391" s="18" t="n"/>
      <c r="H1391" s="33" t="n">
        <v>51.5</v>
      </c>
      <c r="I1391" s="33" t="n"/>
      <c r="J1391" s="33" t="n"/>
      <c r="K1391" s="34" t="n">
        <v>-0.9435888330877135</v>
      </c>
      <c r="L1391" s="35">
        <f>IF(ISNUMBER(K1391),EXP(K1391),"")</f>
        <v/>
      </c>
      <c r="M1391" s="18" t="inlineStr">
        <is>
          <t>every value from 0 to 60 in steps of 0.1</t>
        </is>
      </c>
      <c r="N1391" s="18" t="inlineStr">
        <is>
          <t>buildings|large|elevation_m</t>
        </is>
      </c>
    </row>
    <row r="1392">
      <c r="B1392" s="18" t="inlineStr">
        <is>
          <t>buildings|large|elevation_m|51.6</t>
        </is>
      </c>
      <c r="C1392" s="18" t="inlineStr">
        <is>
          <t>buildings</t>
        </is>
      </c>
      <c r="D1392" s="18" t="inlineStr">
        <is>
          <t>large</t>
        </is>
      </c>
      <c r="E1392" s="18" t="inlineStr">
        <is>
          <t>elevation_m</t>
        </is>
      </c>
      <c r="F1392" s="18" t="inlineStr">
        <is>
          <t>spline value</t>
        </is>
      </c>
      <c r="G1392" s="18" t="n"/>
      <c r="H1392" s="33" t="n">
        <v>51.6</v>
      </c>
      <c r="I1392" s="33" t="n"/>
      <c r="J1392" s="33" t="n"/>
      <c r="K1392" s="34" t="n">
        <v>-0.942558420190525</v>
      </c>
      <c r="L1392" s="35">
        <f>IF(ISNUMBER(K1392),EXP(K1392),"")</f>
        <v/>
      </c>
      <c r="M1392" s="18" t="inlineStr">
        <is>
          <t>every value from 0 to 60 in steps of 0.1</t>
        </is>
      </c>
      <c r="N1392" s="18" t="inlineStr">
        <is>
          <t>buildings|large|elevation_m</t>
        </is>
      </c>
    </row>
    <row r="1393">
      <c r="B1393" s="18" t="inlineStr">
        <is>
          <t>buildings|large|elevation_m|51.7</t>
        </is>
      </c>
      <c r="C1393" s="18" t="inlineStr">
        <is>
          <t>buildings</t>
        </is>
      </c>
      <c r="D1393" s="18" t="inlineStr">
        <is>
          <t>large</t>
        </is>
      </c>
      <c r="E1393" s="18" t="inlineStr">
        <is>
          <t>elevation_m</t>
        </is>
      </c>
      <c r="F1393" s="18" t="inlineStr">
        <is>
          <t>spline value</t>
        </is>
      </c>
      <c r="G1393" s="18" t="n"/>
      <c r="H1393" s="33" t="n">
        <v>51.7</v>
      </c>
      <c r="I1393" s="33" t="n"/>
      <c r="J1393" s="33" t="n"/>
      <c r="K1393" s="34" t="n">
        <v>-0.9415266867016454</v>
      </c>
      <c r="L1393" s="35">
        <f>IF(ISNUMBER(K1393),EXP(K1393),"")</f>
        <v/>
      </c>
      <c r="M1393" s="18" t="inlineStr">
        <is>
          <t>every value from 0 to 60 in steps of 0.1</t>
        </is>
      </c>
      <c r="N1393" s="18" t="inlineStr">
        <is>
          <t>buildings|large|elevation_m</t>
        </is>
      </c>
    </row>
    <row r="1394">
      <c r="B1394" s="18" t="inlineStr">
        <is>
          <t>buildings|large|elevation_m|51.8</t>
        </is>
      </c>
      <c r="C1394" s="18" t="inlineStr">
        <is>
          <t>buildings</t>
        </is>
      </c>
      <c r="D1394" s="18" t="inlineStr">
        <is>
          <t>large</t>
        </is>
      </c>
      <c r="E1394" s="18" t="inlineStr">
        <is>
          <t>elevation_m</t>
        </is>
      </c>
      <c r="F1394" s="18" t="inlineStr">
        <is>
          <t>spline value</t>
        </is>
      </c>
      <c r="G1394" s="18" t="n"/>
      <c r="H1394" s="33" t="n">
        <v>51.8</v>
      </c>
      <c r="I1394" s="33" t="n"/>
      <c r="J1394" s="33" t="n"/>
      <c r="K1394" s="34" t="n">
        <v>-0.9404936110226881</v>
      </c>
      <c r="L1394" s="35">
        <f>IF(ISNUMBER(K1394),EXP(K1394),"")</f>
        <v/>
      </c>
      <c r="M1394" s="18" t="inlineStr">
        <is>
          <t>every value from 0 to 60 in steps of 0.1</t>
        </is>
      </c>
      <c r="N1394" s="18" t="inlineStr">
        <is>
          <t>buildings|large|elevation_m</t>
        </is>
      </c>
    </row>
    <row r="1395">
      <c r="B1395" s="18" t="inlineStr">
        <is>
          <t>buildings|large|elevation_m|51.9</t>
        </is>
      </c>
      <c r="C1395" s="18" t="inlineStr">
        <is>
          <t>buildings</t>
        </is>
      </c>
      <c r="D1395" s="18" t="inlineStr">
        <is>
          <t>large</t>
        </is>
      </c>
      <c r="E1395" s="18" t="inlineStr">
        <is>
          <t>elevation_m</t>
        </is>
      </c>
      <c r="F1395" s="18" t="inlineStr">
        <is>
          <t>spline value</t>
        </is>
      </c>
      <c r="G1395" s="18" t="n"/>
      <c r="H1395" s="33" t="n">
        <v>51.9</v>
      </c>
      <c r="I1395" s="33" t="n"/>
      <c r="J1395" s="33" t="n"/>
      <c r="K1395" s="34" t="n">
        <v>-0.9394591715552666</v>
      </c>
      <c r="L1395" s="35">
        <f>IF(ISNUMBER(K1395),EXP(K1395),"")</f>
        <v/>
      </c>
      <c r="M1395" s="18" t="inlineStr">
        <is>
          <t>every value from 0 to 60 in steps of 0.1</t>
        </is>
      </c>
      <c r="N1395" s="18" t="inlineStr">
        <is>
          <t>buildings|large|elevation_m</t>
        </is>
      </c>
    </row>
    <row r="1396">
      <c r="B1396" s="18" t="inlineStr">
        <is>
          <t>buildings|large|elevation_m|52.0</t>
        </is>
      </c>
      <c r="C1396" s="18" t="inlineStr">
        <is>
          <t>buildings</t>
        </is>
      </c>
      <c r="D1396" s="18" t="inlineStr">
        <is>
          <t>large</t>
        </is>
      </c>
      <c r="E1396" s="18" t="inlineStr">
        <is>
          <t>elevation_m</t>
        </is>
      </c>
      <c r="F1396" s="18" t="inlineStr">
        <is>
          <t>spline value</t>
        </is>
      </c>
      <c r="G1396" s="18" t="n"/>
      <c r="H1396" s="33" t="n">
        <v>52</v>
      </c>
      <c r="I1396" s="33" t="n"/>
      <c r="J1396" s="33" t="n"/>
      <c r="K1396" s="34" t="n">
        <v>-0.9384233467009948</v>
      </c>
      <c r="L1396" s="35">
        <f>IF(ISNUMBER(K1396),EXP(K1396),"")</f>
        <v/>
      </c>
      <c r="M1396" s="18" t="inlineStr">
        <is>
          <t>every value from 0 to 60 in steps of 0.1</t>
        </is>
      </c>
      <c r="N1396" s="18" t="inlineStr">
        <is>
          <t>buildings|large|elevation_m</t>
        </is>
      </c>
    </row>
    <row r="1397">
      <c r="B1397" s="18" t="inlineStr">
        <is>
          <t>buildings|large|elevation_m|52.1</t>
        </is>
      </c>
      <c r="C1397" s="18" t="inlineStr">
        <is>
          <t>buildings</t>
        </is>
      </c>
      <c r="D1397" s="18" t="inlineStr">
        <is>
          <t>large</t>
        </is>
      </c>
      <c r="E1397" s="18" t="inlineStr">
        <is>
          <t>elevation_m</t>
        </is>
      </c>
      <c r="F1397" s="18" t="inlineStr">
        <is>
          <t>spline value</t>
        </is>
      </c>
      <c r="G1397" s="18" t="n"/>
      <c r="H1397" s="33" t="n">
        <v>52.1</v>
      </c>
      <c r="I1397" s="33" t="n"/>
      <c r="J1397" s="33" t="n"/>
      <c r="K1397" s="34" t="n">
        <v>-0.9373861148614864</v>
      </c>
      <c r="L1397" s="35">
        <f>IF(ISNUMBER(K1397),EXP(K1397),"")</f>
        <v/>
      </c>
      <c r="M1397" s="18" t="inlineStr">
        <is>
          <t>every value from 0 to 60 in steps of 0.1</t>
        </is>
      </c>
      <c r="N1397" s="18" t="inlineStr">
        <is>
          <t>buildings|large|elevation_m</t>
        </is>
      </c>
    </row>
    <row r="1398">
      <c r="B1398" s="18" t="inlineStr">
        <is>
          <t>buildings|large|elevation_m|52.2</t>
        </is>
      </c>
      <c r="C1398" s="18" t="inlineStr">
        <is>
          <t>buildings</t>
        </is>
      </c>
      <c r="D1398" s="18" t="inlineStr">
        <is>
          <t>large</t>
        </is>
      </c>
      <c r="E1398" s="18" t="inlineStr">
        <is>
          <t>elevation_m</t>
        </is>
      </c>
      <c r="F1398" s="18" t="inlineStr">
        <is>
          <t>spline value</t>
        </is>
      </c>
      <c r="G1398" s="18" t="n"/>
      <c r="H1398" s="33" t="n">
        <v>52.2</v>
      </c>
      <c r="I1398" s="33" t="n"/>
      <c r="J1398" s="33" t="n"/>
      <c r="K1398" s="34" t="n">
        <v>-0.936347454438355</v>
      </c>
      <c r="L1398" s="35">
        <f>IF(ISNUMBER(K1398),EXP(K1398),"")</f>
        <v/>
      </c>
      <c r="M1398" s="18" t="inlineStr">
        <is>
          <t>every value from 0 to 60 in steps of 0.1</t>
        </is>
      </c>
      <c r="N1398" s="18" t="inlineStr">
        <is>
          <t>buildings|large|elevation_m</t>
        </is>
      </c>
    </row>
    <row r="1399">
      <c r="B1399" s="18" t="inlineStr">
        <is>
          <t>buildings|large|elevation_m|52.3</t>
        </is>
      </c>
      <c r="C1399" s="18" t="inlineStr">
        <is>
          <t>buildings</t>
        </is>
      </c>
      <c r="D1399" s="18" t="inlineStr">
        <is>
          <t>large</t>
        </is>
      </c>
      <c r="E1399" s="18" t="inlineStr">
        <is>
          <t>elevation_m</t>
        </is>
      </c>
      <c r="F1399" s="18" t="inlineStr">
        <is>
          <t>spline value</t>
        </is>
      </c>
      <c r="G1399" s="18" t="n"/>
      <c r="H1399" s="33" t="n">
        <v>52.3</v>
      </c>
      <c r="I1399" s="33" t="n"/>
      <c r="J1399" s="33" t="n"/>
      <c r="K1399" s="34" t="n">
        <v>-0.9353073438332138</v>
      </c>
      <c r="L1399" s="35">
        <f>IF(ISNUMBER(K1399),EXP(K1399),"")</f>
        <v/>
      </c>
      <c r="M1399" s="18" t="inlineStr">
        <is>
          <t>every value from 0 to 60 in steps of 0.1</t>
        </is>
      </c>
      <c r="N1399" s="18" t="inlineStr">
        <is>
          <t>buildings|large|elevation_m</t>
        </is>
      </c>
    </row>
    <row r="1400">
      <c r="B1400" s="18" t="inlineStr">
        <is>
          <t>buildings|large|elevation_m|52.4</t>
        </is>
      </c>
      <c r="C1400" s="18" t="inlineStr">
        <is>
          <t>buildings</t>
        </is>
      </c>
      <c r="D1400" s="18" t="inlineStr">
        <is>
          <t>large</t>
        </is>
      </c>
      <c r="E1400" s="18" t="inlineStr">
        <is>
          <t>elevation_m</t>
        </is>
      </c>
      <c r="F1400" s="18" t="inlineStr">
        <is>
          <t>spline value</t>
        </is>
      </c>
      <c r="G1400" s="18" t="n"/>
      <c r="H1400" s="33" t="n">
        <v>52.4</v>
      </c>
      <c r="I1400" s="33" t="n"/>
      <c r="J1400" s="33" t="n"/>
      <c r="K1400" s="34" t="n">
        <v>-0.9342657614476773</v>
      </c>
      <c r="L1400" s="35">
        <f>IF(ISNUMBER(K1400),EXP(K1400),"")</f>
        <v/>
      </c>
      <c r="M1400" s="18" t="inlineStr">
        <is>
          <t>every value from 0 to 60 in steps of 0.1</t>
        </is>
      </c>
      <c r="N1400" s="18" t="inlineStr">
        <is>
          <t>buildings|large|elevation_m</t>
        </is>
      </c>
    </row>
    <row r="1401">
      <c r="B1401" s="18" t="inlineStr">
        <is>
          <t>buildings|large|elevation_m|52.5</t>
        </is>
      </c>
      <c r="C1401" s="18" t="inlineStr">
        <is>
          <t>buildings</t>
        </is>
      </c>
      <c r="D1401" s="18" t="inlineStr">
        <is>
          <t>large</t>
        </is>
      </c>
      <c r="E1401" s="18" t="inlineStr">
        <is>
          <t>elevation_m</t>
        </is>
      </c>
      <c r="F1401" s="18" t="inlineStr">
        <is>
          <t>spline value</t>
        </is>
      </c>
      <c r="G1401" s="18" t="n"/>
      <c r="H1401" s="33" t="n">
        <v>52.5</v>
      </c>
      <c r="I1401" s="33" t="n"/>
      <c r="J1401" s="33" t="n"/>
      <c r="K1401" s="34" t="n">
        <v>-0.9332226856833585</v>
      </c>
      <c r="L1401" s="35">
        <f>IF(ISNUMBER(K1401),EXP(K1401),"")</f>
        <v/>
      </c>
      <c r="M1401" s="18" t="inlineStr">
        <is>
          <t>every value from 0 to 60 in steps of 0.1</t>
        </is>
      </c>
      <c r="N1401" s="18" t="inlineStr">
        <is>
          <t>buildings|large|elevation_m</t>
        </is>
      </c>
    </row>
    <row r="1402">
      <c r="B1402" s="18" t="inlineStr">
        <is>
          <t>buildings|large|elevation_m|52.6</t>
        </is>
      </c>
      <c r="C1402" s="18" t="inlineStr">
        <is>
          <t>buildings</t>
        </is>
      </c>
      <c r="D1402" s="18" t="inlineStr">
        <is>
          <t>large</t>
        </is>
      </c>
      <c r="E1402" s="18" t="inlineStr">
        <is>
          <t>elevation_m</t>
        </is>
      </c>
      <c r="F1402" s="18" t="inlineStr">
        <is>
          <t>spline value</t>
        </is>
      </c>
      <c r="G1402" s="18" t="n"/>
      <c r="H1402" s="33" t="n">
        <v>52.6</v>
      </c>
      <c r="I1402" s="33" t="n"/>
      <c r="J1402" s="33" t="n"/>
      <c r="K1402" s="34" t="n">
        <v>-0.9321780949418715</v>
      </c>
      <c r="L1402" s="35">
        <f>IF(ISNUMBER(K1402),EXP(K1402),"")</f>
        <v/>
      </c>
      <c r="M1402" s="18" t="inlineStr">
        <is>
          <t>every value from 0 to 60 in steps of 0.1</t>
        </is>
      </c>
      <c r="N1402" s="18" t="inlineStr">
        <is>
          <t>buildings|large|elevation_m</t>
        </is>
      </c>
    </row>
    <row r="1403">
      <c r="B1403" s="18" t="inlineStr">
        <is>
          <t>buildings|large|elevation_m|52.7</t>
        </is>
      </c>
      <c r="C1403" s="18" t="inlineStr">
        <is>
          <t>buildings</t>
        </is>
      </c>
      <c r="D1403" s="18" t="inlineStr">
        <is>
          <t>large</t>
        </is>
      </c>
      <c r="E1403" s="18" t="inlineStr">
        <is>
          <t>elevation_m</t>
        </is>
      </c>
      <c r="F1403" s="18" t="inlineStr">
        <is>
          <t>spline value</t>
        </is>
      </c>
      <c r="G1403" s="18" t="n"/>
      <c r="H1403" s="33" t="n">
        <v>52.7</v>
      </c>
      <c r="I1403" s="33" t="n"/>
      <c r="J1403" s="33" t="n"/>
      <c r="K1403" s="34" t="n">
        <v>-0.9311319676248296</v>
      </c>
      <c r="L1403" s="35">
        <f>IF(ISNUMBER(K1403),EXP(K1403),"")</f>
        <v/>
      </c>
      <c r="M1403" s="18" t="inlineStr">
        <is>
          <t>every value from 0 to 60 in steps of 0.1</t>
        </is>
      </c>
      <c r="N1403" s="18" t="inlineStr">
        <is>
          <t>buildings|large|elevation_m</t>
        </is>
      </c>
    </row>
    <row r="1404">
      <c r="B1404" s="18" t="inlineStr">
        <is>
          <t>buildings|large|elevation_m|52.8</t>
        </is>
      </c>
      <c r="C1404" s="18" t="inlineStr">
        <is>
          <t>buildings</t>
        </is>
      </c>
      <c r="D1404" s="18" t="inlineStr">
        <is>
          <t>large</t>
        </is>
      </c>
      <c r="E1404" s="18" t="inlineStr">
        <is>
          <t>elevation_m</t>
        </is>
      </c>
      <c r="F1404" s="18" t="inlineStr">
        <is>
          <t>spline value</t>
        </is>
      </c>
      <c r="G1404" s="18" t="n"/>
      <c r="H1404" s="33" t="n">
        <v>52.8</v>
      </c>
      <c r="I1404" s="33" t="n"/>
      <c r="J1404" s="33" t="n"/>
      <c r="K1404" s="34" t="n">
        <v>-0.9300842821338468</v>
      </c>
      <c r="L1404" s="35">
        <f>IF(ISNUMBER(K1404),EXP(K1404),"")</f>
        <v/>
      </c>
      <c r="M1404" s="18" t="inlineStr">
        <is>
          <t>every value from 0 to 60 in steps of 0.1</t>
        </is>
      </c>
      <c r="N1404" s="18" t="inlineStr">
        <is>
          <t>buildings|large|elevation_m</t>
        </is>
      </c>
    </row>
    <row r="1405">
      <c r="B1405" s="18" t="inlineStr">
        <is>
          <t>buildings|large|elevation_m|52.9</t>
        </is>
      </c>
      <c r="C1405" s="18" t="inlineStr">
        <is>
          <t>buildings</t>
        </is>
      </c>
      <c r="D1405" s="18" t="inlineStr">
        <is>
          <t>large</t>
        </is>
      </c>
      <c r="E1405" s="18" t="inlineStr">
        <is>
          <t>elevation_m</t>
        </is>
      </c>
      <c r="F1405" s="18" t="inlineStr">
        <is>
          <t>spline value</t>
        </is>
      </c>
      <c r="G1405" s="18" t="n"/>
      <c r="H1405" s="33" t="n">
        <v>52.9</v>
      </c>
      <c r="I1405" s="33" t="n"/>
      <c r="J1405" s="33" t="n"/>
      <c r="K1405" s="34" t="n">
        <v>-0.9290350168705362</v>
      </c>
      <c r="L1405" s="35">
        <f>IF(ISNUMBER(K1405),EXP(K1405),"")</f>
        <v/>
      </c>
      <c r="M1405" s="18" t="inlineStr">
        <is>
          <t>every value from 0 to 60 in steps of 0.1</t>
        </is>
      </c>
      <c r="N1405" s="18" t="inlineStr">
        <is>
          <t>buildings|large|elevation_m</t>
        </is>
      </c>
    </row>
    <row r="1406">
      <c r="B1406" s="18" t="inlineStr">
        <is>
          <t>buildings|large|elevation_m|53.0</t>
        </is>
      </c>
      <c r="C1406" s="18" t="inlineStr">
        <is>
          <t>buildings</t>
        </is>
      </c>
      <c r="D1406" s="18" t="inlineStr">
        <is>
          <t>large</t>
        </is>
      </c>
      <c r="E1406" s="18" t="inlineStr">
        <is>
          <t>elevation_m</t>
        </is>
      </c>
      <c r="F1406" s="18" t="inlineStr">
        <is>
          <t>spline value</t>
        </is>
      </c>
      <c r="G1406" s="18" t="n"/>
      <c r="H1406" s="33" t="n">
        <v>53</v>
      </c>
      <c r="I1406" s="33" t="n"/>
      <c r="J1406" s="33" t="n"/>
      <c r="K1406" s="34" t="n">
        <v>-0.9279841502365122</v>
      </c>
      <c r="L1406" s="35">
        <f>IF(ISNUMBER(K1406),EXP(K1406),"")</f>
        <v/>
      </c>
      <c r="M1406" s="18" t="inlineStr">
        <is>
          <t>every value from 0 to 60 in steps of 0.1</t>
        </is>
      </c>
      <c r="N1406" s="18" t="inlineStr">
        <is>
          <t>buildings|large|elevation_m</t>
        </is>
      </c>
    </row>
    <row r="1407">
      <c r="B1407" s="18" t="inlineStr">
        <is>
          <t>buildings|large|elevation_m|53.1</t>
        </is>
      </c>
      <c r="C1407" s="18" t="inlineStr">
        <is>
          <t>buildings</t>
        </is>
      </c>
      <c r="D1407" s="18" t="inlineStr">
        <is>
          <t>large</t>
        </is>
      </c>
      <c r="E1407" s="18" t="inlineStr">
        <is>
          <t>elevation_m</t>
        </is>
      </c>
      <c r="F1407" s="18" t="inlineStr">
        <is>
          <t>spline value</t>
        </is>
      </c>
      <c r="G1407" s="18" t="n"/>
      <c r="H1407" s="33" t="n">
        <v>53.1</v>
      </c>
      <c r="I1407" s="33" t="n"/>
      <c r="J1407" s="33" t="n"/>
      <c r="K1407" s="34" t="n">
        <v>-0.9269316606333879</v>
      </c>
      <c r="L1407" s="35">
        <f>IF(ISNUMBER(K1407),EXP(K1407),"")</f>
        <v/>
      </c>
      <c r="M1407" s="18" t="inlineStr">
        <is>
          <t>every value from 0 to 60 in steps of 0.1</t>
        </is>
      </c>
      <c r="N1407" s="18" t="inlineStr">
        <is>
          <t>buildings|large|elevation_m</t>
        </is>
      </c>
    </row>
    <row r="1408">
      <c r="B1408" s="18" t="inlineStr">
        <is>
          <t>buildings|large|elevation_m|53.2</t>
        </is>
      </c>
      <c r="C1408" s="18" t="inlineStr">
        <is>
          <t>buildings</t>
        </is>
      </c>
      <c r="D1408" s="18" t="inlineStr">
        <is>
          <t>large</t>
        </is>
      </c>
      <c r="E1408" s="18" t="inlineStr">
        <is>
          <t>elevation_m</t>
        </is>
      </c>
      <c r="F1408" s="18" t="inlineStr">
        <is>
          <t>spline value</t>
        </is>
      </c>
      <c r="G1408" s="18" t="n"/>
      <c r="H1408" s="33" t="n">
        <v>53.2</v>
      </c>
      <c r="I1408" s="33" t="n"/>
      <c r="J1408" s="33" t="n"/>
      <c r="K1408" s="34" t="n">
        <v>-0.9258775264627772</v>
      </c>
      <c r="L1408" s="35">
        <f>IF(ISNUMBER(K1408),EXP(K1408),"")</f>
        <v/>
      </c>
      <c r="M1408" s="18" t="inlineStr">
        <is>
          <t>every value from 0 to 60 in steps of 0.1</t>
        </is>
      </c>
      <c r="N1408" s="18" t="inlineStr">
        <is>
          <t>buildings|large|elevation_m</t>
        </is>
      </c>
    </row>
    <row r="1409">
      <c r="B1409" s="18" t="inlineStr">
        <is>
          <t>buildings|large|elevation_m|53.3</t>
        </is>
      </c>
      <c r="C1409" s="18" t="inlineStr">
        <is>
          <t>buildings</t>
        </is>
      </c>
      <c r="D1409" s="18" t="inlineStr">
        <is>
          <t>large</t>
        </is>
      </c>
      <c r="E1409" s="18" t="inlineStr">
        <is>
          <t>elevation_m</t>
        </is>
      </c>
      <c r="F1409" s="18" t="inlineStr">
        <is>
          <t>spline value</t>
        </is>
      </c>
      <c r="G1409" s="18" t="n"/>
      <c r="H1409" s="33" t="n">
        <v>53.3</v>
      </c>
      <c r="I1409" s="33" t="n"/>
      <c r="J1409" s="33" t="n"/>
      <c r="K1409" s="34" t="n">
        <v>-0.9248217261262935</v>
      </c>
      <c r="L1409" s="35">
        <f>IF(ISNUMBER(K1409),EXP(K1409),"")</f>
        <v/>
      </c>
      <c r="M1409" s="18" t="inlineStr">
        <is>
          <t>every value from 0 to 60 in steps of 0.1</t>
        </is>
      </c>
      <c r="N1409" s="18" t="inlineStr">
        <is>
          <t>buildings|large|elevation_m</t>
        </is>
      </c>
    </row>
    <row r="1410">
      <c r="B1410" s="18" t="inlineStr">
        <is>
          <t>buildings|large|elevation_m|53.4</t>
        </is>
      </c>
      <c r="C1410" s="18" t="inlineStr">
        <is>
          <t>buildings</t>
        </is>
      </c>
      <c r="D1410" s="18" t="inlineStr">
        <is>
          <t>large</t>
        </is>
      </c>
      <c r="E1410" s="18" t="inlineStr">
        <is>
          <t>elevation_m</t>
        </is>
      </c>
      <c r="F1410" s="18" t="inlineStr">
        <is>
          <t>spline value</t>
        </is>
      </c>
      <c r="G1410" s="18" t="n"/>
      <c r="H1410" s="33" t="n">
        <v>53.4</v>
      </c>
      <c r="I1410" s="33" t="n"/>
      <c r="J1410" s="33" t="n"/>
      <c r="K1410" s="34" t="n">
        <v>-0.9237642380255511</v>
      </c>
      <c r="L1410" s="35">
        <f>IF(ISNUMBER(K1410),EXP(K1410),"")</f>
        <v/>
      </c>
      <c r="M1410" s="18" t="inlineStr">
        <is>
          <t>every value from 0 to 60 in steps of 0.1</t>
        </is>
      </c>
      <c r="N1410" s="18" t="inlineStr">
        <is>
          <t>buildings|large|elevation_m</t>
        </is>
      </c>
    </row>
    <row r="1411">
      <c r="B1411" s="18" t="inlineStr">
        <is>
          <t>buildings|large|elevation_m|53.5</t>
        </is>
      </c>
      <c r="C1411" s="18" t="inlineStr">
        <is>
          <t>buildings</t>
        </is>
      </c>
      <c r="D1411" s="18" t="inlineStr">
        <is>
          <t>large</t>
        </is>
      </c>
      <c r="E1411" s="18" t="inlineStr">
        <is>
          <t>elevation_m</t>
        </is>
      </c>
      <c r="F1411" s="18" t="inlineStr">
        <is>
          <t>spline value</t>
        </is>
      </c>
      <c r="G1411" s="18" t="n"/>
      <c r="H1411" s="33" t="n">
        <v>53.5</v>
      </c>
      <c r="I1411" s="33" t="n"/>
      <c r="J1411" s="33" t="n"/>
      <c r="K1411" s="34" t="n">
        <v>-0.9227050405621628</v>
      </c>
      <c r="L1411" s="35">
        <f>IF(ISNUMBER(K1411),EXP(K1411),"")</f>
        <v/>
      </c>
      <c r="M1411" s="18" t="inlineStr">
        <is>
          <t>every value from 0 to 60 in steps of 0.1</t>
        </is>
      </c>
      <c r="N1411" s="18" t="inlineStr">
        <is>
          <t>buildings|large|elevation_m</t>
        </is>
      </c>
    </row>
    <row r="1412">
      <c r="B1412" s="18" t="inlineStr">
        <is>
          <t>buildings|large|elevation_m|53.6</t>
        </is>
      </c>
      <c r="C1412" s="18" t="inlineStr">
        <is>
          <t>buildings</t>
        </is>
      </c>
      <c r="D1412" s="18" t="inlineStr">
        <is>
          <t>large</t>
        </is>
      </c>
      <c r="E1412" s="18" t="inlineStr">
        <is>
          <t>elevation_m</t>
        </is>
      </c>
      <c r="F1412" s="18" t="inlineStr">
        <is>
          <t>spline value</t>
        </is>
      </c>
      <c r="G1412" s="18" t="n"/>
      <c r="H1412" s="33" t="n">
        <v>53.6</v>
      </c>
      <c r="I1412" s="33" t="n"/>
      <c r="J1412" s="33" t="n"/>
      <c r="K1412" s="34" t="n">
        <v>-0.9216441121377428</v>
      </c>
      <c r="L1412" s="35">
        <f>IF(ISNUMBER(K1412),EXP(K1412),"")</f>
        <v/>
      </c>
      <c r="M1412" s="18" t="inlineStr">
        <is>
          <t>every value from 0 to 60 in steps of 0.1</t>
        </is>
      </c>
      <c r="N1412" s="18" t="inlineStr">
        <is>
          <t>buildings|large|elevation_m</t>
        </is>
      </c>
    </row>
    <row r="1413">
      <c r="B1413" s="18" t="inlineStr">
        <is>
          <t>buildings|large|elevation_m|53.7</t>
        </is>
      </c>
      <c r="C1413" s="18" t="inlineStr">
        <is>
          <t>buildings</t>
        </is>
      </c>
      <c r="D1413" s="18" t="inlineStr">
        <is>
          <t>large</t>
        </is>
      </c>
      <c r="E1413" s="18" t="inlineStr">
        <is>
          <t>elevation_m</t>
        </is>
      </c>
      <c r="F1413" s="18" t="inlineStr">
        <is>
          <t>spline value</t>
        </is>
      </c>
      <c r="G1413" s="18" t="n"/>
      <c r="H1413" s="33" t="n">
        <v>53.7</v>
      </c>
      <c r="I1413" s="33" t="n"/>
      <c r="J1413" s="33" t="n"/>
      <c r="K1413" s="34" t="n">
        <v>-0.9205814311539047</v>
      </c>
      <c r="L1413" s="35">
        <f>IF(ISNUMBER(K1413),EXP(K1413),"")</f>
        <v/>
      </c>
      <c r="M1413" s="18" t="inlineStr">
        <is>
          <t>every value from 0 to 60 in steps of 0.1</t>
        </is>
      </c>
      <c r="N1413" s="18" t="inlineStr">
        <is>
          <t>buildings|large|elevation_m</t>
        </is>
      </c>
    </row>
    <row r="1414">
      <c r="B1414" s="18" t="inlineStr">
        <is>
          <t>buildings|large|elevation_m|53.8</t>
        </is>
      </c>
      <c r="C1414" s="18" t="inlineStr">
        <is>
          <t>buildings</t>
        </is>
      </c>
      <c r="D1414" s="18" t="inlineStr">
        <is>
          <t>large</t>
        </is>
      </c>
      <c r="E1414" s="18" t="inlineStr">
        <is>
          <t>elevation_m</t>
        </is>
      </c>
      <c r="F1414" s="18" t="inlineStr">
        <is>
          <t>spline value</t>
        </is>
      </c>
      <c r="G1414" s="18" t="n"/>
      <c r="H1414" s="33" t="n">
        <v>53.8</v>
      </c>
      <c r="I1414" s="33" t="n"/>
      <c r="J1414" s="33" t="n"/>
      <c r="K1414" s="34" t="n">
        <v>-0.9195169760122623</v>
      </c>
      <c r="L1414" s="35">
        <f>IF(ISNUMBER(K1414),EXP(K1414),"")</f>
        <v/>
      </c>
      <c r="M1414" s="18" t="inlineStr">
        <is>
          <t>every value from 0 to 60 in steps of 0.1</t>
        </is>
      </c>
      <c r="N1414" s="18" t="inlineStr">
        <is>
          <t>buildings|large|elevation_m</t>
        </is>
      </c>
    </row>
    <row r="1415">
      <c r="B1415" s="18" t="inlineStr">
        <is>
          <t>buildings|large|elevation_m|53.9</t>
        </is>
      </c>
      <c r="C1415" s="18" t="inlineStr">
        <is>
          <t>buildings</t>
        </is>
      </c>
      <c r="D1415" s="18" t="inlineStr">
        <is>
          <t>large</t>
        </is>
      </c>
      <c r="E1415" s="18" t="inlineStr">
        <is>
          <t>elevation_m</t>
        </is>
      </c>
      <c r="F1415" s="18" t="inlineStr">
        <is>
          <t>spline value</t>
        </is>
      </c>
      <c r="G1415" s="18" t="n"/>
      <c r="H1415" s="33" t="n">
        <v>53.9</v>
      </c>
      <c r="I1415" s="33" t="n"/>
      <c r="J1415" s="33" t="n"/>
      <c r="K1415" s="34" t="n">
        <v>-0.9184507251144288</v>
      </c>
      <c r="L1415" s="35">
        <f>IF(ISNUMBER(K1415),EXP(K1415),"")</f>
        <v/>
      </c>
      <c r="M1415" s="18" t="inlineStr">
        <is>
          <t>every value from 0 to 60 in steps of 0.1</t>
        </is>
      </c>
      <c r="N1415" s="18" t="inlineStr">
        <is>
          <t>buildings|large|elevation_m</t>
        </is>
      </c>
    </row>
    <row r="1416">
      <c r="B1416" s="18" t="inlineStr">
        <is>
          <t>buildings|large|elevation_m|54.0</t>
        </is>
      </c>
      <c r="C1416" s="18" t="inlineStr">
        <is>
          <t>buildings</t>
        </is>
      </c>
      <c r="D1416" s="18" t="inlineStr">
        <is>
          <t>large</t>
        </is>
      </c>
      <c r="E1416" s="18" t="inlineStr">
        <is>
          <t>elevation_m</t>
        </is>
      </c>
      <c r="F1416" s="18" t="inlineStr">
        <is>
          <t>spline value</t>
        </is>
      </c>
      <c r="G1416" s="18" t="n"/>
      <c r="H1416" s="33" t="n">
        <v>54</v>
      </c>
      <c r="I1416" s="33" t="n"/>
      <c r="J1416" s="33" t="n"/>
      <c r="K1416" s="34" t="n">
        <v>-0.9173826568620184</v>
      </c>
      <c r="L1416" s="35">
        <f>IF(ISNUMBER(K1416),EXP(K1416),"")</f>
        <v/>
      </c>
      <c r="M1416" s="18" t="inlineStr">
        <is>
          <t>every value from 0 to 60 in steps of 0.1</t>
        </is>
      </c>
      <c r="N1416" s="18" t="inlineStr">
        <is>
          <t>buildings|large|elevation_m</t>
        </is>
      </c>
    </row>
    <row r="1417">
      <c r="B1417" s="18" t="inlineStr">
        <is>
          <t>buildings|large|elevation_m|54.1</t>
        </is>
      </c>
      <c r="C1417" s="18" t="inlineStr">
        <is>
          <t>buildings</t>
        </is>
      </c>
      <c r="D1417" s="18" t="inlineStr">
        <is>
          <t>large</t>
        </is>
      </c>
      <c r="E1417" s="18" t="inlineStr">
        <is>
          <t>elevation_m</t>
        </is>
      </c>
      <c r="F1417" s="18" t="inlineStr">
        <is>
          <t>spline value</t>
        </is>
      </c>
      <c r="G1417" s="18" t="n"/>
      <c r="H1417" s="33" t="n">
        <v>54.1</v>
      </c>
      <c r="I1417" s="33" t="n"/>
      <c r="J1417" s="33" t="n"/>
      <c r="K1417" s="34" t="n">
        <v>-0.9163127496566441</v>
      </c>
      <c r="L1417" s="35">
        <f>IF(ISNUMBER(K1417),EXP(K1417),"")</f>
        <v/>
      </c>
      <c r="M1417" s="18" t="inlineStr">
        <is>
          <t>every value from 0 to 60 in steps of 0.1</t>
        </is>
      </c>
      <c r="N1417" s="18" t="inlineStr">
        <is>
          <t>buildings|large|elevation_m</t>
        </is>
      </c>
    </row>
    <row r="1418">
      <c r="B1418" s="18" t="inlineStr">
        <is>
          <t>buildings|large|elevation_m|54.2</t>
        </is>
      </c>
      <c r="C1418" s="18" t="inlineStr">
        <is>
          <t>buildings</t>
        </is>
      </c>
      <c r="D1418" s="18" t="inlineStr">
        <is>
          <t>large</t>
        </is>
      </c>
      <c r="E1418" s="18" t="inlineStr">
        <is>
          <t>elevation_m</t>
        </is>
      </c>
      <c r="F1418" s="18" t="inlineStr">
        <is>
          <t>spline value</t>
        </is>
      </c>
      <c r="G1418" s="18" t="n"/>
      <c r="H1418" s="33" t="n">
        <v>54.2</v>
      </c>
      <c r="I1418" s="33" t="n"/>
      <c r="J1418" s="33" t="n"/>
      <c r="K1418" s="34" t="n">
        <v>-0.9152409818999203</v>
      </c>
      <c r="L1418" s="35">
        <f>IF(ISNUMBER(K1418),EXP(K1418),"")</f>
        <v/>
      </c>
      <c r="M1418" s="18" t="inlineStr">
        <is>
          <t>every value from 0 to 60 in steps of 0.1</t>
        </is>
      </c>
      <c r="N1418" s="18" t="inlineStr">
        <is>
          <t>buildings|large|elevation_m</t>
        </is>
      </c>
    </row>
    <row r="1419">
      <c r="B1419" s="18" t="inlineStr">
        <is>
          <t>buildings|large|elevation_m|54.3</t>
        </is>
      </c>
      <c r="C1419" s="18" t="inlineStr">
        <is>
          <t>buildings</t>
        </is>
      </c>
      <c r="D1419" s="18" t="inlineStr">
        <is>
          <t>large</t>
        </is>
      </c>
      <c r="E1419" s="18" t="inlineStr">
        <is>
          <t>elevation_m</t>
        </is>
      </c>
      <c r="F1419" s="18" t="inlineStr">
        <is>
          <t>spline value</t>
        </is>
      </c>
      <c r="G1419" s="18" t="n"/>
      <c r="H1419" s="33" t="n">
        <v>54.3</v>
      </c>
      <c r="I1419" s="33" t="n"/>
      <c r="J1419" s="33" t="n"/>
      <c r="K1419" s="34" t="n">
        <v>-0.9141673319934601</v>
      </c>
      <c r="L1419" s="35">
        <f>IF(ISNUMBER(K1419),EXP(K1419),"")</f>
        <v/>
      </c>
      <c r="M1419" s="18" t="inlineStr">
        <is>
          <t>every value from 0 to 60 in steps of 0.1</t>
        </is>
      </c>
      <c r="N1419" s="18" t="inlineStr">
        <is>
          <t>buildings|large|elevation_m</t>
        </is>
      </c>
    </row>
    <row r="1420">
      <c r="B1420" s="18" t="inlineStr">
        <is>
          <t>buildings|large|elevation_m|54.4</t>
        </is>
      </c>
      <c r="C1420" s="18" t="inlineStr">
        <is>
          <t>buildings</t>
        </is>
      </c>
      <c r="D1420" s="18" t="inlineStr">
        <is>
          <t>large</t>
        </is>
      </c>
      <c r="E1420" s="18" t="inlineStr">
        <is>
          <t>elevation_m</t>
        </is>
      </c>
      <c r="F1420" s="18" t="inlineStr">
        <is>
          <t>spline value</t>
        </is>
      </c>
      <c r="G1420" s="18" t="n"/>
      <c r="H1420" s="33" t="n">
        <v>54.4</v>
      </c>
      <c r="I1420" s="33" t="n"/>
      <c r="J1420" s="33" t="n"/>
      <c r="K1420" s="34" t="n">
        <v>-0.9130917783388776</v>
      </c>
      <c r="L1420" s="35">
        <f>IF(ISNUMBER(K1420),EXP(K1420),"")</f>
        <v/>
      </c>
      <c r="M1420" s="18" t="inlineStr">
        <is>
          <t>every value from 0 to 60 in steps of 0.1</t>
        </is>
      </c>
      <c r="N1420" s="18" t="inlineStr">
        <is>
          <t>buildings|large|elevation_m</t>
        </is>
      </c>
    </row>
    <row r="1421">
      <c r="B1421" s="18" t="inlineStr">
        <is>
          <t>buildings|large|elevation_m|54.5</t>
        </is>
      </c>
      <c r="C1421" s="18" t="inlineStr">
        <is>
          <t>buildings</t>
        </is>
      </c>
      <c r="D1421" s="18" t="inlineStr">
        <is>
          <t>large</t>
        </is>
      </c>
      <c r="E1421" s="18" t="inlineStr">
        <is>
          <t>elevation_m</t>
        </is>
      </c>
      <c r="F1421" s="18" t="inlineStr">
        <is>
          <t>spline value</t>
        </is>
      </c>
      <c r="G1421" s="18" t="n"/>
      <c r="H1421" s="33" t="n">
        <v>54.5</v>
      </c>
      <c r="I1421" s="33" t="n"/>
      <c r="J1421" s="33" t="n"/>
      <c r="K1421" s="34" t="n">
        <v>-0.9120142993377859</v>
      </c>
      <c r="L1421" s="35">
        <f>IF(ISNUMBER(K1421),EXP(K1421),"")</f>
        <v/>
      </c>
      <c r="M1421" s="18" t="inlineStr">
        <is>
          <t>every value from 0 to 60 in steps of 0.1</t>
        </is>
      </c>
      <c r="N1421" s="18" t="inlineStr">
        <is>
          <t>buildings|large|elevation_m</t>
        </is>
      </c>
    </row>
    <row r="1422">
      <c r="B1422" s="18" t="inlineStr">
        <is>
          <t>buildings|large|elevation_m|54.6</t>
        </is>
      </c>
      <c r="C1422" s="18" t="inlineStr">
        <is>
          <t>buildings</t>
        </is>
      </c>
      <c r="D1422" s="18" t="inlineStr">
        <is>
          <t>large</t>
        </is>
      </c>
      <c r="E1422" s="18" t="inlineStr">
        <is>
          <t>elevation_m</t>
        </is>
      </c>
      <c r="F1422" s="18" t="inlineStr">
        <is>
          <t>spline value</t>
        </is>
      </c>
      <c r="G1422" s="18" t="n"/>
      <c r="H1422" s="33" t="n">
        <v>54.6</v>
      </c>
      <c r="I1422" s="33" t="n"/>
      <c r="J1422" s="33" t="n"/>
      <c r="K1422" s="34" t="n">
        <v>-0.9109348733917989</v>
      </c>
      <c r="L1422" s="35">
        <f>IF(ISNUMBER(K1422),EXP(K1422),"")</f>
        <v/>
      </c>
      <c r="M1422" s="18" t="inlineStr">
        <is>
          <t>every value from 0 to 60 in steps of 0.1</t>
        </is>
      </c>
      <c r="N1422" s="18" t="inlineStr">
        <is>
          <t>buildings|large|elevation_m</t>
        </is>
      </c>
    </row>
    <row r="1423">
      <c r="B1423" s="18" t="inlineStr">
        <is>
          <t>buildings|large|elevation_m|54.7</t>
        </is>
      </c>
      <c r="C1423" s="18" t="inlineStr">
        <is>
          <t>buildings</t>
        </is>
      </c>
      <c r="D1423" s="18" t="inlineStr">
        <is>
          <t>large</t>
        </is>
      </c>
      <c r="E1423" s="18" t="inlineStr">
        <is>
          <t>elevation_m</t>
        </is>
      </c>
      <c r="F1423" s="18" t="inlineStr">
        <is>
          <t>spline value</t>
        </is>
      </c>
      <c r="G1423" s="18" t="n"/>
      <c r="H1423" s="33" t="n">
        <v>54.7</v>
      </c>
      <c r="I1423" s="33" t="n"/>
      <c r="J1423" s="33" t="n"/>
      <c r="K1423" s="34" t="n">
        <v>-0.9098534789025305</v>
      </c>
      <c r="L1423" s="35">
        <f>IF(ISNUMBER(K1423),EXP(K1423),"")</f>
        <v/>
      </c>
      <c r="M1423" s="18" t="inlineStr">
        <is>
          <t>every value from 0 to 60 in steps of 0.1</t>
        </is>
      </c>
      <c r="N1423" s="18" t="inlineStr">
        <is>
          <t>buildings|large|elevation_m</t>
        </is>
      </c>
    </row>
    <row r="1424">
      <c r="B1424" s="18" t="inlineStr">
        <is>
          <t>buildings|large|elevation_m|54.8</t>
        </is>
      </c>
      <c r="C1424" s="18" t="inlineStr">
        <is>
          <t>buildings</t>
        </is>
      </c>
      <c r="D1424" s="18" t="inlineStr">
        <is>
          <t>large</t>
        </is>
      </c>
      <c r="E1424" s="18" t="inlineStr">
        <is>
          <t>elevation_m</t>
        </is>
      </c>
      <c r="F1424" s="18" t="inlineStr">
        <is>
          <t>spline value</t>
        </is>
      </c>
      <c r="G1424" s="18" t="n"/>
      <c r="H1424" s="33" t="n">
        <v>54.8</v>
      </c>
      <c r="I1424" s="33" t="n"/>
      <c r="J1424" s="33" t="n"/>
      <c r="K1424" s="34" t="n">
        <v>-0.9087700942715945</v>
      </c>
      <c r="L1424" s="35">
        <f>IF(ISNUMBER(K1424),EXP(K1424),"")</f>
        <v/>
      </c>
      <c r="M1424" s="18" t="inlineStr">
        <is>
          <t>every value from 0 to 60 in steps of 0.1</t>
        </is>
      </c>
      <c r="N1424" s="18" t="inlineStr">
        <is>
          <t>buildings|large|elevation_m</t>
        </is>
      </c>
    </row>
    <row r="1425">
      <c r="B1425" s="18" t="inlineStr">
        <is>
          <t>buildings|large|elevation_m|54.9</t>
        </is>
      </c>
      <c r="C1425" s="18" t="inlineStr">
        <is>
          <t>buildings</t>
        </is>
      </c>
      <c r="D1425" s="18" t="inlineStr">
        <is>
          <t>large</t>
        </is>
      </c>
      <c r="E1425" s="18" t="inlineStr">
        <is>
          <t>elevation_m</t>
        </is>
      </c>
      <c r="F1425" s="18" t="inlineStr">
        <is>
          <t>spline value</t>
        </is>
      </c>
      <c r="G1425" s="18" t="n"/>
      <c r="H1425" s="33" t="n">
        <v>54.9</v>
      </c>
      <c r="I1425" s="33" t="n"/>
      <c r="J1425" s="33" t="n"/>
      <c r="K1425" s="34" t="n">
        <v>-0.907684697900604</v>
      </c>
      <c r="L1425" s="35">
        <f>IF(ISNUMBER(K1425),EXP(K1425),"")</f>
        <v/>
      </c>
      <c r="M1425" s="18" t="inlineStr">
        <is>
          <t>every value from 0 to 60 in steps of 0.1</t>
        </is>
      </c>
      <c r="N1425" s="18" t="inlineStr">
        <is>
          <t>buildings|large|elevation_m</t>
        </is>
      </c>
    </row>
    <row r="1426">
      <c r="B1426" s="18" t="inlineStr">
        <is>
          <t>buildings|large|elevation_m|55.0</t>
        </is>
      </c>
      <c r="C1426" s="18" t="inlineStr">
        <is>
          <t>buildings</t>
        </is>
      </c>
      <c r="D1426" s="18" t="inlineStr">
        <is>
          <t>large</t>
        </is>
      </c>
      <c r="E1426" s="18" t="inlineStr">
        <is>
          <t>elevation_m</t>
        </is>
      </c>
      <c r="F1426" s="18" t="inlineStr">
        <is>
          <t>spline value</t>
        </is>
      </c>
      <c r="G1426" s="18" t="n"/>
      <c r="H1426" s="33" t="n">
        <v>55</v>
      </c>
      <c r="I1426" s="33" t="n"/>
      <c r="J1426" s="33" t="n"/>
      <c r="K1426" s="34" t="n">
        <v>-0.9065972681911731</v>
      </c>
      <c r="L1426" s="35">
        <f>IF(ISNUMBER(K1426),EXP(K1426),"")</f>
        <v/>
      </c>
      <c r="M1426" s="18" t="inlineStr">
        <is>
          <t>every value from 0 to 60 in steps of 0.1</t>
        </is>
      </c>
      <c r="N1426" s="18" t="inlineStr">
        <is>
          <t>buildings|large|elevation_m</t>
        </is>
      </c>
    </row>
    <row r="1427">
      <c r="B1427" s="18" t="inlineStr">
        <is>
          <t>buildings|large|elevation_m|55.1</t>
        </is>
      </c>
      <c r="C1427" s="18" t="inlineStr">
        <is>
          <t>buildings</t>
        </is>
      </c>
      <c r="D1427" s="18" t="inlineStr">
        <is>
          <t>large</t>
        </is>
      </c>
      <c r="E1427" s="18" t="inlineStr">
        <is>
          <t>elevation_m</t>
        </is>
      </c>
      <c r="F1427" s="18" t="inlineStr">
        <is>
          <t>spline value</t>
        </is>
      </c>
      <c r="G1427" s="18" t="n"/>
      <c r="H1427" s="33" t="n">
        <v>55.1</v>
      </c>
      <c r="I1427" s="33" t="n"/>
      <c r="J1427" s="33" t="n"/>
      <c r="K1427" s="34" t="n">
        <v>-0.905507783544915</v>
      </c>
      <c r="L1427" s="35">
        <f>IF(ISNUMBER(K1427),EXP(K1427),"")</f>
        <v/>
      </c>
      <c r="M1427" s="18" t="inlineStr">
        <is>
          <t>every value from 0 to 60 in steps of 0.1</t>
        </is>
      </c>
      <c r="N1427" s="18" t="inlineStr">
        <is>
          <t>buildings|large|elevation_m</t>
        </is>
      </c>
    </row>
    <row r="1428">
      <c r="B1428" s="18" t="inlineStr">
        <is>
          <t>buildings|large|elevation_m|55.2</t>
        </is>
      </c>
      <c r="C1428" s="18" t="inlineStr">
        <is>
          <t>buildings</t>
        </is>
      </c>
      <c r="D1428" s="18" t="inlineStr">
        <is>
          <t>large</t>
        </is>
      </c>
      <c r="E1428" s="18" t="inlineStr">
        <is>
          <t>elevation_m</t>
        </is>
      </c>
      <c r="F1428" s="18" t="inlineStr">
        <is>
          <t>spline value</t>
        </is>
      </c>
      <c r="G1428" s="18" t="n"/>
      <c r="H1428" s="33" t="n">
        <v>55.2</v>
      </c>
      <c r="I1428" s="33" t="n"/>
      <c r="J1428" s="33" t="n"/>
      <c r="K1428" s="34" t="n">
        <v>-0.9044162223634438</v>
      </c>
      <c r="L1428" s="35">
        <f>IF(ISNUMBER(K1428),EXP(K1428),"")</f>
        <v/>
      </c>
      <c r="M1428" s="18" t="inlineStr">
        <is>
          <t>every value from 0 to 60 in steps of 0.1</t>
        </is>
      </c>
      <c r="N1428" s="18" t="inlineStr">
        <is>
          <t>buildings|large|elevation_m</t>
        </is>
      </c>
    </row>
    <row r="1429">
      <c r="B1429" s="18" t="inlineStr">
        <is>
          <t>buildings|large|elevation_m|55.3</t>
        </is>
      </c>
      <c r="C1429" s="18" t="inlineStr">
        <is>
          <t>buildings</t>
        </is>
      </c>
      <c r="D1429" s="18" t="inlineStr">
        <is>
          <t>large</t>
        </is>
      </c>
      <c r="E1429" s="18" t="inlineStr">
        <is>
          <t>elevation_m</t>
        </is>
      </c>
      <c r="F1429" s="18" t="inlineStr">
        <is>
          <t>spline value</t>
        </is>
      </c>
      <c r="G1429" s="18" t="n"/>
      <c r="H1429" s="33" t="n">
        <v>55.3</v>
      </c>
      <c r="I1429" s="33" t="n"/>
      <c r="J1429" s="33" t="n"/>
      <c r="K1429" s="34" t="n">
        <v>-0.9033225630483728</v>
      </c>
      <c r="L1429" s="35">
        <f>IF(ISNUMBER(K1429),EXP(K1429),"")</f>
        <v/>
      </c>
      <c r="M1429" s="18" t="inlineStr">
        <is>
          <t>every value from 0 to 60 in steps of 0.1</t>
        </is>
      </c>
      <c r="N1429" s="18" t="inlineStr">
        <is>
          <t>buildings|large|elevation_m</t>
        </is>
      </c>
    </row>
    <row r="1430">
      <c r="B1430" s="18" t="inlineStr">
        <is>
          <t>buildings|large|elevation_m|55.4</t>
        </is>
      </c>
      <c r="C1430" s="18" t="inlineStr">
        <is>
          <t>buildings</t>
        </is>
      </c>
      <c r="D1430" s="18" t="inlineStr">
        <is>
          <t>large</t>
        </is>
      </c>
      <c r="E1430" s="18" t="inlineStr">
        <is>
          <t>elevation_m</t>
        </is>
      </c>
      <c r="F1430" s="18" t="inlineStr">
        <is>
          <t>spline value</t>
        </is>
      </c>
      <c r="G1430" s="18" t="n"/>
      <c r="H1430" s="33" t="n">
        <v>55.4</v>
      </c>
      <c r="I1430" s="33" t="n"/>
      <c r="J1430" s="33" t="n"/>
      <c r="K1430" s="34" t="n">
        <v>-0.9022267840013163</v>
      </c>
      <c r="L1430" s="35">
        <f>IF(ISNUMBER(K1430),EXP(K1430),"")</f>
        <v/>
      </c>
      <c r="M1430" s="18" t="inlineStr">
        <is>
          <t>every value from 0 to 60 in steps of 0.1</t>
        </is>
      </c>
      <c r="N1430" s="18" t="inlineStr">
        <is>
          <t>buildings|large|elevation_m</t>
        </is>
      </c>
    </row>
    <row r="1431">
      <c r="B1431" s="18" t="inlineStr">
        <is>
          <t>buildings|large|elevation_m|55.5</t>
        </is>
      </c>
      <c r="C1431" s="18" t="inlineStr">
        <is>
          <t>buildings</t>
        </is>
      </c>
      <c r="D1431" s="18" t="inlineStr">
        <is>
          <t>large</t>
        </is>
      </c>
      <c r="E1431" s="18" t="inlineStr">
        <is>
          <t>elevation_m</t>
        </is>
      </c>
      <c r="F1431" s="18" t="inlineStr">
        <is>
          <t>spline value</t>
        </is>
      </c>
      <c r="G1431" s="18" t="n"/>
      <c r="H1431" s="33" t="n">
        <v>55.5</v>
      </c>
      <c r="I1431" s="33" t="n"/>
      <c r="J1431" s="33" t="n"/>
      <c r="K1431" s="34" t="n">
        <v>-0.9011288636238871</v>
      </c>
      <c r="L1431" s="35">
        <f>IF(ISNUMBER(K1431),EXP(K1431),"")</f>
        <v/>
      </c>
      <c r="M1431" s="18" t="inlineStr">
        <is>
          <t>every value from 0 to 60 in steps of 0.1</t>
        </is>
      </c>
      <c r="N1431" s="18" t="inlineStr">
        <is>
          <t>buildings|large|elevation_m</t>
        </is>
      </c>
    </row>
    <row r="1432">
      <c r="B1432" s="18" t="inlineStr">
        <is>
          <t>buildings|large|elevation_m|55.6</t>
        </is>
      </c>
      <c r="C1432" s="18" t="inlineStr">
        <is>
          <t>buildings</t>
        </is>
      </c>
      <c r="D1432" s="18" t="inlineStr">
        <is>
          <t>large</t>
        </is>
      </c>
      <c r="E1432" s="18" t="inlineStr">
        <is>
          <t>elevation_m</t>
        </is>
      </c>
      <c r="F1432" s="18" t="inlineStr">
        <is>
          <t>spline value</t>
        </is>
      </c>
      <c r="G1432" s="18" t="n"/>
      <c r="H1432" s="33" t="n">
        <v>55.6</v>
      </c>
      <c r="I1432" s="33" t="n"/>
      <c r="J1432" s="33" t="n"/>
      <c r="K1432" s="34" t="n">
        <v>-0.9000287803176993</v>
      </c>
      <c r="L1432" s="35">
        <f>IF(ISNUMBER(K1432),EXP(K1432),"")</f>
        <v/>
      </c>
      <c r="M1432" s="18" t="inlineStr">
        <is>
          <t>every value from 0 to 60 in steps of 0.1</t>
        </is>
      </c>
      <c r="N1432" s="18" t="inlineStr">
        <is>
          <t>buildings|large|elevation_m</t>
        </is>
      </c>
    </row>
    <row r="1433">
      <c r="B1433" s="18" t="inlineStr">
        <is>
          <t>buildings|large|elevation_m|55.7</t>
        </is>
      </c>
      <c r="C1433" s="18" t="inlineStr">
        <is>
          <t>buildings</t>
        </is>
      </c>
      <c r="D1433" s="18" t="inlineStr">
        <is>
          <t>large</t>
        </is>
      </c>
      <c r="E1433" s="18" t="inlineStr">
        <is>
          <t>elevation_m</t>
        </is>
      </c>
      <c r="F1433" s="18" t="inlineStr">
        <is>
          <t>spline value</t>
        </is>
      </c>
      <c r="G1433" s="18" t="n"/>
      <c r="H1433" s="33" t="n">
        <v>55.7</v>
      </c>
      <c r="I1433" s="33" t="n"/>
      <c r="J1433" s="33" t="n"/>
      <c r="K1433" s="34" t="n">
        <v>-0.8989265124843668</v>
      </c>
      <c r="L1433" s="35">
        <f>IF(ISNUMBER(K1433),EXP(K1433),"")</f>
        <v/>
      </c>
      <c r="M1433" s="18" t="inlineStr">
        <is>
          <t>every value from 0 to 60 in steps of 0.1</t>
        </is>
      </c>
      <c r="N1433" s="18" t="inlineStr">
        <is>
          <t>buildings|large|elevation_m</t>
        </is>
      </c>
    </row>
    <row r="1434">
      <c r="B1434" s="18" t="inlineStr">
        <is>
          <t>buildings|large|elevation_m|55.8</t>
        </is>
      </c>
      <c r="C1434" s="18" t="inlineStr">
        <is>
          <t>buildings</t>
        </is>
      </c>
      <c r="D1434" s="18" t="inlineStr">
        <is>
          <t>large</t>
        </is>
      </c>
      <c r="E1434" s="18" t="inlineStr">
        <is>
          <t>elevation_m</t>
        </is>
      </c>
      <c r="F1434" s="18" t="inlineStr">
        <is>
          <t>spline value</t>
        </is>
      </c>
      <c r="G1434" s="18" t="n"/>
      <c r="H1434" s="33" t="n">
        <v>55.8</v>
      </c>
      <c r="I1434" s="33" t="n"/>
      <c r="J1434" s="33" t="n"/>
      <c r="K1434" s="34" t="n">
        <v>-0.8978220385255029</v>
      </c>
      <c r="L1434" s="35">
        <f>IF(ISNUMBER(K1434),EXP(K1434),"")</f>
        <v/>
      </c>
      <c r="M1434" s="18" t="inlineStr">
        <is>
          <t>every value from 0 to 60 in steps of 0.1</t>
        </is>
      </c>
      <c r="N1434" s="18" t="inlineStr">
        <is>
          <t>buildings|large|elevation_m</t>
        </is>
      </c>
    </row>
    <row r="1435">
      <c r="B1435" s="18" t="inlineStr">
        <is>
          <t>buildings|large|elevation_m|55.9</t>
        </is>
      </c>
      <c r="C1435" s="18" t="inlineStr">
        <is>
          <t>buildings</t>
        </is>
      </c>
      <c r="D1435" s="18" t="inlineStr">
        <is>
          <t>large</t>
        </is>
      </c>
      <c r="E1435" s="18" t="inlineStr">
        <is>
          <t>elevation_m</t>
        </is>
      </c>
      <c r="F1435" s="18" t="inlineStr">
        <is>
          <t>spline value</t>
        </is>
      </c>
      <c r="G1435" s="18" t="n"/>
      <c r="H1435" s="33" t="n">
        <v>55.9</v>
      </c>
      <c r="I1435" s="33" t="n"/>
      <c r="J1435" s="33" t="n"/>
      <c r="K1435" s="34" t="n">
        <v>-0.8967153368427211</v>
      </c>
      <c r="L1435" s="35">
        <f>IF(ISNUMBER(K1435),EXP(K1435),"")</f>
        <v/>
      </c>
      <c r="M1435" s="18" t="inlineStr">
        <is>
          <t>every value from 0 to 60 in steps of 0.1</t>
        </is>
      </c>
      <c r="N1435" s="18" t="inlineStr">
        <is>
          <t>buildings|large|elevation_m</t>
        </is>
      </c>
    </row>
    <row r="1436">
      <c r="B1436" s="18" t="inlineStr">
        <is>
          <t>buildings|large|elevation_m|56.0</t>
        </is>
      </c>
      <c r="C1436" s="18" t="inlineStr">
        <is>
          <t>buildings</t>
        </is>
      </c>
      <c r="D1436" s="18" t="inlineStr">
        <is>
          <t>large</t>
        </is>
      </c>
      <c r="E1436" s="18" t="inlineStr">
        <is>
          <t>elevation_m</t>
        </is>
      </c>
      <c r="F1436" s="18" t="inlineStr">
        <is>
          <t>spline value</t>
        </is>
      </c>
      <c r="G1436" s="18" t="n"/>
      <c r="H1436" s="33" t="n">
        <v>56</v>
      </c>
      <c r="I1436" s="33" t="n"/>
      <c r="J1436" s="33" t="n"/>
      <c r="K1436" s="34" t="n">
        <v>-0.8956063858376355</v>
      </c>
      <c r="L1436" s="35">
        <f>IF(ISNUMBER(K1436),EXP(K1436),"")</f>
        <v/>
      </c>
      <c r="M1436" s="18" t="inlineStr">
        <is>
          <t>every value from 0 to 60 in steps of 0.1</t>
        </is>
      </c>
      <c r="N1436" s="18" t="inlineStr">
        <is>
          <t>buildings|large|elevation_m</t>
        </is>
      </c>
    </row>
    <row r="1437">
      <c r="B1437" s="18" t="inlineStr">
        <is>
          <t>buildings|large|elevation_m|56.1</t>
        </is>
      </c>
      <c r="C1437" s="18" t="inlineStr">
        <is>
          <t>buildings</t>
        </is>
      </c>
      <c r="D1437" s="18" t="inlineStr">
        <is>
          <t>large</t>
        </is>
      </c>
      <c r="E1437" s="18" t="inlineStr">
        <is>
          <t>elevation_m</t>
        </is>
      </c>
      <c r="F1437" s="18" t="inlineStr">
        <is>
          <t>spline value</t>
        </is>
      </c>
      <c r="G1437" s="18" t="n"/>
      <c r="H1437" s="33" t="n">
        <v>56.1</v>
      </c>
      <c r="I1437" s="33" t="n"/>
      <c r="J1437" s="33" t="n"/>
      <c r="K1437" s="34" t="n">
        <v>-0.8944951639118596</v>
      </c>
      <c r="L1437" s="35">
        <f>IF(ISNUMBER(K1437),EXP(K1437),"")</f>
        <v/>
      </c>
      <c r="M1437" s="18" t="inlineStr">
        <is>
          <t>every value from 0 to 60 in steps of 0.1</t>
        </is>
      </c>
      <c r="N1437" s="18" t="inlineStr">
        <is>
          <t>buildings|large|elevation_m</t>
        </is>
      </c>
    </row>
    <row r="1438">
      <c r="B1438" s="18" t="inlineStr">
        <is>
          <t>buildings|large|elevation_m|56.2</t>
        </is>
      </c>
      <c r="C1438" s="18" t="inlineStr">
        <is>
          <t>buildings</t>
        </is>
      </c>
      <c r="D1438" s="18" t="inlineStr">
        <is>
          <t>large</t>
        </is>
      </c>
      <c r="E1438" s="18" t="inlineStr">
        <is>
          <t>elevation_m</t>
        </is>
      </c>
      <c r="F1438" s="18" t="inlineStr">
        <is>
          <t>spline value</t>
        </is>
      </c>
      <c r="G1438" s="18" t="n"/>
      <c r="H1438" s="33" t="n">
        <v>56.2</v>
      </c>
      <c r="I1438" s="33" t="n"/>
      <c r="J1438" s="33" t="n"/>
      <c r="K1438" s="34" t="n">
        <v>-0.893381649467007</v>
      </c>
      <c r="L1438" s="35">
        <f>IF(ISNUMBER(K1438),EXP(K1438),"")</f>
        <v/>
      </c>
      <c r="M1438" s="18" t="inlineStr">
        <is>
          <t>every value from 0 to 60 in steps of 0.1</t>
        </is>
      </c>
      <c r="N1438" s="18" t="inlineStr">
        <is>
          <t>buildings|large|elevation_m</t>
        </is>
      </c>
    </row>
    <row r="1439">
      <c r="B1439" s="18" t="inlineStr">
        <is>
          <t>buildings|large|elevation_m|56.3</t>
        </is>
      </c>
      <c r="C1439" s="18" t="inlineStr">
        <is>
          <t>buildings</t>
        </is>
      </c>
      <c r="D1439" s="18" t="inlineStr">
        <is>
          <t>large</t>
        </is>
      </c>
      <c r="E1439" s="18" t="inlineStr">
        <is>
          <t>elevation_m</t>
        </is>
      </c>
      <c r="F1439" s="18" t="inlineStr">
        <is>
          <t>spline value</t>
        </is>
      </c>
      <c r="G1439" s="18" t="n"/>
      <c r="H1439" s="33" t="n">
        <v>56.3</v>
      </c>
      <c r="I1439" s="33" t="n"/>
      <c r="J1439" s="33" t="n"/>
      <c r="K1439" s="34" t="n">
        <v>-0.8922658209046914</v>
      </c>
      <c r="L1439" s="35">
        <f>IF(ISNUMBER(K1439),EXP(K1439),"")</f>
        <v/>
      </c>
      <c r="M1439" s="18" t="inlineStr">
        <is>
          <t>every value from 0 to 60 in steps of 0.1</t>
        </is>
      </c>
      <c r="N1439" s="18" t="inlineStr">
        <is>
          <t>buildings|large|elevation_m</t>
        </is>
      </c>
    </row>
    <row r="1440">
      <c r="B1440" s="18" t="inlineStr">
        <is>
          <t>buildings|large|elevation_m|56.4</t>
        </is>
      </c>
      <c r="C1440" s="18" t="inlineStr">
        <is>
          <t>buildings</t>
        </is>
      </c>
      <c r="D1440" s="18" t="inlineStr">
        <is>
          <t>large</t>
        </is>
      </c>
      <c r="E1440" s="18" t="inlineStr">
        <is>
          <t>elevation_m</t>
        </is>
      </c>
      <c r="F1440" s="18" t="inlineStr">
        <is>
          <t>spline value</t>
        </is>
      </c>
      <c r="G1440" s="18" t="n"/>
      <c r="H1440" s="33" t="n">
        <v>56.4</v>
      </c>
      <c r="I1440" s="33" t="n"/>
      <c r="J1440" s="33" t="n"/>
      <c r="K1440" s="34" t="n">
        <v>-0.8911476566265266</v>
      </c>
      <c r="L1440" s="35">
        <f>IF(ISNUMBER(K1440),EXP(K1440),"")</f>
        <v/>
      </c>
      <c r="M1440" s="18" t="inlineStr">
        <is>
          <t>every value from 0 to 60 in steps of 0.1</t>
        </is>
      </c>
      <c r="N1440" s="18" t="inlineStr">
        <is>
          <t>buildings|large|elevation_m</t>
        </is>
      </c>
    </row>
    <row r="1441">
      <c r="B1441" s="18" t="inlineStr">
        <is>
          <t>buildings|large|elevation_m|56.5</t>
        </is>
      </c>
      <c r="C1441" s="18" t="inlineStr">
        <is>
          <t>buildings</t>
        </is>
      </c>
      <c r="D1441" s="18" t="inlineStr">
        <is>
          <t>large</t>
        </is>
      </c>
      <c r="E1441" s="18" t="inlineStr">
        <is>
          <t>elevation_m</t>
        </is>
      </c>
      <c r="F1441" s="18" t="inlineStr">
        <is>
          <t>spline value</t>
        </is>
      </c>
      <c r="G1441" s="18" t="n"/>
      <c r="H1441" s="33" t="n">
        <v>56.5</v>
      </c>
      <c r="I1441" s="33" t="n"/>
      <c r="J1441" s="33" t="n"/>
      <c r="K1441" s="34" t="n">
        <v>-0.8900271350341259</v>
      </c>
      <c r="L1441" s="35">
        <f>IF(ISNUMBER(K1441),EXP(K1441),"")</f>
        <v/>
      </c>
      <c r="M1441" s="18" t="inlineStr">
        <is>
          <t>every value from 0 to 60 in steps of 0.1</t>
        </is>
      </c>
      <c r="N1441" s="18" t="inlineStr">
        <is>
          <t>buildings|large|elevation_m</t>
        </is>
      </c>
    </row>
    <row r="1442">
      <c r="B1442" s="18" t="inlineStr">
        <is>
          <t>buildings|large|elevation_m|56.6</t>
        </is>
      </c>
      <c r="C1442" s="18" t="inlineStr">
        <is>
          <t>buildings</t>
        </is>
      </c>
      <c r="D1442" s="18" t="inlineStr">
        <is>
          <t>large</t>
        </is>
      </c>
      <c r="E1442" s="18" t="inlineStr">
        <is>
          <t>elevation_m</t>
        </is>
      </c>
      <c r="F1442" s="18" t="inlineStr">
        <is>
          <t>spline value</t>
        </is>
      </c>
      <c r="G1442" s="18" t="n"/>
      <c r="H1442" s="33" t="n">
        <v>56.6</v>
      </c>
      <c r="I1442" s="33" t="n"/>
      <c r="J1442" s="33" t="n"/>
      <c r="K1442" s="34" t="n">
        <v>-0.8889042345291033</v>
      </c>
      <c r="L1442" s="35">
        <f>IF(ISNUMBER(K1442),EXP(K1442),"")</f>
        <v/>
      </c>
      <c r="M1442" s="18" t="inlineStr">
        <is>
          <t>every value from 0 to 60 in steps of 0.1</t>
        </is>
      </c>
      <c r="N1442" s="18" t="inlineStr">
        <is>
          <t>buildings|large|elevation_m</t>
        </is>
      </c>
    </row>
    <row r="1443">
      <c r="B1443" s="18" t="inlineStr">
        <is>
          <t>buildings|large|elevation_m|56.7</t>
        </is>
      </c>
      <c r="C1443" s="18" t="inlineStr">
        <is>
          <t>buildings</t>
        </is>
      </c>
      <c r="D1443" s="18" t="inlineStr">
        <is>
          <t>large</t>
        </is>
      </c>
      <c r="E1443" s="18" t="inlineStr">
        <is>
          <t>elevation_m</t>
        </is>
      </c>
      <c r="F1443" s="18" t="inlineStr">
        <is>
          <t>spline value</t>
        </is>
      </c>
      <c r="G1443" s="18" t="n"/>
      <c r="H1443" s="33" t="n">
        <v>56.7</v>
      </c>
      <c r="I1443" s="33" t="n"/>
      <c r="J1443" s="33" t="n"/>
      <c r="K1443" s="34" t="n">
        <v>-0.887778933513072</v>
      </c>
      <c r="L1443" s="35">
        <f>IF(ISNUMBER(K1443),EXP(K1443),"")</f>
        <v/>
      </c>
      <c r="M1443" s="18" t="inlineStr">
        <is>
          <t>every value from 0 to 60 in steps of 0.1</t>
        </is>
      </c>
      <c r="N1443" s="18" t="inlineStr">
        <is>
          <t>buildings|large|elevation_m</t>
        </is>
      </c>
    </row>
    <row r="1444">
      <c r="B1444" s="18" t="inlineStr">
        <is>
          <t>buildings|large|elevation_m|56.8</t>
        </is>
      </c>
      <c r="C1444" s="18" t="inlineStr">
        <is>
          <t>buildings</t>
        </is>
      </c>
      <c r="D1444" s="18" t="inlineStr">
        <is>
          <t>large</t>
        </is>
      </c>
      <c r="E1444" s="18" t="inlineStr">
        <is>
          <t>elevation_m</t>
        </is>
      </c>
      <c r="F1444" s="18" t="inlineStr">
        <is>
          <t>spline value</t>
        </is>
      </c>
      <c r="G1444" s="18" t="n"/>
      <c r="H1444" s="33" t="n">
        <v>56.8</v>
      </c>
      <c r="I1444" s="33" t="n"/>
      <c r="J1444" s="33" t="n"/>
      <c r="K1444" s="34" t="n">
        <v>-0.8866512103876465</v>
      </c>
      <c r="L1444" s="35">
        <f>IF(ISNUMBER(K1444),EXP(K1444),"")</f>
        <v/>
      </c>
      <c r="M1444" s="18" t="inlineStr">
        <is>
          <t>every value from 0 to 60 in steps of 0.1</t>
        </is>
      </c>
      <c r="N1444" s="18" t="inlineStr">
        <is>
          <t>buildings|large|elevation_m</t>
        </is>
      </c>
    </row>
    <row r="1445">
      <c r="B1445" s="18" t="inlineStr">
        <is>
          <t>buildings|large|elevation_m|56.9</t>
        </is>
      </c>
      <c r="C1445" s="18" t="inlineStr">
        <is>
          <t>buildings</t>
        </is>
      </c>
      <c r="D1445" s="18" t="inlineStr">
        <is>
          <t>large</t>
        </is>
      </c>
      <c r="E1445" s="18" t="inlineStr">
        <is>
          <t>elevation_m</t>
        </is>
      </c>
      <c r="F1445" s="18" t="inlineStr">
        <is>
          <t>spline value</t>
        </is>
      </c>
      <c r="G1445" s="18" t="n"/>
      <c r="H1445" s="33" t="n">
        <v>56.9</v>
      </c>
      <c r="I1445" s="33" t="n"/>
      <c r="J1445" s="33" t="n"/>
      <c r="K1445" s="34" t="n">
        <v>-0.8855210435544397</v>
      </c>
      <c r="L1445" s="35">
        <f>IF(ISNUMBER(K1445),EXP(K1445),"")</f>
        <v/>
      </c>
      <c r="M1445" s="18" t="inlineStr">
        <is>
          <t>every value from 0 to 60 in steps of 0.1</t>
        </is>
      </c>
      <c r="N1445" s="18" t="inlineStr">
        <is>
          <t>buildings|large|elevation_m</t>
        </is>
      </c>
    </row>
    <row r="1446">
      <c r="B1446" s="18" t="inlineStr">
        <is>
          <t>buildings|large|elevation_m|57.0</t>
        </is>
      </c>
      <c r="C1446" s="18" t="inlineStr">
        <is>
          <t>buildings</t>
        </is>
      </c>
      <c r="D1446" s="18" t="inlineStr">
        <is>
          <t>large</t>
        </is>
      </c>
      <c r="E1446" s="18" t="inlineStr">
        <is>
          <t>elevation_m</t>
        </is>
      </c>
      <c r="F1446" s="18" t="inlineStr">
        <is>
          <t>spline value</t>
        </is>
      </c>
      <c r="G1446" s="18" t="n"/>
      <c r="H1446" s="33" t="n">
        <v>57</v>
      </c>
      <c r="I1446" s="33" t="n"/>
      <c r="J1446" s="33" t="n"/>
      <c r="K1446" s="34" t="n">
        <v>-0.8843884114150655</v>
      </c>
      <c r="L1446" s="35">
        <f>IF(ISNUMBER(K1446),EXP(K1446),"")</f>
        <v/>
      </c>
      <c r="M1446" s="18" t="inlineStr">
        <is>
          <t>every value from 0 to 60 in steps of 0.1</t>
        </is>
      </c>
      <c r="N1446" s="18" t="inlineStr">
        <is>
          <t>buildings|large|elevation_m</t>
        </is>
      </c>
    </row>
    <row r="1447">
      <c r="B1447" s="18" t="inlineStr">
        <is>
          <t>buildings|large|elevation_m|57.1</t>
        </is>
      </c>
      <c r="C1447" s="18" t="inlineStr">
        <is>
          <t>buildings</t>
        </is>
      </c>
      <c r="D1447" s="18" t="inlineStr">
        <is>
          <t>large</t>
        </is>
      </c>
      <c r="E1447" s="18" t="inlineStr">
        <is>
          <t>elevation_m</t>
        </is>
      </c>
      <c r="F1447" s="18" t="inlineStr">
        <is>
          <t>spline value</t>
        </is>
      </c>
      <c r="G1447" s="18" t="n"/>
      <c r="H1447" s="33" t="n">
        <v>57.1</v>
      </c>
      <c r="I1447" s="33" t="n"/>
      <c r="J1447" s="33" t="n"/>
      <c r="K1447" s="34" t="n">
        <v>-0.8832532923711377</v>
      </c>
      <c r="L1447" s="35">
        <f>IF(ISNUMBER(K1447),EXP(K1447),"")</f>
        <v/>
      </c>
      <c r="M1447" s="18" t="inlineStr">
        <is>
          <t>every value from 0 to 60 in steps of 0.1</t>
        </is>
      </c>
      <c r="N1447" s="18" t="inlineStr">
        <is>
          <t>buildings|large|elevation_m</t>
        </is>
      </c>
    </row>
    <row r="1448">
      <c r="B1448" s="18" t="inlineStr">
        <is>
          <t>buildings|large|elevation_m|57.2</t>
        </is>
      </c>
      <c r="C1448" s="18" t="inlineStr">
        <is>
          <t>buildings</t>
        </is>
      </c>
      <c r="D1448" s="18" t="inlineStr">
        <is>
          <t>large</t>
        </is>
      </c>
      <c r="E1448" s="18" t="inlineStr">
        <is>
          <t>elevation_m</t>
        </is>
      </c>
      <c r="F1448" s="18" t="inlineStr">
        <is>
          <t>spline value</t>
        </is>
      </c>
      <c r="G1448" s="18" t="n"/>
      <c r="H1448" s="33" t="n">
        <v>57.2</v>
      </c>
      <c r="I1448" s="33" t="n"/>
      <c r="J1448" s="33" t="n"/>
      <c r="K1448" s="34" t="n">
        <v>-0.8821156648242696</v>
      </c>
      <c r="L1448" s="35">
        <f>IF(ISNUMBER(K1448),EXP(K1448),"")</f>
        <v/>
      </c>
      <c r="M1448" s="18" t="inlineStr">
        <is>
          <t>every value from 0 to 60 in steps of 0.1</t>
        </is>
      </c>
      <c r="N1448" s="18" t="inlineStr">
        <is>
          <t>buildings|large|elevation_m</t>
        </is>
      </c>
    </row>
    <row r="1449">
      <c r="B1449" s="18" t="inlineStr">
        <is>
          <t>buildings|large|elevation_m|57.3</t>
        </is>
      </c>
      <c r="C1449" s="18" t="inlineStr">
        <is>
          <t>buildings</t>
        </is>
      </c>
      <c r="D1449" s="18" t="inlineStr">
        <is>
          <t>large</t>
        </is>
      </c>
      <c r="E1449" s="18" t="inlineStr">
        <is>
          <t>elevation_m</t>
        </is>
      </c>
      <c r="F1449" s="18" t="inlineStr">
        <is>
          <t>spline value</t>
        </is>
      </c>
      <c r="G1449" s="18" t="n"/>
      <c r="H1449" s="33" t="n">
        <v>57.3</v>
      </c>
      <c r="I1449" s="33" t="n"/>
      <c r="J1449" s="33" t="n"/>
      <c r="K1449" s="34" t="n">
        <v>-0.8809755071760754</v>
      </c>
      <c r="L1449" s="35">
        <f>IF(ISNUMBER(K1449),EXP(K1449),"")</f>
        <v/>
      </c>
      <c r="M1449" s="18" t="inlineStr">
        <is>
          <t>every value from 0 to 60 in steps of 0.1</t>
        </is>
      </c>
      <c r="N1449" s="18" t="inlineStr">
        <is>
          <t>buildings|large|elevation_m</t>
        </is>
      </c>
    </row>
    <row r="1450">
      <c r="B1450" s="18" t="inlineStr">
        <is>
          <t>buildings|large|elevation_m|57.4</t>
        </is>
      </c>
      <c r="C1450" s="18" t="inlineStr">
        <is>
          <t>buildings</t>
        </is>
      </c>
      <c r="D1450" s="18" t="inlineStr">
        <is>
          <t>large</t>
        </is>
      </c>
      <c r="E1450" s="18" t="inlineStr">
        <is>
          <t>elevation_m</t>
        </is>
      </c>
      <c r="F1450" s="18" t="inlineStr">
        <is>
          <t>spline value</t>
        </is>
      </c>
      <c r="G1450" s="18" t="n"/>
      <c r="H1450" s="33" t="n">
        <v>57.4</v>
      </c>
      <c r="I1450" s="33" t="n"/>
      <c r="J1450" s="33" t="n"/>
      <c r="K1450" s="34" t="n">
        <v>-0.879832797828168</v>
      </c>
      <c r="L1450" s="35">
        <f>IF(ISNUMBER(K1450),EXP(K1450),"")</f>
        <v/>
      </c>
      <c r="M1450" s="18" t="inlineStr">
        <is>
          <t>every value from 0 to 60 in steps of 0.1</t>
        </is>
      </c>
      <c r="N1450" s="18" t="inlineStr">
        <is>
          <t>buildings|large|elevation_m</t>
        </is>
      </c>
    </row>
    <row r="1451">
      <c r="B1451" s="18" t="inlineStr">
        <is>
          <t>buildings|large|elevation_m|57.5</t>
        </is>
      </c>
      <c r="C1451" s="18" t="inlineStr">
        <is>
          <t>buildings</t>
        </is>
      </c>
      <c r="D1451" s="18" t="inlineStr">
        <is>
          <t>large</t>
        </is>
      </c>
      <c r="E1451" s="18" t="inlineStr">
        <is>
          <t>elevation_m</t>
        </is>
      </c>
      <c r="F1451" s="18" t="inlineStr">
        <is>
          <t>spline value</t>
        </is>
      </c>
      <c r="G1451" s="18" t="n"/>
      <c r="H1451" s="33" t="n">
        <v>57.5</v>
      </c>
      <c r="I1451" s="33" t="n"/>
      <c r="J1451" s="33" t="n"/>
      <c r="K1451" s="34" t="n">
        <v>-0.878687515182162</v>
      </c>
      <c r="L1451" s="35">
        <f>IF(ISNUMBER(K1451),EXP(K1451),"")</f>
        <v/>
      </c>
      <c r="M1451" s="18" t="inlineStr">
        <is>
          <t>every value from 0 to 60 in steps of 0.1</t>
        </is>
      </c>
      <c r="N1451" s="18" t="inlineStr">
        <is>
          <t>buildings|large|elevation_m</t>
        </is>
      </c>
    </row>
    <row r="1452">
      <c r="B1452" s="18" t="inlineStr">
        <is>
          <t>buildings|large|elevation_m|57.6</t>
        </is>
      </c>
      <c r="C1452" s="18" t="inlineStr">
        <is>
          <t>buildings</t>
        </is>
      </c>
      <c r="D1452" s="18" t="inlineStr">
        <is>
          <t>large</t>
        </is>
      </c>
      <c r="E1452" s="18" t="inlineStr">
        <is>
          <t>elevation_m</t>
        </is>
      </c>
      <c r="F1452" s="18" t="inlineStr">
        <is>
          <t>spline value</t>
        </is>
      </c>
      <c r="G1452" s="18" t="n"/>
      <c r="H1452" s="33" t="n">
        <v>57.6</v>
      </c>
      <c r="I1452" s="33" t="n"/>
      <c r="J1452" s="33" t="n"/>
      <c r="K1452" s="34" t="n">
        <v>-0.8775396376396704</v>
      </c>
      <c r="L1452" s="35">
        <f>IF(ISNUMBER(K1452),EXP(K1452),"")</f>
        <v/>
      </c>
      <c r="M1452" s="18" t="inlineStr">
        <is>
          <t>every value from 0 to 60 in steps of 0.1</t>
        </is>
      </c>
      <c r="N1452" s="18" t="inlineStr">
        <is>
          <t>buildings|large|elevation_m</t>
        </is>
      </c>
    </row>
    <row r="1453">
      <c r="B1453" s="18" t="inlineStr">
        <is>
          <t>buildings|large|elevation_m|57.7</t>
        </is>
      </c>
      <c r="C1453" s="18" t="inlineStr">
        <is>
          <t>buildings</t>
        </is>
      </c>
      <c r="D1453" s="18" t="inlineStr">
        <is>
          <t>large</t>
        </is>
      </c>
      <c r="E1453" s="18" t="inlineStr">
        <is>
          <t>elevation_m</t>
        </is>
      </c>
      <c r="F1453" s="18" t="inlineStr">
        <is>
          <t>spline value</t>
        </is>
      </c>
      <c r="G1453" s="18" t="n"/>
      <c r="H1453" s="33" t="n">
        <v>57.7</v>
      </c>
      <c r="I1453" s="33" t="n"/>
      <c r="J1453" s="33" t="n"/>
      <c r="K1453" s="34" t="n">
        <v>-0.8763891436023068</v>
      </c>
      <c r="L1453" s="35">
        <f>IF(ISNUMBER(K1453),EXP(K1453),"")</f>
        <v/>
      </c>
      <c r="M1453" s="18" t="inlineStr">
        <is>
          <t>every value from 0 to 60 in steps of 0.1</t>
        </is>
      </c>
      <c r="N1453" s="18" t="inlineStr">
        <is>
          <t>buildings|large|elevation_m</t>
        </is>
      </c>
    </row>
    <row r="1454">
      <c r="B1454" s="18" t="inlineStr">
        <is>
          <t>buildings|large|elevation_m|57.8</t>
        </is>
      </c>
      <c r="C1454" s="18" t="inlineStr">
        <is>
          <t>buildings</t>
        </is>
      </c>
      <c r="D1454" s="18" t="inlineStr">
        <is>
          <t>large</t>
        </is>
      </c>
      <c r="E1454" s="18" t="inlineStr">
        <is>
          <t>elevation_m</t>
        </is>
      </c>
      <c r="F1454" s="18" t="inlineStr">
        <is>
          <t>spline value</t>
        </is>
      </c>
      <c r="G1454" s="18" t="n"/>
      <c r="H1454" s="33" t="n">
        <v>57.8</v>
      </c>
      <c r="I1454" s="33" t="n"/>
      <c r="J1454" s="33" t="n"/>
      <c r="K1454" s="34" t="n">
        <v>-0.8752360114716851</v>
      </c>
      <c r="L1454" s="35">
        <f>IF(ISNUMBER(K1454),EXP(K1454),"")</f>
        <v/>
      </c>
      <c r="M1454" s="18" t="inlineStr">
        <is>
          <t>every value from 0 to 60 in steps of 0.1</t>
        </is>
      </c>
      <c r="N1454" s="18" t="inlineStr">
        <is>
          <t>buildings|large|elevation_m</t>
        </is>
      </c>
    </row>
    <row r="1455">
      <c r="B1455" s="18" t="inlineStr">
        <is>
          <t>buildings|large|elevation_m|57.9</t>
        </is>
      </c>
      <c r="C1455" s="18" t="inlineStr">
        <is>
          <t>buildings</t>
        </is>
      </c>
      <c r="D1455" s="18" t="inlineStr">
        <is>
          <t>large</t>
        </is>
      </c>
      <c r="E1455" s="18" t="inlineStr">
        <is>
          <t>elevation_m</t>
        </is>
      </c>
      <c r="F1455" s="18" t="inlineStr">
        <is>
          <t>spline value</t>
        </is>
      </c>
      <c r="G1455" s="18" t="n"/>
      <c r="H1455" s="33" t="n">
        <v>57.9</v>
      </c>
      <c r="I1455" s="33" t="n"/>
      <c r="J1455" s="33" t="n"/>
      <c r="K1455" s="34" t="n">
        <v>-0.8740802196494191</v>
      </c>
      <c r="L1455" s="35">
        <f>IF(ISNUMBER(K1455),EXP(K1455),"")</f>
        <v/>
      </c>
      <c r="M1455" s="18" t="inlineStr">
        <is>
          <t>every value from 0 to 60 in steps of 0.1</t>
        </is>
      </c>
      <c r="N1455" s="18" t="inlineStr">
        <is>
          <t>buildings|large|elevation_m</t>
        </is>
      </c>
    </row>
    <row r="1456">
      <c r="B1456" s="18" t="inlineStr">
        <is>
          <t>buildings|large|elevation_m|58.0</t>
        </is>
      </c>
      <c r="C1456" s="18" t="inlineStr">
        <is>
          <t>buildings</t>
        </is>
      </c>
      <c r="D1456" s="18" t="inlineStr">
        <is>
          <t>large</t>
        </is>
      </c>
      <c r="E1456" s="18" t="inlineStr">
        <is>
          <t>elevation_m</t>
        </is>
      </c>
      <c r="F1456" s="18" t="inlineStr">
        <is>
          <t>spline value</t>
        </is>
      </c>
      <c r="G1456" s="18" t="n"/>
      <c r="H1456" s="33" t="n">
        <v>58</v>
      </c>
      <c r="I1456" s="33" t="n"/>
      <c r="J1456" s="33" t="n"/>
      <c r="K1456" s="34" t="n">
        <v>-0.8729217465371224</v>
      </c>
      <c r="L1456" s="35">
        <f>IF(ISNUMBER(K1456),EXP(K1456),"")</f>
        <v/>
      </c>
      <c r="M1456" s="18" t="inlineStr">
        <is>
          <t>every value from 0 to 60 in steps of 0.1</t>
        </is>
      </c>
      <c r="N1456" s="18" t="inlineStr">
        <is>
          <t>buildings|large|elevation_m</t>
        </is>
      </c>
    </row>
    <row r="1457">
      <c r="B1457" s="18" t="inlineStr">
        <is>
          <t>buildings|large|elevation_m|58.1</t>
        </is>
      </c>
      <c r="C1457" s="18" t="inlineStr">
        <is>
          <t>buildings</t>
        </is>
      </c>
      <c r="D1457" s="18" t="inlineStr">
        <is>
          <t>large</t>
        </is>
      </c>
      <c r="E1457" s="18" t="inlineStr">
        <is>
          <t>elevation_m</t>
        </is>
      </c>
      <c r="F1457" s="18" t="inlineStr">
        <is>
          <t>spline value</t>
        </is>
      </c>
      <c r="G1457" s="18" t="n"/>
      <c r="H1457" s="33" t="n">
        <v>58.1</v>
      </c>
      <c r="I1457" s="33" t="n"/>
      <c r="J1457" s="33" t="n"/>
      <c r="K1457" s="34" t="n">
        <v>-0.8717605705364084</v>
      </c>
      <c r="L1457" s="35">
        <f>IF(ISNUMBER(K1457),EXP(K1457),"")</f>
        <v/>
      </c>
      <c r="M1457" s="18" t="inlineStr">
        <is>
          <t>every value from 0 to 60 in steps of 0.1</t>
        </is>
      </c>
      <c r="N1457" s="18" t="inlineStr">
        <is>
          <t>buildings|large|elevation_m</t>
        </is>
      </c>
    </row>
    <row r="1458">
      <c r="B1458" s="18" t="inlineStr">
        <is>
          <t>buildings|large|elevation_m|58.2</t>
        </is>
      </c>
      <c r="C1458" s="18" t="inlineStr">
        <is>
          <t>buildings</t>
        </is>
      </c>
      <c r="D1458" s="18" t="inlineStr">
        <is>
          <t>large</t>
        </is>
      </c>
      <c r="E1458" s="18" t="inlineStr">
        <is>
          <t>elevation_m</t>
        </is>
      </c>
      <c r="F1458" s="18" t="inlineStr">
        <is>
          <t>spline value</t>
        </is>
      </c>
      <c r="G1458" s="18" t="n"/>
      <c r="H1458" s="33" t="n">
        <v>58.2</v>
      </c>
      <c r="I1458" s="33" t="n"/>
      <c r="J1458" s="33" t="n"/>
      <c r="K1458" s="34" t="n">
        <v>-0.8705966700488911</v>
      </c>
      <c r="L1458" s="35">
        <f>IF(ISNUMBER(K1458),EXP(K1458),"")</f>
        <v/>
      </c>
      <c r="M1458" s="18" t="inlineStr">
        <is>
          <t>every value from 0 to 60 in steps of 0.1</t>
        </is>
      </c>
      <c r="N1458" s="18" t="inlineStr">
        <is>
          <t>buildings|large|elevation_m</t>
        </is>
      </c>
    </row>
    <row r="1459">
      <c r="B1459" s="18" t="inlineStr">
        <is>
          <t>buildings|large|elevation_m|58.3</t>
        </is>
      </c>
      <c r="C1459" s="18" t="inlineStr">
        <is>
          <t>buildings</t>
        </is>
      </c>
      <c r="D1459" s="18" t="inlineStr">
        <is>
          <t>large</t>
        </is>
      </c>
      <c r="E1459" s="18" t="inlineStr">
        <is>
          <t>elevation_m</t>
        </is>
      </c>
      <c r="F1459" s="18" t="inlineStr">
        <is>
          <t>spline value</t>
        </is>
      </c>
      <c r="G1459" s="18" t="n"/>
      <c r="H1459" s="33" t="n">
        <v>58.3</v>
      </c>
      <c r="I1459" s="33" t="n"/>
      <c r="J1459" s="33" t="n"/>
      <c r="K1459" s="34" t="n">
        <v>-0.8694300234761838</v>
      </c>
      <c r="L1459" s="35">
        <f>IF(ISNUMBER(K1459),EXP(K1459),"")</f>
        <v/>
      </c>
      <c r="M1459" s="18" t="inlineStr">
        <is>
          <t>every value from 0 to 60 in steps of 0.1</t>
        </is>
      </c>
      <c r="N1459" s="18" t="inlineStr">
        <is>
          <t>buildings|large|elevation_m</t>
        </is>
      </c>
    </row>
    <row r="1460">
      <c r="B1460" s="18" t="inlineStr">
        <is>
          <t>buildings|large|elevation_m|58.4</t>
        </is>
      </c>
      <c r="C1460" s="18" t="inlineStr">
        <is>
          <t>buildings</t>
        </is>
      </c>
      <c r="D1460" s="18" t="inlineStr">
        <is>
          <t>large</t>
        </is>
      </c>
      <c r="E1460" s="18" t="inlineStr">
        <is>
          <t>elevation_m</t>
        </is>
      </c>
      <c r="F1460" s="18" t="inlineStr">
        <is>
          <t>spline value</t>
        </is>
      </c>
      <c r="G1460" s="18" t="n"/>
      <c r="H1460" s="33" t="n">
        <v>58.4</v>
      </c>
      <c r="I1460" s="33" t="n"/>
      <c r="J1460" s="33" t="n"/>
      <c r="K1460" s="34" t="n">
        <v>-0.8682606092199002</v>
      </c>
      <c r="L1460" s="35">
        <f>IF(ISNUMBER(K1460),EXP(K1460),"")</f>
        <v/>
      </c>
      <c r="M1460" s="18" t="inlineStr">
        <is>
          <t>every value from 0 to 60 in steps of 0.1</t>
        </is>
      </c>
      <c r="N1460" s="18" t="inlineStr">
        <is>
          <t>buildings|large|elevation_m</t>
        </is>
      </c>
    </row>
    <row r="1461">
      <c r="B1461" s="18" t="inlineStr">
        <is>
          <t>buildings|large|elevation_m|58.5</t>
        </is>
      </c>
      <c r="C1461" s="18" t="inlineStr">
        <is>
          <t>buildings</t>
        </is>
      </c>
      <c r="D1461" s="18" t="inlineStr">
        <is>
          <t>large</t>
        </is>
      </c>
      <c r="E1461" s="18" t="inlineStr">
        <is>
          <t>elevation_m</t>
        </is>
      </c>
      <c r="F1461" s="18" t="inlineStr">
        <is>
          <t>spline value</t>
        </is>
      </c>
      <c r="G1461" s="18" t="n"/>
      <c r="H1461" s="33" t="n">
        <v>58.5</v>
      </c>
      <c r="I1461" s="33" t="n"/>
      <c r="J1461" s="33" t="n"/>
      <c r="K1461" s="34" t="n">
        <v>-0.8670884056816545</v>
      </c>
      <c r="L1461" s="35">
        <f>IF(ISNUMBER(K1461),EXP(K1461),"")</f>
        <v/>
      </c>
      <c r="M1461" s="18" t="inlineStr">
        <is>
          <t>every value from 0 to 60 in steps of 0.1</t>
        </is>
      </c>
      <c r="N1461" s="18" t="inlineStr">
        <is>
          <t>buildings|large|elevation_m</t>
        </is>
      </c>
    </row>
    <row r="1462">
      <c r="B1462" s="18" t="inlineStr">
        <is>
          <t>buildings|large|elevation_m|58.6</t>
        </is>
      </c>
      <c r="C1462" s="18" t="inlineStr">
        <is>
          <t>buildings</t>
        </is>
      </c>
      <c r="D1462" s="18" t="inlineStr">
        <is>
          <t>large</t>
        </is>
      </c>
      <c r="E1462" s="18" t="inlineStr">
        <is>
          <t>elevation_m</t>
        </is>
      </c>
      <c r="F1462" s="18" t="inlineStr">
        <is>
          <t>spline value</t>
        </is>
      </c>
      <c r="G1462" s="18" t="n"/>
      <c r="H1462" s="33" t="n">
        <v>58.6</v>
      </c>
      <c r="I1462" s="33" t="n"/>
      <c r="J1462" s="33" t="n"/>
      <c r="K1462" s="34" t="n">
        <v>-0.8659133912630597</v>
      </c>
      <c r="L1462" s="35">
        <f>IF(ISNUMBER(K1462),EXP(K1462),"")</f>
        <v/>
      </c>
      <c r="M1462" s="18" t="inlineStr">
        <is>
          <t>every value from 0 to 60 in steps of 0.1</t>
        </is>
      </c>
      <c r="N1462" s="18" t="inlineStr">
        <is>
          <t>buildings|large|elevation_m</t>
        </is>
      </c>
    </row>
    <row r="1463">
      <c r="B1463" s="18" t="inlineStr">
        <is>
          <t>buildings|large|elevation_m|58.7</t>
        </is>
      </c>
      <c r="C1463" s="18" t="inlineStr">
        <is>
          <t>buildings</t>
        </is>
      </c>
      <c r="D1463" s="18" t="inlineStr">
        <is>
          <t>large</t>
        </is>
      </c>
      <c r="E1463" s="18" t="inlineStr">
        <is>
          <t>elevation_m</t>
        </is>
      </c>
      <c r="F1463" s="18" t="inlineStr">
        <is>
          <t>spline value</t>
        </is>
      </c>
      <c r="G1463" s="18" t="n"/>
      <c r="H1463" s="33" t="n">
        <v>58.7</v>
      </c>
      <c r="I1463" s="33" t="n"/>
      <c r="J1463" s="33" t="n"/>
      <c r="K1463" s="34" t="n">
        <v>-0.8647355443657299</v>
      </c>
      <c r="L1463" s="35">
        <f>IF(ISNUMBER(K1463),EXP(K1463),"")</f>
        <v/>
      </c>
      <c r="M1463" s="18" t="inlineStr">
        <is>
          <t>every value from 0 to 60 in steps of 0.1</t>
        </is>
      </c>
      <c r="N1463" s="18" t="inlineStr">
        <is>
          <t>buildings|large|elevation_m</t>
        </is>
      </c>
    </row>
    <row r="1464">
      <c r="B1464" s="18" t="inlineStr">
        <is>
          <t>buildings|large|elevation_m|58.8</t>
        </is>
      </c>
      <c r="C1464" s="18" t="inlineStr">
        <is>
          <t>buildings</t>
        </is>
      </c>
      <c r="D1464" s="18" t="inlineStr">
        <is>
          <t>large</t>
        </is>
      </c>
      <c r="E1464" s="18" t="inlineStr">
        <is>
          <t>elevation_m</t>
        </is>
      </c>
      <c r="F1464" s="18" t="inlineStr">
        <is>
          <t>spline value</t>
        </is>
      </c>
      <c r="G1464" s="18" t="n"/>
      <c r="H1464" s="33" t="n">
        <v>58.8</v>
      </c>
      <c r="I1464" s="33" t="n"/>
      <c r="J1464" s="33" t="n"/>
      <c r="K1464" s="34" t="n">
        <v>-0.8635548433912785</v>
      </c>
      <c r="L1464" s="35">
        <f>IF(ISNUMBER(K1464),EXP(K1464),"")</f>
        <v/>
      </c>
      <c r="M1464" s="18" t="inlineStr">
        <is>
          <t>every value from 0 to 60 in steps of 0.1</t>
        </is>
      </c>
      <c r="N1464" s="18" t="inlineStr">
        <is>
          <t>buildings|large|elevation_m</t>
        </is>
      </c>
    </row>
    <row r="1465">
      <c r="B1465" s="18" t="inlineStr">
        <is>
          <t>buildings|large|elevation_m|58.9</t>
        </is>
      </c>
      <c r="C1465" s="18" t="inlineStr">
        <is>
          <t>buildings</t>
        </is>
      </c>
      <c r="D1465" s="18" t="inlineStr">
        <is>
          <t>large</t>
        </is>
      </c>
      <c r="E1465" s="18" t="inlineStr">
        <is>
          <t>elevation_m</t>
        </is>
      </c>
      <c r="F1465" s="18" t="inlineStr">
        <is>
          <t>spline value</t>
        </is>
      </c>
      <c r="G1465" s="18" t="n"/>
      <c r="H1465" s="33" t="n">
        <v>58.9</v>
      </c>
      <c r="I1465" s="33" t="n"/>
      <c r="J1465" s="33" t="n"/>
      <c r="K1465" s="34" t="n">
        <v>-0.862371266741319</v>
      </c>
      <c r="L1465" s="35">
        <f>IF(ISNUMBER(K1465),EXP(K1465),"")</f>
        <v/>
      </c>
      <c r="M1465" s="18" t="inlineStr">
        <is>
          <t>every value from 0 to 60 in steps of 0.1</t>
        </is>
      </c>
      <c r="N1465" s="18" t="inlineStr">
        <is>
          <t>buildings|large|elevation_m</t>
        </is>
      </c>
    </row>
    <row r="1466">
      <c r="B1466" s="18" t="inlineStr">
        <is>
          <t>buildings|large|elevation_m|59.0</t>
        </is>
      </c>
      <c r="C1466" s="18" t="inlineStr">
        <is>
          <t>buildings</t>
        </is>
      </c>
      <c r="D1466" s="18" t="inlineStr">
        <is>
          <t>large</t>
        </is>
      </c>
      <c r="E1466" s="18" t="inlineStr">
        <is>
          <t>elevation_m</t>
        </is>
      </c>
      <c r="F1466" s="18" t="inlineStr">
        <is>
          <t>spline value</t>
        </is>
      </c>
      <c r="G1466" s="18" t="n"/>
      <c r="H1466" s="33" t="n">
        <v>59</v>
      </c>
      <c r="I1466" s="33" t="n"/>
      <c r="J1466" s="33" t="n"/>
      <c r="K1466" s="34" t="n">
        <v>-0.8611847928174656</v>
      </c>
      <c r="L1466" s="35">
        <f>IF(ISNUMBER(K1466),EXP(K1466),"")</f>
        <v/>
      </c>
      <c r="M1466" s="18" t="inlineStr">
        <is>
          <t>every value from 0 to 60 in steps of 0.1</t>
        </is>
      </c>
      <c r="N1466" s="18" t="inlineStr">
        <is>
          <t>buildings|large|elevation_m</t>
        </is>
      </c>
    </row>
    <row r="1467">
      <c r="B1467" s="18" t="inlineStr">
        <is>
          <t>buildings|large|elevation_m|59.1</t>
        </is>
      </c>
      <c r="C1467" s="18" t="inlineStr">
        <is>
          <t>buildings</t>
        </is>
      </c>
      <c r="D1467" s="18" t="inlineStr">
        <is>
          <t>large</t>
        </is>
      </c>
      <c r="E1467" s="18" t="inlineStr">
        <is>
          <t>elevation_m</t>
        </is>
      </c>
      <c r="F1467" s="18" t="inlineStr">
        <is>
          <t>spline value</t>
        </is>
      </c>
      <c r="G1467" s="18" t="n"/>
      <c r="H1467" s="33" t="n">
        <v>59.1</v>
      </c>
      <c r="I1467" s="33" t="n"/>
      <c r="J1467" s="33" t="n"/>
      <c r="K1467" s="34" t="n">
        <v>-0.8599954000213317</v>
      </c>
      <c r="L1467" s="35">
        <f>IF(ISNUMBER(K1467),EXP(K1467),"")</f>
        <v/>
      </c>
      <c r="M1467" s="18" t="inlineStr">
        <is>
          <t>every value from 0 to 60 in steps of 0.1</t>
        </is>
      </c>
      <c r="N1467" s="18" t="inlineStr">
        <is>
          <t>buildings|large|elevation_m</t>
        </is>
      </c>
    </row>
    <row r="1468">
      <c r="B1468" s="18" t="inlineStr">
        <is>
          <t>buildings|large|elevation_m|59.2</t>
        </is>
      </c>
      <c r="C1468" s="18" t="inlineStr">
        <is>
          <t>buildings</t>
        </is>
      </c>
      <c r="D1468" s="18" t="inlineStr">
        <is>
          <t>large</t>
        </is>
      </c>
      <c r="E1468" s="18" t="inlineStr">
        <is>
          <t>elevation_m</t>
        </is>
      </c>
      <c r="F1468" s="18" t="inlineStr">
        <is>
          <t>spline value</t>
        </is>
      </c>
      <c r="G1468" s="18" t="n"/>
      <c r="H1468" s="33" t="n">
        <v>59.2</v>
      </c>
      <c r="I1468" s="33" t="n"/>
      <c r="J1468" s="33" t="n"/>
      <c r="K1468" s="34" t="n">
        <v>-0.8588030667545307</v>
      </c>
      <c r="L1468" s="35">
        <f>IF(ISNUMBER(K1468),EXP(K1468),"")</f>
        <v/>
      </c>
      <c r="M1468" s="18" t="inlineStr">
        <is>
          <t>every value from 0 to 60 in steps of 0.1</t>
        </is>
      </c>
      <c r="N1468" s="18" t="inlineStr">
        <is>
          <t>buildings|large|elevation_m</t>
        </is>
      </c>
    </row>
    <row r="1469">
      <c r="B1469" s="18" t="inlineStr">
        <is>
          <t>buildings|large|elevation_m|59.3</t>
        </is>
      </c>
      <c r="C1469" s="18" t="inlineStr">
        <is>
          <t>buildings</t>
        </is>
      </c>
      <c r="D1469" s="18" t="inlineStr">
        <is>
          <t>large</t>
        </is>
      </c>
      <c r="E1469" s="18" t="inlineStr">
        <is>
          <t>elevation_m</t>
        </is>
      </c>
      <c r="F1469" s="18" t="inlineStr">
        <is>
          <t>spline value</t>
        </is>
      </c>
      <c r="G1469" s="18" t="n"/>
      <c r="H1469" s="33" t="n">
        <v>59.3</v>
      </c>
      <c r="I1469" s="33" t="n"/>
      <c r="J1469" s="33" t="n"/>
      <c r="K1469" s="34" t="n">
        <v>-0.8576077714186766</v>
      </c>
      <c r="L1469" s="35">
        <f>IF(ISNUMBER(K1469),EXP(K1469),"")</f>
        <v/>
      </c>
      <c r="M1469" s="18" t="inlineStr">
        <is>
          <t>every value from 0 to 60 in steps of 0.1</t>
        </is>
      </c>
      <c r="N1469" s="18" t="inlineStr">
        <is>
          <t>buildings|large|elevation_m</t>
        </is>
      </c>
    </row>
    <row r="1470">
      <c r="B1470" s="18" t="inlineStr">
        <is>
          <t>buildings|large|elevation_m|59.4</t>
        </is>
      </c>
      <c r="C1470" s="18" t="inlineStr">
        <is>
          <t>buildings</t>
        </is>
      </c>
      <c r="D1470" s="18" t="inlineStr">
        <is>
          <t>large</t>
        </is>
      </c>
      <c r="E1470" s="18" t="inlineStr">
        <is>
          <t>elevation_m</t>
        </is>
      </c>
      <c r="F1470" s="18" t="inlineStr">
        <is>
          <t>spline value</t>
        </is>
      </c>
      <c r="G1470" s="18" t="n"/>
      <c r="H1470" s="33" t="n">
        <v>59.4</v>
      </c>
      <c r="I1470" s="33" t="n"/>
      <c r="J1470" s="33" t="n"/>
      <c r="K1470" s="34" t="n">
        <v>-0.8564094924153828</v>
      </c>
      <c r="L1470" s="35">
        <f>IF(ISNUMBER(K1470),EXP(K1470),"")</f>
        <v/>
      </c>
      <c r="M1470" s="18" t="inlineStr">
        <is>
          <t>every value from 0 to 60 in steps of 0.1</t>
        </is>
      </c>
      <c r="N1470" s="18" t="inlineStr">
        <is>
          <t>buildings|large|elevation_m</t>
        </is>
      </c>
    </row>
    <row r="1471">
      <c r="B1471" s="18" t="inlineStr">
        <is>
          <t>buildings|large|elevation_m|59.5</t>
        </is>
      </c>
      <c r="C1471" s="18" t="inlineStr">
        <is>
          <t>buildings</t>
        </is>
      </c>
      <c r="D1471" s="18" t="inlineStr">
        <is>
          <t>large</t>
        </is>
      </c>
      <c r="E1471" s="18" t="inlineStr">
        <is>
          <t>elevation_m</t>
        </is>
      </c>
      <c r="F1471" s="18" t="inlineStr">
        <is>
          <t>spline value</t>
        </is>
      </c>
      <c r="G1471" s="18" t="n"/>
      <c r="H1471" s="33" t="n">
        <v>59.5</v>
      </c>
      <c r="I1471" s="33" t="n"/>
      <c r="J1471" s="33" t="n"/>
      <c r="K1471" s="34" t="n">
        <v>-0.8552082081462633</v>
      </c>
      <c r="L1471" s="35">
        <f>IF(ISNUMBER(K1471),EXP(K1471),"")</f>
        <v/>
      </c>
      <c r="M1471" s="18" t="inlineStr">
        <is>
          <t>every value from 0 to 60 in steps of 0.1</t>
        </is>
      </c>
      <c r="N1471" s="18" t="inlineStr">
        <is>
          <t>buildings|large|elevation_m</t>
        </is>
      </c>
    </row>
    <row r="1472">
      <c r="B1472" s="18" t="inlineStr">
        <is>
          <t>buildings|large|elevation_m|59.6</t>
        </is>
      </c>
      <c r="C1472" s="18" t="inlineStr">
        <is>
          <t>buildings</t>
        </is>
      </c>
      <c r="D1472" s="18" t="inlineStr">
        <is>
          <t>large</t>
        </is>
      </c>
      <c r="E1472" s="18" t="inlineStr">
        <is>
          <t>elevation_m</t>
        </is>
      </c>
      <c r="F1472" s="18" t="inlineStr">
        <is>
          <t>spline value</t>
        </is>
      </c>
      <c r="G1472" s="18" t="n"/>
      <c r="H1472" s="33" t="n">
        <v>59.6</v>
      </c>
      <c r="I1472" s="33" t="n"/>
      <c r="J1472" s="33" t="n"/>
      <c r="K1472" s="34" t="n">
        <v>-0.8540038970129314</v>
      </c>
      <c r="L1472" s="35">
        <f>IF(ISNUMBER(K1472),EXP(K1472),"")</f>
        <v/>
      </c>
      <c r="M1472" s="18" t="inlineStr">
        <is>
          <t>every value from 0 to 60 in steps of 0.1</t>
        </is>
      </c>
      <c r="N1472" s="18" t="inlineStr">
        <is>
          <t>buildings|large|elevation_m</t>
        </is>
      </c>
    </row>
    <row r="1473">
      <c r="B1473" s="18" t="inlineStr">
        <is>
          <t>buildings|large|elevation_m|59.7</t>
        </is>
      </c>
      <c r="C1473" s="18" t="inlineStr">
        <is>
          <t>buildings</t>
        </is>
      </c>
      <c r="D1473" s="18" t="inlineStr">
        <is>
          <t>large</t>
        </is>
      </c>
      <c r="E1473" s="18" t="inlineStr">
        <is>
          <t>elevation_m</t>
        </is>
      </c>
      <c r="F1473" s="18" t="inlineStr">
        <is>
          <t>spline value</t>
        </is>
      </c>
      <c r="G1473" s="18" t="n"/>
      <c r="H1473" s="33" t="n">
        <v>59.7</v>
      </c>
      <c r="I1473" s="33" t="n"/>
      <c r="J1473" s="33" t="n"/>
      <c r="K1473" s="34" t="n">
        <v>-0.8527965374170011</v>
      </c>
      <c r="L1473" s="35">
        <f>IF(ISNUMBER(K1473),EXP(K1473),"")</f>
        <v/>
      </c>
      <c r="M1473" s="18" t="inlineStr">
        <is>
          <t>every value from 0 to 60 in steps of 0.1</t>
        </is>
      </c>
      <c r="N1473" s="18" t="inlineStr">
        <is>
          <t>buildings|large|elevation_m</t>
        </is>
      </c>
    </row>
    <row r="1474">
      <c r="B1474" s="18" t="inlineStr">
        <is>
          <t>buildings|large|elevation_m|59.8</t>
        </is>
      </c>
      <c r="C1474" s="18" t="inlineStr">
        <is>
          <t>buildings</t>
        </is>
      </c>
      <c r="D1474" s="18" t="inlineStr">
        <is>
          <t>large</t>
        </is>
      </c>
      <c r="E1474" s="18" t="inlineStr">
        <is>
          <t>elevation_m</t>
        </is>
      </c>
      <c r="F1474" s="18" t="inlineStr">
        <is>
          <t>spline value</t>
        </is>
      </c>
      <c r="G1474" s="18" t="n"/>
      <c r="H1474" s="33" t="n">
        <v>59.8</v>
      </c>
      <c r="I1474" s="33" t="n"/>
      <c r="J1474" s="33" t="n"/>
      <c r="K1474" s="34" t="n">
        <v>-0.8515861077600857</v>
      </c>
      <c r="L1474" s="35">
        <f>IF(ISNUMBER(K1474),EXP(K1474),"")</f>
        <v/>
      </c>
      <c r="M1474" s="18" t="inlineStr">
        <is>
          <t>every value from 0 to 60 in steps of 0.1</t>
        </is>
      </c>
      <c r="N1474" s="18" t="inlineStr">
        <is>
          <t>buildings|large|elevation_m</t>
        </is>
      </c>
    </row>
    <row r="1475">
      <c r="B1475" s="18" t="inlineStr">
        <is>
          <t>buildings|large|elevation_m|59.9</t>
        </is>
      </c>
      <c r="C1475" s="18" t="inlineStr">
        <is>
          <t>buildings</t>
        </is>
      </c>
      <c r="D1475" s="18" t="inlineStr">
        <is>
          <t>large</t>
        </is>
      </c>
      <c r="E1475" s="18" t="inlineStr">
        <is>
          <t>elevation_m</t>
        </is>
      </c>
      <c r="F1475" s="18" t="inlineStr">
        <is>
          <t>spline value</t>
        </is>
      </c>
      <c r="G1475" s="18" t="n"/>
      <c r="H1475" s="33" t="n">
        <v>59.9</v>
      </c>
      <c r="I1475" s="33" t="n"/>
      <c r="J1475" s="33" t="n"/>
      <c r="K1475" s="34" t="n">
        <v>-0.8503725864437991</v>
      </c>
      <c r="L1475" s="35">
        <f>IF(ISNUMBER(K1475),EXP(K1475),"")</f>
        <v/>
      </c>
      <c r="M1475" s="18" t="inlineStr">
        <is>
          <t>every value from 0 to 60 in steps of 0.1</t>
        </is>
      </c>
      <c r="N1475" s="18" t="inlineStr">
        <is>
          <t>buildings|large|elevation_m</t>
        </is>
      </c>
    </row>
    <row r="1476">
      <c r="B1476" s="18" t="inlineStr">
        <is>
          <t>buildings|large|elevation_m|60.0</t>
        </is>
      </c>
      <c r="C1476" s="18" t="inlineStr">
        <is>
          <t>buildings</t>
        </is>
      </c>
      <c r="D1476" s="18" t="inlineStr">
        <is>
          <t>large</t>
        </is>
      </c>
      <c r="E1476" s="18" t="inlineStr">
        <is>
          <t>elevation_m</t>
        </is>
      </c>
      <c r="F1476" s="18" t="inlineStr">
        <is>
          <t>spline value</t>
        </is>
      </c>
      <c r="G1476" s="18" t="n"/>
      <c r="H1476" s="33" t="n">
        <v>60</v>
      </c>
      <c r="I1476" s="33" t="n"/>
      <c r="J1476" s="33" t="n"/>
      <c r="K1476" s="34" t="n">
        <v>-0.8491559518697547</v>
      </c>
      <c r="L1476" s="35">
        <f>IF(ISNUMBER(K1476),EXP(K1476),"")</f>
        <v/>
      </c>
      <c r="M1476" s="18" t="inlineStr">
        <is>
          <t>every value from 0 to 60 in steps of 0.1</t>
        </is>
      </c>
      <c r="N1476" s="18" t="inlineStr">
        <is>
          <t>buildings|large|elevation_m</t>
        </is>
      </c>
    </row>
    <row r="1477">
      <c r="B1477" s="18" t="inlineStr">
        <is>
          <t>buildings|large|elevation_m|MISSING</t>
        </is>
      </c>
      <c r="C1477" s="18" t="inlineStr">
        <is>
          <t>buildings</t>
        </is>
      </c>
      <c r="D1477" s="18" t="inlineStr">
        <is>
          <t>large</t>
        </is>
      </c>
      <c r="E1477" s="18" t="inlineStr">
        <is>
          <t>elevation_m</t>
        </is>
      </c>
      <c r="F1477" s="18" t="inlineStr">
        <is>
          <t>spline missing</t>
        </is>
      </c>
      <c r="G1477" s="18" t="inlineStr">
        <is>
          <t>MISSING</t>
        </is>
      </c>
      <c r="H1477" s="33" t="n"/>
      <c r="I1477" s="33" t="n"/>
      <c r="J1477" s="33" t="n"/>
      <c r="K1477" s="34" t="n">
        <v>0</v>
      </c>
      <c r="L1477" s="35">
        <f>IF(ISNUMBER(K1477),EXP(K1477),"")</f>
        <v/>
      </c>
      <c r="M1477" s="18" t="inlineStr">
        <is>
          <t>no missing values in the developed fit, so a missing value contributes 0</t>
        </is>
      </c>
      <c r="N1477" s="18" t="inlineStr">
        <is>
          <t>buildings|large|elevation_m</t>
        </is>
      </c>
    </row>
    <row r="1478">
      <c r="B1478" s="18" t="inlineStr">
        <is>
          <t>buildings|large|year_built|1862</t>
        </is>
      </c>
      <c r="C1478" s="18" t="inlineStr">
        <is>
          <t>buildings</t>
        </is>
      </c>
      <c r="D1478" s="18" t="inlineStr">
        <is>
          <t>large</t>
        </is>
      </c>
      <c r="E1478" s="18" t="inlineStr">
        <is>
          <t>year_built</t>
        </is>
      </c>
      <c r="F1478" s="18" t="inlineStr">
        <is>
          <t>spline value</t>
        </is>
      </c>
      <c r="G1478" s="18" t="n"/>
      <c r="H1478" s="33" t="n">
        <v>1862</v>
      </c>
      <c r="I1478" s="33" t="n"/>
      <c r="J1478" s="33" t="n"/>
      <c r="K1478" s="34" t="n">
        <v>-0.01136360247623512</v>
      </c>
      <c r="L1478" s="35">
        <f>IF(ISNUMBER(K1478),EXP(K1478),"")</f>
        <v/>
      </c>
      <c r="M1478" s="18" t="inlineStr">
        <is>
          <t>every value from 1862 to 2021 in steps of 1</t>
        </is>
      </c>
      <c r="N1478" s="18" t="inlineStr">
        <is>
          <t>buildings|large|year_built</t>
        </is>
      </c>
    </row>
    <row r="1479">
      <c r="B1479" s="18" t="inlineStr">
        <is>
          <t>buildings|large|year_built|1863</t>
        </is>
      </c>
      <c r="C1479" s="18" t="inlineStr">
        <is>
          <t>buildings</t>
        </is>
      </c>
      <c r="D1479" s="18" t="inlineStr">
        <is>
          <t>large</t>
        </is>
      </c>
      <c r="E1479" s="18" t="inlineStr">
        <is>
          <t>year_built</t>
        </is>
      </c>
      <c r="F1479" s="18" t="inlineStr">
        <is>
          <t>spline value</t>
        </is>
      </c>
      <c r="G1479" s="18" t="n"/>
      <c r="H1479" s="33" t="n">
        <v>1863</v>
      </c>
      <c r="I1479" s="33" t="n"/>
      <c r="J1479" s="33" t="n"/>
      <c r="K1479" s="34" t="n">
        <v>0.003493819412875876</v>
      </c>
      <c r="L1479" s="35">
        <f>IF(ISNUMBER(K1479),EXP(K1479),"")</f>
        <v/>
      </c>
      <c r="M1479" s="18" t="inlineStr">
        <is>
          <t>every value from 1862 to 2021 in steps of 1</t>
        </is>
      </c>
      <c r="N1479" s="18" t="inlineStr">
        <is>
          <t>buildings|large|year_built</t>
        </is>
      </c>
    </row>
    <row r="1480">
      <c r="B1480" s="18" t="inlineStr">
        <is>
          <t>buildings|large|year_built|1864</t>
        </is>
      </c>
      <c r="C1480" s="18" t="inlineStr">
        <is>
          <t>buildings</t>
        </is>
      </c>
      <c r="D1480" s="18" t="inlineStr">
        <is>
          <t>large</t>
        </is>
      </c>
      <c r="E1480" s="18" t="inlineStr">
        <is>
          <t>year_built</t>
        </is>
      </c>
      <c r="F1480" s="18" t="inlineStr">
        <is>
          <t>spline value</t>
        </is>
      </c>
      <c r="G1480" s="18" t="n"/>
      <c r="H1480" s="33" t="n">
        <v>1864</v>
      </c>
      <c r="I1480" s="33" t="n"/>
      <c r="J1480" s="33" t="n"/>
      <c r="K1480" s="34" t="n">
        <v>0.0175740699400105</v>
      </c>
      <c r="L1480" s="35">
        <f>IF(ISNUMBER(K1480),EXP(K1480),"")</f>
        <v/>
      </c>
      <c r="M1480" s="18" t="inlineStr">
        <is>
          <t>every value from 1862 to 2021 in steps of 1</t>
        </is>
      </c>
      <c r="N1480" s="18" t="inlineStr">
        <is>
          <t>buildings|large|year_built</t>
        </is>
      </c>
    </row>
    <row r="1481">
      <c r="B1481" s="18" t="inlineStr">
        <is>
          <t>buildings|large|year_built|1865</t>
        </is>
      </c>
      <c r="C1481" s="18" t="inlineStr">
        <is>
          <t>buildings</t>
        </is>
      </c>
      <c r="D1481" s="18" t="inlineStr">
        <is>
          <t>large</t>
        </is>
      </c>
      <c r="E1481" s="18" t="inlineStr">
        <is>
          <t>year_built</t>
        </is>
      </c>
      <c r="F1481" s="18" t="inlineStr">
        <is>
          <t>spline value</t>
        </is>
      </c>
      <c r="G1481" s="18" t="n"/>
      <c r="H1481" s="33" t="n">
        <v>1865</v>
      </c>
      <c r="I1481" s="33" t="n"/>
      <c r="J1481" s="33" t="n"/>
      <c r="K1481" s="34" t="n">
        <v>0.03089107960986346</v>
      </c>
      <c r="L1481" s="35">
        <f>IF(ISNUMBER(K1481),EXP(K1481),"")</f>
        <v/>
      </c>
      <c r="M1481" s="18" t="inlineStr">
        <is>
          <t>every value from 1862 to 2021 in steps of 1</t>
        </is>
      </c>
      <c r="N1481" s="18" t="inlineStr">
        <is>
          <t>buildings|large|year_built</t>
        </is>
      </c>
    </row>
    <row r="1482">
      <c r="B1482" s="18" t="inlineStr">
        <is>
          <t>buildings|large|year_built|1866</t>
        </is>
      </c>
      <c r="C1482" s="18" t="inlineStr">
        <is>
          <t>buildings</t>
        </is>
      </c>
      <c r="D1482" s="18" t="inlineStr">
        <is>
          <t>large</t>
        </is>
      </c>
      <c r="E1482" s="18" t="inlineStr">
        <is>
          <t>year_built</t>
        </is>
      </c>
      <c r="F1482" s="18" t="inlineStr">
        <is>
          <t>spline value</t>
        </is>
      </c>
      <c r="G1482" s="18" t="n"/>
      <c r="H1482" s="33" t="n">
        <v>1866</v>
      </c>
      <c r="I1482" s="33" t="n"/>
      <c r="J1482" s="33" t="n"/>
      <c r="K1482" s="34" t="n">
        <v>0.04345877892712952</v>
      </c>
      <c r="L1482" s="35">
        <f>IF(ISNUMBER(K1482),EXP(K1482),"")</f>
        <v/>
      </c>
      <c r="M1482" s="18" t="inlineStr">
        <is>
          <t>every value from 1862 to 2021 in steps of 1</t>
        </is>
      </c>
      <c r="N1482" s="18" t="inlineStr">
        <is>
          <t>buildings|large|year_built</t>
        </is>
      </c>
    </row>
    <row r="1483">
      <c r="B1483" s="18" t="inlineStr">
        <is>
          <t>buildings|large|year_built|1867</t>
        </is>
      </c>
      <c r="C1483" s="18" t="inlineStr">
        <is>
          <t>buildings</t>
        </is>
      </c>
      <c r="D1483" s="18" t="inlineStr">
        <is>
          <t>large</t>
        </is>
      </c>
      <c r="E1483" s="18" t="inlineStr">
        <is>
          <t>year_built</t>
        </is>
      </c>
      <c r="F1483" s="18" t="inlineStr">
        <is>
          <t>spline value</t>
        </is>
      </c>
      <c r="G1483" s="18" t="n"/>
      <c r="H1483" s="33" t="n">
        <v>1867</v>
      </c>
      <c r="I1483" s="33" t="n"/>
      <c r="J1483" s="33" t="n"/>
      <c r="K1483" s="34" t="n">
        <v>0.05529109839650307</v>
      </c>
      <c r="L1483" s="35">
        <f>IF(ISNUMBER(K1483),EXP(K1483),"")</f>
        <v/>
      </c>
      <c r="M1483" s="18" t="inlineStr">
        <is>
          <t>every value from 1862 to 2021 in steps of 1</t>
        </is>
      </c>
      <c r="N1483" s="18" t="inlineStr">
        <is>
          <t>buildings|large|year_built</t>
        </is>
      </c>
    </row>
    <row r="1484">
      <c r="B1484" s="18" t="inlineStr">
        <is>
          <t>buildings|large|year_built|1868</t>
        </is>
      </c>
      <c r="C1484" s="18" t="inlineStr">
        <is>
          <t>buildings</t>
        </is>
      </c>
      <c r="D1484" s="18" t="inlineStr">
        <is>
          <t>large</t>
        </is>
      </c>
      <c r="E1484" s="18" t="inlineStr">
        <is>
          <t>year_built</t>
        </is>
      </c>
      <c r="F1484" s="18" t="inlineStr">
        <is>
          <t>spline value</t>
        </is>
      </c>
      <c r="G1484" s="18" t="n"/>
      <c r="H1484" s="33" t="n">
        <v>1868</v>
      </c>
      <c r="I1484" s="33" t="n"/>
      <c r="J1484" s="33" t="n"/>
      <c r="K1484" s="34" t="n">
        <v>0.06640196852267911</v>
      </c>
      <c r="L1484" s="35">
        <f>IF(ISNUMBER(K1484),EXP(K1484),"")</f>
        <v/>
      </c>
      <c r="M1484" s="18" t="inlineStr">
        <is>
          <t>every value from 1862 to 2021 in steps of 1</t>
        </is>
      </c>
      <c r="N1484" s="18" t="inlineStr">
        <is>
          <t>buildings|large|year_built</t>
        </is>
      </c>
    </row>
    <row r="1485">
      <c r="B1485" s="18" t="inlineStr">
        <is>
          <t>buildings|large|year_built|1869</t>
        </is>
      </c>
      <c r="C1485" s="18" t="inlineStr">
        <is>
          <t>buildings</t>
        </is>
      </c>
      <c r="D1485" s="18" t="inlineStr">
        <is>
          <t>large</t>
        </is>
      </c>
      <c r="E1485" s="18" t="inlineStr">
        <is>
          <t>year_built</t>
        </is>
      </c>
      <c r="F1485" s="18" t="inlineStr">
        <is>
          <t>spline value</t>
        </is>
      </c>
      <c r="G1485" s="18" t="n"/>
      <c r="H1485" s="33" t="n">
        <v>1869</v>
      </c>
      <c r="I1485" s="33" t="n"/>
      <c r="J1485" s="33" t="n"/>
      <c r="K1485" s="34" t="n">
        <v>0.07680531981035209</v>
      </c>
      <c r="L1485" s="35">
        <f>IF(ISNUMBER(K1485),EXP(K1485),"")</f>
        <v/>
      </c>
      <c r="M1485" s="18" t="inlineStr">
        <is>
          <t>every value from 1862 to 2021 in steps of 1</t>
        </is>
      </c>
      <c r="N1485" s="18" t="inlineStr">
        <is>
          <t>buildings|large|year_built</t>
        </is>
      </c>
    </row>
    <row r="1486">
      <c r="B1486" s="18" t="inlineStr">
        <is>
          <t>buildings|large|year_built|1870</t>
        </is>
      </c>
      <c r="C1486" s="18" t="inlineStr">
        <is>
          <t>buildings</t>
        </is>
      </c>
      <c r="D1486" s="18" t="inlineStr">
        <is>
          <t>large</t>
        </is>
      </c>
      <c r="E1486" s="18" t="inlineStr">
        <is>
          <t>year_built</t>
        </is>
      </c>
      <c r="F1486" s="18" t="inlineStr">
        <is>
          <t>spline value</t>
        </is>
      </c>
      <c r="G1486" s="18" t="n"/>
      <c r="H1486" s="33" t="n">
        <v>1870</v>
      </c>
      <c r="I1486" s="33" t="n"/>
      <c r="J1486" s="33" t="n"/>
      <c r="K1486" s="34" t="n">
        <v>0.08651508276421677</v>
      </c>
      <c r="L1486" s="35">
        <f>IF(ISNUMBER(K1486),EXP(K1486),"")</f>
        <v/>
      </c>
      <c r="M1486" s="18" t="inlineStr">
        <is>
          <t>every value from 1862 to 2021 in steps of 1</t>
        </is>
      </c>
      <c r="N1486" s="18" t="inlineStr">
        <is>
          <t>buildings|large|year_built</t>
        </is>
      </c>
    </row>
    <row r="1487">
      <c r="B1487" s="18" t="inlineStr">
        <is>
          <t>buildings|large|year_built|1871</t>
        </is>
      </c>
      <c r="C1487" s="18" t="inlineStr">
        <is>
          <t>buildings</t>
        </is>
      </c>
      <c r="D1487" s="18" t="inlineStr">
        <is>
          <t>large</t>
        </is>
      </c>
      <c r="E1487" s="18" t="inlineStr">
        <is>
          <t>year_built</t>
        </is>
      </c>
      <c r="F1487" s="18" t="inlineStr">
        <is>
          <t>spline value</t>
        </is>
      </c>
      <c r="G1487" s="18" t="n"/>
      <c r="H1487" s="33" t="n">
        <v>1871</v>
      </c>
      <c r="I1487" s="33" t="n"/>
      <c r="J1487" s="33" t="n"/>
      <c r="K1487" s="34" t="n">
        <v>0.09554518788896796</v>
      </c>
      <c r="L1487" s="35">
        <f>IF(ISNUMBER(K1487),EXP(K1487),"")</f>
        <v/>
      </c>
      <c r="M1487" s="18" t="inlineStr">
        <is>
          <t>every value from 1862 to 2021 in steps of 1</t>
        </is>
      </c>
      <c r="N1487" s="18" t="inlineStr">
        <is>
          <t>buildings|large|year_built</t>
        </is>
      </c>
    </row>
    <row r="1488">
      <c r="B1488" s="18" t="inlineStr">
        <is>
          <t>buildings|large|year_built|1872</t>
        </is>
      </c>
      <c r="C1488" s="18" t="inlineStr">
        <is>
          <t>buildings</t>
        </is>
      </c>
      <c r="D1488" s="18" t="inlineStr">
        <is>
          <t>large</t>
        </is>
      </c>
      <c r="E1488" s="18" t="inlineStr">
        <is>
          <t>year_built</t>
        </is>
      </c>
      <c r="F1488" s="18" t="inlineStr">
        <is>
          <t>spline value</t>
        </is>
      </c>
      <c r="G1488" s="18" t="n"/>
      <c r="H1488" s="33" t="n">
        <v>1872</v>
      </c>
      <c r="I1488" s="33" t="n"/>
      <c r="J1488" s="33" t="n"/>
      <c r="K1488" s="34" t="n">
        <v>0.1039095656893</v>
      </c>
      <c r="L1488" s="35">
        <f>IF(ISNUMBER(K1488),EXP(K1488),"")</f>
        <v/>
      </c>
      <c r="M1488" s="18" t="inlineStr">
        <is>
          <t>every value from 1862 to 2021 in steps of 1</t>
        </is>
      </c>
      <c r="N1488" s="18" t="inlineStr">
        <is>
          <t>buildings|large|year_built</t>
        </is>
      </c>
    </row>
    <row r="1489">
      <c r="B1489" s="18" t="inlineStr">
        <is>
          <t>buildings|large|year_built|1873</t>
        </is>
      </c>
      <c r="C1489" s="18" t="inlineStr">
        <is>
          <t>buildings</t>
        </is>
      </c>
      <c r="D1489" s="18" t="inlineStr">
        <is>
          <t>large</t>
        </is>
      </c>
      <c r="E1489" s="18" t="inlineStr">
        <is>
          <t>year_built</t>
        </is>
      </c>
      <c r="F1489" s="18" t="inlineStr">
        <is>
          <t>spline value</t>
        </is>
      </c>
      <c r="G1489" s="18" t="n"/>
      <c r="H1489" s="33" t="n">
        <v>1873</v>
      </c>
      <c r="I1489" s="33" t="n"/>
      <c r="J1489" s="33" t="n"/>
      <c r="K1489" s="34" t="n">
        <v>0.1116221466699079</v>
      </c>
      <c r="L1489" s="35">
        <f>IF(ISNUMBER(K1489),EXP(K1489),"")</f>
        <v/>
      </c>
      <c r="M1489" s="18" t="inlineStr">
        <is>
          <t>every value from 1862 to 2021 in steps of 1</t>
        </is>
      </c>
      <c r="N1489" s="18" t="inlineStr">
        <is>
          <t>buildings|large|year_built</t>
        </is>
      </c>
    </row>
    <row r="1490">
      <c r="B1490" s="18" t="inlineStr">
        <is>
          <t>buildings|large|year_built|1874</t>
        </is>
      </c>
      <c r="C1490" s="18" t="inlineStr">
        <is>
          <t>buildings</t>
        </is>
      </c>
      <c r="D1490" s="18" t="inlineStr">
        <is>
          <t>large</t>
        </is>
      </c>
      <c r="E1490" s="18" t="inlineStr">
        <is>
          <t>year_built</t>
        </is>
      </c>
      <c r="F1490" s="18" t="inlineStr">
        <is>
          <t>spline value</t>
        </is>
      </c>
      <c r="G1490" s="18" t="n"/>
      <c r="H1490" s="33" t="n">
        <v>1874</v>
      </c>
      <c r="I1490" s="33" t="n"/>
      <c r="J1490" s="33" t="n"/>
      <c r="K1490" s="34" t="n">
        <v>0.1186968613354863</v>
      </c>
      <c r="L1490" s="35">
        <f>IF(ISNUMBER(K1490),EXP(K1490),"")</f>
        <v/>
      </c>
      <c r="M1490" s="18" t="inlineStr">
        <is>
          <t>every value from 1862 to 2021 in steps of 1</t>
        </is>
      </c>
      <c r="N1490" s="18" t="inlineStr">
        <is>
          <t>buildings|large|year_built</t>
        </is>
      </c>
    </row>
    <row r="1491">
      <c r="B1491" s="18" t="inlineStr">
        <is>
          <t>buildings|large|year_built|1875</t>
        </is>
      </c>
      <c r="C1491" s="18" t="inlineStr">
        <is>
          <t>buildings</t>
        </is>
      </c>
      <c r="D1491" s="18" t="inlineStr">
        <is>
          <t>large</t>
        </is>
      </c>
      <c r="E1491" s="18" t="inlineStr">
        <is>
          <t>year_built</t>
        </is>
      </c>
      <c r="F1491" s="18" t="inlineStr">
        <is>
          <t>spline value</t>
        </is>
      </c>
      <c r="G1491" s="18" t="n"/>
      <c r="H1491" s="33" t="n">
        <v>1875</v>
      </c>
      <c r="I1491" s="33" t="n"/>
      <c r="J1491" s="33" t="n"/>
      <c r="K1491" s="34" t="n">
        <v>0.1251476401907296</v>
      </c>
      <c r="L1491" s="35">
        <f>IF(ISNUMBER(K1491),EXP(K1491),"")</f>
        <v/>
      </c>
      <c r="M1491" s="18" t="inlineStr">
        <is>
          <t>every value from 1862 to 2021 in steps of 1</t>
        </is>
      </c>
      <c r="N1491" s="18" t="inlineStr">
        <is>
          <t>buildings|large|year_built</t>
        </is>
      </c>
    </row>
    <row r="1492">
      <c r="B1492" s="18" t="inlineStr">
        <is>
          <t>buildings|large|year_built|1876</t>
        </is>
      </c>
      <c r="C1492" s="18" t="inlineStr">
        <is>
          <t>buildings</t>
        </is>
      </c>
      <c r="D1492" s="18" t="inlineStr">
        <is>
          <t>large</t>
        </is>
      </c>
      <c r="E1492" s="18" t="inlineStr">
        <is>
          <t>year_built</t>
        </is>
      </c>
      <c r="F1492" s="18" t="inlineStr">
        <is>
          <t>spline value</t>
        </is>
      </c>
      <c r="G1492" s="18" t="n"/>
      <c r="H1492" s="33" t="n">
        <v>1876</v>
      </c>
      <c r="I1492" s="33" t="n"/>
      <c r="J1492" s="33" t="n"/>
      <c r="K1492" s="34" t="n">
        <v>0.1309884137403328</v>
      </c>
      <c r="L1492" s="35">
        <f>IF(ISNUMBER(K1492),EXP(K1492),"")</f>
        <v/>
      </c>
      <c r="M1492" s="18" t="inlineStr">
        <is>
          <t>every value from 1862 to 2021 in steps of 1</t>
        </is>
      </c>
      <c r="N1492" s="18" t="inlineStr">
        <is>
          <t>buildings|large|year_built</t>
        </is>
      </c>
    </row>
    <row r="1493">
      <c r="B1493" s="18" t="inlineStr">
        <is>
          <t>buildings|large|year_built|1877</t>
        </is>
      </c>
      <c r="C1493" s="18" t="inlineStr">
        <is>
          <t>buildings</t>
        </is>
      </c>
      <c r="D1493" s="18" t="inlineStr">
        <is>
          <t>large</t>
        </is>
      </c>
      <c r="E1493" s="18" t="inlineStr">
        <is>
          <t>year_built</t>
        </is>
      </c>
      <c r="F1493" s="18" t="inlineStr">
        <is>
          <t>spline value</t>
        </is>
      </c>
      <c r="G1493" s="18" t="n"/>
      <c r="H1493" s="33" t="n">
        <v>1877</v>
      </c>
      <c r="I1493" s="33" t="n"/>
      <c r="J1493" s="33" t="n"/>
      <c r="K1493" s="34" t="n">
        <v>0.1362331124889904</v>
      </c>
      <c r="L1493" s="35">
        <f>IF(ISNUMBER(K1493),EXP(K1493),"")</f>
        <v/>
      </c>
      <c r="M1493" s="18" t="inlineStr">
        <is>
          <t>every value from 1862 to 2021 in steps of 1</t>
        </is>
      </c>
      <c r="N1493" s="18" t="inlineStr">
        <is>
          <t>buildings|large|year_built</t>
        </is>
      </c>
    </row>
    <row r="1494">
      <c r="B1494" s="18" t="inlineStr">
        <is>
          <t>buildings|large|year_built|1878</t>
        </is>
      </c>
      <c r="C1494" s="18" t="inlineStr">
        <is>
          <t>buildings</t>
        </is>
      </c>
      <c r="D1494" s="18" t="inlineStr">
        <is>
          <t>large</t>
        </is>
      </c>
      <c r="E1494" s="18" t="inlineStr">
        <is>
          <t>year_built</t>
        </is>
      </c>
      <c r="F1494" s="18" t="inlineStr">
        <is>
          <t>spline value</t>
        </is>
      </c>
      <c r="G1494" s="18" t="n"/>
      <c r="H1494" s="33" t="n">
        <v>1878</v>
      </c>
      <c r="I1494" s="33" t="n"/>
      <c r="J1494" s="33" t="n"/>
      <c r="K1494" s="34" t="n">
        <v>0.1408956669413971</v>
      </c>
      <c r="L1494" s="35">
        <f>IF(ISNUMBER(K1494),EXP(K1494),"")</f>
        <v/>
      </c>
      <c r="M1494" s="18" t="inlineStr">
        <is>
          <t>every value from 1862 to 2021 in steps of 1</t>
        </is>
      </c>
      <c r="N1494" s="18" t="inlineStr">
        <is>
          <t>buildings|large|year_built</t>
        </is>
      </c>
    </row>
    <row r="1495">
      <c r="B1495" s="18" t="inlineStr">
        <is>
          <t>buildings|large|year_built|1879</t>
        </is>
      </c>
      <c r="C1495" s="18" t="inlineStr">
        <is>
          <t>buildings</t>
        </is>
      </c>
      <c r="D1495" s="18" t="inlineStr">
        <is>
          <t>large</t>
        </is>
      </c>
      <c r="E1495" s="18" t="inlineStr">
        <is>
          <t>year_built</t>
        </is>
      </c>
      <c r="F1495" s="18" t="inlineStr">
        <is>
          <t>spline value</t>
        </is>
      </c>
      <c r="G1495" s="18" t="n"/>
      <c r="H1495" s="33" t="n">
        <v>1879</v>
      </c>
      <c r="I1495" s="33" t="n"/>
      <c r="J1495" s="33" t="n"/>
      <c r="K1495" s="34" t="n">
        <v>0.1449900076022476</v>
      </c>
      <c r="L1495" s="35">
        <f>IF(ISNUMBER(K1495),EXP(K1495),"")</f>
        <v/>
      </c>
      <c r="M1495" s="18" t="inlineStr">
        <is>
          <t>every value from 1862 to 2021 in steps of 1</t>
        </is>
      </c>
      <c r="N1495" s="18" t="inlineStr">
        <is>
          <t>buildings|large|year_built</t>
        </is>
      </c>
    </row>
    <row r="1496">
      <c r="B1496" s="18" t="inlineStr">
        <is>
          <t>buildings|large|year_built|1880</t>
        </is>
      </c>
      <c r="C1496" s="18" t="inlineStr">
        <is>
          <t>buildings</t>
        </is>
      </c>
      <c r="D1496" s="18" t="inlineStr">
        <is>
          <t>large</t>
        </is>
      </c>
      <c r="E1496" s="18" t="inlineStr">
        <is>
          <t>year_built</t>
        </is>
      </c>
      <c r="F1496" s="18" t="inlineStr">
        <is>
          <t>spline value</t>
        </is>
      </c>
      <c r="G1496" s="18" t="n"/>
      <c r="H1496" s="33" t="n">
        <v>1880</v>
      </c>
      <c r="I1496" s="33" t="n"/>
      <c r="J1496" s="33" t="n"/>
      <c r="K1496" s="34" t="n">
        <v>0.1485300649762366</v>
      </c>
      <c r="L1496" s="35">
        <f>IF(ISNUMBER(K1496),EXP(K1496),"")</f>
        <v/>
      </c>
      <c r="M1496" s="18" t="inlineStr">
        <is>
          <t>every value from 1862 to 2021 in steps of 1</t>
        </is>
      </c>
      <c r="N1496" s="18" t="inlineStr">
        <is>
          <t>buildings|large|year_built</t>
        </is>
      </c>
    </row>
    <row r="1497">
      <c r="B1497" s="18" t="inlineStr">
        <is>
          <t>buildings|large|year_built|1881</t>
        </is>
      </c>
      <c r="C1497" s="18" t="inlineStr">
        <is>
          <t>buildings</t>
        </is>
      </c>
      <c r="D1497" s="18" t="inlineStr">
        <is>
          <t>large</t>
        </is>
      </c>
      <c r="E1497" s="18" t="inlineStr">
        <is>
          <t>year_built</t>
        </is>
      </c>
      <c r="F1497" s="18" t="inlineStr">
        <is>
          <t>spline value</t>
        </is>
      </c>
      <c r="G1497" s="18" t="n"/>
      <c r="H1497" s="33" t="n">
        <v>1881</v>
      </c>
      <c r="I1497" s="33" t="n"/>
      <c r="J1497" s="33" t="n"/>
      <c r="K1497" s="34" t="n">
        <v>0.1515297695680588</v>
      </c>
      <c r="L1497" s="35">
        <f>IF(ISNUMBER(K1497),EXP(K1497),"")</f>
        <v/>
      </c>
      <c r="M1497" s="18" t="inlineStr">
        <is>
          <t>every value from 1862 to 2021 in steps of 1</t>
        </is>
      </c>
      <c r="N1497" s="18" t="inlineStr">
        <is>
          <t>buildings|large|year_built</t>
        </is>
      </c>
    </row>
    <row r="1498">
      <c r="B1498" s="18" t="inlineStr">
        <is>
          <t>buildings|large|year_built|1882</t>
        </is>
      </c>
      <c r="C1498" s="18" t="inlineStr">
        <is>
          <t>buildings</t>
        </is>
      </c>
      <c r="D1498" s="18" t="inlineStr">
        <is>
          <t>large</t>
        </is>
      </c>
      <c r="E1498" s="18" t="inlineStr">
        <is>
          <t>year_built</t>
        </is>
      </c>
      <c r="F1498" s="18" t="inlineStr">
        <is>
          <t>spline value</t>
        </is>
      </c>
      <c r="G1498" s="18" t="n"/>
      <c r="H1498" s="33" t="n">
        <v>1882</v>
      </c>
      <c r="I1498" s="33" t="n"/>
      <c r="J1498" s="33" t="n"/>
      <c r="K1498" s="34" t="n">
        <v>0.1540030518824088</v>
      </c>
      <c r="L1498" s="35">
        <f>IF(ISNUMBER(K1498),EXP(K1498),"")</f>
        <v/>
      </c>
      <c r="M1498" s="18" t="inlineStr">
        <is>
          <t>every value from 1862 to 2021 in steps of 1</t>
        </is>
      </c>
      <c r="N1498" s="18" t="inlineStr">
        <is>
          <t>buildings|large|year_built</t>
        </is>
      </c>
    </row>
    <row r="1499">
      <c r="B1499" s="18" t="inlineStr">
        <is>
          <t>buildings|large|year_built|1883</t>
        </is>
      </c>
      <c r="C1499" s="18" t="inlineStr">
        <is>
          <t>buildings</t>
        </is>
      </c>
      <c r="D1499" s="18" t="inlineStr">
        <is>
          <t>large</t>
        </is>
      </c>
      <c r="E1499" s="18" t="inlineStr">
        <is>
          <t>year_built</t>
        </is>
      </c>
      <c r="F1499" s="18" t="inlineStr">
        <is>
          <t>spline value</t>
        </is>
      </c>
      <c r="G1499" s="18" t="n"/>
      <c r="H1499" s="33" t="n">
        <v>1883</v>
      </c>
      <c r="I1499" s="33" t="n"/>
      <c r="J1499" s="33" t="n"/>
      <c r="K1499" s="34" t="n">
        <v>0.1559638424239813</v>
      </c>
      <c r="L1499" s="35">
        <f>IF(ISNUMBER(K1499),EXP(K1499),"")</f>
        <v/>
      </c>
      <c r="M1499" s="18" t="inlineStr">
        <is>
          <t>every value from 1862 to 2021 in steps of 1</t>
        </is>
      </c>
      <c r="N1499" s="18" t="inlineStr">
        <is>
          <t>buildings|large|year_built</t>
        </is>
      </c>
    </row>
    <row r="1500">
      <c r="B1500" s="18" t="inlineStr">
        <is>
          <t>buildings|large|year_built|1884</t>
        </is>
      </c>
      <c r="C1500" s="18" t="inlineStr">
        <is>
          <t>buildings</t>
        </is>
      </c>
      <c r="D1500" s="18" t="inlineStr">
        <is>
          <t>large</t>
        </is>
      </c>
      <c r="E1500" s="18" t="inlineStr">
        <is>
          <t>year_built</t>
        </is>
      </c>
      <c r="F1500" s="18" t="inlineStr">
        <is>
          <t>spline value</t>
        </is>
      </c>
      <c r="G1500" s="18" t="n"/>
      <c r="H1500" s="33" t="n">
        <v>1884</v>
      </c>
      <c r="I1500" s="33" t="n"/>
      <c r="J1500" s="33" t="n"/>
      <c r="K1500" s="34" t="n">
        <v>0.1574260716974709</v>
      </c>
      <c r="L1500" s="35">
        <f>IF(ISNUMBER(K1500),EXP(K1500),"")</f>
        <v/>
      </c>
      <c r="M1500" s="18" t="inlineStr">
        <is>
          <t>every value from 1862 to 2021 in steps of 1</t>
        </is>
      </c>
      <c r="N1500" s="18" t="inlineStr">
        <is>
          <t>buildings|large|year_built</t>
        </is>
      </c>
    </row>
    <row r="1501">
      <c r="B1501" s="18" t="inlineStr">
        <is>
          <t>buildings|large|year_built|1885</t>
        </is>
      </c>
      <c r="C1501" s="18" t="inlineStr">
        <is>
          <t>buildings</t>
        </is>
      </c>
      <c r="D1501" s="18" t="inlineStr">
        <is>
          <t>large</t>
        </is>
      </c>
      <c r="E1501" s="18" t="inlineStr">
        <is>
          <t>year_built</t>
        </is>
      </c>
      <c r="F1501" s="18" t="inlineStr">
        <is>
          <t>spline value</t>
        </is>
      </c>
      <c r="G1501" s="18" t="n"/>
      <c r="H1501" s="33" t="n">
        <v>1885</v>
      </c>
      <c r="I1501" s="33" t="n"/>
      <c r="J1501" s="33" t="n"/>
      <c r="K1501" s="34" t="n">
        <v>0.1584036702075725</v>
      </c>
      <c r="L1501" s="35">
        <f>IF(ISNUMBER(K1501),EXP(K1501),"")</f>
        <v/>
      </c>
      <c r="M1501" s="18" t="inlineStr">
        <is>
          <t>every value from 1862 to 2021 in steps of 1</t>
        </is>
      </c>
      <c r="N1501" s="18" t="inlineStr">
        <is>
          <t>buildings|large|year_built</t>
        </is>
      </c>
    </row>
    <row r="1502">
      <c r="B1502" s="18" t="inlineStr">
        <is>
          <t>buildings|large|year_built|1886</t>
        </is>
      </c>
      <c r="C1502" s="18" t="inlineStr">
        <is>
          <t>buildings</t>
        </is>
      </c>
      <c r="D1502" s="18" t="inlineStr">
        <is>
          <t>large</t>
        </is>
      </c>
      <c r="E1502" s="18" t="inlineStr">
        <is>
          <t>year_built</t>
        </is>
      </c>
      <c r="F1502" s="18" t="inlineStr">
        <is>
          <t>spline value</t>
        </is>
      </c>
      <c r="G1502" s="18" t="n"/>
      <c r="H1502" s="33" t="n">
        <v>1886</v>
      </c>
      <c r="I1502" s="33" t="n"/>
      <c r="J1502" s="33" t="n"/>
      <c r="K1502" s="34" t="n">
        <v>0.1589105684589805</v>
      </c>
      <c r="L1502" s="35">
        <f>IF(ISNUMBER(K1502),EXP(K1502),"")</f>
        <v/>
      </c>
      <c r="M1502" s="18" t="inlineStr">
        <is>
          <t>every value from 1862 to 2021 in steps of 1</t>
        </is>
      </c>
      <c r="N1502" s="18" t="inlineStr">
        <is>
          <t>buildings|large|year_built</t>
        </is>
      </c>
    </row>
    <row r="1503">
      <c r="B1503" s="18" t="inlineStr">
        <is>
          <t>buildings|large|year_built|1887</t>
        </is>
      </c>
      <c r="C1503" s="18" t="inlineStr">
        <is>
          <t>buildings</t>
        </is>
      </c>
      <c r="D1503" s="18" t="inlineStr">
        <is>
          <t>large</t>
        </is>
      </c>
      <c r="E1503" s="18" t="inlineStr">
        <is>
          <t>year_built</t>
        </is>
      </c>
      <c r="F1503" s="18" t="inlineStr">
        <is>
          <t>spline value</t>
        </is>
      </c>
      <c r="G1503" s="18" t="n"/>
      <c r="H1503" s="33" t="n">
        <v>1887</v>
      </c>
      <c r="I1503" s="33" t="n"/>
      <c r="J1503" s="33" t="n"/>
      <c r="K1503" s="34" t="n">
        <v>0.1589606969563898</v>
      </c>
      <c r="L1503" s="35">
        <f>IF(ISNUMBER(K1503),EXP(K1503),"")</f>
        <v/>
      </c>
      <c r="M1503" s="18" t="inlineStr">
        <is>
          <t>every value from 1862 to 2021 in steps of 1</t>
        </is>
      </c>
      <c r="N1503" s="18" t="inlineStr">
        <is>
          <t>buildings|large|year_built</t>
        </is>
      </c>
    </row>
    <row r="1504">
      <c r="B1504" s="18" t="inlineStr">
        <is>
          <t>buildings|large|year_built|1888</t>
        </is>
      </c>
      <c r="C1504" s="18" t="inlineStr">
        <is>
          <t>buildings</t>
        </is>
      </c>
      <c r="D1504" s="18" t="inlineStr">
        <is>
          <t>large</t>
        </is>
      </c>
      <c r="E1504" s="18" t="inlineStr">
        <is>
          <t>year_built</t>
        </is>
      </c>
      <c r="F1504" s="18" t="inlineStr">
        <is>
          <t>spline value</t>
        </is>
      </c>
      <c r="G1504" s="18" t="n"/>
      <c r="H1504" s="33" t="n">
        <v>1888</v>
      </c>
      <c r="I1504" s="33" t="n"/>
      <c r="J1504" s="33" t="n"/>
      <c r="K1504" s="34" t="n">
        <v>0.158567986204495</v>
      </c>
      <c r="L1504" s="35">
        <f>IF(ISNUMBER(K1504),EXP(K1504),"")</f>
        <v/>
      </c>
      <c r="M1504" s="18" t="inlineStr">
        <is>
          <t>every value from 1862 to 2021 in steps of 1</t>
        </is>
      </c>
      <c r="N1504" s="18" t="inlineStr">
        <is>
          <t>buildings|large|year_built</t>
        </is>
      </c>
    </row>
    <row r="1505">
      <c r="B1505" s="18" t="inlineStr">
        <is>
          <t>buildings|large|year_built|1889</t>
        </is>
      </c>
      <c r="C1505" s="18" t="inlineStr">
        <is>
          <t>buildings</t>
        </is>
      </c>
      <c r="D1505" s="18" t="inlineStr">
        <is>
          <t>large</t>
        </is>
      </c>
      <c r="E1505" s="18" t="inlineStr">
        <is>
          <t>year_built</t>
        </is>
      </c>
      <c r="F1505" s="18" t="inlineStr">
        <is>
          <t>spline value</t>
        </is>
      </c>
      <c r="G1505" s="18" t="n"/>
      <c r="H1505" s="33" t="n">
        <v>1889</v>
      </c>
      <c r="I1505" s="33" t="n"/>
      <c r="J1505" s="33" t="n"/>
      <c r="K1505" s="34" t="n">
        <v>0.1577463667079908</v>
      </c>
      <c r="L1505" s="35">
        <f>IF(ISNUMBER(K1505),EXP(K1505),"")</f>
        <v/>
      </c>
      <c r="M1505" s="18" t="inlineStr">
        <is>
          <t>every value from 1862 to 2021 in steps of 1</t>
        </is>
      </c>
      <c r="N1505" s="18" t="inlineStr">
        <is>
          <t>buildings|large|year_built</t>
        </is>
      </c>
    </row>
    <row r="1506">
      <c r="B1506" s="18" t="inlineStr">
        <is>
          <t>buildings|large|year_built|1890</t>
        </is>
      </c>
      <c r="C1506" s="18" t="inlineStr">
        <is>
          <t>buildings</t>
        </is>
      </c>
      <c r="D1506" s="18" t="inlineStr">
        <is>
          <t>large</t>
        </is>
      </c>
      <c r="E1506" s="18" t="inlineStr">
        <is>
          <t>year_built</t>
        </is>
      </c>
      <c r="F1506" s="18" t="inlineStr">
        <is>
          <t>spline value</t>
        </is>
      </c>
      <c r="G1506" s="18" t="n"/>
      <c r="H1506" s="33" t="n">
        <v>1890</v>
      </c>
      <c r="I1506" s="33" t="n"/>
      <c r="J1506" s="33" t="n"/>
      <c r="K1506" s="34" t="n">
        <v>0.1565097689715719</v>
      </c>
      <c r="L1506" s="35">
        <f>IF(ISNUMBER(K1506),EXP(K1506),"")</f>
        <v/>
      </c>
      <c r="M1506" s="18" t="inlineStr">
        <is>
          <t>every value from 1862 to 2021 in steps of 1</t>
        </is>
      </c>
      <c r="N1506" s="18" t="inlineStr">
        <is>
          <t>buildings|large|year_built</t>
        </is>
      </c>
    </row>
    <row r="1507">
      <c r="B1507" s="18" t="inlineStr">
        <is>
          <t>buildings|large|year_built|1891</t>
        </is>
      </c>
      <c r="C1507" s="18" t="inlineStr">
        <is>
          <t>buildings</t>
        </is>
      </c>
      <c r="D1507" s="18" t="inlineStr">
        <is>
          <t>large</t>
        </is>
      </c>
      <c r="E1507" s="18" t="inlineStr">
        <is>
          <t>year_built</t>
        </is>
      </c>
      <c r="F1507" s="18" t="inlineStr">
        <is>
          <t>spline value</t>
        </is>
      </c>
      <c r="G1507" s="18" t="n"/>
      <c r="H1507" s="33" t="n">
        <v>1891</v>
      </c>
      <c r="I1507" s="33" t="n"/>
      <c r="J1507" s="33" t="n"/>
      <c r="K1507" s="34" t="n">
        <v>0.1548721234999328</v>
      </c>
      <c r="L1507" s="35">
        <f>IF(ISNUMBER(K1507),EXP(K1507),"")</f>
        <v/>
      </c>
      <c r="M1507" s="18" t="inlineStr">
        <is>
          <t>every value from 1862 to 2021 in steps of 1</t>
        </is>
      </c>
      <c r="N1507" s="18" t="inlineStr">
        <is>
          <t>buildings|large|year_built</t>
        </is>
      </c>
    </row>
    <row r="1508">
      <c r="B1508" s="18" t="inlineStr">
        <is>
          <t>buildings|large|year_built|1892</t>
        </is>
      </c>
      <c r="C1508" s="18" t="inlineStr">
        <is>
          <t>buildings</t>
        </is>
      </c>
      <c r="D1508" s="18" t="inlineStr">
        <is>
          <t>large</t>
        </is>
      </c>
      <c r="E1508" s="18" t="inlineStr">
        <is>
          <t>year_built</t>
        </is>
      </c>
      <c r="F1508" s="18" t="inlineStr">
        <is>
          <t>spline value</t>
        </is>
      </c>
      <c r="G1508" s="18" t="n"/>
      <c r="H1508" s="33" t="n">
        <v>1892</v>
      </c>
      <c r="I1508" s="33" t="n"/>
      <c r="J1508" s="33" t="n"/>
      <c r="K1508" s="34" t="n">
        <v>0.1528473607977683</v>
      </c>
      <c r="L1508" s="35">
        <f>IF(ISNUMBER(K1508),EXP(K1508),"")</f>
        <v/>
      </c>
      <c r="M1508" s="18" t="inlineStr">
        <is>
          <t>every value from 1862 to 2021 in steps of 1</t>
        </is>
      </c>
      <c r="N1508" s="18" t="inlineStr">
        <is>
          <t>buildings|large|year_built</t>
        </is>
      </c>
    </row>
    <row r="1509">
      <c r="B1509" s="18" t="inlineStr">
        <is>
          <t>buildings|large|year_built|1893</t>
        </is>
      </c>
      <c r="C1509" s="18" t="inlineStr">
        <is>
          <t>buildings</t>
        </is>
      </c>
      <c r="D1509" s="18" t="inlineStr">
        <is>
          <t>large</t>
        </is>
      </c>
      <c r="E1509" s="18" t="inlineStr">
        <is>
          <t>year_built</t>
        </is>
      </c>
      <c r="F1509" s="18" t="inlineStr">
        <is>
          <t>spline value</t>
        </is>
      </c>
      <c r="G1509" s="18" t="n"/>
      <c r="H1509" s="33" t="n">
        <v>1893</v>
      </c>
      <c r="I1509" s="33" t="n"/>
      <c r="J1509" s="33" t="n"/>
      <c r="K1509" s="34" t="n">
        <v>0.1504494113697732</v>
      </c>
      <c r="L1509" s="35">
        <f>IF(ISNUMBER(K1509),EXP(K1509),"")</f>
        <v/>
      </c>
      <c r="M1509" s="18" t="inlineStr">
        <is>
          <t>every value from 1862 to 2021 in steps of 1</t>
        </is>
      </c>
      <c r="N1509" s="18" t="inlineStr">
        <is>
          <t>buildings|large|year_built</t>
        </is>
      </c>
    </row>
    <row r="1510">
      <c r="B1510" s="18" t="inlineStr">
        <is>
          <t>buildings|large|year_built|1894</t>
        </is>
      </c>
      <c r="C1510" s="18" t="inlineStr">
        <is>
          <t>buildings</t>
        </is>
      </c>
      <c r="D1510" s="18" t="inlineStr">
        <is>
          <t>large</t>
        </is>
      </c>
      <c r="E1510" s="18" t="inlineStr">
        <is>
          <t>year_built</t>
        </is>
      </c>
      <c r="F1510" s="18" t="inlineStr">
        <is>
          <t>spline value</t>
        </is>
      </c>
      <c r="G1510" s="18" t="n"/>
      <c r="H1510" s="33" t="n">
        <v>1894</v>
      </c>
      <c r="I1510" s="33" t="n"/>
      <c r="J1510" s="33" t="n"/>
      <c r="K1510" s="34" t="n">
        <v>0.147692205720642</v>
      </c>
      <c r="L1510" s="35">
        <f>IF(ISNUMBER(K1510),EXP(K1510),"")</f>
        <v/>
      </c>
      <c r="M1510" s="18" t="inlineStr">
        <is>
          <t>every value from 1862 to 2021 in steps of 1</t>
        </is>
      </c>
      <c r="N1510" s="18" t="inlineStr">
        <is>
          <t>buildings|large|year_built</t>
        </is>
      </c>
    </row>
    <row r="1511">
      <c r="B1511" s="18" t="inlineStr">
        <is>
          <t>buildings|large|year_built|1895</t>
        </is>
      </c>
      <c r="C1511" s="18" t="inlineStr">
        <is>
          <t>buildings</t>
        </is>
      </c>
      <c r="D1511" s="18" t="inlineStr">
        <is>
          <t>large</t>
        </is>
      </c>
      <c r="E1511" s="18" t="inlineStr">
        <is>
          <t>year_built</t>
        </is>
      </c>
      <c r="F1511" s="18" t="inlineStr">
        <is>
          <t>spline value</t>
        </is>
      </c>
      <c r="G1511" s="18" t="n"/>
      <c r="H1511" s="33" t="n">
        <v>1895</v>
      </c>
      <c r="I1511" s="33" t="n"/>
      <c r="J1511" s="33" t="n"/>
      <c r="K1511" s="34" t="n">
        <v>0.1445896743550695</v>
      </c>
      <c r="L1511" s="35">
        <f>IF(ISNUMBER(K1511),EXP(K1511),"")</f>
        <v/>
      </c>
      <c r="M1511" s="18" t="inlineStr">
        <is>
          <t>every value from 1862 to 2021 in steps of 1</t>
        </is>
      </c>
      <c r="N1511" s="18" t="inlineStr">
        <is>
          <t>buildings|large|year_built</t>
        </is>
      </c>
    </row>
    <row r="1512">
      <c r="B1512" s="18" t="inlineStr">
        <is>
          <t>buildings|large|year_built|1896</t>
        </is>
      </c>
      <c r="C1512" s="18" t="inlineStr">
        <is>
          <t>buildings</t>
        </is>
      </c>
      <c r="D1512" s="18" t="inlineStr">
        <is>
          <t>large</t>
        </is>
      </c>
      <c r="E1512" s="18" t="inlineStr">
        <is>
          <t>year_built</t>
        </is>
      </c>
      <c r="F1512" s="18" t="inlineStr">
        <is>
          <t>spline value</t>
        </is>
      </c>
      <c r="G1512" s="18" t="n"/>
      <c r="H1512" s="33" t="n">
        <v>1896</v>
      </c>
      <c r="I1512" s="33" t="n"/>
      <c r="J1512" s="33" t="n"/>
      <c r="K1512" s="34" t="n">
        <v>0.1411557477777502</v>
      </c>
      <c r="L1512" s="35">
        <f>IF(ISNUMBER(K1512),EXP(K1512),"")</f>
        <v/>
      </c>
      <c r="M1512" s="18" t="inlineStr">
        <is>
          <t>every value from 1862 to 2021 in steps of 1</t>
        </is>
      </c>
      <c r="N1512" s="18" t="inlineStr">
        <is>
          <t>buildings|large|year_built</t>
        </is>
      </c>
    </row>
    <row r="1513">
      <c r="B1513" s="18" t="inlineStr">
        <is>
          <t>buildings|large|year_built|1897</t>
        </is>
      </c>
      <c r="C1513" s="18" t="inlineStr">
        <is>
          <t>buildings</t>
        </is>
      </c>
      <c r="D1513" s="18" t="inlineStr">
        <is>
          <t>large</t>
        </is>
      </c>
      <c r="E1513" s="18" t="inlineStr">
        <is>
          <t>year_built</t>
        </is>
      </c>
      <c r="F1513" s="18" t="inlineStr">
        <is>
          <t>spline value</t>
        </is>
      </c>
      <c r="G1513" s="18" t="n"/>
      <c r="H1513" s="33" t="n">
        <v>1897</v>
      </c>
      <c r="I1513" s="33" t="n"/>
      <c r="J1513" s="33" t="n"/>
      <c r="K1513" s="34" t="n">
        <v>0.137404356493379</v>
      </c>
      <c r="L1513" s="35">
        <f>IF(ISNUMBER(K1513),EXP(K1513),"")</f>
        <v/>
      </c>
      <c r="M1513" s="18" t="inlineStr">
        <is>
          <t>every value from 1862 to 2021 in steps of 1</t>
        </is>
      </c>
      <c r="N1513" s="18" t="inlineStr">
        <is>
          <t>buildings|large|year_built</t>
        </is>
      </c>
    </row>
    <row r="1514">
      <c r="B1514" s="18" t="inlineStr">
        <is>
          <t>buildings|large|year_built|1898</t>
        </is>
      </c>
      <c r="C1514" s="18" t="inlineStr">
        <is>
          <t>buildings</t>
        </is>
      </c>
      <c r="D1514" s="18" t="inlineStr">
        <is>
          <t>large</t>
        </is>
      </c>
      <c r="E1514" s="18" t="inlineStr">
        <is>
          <t>year_built</t>
        </is>
      </c>
      <c r="F1514" s="18" t="inlineStr">
        <is>
          <t>spline value</t>
        </is>
      </c>
      <c r="G1514" s="18" t="n"/>
      <c r="H1514" s="33" t="n">
        <v>1898</v>
      </c>
      <c r="I1514" s="33" t="n"/>
      <c r="J1514" s="33" t="n"/>
      <c r="K1514" s="34" t="n">
        <v>0.1333494310066505</v>
      </c>
      <c r="L1514" s="35">
        <f>IF(ISNUMBER(K1514),EXP(K1514),"")</f>
        <v/>
      </c>
      <c r="M1514" s="18" t="inlineStr">
        <is>
          <t>every value from 1862 to 2021 in steps of 1</t>
        </is>
      </c>
      <c r="N1514" s="18" t="inlineStr">
        <is>
          <t>buildings|large|year_built</t>
        </is>
      </c>
    </row>
    <row r="1515">
      <c r="B1515" s="18" t="inlineStr">
        <is>
          <t>buildings|large|year_built|1899</t>
        </is>
      </c>
      <c r="C1515" s="18" t="inlineStr">
        <is>
          <t>buildings</t>
        </is>
      </c>
      <c r="D1515" s="18" t="inlineStr">
        <is>
          <t>large</t>
        </is>
      </c>
      <c r="E1515" s="18" t="inlineStr">
        <is>
          <t>year_built</t>
        </is>
      </c>
      <c r="F1515" s="18" t="inlineStr">
        <is>
          <t>spline value</t>
        </is>
      </c>
      <c r="G1515" s="18" t="n"/>
      <c r="H1515" s="33" t="n">
        <v>1899</v>
      </c>
      <c r="I1515" s="33" t="n"/>
      <c r="J1515" s="33" t="n"/>
      <c r="K1515" s="34" t="n">
        <v>0.1290049018222593</v>
      </c>
      <c r="L1515" s="35">
        <f>IF(ISNUMBER(K1515),EXP(K1515),"")</f>
        <v/>
      </c>
      <c r="M1515" s="18" t="inlineStr">
        <is>
          <t>every value from 1862 to 2021 in steps of 1</t>
        </is>
      </c>
      <c r="N1515" s="18" t="inlineStr">
        <is>
          <t>buildings|large|year_built</t>
        </is>
      </c>
    </row>
    <row r="1516">
      <c r="B1516" s="18" t="inlineStr">
        <is>
          <t>buildings|large|year_built|1900</t>
        </is>
      </c>
      <c r="C1516" s="18" t="inlineStr">
        <is>
          <t>buildings</t>
        </is>
      </c>
      <c r="D1516" s="18" t="inlineStr">
        <is>
          <t>large</t>
        </is>
      </c>
      <c r="E1516" s="18" t="inlineStr">
        <is>
          <t>year_built</t>
        </is>
      </c>
      <c r="F1516" s="18" t="inlineStr">
        <is>
          <t>spline value</t>
        </is>
      </c>
      <c r="G1516" s="18" t="n"/>
      <c r="H1516" s="33" t="n">
        <v>1900</v>
      </c>
      <c r="I1516" s="33" t="n"/>
      <c r="J1516" s="33" t="n"/>
      <c r="K1516" s="34" t="n">
        <v>0.1243846994449001</v>
      </c>
      <c r="L1516" s="35">
        <f>IF(ISNUMBER(K1516),EXP(K1516),"")</f>
        <v/>
      </c>
      <c r="M1516" s="18" t="inlineStr">
        <is>
          <t>every value from 1862 to 2021 in steps of 1</t>
        </is>
      </c>
      <c r="N1516" s="18" t="inlineStr">
        <is>
          <t>buildings|large|year_built</t>
        </is>
      </c>
    </row>
    <row r="1517">
      <c r="B1517" s="18" t="inlineStr">
        <is>
          <t>buildings|large|year_built|1901</t>
        </is>
      </c>
      <c r="C1517" s="18" t="inlineStr">
        <is>
          <t>buildings</t>
        </is>
      </c>
      <c r="D1517" s="18" t="inlineStr">
        <is>
          <t>large</t>
        </is>
      </c>
      <c r="E1517" s="18" t="inlineStr">
        <is>
          <t>year_built</t>
        </is>
      </c>
      <c r="F1517" s="18" t="inlineStr">
        <is>
          <t>spline value</t>
        </is>
      </c>
      <c r="G1517" s="18" t="n"/>
      <c r="H1517" s="33" t="n">
        <v>1901</v>
      </c>
      <c r="I1517" s="33" t="n"/>
      <c r="J1517" s="33" t="n"/>
      <c r="K1517" s="34" t="n">
        <v>0.1195027543792676</v>
      </c>
      <c r="L1517" s="35">
        <f>IF(ISNUMBER(K1517),EXP(K1517),"")</f>
        <v/>
      </c>
      <c r="M1517" s="18" t="inlineStr">
        <is>
          <t>every value from 1862 to 2021 in steps of 1</t>
        </is>
      </c>
      <c r="N1517" s="18" t="inlineStr">
        <is>
          <t>buildings|large|year_built</t>
        </is>
      </c>
    </row>
    <row r="1518">
      <c r="B1518" s="18" t="inlineStr">
        <is>
          <t>buildings|large|year_built|1902</t>
        </is>
      </c>
      <c r="C1518" s="18" t="inlineStr">
        <is>
          <t>buildings</t>
        </is>
      </c>
      <c r="D1518" s="18" t="inlineStr">
        <is>
          <t>large</t>
        </is>
      </c>
      <c r="E1518" s="18" t="inlineStr">
        <is>
          <t>year_built</t>
        </is>
      </c>
      <c r="F1518" s="18" t="inlineStr">
        <is>
          <t>spline value</t>
        </is>
      </c>
      <c r="G1518" s="18" t="n"/>
      <c r="H1518" s="33" t="n">
        <v>1902</v>
      </c>
      <c r="I1518" s="33" t="n"/>
      <c r="J1518" s="33" t="n"/>
      <c r="K1518" s="34" t="n">
        <v>0.1143729971300565</v>
      </c>
      <c r="L1518" s="35">
        <f>IF(ISNUMBER(K1518),EXP(K1518),"")</f>
        <v/>
      </c>
      <c r="M1518" s="18" t="inlineStr">
        <is>
          <t>every value from 1862 to 2021 in steps of 1</t>
        </is>
      </c>
      <c r="N1518" s="18" t="inlineStr">
        <is>
          <t>buildings|large|year_built</t>
        </is>
      </c>
    </row>
    <row r="1519">
      <c r="B1519" s="18" t="inlineStr">
        <is>
          <t>buildings|large|year_built|1903</t>
        </is>
      </c>
      <c r="C1519" s="18" t="inlineStr">
        <is>
          <t>buildings</t>
        </is>
      </c>
      <c r="D1519" s="18" t="inlineStr">
        <is>
          <t>large</t>
        </is>
      </c>
      <c r="E1519" s="18" t="inlineStr">
        <is>
          <t>year_built</t>
        </is>
      </c>
      <c r="F1519" s="18" t="inlineStr">
        <is>
          <t>spline value</t>
        </is>
      </c>
      <c r="G1519" s="18" t="n"/>
      <c r="H1519" s="33" t="n">
        <v>1903</v>
      </c>
      <c r="I1519" s="33" t="n"/>
      <c r="J1519" s="33" t="n"/>
      <c r="K1519" s="34" t="n">
        <v>0.1090093582019614</v>
      </c>
      <c r="L1519" s="35">
        <f>IF(ISNUMBER(K1519),EXP(K1519),"")</f>
        <v/>
      </c>
      <c r="M1519" s="18" t="inlineStr">
        <is>
          <t>every value from 1862 to 2021 in steps of 1</t>
        </is>
      </c>
      <c r="N1519" s="18" t="inlineStr">
        <is>
          <t>buildings|large|year_built</t>
        </is>
      </c>
    </row>
    <row r="1520">
      <c r="B1520" s="18" t="inlineStr">
        <is>
          <t>buildings|large|year_built|1904</t>
        </is>
      </c>
      <c r="C1520" s="18" t="inlineStr">
        <is>
          <t>buildings</t>
        </is>
      </c>
      <c r="D1520" s="18" t="inlineStr">
        <is>
          <t>large</t>
        </is>
      </c>
      <c r="E1520" s="18" t="inlineStr">
        <is>
          <t>year_built</t>
        </is>
      </c>
      <c r="F1520" s="18" t="inlineStr">
        <is>
          <t>spline value</t>
        </is>
      </c>
      <c r="G1520" s="18" t="n"/>
      <c r="H1520" s="33" t="n">
        <v>1904</v>
      </c>
      <c r="I1520" s="33" t="n"/>
      <c r="J1520" s="33" t="n"/>
      <c r="K1520" s="34" t="n">
        <v>0.1034257680996772</v>
      </c>
      <c r="L1520" s="35">
        <f>IF(ISNUMBER(K1520),EXP(K1520),"")</f>
        <v/>
      </c>
      <c r="M1520" s="18" t="inlineStr">
        <is>
          <t>every value from 1862 to 2021 in steps of 1</t>
        </is>
      </c>
      <c r="N1520" s="18" t="inlineStr">
        <is>
          <t>buildings|large|year_built</t>
        </is>
      </c>
    </row>
    <row r="1521">
      <c r="B1521" s="18" t="inlineStr">
        <is>
          <t>buildings|large|year_built|1905</t>
        </is>
      </c>
      <c r="C1521" s="18" t="inlineStr">
        <is>
          <t>buildings</t>
        </is>
      </c>
      <c r="D1521" s="18" t="inlineStr">
        <is>
          <t>large</t>
        </is>
      </c>
      <c r="E1521" s="18" t="inlineStr">
        <is>
          <t>year_built</t>
        </is>
      </c>
      <c r="F1521" s="18" t="inlineStr">
        <is>
          <t>spline value</t>
        </is>
      </c>
      <c r="G1521" s="18" t="n"/>
      <c r="H1521" s="33" t="n">
        <v>1905</v>
      </c>
      <c r="I1521" s="33" t="n"/>
      <c r="J1521" s="33" t="n"/>
      <c r="K1521" s="34" t="n">
        <v>0.09763615732789825</v>
      </c>
      <c r="L1521" s="35">
        <f>IF(ISNUMBER(K1521),EXP(K1521),"")</f>
        <v/>
      </c>
      <c r="M1521" s="18" t="inlineStr">
        <is>
          <t>every value from 1862 to 2021 in steps of 1</t>
        </is>
      </c>
      <c r="N1521" s="18" t="inlineStr">
        <is>
          <t>buildings|large|year_built</t>
        </is>
      </c>
    </row>
    <row r="1522">
      <c r="B1522" s="18" t="inlineStr">
        <is>
          <t>buildings|large|year_built|1906</t>
        </is>
      </c>
      <c r="C1522" s="18" t="inlineStr">
        <is>
          <t>buildings</t>
        </is>
      </c>
      <c r="D1522" s="18" t="inlineStr">
        <is>
          <t>large</t>
        </is>
      </c>
      <c r="E1522" s="18" t="inlineStr">
        <is>
          <t>year_built</t>
        </is>
      </c>
      <c r="F1522" s="18" t="inlineStr">
        <is>
          <t>spline value</t>
        </is>
      </c>
      <c r="G1522" s="18" t="n"/>
      <c r="H1522" s="33" t="n">
        <v>1906</v>
      </c>
      <c r="I1522" s="33" t="n"/>
      <c r="J1522" s="33" t="n"/>
      <c r="K1522" s="34" t="n">
        <v>0.09165445639131949</v>
      </c>
      <c r="L1522" s="35">
        <f>IF(ISNUMBER(K1522),EXP(K1522),"")</f>
        <v/>
      </c>
      <c r="M1522" s="18" t="inlineStr">
        <is>
          <t>every value from 1862 to 2021 in steps of 1</t>
        </is>
      </c>
      <c r="N1522" s="18" t="inlineStr">
        <is>
          <t>buildings|large|year_built</t>
        </is>
      </c>
    </row>
    <row r="1523">
      <c r="B1523" s="18" t="inlineStr">
        <is>
          <t>buildings|large|year_built|1907</t>
        </is>
      </c>
      <c r="C1523" s="18" t="inlineStr">
        <is>
          <t>buildings</t>
        </is>
      </c>
      <c r="D1523" s="18" t="inlineStr">
        <is>
          <t>large</t>
        </is>
      </c>
      <c r="E1523" s="18" t="inlineStr">
        <is>
          <t>year_built</t>
        </is>
      </c>
      <c r="F1523" s="18" t="inlineStr">
        <is>
          <t>spline value</t>
        </is>
      </c>
      <c r="G1523" s="18" t="n"/>
      <c r="H1523" s="33" t="n">
        <v>1907</v>
      </c>
      <c r="I1523" s="33" t="n"/>
      <c r="J1523" s="33" t="n"/>
      <c r="K1523" s="34" t="n">
        <v>0.08549459579463548</v>
      </c>
      <c r="L1523" s="35">
        <f>IF(ISNUMBER(K1523),EXP(K1523),"")</f>
        <v/>
      </c>
      <c r="M1523" s="18" t="inlineStr">
        <is>
          <t>every value from 1862 to 2021 in steps of 1</t>
        </is>
      </c>
      <c r="N1523" s="18" t="inlineStr">
        <is>
          <t>buildings|large|year_built</t>
        </is>
      </c>
    </row>
    <row r="1524">
      <c r="B1524" s="18" t="inlineStr">
        <is>
          <t>buildings|large|year_built|1908</t>
        </is>
      </c>
      <c r="C1524" s="18" t="inlineStr">
        <is>
          <t>buildings</t>
        </is>
      </c>
      <c r="D1524" s="18" t="inlineStr">
        <is>
          <t>large</t>
        </is>
      </c>
      <c r="E1524" s="18" t="inlineStr">
        <is>
          <t>year_built</t>
        </is>
      </c>
      <c r="F1524" s="18" t="inlineStr">
        <is>
          <t>spline value</t>
        </is>
      </c>
      <c r="G1524" s="18" t="n"/>
      <c r="H1524" s="33" t="n">
        <v>1908</v>
      </c>
      <c r="I1524" s="33" t="n"/>
      <c r="J1524" s="33" t="n"/>
      <c r="K1524" s="34" t="n">
        <v>0.07917050604254093</v>
      </c>
      <c r="L1524" s="35">
        <f>IF(ISNUMBER(K1524),EXP(K1524),"")</f>
        <v/>
      </c>
      <c r="M1524" s="18" t="inlineStr">
        <is>
          <t>every value from 1862 to 2021 in steps of 1</t>
        </is>
      </c>
      <c r="N1524" s="18" t="inlineStr">
        <is>
          <t>buildings|large|year_built</t>
        </is>
      </c>
    </row>
    <row r="1525">
      <c r="B1525" s="18" t="inlineStr">
        <is>
          <t>buildings|large|year_built|1909</t>
        </is>
      </c>
      <c r="C1525" s="18" t="inlineStr">
        <is>
          <t>buildings</t>
        </is>
      </c>
      <c r="D1525" s="18" t="inlineStr">
        <is>
          <t>large</t>
        </is>
      </c>
      <c r="E1525" s="18" t="inlineStr">
        <is>
          <t>year_built</t>
        </is>
      </c>
      <c r="F1525" s="18" t="inlineStr">
        <is>
          <t>spline value</t>
        </is>
      </c>
      <c r="G1525" s="18" t="n"/>
      <c r="H1525" s="33" t="n">
        <v>1909</v>
      </c>
      <c r="I1525" s="33" t="n"/>
      <c r="J1525" s="33" t="n"/>
      <c r="K1525" s="34" t="n">
        <v>0.07269611763973048</v>
      </c>
      <c r="L1525" s="35">
        <f>IF(ISNUMBER(K1525),EXP(K1525),"")</f>
        <v/>
      </c>
      <c r="M1525" s="18" t="inlineStr">
        <is>
          <t>every value from 1862 to 2021 in steps of 1</t>
        </is>
      </c>
      <c r="N1525" s="18" t="inlineStr">
        <is>
          <t>buildings|large|year_built</t>
        </is>
      </c>
    </row>
    <row r="1526">
      <c r="B1526" s="18" t="inlineStr">
        <is>
          <t>buildings|large|year_built|1910</t>
        </is>
      </c>
      <c r="C1526" s="18" t="inlineStr">
        <is>
          <t>buildings</t>
        </is>
      </c>
      <c r="D1526" s="18" t="inlineStr">
        <is>
          <t>large</t>
        </is>
      </c>
      <c r="E1526" s="18" t="inlineStr">
        <is>
          <t>year_built</t>
        </is>
      </c>
      <c r="F1526" s="18" t="inlineStr">
        <is>
          <t>spline value</t>
        </is>
      </c>
      <c r="G1526" s="18" t="n"/>
      <c r="H1526" s="33" t="n">
        <v>1910</v>
      </c>
      <c r="I1526" s="33" t="n"/>
      <c r="J1526" s="33" t="n"/>
      <c r="K1526" s="34" t="n">
        <v>0.06608536109089884</v>
      </c>
      <c r="L1526" s="35">
        <f>IF(ISNUMBER(K1526),EXP(K1526),"")</f>
        <v/>
      </c>
      <c r="M1526" s="18" t="inlineStr">
        <is>
          <t>every value from 1862 to 2021 in steps of 1</t>
        </is>
      </c>
      <c r="N1526" s="18" t="inlineStr">
        <is>
          <t>buildings|large|year_built</t>
        </is>
      </c>
    </row>
    <row r="1527">
      <c r="B1527" s="18" t="inlineStr">
        <is>
          <t>buildings|large|year_built|1911</t>
        </is>
      </c>
      <c r="C1527" s="18" t="inlineStr">
        <is>
          <t>buildings</t>
        </is>
      </c>
      <c r="D1527" s="18" t="inlineStr">
        <is>
          <t>large</t>
        </is>
      </c>
      <c r="E1527" s="18" t="inlineStr">
        <is>
          <t>year_built</t>
        </is>
      </c>
      <c r="F1527" s="18" t="inlineStr">
        <is>
          <t>spline value</t>
        </is>
      </c>
      <c r="G1527" s="18" t="n"/>
      <c r="H1527" s="33" t="n">
        <v>1911</v>
      </c>
      <c r="I1527" s="33" t="n"/>
      <c r="J1527" s="33" t="n"/>
      <c r="K1527" s="34" t="n">
        <v>0.0593521669007407</v>
      </c>
      <c r="L1527" s="35">
        <f>IF(ISNUMBER(K1527),EXP(K1527),"")</f>
        <v/>
      </c>
      <c r="M1527" s="18" t="inlineStr">
        <is>
          <t>every value from 1862 to 2021 in steps of 1</t>
        </is>
      </c>
      <c r="N1527" s="18" t="inlineStr">
        <is>
          <t>buildings|large|year_built</t>
        </is>
      </c>
    </row>
    <row r="1528">
      <c r="B1528" s="18" t="inlineStr">
        <is>
          <t>buildings|large|year_built|1912</t>
        </is>
      </c>
      <c r="C1528" s="18" t="inlineStr">
        <is>
          <t>buildings</t>
        </is>
      </c>
      <c r="D1528" s="18" t="inlineStr">
        <is>
          <t>large</t>
        </is>
      </c>
      <c r="E1528" s="18" t="inlineStr">
        <is>
          <t>year_built</t>
        </is>
      </c>
      <c r="F1528" s="18" t="inlineStr">
        <is>
          <t>spline value</t>
        </is>
      </c>
      <c r="G1528" s="18" t="n"/>
      <c r="H1528" s="33" t="n">
        <v>1912</v>
      </c>
      <c r="I1528" s="33" t="n"/>
      <c r="J1528" s="33" t="n"/>
      <c r="K1528" s="34" t="n">
        <v>0.05251046557395068</v>
      </c>
      <c r="L1528" s="35">
        <f>IF(ISNUMBER(K1528),EXP(K1528),"")</f>
        <v/>
      </c>
      <c r="M1528" s="18" t="inlineStr">
        <is>
          <t>every value from 1862 to 2021 in steps of 1</t>
        </is>
      </c>
      <c r="N1528" s="18" t="inlineStr">
        <is>
          <t>buildings|large|year_built</t>
        </is>
      </c>
    </row>
    <row r="1529">
      <c r="B1529" s="18" t="inlineStr">
        <is>
          <t>buildings|large|year_built|1913</t>
        </is>
      </c>
      <c r="C1529" s="18" t="inlineStr">
        <is>
          <t>buildings</t>
        </is>
      </c>
      <c r="D1529" s="18" t="inlineStr">
        <is>
          <t>large</t>
        </is>
      </c>
      <c r="E1529" s="18" t="inlineStr">
        <is>
          <t>year_built</t>
        </is>
      </c>
      <c r="F1529" s="18" t="inlineStr">
        <is>
          <t>spline value</t>
        </is>
      </c>
      <c r="G1529" s="18" t="n"/>
      <c r="H1529" s="33" t="n">
        <v>1913</v>
      </c>
      <c r="I1529" s="33" t="n"/>
      <c r="J1529" s="33" t="n"/>
      <c r="K1529" s="34" t="n">
        <v>0.04557418761522349</v>
      </c>
      <c r="L1529" s="35">
        <f>IF(ISNUMBER(K1529),EXP(K1529),"")</f>
        <v/>
      </c>
      <c r="M1529" s="18" t="inlineStr">
        <is>
          <t>every value from 1862 to 2021 in steps of 1</t>
        </is>
      </c>
      <c r="N1529" s="18" t="inlineStr">
        <is>
          <t>buildings|large|year_built</t>
        </is>
      </c>
    </row>
    <row r="1530">
      <c r="B1530" s="18" t="inlineStr">
        <is>
          <t>buildings|large|year_built|1914</t>
        </is>
      </c>
      <c r="C1530" s="18" t="inlineStr">
        <is>
          <t>buildings</t>
        </is>
      </c>
      <c r="D1530" s="18" t="inlineStr">
        <is>
          <t>large</t>
        </is>
      </c>
      <c r="E1530" s="18" t="inlineStr">
        <is>
          <t>year_built</t>
        </is>
      </c>
      <c r="F1530" s="18" t="inlineStr">
        <is>
          <t>spline value</t>
        </is>
      </c>
      <c r="G1530" s="18" t="n"/>
      <c r="H1530" s="33" t="n">
        <v>1914</v>
      </c>
      <c r="I1530" s="33" t="n"/>
      <c r="J1530" s="33" t="n"/>
      <c r="K1530" s="34" t="n">
        <v>0.03855726352925389</v>
      </c>
      <c r="L1530" s="35">
        <f>IF(ISNUMBER(K1530),EXP(K1530),"")</f>
        <v/>
      </c>
      <c r="M1530" s="18" t="inlineStr">
        <is>
          <t>every value from 1862 to 2021 in steps of 1</t>
        </is>
      </c>
      <c r="N1530" s="18" t="inlineStr">
        <is>
          <t>buildings|large|year_built</t>
        </is>
      </c>
    </row>
    <row r="1531">
      <c r="B1531" s="18" t="inlineStr">
        <is>
          <t>buildings|large|year_built|1915</t>
        </is>
      </c>
      <c r="C1531" s="18" t="inlineStr">
        <is>
          <t>buildings</t>
        </is>
      </c>
      <c r="D1531" s="18" t="inlineStr">
        <is>
          <t>large</t>
        </is>
      </c>
      <c r="E1531" s="18" t="inlineStr">
        <is>
          <t>year_built</t>
        </is>
      </c>
      <c r="F1531" s="18" t="inlineStr">
        <is>
          <t>spline value</t>
        </is>
      </c>
      <c r="G1531" s="18" t="n"/>
      <c r="H1531" s="33" t="n">
        <v>1915</v>
      </c>
      <c r="I1531" s="33" t="n"/>
      <c r="J1531" s="33" t="n"/>
      <c r="K1531" s="34" t="n">
        <v>0.0314736238207364</v>
      </c>
      <c r="L1531" s="35">
        <f>IF(ISNUMBER(K1531),EXP(K1531),"")</f>
        <v/>
      </c>
      <c r="M1531" s="18" t="inlineStr">
        <is>
          <t>every value from 1862 to 2021 in steps of 1</t>
        </is>
      </c>
      <c r="N1531" s="18" t="inlineStr">
        <is>
          <t>buildings|large|year_built</t>
        </is>
      </c>
    </row>
    <row r="1532">
      <c r="B1532" s="18" t="inlineStr">
        <is>
          <t>buildings|large|year_built|1916</t>
        </is>
      </c>
      <c r="C1532" s="18" t="inlineStr">
        <is>
          <t>buildings</t>
        </is>
      </c>
      <c r="D1532" s="18" t="inlineStr">
        <is>
          <t>large</t>
        </is>
      </c>
      <c r="E1532" s="18" t="inlineStr">
        <is>
          <t>year_built</t>
        </is>
      </c>
      <c r="F1532" s="18" t="inlineStr">
        <is>
          <t>spline value</t>
        </is>
      </c>
      <c r="G1532" s="18" t="n"/>
      <c r="H1532" s="33" t="n">
        <v>1916</v>
      </c>
      <c r="I1532" s="33" t="n"/>
      <c r="J1532" s="33" t="n"/>
      <c r="K1532" s="34" t="n">
        <v>0.02433719899436587</v>
      </c>
      <c r="L1532" s="35">
        <f>IF(ISNUMBER(K1532),EXP(K1532),"")</f>
        <v/>
      </c>
      <c r="M1532" s="18" t="inlineStr">
        <is>
          <t>every value from 1862 to 2021 in steps of 1</t>
        </is>
      </c>
      <c r="N1532" s="18" t="inlineStr">
        <is>
          <t>buildings|large|year_built</t>
        </is>
      </c>
    </row>
    <row r="1533">
      <c r="B1533" s="18" t="inlineStr">
        <is>
          <t>buildings|large|year_built|1917</t>
        </is>
      </c>
      <c r="C1533" s="18" t="inlineStr">
        <is>
          <t>buildings</t>
        </is>
      </c>
      <c r="D1533" s="18" t="inlineStr">
        <is>
          <t>large</t>
        </is>
      </c>
      <c r="E1533" s="18" t="inlineStr">
        <is>
          <t>year_built</t>
        </is>
      </c>
      <c r="F1533" s="18" t="inlineStr">
        <is>
          <t>spline value</t>
        </is>
      </c>
      <c r="G1533" s="18" t="n"/>
      <c r="H1533" s="33" t="n">
        <v>1917</v>
      </c>
      <c r="I1533" s="33" t="n"/>
      <c r="J1533" s="33" t="n"/>
      <c r="K1533" s="34" t="n">
        <v>0.01716191955483682</v>
      </c>
      <c r="L1533" s="35">
        <f>IF(ISNUMBER(K1533),EXP(K1533),"")</f>
        <v/>
      </c>
      <c r="M1533" s="18" t="inlineStr">
        <is>
          <t>every value from 1862 to 2021 in steps of 1</t>
        </is>
      </c>
      <c r="N1533" s="18" t="inlineStr">
        <is>
          <t>buildings|large|year_built</t>
        </is>
      </c>
    </row>
    <row r="1534">
      <c r="B1534" s="18" t="inlineStr">
        <is>
          <t>buildings|large|year_built|1918</t>
        </is>
      </c>
      <c r="C1534" s="18" t="inlineStr">
        <is>
          <t>buildings</t>
        </is>
      </c>
      <c r="D1534" s="18" t="inlineStr">
        <is>
          <t>large</t>
        </is>
      </c>
      <c r="E1534" s="18" t="inlineStr">
        <is>
          <t>year_built</t>
        </is>
      </c>
      <c r="F1534" s="18" t="inlineStr">
        <is>
          <t>spline value</t>
        </is>
      </c>
      <c r="G1534" s="18" t="n"/>
      <c r="H1534" s="33" t="n">
        <v>1918</v>
      </c>
      <c r="I1534" s="33" t="n"/>
      <c r="J1534" s="33" t="n"/>
      <c r="K1534" s="34" t="n">
        <v>0.009961716006844038</v>
      </c>
      <c r="L1534" s="35">
        <f>IF(ISNUMBER(K1534),EXP(K1534),"")</f>
        <v/>
      </c>
      <c r="M1534" s="18" t="inlineStr">
        <is>
          <t>every value from 1862 to 2021 in steps of 1</t>
        </is>
      </c>
      <c r="N1534" s="18" t="inlineStr">
        <is>
          <t>buildings|large|year_built</t>
        </is>
      </c>
    </row>
    <row r="1535">
      <c r="B1535" s="18" t="inlineStr">
        <is>
          <t>buildings|large|year_built|1919</t>
        </is>
      </c>
      <c r="C1535" s="18" t="inlineStr">
        <is>
          <t>buildings</t>
        </is>
      </c>
      <c r="D1535" s="18" t="inlineStr">
        <is>
          <t>large</t>
        </is>
      </c>
      <c r="E1535" s="18" t="inlineStr">
        <is>
          <t>year_built</t>
        </is>
      </c>
      <c r="F1535" s="18" t="inlineStr">
        <is>
          <t>spline value</t>
        </is>
      </c>
      <c r="G1535" s="18" t="n"/>
      <c r="H1535" s="33" t="n">
        <v>1919</v>
      </c>
      <c r="I1535" s="33" t="n"/>
      <c r="J1535" s="33" t="n"/>
      <c r="K1535" s="34" t="n">
        <v>0.002750518855082132</v>
      </c>
      <c r="L1535" s="35">
        <f>IF(ISNUMBER(K1535),EXP(K1535),"")</f>
        <v/>
      </c>
      <c r="M1535" s="18" t="inlineStr">
        <is>
          <t>every value from 1862 to 2021 in steps of 1</t>
        </is>
      </c>
      <c r="N1535" s="18" t="inlineStr">
        <is>
          <t>buildings|large|year_built</t>
        </is>
      </c>
    </row>
    <row r="1536">
      <c r="B1536" s="18" t="inlineStr">
        <is>
          <t>buildings|large|year_built|1920</t>
        </is>
      </c>
      <c r="C1536" s="18" t="inlineStr">
        <is>
          <t>buildings</t>
        </is>
      </c>
      <c r="D1536" s="18" t="inlineStr">
        <is>
          <t>large</t>
        </is>
      </c>
      <c r="E1536" s="18" t="inlineStr">
        <is>
          <t>year_built</t>
        </is>
      </c>
      <c r="F1536" s="18" t="inlineStr">
        <is>
          <t>spline value</t>
        </is>
      </c>
      <c r="G1536" s="18" t="n"/>
      <c r="H1536" s="33" t="n">
        <v>1920</v>
      </c>
      <c r="I1536" s="33" t="n"/>
      <c r="J1536" s="33" t="n"/>
      <c r="K1536" s="34" t="n">
        <v>-0.00445774139575421</v>
      </c>
      <c r="L1536" s="35">
        <f>IF(ISNUMBER(K1536),EXP(K1536),"")</f>
        <v/>
      </c>
      <c r="M1536" s="18" t="inlineStr">
        <is>
          <t>every value from 1862 to 2021 in steps of 1</t>
        </is>
      </c>
      <c r="N1536" s="18" t="inlineStr">
        <is>
          <t>buildings|large|year_built</t>
        </is>
      </c>
    </row>
    <row r="1537">
      <c r="B1537" s="18" t="inlineStr">
        <is>
          <t>buildings|large|year_built|1921</t>
        </is>
      </c>
      <c r="C1537" s="18" t="inlineStr">
        <is>
          <t>buildings</t>
        </is>
      </c>
      <c r="D1537" s="18" t="inlineStr">
        <is>
          <t>large</t>
        </is>
      </c>
      <c r="E1537" s="18" t="inlineStr">
        <is>
          <t>year_built</t>
        </is>
      </c>
      <c r="F1537" s="18" t="inlineStr">
        <is>
          <t>spline value</t>
        </is>
      </c>
      <c r="G1537" s="18" t="n"/>
      <c r="H1537" s="33" t="n">
        <v>1921</v>
      </c>
      <c r="I1537" s="33" t="n"/>
      <c r="J1537" s="33" t="n"/>
      <c r="K1537" s="34" t="n">
        <v>-0.01164913424097032</v>
      </c>
      <c r="L1537" s="35">
        <f>IF(ISNUMBER(K1537),EXP(K1537),"")</f>
        <v/>
      </c>
      <c r="M1537" s="18" t="inlineStr">
        <is>
          <t>every value from 1862 to 2021 in steps of 1</t>
        </is>
      </c>
      <c r="N1537" s="18" t="inlineStr">
        <is>
          <t>buildings|large|year_built</t>
        </is>
      </c>
    </row>
    <row r="1538">
      <c r="B1538" s="18" t="inlineStr">
        <is>
          <t>buildings|large|year_built|1922</t>
        </is>
      </c>
      <c r="C1538" s="18" t="inlineStr">
        <is>
          <t>buildings</t>
        </is>
      </c>
      <c r="D1538" s="18" t="inlineStr">
        <is>
          <t>large</t>
        </is>
      </c>
      <c r="E1538" s="18" t="inlineStr">
        <is>
          <t>year_built</t>
        </is>
      </c>
      <c r="F1538" s="18" t="inlineStr">
        <is>
          <t>spline value</t>
        </is>
      </c>
      <c r="G1538" s="18" t="n"/>
      <c r="H1538" s="33" t="n">
        <v>1922</v>
      </c>
      <c r="I1538" s="33" t="n"/>
      <c r="J1538" s="33" t="n"/>
      <c r="K1538" s="34" t="n">
        <v>-0.01880972917587146</v>
      </c>
      <c r="L1538" s="35">
        <f>IF(ISNUMBER(K1538),EXP(K1538),"")</f>
        <v/>
      </c>
      <c r="M1538" s="18" t="inlineStr">
        <is>
          <t>every value from 1862 to 2021 in steps of 1</t>
        </is>
      </c>
      <c r="N1538" s="18" t="inlineStr">
        <is>
          <t>buildings|large|year_built</t>
        </is>
      </c>
    </row>
    <row r="1539">
      <c r="B1539" s="18" t="inlineStr">
        <is>
          <t>buildings|large|year_built|1923</t>
        </is>
      </c>
      <c r="C1539" s="18" t="inlineStr">
        <is>
          <t>buildings</t>
        </is>
      </c>
      <c r="D1539" s="18" t="inlineStr">
        <is>
          <t>large</t>
        </is>
      </c>
      <c r="E1539" s="18" t="inlineStr">
        <is>
          <t>year_built</t>
        </is>
      </c>
      <c r="F1539" s="18" t="inlineStr">
        <is>
          <t>spline value</t>
        </is>
      </c>
      <c r="G1539" s="18" t="n"/>
      <c r="H1539" s="33" t="n">
        <v>1923</v>
      </c>
      <c r="I1539" s="33" t="n"/>
      <c r="J1539" s="33" t="n"/>
      <c r="K1539" s="34" t="n">
        <v>-0.02592559569576297</v>
      </c>
      <c r="L1539" s="35">
        <f>IF(ISNUMBER(K1539),EXP(K1539),"")</f>
        <v/>
      </c>
      <c r="M1539" s="18" t="inlineStr">
        <is>
          <t>every value from 1862 to 2021 in steps of 1</t>
        </is>
      </c>
      <c r="N1539" s="18" t="inlineStr">
        <is>
          <t>buildings|large|year_built</t>
        </is>
      </c>
    </row>
    <row r="1540">
      <c r="B1540" s="18" t="inlineStr">
        <is>
          <t>buildings|large|year_built|1924</t>
        </is>
      </c>
      <c r="C1540" s="18" t="inlineStr">
        <is>
          <t>buildings</t>
        </is>
      </c>
      <c r="D1540" s="18" t="inlineStr">
        <is>
          <t>large</t>
        </is>
      </c>
      <c r="E1540" s="18" t="inlineStr">
        <is>
          <t>year_built</t>
        </is>
      </c>
      <c r="F1540" s="18" t="inlineStr">
        <is>
          <t>spline value</t>
        </is>
      </c>
      <c r="G1540" s="18" t="n"/>
      <c r="H1540" s="33" t="n">
        <v>1924</v>
      </c>
      <c r="I1540" s="33" t="n"/>
      <c r="J1540" s="33" t="n"/>
      <c r="K1540" s="34" t="n">
        <v>-0.03298280329595021</v>
      </c>
      <c r="L1540" s="35">
        <f>IF(ISNUMBER(K1540),EXP(K1540),"")</f>
        <v/>
      </c>
      <c r="M1540" s="18" t="inlineStr">
        <is>
          <t>every value from 1862 to 2021 in steps of 1</t>
        </is>
      </c>
      <c r="N1540" s="18" t="inlineStr">
        <is>
          <t>buildings|large|year_built</t>
        </is>
      </c>
    </row>
    <row r="1541">
      <c r="B1541" s="18" t="inlineStr">
        <is>
          <t>buildings|large|year_built|1925</t>
        </is>
      </c>
      <c r="C1541" s="18" t="inlineStr">
        <is>
          <t>buildings</t>
        </is>
      </c>
      <c r="D1541" s="18" t="inlineStr">
        <is>
          <t>large</t>
        </is>
      </c>
      <c r="E1541" s="18" t="inlineStr">
        <is>
          <t>year_built</t>
        </is>
      </c>
      <c r="F1541" s="18" t="inlineStr">
        <is>
          <t>spline value</t>
        </is>
      </c>
      <c r="G1541" s="18" t="n"/>
      <c r="H1541" s="33" t="n">
        <v>1925</v>
      </c>
      <c r="I1541" s="33" t="n"/>
      <c r="J1541" s="33" t="n"/>
      <c r="K1541" s="34" t="n">
        <v>-0.03996742147173849</v>
      </c>
      <c r="L1541" s="35">
        <f>IF(ISNUMBER(K1541),EXP(K1541),"")</f>
        <v/>
      </c>
      <c r="M1541" s="18" t="inlineStr">
        <is>
          <t>every value from 1862 to 2021 in steps of 1</t>
        </is>
      </c>
      <c r="N1541" s="18" t="inlineStr">
        <is>
          <t>buildings|large|year_built</t>
        </is>
      </c>
    </row>
    <row r="1542">
      <c r="B1542" s="18" t="inlineStr">
        <is>
          <t>buildings|large|year_built|1926</t>
        </is>
      </c>
      <c r="C1542" s="18" t="inlineStr">
        <is>
          <t>buildings</t>
        </is>
      </c>
      <c r="D1542" s="18" t="inlineStr">
        <is>
          <t>large</t>
        </is>
      </c>
      <c r="E1542" s="18" t="inlineStr">
        <is>
          <t>year_built</t>
        </is>
      </c>
      <c r="F1542" s="18" t="inlineStr">
        <is>
          <t>spline value</t>
        </is>
      </c>
      <c r="G1542" s="18" t="n"/>
      <c r="H1542" s="33" t="n">
        <v>1926</v>
      </c>
      <c r="I1542" s="33" t="n"/>
      <c r="J1542" s="33" t="n"/>
      <c r="K1542" s="34" t="n">
        <v>-0.04686551971843309</v>
      </c>
      <c r="L1542" s="35">
        <f>IF(ISNUMBER(K1542),EXP(K1542),"")</f>
        <v/>
      </c>
      <c r="M1542" s="18" t="inlineStr">
        <is>
          <t>every value from 1862 to 2021 in steps of 1</t>
        </is>
      </c>
      <c r="N1542" s="18" t="inlineStr">
        <is>
          <t>buildings|large|year_built</t>
        </is>
      </c>
    </row>
    <row r="1543">
      <c r="B1543" s="18" t="inlineStr">
        <is>
          <t>buildings|large|year_built|1927</t>
        </is>
      </c>
      <c r="C1543" s="18" t="inlineStr">
        <is>
          <t>buildings</t>
        </is>
      </c>
      <c r="D1543" s="18" t="inlineStr">
        <is>
          <t>large</t>
        </is>
      </c>
      <c r="E1543" s="18" t="inlineStr">
        <is>
          <t>year_built</t>
        </is>
      </c>
      <c r="F1543" s="18" t="inlineStr">
        <is>
          <t>spline value</t>
        </is>
      </c>
      <c r="G1543" s="18" t="n"/>
      <c r="H1543" s="33" t="n">
        <v>1927</v>
      </c>
      <c r="I1543" s="33" t="n"/>
      <c r="J1543" s="33" t="n"/>
      <c r="K1543" s="34" t="n">
        <v>-0.05366316753133941</v>
      </c>
      <c r="L1543" s="35">
        <f>IF(ISNUMBER(K1543),EXP(K1543),"")</f>
        <v/>
      </c>
      <c r="M1543" s="18" t="inlineStr">
        <is>
          <t>every value from 1862 to 2021 in steps of 1</t>
        </is>
      </c>
      <c r="N1543" s="18" t="inlineStr">
        <is>
          <t>buildings|large|year_built</t>
        </is>
      </c>
    </row>
    <row r="1544">
      <c r="B1544" s="18" t="inlineStr">
        <is>
          <t>buildings|large|year_built|1928</t>
        </is>
      </c>
      <c r="C1544" s="18" t="inlineStr">
        <is>
          <t>buildings</t>
        </is>
      </c>
      <c r="D1544" s="18" t="inlineStr">
        <is>
          <t>large</t>
        </is>
      </c>
      <c r="E1544" s="18" t="inlineStr">
        <is>
          <t>year_built</t>
        </is>
      </c>
      <c r="F1544" s="18" t="inlineStr">
        <is>
          <t>spline value</t>
        </is>
      </c>
      <c r="G1544" s="18" t="n"/>
      <c r="H1544" s="33" t="n">
        <v>1928</v>
      </c>
      <c r="I1544" s="33" t="n"/>
      <c r="J1544" s="33" t="n"/>
      <c r="K1544" s="34" t="n">
        <v>-0.06034643440576273</v>
      </c>
      <c r="L1544" s="35">
        <f>IF(ISNUMBER(K1544),EXP(K1544),"")</f>
        <v/>
      </c>
      <c r="M1544" s="18" t="inlineStr">
        <is>
          <t>every value from 1862 to 2021 in steps of 1</t>
        </is>
      </c>
      <c r="N1544" s="18" t="inlineStr">
        <is>
          <t>buildings|large|year_built</t>
        </is>
      </c>
    </row>
    <row r="1545">
      <c r="B1545" s="18" t="inlineStr">
        <is>
          <t>buildings|large|year_built|1929</t>
        </is>
      </c>
      <c r="C1545" s="18" t="inlineStr">
        <is>
          <t>buildings</t>
        </is>
      </c>
      <c r="D1545" s="18" t="inlineStr">
        <is>
          <t>large</t>
        </is>
      </c>
      <c r="E1545" s="18" t="inlineStr">
        <is>
          <t>year_built</t>
        </is>
      </c>
      <c r="F1545" s="18" t="inlineStr">
        <is>
          <t>spline value</t>
        </is>
      </c>
      <c r="G1545" s="18" t="n"/>
      <c r="H1545" s="33" t="n">
        <v>1929</v>
      </c>
      <c r="I1545" s="33" t="n"/>
      <c r="J1545" s="33" t="n"/>
      <c r="K1545" s="34" t="n">
        <v>-0.06690138983700834</v>
      </c>
      <c r="L1545" s="35">
        <f>IF(ISNUMBER(K1545),EXP(K1545),"")</f>
        <v/>
      </c>
      <c r="M1545" s="18" t="inlineStr">
        <is>
          <t>every value from 1862 to 2021 in steps of 1</t>
        </is>
      </c>
      <c r="N1545" s="18" t="inlineStr">
        <is>
          <t>buildings|large|year_built</t>
        </is>
      </c>
    </row>
    <row r="1546">
      <c r="B1546" s="18" t="inlineStr">
        <is>
          <t>buildings|large|year_built|1930</t>
        </is>
      </c>
      <c r="C1546" s="18" t="inlineStr">
        <is>
          <t>buildings</t>
        </is>
      </c>
      <c r="D1546" s="18" t="inlineStr">
        <is>
          <t>large</t>
        </is>
      </c>
      <c r="E1546" s="18" t="inlineStr">
        <is>
          <t>year_built</t>
        </is>
      </c>
      <c r="F1546" s="18" t="inlineStr">
        <is>
          <t>spline value</t>
        </is>
      </c>
      <c r="G1546" s="18" t="n"/>
      <c r="H1546" s="33" t="n">
        <v>1930</v>
      </c>
      <c r="I1546" s="33" t="n"/>
      <c r="J1546" s="33" t="n"/>
      <c r="K1546" s="34" t="n">
        <v>-0.07331410332038163</v>
      </c>
      <c r="L1546" s="35">
        <f>IF(ISNUMBER(K1546),EXP(K1546),"")</f>
        <v/>
      </c>
      <c r="M1546" s="18" t="inlineStr">
        <is>
          <t>every value from 1862 to 2021 in steps of 1</t>
        </is>
      </c>
      <c r="N1546" s="18" t="inlineStr">
        <is>
          <t>buildings|large|year_built</t>
        </is>
      </c>
    </row>
    <row r="1547">
      <c r="B1547" s="18" t="inlineStr">
        <is>
          <t>buildings|large|year_built|1931</t>
        </is>
      </c>
      <c r="C1547" s="18" t="inlineStr">
        <is>
          <t>buildings</t>
        </is>
      </c>
      <c r="D1547" s="18" t="inlineStr">
        <is>
          <t>large</t>
        </is>
      </c>
      <c r="E1547" s="18" t="inlineStr">
        <is>
          <t>year_built</t>
        </is>
      </c>
      <c r="F1547" s="18" t="inlineStr">
        <is>
          <t>spline value</t>
        </is>
      </c>
      <c r="G1547" s="18" t="n"/>
      <c r="H1547" s="33" t="n">
        <v>1931</v>
      </c>
      <c r="I1547" s="33" t="n"/>
      <c r="J1547" s="33" t="n"/>
      <c r="K1547" s="34" t="n">
        <v>-0.07957064435118789</v>
      </c>
      <c r="L1547" s="35">
        <f>IF(ISNUMBER(K1547),EXP(K1547),"")</f>
        <v/>
      </c>
      <c r="M1547" s="18" t="inlineStr">
        <is>
          <t>every value from 1862 to 2021 in steps of 1</t>
        </is>
      </c>
      <c r="N1547" s="18" t="inlineStr">
        <is>
          <t>buildings|large|year_built</t>
        </is>
      </c>
    </row>
    <row r="1548">
      <c r="B1548" s="18" t="inlineStr">
        <is>
          <t>buildings|large|year_built|1932</t>
        </is>
      </c>
      <c r="C1548" s="18" t="inlineStr">
        <is>
          <t>buildings</t>
        </is>
      </c>
      <c r="D1548" s="18" t="inlineStr">
        <is>
          <t>large</t>
        </is>
      </c>
      <c r="E1548" s="18" t="inlineStr">
        <is>
          <t>year_built</t>
        </is>
      </c>
      <c r="F1548" s="18" t="inlineStr">
        <is>
          <t>spline value</t>
        </is>
      </c>
      <c r="G1548" s="18" t="n"/>
      <c r="H1548" s="33" t="n">
        <v>1932</v>
      </c>
      <c r="I1548" s="33" t="n"/>
      <c r="J1548" s="33" t="n"/>
      <c r="K1548" s="34" t="n">
        <v>-0.08565708242473238</v>
      </c>
      <c r="L1548" s="35">
        <f>IF(ISNUMBER(K1548),EXP(K1548),"")</f>
        <v/>
      </c>
      <c r="M1548" s="18" t="inlineStr">
        <is>
          <t>every value from 1862 to 2021 in steps of 1</t>
        </is>
      </c>
      <c r="N1548" s="18" t="inlineStr">
        <is>
          <t>buildings|large|year_built</t>
        </is>
      </c>
    </row>
    <row r="1549">
      <c r="B1549" s="18" t="inlineStr">
        <is>
          <t>buildings|large|year_built|1933</t>
        </is>
      </c>
      <c r="C1549" s="18" t="inlineStr">
        <is>
          <t>buildings</t>
        </is>
      </c>
      <c r="D1549" s="18" t="inlineStr">
        <is>
          <t>large</t>
        </is>
      </c>
      <c r="E1549" s="18" t="inlineStr">
        <is>
          <t>year_built</t>
        </is>
      </c>
      <c r="F1549" s="18" t="inlineStr">
        <is>
          <t>spline value</t>
        </is>
      </c>
      <c r="G1549" s="18" t="n"/>
      <c r="H1549" s="33" t="n">
        <v>1933</v>
      </c>
      <c r="I1549" s="33" t="n"/>
      <c r="J1549" s="33" t="n"/>
      <c r="K1549" s="34" t="n">
        <v>-0.09155948703632052</v>
      </c>
      <c r="L1549" s="35">
        <f>IF(ISNUMBER(K1549),EXP(K1549),"")</f>
        <v/>
      </c>
      <c r="M1549" s="18" t="inlineStr">
        <is>
          <t>every value from 1862 to 2021 in steps of 1</t>
        </is>
      </c>
      <c r="N1549" s="18" t="inlineStr">
        <is>
          <t>buildings|large|year_built</t>
        </is>
      </c>
    </row>
    <row r="1550">
      <c r="B1550" s="18" t="inlineStr">
        <is>
          <t>buildings|large|year_built|1934</t>
        </is>
      </c>
      <c r="C1550" s="18" t="inlineStr">
        <is>
          <t>buildings</t>
        </is>
      </c>
      <c r="D1550" s="18" t="inlineStr">
        <is>
          <t>large</t>
        </is>
      </c>
      <c r="E1550" s="18" t="inlineStr">
        <is>
          <t>year_built</t>
        </is>
      </c>
      <c r="F1550" s="18" t="inlineStr">
        <is>
          <t>spline value</t>
        </is>
      </c>
      <c r="G1550" s="18" t="n"/>
      <c r="H1550" s="33" t="n">
        <v>1934</v>
      </c>
      <c r="I1550" s="33" t="n"/>
      <c r="J1550" s="33" t="n"/>
      <c r="K1550" s="34" t="n">
        <v>-0.09726392768125759</v>
      </c>
      <c r="L1550" s="35">
        <f>IF(ISNUMBER(K1550),EXP(K1550),"")</f>
        <v/>
      </c>
      <c r="M1550" s="18" t="inlineStr">
        <is>
          <t>every value from 1862 to 2021 in steps of 1</t>
        </is>
      </c>
      <c r="N1550" s="18" t="inlineStr">
        <is>
          <t>buildings|large|year_built</t>
        </is>
      </c>
    </row>
    <row r="1551">
      <c r="B1551" s="18" t="inlineStr">
        <is>
          <t>buildings|large|year_built|1935</t>
        </is>
      </c>
      <c r="C1551" s="18" t="inlineStr">
        <is>
          <t>buildings</t>
        </is>
      </c>
      <c r="D1551" s="18" t="inlineStr">
        <is>
          <t>large</t>
        </is>
      </c>
      <c r="E1551" s="18" t="inlineStr">
        <is>
          <t>year_built</t>
        </is>
      </c>
      <c r="F1551" s="18" t="inlineStr">
        <is>
          <t>spline value</t>
        </is>
      </c>
      <c r="G1551" s="18" t="n"/>
      <c r="H1551" s="33" t="n">
        <v>1935</v>
      </c>
      <c r="I1551" s="33" t="n"/>
      <c r="J1551" s="33" t="n"/>
      <c r="K1551" s="34" t="n">
        <v>-0.1027564738548489</v>
      </c>
      <c r="L1551" s="35">
        <f>IF(ISNUMBER(K1551),EXP(K1551),"")</f>
        <v/>
      </c>
      <c r="M1551" s="18" t="inlineStr">
        <is>
          <t>every value from 1862 to 2021 in steps of 1</t>
        </is>
      </c>
      <c r="N1551" s="18" t="inlineStr">
        <is>
          <t>buildings|large|year_built</t>
        </is>
      </c>
    </row>
    <row r="1552">
      <c r="B1552" s="18" t="inlineStr">
        <is>
          <t>buildings|large|year_built|1936</t>
        </is>
      </c>
      <c r="C1552" s="18" t="inlineStr">
        <is>
          <t>buildings</t>
        </is>
      </c>
      <c r="D1552" s="18" t="inlineStr">
        <is>
          <t>large</t>
        </is>
      </c>
      <c r="E1552" s="18" t="inlineStr">
        <is>
          <t>year_built</t>
        </is>
      </c>
      <c r="F1552" s="18" t="inlineStr">
        <is>
          <t>spline value</t>
        </is>
      </c>
      <c r="G1552" s="18" t="n"/>
      <c r="H1552" s="33" t="n">
        <v>1936</v>
      </c>
      <c r="I1552" s="33" t="n"/>
      <c r="J1552" s="33" t="n"/>
      <c r="K1552" s="34" t="n">
        <v>-0.1080231950523998</v>
      </c>
      <c r="L1552" s="35">
        <f>IF(ISNUMBER(K1552),EXP(K1552),"")</f>
        <v/>
      </c>
      <c r="M1552" s="18" t="inlineStr">
        <is>
          <t>every value from 1862 to 2021 in steps of 1</t>
        </is>
      </c>
      <c r="N1552" s="18" t="inlineStr">
        <is>
          <t>buildings|large|year_built</t>
        </is>
      </c>
    </row>
    <row r="1553">
      <c r="B1553" s="18" t="inlineStr">
        <is>
          <t>buildings|large|year_built|1937</t>
        </is>
      </c>
      <c r="C1553" s="18" t="inlineStr">
        <is>
          <t>buildings</t>
        </is>
      </c>
      <c r="D1553" s="18" t="inlineStr">
        <is>
          <t>large</t>
        </is>
      </c>
      <c r="E1553" s="18" t="inlineStr">
        <is>
          <t>year_built</t>
        </is>
      </c>
      <c r="F1553" s="18" t="inlineStr">
        <is>
          <t>spline value</t>
        </is>
      </c>
      <c r="G1553" s="18" t="n"/>
      <c r="H1553" s="33" t="n">
        <v>1937</v>
      </c>
      <c r="I1553" s="33" t="n"/>
      <c r="J1553" s="33" t="n"/>
      <c r="K1553" s="34" t="n">
        <v>-0.1130501607692157</v>
      </c>
      <c r="L1553" s="35">
        <f>IF(ISNUMBER(K1553),EXP(K1553),"")</f>
        <v/>
      </c>
      <c r="M1553" s="18" t="inlineStr">
        <is>
          <t>every value from 1862 to 2021 in steps of 1</t>
        </is>
      </c>
      <c r="N1553" s="18" t="inlineStr">
        <is>
          <t>buildings|large|year_built</t>
        </is>
      </c>
    </row>
    <row r="1554">
      <c r="B1554" s="18" t="inlineStr">
        <is>
          <t>buildings|large|year_built|1938</t>
        </is>
      </c>
      <c r="C1554" s="18" t="inlineStr">
        <is>
          <t>buildings</t>
        </is>
      </c>
      <c r="D1554" s="18" t="inlineStr">
        <is>
          <t>large</t>
        </is>
      </c>
      <c r="E1554" s="18" t="inlineStr">
        <is>
          <t>year_built</t>
        </is>
      </c>
      <c r="F1554" s="18" t="inlineStr">
        <is>
          <t>spline value</t>
        </is>
      </c>
      <c r="G1554" s="18" t="n"/>
      <c r="H1554" s="33" t="n">
        <v>1938</v>
      </c>
      <c r="I1554" s="33" t="n"/>
      <c r="J1554" s="33" t="n"/>
      <c r="K1554" s="34" t="n">
        <v>-0.1178234405006017</v>
      </c>
      <c r="L1554" s="35">
        <f>IF(ISNUMBER(K1554),EXP(K1554),"")</f>
        <v/>
      </c>
      <c r="M1554" s="18" t="inlineStr">
        <is>
          <t>every value from 1862 to 2021 in steps of 1</t>
        </is>
      </c>
      <c r="N1554" s="18" t="inlineStr">
        <is>
          <t>buildings|large|year_built</t>
        </is>
      </c>
    </row>
    <row r="1555">
      <c r="B1555" s="18" t="inlineStr">
        <is>
          <t>buildings|large|year_built|1939</t>
        </is>
      </c>
      <c r="C1555" s="18" t="inlineStr">
        <is>
          <t>buildings</t>
        </is>
      </c>
      <c r="D1555" s="18" t="inlineStr">
        <is>
          <t>large</t>
        </is>
      </c>
      <c r="E1555" s="18" t="inlineStr">
        <is>
          <t>year_built</t>
        </is>
      </c>
      <c r="F1555" s="18" t="inlineStr">
        <is>
          <t>spline value</t>
        </is>
      </c>
      <c r="G1555" s="18" t="n"/>
      <c r="H1555" s="33" t="n">
        <v>1939</v>
      </c>
      <c r="I1555" s="33" t="n"/>
      <c r="J1555" s="33" t="n"/>
      <c r="K1555" s="34" t="n">
        <v>-0.1223291037418633</v>
      </c>
      <c r="L1555" s="35">
        <f>IF(ISNUMBER(K1555),EXP(K1555),"")</f>
        <v/>
      </c>
      <c r="M1555" s="18" t="inlineStr">
        <is>
          <t>every value from 1862 to 2021 in steps of 1</t>
        </is>
      </c>
      <c r="N1555" s="18" t="inlineStr">
        <is>
          <t>buildings|large|year_built</t>
        </is>
      </c>
    </row>
    <row r="1556">
      <c r="B1556" s="18" t="inlineStr">
        <is>
          <t>buildings|large|year_built|1940</t>
        </is>
      </c>
      <c r="C1556" s="18" t="inlineStr">
        <is>
          <t>buildings</t>
        </is>
      </c>
      <c r="D1556" s="18" t="inlineStr">
        <is>
          <t>large</t>
        </is>
      </c>
      <c r="E1556" s="18" t="inlineStr">
        <is>
          <t>year_built</t>
        </is>
      </c>
      <c r="F1556" s="18" t="inlineStr">
        <is>
          <t>spline value</t>
        </is>
      </c>
      <c r="G1556" s="18" t="n"/>
      <c r="H1556" s="33" t="n">
        <v>1940</v>
      </c>
      <c r="I1556" s="33" t="n"/>
      <c r="J1556" s="33" t="n"/>
      <c r="K1556" s="34" t="n">
        <v>-0.1265532199883058</v>
      </c>
      <c r="L1556" s="35">
        <f>IF(ISNUMBER(K1556),EXP(K1556),"")</f>
        <v/>
      </c>
      <c r="M1556" s="18" t="inlineStr">
        <is>
          <t>every value from 1862 to 2021 in steps of 1</t>
        </is>
      </c>
      <c r="N1556" s="18" t="inlineStr">
        <is>
          <t>buildings|large|year_built</t>
        </is>
      </c>
    </row>
    <row r="1557">
      <c r="B1557" s="18" t="inlineStr">
        <is>
          <t>buildings|large|year_built|1941</t>
        </is>
      </c>
      <c r="C1557" s="18" t="inlineStr">
        <is>
          <t>buildings</t>
        </is>
      </c>
      <c r="D1557" s="18" t="inlineStr">
        <is>
          <t>large</t>
        </is>
      </c>
      <c r="E1557" s="18" t="inlineStr">
        <is>
          <t>year_built</t>
        </is>
      </c>
      <c r="F1557" s="18" t="inlineStr">
        <is>
          <t>spline value</t>
        </is>
      </c>
      <c r="G1557" s="18" t="n"/>
      <c r="H1557" s="33" t="n">
        <v>1941</v>
      </c>
      <c r="I1557" s="33" t="n"/>
      <c r="J1557" s="33" t="n"/>
      <c r="K1557" s="34" t="n">
        <v>-0.1304818587352344</v>
      </c>
      <c r="L1557" s="35">
        <f>IF(ISNUMBER(K1557),EXP(K1557),"")</f>
        <v/>
      </c>
      <c r="M1557" s="18" t="inlineStr">
        <is>
          <t>every value from 1862 to 2021 in steps of 1</t>
        </is>
      </c>
      <c r="N1557" s="18" t="inlineStr">
        <is>
          <t>buildings|large|year_built</t>
        </is>
      </c>
    </row>
    <row r="1558">
      <c r="B1558" s="18" t="inlineStr">
        <is>
          <t>buildings|large|year_built|1942</t>
        </is>
      </c>
      <c r="C1558" s="18" t="inlineStr">
        <is>
          <t>buildings</t>
        </is>
      </c>
      <c r="D1558" s="18" t="inlineStr">
        <is>
          <t>large</t>
        </is>
      </c>
      <c r="E1558" s="18" t="inlineStr">
        <is>
          <t>year_built</t>
        </is>
      </c>
      <c r="F1558" s="18" t="inlineStr">
        <is>
          <t>spline value</t>
        </is>
      </c>
      <c r="G1558" s="18" t="n"/>
      <c r="H1558" s="33" t="n">
        <v>1942</v>
      </c>
      <c r="I1558" s="33" t="n"/>
      <c r="J1558" s="33" t="n"/>
      <c r="K1558" s="34" t="n">
        <v>-0.1341010894779546</v>
      </c>
      <c r="L1558" s="35">
        <f>IF(ISNUMBER(K1558),EXP(K1558),"")</f>
        <v/>
      </c>
      <c r="M1558" s="18" t="inlineStr">
        <is>
          <t>every value from 1862 to 2021 in steps of 1</t>
        </is>
      </c>
      <c r="N1558" s="18" t="inlineStr">
        <is>
          <t>buildings|large|year_built</t>
        </is>
      </c>
    </row>
    <row r="1559">
      <c r="B1559" s="18" t="inlineStr">
        <is>
          <t>buildings|large|year_built|1943</t>
        </is>
      </c>
      <c r="C1559" s="18" t="inlineStr">
        <is>
          <t>buildings</t>
        </is>
      </c>
      <c r="D1559" s="18" t="inlineStr">
        <is>
          <t>large</t>
        </is>
      </c>
      <c r="E1559" s="18" t="inlineStr">
        <is>
          <t>year_built</t>
        </is>
      </c>
      <c r="F1559" s="18" t="inlineStr">
        <is>
          <t>spline value</t>
        </is>
      </c>
      <c r="G1559" s="18" t="n"/>
      <c r="H1559" s="33" t="n">
        <v>1943</v>
      </c>
      <c r="I1559" s="33" t="n"/>
      <c r="J1559" s="33" t="n"/>
      <c r="K1559" s="34" t="n">
        <v>-0.1373969817117716</v>
      </c>
      <c r="L1559" s="35">
        <f>IF(ISNUMBER(K1559),EXP(K1559),"")</f>
        <v/>
      </c>
      <c r="M1559" s="18" t="inlineStr">
        <is>
          <t>every value from 1862 to 2021 in steps of 1</t>
        </is>
      </c>
      <c r="N1559" s="18" t="inlineStr">
        <is>
          <t>buildings|large|year_built</t>
        </is>
      </c>
    </row>
    <row r="1560">
      <c r="B1560" s="18" t="inlineStr">
        <is>
          <t>buildings|large|year_built|1944</t>
        </is>
      </c>
      <c r="C1560" s="18" t="inlineStr">
        <is>
          <t>buildings</t>
        </is>
      </c>
      <c r="D1560" s="18" t="inlineStr">
        <is>
          <t>large</t>
        </is>
      </c>
      <c r="E1560" s="18" t="inlineStr">
        <is>
          <t>year_built</t>
        </is>
      </c>
      <c r="F1560" s="18" t="inlineStr">
        <is>
          <t>spline value</t>
        </is>
      </c>
      <c r="G1560" s="18" t="n"/>
      <c r="H1560" s="33" t="n">
        <v>1944</v>
      </c>
      <c r="I1560" s="33" t="n"/>
      <c r="J1560" s="33" t="n"/>
      <c r="K1560" s="34" t="n">
        <v>-0.1403556049319907</v>
      </c>
      <c r="L1560" s="35">
        <f>IF(ISNUMBER(K1560),EXP(K1560),"")</f>
        <v/>
      </c>
      <c r="M1560" s="18" t="inlineStr">
        <is>
          <t>every value from 1862 to 2021 in steps of 1</t>
        </is>
      </c>
      <c r="N1560" s="18" t="inlineStr">
        <is>
          <t>buildings|large|year_built</t>
        </is>
      </c>
    </row>
    <row r="1561">
      <c r="B1561" s="18" t="inlineStr">
        <is>
          <t>buildings|large|year_built|1945</t>
        </is>
      </c>
      <c r="C1561" s="18" t="inlineStr">
        <is>
          <t>buildings</t>
        </is>
      </c>
      <c r="D1561" s="18" t="inlineStr">
        <is>
          <t>large</t>
        </is>
      </c>
      <c r="E1561" s="18" t="inlineStr">
        <is>
          <t>year_built</t>
        </is>
      </c>
      <c r="F1561" s="18" t="inlineStr">
        <is>
          <t>spline value</t>
        </is>
      </c>
      <c r="G1561" s="18" t="n"/>
      <c r="H1561" s="33" t="n">
        <v>1945</v>
      </c>
      <c r="I1561" s="33" t="n"/>
      <c r="J1561" s="33" t="n"/>
      <c r="K1561" s="34" t="n">
        <v>-0.1429630286339174</v>
      </c>
      <c r="L1561" s="35">
        <f>IF(ISNUMBER(K1561),EXP(K1561),"")</f>
        <v/>
      </c>
      <c r="M1561" s="18" t="inlineStr">
        <is>
          <t>every value from 1862 to 2021 in steps of 1</t>
        </is>
      </c>
      <c r="N1561" s="18" t="inlineStr">
        <is>
          <t>buildings|large|year_built</t>
        </is>
      </c>
    </row>
    <row r="1562">
      <c r="B1562" s="18" t="inlineStr">
        <is>
          <t>buildings|large|year_built|1946</t>
        </is>
      </c>
      <c r="C1562" s="18" t="inlineStr">
        <is>
          <t>buildings</t>
        </is>
      </c>
      <c r="D1562" s="18" t="inlineStr">
        <is>
          <t>large</t>
        </is>
      </c>
      <c r="E1562" s="18" t="inlineStr">
        <is>
          <t>year_built</t>
        </is>
      </c>
      <c r="F1562" s="18" t="inlineStr">
        <is>
          <t>spline value</t>
        </is>
      </c>
      <c r="G1562" s="18" t="n"/>
      <c r="H1562" s="33" t="n">
        <v>1946</v>
      </c>
      <c r="I1562" s="33" t="n"/>
      <c r="J1562" s="33" t="n"/>
      <c r="K1562" s="34" t="n">
        <v>-0.1452053223128568</v>
      </c>
      <c r="L1562" s="35">
        <f>IF(ISNUMBER(K1562),EXP(K1562),"")</f>
        <v/>
      </c>
      <c r="M1562" s="18" t="inlineStr">
        <is>
          <t>every value from 1862 to 2021 in steps of 1</t>
        </is>
      </c>
      <c r="N1562" s="18" t="inlineStr">
        <is>
          <t>buildings|large|year_built</t>
        </is>
      </c>
    </row>
    <row r="1563">
      <c r="B1563" s="18" t="inlineStr">
        <is>
          <t>buildings|large|year_built|1947</t>
        </is>
      </c>
      <c r="C1563" s="18" t="inlineStr">
        <is>
          <t>buildings</t>
        </is>
      </c>
      <c r="D1563" s="18" t="inlineStr">
        <is>
          <t>large</t>
        </is>
      </c>
      <c r="E1563" s="18" t="inlineStr">
        <is>
          <t>year_built</t>
        </is>
      </c>
      <c r="F1563" s="18" t="inlineStr">
        <is>
          <t>spline value</t>
        </is>
      </c>
      <c r="G1563" s="18" t="n"/>
      <c r="H1563" s="33" t="n">
        <v>1947</v>
      </c>
      <c r="I1563" s="33" t="n"/>
      <c r="J1563" s="33" t="n"/>
      <c r="K1563" s="34" t="n">
        <v>-0.1470757971713468</v>
      </c>
      <c r="L1563" s="35">
        <f>IF(ISNUMBER(K1563),EXP(K1563),"")</f>
        <v/>
      </c>
      <c r="M1563" s="18" t="inlineStr">
        <is>
          <t>every value from 1862 to 2021 in steps of 1</t>
        </is>
      </c>
      <c r="N1563" s="18" t="inlineStr">
        <is>
          <t>buildings|large|year_built</t>
        </is>
      </c>
    </row>
    <row r="1564">
      <c r="B1564" s="18" t="inlineStr">
        <is>
          <t>buildings|large|year_built|1948</t>
        </is>
      </c>
      <c r="C1564" s="18" t="inlineStr">
        <is>
          <t>buildings</t>
        </is>
      </c>
      <c r="D1564" s="18" t="inlineStr">
        <is>
          <t>large</t>
        </is>
      </c>
      <c r="E1564" s="18" t="inlineStr">
        <is>
          <t>year_built</t>
        </is>
      </c>
      <c r="F1564" s="18" t="inlineStr">
        <is>
          <t>spline value</t>
        </is>
      </c>
      <c r="G1564" s="18" t="n"/>
      <c r="H1564" s="33" t="n">
        <v>1948</v>
      </c>
      <c r="I1564" s="33" t="n"/>
      <c r="J1564" s="33" t="n"/>
      <c r="K1564" s="34" t="n">
        <v>-0.1485967312408547</v>
      </c>
      <c r="L1564" s="35">
        <f>IF(ISNUMBER(K1564),EXP(K1564),"")</f>
        <v/>
      </c>
      <c r="M1564" s="18" t="inlineStr">
        <is>
          <t>every value from 1862 to 2021 in steps of 1</t>
        </is>
      </c>
      <c r="N1564" s="18" t="inlineStr">
        <is>
          <t>buildings|large|year_built</t>
        </is>
      </c>
    </row>
    <row r="1565">
      <c r="B1565" s="18" t="inlineStr">
        <is>
          <t>buildings|large|year_built|1949</t>
        </is>
      </c>
      <c r="C1565" s="18" t="inlineStr">
        <is>
          <t>buildings</t>
        </is>
      </c>
      <c r="D1565" s="18" t="inlineStr">
        <is>
          <t>large</t>
        </is>
      </c>
      <c r="E1565" s="18" t="inlineStr">
        <is>
          <t>year_built</t>
        </is>
      </c>
      <c r="F1565" s="18" t="inlineStr">
        <is>
          <t>spline value</t>
        </is>
      </c>
      <c r="G1565" s="18" t="n"/>
      <c r="H1565" s="33" t="n">
        <v>1949</v>
      </c>
      <c r="I1565" s="33" t="n"/>
      <c r="J1565" s="33" t="n"/>
      <c r="K1565" s="34" t="n">
        <v>-0.1497976442600803</v>
      </c>
      <c r="L1565" s="35">
        <f>IF(ISNUMBER(K1565),EXP(K1565),"")</f>
        <v/>
      </c>
      <c r="M1565" s="18" t="inlineStr">
        <is>
          <t>every value from 1862 to 2021 in steps of 1</t>
        </is>
      </c>
      <c r="N1565" s="18" t="inlineStr">
        <is>
          <t>buildings|large|year_built</t>
        </is>
      </c>
    </row>
    <row r="1566">
      <c r="B1566" s="18" t="inlineStr">
        <is>
          <t>buildings|large|year_built|1950</t>
        </is>
      </c>
      <c r="C1566" s="18" t="inlineStr">
        <is>
          <t>buildings</t>
        </is>
      </c>
      <c r="D1566" s="18" t="inlineStr">
        <is>
          <t>large</t>
        </is>
      </c>
      <c r="E1566" s="18" t="inlineStr">
        <is>
          <t>year_built</t>
        </is>
      </c>
      <c r="F1566" s="18" t="inlineStr">
        <is>
          <t>spline value</t>
        </is>
      </c>
      <c r="G1566" s="18" t="n"/>
      <c r="H1566" s="33" t="n">
        <v>1950</v>
      </c>
      <c r="I1566" s="33" t="n"/>
      <c r="J1566" s="33" t="n"/>
      <c r="K1566" s="34" t="n">
        <v>-0.1507080559677235</v>
      </c>
      <c r="L1566" s="35">
        <f>IF(ISNUMBER(K1566),EXP(K1566),"")</f>
        <v/>
      </c>
      <c r="M1566" s="18" t="inlineStr">
        <is>
          <t>every value from 1862 to 2021 in steps of 1</t>
        </is>
      </c>
      <c r="N1566" s="18" t="inlineStr">
        <is>
          <t>buildings|large|year_built</t>
        </is>
      </c>
    </row>
    <row r="1567">
      <c r="B1567" s="18" t="inlineStr">
        <is>
          <t>buildings|large|year_built|1951</t>
        </is>
      </c>
      <c r="C1567" s="18" t="inlineStr">
        <is>
          <t>buildings</t>
        </is>
      </c>
      <c r="D1567" s="18" t="inlineStr">
        <is>
          <t>large</t>
        </is>
      </c>
      <c r="E1567" s="18" t="inlineStr">
        <is>
          <t>year_built</t>
        </is>
      </c>
      <c r="F1567" s="18" t="inlineStr">
        <is>
          <t>spline value</t>
        </is>
      </c>
      <c r="G1567" s="18" t="n"/>
      <c r="H1567" s="33" t="n">
        <v>1951</v>
      </c>
      <c r="I1567" s="33" t="n"/>
      <c r="J1567" s="33" t="n"/>
      <c r="K1567" s="34" t="n">
        <v>-0.151357486102484</v>
      </c>
      <c r="L1567" s="35">
        <f>IF(ISNUMBER(K1567),EXP(K1567),"")</f>
        <v/>
      </c>
      <c r="M1567" s="18" t="inlineStr">
        <is>
          <t>every value from 1862 to 2021 in steps of 1</t>
        </is>
      </c>
      <c r="N1567" s="18" t="inlineStr">
        <is>
          <t>buildings|large|year_built</t>
        </is>
      </c>
    </row>
    <row r="1568">
      <c r="B1568" s="18" t="inlineStr">
        <is>
          <t>buildings|large|year_built|1952</t>
        </is>
      </c>
      <c r="C1568" s="18" t="inlineStr">
        <is>
          <t>buildings</t>
        </is>
      </c>
      <c r="D1568" s="18" t="inlineStr">
        <is>
          <t>large</t>
        </is>
      </c>
      <c r="E1568" s="18" t="inlineStr">
        <is>
          <t>year_built</t>
        </is>
      </c>
      <c r="F1568" s="18" t="inlineStr">
        <is>
          <t>spline value</t>
        </is>
      </c>
      <c r="G1568" s="18" t="n"/>
      <c r="H1568" s="33" t="n">
        <v>1952</v>
      </c>
      <c r="I1568" s="33" t="n"/>
      <c r="J1568" s="33" t="n"/>
      <c r="K1568" s="34" t="n">
        <v>-0.1517754544030616</v>
      </c>
      <c r="L1568" s="35">
        <f>IF(ISNUMBER(K1568),EXP(K1568),"")</f>
        <v/>
      </c>
      <c r="M1568" s="18" t="inlineStr">
        <is>
          <t>every value from 1862 to 2021 in steps of 1</t>
        </is>
      </c>
      <c r="N1568" s="18" t="inlineStr">
        <is>
          <t>buildings|large|year_built</t>
        </is>
      </c>
    </row>
    <row r="1569">
      <c r="B1569" s="18" t="inlineStr">
        <is>
          <t>buildings|large|year_built|1953</t>
        </is>
      </c>
      <c r="C1569" s="18" t="inlineStr">
        <is>
          <t>buildings</t>
        </is>
      </c>
      <c r="D1569" s="18" t="inlineStr">
        <is>
          <t>large</t>
        </is>
      </c>
      <c r="E1569" s="18" t="inlineStr">
        <is>
          <t>year_built</t>
        </is>
      </c>
      <c r="F1569" s="18" t="inlineStr">
        <is>
          <t>spline value</t>
        </is>
      </c>
      <c r="G1569" s="18" t="n"/>
      <c r="H1569" s="33" t="n">
        <v>1953</v>
      </c>
      <c r="I1569" s="33" t="n"/>
      <c r="J1569" s="33" t="n"/>
      <c r="K1569" s="34" t="n">
        <v>-0.1519914806081561</v>
      </c>
      <c r="L1569" s="35">
        <f>IF(ISNUMBER(K1569),EXP(K1569),"")</f>
        <v/>
      </c>
      <c r="M1569" s="18" t="inlineStr">
        <is>
          <t>every value from 1862 to 2021 in steps of 1</t>
        </is>
      </c>
      <c r="N1569" s="18" t="inlineStr">
        <is>
          <t>buildings|large|year_built</t>
        </is>
      </c>
    </row>
    <row r="1570">
      <c r="B1570" s="18" t="inlineStr">
        <is>
          <t>buildings|large|year_built|1954</t>
        </is>
      </c>
      <c r="C1570" s="18" t="inlineStr">
        <is>
          <t>buildings</t>
        </is>
      </c>
      <c r="D1570" s="18" t="inlineStr">
        <is>
          <t>large</t>
        </is>
      </c>
      <c r="E1570" s="18" t="inlineStr">
        <is>
          <t>year_built</t>
        </is>
      </c>
      <c r="F1570" s="18" t="inlineStr">
        <is>
          <t>spline value</t>
        </is>
      </c>
      <c r="G1570" s="18" t="n"/>
      <c r="H1570" s="33" t="n">
        <v>1954</v>
      </c>
      <c r="I1570" s="33" t="n"/>
      <c r="J1570" s="33" t="n"/>
      <c r="K1570" s="34" t="n">
        <v>-0.1520350844564674</v>
      </c>
      <c r="L1570" s="35">
        <f>IF(ISNUMBER(K1570),EXP(K1570),"")</f>
        <v/>
      </c>
      <c r="M1570" s="18" t="inlineStr">
        <is>
          <t>every value from 1862 to 2021 in steps of 1</t>
        </is>
      </c>
      <c r="N1570" s="18" t="inlineStr">
        <is>
          <t>buildings|large|year_built</t>
        </is>
      </c>
    </row>
    <row r="1571">
      <c r="B1571" s="18" t="inlineStr">
        <is>
          <t>buildings|large|year_built|1955</t>
        </is>
      </c>
      <c r="C1571" s="18" t="inlineStr">
        <is>
          <t>buildings</t>
        </is>
      </c>
      <c r="D1571" s="18" t="inlineStr">
        <is>
          <t>large</t>
        </is>
      </c>
      <c r="E1571" s="18" t="inlineStr">
        <is>
          <t>year_built</t>
        </is>
      </c>
      <c r="F1571" s="18" t="inlineStr">
        <is>
          <t>spline value</t>
        </is>
      </c>
      <c r="G1571" s="18" t="n"/>
      <c r="H1571" s="33" t="n">
        <v>1955</v>
      </c>
      <c r="I1571" s="33" t="n"/>
      <c r="J1571" s="33" t="n"/>
      <c r="K1571" s="34" t="n">
        <v>-0.1519357856866952</v>
      </c>
      <c r="L1571" s="35">
        <f>IF(ISNUMBER(K1571),EXP(K1571),"")</f>
        <v/>
      </c>
      <c r="M1571" s="18" t="inlineStr">
        <is>
          <t>every value from 1862 to 2021 in steps of 1</t>
        </is>
      </c>
      <c r="N1571" s="18" t="inlineStr">
        <is>
          <t>buildings|large|year_built</t>
        </is>
      </c>
    </row>
    <row r="1572">
      <c r="B1572" s="18" t="inlineStr">
        <is>
          <t>buildings|large|year_built|1956</t>
        </is>
      </c>
      <c r="C1572" s="18" t="inlineStr">
        <is>
          <t>buildings</t>
        </is>
      </c>
      <c r="D1572" s="18" t="inlineStr">
        <is>
          <t>large</t>
        </is>
      </c>
      <c r="E1572" s="18" t="inlineStr">
        <is>
          <t>year_built</t>
        </is>
      </c>
      <c r="F1572" s="18" t="inlineStr">
        <is>
          <t>spline value</t>
        </is>
      </c>
      <c r="G1572" s="18" t="n"/>
      <c r="H1572" s="33" t="n">
        <v>1956</v>
      </c>
      <c r="I1572" s="33" t="n"/>
      <c r="J1572" s="33" t="n"/>
      <c r="K1572" s="34" t="n">
        <v>-0.1517231040375393</v>
      </c>
      <c r="L1572" s="35">
        <f>IF(ISNUMBER(K1572),EXP(K1572),"")</f>
        <v/>
      </c>
      <c r="M1572" s="18" t="inlineStr">
        <is>
          <t>every value from 1862 to 2021 in steps of 1</t>
        </is>
      </c>
      <c r="N1572" s="18" t="inlineStr">
        <is>
          <t>buildings|large|year_built</t>
        </is>
      </c>
    </row>
    <row r="1573">
      <c r="B1573" s="18" t="inlineStr">
        <is>
          <t>buildings|large|year_built|1957</t>
        </is>
      </c>
      <c r="C1573" s="18" t="inlineStr">
        <is>
          <t>buildings</t>
        </is>
      </c>
      <c r="D1573" s="18" t="inlineStr">
        <is>
          <t>large</t>
        </is>
      </c>
      <c r="E1573" s="18" t="inlineStr">
        <is>
          <t>year_built</t>
        </is>
      </c>
      <c r="F1573" s="18" t="inlineStr">
        <is>
          <t>spline value</t>
        </is>
      </c>
      <c r="G1573" s="18" t="n"/>
      <c r="H1573" s="33" t="n">
        <v>1957</v>
      </c>
      <c r="I1573" s="33" t="n"/>
      <c r="J1573" s="33" t="n"/>
      <c r="K1573" s="34" t="n">
        <v>-0.1514265592476995</v>
      </c>
      <c r="L1573" s="35">
        <f>IF(ISNUMBER(K1573),EXP(K1573),"")</f>
        <v/>
      </c>
      <c r="M1573" s="18" t="inlineStr">
        <is>
          <t>every value from 1862 to 2021 in steps of 1</t>
        </is>
      </c>
      <c r="N1573" s="18" t="inlineStr">
        <is>
          <t>buildings|large|year_built</t>
        </is>
      </c>
    </row>
    <row r="1574">
      <c r="B1574" s="18" t="inlineStr">
        <is>
          <t>buildings|large|year_built|1958</t>
        </is>
      </c>
      <c r="C1574" s="18" t="inlineStr">
        <is>
          <t>buildings</t>
        </is>
      </c>
      <c r="D1574" s="18" t="inlineStr">
        <is>
          <t>large</t>
        </is>
      </c>
      <c r="E1574" s="18" t="inlineStr">
        <is>
          <t>year_built</t>
        </is>
      </c>
      <c r="F1574" s="18" t="inlineStr">
        <is>
          <t>spline value</t>
        </is>
      </c>
      <c r="G1574" s="18" t="n"/>
      <c r="H1574" s="33" t="n">
        <v>1958</v>
      </c>
      <c r="I1574" s="33" t="n"/>
      <c r="J1574" s="33" t="n"/>
      <c r="K1574" s="34" t="n">
        <v>-0.1510756710558757</v>
      </c>
      <c r="L1574" s="35">
        <f>IF(ISNUMBER(K1574),EXP(K1574),"")</f>
        <v/>
      </c>
      <c r="M1574" s="18" t="inlineStr">
        <is>
          <t>every value from 1862 to 2021 in steps of 1</t>
        </is>
      </c>
      <c r="N1574" s="18" t="inlineStr">
        <is>
          <t>buildings|large|year_built</t>
        </is>
      </c>
    </row>
    <row r="1575">
      <c r="B1575" s="18" t="inlineStr">
        <is>
          <t>buildings|large|year_built|1959</t>
        </is>
      </c>
      <c r="C1575" s="18" t="inlineStr">
        <is>
          <t>buildings</t>
        </is>
      </c>
      <c r="D1575" s="18" t="inlineStr">
        <is>
          <t>large</t>
        </is>
      </c>
      <c r="E1575" s="18" t="inlineStr">
        <is>
          <t>year_built</t>
        </is>
      </c>
      <c r="F1575" s="18" t="inlineStr">
        <is>
          <t>spline value</t>
        </is>
      </c>
      <c r="G1575" s="18" t="n"/>
      <c r="H1575" s="33" t="n">
        <v>1959</v>
      </c>
      <c r="I1575" s="33" t="n"/>
      <c r="J1575" s="33" t="n"/>
      <c r="K1575" s="34" t="n">
        <v>-0.1506999592007676</v>
      </c>
      <c r="L1575" s="35">
        <f>IF(ISNUMBER(K1575),EXP(K1575),"")</f>
        <v/>
      </c>
      <c r="M1575" s="18" t="inlineStr">
        <is>
          <t>every value from 1862 to 2021 in steps of 1</t>
        </is>
      </c>
      <c r="N1575" s="18" t="inlineStr">
        <is>
          <t>buildings|large|year_built</t>
        </is>
      </c>
    </row>
    <row r="1576">
      <c r="B1576" s="18" t="inlineStr">
        <is>
          <t>buildings|large|year_built|1960</t>
        </is>
      </c>
      <c r="C1576" s="18" t="inlineStr">
        <is>
          <t>buildings</t>
        </is>
      </c>
      <c r="D1576" s="18" t="inlineStr">
        <is>
          <t>large</t>
        </is>
      </c>
      <c r="E1576" s="18" t="inlineStr">
        <is>
          <t>year_built</t>
        </is>
      </c>
      <c r="F1576" s="18" t="inlineStr">
        <is>
          <t>spline value</t>
        </is>
      </c>
      <c r="G1576" s="18" t="n"/>
      <c r="H1576" s="33" t="n">
        <v>1960</v>
      </c>
      <c r="I1576" s="33" t="n"/>
      <c r="J1576" s="33" t="n"/>
      <c r="K1576" s="34" t="n">
        <v>-0.150328943421075</v>
      </c>
      <c r="L1576" s="35">
        <f>IF(ISNUMBER(K1576),EXP(K1576),"")</f>
        <v/>
      </c>
      <c r="M1576" s="18" t="inlineStr">
        <is>
          <t>every value from 1862 to 2021 in steps of 1</t>
        </is>
      </c>
      <c r="N1576" s="18" t="inlineStr">
        <is>
          <t>buildings|large|year_built</t>
        </is>
      </c>
    </row>
    <row r="1577">
      <c r="B1577" s="18" t="inlineStr">
        <is>
          <t>buildings|large|year_built|1961</t>
        </is>
      </c>
      <c r="C1577" s="18" t="inlineStr">
        <is>
          <t>buildings</t>
        </is>
      </c>
      <c r="D1577" s="18" t="inlineStr">
        <is>
          <t>large</t>
        </is>
      </c>
      <c r="E1577" s="18" t="inlineStr">
        <is>
          <t>year_built</t>
        </is>
      </c>
      <c r="F1577" s="18" t="inlineStr">
        <is>
          <t>spline value</t>
        </is>
      </c>
      <c r="G1577" s="18" t="n"/>
      <c r="H1577" s="33" t="n">
        <v>1961</v>
      </c>
      <c r="I1577" s="33" t="n"/>
      <c r="J1577" s="33" t="n"/>
      <c r="K1577" s="34" t="n">
        <v>-0.1499921434554977</v>
      </c>
      <c r="L1577" s="35">
        <f>IF(ISNUMBER(K1577),EXP(K1577),"")</f>
        <v/>
      </c>
      <c r="M1577" s="18" t="inlineStr">
        <is>
          <t>every value from 1862 to 2021 in steps of 1</t>
        </is>
      </c>
      <c r="N1577" s="18" t="inlineStr">
        <is>
          <t>buildings|large|year_built</t>
        </is>
      </c>
    </row>
    <row r="1578">
      <c r="B1578" s="18" t="inlineStr">
        <is>
          <t>buildings|large|year_built|1962</t>
        </is>
      </c>
      <c r="C1578" s="18" t="inlineStr">
        <is>
          <t>buildings</t>
        </is>
      </c>
      <c r="D1578" s="18" t="inlineStr">
        <is>
          <t>large</t>
        </is>
      </c>
      <c r="E1578" s="18" t="inlineStr">
        <is>
          <t>year_built</t>
        </is>
      </c>
      <c r="F1578" s="18" t="inlineStr">
        <is>
          <t>spline value</t>
        </is>
      </c>
      <c r="G1578" s="18" t="n"/>
      <c r="H1578" s="33" t="n">
        <v>1962</v>
      </c>
      <c r="I1578" s="33" t="n"/>
      <c r="J1578" s="33" t="n"/>
      <c r="K1578" s="34" t="n">
        <v>-0.1497190790427356</v>
      </c>
      <c r="L1578" s="35">
        <f>IF(ISNUMBER(K1578),EXP(K1578),"")</f>
        <v/>
      </c>
      <c r="M1578" s="18" t="inlineStr">
        <is>
          <t>every value from 1862 to 2021 in steps of 1</t>
        </is>
      </c>
      <c r="N1578" s="18" t="inlineStr">
        <is>
          <t>buildings|large|year_built</t>
        </is>
      </c>
    </row>
    <row r="1579">
      <c r="B1579" s="18" t="inlineStr">
        <is>
          <t>buildings|large|year_built|1963</t>
        </is>
      </c>
      <c r="C1579" s="18" t="inlineStr">
        <is>
          <t>buildings</t>
        </is>
      </c>
      <c r="D1579" s="18" t="inlineStr">
        <is>
          <t>large</t>
        </is>
      </c>
      <c r="E1579" s="18" t="inlineStr">
        <is>
          <t>year_built</t>
        </is>
      </c>
      <c r="F1579" s="18" t="inlineStr">
        <is>
          <t>spline value</t>
        </is>
      </c>
      <c r="G1579" s="18" t="n"/>
      <c r="H1579" s="33" t="n">
        <v>1963</v>
      </c>
      <c r="I1579" s="33" t="n"/>
      <c r="J1579" s="33" t="n"/>
      <c r="K1579" s="34" t="n">
        <v>-0.1495392699214884</v>
      </c>
      <c r="L1579" s="35">
        <f>IF(ISNUMBER(K1579),EXP(K1579),"")</f>
        <v/>
      </c>
      <c r="M1579" s="18" t="inlineStr">
        <is>
          <t>every value from 1862 to 2021 in steps of 1</t>
        </is>
      </c>
      <c r="N1579" s="18" t="inlineStr">
        <is>
          <t>buildings|large|year_built</t>
        </is>
      </c>
    </row>
    <row r="1580">
      <c r="B1580" s="18" t="inlineStr">
        <is>
          <t>buildings|large|year_built|1964</t>
        </is>
      </c>
      <c r="C1580" s="18" t="inlineStr">
        <is>
          <t>buildings</t>
        </is>
      </c>
      <c r="D1580" s="18" t="inlineStr">
        <is>
          <t>large</t>
        </is>
      </c>
      <c r="E1580" s="18" t="inlineStr">
        <is>
          <t>year_built</t>
        </is>
      </c>
      <c r="F1580" s="18" t="inlineStr">
        <is>
          <t>spline value</t>
        </is>
      </c>
      <c r="G1580" s="18" t="n"/>
      <c r="H1580" s="33" t="n">
        <v>1964</v>
      </c>
      <c r="I1580" s="33" t="n"/>
      <c r="J1580" s="33" t="n"/>
      <c r="K1580" s="34" t="n">
        <v>-0.1494822358304559</v>
      </c>
      <c r="L1580" s="35">
        <f>IF(ISNUMBER(K1580),EXP(K1580),"")</f>
        <v/>
      </c>
      <c r="M1580" s="18" t="inlineStr">
        <is>
          <t>every value from 1862 to 2021 in steps of 1</t>
        </is>
      </c>
      <c r="N1580" s="18" t="inlineStr">
        <is>
          <t>buildings|large|year_built</t>
        </is>
      </c>
    </row>
    <row r="1581">
      <c r="B1581" s="18" t="inlineStr">
        <is>
          <t>buildings|large|year_built|1965</t>
        </is>
      </c>
      <c r="C1581" s="18" t="inlineStr">
        <is>
          <t>buildings</t>
        </is>
      </c>
      <c r="D1581" s="18" t="inlineStr">
        <is>
          <t>large</t>
        </is>
      </c>
      <c r="E1581" s="18" t="inlineStr">
        <is>
          <t>year_built</t>
        </is>
      </c>
      <c r="F1581" s="18" t="inlineStr">
        <is>
          <t>spline value</t>
        </is>
      </c>
      <c r="G1581" s="18" t="n"/>
      <c r="H1581" s="33" t="n">
        <v>1965</v>
      </c>
      <c r="I1581" s="33" t="n"/>
      <c r="J1581" s="33" t="n"/>
      <c r="K1581" s="34" t="n">
        <v>-0.149577496508338</v>
      </c>
      <c r="L1581" s="35">
        <f>IF(ISNUMBER(K1581),EXP(K1581),"")</f>
        <v/>
      </c>
      <c r="M1581" s="18" t="inlineStr">
        <is>
          <t>every value from 1862 to 2021 in steps of 1</t>
        </is>
      </c>
      <c r="N1581" s="18" t="inlineStr">
        <is>
          <t>buildings|large|year_built</t>
        </is>
      </c>
    </row>
    <row r="1582">
      <c r="B1582" s="18" t="inlineStr">
        <is>
          <t>buildings|large|year_built|1966</t>
        </is>
      </c>
      <c r="C1582" s="18" t="inlineStr">
        <is>
          <t>buildings</t>
        </is>
      </c>
      <c r="D1582" s="18" t="inlineStr">
        <is>
          <t>large</t>
        </is>
      </c>
      <c r="E1582" s="18" t="inlineStr">
        <is>
          <t>year_built</t>
        </is>
      </c>
      <c r="F1582" s="18" t="inlineStr">
        <is>
          <t>spline value</t>
        </is>
      </c>
      <c r="G1582" s="18" t="n"/>
      <c r="H1582" s="33" t="n">
        <v>1966</v>
      </c>
      <c r="I1582" s="33" t="n"/>
      <c r="J1582" s="33" t="n"/>
      <c r="K1582" s="34" t="n">
        <v>-0.1498545716938343</v>
      </c>
      <c r="L1582" s="35">
        <f>IF(ISNUMBER(K1582),EXP(K1582),"")</f>
        <v/>
      </c>
      <c r="M1582" s="18" t="inlineStr">
        <is>
          <t>every value from 1862 to 2021 in steps of 1</t>
        </is>
      </c>
      <c r="N1582" s="18" t="inlineStr">
        <is>
          <t>buildings|large|year_built</t>
        </is>
      </c>
    </row>
    <row r="1583">
      <c r="B1583" s="18" t="inlineStr">
        <is>
          <t>buildings|large|year_built|1967</t>
        </is>
      </c>
      <c r="C1583" s="18" t="inlineStr">
        <is>
          <t>buildings</t>
        </is>
      </c>
      <c r="D1583" s="18" t="inlineStr">
        <is>
          <t>large</t>
        </is>
      </c>
      <c r="E1583" s="18" t="inlineStr">
        <is>
          <t>year_built</t>
        </is>
      </c>
      <c r="F1583" s="18" t="inlineStr">
        <is>
          <t>spline value</t>
        </is>
      </c>
      <c r="G1583" s="18" t="n"/>
      <c r="H1583" s="33" t="n">
        <v>1967</v>
      </c>
      <c r="I1583" s="33" t="n"/>
      <c r="J1583" s="33" t="n"/>
      <c r="K1583" s="34" t="n">
        <v>-0.1503429811256448</v>
      </c>
      <c r="L1583" s="35">
        <f>IF(ISNUMBER(K1583),EXP(K1583),"")</f>
        <v/>
      </c>
      <c r="M1583" s="18" t="inlineStr">
        <is>
          <t>every value from 1862 to 2021 in steps of 1</t>
        </is>
      </c>
      <c r="N1583" s="18" t="inlineStr">
        <is>
          <t>buildings|large|year_built</t>
        </is>
      </c>
    </row>
    <row r="1584">
      <c r="B1584" s="18" t="inlineStr">
        <is>
          <t>buildings|large|year_built|1968</t>
        </is>
      </c>
      <c r="C1584" s="18" t="inlineStr">
        <is>
          <t>buildings</t>
        </is>
      </c>
      <c r="D1584" s="18" t="inlineStr">
        <is>
          <t>large</t>
        </is>
      </c>
      <c r="E1584" s="18" t="inlineStr">
        <is>
          <t>year_built</t>
        </is>
      </c>
      <c r="F1584" s="18" t="inlineStr">
        <is>
          <t>spline value</t>
        </is>
      </c>
      <c r="G1584" s="18" t="n"/>
      <c r="H1584" s="33" t="n">
        <v>1968</v>
      </c>
      <c r="I1584" s="33" t="n"/>
      <c r="J1584" s="33" t="n"/>
      <c r="K1584" s="34" t="n">
        <v>-0.1510722445424692</v>
      </c>
      <c r="L1584" s="35">
        <f>IF(ISNUMBER(K1584),EXP(K1584),"")</f>
        <v/>
      </c>
      <c r="M1584" s="18" t="inlineStr">
        <is>
          <t>every value from 1862 to 2021 in steps of 1</t>
        </is>
      </c>
      <c r="N1584" s="18" t="inlineStr">
        <is>
          <t>buildings|large|year_built</t>
        </is>
      </c>
    </row>
    <row r="1585">
      <c r="B1585" s="18" t="inlineStr">
        <is>
          <t>buildings|large|year_built|1969</t>
        </is>
      </c>
      <c r="C1585" s="18" t="inlineStr">
        <is>
          <t>buildings</t>
        </is>
      </c>
      <c r="D1585" s="18" t="inlineStr">
        <is>
          <t>large</t>
        </is>
      </c>
      <c r="E1585" s="18" t="inlineStr">
        <is>
          <t>year_built</t>
        </is>
      </c>
      <c r="F1585" s="18" t="inlineStr">
        <is>
          <t>spline value</t>
        </is>
      </c>
      <c r="G1585" s="18" t="n"/>
      <c r="H1585" s="33" t="n">
        <v>1969</v>
      </c>
      <c r="I1585" s="33" t="n"/>
      <c r="J1585" s="33" t="n"/>
      <c r="K1585" s="34" t="n">
        <v>-0.1520718816830073</v>
      </c>
      <c r="L1585" s="35">
        <f>IF(ISNUMBER(K1585),EXP(K1585),"")</f>
        <v/>
      </c>
      <c r="M1585" s="18" t="inlineStr">
        <is>
          <t>every value from 1862 to 2021 in steps of 1</t>
        </is>
      </c>
      <c r="N1585" s="18" t="inlineStr">
        <is>
          <t>buildings|large|year_built</t>
        </is>
      </c>
    </row>
    <row r="1586">
      <c r="B1586" s="18" t="inlineStr">
        <is>
          <t>buildings|large|year_built|1970</t>
        </is>
      </c>
      <c r="C1586" s="18" t="inlineStr">
        <is>
          <t>buildings</t>
        </is>
      </c>
      <c r="D1586" s="18" t="inlineStr">
        <is>
          <t>large</t>
        </is>
      </c>
      <c r="E1586" s="18" t="inlineStr">
        <is>
          <t>year_built</t>
        </is>
      </c>
      <c r="F1586" s="18" t="inlineStr">
        <is>
          <t>spline value</t>
        </is>
      </c>
      <c r="G1586" s="18" t="n"/>
      <c r="H1586" s="33" t="n">
        <v>1970</v>
      </c>
      <c r="I1586" s="33" t="n"/>
      <c r="J1586" s="33" t="n"/>
      <c r="K1586" s="34" t="n">
        <v>-0.153371412285959</v>
      </c>
      <c r="L1586" s="35">
        <f>IF(ISNUMBER(K1586),EXP(K1586),"")</f>
        <v/>
      </c>
      <c r="M1586" s="18" t="inlineStr">
        <is>
          <t>every value from 1862 to 2021 in steps of 1</t>
        </is>
      </c>
      <c r="N1586" s="18" t="inlineStr">
        <is>
          <t>buildings|large|year_built</t>
        </is>
      </c>
    </row>
    <row r="1587">
      <c r="B1587" s="18" t="inlineStr">
        <is>
          <t>buildings|large|year_built|1971</t>
        </is>
      </c>
      <c r="C1587" s="18" t="inlineStr">
        <is>
          <t>buildings</t>
        </is>
      </c>
      <c r="D1587" s="18" t="inlineStr">
        <is>
          <t>large</t>
        </is>
      </c>
      <c r="E1587" s="18" t="inlineStr">
        <is>
          <t>year_built</t>
        </is>
      </c>
      <c r="F1587" s="18" t="inlineStr">
        <is>
          <t>spline value</t>
        </is>
      </c>
      <c r="G1587" s="18" t="n"/>
      <c r="H1587" s="33" t="n">
        <v>1971</v>
      </c>
      <c r="I1587" s="33" t="n"/>
      <c r="J1587" s="33" t="n"/>
      <c r="K1587" s="34" t="n">
        <v>-0.1550003560900239</v>
      </c>
      <c r="L1587" s="35">
        <f>IF(ISNUMBER(K1587),EXP(K1587),"")</f>
        <v/>
      </c>
      <c r="M1587" s="18" t="inlineStr">
        <is>
          <t>every value from 1862 to 2021 in steps of 1</t>
        </is>
      </c>
      <c r="N1587" s="18" t="inlineStr">
        <is>
          <t>buildings|large|year_built</t>
        </is>
      </c>
    </row>
    <row r="1588">
      <c r="B1588" s="18" t="inlineStr">
        <is>
          <t>buildings|large|year_built|1972</t>
        </is>
      </c>
      <c r="C1588" s="18" t="inlineStr">
        <is>
          <t>buildings</t>
        </is>
      </c>
      <c r="D1588" s="18" t="inlineStr">
        <is>
          <t>large</t>
        </is>
      </c>
      <c r="E1588" s="18" t="inlineStr">
        <is>
          <t>year_built</t>
        </is>
      </c>
      <c r="F1588" s="18" t="inlineStr">
        <is>
          <t>spline value</t>
        </is>
      </c>
      <c r="G1588" s="18" t="n"/>
      <c r="H1588" s="33" t="n">
        <v>1972</v>
      </c>
      <c r="I1588" s="33" t="n"/>
      <c r="J1588" s="33" t="n"/>
      <c r="K1588" s="34" t="n">
        <v>-0.156988232833902</v>
      </c>
      <c r="L1588" s="35">
        <f>IF(ISNUMBER(K1588),EXP(K1588),"")</f>
        <v/>
      </c>
      <c r="M1588" s="18" t="inlineStr">
        <is>
          <t>every value from 1862 to 2021 in steps of 1</t>
        </is>
      </c>
      <c r="N1588" s="18" t="inlineStr">
        <is>
          <t>buildings|large|year_built</t>
        </is>
      </c>
    </row>
    <row r="1589">
      <c r="B1589" s="18" t="inlineStr">
        <is>
          <t>buildings|large|year_built|1973</t>
        </is>
      </c>
      <c r="C1589" s="18" t="inlineStr">
        <is>
          <t>buildings</t>
        </is>
      </c>
      <c r="D1589" s="18" t="inlineStr">
        <is>
          <t>large</t>
        </is>
      </c>
      <c r="E1589" s="18" t="inlineStr">
        <is>
          <t>year_built</t>
        </is>
      </c>
      <c r="F1589" s="18" t="inlineStr">
        <is>
          <t>spline value</t>
        </is>
      </c>
      <c r="G1589" s="18" t="n"/>
      <c r="H1589" s="33" t="n">
        <v>1973</v>
      </c>
      <c r="I1589" s="33" t="n"/>
      <c r="J1589" s="33" t="n"/>
      <c r="K1589" s="34" t="n">
        <v>-0.1593645622562931</v>
      </c>
      <c r="L1589" s="35">
        <f>IF(ISNUMBER(K1589),EXP(K1589),"")</f>
        <v/>
      </c>
      <c r="M1589" s="18" t="inlineStr">
        <is>
          <t>every value from 1862 to 2021 in steps of 1</t>
        </is>
      </c>
      <c r="N1589" s="18" t="inlineStr">
        <is>
          <t>buildings|large|year_built</t>
        </is>
      </c>
    </row>
    <row r="1590">
      <c r="B1590" s="18" t="inlineStr">
        <is>
          <t>buildings|large|year_built|1974</t>
        </is>
      </c>
      <c r="C1590" s="18" t="inlineStr">
        <is>
          <t>buildings</t>
        </is>
      </c>
      <c r="D1590" s="18" t="inlineStr">
        <is>
          <t>large</t>
        </is>
      </c>
      <c r="E1590" s="18" t="inlineStr">
        <is>
          <t>year_built</t>
        </is>
      </c>
      <c r="F1590" s="18" t="inlineStr">
        <is>
          <t>spline value</t>
        </is>
      </c>
      <c r="G1590" s="18" t="n"/>
      <c r="H1590" s="33" t="n">
        <v>1974</v>
      </c>
      <c r="I1590" s="33" t="n"/>
      <c r="J1590" s="33" t="n"/>
      <c r="K1590" s="34" t="n">
        <v>-0.1621588640958968</v>
      </c>
      <c r="L1590" s="35">
        <f>IF(ISNUMBER(K1590),EXP(K1590),"")</f>
        <v/>
      </c>
      <c r="M1590" s="18" t="inlineStr">
        <is>
          <t>every value from 1862 to 2021 in steps of 1</t>
        </is>
      </c>
      <c r="N1590" s="18" t="inlineStr">
        <is>
          <t>buildings|large|year_built</t>
        </is>
      </c>
    </row>
    <row r="1591">
      <c r="B1591" s="18" t="inlineStr">
        <is>
          <t>buildings|large|year_built|1975</t>
        </is>
      </c>
      <c r="C1591" s="18" t="inlineStr">
        <is>
          <t>buildings</t>
        </is>
      </c>
      <c r="D1591" s="18" t="inlineStr">
        <is>
          <t>large</t>
        </is>
      </c>
      <c r="E1591" s="18" t="inlineStr">
        <is>
          <t>year_built</t>
        </is>
      </c>
      <c r="F1591" s="18" t="inlineStr">
        <is>
          <t>spline value</t>
        </is>
      </c>
      <c r="G1591" s="18" t="n"/>
      <c r="H1591" s="33" t="n">
        <v>1975</v>
      </c>
      <c r="I1591" s="33" t="n"/>
      <c r="J1591" s="33" t="n"/>
      <c r="K1591" s="34" t="n">
        <v>-0.165400658091413</v>
      </c>
      <c r="L1591" s="35">
        <f>IF(ISNUMBER(K1591),EXP(K1591),"")</f>
        <v/>
      </c>
      <c r="M1591" s="18" t="inlineStr">
        <is>
          <t>every value from 1862 to 2021 in steps of 1</t>
        </is>
      </c>
      <c r="N1591" s="18" t="inlineStr">
        <is>
          <t>buildings|large|year_built</t>
        </is>
      </c>
    </row>
    <row r="1592">
      <c r="B1592" s="18" t="inlineStr">
        <is>
          <t>buildings|large|year_built|1976</t>
        </is>
      </c>
      <c r="C1592" s="18" t="inlineStr">
        <is>
          <t>buildings</t>
        </is>
      </c>
      <c r="D1592" s="18" t="inlineStr">
        <is>
          <t>large</t>
        </is>
      </c>
      <c r="E1592" s="18" t="inlineStr">
        <is>
          <t>year_built</t>
        </is>
      </c>
      <c r="F1592" s="18" t="inlineStr">
        <is>
          <t>spline value</t>
        </is>
      </c>
      <c r="G1592" s="18" t="n"/>
      <c r="H1592" s="33" t="n">
        <v>1976</v>
      </c>
      <c r="I1592" s="33" t="n"/>
      <c r="J1592" s="33" t="n"/>
      <c r="K1592" s="34" t="n">
        <v>-0.1691194639815416</v>
      </c>
      <c r="L1592" s="35">
        <f>IF(ISNUMBER(K1592),EXP(K1592),"")</f>
        <v/>
      </c>
      <c r="M1592" s="18" t="inlineStr">
        <is>
          <t>every value from 1862 to 2021 in steps of 1</t>
        </is>
      </c>
      <c r="N1592" s="18" t="inlineStr">
        <is>
          <t>buildings|large|year_built</t>
        </is>
      </c>
    </row>
    <row r="1593">
      <c r="B1593" s="18" t="inlineStr">
        <is>
          <t>buildings|large|year_built|1977</t>
        </is>
      </c>
      <c r="C1593" s="18" t="inlineStr">
        <is>
          <t>buildings</t>
        </is>
      </c>
      <c r="D1593" s="18" t="inlineStr">
        <is>
          <t>large</t>
        </is>
      </c>
      <c r="E1593" s="18" t="inlineStr">
        <is>
          <t>year_built</t>
        </is>
      </c>
      <c r="F1593" s="18" t="inlineStr">
        <is>
          <t>spline value</t>
        </is>
      </c>
      <c r="G1593" s="18" t="n"/>
      <c r="H1593" s="33" t="n">
        <v>1977</v>
      </c>
      <c r="I1593" s="33" t="n"/>
      <c r="J1593" s="33" t="n"/>
      <c r="K1593" s="34" t="n">
        <v>-0.1733448015049824</v>
      </c>
      <c r="L1593" s="35">
        <f>IF(ISNUMBER(K1593),EXP(K1593),"")</f>
        <v/>
      </c>
      <c r="M1593" s="18" t="inlineStr">
        <is>
          <t>every value from 1862 to 2021 in steps of 1</t>
        </is>
      </c>
      <c r="N1593" s="18" t="inlineStr">
        <is>
          <t>buildings|large|year_built</t>
        </is>
      </c>
    </row>
    <row r="1594">
      <c r="B1594" s="18" t="inlineStr">
        <is>
          <t>buildings|large|year_built|1978</t>
        </is>
      </c>
      <c r="C1594" s="18" t="inlineStr">
        <is>
          <t>buildings</t>
        </is>
      </c>
      <c r="D1594" s="18" t="inlineStr">
        <is>
          <t>large</t>
        </is>
      </c>
      <c r="E1594" s="18" t="inlineStr">
        <is>
          <t>year_built</t>
        </is>
      </c>
      <c r="F1594" s="18" t="inlineStr">
        <is>
          <t>spline value</t>
        </is>
      </c>
      <c r="G1594" s="18" t="n"/>
      <c r="H1594" s="33" t="n">
        <v>1978</v>
      </c>
      <c r="I1594" s="33" t="n"/>
      <c r="J1594" s="33" t="n"/>
      <c r="K1594" s="34" t="n">
        <v>-0.178106190400435</v>
      </c>
      <c r="L1594" s="35">
        <f>IF(ISNUMBER(K1594),EXP(K1594),"")</f>
        <v/>
      </c>
      <c r="M1594" s="18" t="inlineStr">
        <is>
          <t>every value from 1862 to 2021 in steps of 1</t>
        </is>
      </c>
      <c r="N1594" s="18" t="inlineStr">
        <is>
          <t>buildings|large|year_built</t>
        </is>
      </c>
    </row>
    <row r="1595">
      <c r="B1595" s="18" t="inlineStr">
        <is>
          <t>buildings|large|year_built|1979</t>
        </is>
      </c>
      <c r="C1595" s="18" t="inlineStr">
        <is>
          <t>buildings</t>
        </is>
      </c>
      <c r="D1595" s="18" t="inlineStr">
        <is>
          <t>large</t>
        </is>
      </c>
      <c r="E1595" s="18" t="inlineStr">
        <is>
          <t>year_built</t>
        </is>
      </c>
      <c r="F1595" s="18" t="inlineStr">
        <is>
          <t>spline value</t>
        </is>
      </c>
      <c r="G1595" s="18" t="n"/>
      <c r="H1595" s="33" t="n">
        <v>1979</v>
      </c>
      <c r="I1595" s="33" t="n"/>
      <c r="J1595" s="33" t="n"/>
      <c r="K1595" s="34" t="n">
        <v>-0.1834331504065993</v>
      </c>
      <c r="L1595" s="35">
        <f>IF(ISNUMBER(K1595),EXP(K1595),"")</f>
        <v/>
      </c>
      <c r="M1595" s="18" t="inlineStr">
        <is>
          <t>every value from 1862 to 2021 in steps of 1</t>
        </is>
      </c>
      <c r="N1595" s="18" t="inlineStr">
        <is>
          <t>buildings|large|year_built</t>
        </is>
      </c>
    </row>
    <row r="1596">
      <c r="B1596" s="18" t="inlineStr">
        <is>
          <t>buildings|large|year_built|1980</t>
        </is>
      </c>
      <c r="C1596" s="18" t="inlineStr">
        <is>
          <t>buildings</t>
        </is>
      </c>
      <c r="D1596" s="18" t="inlineStr">
        <is>
          <t>large</t>
        </is>
      </c>
      <c r="E1596" s="18" t="inlineStr">
        <is>
          <t>year_built</t>
        </is>
      </c>
      <c r="F1596" s="18" t="inlineStr">
        <is>
          <t>spline value</t>
        </is>
      </c>
      <c r="G1596" s="18" t="n"/>
      <c r="H1596" s="33" t="n">
        <v>1980</v>
      </c>
      <c r="I1596" s="33" t="n"/>
      <c r="J1596" s="33" t="n"/>
      <c r="K1596" s="34" t="n">
        <v>-0.1893552012621752</v>
      </c>
      <c r="L1596" s="35">
        <f>IF(ISNUMBER(K1596),EXP(K1596),"")</f>
        <v/>
      </c>
      <c r="M1596" s="18" t="inlineStr">
        <is>
          <t>every value from 1862 to 2021 in steps of 1</t>
        </is>
      </c>
      <c r="N1596" s="18" t="inlineStr">
        <is>
          <t>buildings|large|year_built</t>
        </is>
      </c>
    </row>
    <row r="1597">
      <c r="B1597" s="18" t="inlineStr">
        <is>
          <t>buildings|large|year_built|1981</t>
        </is>
      </c>
      <c r="C1597" s="18" t="inlineStr">
        <is>
          <t>buildings</t>
        </is>
      </c>
      <c r="D1597" s="18" t="inlineStr">
        <is>
          <t>large</t>
        </is>
      </c>
      <c r="E1597" s="18" t="inlineStr">
        <is>
          <t>year_built</t>
        </is>
      </c>
      <c r="F1597" s="18" t="inlineStr">
        <is>
          <t>spline value</t>
        </is>
      </c>
      <c r="G1597" s="18" t="n"/>
      <c r="H1597" s="33" t="n">
        <v>1981</v>
      </c>
      <c r="I1597" s="33" t="n"/>
      <c r="J1597" s="33" t="n"/>
      <c r="K1597" s="34" t="n">
        <v>-0.1959018627058624</v>
      </c>
      <c r="L1597" s="35">
        <f>IF(ISNUMBER(K1597),EXP(K1597),"")</f>
        <v/>
      </c>
      <c r="M1597" s="18" t="inlineStr">
        <is>
          <t>every value from 1862 to 2021 in steps of 1</t>
        </is>
      </c>
      <c r="N1597" s="18" t="inlineStr">
        <is>
          <t>buildings|large|year_built</t>
        </is>
      </c>
    </row>
    <row r="1598">
      <c r="B1598" s="18" t="inlineStr">
        <is>
          <t>buildings|large|year_built|1982</t>
        </is>
      </c>
      <c r="C1598" s="18" t="inlineStr">
        <is>
          <t>buildings</t>
        </is>
      </c>
      <c r="D1598" s="18" t="inlineStr">
        <is>
          <t>large</t>
        </is>
      </c>
      <c r="E1598" s="18" t="inlineStr">
        <is>
          <t>year_built</t>
        </is>
      </c>
      <c r="F1598" s="18" t="inlineStr">
        <is>
          <t>spline value</t>
        </is>
      </c>
      <c r="G1598" s="18" t="n"/>
      <c r="H1598" s="33" t="n">
        <v>1982</v>
      </c>
      <c r="I1598" s="33" t="n"/>
      <c r="J1598" s="33" t="n"/>
      <c r="K1598" s="34" t="n">
        <v>-0.2031026544763607</v>
      </c>
      <c r="L1598" s="35">
        <f>IF(ISNUMBER(K1598),EXP(K1598),"")</f>
        <v/>
      </c>
      <c r="M1598" s="18" t="inlineStr">
        <is>
          <t>every value from 1862 to 2021 in steps of 1</t>
        </is>
      </c>
      <c r="N1598" s="18" t="inlineStr">
        <is>
          <t>buildings|large|year_built</t>
        </is>
      </c>
    </row>
    <row r="1599">
      <c r="B1599" s="18" t="inlineStr">
        <is>
          <t>buildings|large|year_built|1983</t>
        </is>
      </c>
      <c r="C1599" s="18" t="inlineStr">
        <is>
          <t>buildings</t>
        </is>
      </c>
      <c r="D1599" s="18" t="inlineStr">
        <is>
          <t>large</t>
        </is>
      </c>
      <c r="E1599" s="18" t="inlineStr">
        <is>
          <t>year_built</t>
        </is>
      </c>
      <c r="F1599" s="18" t="inlineStr">
        <is>
          <t>spline value</t>
        </is>
      </c>
      <c r="G1599" s="18" t="n"/>
      <c r="H1599" s="33" t="n">
        <v>1983</v>
      </c>
      <c r="I1599" s="33" t="n"/>
      <c r="J1599" s="33" t="n"/>
      <c r="K1599" s="34" t="n">
        <v>-0.2109870963123699</v>
      </c>
      <c r="L1599" s="35">
        <f>IF(ISNUMBER(K1599),EXP(K1599),"")</f>
        <v/>
      </c>
      <c r="M1599" s="18" t="inlineStr">
        <is>
          <t>every value from 1862 to 2021 in steps of 1</t>
        </is>
      </c>
      <c r="N1599" s="18" t="inlineStr">
        <is>
          <t>buildings|large|year_built</t>
        </is>
      </c>
    </row>
    <row r="1600">
      <c r="B1600" s="18" t="inlineStr">
        <is>
          <t>buildings|large|year_built|1984</t>
        </is>
      </c>
      <c r="C1600" s="18" t="inlineStr">
        <is>
          <t>buildings</t>
        </is>
      </c>
      <c r="D1600" s="18" t="inlineStr">
        <is>
          <t>large</t>
        </is>
      </c>
      <c r="E1600" s="18" t="inlineStr">
        <is>
          <t>year_built</t>
        </is>
      </c>
      <c r="F1600" s="18" t="inlineStr">
        <is>
          <t>spline value</t>
        </is>
      </c>
      <c r="G1600" s="18" t="n"/>
      <c r="H1600" s="33" t="n">
        <v>1984</v>
      </c>
      <c r="I1600" s="33" t="n"/>
      <c r="J1600" s="33" t="n"/>
      <c r="K1600" s="34" t="n">
        <v>-0.2195847079525899</v>
      </c>
      <c r="L1600" s="35">
        <f>IF(ISNUMBER(K1600),EXP(K1600),"")</f>
        <v/>
      </c>
      <c r="M1600" s="18" t="inlineStr">
        <is>
          <t>every value from 1862 to 2021 in steps of 1</t>
        </is>
      </c>
      <c r="N1600" s="18" t="inlineStr">
        <is>
          <t>buildings|large|year_built</t>
        </is>
      </c>
    </row>
    <row r="1601">
      <c r="B1601" s="18" t="inlineStr">
        <is>
          <t>buildings|large|year_built|1985</t>
        </is>
      </c>
      <c r="C1601" s="18" t="inlineStr">
        <is>
          <t>buildings</t>
        </is>
      </c>
      <c r="D1601" s="18" t="inlineStr">
        <is>
          <t>large</t>
        </is>
      </c>
      <c r="E1601" s="18" t="inlineStr">
        <is>
          <t>year_built</t>
        </is>
      </c>
      <c r="F1601" s="18" t="inlineStr">
        <is>
          <t>spline value</t>
        </is>
      </c>
      <c r="G1601" s="18" t="n"/>
      <c r="H1601" s="33" t="n">
        <v>1985</v>
      </c>
      <c r="I1601" s="33" t="n"/>
      <c r="J1601" s="33" t="n"/>
      <c r="K1601" s="34" t="n">
        <v>-0.2289250091357204</v>
      </c>
      <c r="L1601" s="35">
        <f>IF(ISNUMBER(K1601),EXP(K1601),"")</f>
        <v/>
      </c>
      <c r="M1601" s="18" t="inlineStr">
        <is>
          <t>every value from 1862 to 2021 in steps of 1</t>
        </is>
      </c>
      <c r="N1601" s="18" t="inlineStr">
        <is>
          <t>buildings|large|year_built</t>
        </is>
      </c>
    </row>
    <row r="1602">
      <c r="B1602" s="18" t="inlineStr">
        <is>
          <t>buildings|large|year_built|1986</t>
        </is>
      </c>
      <c r="C1602" s="18" t="inlineStr">
        <is>
          <t>buildings</t>
        </is>
      </c>
      <c r="D1602" s="18" t="inlineStr">
        <is>
          <t>large</t>
        </is>
      </c>
      <c r="E1602" s="18" t="inlineStr">
        <is>
          <t>year_built</t>
        </is>
      </c>
      <c r="F1602" s="18" t="inlineStr">
        <is>
          <t>spline value</t>
        </is>
      </c>
      <c r="G1602" s="18" t="n"/>
      <c r="H1602" s="33" t="n">
        <v>1986</v>
      </c>
      <c r="I1602" s="33" t="n"/>
      <c r="J1602" s="33" t="n"/>
      <c r="K1602" s="34" t="n">
        <v>-0.2390375196004612</v>
      </c>
      <c r="L1602" s="35">
        <f>IF(ISNUMBER(K1602),EXP(K1602),"")</f>
        <v/>
      </c>
      <c r="M1602" s="18" t="inlineStr">
        <is>
          <t>every value from 1862 to 2021 in steps of 1</t>
        </is>
      </c>
      <c r="N1602" s="18" t="inlineStr">
        <is>
          <t>buildings|large|year_built</t>
        </is>
      </c>
    </row>
    <row r="1603">
      <c r="B1603" s="18" t="inlineStr">
        <is>
          <t>buildings|large|year_built|1987</t>
        </is>
      </c>
      <c r="C1603" s="18" t="inlineStr">
        <is>
          <t>buildings</t>
        </is>
      </c>
      <c r="D1603" s="18" t="inlineStr">
        <is>
          <t>large</t>
        </is>
      </c>
      <c r="E1603" s="18" t="inlineStr">
        <is>
          <t>year_built</t>
        </is>
      </c>
      <c r="F1603" s="18" t="inlineStr">
        <is>
          <t>spline value</t>
        </is>
      </c>
      <c r="G1603" s="18" t="n"/>
      <c r="H1603" s="33" t="n">
        <v>1987</v>
      </c>
      <c r="I1603" s="33" t="n"/>
      <c r="J1603" s="33" t="n"/>
      <c r="K1603" s="34" t="n">
        <v>-0.2499517590855121</v>
      </c>
      <c r="L1603" s="35">
        <f>IF(ISNUMBER(K1603),EXP(K1603),"")</f>
        <v/>
      </c>
      <c r="M1603" s="18" t="inlineStr">
        <is>
          <t>every value from 1862 to 2021 in steps of 1</t>
        </is>
      </c>
      <c r="N1603" s="18" t="inlineStr">
        <is>
          <t>buildings|large|year_built</t>
        </is>
      </c>
    </row>
    <row r="1604">
      <c r="B1604" s="18" t="inlineStr">
        <is>
          <t>buildings|large|year_built|1988</t>
        </is>
      </c>
      <c r="C1604" s="18" t="inlineStr">
        <is>
          <t>buildings</t>
        </is>
      </c>
      <c r="D1604" s="18" t="inlineStr">
        <is>
          <t>large</t>
        </is>
      </c>
      <c r="E1604" s="18" t="inlineStr">
        <is>
          <t>year_built</t>
        </is>
      </c>
      <c r="F1604" s="18" t="inlineStr">
        <is>
          <t>spline value</t>
        </is>
      </c>
      <c r="G1604" s="18" t="n"/>
      <c r="H1604" s="33" t="n">
        <v>1988</v>
      </c>
      <c r="I1604" s="33" t="n"/>
      <c r="J1604" s="33" t="n"/>
      <c r="K1604" s="34" t="n">
        <v>-0.2616805315374655</v>
      </c>
      <c r="L1604" s="35">
        <f>IF(ISNUMBER(K1604),EXP(K1604),"")</f>
        <v/>
      </c>
      <c r="M1604" s="18" t="inlineStr">
        <is>
          <t>every value from 1862 to 2021 in steps of 1</t>
        </is>
      </c>
      <c r="N1604" s="18" t="inlineStr">
        <is>
          <t>buildings|large|year_built</t>
        </is>
      </c>
    </row>
    <row r="1605">
      <c r="B1605" s="18" t="inlineStr">
        <is>
          <t>buildings|large|year_built|1989</t>
        </is>
      </c>
      <c r="C1605" s="18" t="inlineStr">
        <is>
          <t>buildings</t>
        </is>
      </c>
      <c r="D1605" s="18" t="inlineStr">
        <is>
          <t>large</t>
        </is>
      </c>
      <c r="E1605" s="18" t="inlineStr">
        <is>
          <t>year_built</t>
        </is>
      </c>
      <c r="F1605" s="18" t="inlineStr">
        <is>
          <t>spline value</t>
        </is>
      </c>
      <c r="G1605" s="18" t="n"/>
      <c r="H1605" s="33" t="n">
        <v>1989</v>
      </c>
      <c r="I1605" s="33" t="n"/>
      <c r="J1605" s="33" t="n"/>
      <c r="K1605" s="34" t="n">
        <v>-0.2741697777344836</v>
      </c>
      <c r="L1605" s="35">
        <f>IF(ISNUMBER(K1605),EXP(K1605),"")</f>
        <v/>
      </c>
      <c r="M1605" s="18" t="inlineStr">
        <is>
          <t>every value from 1862 to 2021 in steps of 1</t>
        </is>
      </c>
      <c r="N1605" s="18" t="inlineStr">
        <is>
          <t>buildings|large|year_built</t>
        </is>
      </c>
    </row>
    <row r="1606">
      <c r="B1606" s="18" t="inlineStr">
        <is>
          <t>buildings|large|year_built|1990</t>
        </is>
      </c>
      <c r="C1606" s="18" t="inlineStr">
        <is>
          <t>buildings</t>
        </is>
      </c>
      <c r="D1606" s="18" t="inlineStr">
        <is>
          <t>large</t>
        </is>
      </c>
      <c r="E1606" s="18" t="inlineStr">
        <is>
          <t>year_built</t>
        </is>
      </c>
      <c r="F1606" s="18" t="inlineStr">
        <is>
          <t>spline value</t>
        </is>
      </c>
      <c r="G1606" s="18" t="n"/>
      <c r="H1606" s="33" t="n">
        <v>1990</v>
      </c>
      <c r="I1606" s="33" t="n"/>
      <c r="J1606" s="33" t="n"/>
      <c r="K1606" s="34" t="n">
        <v>-0.2873487226626216</v>
      </c>
      <c r="L1606" s="35">
        <f>IF(ISNUMBER(K1606),EXP(K1606),"")</f>
        <v/>
      </c>
      <c r="M1606" s="18" t="inlineStr">
        <is>
          <t>every value from 1862 to 2021 in steps of 1</t>
        </is>
      </c>
      <c r="N1606" s="18" t="inlineStr">
        <is>
          <t>buildings|large|year_built</t>
        </is>
      </c>
    </row>
    <row r="1607">
      <c r="B1607" s="18" t="inlineStr">
        <is>
          <t>buildings|large|year_built|1991</t>
        </is>
      </c>
      <c r="C1607" s="18" t="inlineStr">
        <is>
          <t>buildings</t>
        </is>
      </c>
      <c r="D1607" s="18" t="inlineStr">
        <is>
          <t>large</t>
        </is>
      </c>
      <c r="E1607" s="18" t="inlineStr">
        <is>
          <t>year_built</t>
        </is>
      </c>
      <c r="F1607" s="18" t="inlineStr">
        <is>
          <t>spline value</t>
        </is>
      </c>
      <c r="G1607" s="18" t="n"/>
      <c r="H1607" s="33" t="n">
        <v>1991</v>
      </c>
      <c r="I1607" s="33" t="n"/>
      <c r="J1607" s="33" t="n"/>
      <c r="K1607" s="34" t="n">
        <v>-0.301146591307934</v>
      </c>
      <c r="L1607" s="35">
        <f>IF(ISNUMBER(K1607),EXP(K1607),"")</f>
        <v/>
      </c>
      <c r="M1607" s="18" t="inlineStr">
        <is>
          <t>every value from 1862 to 2021 in steps of 1</t>
        </is>
      </c>
      <c r="N1607" s="18" t="inlineStr">
        <is>
          <t>buildings|large|year_built</t>
        </is>
      </c>
    </row>
    <row r="1608">
      <c r="B1608" s="18" t="inlineStr">
        <is>
          <t>buildings|large|year_built|1992</t>
        </is>
      </c>
      <c r="C1608" s="18" t="inlineStr">
        <is>
          <t>buildings</t>
        </is>
      </c>
      <c r="D1608" s="18" t="inlineStr">
        <is>
          <t>large</t>
        </is>
      </c>
      <c r="E1608" s="18" t="inlineStr">
        <is>
          <t>year_built</t>
        </is>
      </c>
      <c r="F1608" s="18" t="inlineStr">
        <is>
          <t>spline value</t>
        </is>
      </c>
      <c r="G1608" s="18" t="n"/>
      <c r="H1608" s="33" t="n">
        <v>1992</v>
      </c>
      <c r="I1608" s="33" t="n"/>
      <c r="J1608" s="33" t="n"/>
      <c r="K1608" s="34" t="n">
        <v>-0.315492608656476</v>
      </c>
      <c r="L1608" s="35">
        <f>IF(ISNUMBER(K1608),EXP(K1608),"")</f>
        <v/>
      </c>
      <c r="M1608" s="18" t="inlineStr">
        <is>
          <t>every value from 1862 to 2021 in steps of 1</t>
        </is>
      </c>
      <c r="N1608" s="18" t="inlineStr">
        <is>
          <t>buildings|large|year_built</t>
        </is>
      </c>
    </row>
    <row r="1609">
      <c r="B1609" s="18" t="inlineStr">
        <is>
          <t>buildings|large|year_built|1993</t>
        </is>
      </c>
      <c r="C1609" s="18" t="inlineStr">
        <is>
          <t>buildings</t>
        </is>
      </c>
      <c r="D1609" s="18" t="inlineStr">
        <is>
          <t>large</t>
        </is>
      </c>
      <c r="E1609" s="18" t="inlineStr">
        <is>
          <t>year_built</t>
        </is>
      </c>
      <c r="F1609" s="18" t="inlineStr">
        <is>
          <t>spline value</t>
        </is>
      </c>
      <c r="G1609" s="18" t="n"/>
      <c r="H1609" s="33" t="n">
        <v>1993</v>
      </c>
      <c r="I1609" s="33" t="n"/>
      <c r="J1609" s="33" t="n"/>
      <c r="K1609" s="34" t="n">
        <v>-0.3303159996943024</v>
      </c>
      <c r="L1609" s="35">
        <f>IF(ISNUMBER(K1609),EXP(K1609),"")</f>
        <v/>
      </c>
      <c r="M1609" s="18" t="inlineStr">
        <is>
          <t>every value from 1862 to 2021 in steps of 1</t>
        </is>
      </c>
      <c r="N1609" s="18" t="inlineStr">
        <is>
          <t>buildings|large|year_built</t>
        </is>
      </c>
    </row>
    <row r="1610">
      <c r="B1610" s="18" t="inlineStr">
        <is>
          <t>buildings|large|year_built|1994</t>
        </is>
      </c>
      <c r="C1610" s="18" t="inlineStr">
        <is>
          <t>buildings</t>
        </is>
      </c>
      <c r="D1610" s="18" t="inlineStr">
        <is>
          <t>large</t>
        </is>
      </c>
      <c r="E1610" s="18" t="inlineStr">
        <is>
          <t>year_built</t>
        </is>
      </c>
      <c r="F1610" s="18" t="inlineStr">
        <is>
          <t>spline value</t>
        </is>
      </c>
      <c r="G1610" s="18" t="n"/>
      <c r="H1610" s="33" t="n">
        <v>1994</v>
      </c>
      <c r="I1610" s="33" t="n"/>
      <c r="J1610" s="33" t="n"/>
      <c r="K1610" s="34" t="n">
        <v>-0.345545989407468</v>
      </c>
      <c r="L1610" s="35">
        <f>IF(ISNUMBER(K1610),EXP(K1610),"")</f>
        <v/>
      </c>
      <c r="M1610" s="18" t="inlineStr">
        <is>
          <t>every value from 1862 to 2021 in steps of 1</t>
        </is>
      </c>
      <c r="N1610" s="18" t="inlineStr">
        <is>
          <t>buildings|large|year_built</t>
        </is>
      </c>
    </row>
    <row r="1611">
      <c r="B1611" s="18" t="inlineStr">
        <is>
          <t>buildings|large|year_built|1995</t>
        </is>
      </c>
      <c r="C1611" s="18" t="inlineStr">
        <is>
          <t>buildings</t>
        </is>
      </c>
      <c r="D1611" s="18" t="inlineStr">
        <is>
          <t>large</t>
        </is>
      </c>
      <c r="E1611" s="18" t="inlineStr">
        <is>
          <t>year_built</t>
        </is>
      </c>
      <c r="F1611" s="18" t="inlineStr">
        <is>
          <t>spline value</t>
        </is>
      </c>
      <c r="G1611" s="18" t="n"/>
      <c r="H1611" s="33" t="n">
        <v>1995</v>
      </c>
      <c r="I1611" s="33" t="n"/>
      <c r="J1611" s="33" t="n"/>
      <c r="K1611" s="34" t="n">
        <v>-0.3611118027820279</v>
      </c>
      <c r="L1611" s="35">
        <f>IF(ISNUMBER(K1611),EXP(K1611),"")</f>
        <v/>
      </c>
      <c r="M1611" s="18" t="inlineStr">
        <is>
          <t>every value from 1862 to 2021 in steps of 1</t>
        </is>
      </c>
      <c r="N1611" s="18" t="inlineStr">
        <is>
          <t>buildings|large|year_built</t>
        </is>
      </c>
    </row>
    <row r="1612">
      <c r="B1612" s="18" t="inlineStr">
        <is>
          <t>buildings|large|year_built|1996</t>
        </is>
      </c>
      <c r="C1612" s="18" t="inlineStr">
        <is>
          <t>buildings</t>
        </is>
      </c>
      <c r="D1612" s="18" t="inlineStr">
        <is>
          <t>large</t>
        </is>
      </c>
      <c r="E1612" s="18" t="inlineStr">
        <is>
          <t>year_built</t>
        </is>
      </c>
      <c r="F1612" s="18" t="inlineStr">
        <is>
          <t>spline value</t>
        </is>
      </c>
      <c r="G1612" s="18" t="n"/>
      <c r="H1612" s="33" t="n">
        <v>1996</v>
      </c>
      <c r="I1612" s="33" t="n"/>
      <c r="J1612" s="33" t="n"/>
      <c r="K1612" s="34" t="n">
        <v>-0.3769426648040369</v>
      </c>
      <c r="L1612" s="35">
        <f>IF(ISNUMBER(K1612),EXP(K1612),"")</f>
        <v/>
      </c>
      <c r="M1612" s="18" t="inlineStr">
        <is>
          <t>every value from 1862 to 2021 in steps of 1</t>
        </is>
      </c>
      <c r="N1612" s="18" t="inlineStr">
        <is>
          <t>buildings|large|year_built</t>
        </is>
      </c>
    </row>
    <row r="1613">
      <c r="B1613" s="18" t="inlineStr">
        <is>
          <t>buildings|large|year_built|1997</t>
        </is>
      </c>
      <c r="C1613" s="18" t="inlineStr">
        <is>
          <t>buildings</t>
        </is>
      </c>
      <c r="D1613" s="18" t="inlineStr">
        <is>
          <t>large</t>
        </is>
      </c>
      <c r="E1613" s="18" t="inlineStr">
        <is>
          <t>year_built</t>
        </is>
      </c>
      <c r="F1613" s="18" t="inlineStr">
        <is>
          <t>spline value</t>
        </is>
      </c>
      <c r="G1613" s="18" t="n"/>
      <c r="H1613" s="33" t="n">
        <v>1997</v>
      </c>
      <c r="I1613" s="33" t="n"/>
      <c r="J1613" s="33" t="n"/>
      <c r="K1613" s="34" t="n">
        <v>-0.3929678004595499</v>
      </c>
      <c r="L1613" s="35">
        <f>IF(ISNUMBER(K1613),EXP(K1613),"")</f>
        <v/>
      </c>
      <c r="M1613" s="18" t="inlineStr">
        <is>
          <t>every value from 1862 to 2021 in steps of 1</t>
        </is>
      </c>
      <c r="N1613" s="18" t="inlineStr">
        <is>
          <t>buildings|large|year_built</t>
        </is>
      </c>
    </row>
    <row r="1614">
      <c r="B1614" s="18" t="inlineStr">
        <is>
          <t>buildings|large|year_built|1998</t>
        </is>
      </c>
      <c r="C1614" s="18" t="inlineStr">
        <is>
          <t>buildings</t>
        </is>
      </c>
      <c r="D1614" s="18" t="inlineStr">
        <is>
          <t>large</t>
        </is>
      </c>
      <c r="E1614" s="18" t="inlineStr">
        <is>
          <t>year_built</t>
        </is>
      </c>
      <c r="F1614" s="18" t="inlineStr">
        <is>
          <t>spline value</t>
        </is>
      </c>
      <c r="G1614" s="18" t="n"/>
      <c r="H1614" s="33" t="n">
        <v>1998</v>
      </c>
      <c r="I1614" s="33" t="n"/>
      <c r="J1614" s="33" t="n"/>
      <c r="K1614" s="34" t="n">
        <v>-0.4091164347346216</v>
      </c>
      <c r="L1614" s="35">
        <f>IF(ISNUMBER(K1614),EXP(K1614),"")</f>
        <v/>
      </c>
      <c r="M1614" s="18" t="inlineStr">
        <is>
          <t>every value from 1862 to 2021 in steps of 1</t>
        </is>
      </c>
      <c r="N1614" s="18" t="inlineStr">
        <is>
          <t>buildings|large|year_built</t>
        </is>
      </c>
    </row>
    <row r="1615">
      <c r="B1615" s="18" t="inlineStr">
        <is>
          <t>buildings|large|year_built|1999</t>
        </is>
      </c>
      <c r="C1615" s="18" t="inlineStr">
        <is>
          <t>buildings</t>
        </is>
      </c>
      <c r="D1615" s="18" t="inlineStr">
        <is>
          <t>large</t>
        </is>
      </c>
      <c r="E1615" s="18" t="inlineStr">
        <is>
          <t>year_built</t>
        </is>
      </c>
      <c r="F1615" s="18" t="inlineStr">
        <is>
          <t>spline value</t>
        </is>
      </c>
      <c r="G1615" s="18" t="n"/>
      <c r="H1615" s="33" t="n">
        <v>1999</v>
      </c>
      <c r="I1615" s="33" t="n"/>
      <c r="J1615" s="33" t="n"/>
      <c r="K1615" s="34" t="n">
        <v>-0.4253177926153072</v>
      </c>
      <c r="L1615" s="35">
        <f>IF(ISNUMBER(K1615),EXP(K1615),"")</f>
        <v/>
      </c>
      <c r="M1615" s="18" t="inlineStr">
        <is>
          <t>every value from 1862 to 2021 in steps of 1</t>
        </is>
      </c>
      <c r="N1615" s="18" t="inlineStr">
        <is>
          <t>buildings|large|year_built</t>
        </is>
      </c>
    </row>
    <row r="1616">
      <c r="B1616" s="18" t="inlineStr">
        <is>
          <t>buildings|large|year_built|2000</t>
        </is>
      </c>
      <c r="C1616" s="18" t="inlineStr">
        <is>
          <t>buildings</t>
        </is>
      </c>
      <c r="D1616" s="18" t="inlineStr">
        <is>
          <t>large</t>
        </is>
      </c>
      <c r="E1616" s="18" t="inlineStr">
        <is>
          <t>year_built</t>
        </is>
      </c>
      <c r="F1616" s="18" t="inlineStr">
        <is>
          <t>spline value</t>
        </is>
      </c>
      <c r="G1616" s="18" t="n"/>
      <c r="H1616" s="33" t="n">
        <v>2000</v>
      </c>
      <c r="I1616" s="33" t="n"/>
      <c r="J1616" s="33" t="n"/>
      <c r="K1616" s="34" t="n">
        <v>-0.4415010990876614</v>
      </c>
      <c r="L1616" s="35">
        <f>IF(ISNUMBER(K1616),EXP(K1616),"")</f>
        <v/>
      </c>
      <c r="M1616" s="18" t="inlineStr">
        <is>
          <t>every value from 1862 to 2021 in steps of 1</t>
        </is>
      </c>
      <c r="N1616" s="18" t="inlineStr">
        <is>
          <t>buildings|large|year_built</t>
        </is>
      </c>
    </row>
    <row r="1617">
      <c r="B1617" s="18" t="inlineStr">
        <is>
          <t>buildings|large|year_built|2001</t>
        </is>
      </c>
      <c r="C1617" s="18" t="inlineStr">
        <is>
          <t>buildings</t>
        </is>
      </c>
      <c r="D1617" s="18" t="inlineStr">
        <is>
          <t>large</t>
        </is>
      </c>
      <c r="E1617" s="18" t="inlineStr">
        <is>
          <t>year_built</t>
        </is>
      </c>
      <c r="F1617" s="18" t="inlineStr">
        <is>
          <t>spline value</t>
        </is>
      </c>
      <c r="G1617" s="18" t="n"/>
      <c r="H1617" s="33" t="n">
        <v>2001</v>
      </c>
      <c r="I1617" s="33" t="n"/>
      <c r="J1617" s="33" t="n"/>
      <c r="K1617" s="34" t="n">
        <v>-0.4575955791377391</v>
      </c>
      <c r="L1617" s="35">
        <f>IF(ISNUMBER(K1617),EXP(K1617),"")</f>
        <v/>
      </c>
      <c r="M1617" s="18" t="inlineStr">
        <is>
          <t>every value from 1862 to 2021 in steps of 1</t>
        </is>
      </c>
      <c r="N1617" s="18" t="inlineStr">
        <is>
          <t>buildings|large|year_built</t>
        </is>
      </c>
    </row>
    <row r="1618">
      <c r="B1618" s="18" t="inlineStr">
        <is>
          <t>buildings|large|year_built|2002</t>
        </is>
      </c>
      <c r="C1618" s="18" t="inlineStr">
        <is>
          <t>buildings</t>
        </is>
      </c>
      <c r="D1618" s="18" t="inlineStr">
        <is>
          <t>large</t>
        </is>
      </c>
      <c r="E1618" s="18" t="inlineStr">
        <is>
          <t>year_built</t>
        </is>
      </c>
      <c r="F1618" s="18" t="inlineStr">
        <is>
          <t>spline value</t>
        </is>
      </c>
      <c r="G1618" s="18" t="n"/>
      <c r="H1618" s="33" t="n">
        <v>2002</v>
      </c>
      <c r="I1618" s="33" t="n"/>
      <c r="J1618" s="33" t="n"/>
      <c r="K1618" s="34" t="n">
        <v>-0.4735304577515954</v>
      </c>
      <c r="L1618" s="35">
        <f>IF(ISNUMBER(K1618),EXP(K1618),"")</f>
        <v/>
      </c>
      <c r="M1618" s="18" t="inlineStr">
        <is>
          <t>every value from 1862 to 2021 in steps of 1</t>
        </is>
      </c>
      <c r="N1618" s="18" t="inlineStr">
        <is>
          <t>buildings|large|year_built</t>
        </is>
      </c>
    </row>
    <row r="1619">
      <c r="B1619" s="18" t="inlineStr">
        <is>
          <t>buildings|large|year_built|2003</t>
        </is>
      </c>
      <c r="C1619" s="18" t="inlineStr">
        <is>
          <t>buildings</t>
        </is>
      </c>
      <c r="D1619" s="18" t="inlineStr">
        <is>
          <t>large</t>
        </is>
      </c>
      <c r="E1619" s="18" t="inlineStr">
        <is>
          <t>year_built</t>
        </is>
      </c>
      <c r="F1619" s="18" t="inlineStr">
        <is>
          <t>spline value</t>
        </is>
      </c>
      <c r="G1619" s="18" t="n"/>
      <c r="H1619" s="33" t="n">
        <v>2003</v>
      </c>
      <c r="I1619" s="33" t="n"/>
      <c r="J1619" s="33" t="n"/>
      <c r="K1619" s="34" t="n">
        <v>-0.4892349599152849</v>
      </c>
      <c r="L1619" s="35">
        <f>IF(ISNUMBER(K1619),EXP(K1619),"")</f>
        <v/>
      </c>
      <c r="M1619" s="18" t="inlineStr">
        <is>
          <t>every value from 1862 to 2021 in steps of 1</t>
        </is>
      </c>
      <c r="N1619" s="18" t="inlineStr">
        <is>
          <t>buildings|large|year_built</t>
        </is>
      </c>
    </row>
    <row r="1620">
      <c r="B1620" s="18" t="inlineStr">
        <is>
          <t>buildings|large|year_built|2004</t>
        </is>
      </c>
      <c r="C1620" s="18" t="inlineStr">
        <is>
          <t>buildings</t>
        </is>
      </c>
      <c r="D1620" s="18" t="inlineStr">
        <is>
          <t>large</t>
        </is>
      </c>
      <c r="E1620" s="18" t="inlineStr">
        <is>
          <t>year_built</t>
        </is>
      </c>
      <c r="F1620" s="18" t="inlineStr">
        <is>
          <t>spline value</t>
        </is>
      </c>
      <c r="G1620" s="18" t="n"/>
      <c r="H1620" s="33" t="n">
        <v>2004</v>
      </c>
      <c r="I1620" s="33" t="n"/>
      <c r="J1620" s="33" t="n"/>
      <c r="K1620" s="34" t="n">
        <v>-0.5046383106148629</v>
      </c>
      <c r="L1620" s="35">
        <f>IF(ISNUMBER(K1620),EXP(K1620),"")</f>
        <v/>
      </c>
      <c r="M1620" s="18" t="inlineStr">
        <is>
          <t>every value from 1862 to 2021 in steps of 1</t>
        </is>
      </c>
      <c r="N1620" s="18" t="inlineStr">
        <is>
          <t>buildings|large|year_built</t>
        </is>
      </c>
    </row>
    <row r="1621">
      <c r="B1621" s="18" t="inlineStr">
        <is>
          <t>buildings|large|year_built|2005</t>
        </is>
      </c>
      <c r="C1621" s="18" t="inlineStr">
        <is>
          <t>buildings</t>
        </is>
      </c>
      <c r="D1621" s="18" t="inlineStr">
        <is>
          <t>large</t>
        </is>
      </c>
      <c r="E1621" s="18" t="inlineStr">
        <is>
          <t>year_built</t>
        </is>
      </c>
      <c r="F1621" s="18" t="inlineStr">
        <is>
          <t>spline value</t>
        </is>
      </c>
      <c r="G1621" s="18" t="n"/>
      <c r="H1621" s="33" t="n">
        <v>2005</v>
      </c>
      <c r="I1621" s="33" t="n"/>
      <c r="J1621" s="33" t="n"/>
      <c r="K1621" s="34" t="n">
        <v>-0.5196697348363837</v>
      </c>
      <c r="L1621" s="35">
        <f>IF(ISNUMBER(K1621),EXP(K1621),"")</f>
        <v/>
      </c>
      <c r="M1621" s="18" t="inlineStr">
        <is>
          <t>every value from 1862 to 2021 in steps of 1</t>
        </is>
      </c>
      <c r="N1621" s="18" t="inlineStr">
        <is>
          <t>buildings|large|year_built</t>
        </is>
      </c>
    </row>
    <row r="1622">
      <c r="B1622" s="18" t="inlineStr">
        <is>
          <t>buildings|large|year_built|2006</t>
        </is>
      </c>
      <c r="C1622" s="18" t="inlineStr">
        <is>
          <t>buildings</t>
        </is>
      </c>
      <c r="D1622" s="18" t="inlineStr">
        <is>
          <t>large</t>
        </is>
      </c>
      <c r="E1622" s="18" t="inlineStr">
        <is>
          <t>year_built</t>
        </is>
      </c>
      <c r="F1622" s="18" t="inlineStr">
        <is>
          <t>spline value</t>
        </is>
      </c>
      <c r="G1622" s="18" t="n"/>
      <c r="H1622" s="33" t="n">
        <v>2006</v>
      </c>
      <c r="I1622" s="33" t="n"/>
      <c r="J1622" s="33" t="n"/>
      <c r="K1622" s="34" t="n">
        <v>-0.5342584575659027</v>
      </c>
      <c r="L1622" s="35">
        <f>IF(ISNUMBER(K1622),EXP(K1622),"")</f>
        <v/>
      </c>
      <c r="M1622" s="18" t="inlineStr">
        <is>
          <t>every value from 1862 to 2021 in steps of 1</t>
        </is>
      </c>
      <c r="N1622" s="18" t="inlineStr">
        <is>
          <t>buildings|large|year_built</t>
        </is>
      </c>
    </row>
    <row r="1623">
      <c r="B1623" s="18" t="inlineStr">
        <is>
          <t>buildings|large|year_built|2007</t>
        </is>
      </c>
      <c r="C1623" s="18" t="inlineStr">
        <is>
          <t>buildings</t>
        </is>
      </c>
      <c r="D1623" s="18" t="inlineStr">
        <is>
          <t>large</t>
        </is>
      </c>
      <c r="E1623" s="18" t="inlineStr">
        <is>
          <t>year_built</t>
        </is>
      </c>
      <c r="F1623" s="18" t="inlineStr">
        <is>
          <t>spline value</t>
        </is>
      </c>
      <c r="G1623" s="18" t="n"/>
      <c r="H1623" s="33" t="n">
        <v>2007</v>
      </c>
      <c r="I1623" s="33" t="n"/>
      <c r="J1623" s="33" t="n"/>
      <c r="K1623" s="34" t="n">
        <v>-0.5483337037894747</v>
      </c>
      <c r="L1623" s="35">
        <f>IF(ISNUMBER(K1623),EXP(K1623),"")</f>
        <v/>
      </c>
      <c r="M1623" s="18" t="inlineStr">
        <is>
          <t>every value from 1862 to 2021 in steps of 1</t>
        </is>
      </c>
      <c r="N1623" s="18" t="inlineStr">
        <is>
          <t>buildings|large|year_built</t>
        </is>
      </c>
    </row>
    <row r="1624">
      <c r="B1624" s="18" t="inlineStr">
        <is>
          <t>buildings|large|year_built|2008</t>
        </is>
      </c>
      <c r="C1624" s="18" t="inlineStr">
        <is>
          <t>buildings</t>
        </is>
      </c>
      <c r="D1624" s="18" t="inlineStr">
        <is>
          <t>large</t>
        </is>
      </c>
      <c r="E1624" s="18" t="inlineStr">
        <is>
          <t>year_built</t>
        </is>
      </c>
      <c r="F1624" s="18" t="inlineStr">
        <is>
          <t>spline value</t>
        </is>
      </c>
      <c r="G1624" s="18" t="n"/>
      <c r="H1624" s="33" t="n">
        <v>2008</v>
      </c>
      <c r="I1624" s="33" t="n"/>
      <c r="J1624" s="33" t="n"/>
      <c r="K1624" s="34" t="n">
        <v>-0.5618246984931544</v>
      </c>
      <c r="L1624" s="35">
        <f>IF(ISNUMBER(K1624),EXP(K1624),"")</f>
        <v/>
      </c>
      <c r="M1624" s="18" t="inlineStr">
        <is>
          <t>every value from 1862 to 2021 in steps of 1</t>
        </is>
      </c>
      <c r="N1624" s="18" t="inlineStr">
        <is>
          <t>buildings|large|year_built</t>
        </is>
      </c>
    </row>
    <row r="1625">
      <c r="B1625" s="18" t="inlineStr">
        <is>
          <t>buildings|large|year_built|2009</t>
        </is>
      </c>
      <c r="C1625" s="18" t="inlineStr">
        <is>
          <t>buildings</t>
        </is>
      </c>
      <c r="D1625" s="18" t="inlineStr">
        <is>
          <t>large</t>
        </is>
      </c>
      <c r="E1625" s="18" t="inlineStr">
        <is>
          <t>year_built</t>
        </is>
      </c>
      <c r="F1625" s="18" t="inlineStr">
        <is>
          <t>spline value</t>
        </is>
      </c>
      <c r="G1625" s="18" t="n"/>
      <c r="H1625" s="33" t="n">
        <v>2009</v>
      </c>
      <c r="I1625" s="33" t="n"/>
      <c r="J1625" s="33" t="n"/>
      <c r="K1625" s="34" t="n">
        <v>-0.5746606666629968</v>
      </c>
      <c r="L1625" s="35">
        <f>IF(ISNUMBER(K1625),EXP(K1625),"")</f>
        <v/>
      </c>
      <c r="M1625" s="18" t="inlineStr">
        <is>
          <t>every value from 1862 to 2021 in steps of 1</t>
        </is>
      </c>
      <c r="N1625" s="18" t="inlineStr">
        <is>
          <t>buildings|large|year_built</t>
        </is>
      </c>
    </row>
    <row r="1626">
      <c r="B1626" s="18" t="inlineStr">
        <is>
          <t>buildings|large|year_built|2010</t>
        </is>
      </c>
      <c r="C1626" s="18" t="inlineStr">
        <is>
          <t>buildings</t>
        </is>
      </c>
      <c r="D1626" s="18" t="inlineStr">
        <is>
          <t>large</t>
        </is>
      </c>
      <c r="E1626" s="18" t="inlineStr">
        <is>
          <t>year_built</t>
        </is>
      </c>
      <c r="F1626" s="18" t="inlineStr">
        <is>
          <t>spline value</t>
        </is>
      </c>
      <c r="G1626" s="18" t="n"/>
      <c r="H1626" s="33" t="n">
        <v>2010</v>
      </c>
      <c r="I1626" s="33" t="n"/>
      <c r="J1626" s="33" t="n"/>
      <c r="K1626" s="34" t="n">
        <v>-0.5867708332850569</v>
      </c>
      <c r="L1626" s="35">
        <f>IF(ISNUMBER(K1626),EXP(K1626),"")</f>
        <v/>
      </c>
      <c r="M1626" s="18" t="inlineStr">
        <is>
          <t>every value from 1862 to 2021 in steps of 1</t>
        </is>
      </c>
      <c r="N1626" s="18" t="inlineStr">
        <is>
          <t>buildings|large|year_built</t>
        </is>
      </c>
    </row>
    <row r="1627">
      <c r="B1627" s="18" t="inlineStr">
        <is>
          <t>buildings|large|year_built|2011</t>
        </is>
      </c>
      <c r="C1627" s="18" t="inlineStr">
        <is>
          <t>buildings</t>
        </is>
      </c>
      <c r="D1627" s="18" t="inlineStr">
        <is>
          <t>large</t>
        </is>
      </c>
      <c r="E1627" s="18" t="inlineStr">
        <is>
          <t>year_built</t>
        </is>
      </c>
      <c r="F1627" s="18" t="inlineStr">
        <is>
          <t>spline value</t>
        </is>
      </c>
      <c r="G1627" s="18" t="n"/>
      <c r="H1627" s="33" t="n">
        <v>2011</v>
      </c>
      <c r="I1627" s="33" t="n"/>
      <c r="J1627" s="33" t="n"/>
      <c r="K1627" s="34" t="n">
        <v>-0.5980844233453894</v>
      </c>
      <c r="L1627" s="35">
        <f>IF(ISNUMBER(K1627),EXP(K1627),"")</f>
        <v/>
      </c>
      <c r="M1627" s="18" t="inlineStr">
        <is>
          <t>every value from 1862 to 2021 in steps of 1</t>
        </is>
      </c>
      <c r="N1627" s="18" t="inlineStr">
        <is>
          <t>buildings|large|year_built</t>
        </is>
      </c>
    </row>
    <row r="1628">
      <c r="B1628" s="18" t="inlineStr">
        <is>
          <t>buildings|large|year_built|2012</t>
        </is>
      </c>
      <c r="C1628" s="18" t="inlineStr">
        <is>
          <t>buildings</t>
        </is>
      </c>
      <c r="D1628" s="18" t="inlineStr">
        <is>
          <t>large</t>
        </is>
      </c>
      <c r="E1628" s="18" t="inlineStr">
        <is>
          <t>year_built</t>
        </is>
      </c>
      <c r="F1628" s="18" t="inlineStr">
        <is>
          <t>spline value</t>
        </is>
      </c>
      <c r="G1628" s="18" t="n"/>
      <c r="H1628" s="33" t="n">
        <v>2012</v>
      </c>
      <c r="I1628" s="33" t="n"/>
      <c r="J1628" s="33" t="n"/>
      <c r="K1628" s="34" t="n">
        <v>-0.6085306618300492</v>
      </c>
      <c r="L1628" s="35">
        <f>IF(ISNUMBER(K1628),EXP(K1628),"")</f>
        <v/>
      </c>
      <c r="M1628" s="18" t="inlineStr">
        <is>
          <t>every value from 1862 to 2021 in steps of 1</t>
        </is>
      </c>
      <c r="N1628" s="18" t="inlineStr">
        <is>
          <t>buildings|large|year_built</t>
        </is>
      </c>
    </row>
    <row r="1629">
      <c r="B1629" s="18" t="inlineStr">
        <is>
          <t>buildings|large|year_built|2013</t>
        </is>
      </c>
      <c r="C1629" s="18" t="inlineStr">
        <is>
          <t>buildings</t>
        </is>
      </c>
      <c r="D1629" s="18" t="inlineStr">
        <is>
          <t>large</t>
        </is>
      </c>
      <c r="E1629" s="18" t="inlineStr">
        <is>
          <t>year_built</t>
        </is>
      </c>
      <c r="F1629" s="18" t="inlineStr">
        <is>
          <t>spline value</t>
        </is>
      </c>
      <c r="G1629" s="18" t="n"/>
      <c r="H1629" s="33" t="n">
        <v>2013</v>
      </c>
      <c r="I1629" s="33" t="n"/>
      <c r="J1629" s="33" t="n"/>
      <c r="K1629" s="34" t="n">
        <v>-0.6180387737250914</v>
      </c>
      <c r="L1629" s="35">
        <f>IF(ISNUMBER(K1629),EXP(K1629),"")</f>
        <v/>
      </c>
      <c r="M1629" s="18" t="inlineStr">
        <is>
          <t>every value from 1862 to 2021 in steps of 1</t>
        </is>
      </c>
      <c r="N1629" s="18" t="inlineStr">
        <is>
          <t>buildings|large|year_built</t>
        </is>
      </c>
    </row>
    <row r="1630">
      <c r="B1630" s="18" t="inlineStr">
        <is>
          <t>buildings|large|year_built|2014</t>
        </is>
      </c>
      <c r="C1630" s="18" t="inlineStr">
        <is>
          <t>buildings</t>
        </is>
      </c>
      <c r="D1630" s="18" t="inlineStr">
        <is>
          <t>large</t>
        </is>
      </c>
      <c r="E1630" s="18" t="inlineStr">
        <is>
          <t>year_built</t>
        </is>
      </c>
      <c r="F1630" s="18" t="inlineStr">
        <is>
          <t>spline value</t>
        </is>
      </c>
      <c r="G1630" s="18" t="n"/>
      <c r="H1630" s="33" t="n">
        <v>2014</v>
      </c>
      <c r="I1630" s="33" t="n"/>
      <c r="J1630" s="33" t="n"/>
      <c r="K1630" s="34" t="n">
        <v>-0.6265379840165709</v>
      </c>
      <c r="L1630" s="35">
        <f>IF(ISNUMBER(K1630),EXP(K1630),"")</f>
        <v/>
      </c>
      <c r="M1630" s="18" t="inlineStr">
        <is>
          <t>every value from 1862 to 2021 in steps of 1</t>
        </is>
      </c>
      <c r="N1630" s="18" t="inlineStr">
        <is>
          <t>buildings|large|year_built</t>
        </is>
      </c>
    </row>
    <row r="1631">
      <c r="B1631" s="18" t="inlineStr">
        <is>
          <t>buildings|large|year_built|2015</t>
        </is>
      </c>
      <c r="C1631" s="18" t="inlineStr">
        <is>
          <t>buildings</t>
        </is>
      </c>
      <c r="D1631" s="18" t="inlineStr">
        <is>
          <t>large</t>
        </is>
      </c>
      <c r="E1631" s="18" t="inlineStr">
        <is>
          <t>year_built</t>
        </is>
      </c>
      <c r="F1631" s="18" t="inlineStr">
        <is>
          <t>spline value</t>
        </is>
      </c>
      <c r="G1631" s="18" t="n"/>
      <c r="H1631" s="33" t="n">
        <v>2015</v>
      </c>
      <c r="I1631" s="33" t="n"/>
      <c r="J1631" s="33" t="n"/>
      <c r="K1631" s="34" t="n">
        <v>-0.6339575176905425</v>
      </c>
      <c r="L1631" s="35">
        <f>IF(ISNUMBER(K1631),EXP(K1631),"")</f>
        <v/>
      </c>
      <c r="M1631" s="18" t="inlineStr">
        <is>
          <t>every value from 1862 to 2021 in steps of 1</t>
        </is>
      </c>
      <c r="N1631" s="18" t="inlineStr">
        <is>
          <t>buildings|large|year_built</t>
        </is>
      </c>
    </row>
    <row r="1632">
      <c r="B1632" s="18" t="inlineStr">
        <is>
          <t>buildings|large|year_built|2016</t>
        </is>
      </c>
      <c r="C1632" s="18" t="inlineStr">
        <is>
          <t>buildings</t>
        </is>
      </c>
      <c r="D1632" s="18" t="inlineStr">
        <is>
          <t>large</t>
        </is>
      </c>
      <c r="E1632" s="18" t="inlineStr">
        <is>
          <t>year_built</t>
        </is>
      </c>
      <c r="F1632" s="18" t="inlineStr">
        <is>
          <t>spline value</t>
        </is>
      </c>
      <c r="G1632" s="18" t="n"/>
      <c r="H1632" s="33" t="n">
        <v>2016</v>
      </c>
      <c r="I1632" s="33" t="n"/>
      <c r="J1632" s="33" t="n"/>
      <c r="K1632" s="34" t="n">
        <v>-0.6402265997330611</v>
      </c>
      <c r="L1632" s="35">
        <f>IF(ISNUMBER(K1632),EXP(K1632),"")</f>
        <v/>
      </c>
      <c r="M1632" s="18" t="inlineStr">
        <is>
          <t>every value from 1862 to 2021 in steps of 1</t>
        </is>
      </c>
      <c r="N1632" s="18" t="inlineStr">
        <is>
          <t>buildings|large|year_built</t>
        </is>
      </c>
    </row>
    <row r="1633">
      <c r="B1633" s="18" t="inlineStr">
        <is>
          <t>buildings|large|year_built|2017</t>
        </is>
      </c>
      <c r="C1633" s="18" t="inlineStr">
        <is>
          <t>buildings</t>
        </is>
      </c>
      <c r="D1633" s="18" t="inlineStr">
        <is>
          <t>large</t>
        </is>
      </c>
      <c r="E1633" s="18" t="inlineStr">
        <is>
          <t>year_built</t>
        </is>
      </c>
      <c r="F1633" s="18" t="inlineStr">
        <is>
          <t>spline value</t>
        </is>
      </c>
      <c r="G1633" s="18" t="n"/>
      <c r="H1633" s="33" t="n">
        <v>2017</v>
      </c>
      <c r="I1633" s="33" t="n"/>
      <c r="J1633" s="33" t="n"/>
      <c r="K1633" s="34" t="n">
        <v>-0.6452744551301814</v>
      </c>
      <c r="L1633" s="35">
        <f>IF(ISNUMBER(K1633),EXP(K1633),"")</f>
        <v/>
      </c>
      <c r="M1633" s="18" t="inlineStr">
        <is>
          <t>every value from 1862 to 2021 in steps of 1</t>
        </is>
      </c>
      <c r="N1633" s="18" t="inlineStr">
        <is>
          <t>buildings|large|year_built</t>
        </is>
      </c>
    </row>
    <row r="1634">
      <c r="B1634" s="18" t="inlineStr">
        <is>
          <t>buildings|large|year_built|2018</t>
        </is>
      </c>
      <c r="C1634" s="18" t="inlineStr">
        <is>
          <t>buildings</t>
        </is>
      </c>
      <c r="D1634" s="18" t="inlineStr">
        <is>
          <t>large</t>
        </is>
      </c>
      <c r="E1634" s="18" t="inlineStr">
        <is>
          <t>year_built</t>
        </is>
      </c>
      <c r="F1634" s="18" t="inlineStr">
        <is>
          <t>spline value</t>
        </is>
      </c>
      <c r="G1634" s="18" t="n"/>
      <c r="H1634" s="33" t="n">
        <v>2018</v>
      </c>
      <c r="I1634" s="33" t="n"/>
      <c r="J1634" s="33" t="n"/>
      <c r="K1634" s="34" t="n">
        <v>-0.6490303088679585</v>
      </c>
      <c r="L1634" s="35">
        <f>IF(ISNUMBER(K1634),EXP(K1634),"")</f>
        <v/>
      </c>
      <c r="M1634" s="18" t="inlineStr">
        <is>
          <t>every value from 1862 to 2021 in steps of 1</t>
        </is>
      </c>
      <c r="N1634" s="18" t="inlineStr">
        <is>
          <t>buildings|large|year_built</t>
        </is>
      </c>
    </row>
    <row r="1635">
      <c r="B1635" s="18" t="inlineStr">
        <is>
          <t>buildings|large|year_built|2019</t>
        </is>
      </c>
      <c r="C1635" s="18" t="inlineStr">
        <is>
          <t>buildings</t>
        </is>
      </c>
      <c r="D1635" s="18" t="inlineStr">
        <is>
          <t>large</t>
        </is>
      </c>
      <c r="E1635" s="18" t="inlineStr">
        <is>
          <t>year_built</t>
        </is>
      </c>
      <c r="F1635" s="18" t="inlineStr">
        <is>
          <t>spline value</t>
        </is>
      </c>
      <c r="G1635" s="18" t="n"/>
      <c r="H1635" s="33" t="n">
        <v>2019</v>
      </c>
      <c r="I1635" s="33" t="n"/>
      <c r="J1635" s="33" t="n"/>
      <c r="K1635" s="34" t="n">
        <v>-0.6514233859324474</v>
      </c>
      <c r="L1635" s="35">
        <f>IF(ISNUMBER(K1635),EXP(K1635),"")</f>
        <v/>
      </c>
      <c r="M1635" s="18" t="inlineStr">
        <is>
          <t>every value from 1862 to 2021 in steps of 1</t>
        </is>
      </c>
      <c r="N1635" s="18" t="inlineStr">
        <is>
          <t>buildings|large|year_built</t>
        </is>
      </c>
    </row>
    <row r="1636">
      <c r="B1636" s="18" t="inlineStr">
        <is>
          <t>buildings|large|year_built|2020</t>
        </is>
      </c>
      <c r="C1636" s="18" t="inlineStr">
        <is>
          <t>buildings</t>
        </is>
      </c>
      <c r="D1636" s="18" t="inlineStr">
        <is>
          <t>large</t>
        </is>
      </c>
      <c r="E1636" s="18" t="inlineStr">
        <is>
          <t>year_built</t>
        </is>
      </c>
      <c r="F1636" s="18" t="inlineStr">
        <is>
          <t>spline value</t>
        </is>
      </c>
      <c r="G1636" s="18" t="n"/>
      <c r="H1636" s="33" t="n">
        <v>2020</v>
      </c>
      <c r="I1636" s="33" t="n"/>
      <c r="J1636" s="33" t="n"/>
      <c r="K1636" s="34" t="n">
        <v>-0.6523829113097028</v>
      </c>
      <c r="L1636" s="35">
        <f>IF(ISNUMBER(K1636),EXP(K1636),"")</f>
        <v/>
      </c>
      <c r="M1636" s="18" t="inlineStr">
        <is>
          <t>every value from 1862 to 2021 in steps of 1</t>
        </is>
      </c>
      <c r="N1636" s="18" t="inlineStr">
        <is>
          <t>buildings|large|year_built</t>
        </is>
      </c>
    </row>
    <row r="1637">
      <c r="B1637" s="18" t="inlineStr">
        <is>
          <t>buildings|large|year_built|2021</t>
        </is>
      </c>
      <c r="C1637" s="18" t="inlineStr">
        <is>
          <t>buildings</t>
        </is>
      </c>
      <c r="D1637" s="18" t="inlineStr">
        <is>
          <t>large</t>
        </is>
      </c>
      <c r="E1637" s="18" t="inlineStr">
        <is>
          <t>year_built</t>
        </is>
      </c>
      <c r="F1637" s="18" t="inlineStr">
        <is>
          <t>spline value</t>
        </is>
      </c>
      <c r="G1637" s="18" t="n"/>
      <c r="H1637" s="33" t="n">
        <v>2021</v>
      </c>
      <c r="I1637" s="33" t="n"/>
      <c r="J1637" s="33" t="n"/>
      <c r="K1637" s="34" t="n">
        <v>-0.6518381099857797</v>
      </c>
      <c r="L1637" s="35">
        <f>IF(ISNUMBER(K1637),EXP(K1637),"")</f>
        <v/>
      </c>
      <c r="M1637" s="18" t="inlineStr">
        <is>
          <t>every value from 1862 to 2021 in steps of 1</t>
        </is>
      </c>
      <c r="N1637" s="18" t="inlineStr">
        <is>
          <t>buildings|large|year_built</t>
        </is>
      </c>
    </row>
    <row r="1638">
      <c r="B1638" s="18" t="inlineStr">
        <is>
          <t>buildings|large|year_built|MISSING</t>
        </is>
      </c>
      <c r="C1638" s="18" t="inlineStr">
        <is>
          <t>buildings</t>
        </is>
      </c>
      <c r="D1638" s="18" t="inlineStr">
        <is>
          <t>large</t>
        </is>
      </c>
      <c r="E1638" s="18" t="inlineStr">
        <is>
          <t>year_built</t>
        </is>
      </c>
      <c r="F1638" s="18" t="inlineStr">
        <is>
          <t>spline missing</t>
        </is>
      </c>
      <c r="G1638" s="18" t="inlineStr">
        <is>
          <t>MISSING</t>
        </is>
      </c>
      <c r="H1638" s="33" t="n"/>
      <c r="I1638" s="33" t="n"/>
      <c r="J1638" s="33" t="n"/>
      <c r="K1638" s="34" t="n">
        <v>0</v>
      </c>
      <c r="L1638" s="35">
        <f>IF(ISNUMBER(K1638),EXP(K1638),"")</f>
        <v/>
      </c>
      <c r="M1638" s="18" t="inlineStr">
        <is>
          <t>no missing values in the developed fit, so a missing value contributes 0</t>
        </is>
      </c>
      <c r="N1638" s="18" t="inlineStr">
        <is>
          <t>buildings|large|year_built</t>
        </is>
      </c>
    </row>
    <row r="1639">
      <c r="B1639" s="18" t="inlineStr">
        <is>
          <t>buildings|large|distance_to_river_km|0.01</t>
        </is>
      </c>
      <c r="C1639" s="18" t="inlineStr">
        <is>
          <t>buildings</t>
        </is>
      </c>
      <c r="D1639" s="18" t="inlineStr">
        <is>
          <t>large</t>
        </is>
      </c>
      <c r="E1639" s="18" t="inlineStr">
        <is>
          <t>distance_to_river_km</t>
        </is>
      </c>
      <c r="F1639" s="18" t="inlineStr">
        <is>
          <t>spline value</t>
        </is>
      </c>
      <c r="G1639" s="18" t="n"/>
      <c r="H1639" s="33" t="n">
        <v>0.01</v>
      </c>
      <c r="I1639" s="33" t="n"/>
      <c r="J1639" s="33" t="n"/>
      <c r="K1639" s="34" t="n">
        <v>-0.2924603723893874</v>
      </c>
      <c r="L1639" s="35">
        <f>IF(ISNUMBER(K1639),EXP(K1639),"")</f>
        <v/>
      </c>
      <c r="M1639" s="18" t="inlineStr">
        <is>
          <t>every value from 0.01 to 24.55 in steps of 0.01</t>
        </is>
      </c>
      <c r="N1639" s="18" t="inlineStr">
        <is>
          <t>buildings|large|distance_to_river_km</t>
        </is>
      </c>
    </row>
    <row r="1640">
      <c r="B1640" s="18" t="inlineStr">
        <is>
          <t>buildings|large|distance_to_river_km|0.02</t>
        </is>
      </c>
      <c r="C1640" s="18" t="inlineStr">
        <is>
          <t>buildings</t>
        </is>
      </c>
      <c r="D1640" s="18" t="inlineStr">
        <is>
          <t>large</t>
        </is>
      </c>
      <c r="E1640" s="18" t="inlineStr">
        <is>
          <t>distance_to_river_km</t>
        </is>
      </c>
      <c r="F1640" s="18" t="inlineStr">
        <is>
          <t>spline value</t>
        </is>
      </c>
      <c r="G1640" s="18" t="n"/>
      <c r="H1640" s="33" t="n">
        <v>0.02</v>
      </c>
      <c r="I1640" s="33" t="n"/>
      <c r="J1640" s="33" t="n"/>
      <c r="K1640" s="34" t="n">
        <v>-0.3133804074138067</v>
      </c>
      <c r="L1640" s="35">
        <f>IF(ISNUMBER(K1640),EXP(K1640),"")</f>
        <v/>
      </c>
      <c r="M1640" s="18" t="inlineStr">
        <is>
          <t>every value from 0.01 to 24.55 in steps of 0.01</t>
        </is>
      </c>
      <c r="N1640" s="18" t="inlineStr">
        <is>
          <t>buildings|large|distance_to_river_km</t>
        </is>
      </c>
    </row>
    <row r="1641">
      <c r="B1641" s="18" t="inlineStr">
        <is>
          <t>buildings|large|distance_to_river_km|0.03</t>
        </is>
      </c>
      <c r="C1641" s="18" t="inlineStr">
        <is>
          <t>buildings</t>
        </is>
      </c>
      <c r="D1641" s="18" t="inlineStr">
        <is>
          <t>large</t>
        </is>
      </c>
      <c r="E1641" s="18" t="inlineStr">
        <is>
          <t>distance_to_river_km</t>
        </is>
      </c>
      <c r="F1641" s="18" t="inlineStr">
        <is>
          <t>spline value</t>
        </is>
      </c>
      <c r="G1641" s="18" t="n"/>
      <c r="H1641" s="33" t="n">
        <v>0.03</v>
      </c>
      <c r="I1641" s="33" t="n"/>
      <c r="J1641" s="33" t="n"/>
      <c r="K1641" s="34" t="n">
        <v>-0.3339423725370969</v>
      </c>
      <c r="L1641" s="35">
        <f>IF(ISNUMBER(K1641),EXP(K1641),"")</f>
        <v/>
      </c>
      <c r="M1641" s="18" t="inlineStr">
        <is>
          <t>every value from 0.01 to 24.55 in steps of 0.01</t>
        </is>
      </c>
      <c r="N1641" s="18" t="inlineStr">
        <is>
          <t>buildings|large|distance_to_river_km</t>
        </is>
      </c>
    </row>
    <row r="1642">
      <c r="B1642" s="18" t="inlineStr">
        <is>
          <t>buildings|large|distance_to_river_km|0.04</t>
        </is>
      </c>
      <c r="C1642" s="18" t="inlineStr">
        <is>
          <t>buildings</t>
        </is>
      </c>
      <c r="D1642" s="18" t="inlineStr">
        <is>
          <t>large</t>
        </is>
      </c>
      <c r="E1642" s="18" t="inlineStr">
        <is>
          <t>distance_to_river_km</t>
        </is>
      </c>
      <c r="F1642" s="18" t="inlineStr">
        <is>
          <t>spline value</t>
        </is>
      </c>
      <c r="G1642" s="18" t="n"/>
      <c r="H1642" s="33" t="n">
        <v>0.04</v>
      </c>
      <c r="I1642" s="33" t="n"/>
      <c r="J1642" s="33" t="n"/>
      <c r="K1642" s="34" t="n">
        <v>-0.3541489832601218</v>
      </c>
      <c r="L1642" s="35">
        <f>IF(ISNUMBER(K1642),EXP(K1642),"")</f>
        <v/>
      </c>
      <c r="M1642" s="18" t="inlineStr">
        <is>
          <t>every value from 0.01 to 24.55 in steps of 0.01</t>
        </is>
      </c>
      <c r="N1642" s="18" t="inlineStr">
        <is>
          <t>buildings|large|distance_to_river_km</t>
        </is>
      </c>
    </row>
    <row r="1643">
      <c r="B1643" s="18" t="inlineStr">
        <is>
          <t>buildings|large|distance_to_river_km|0.05</t>
        </is>
      </c>
      <c r="C1643" s="18" t="inlineStr">
        <is>
          <t>buildings</t>
        </is>
      </c>
      <c r="D1643" s="18" t="inlineStr">
        <is>
          <t>large</t>
        </is>
      </c>
      <c r="E1643" s="18" t="inlineStr">
        <is>
          <t>distance_to_river_km</t>
        </is>
      </c>
      <c r="F1643" s="18" t="inlineStr">
        <is>
          <t>spline value</t>
        </is>
      </c>
      <c r="G1643" s="18" t="n"/>
      <c r="H1643" s="33" t="n">
        <v>0.05</v>
      </c>
      <c r="I1643" s="33" t="n"/>
      <c r="J1643" s="33" t="n"/>
      <c r="K1643" s="34" t="n">
        <v>-0.3740029550837443</v>
      </c>
      <c r="L1643" s="35">
        <f>IF(ISNUMBER(K1643),EXP(K1643),"")</f>
        <v/>
      </c>
      <c r="M1643" s="18" t="inlineStr">
        <is>
          <t>every value from 0.01 to 24.55 in steps of 0.01</t>
        </is>
      </c>
      <c r="N1643" s="18" t="inlineStr">
        <is>
          <t>buildings|large|distance_to_river_km</t>
        </is>
      </c>
    </row>
    <row r="1644">
      <c r="B1644" s="18" t="inlineStr">
        <is>
          <t>buildings|large|distance_to_river_km|0.06</t>
        </is>
      </c>
      <c r="C1644" s="18" t="inlineStr">
        <is>
          <t>buildings</t>
        </is>
      </c>
      <c r="D1644" s="18" t="inlineStr">
        <is>
          <t>large</t>
        </is>
      </c>
      <c r="E1644" s="18" t="inlineStr">
        <is>
          <t>distance_to_river_km</t>
        </is>
      </c>
      <c r="F1644" s="18" t="inlineStr">
        <is>
          <t>spline value</t>
        </is>
      </c>
      <c r="G1644" s="18" t="n"/>
      <c r="H1644" s="33" t="n">
        <v>0.06</v>
      </c>
      <c r="I1644" s="33" t="n"/>
      <c r="J1644" s="33" t="n"/>
      <c r="K1644" s="34" t="n">
        <v>-0.3935070035088279</v>
      </c>
      <c r="L1644" s="35">
        <f>IF(ISNUMBER(K1644),EXP(K1644),"")</f>
        <v/>
      </c>
      <c r="M1644" s="18" t="inlineStr">
        <is>
          <t>every value from 0.01 to 24.55 in steps of 0.01</t>
        </is>
      </c>
      <c r="N1644" s="18" t="inlineStr">
        <is>
          <t>buildings|large|distance_to_river_km</t>
        </is>
      </c>
    </row>
    <row r="1645">
      <c r="B1645" s="18" t="inlineStr">
        <is>
          <t>buildings|large|distance_to_river_km|0.07</t>
        </is>
      </c>
      <c r="C1645" s="18" t="inlineStr">
        <is>
          <t>buildings</t>
        </is>
      </c>
      <c r="D1645" s="18" t="inlineStr">
        <is>
          <t>large</t>
        </is>
      </c>
      <c r="E1645" s="18" t="inlineStr">
        <is>
          <t>distance_to_river_km</t>
        </is>
      </c>
      <c r="F1645" s="18" t="inlineStr">
        <is>
          <t>spline value</t>
        </is>
      </c>
      <c r="G1645" s="18" t="n"/>
      <c r="H1645" s="33" t="n">
        <v>0.07000000000000001</v>
      </c>
      <c r="I1645" s="33" t="n"/>
      <c r="J1645" s="33" t="n"/>
      <c r="K1645" s="34" t="n">
        <v>-0.4126638440362358</v>
      </c>
      <c r="L1645" s="35">
        <f>IF(ISNUMBER(K1645),EXP(K1645),"")</f>
        <v/>
      </c>
      <c r="M1645" s="18" t="inlineStr">
        <is>
          <t>every value from 0.01 to 24.55 in steps of 0.01</t>
        </is>
      </c>
      <c r="N1645" s="18" t="inlineStr">
        <is>
          <t>buildings|large|distance_to_river_km</t>
        </is>
      </c>
    </row>
    <row r="1646">
      <c r="B1646" s="18" t="inlineStr">
        <is>
          <t>buildings|large|distance_to_river_km|0.08</t>
        </is>
      </c>
      <c r="C1646" s="18" t="inlineStr">
        <is>
          <t>buildings</t>
        </is>
      </c>
      <c r="D1646" s="18" t="inlineStr">
        <is>
          <t>large</t>
        </is>
      </c>
      <c r="E1646" s="18" t="inlineStr">
        <is>
          <t>distance_to_river_km</t>
        </is>
      </c>
      <c r="F1646" s="18" t="inlineStr">
        <is>
          <t>spline value</t>
        </is>
      </c>
      <c r="G1646" s="18" t="n"/>
      <c r="H1646" s="33" t="n">
        <v>0.08</v>
      </c>
      <c r="I1646" s="33" t="n"/>
      <c r="J1646" s="33" t="n"/>
      <c r="K1646" s="34" t="n">
        <v>-0.4314761921668313</v>
      </c>
      <c r="L1646" s="35">
        <f>IF(ISNUMBER(K1646),EXP(K1646),"")</f>
        <v/>
      </c>
      <c r="M1646" s="18" t="inlineStr">
        <is>
          <t>every value from 0.01 to 24.55 in steps of 0.01</t>
        </is>
      </c>
      <c r="N1646" s="18" t="inlineStr">
        <is>
          <t>buildings|large|distance_to_river_km</t>
        </is>
      </c>
    </row>
    <row r="1647">
      <c r="B1647" s="18" t="inlineStr">
        <is>
          <t>buildings|large|distance_to_river_km|0.09</t>
        </is>
      </c>
      <c r="C1647" s="18" t="inlineStr">
        <is>
          <t>buildings</t>
        </is>
      </c>
      <c r="D1647" s="18" t="inlineStr">
        <is>
          <t>large</t>
        </is>
      </c>
      <c r="E1647" s="18" t="inlineStr">
        <is>
          <t>distance_to_river_km</t>
        </is>
      </c>
      <c r="F1647" s="18" t="inlineStr">
        <is>
          <t>spline value</t>
        </is>
      </c>
      <c r="G1647" s="18" t="n"/>
      <c r="H1647" s="33" t="n">
        <v>0.09</v>
      </c>
      <c r="I1647" s="33" t="n"/>
      <c r="J1647" s="33" t="n"/>
      <c r="K1647" s="34" t="n">
        <v>-0.4499467634014778</v>
      </c>
      <c r="L1647" s="35">
        <f>IF(ISNUMBER(K1647),EXP(K1647),"")</f>
        <v/>
      </c>
      <c r="M1647" s="18" t="inlineStr">
        <is>
          <t>every value from 0.01 to 24.55 in steps of 0.01</t>
        </is>
      </c>
      <c r="N1647" s="18" t="inlineStr">
        <is>
          <t>buildings|large|distance_to_river_km</t>
        </is>
      </c>
    </row>
    <row r="1648">
      <c r="B1648" s="18" t="inlineStr">
        <is>
          <t>buildings|large|distance_to_river_km|0.10</t>
        </is>
      </c>
      <c r="C1648" s="18" t="inlineStr">
        <is>
          <t>buildings</t>
        </is>
      </c>
      <c r="D1648" s="18" t="inlineStr">
        <is>
          <t>large</t>
        </is>
      </c>
      <c r="E1648" s="18" t="inlineStr">
        <is>
          <t>distance_to_river_km</t>
        </is>
      </c>
      <c r="F1648" s="18" t="inlineStr">
        <is>
          <t>spline value</t>
        </is>
      </c>
      <c r="G1648" s="18" t="n"/>
      <c r="H1648" s="33" t="n">
        <v>0.1</v>
      </c>
      <c r="I1648" s="33" t="n"/>
      <c r="J1648" s="33" t="n"/>
      <c r="K1648" s="34" t="n">
        <v>-0.4680782732410382</v>
      </c>
      <c r="L1648" s="35">
        <f>IF(ISNUMBER(K1648),EXP(K1648),"")</f>
        <v/>
      </c>
      <c r="M1648" s="18" t="inlineStr">
        <is>
          <t>every value from 0.01 to 24.55 in steps of 0.01</t>
        </is>
      </c>
      <c r="N1648" s="18" t="inlineStr">
        <is>
          <t>buildings|large|distance_to_river_km</t>
        </is>
      </c>
    </row>
    <row r="1649">
      <c r="B1649" s="18" t="inlineStr">
        <is>
          <t>buildings|large|distance_to_river_km|0.11</t>
        </is>
      </c>
      <c r="C1649" s="18" t="inlineStr">
        <is>
          <t>buildings</t>
        </is>
      </c>
      <c r="D1649" s="18" t="inlineStr">
        <is>
          <t>large</t>
        </is>
      </c>
      <c r="E1649" s="18" t="inlineStr">
        <is>
          <t>distance_to_river_km</t>
        </is>
      </c>
      <c r="F1649" s="18" t="inlineStr">
        <is>
          <t>spline value</t>
        </is>
      </c>
      <c r="G1649" s="18" t="n"/>
      <c r="H1649" s="33" t="n">
        <v>0.11</v>
      </c>
      <c r="I1649" s="33" t="n"/>
      <c r="J1649" s="33" t="n"/>
      <c r="K1649" s="34" t="n">
        <v>-0.4858734371863763</v>
      </c>
      <c r="L1649" s="35">
        <f>IF(ISNUMBER(K1649),EXP(K1649),"")</f>
        <v/>
      </c>
      <c r="M1649" s="18" t="inlineStr">
        <is>
          <t>every value from 0.01 to 24.55 in steps of 0.01</t>
        </is>
      </c>
      <c r="N1649" s="18" t="inlineStr">
        <is>
          <t>buildings|large|distance_to_river_km</t>
        </is>
      </c>
    </row>
    <row r="1650">
      <c r="B1650" s="18" t="inlineStr">
        <is>
          <t>buildings|large|distance_to_river_km|0.12</t>
        </is>
      </c>
      <c r="C1650" s="18" t="inlineStr">
        <is>
          <t>buildings</t>
        </is>
      </c>
      <c r="D1650" s="18" t="inlineStr">
        <is>
          <t>large</t>
        </is>
      </c>
      <c r="E1650" s="18" t="inlineStr">
        <is>
          <t>distance_to_river_km</t>
        </is>
      </c>
      <c r="F1650" s="18" t="inlineStr">
        <is>
          <t>spline value</t>
        </is>
      </c>
      <c r="G1650" s="18" t="n"/>
      <c r="H1650" s="33" t="n">
        <v>0.12</v>
      </c>
      <c r="I1650" s="33" t="n"/>
      <c r="J1650" s="33" t="n"/>
      <c r="K1650" s="34" t="n">
        <v>-0.5033349707383549</v>
      </c>
      <c r="L1650" s="35">
        <f>IF(ISNUMBER(K1650),EXP(K1650),"")</f>
        <v/>
      </c>
      <c r="M1650" s="18" t="inlineStr">
        <is>
          <t>every value from 0.01 to 24.55 in steps of 0.01</t>
        </is>
      </c>
      <c r="N1650" s="18" t="inlineStr">
        <is>
          <t>buildings|large|distance_to_river_km</t>
        </is>
      </c>
    </row>
    <row r="1651">
      <c r="B1651" s="18" t="inlineStr">
        <is>
          <t>buildings|large|distance_to_river_km|0.13</t>
        </is>
      </c>
      <c r="C1651" s="18" t="inlineStr">
        <is>
          <t>buildings</t>
        </is>
      </c>
      <c r="D1651" s="18" t="inlineStr">
        <is>
          <t>large</t>
        </is>
      </c>
      <c r="E1651" s="18" t="inlineStr">
        <is>
          <t>distance_to_river_km</t>
        </is>
      </c>
      <c r="F1651" s="18" t="inlineStr">
        <is>
          <t>spline value</t>
        </is>
      </c>
      <c r="G1651" s="18" t="n"/>
      <c r="H1651" s="33" t="n">
        <v>0.13</v>
      </c>
      <c r="I1651" s="33" t="n"/>
      <c r="J1651" s="33" t="n"/>
      <c r="K1651" s="34" t="n">
        <v>-0.5204655893978377</v>
      </c>
      <c r="L1651" s="35">
        <f>IF(ISNUMBER(K1651),EXP(K1651),"")</f>
        <v/>
      </c>
      <c r="M1651" s="18" t="inlineStr">
        <is>
          <t>every value from 0.01 to 24.55 in steps of 0.01</t>
        </is>
      </c>
      <c r="N1651" s="18" t="inlineStr">
        <is>
          <t>buildings|large|distance_to_river_km</t>
        </is>
      </c>
    </row>
    <row r="1652">
      <c r="B1652" s="18" t="inlineStr">
        <is>
          <t>buildings|large|distance_to_river_km|0.14</t>
        </is>
      </c>
      <c r="C1652" s="18" t="inlineStr">
        <is>
          <t>buildings</t>
        </is>
      </c>
      <c r="D1652" s="18" t="inlineStr">
        <is>
          <t>large</t>
        </is>
      </c>
      <c r="E1652" s="18" t="inlineStr">
        <is>
          <t>distance_to_river_km</t>
        </is>
      </c>
      <c r="F1652" s="18" t="inlineStr">
        <is>
          <t>spline value</t>
        </is>
      </c>
      <c r="G1652" s="18" t="n"/>
      <c r="H1652" s="33" t="n">
        <v>0.14</v>
      </c>
      <c r="I1652" s="33" t="n"/>
      <c r="J1652" s="33" t="n"/>
      <c r="K1652" s="34" t="n">
        <v>-0.5372680086656881</v>
      </c>
      <c r="L1652" s="35">
        <f>IF(ISNUMBER(K1652),EXP(K1652),"")</f>
        <v/>
      </c>
      <c r="M1652" s="18" t="inlineStr">
        <is>
          <t>every value from 0.01 to 24.55 in steps of 0.01</t>
        </is>
      </c>
      <c r="N1652" s="18" t="inlineStr">
        <is>
          <t>buildings|large|distance_to_river_km</t>
        </is>
      </c>
    </row>
    <row r="1653">
      <c r="B1653" s="18" t="inlineStr">
        <is>
          <t>buildings|large|distance_to_river_km|0.15</t>
        </is>
      </c>
      <c r="C1653" s="18" t="inlineStr">
        <is>
          <t>buildings</t>
        </is>
      </c>
      <c r="D1653" s="18" t="inlineStr">
        <is>
          <t>large</t>
        </is>
      </c>
      <c r="E1653" s="18" t="inlineStr">
        <is>
          <t>distance_to_river_km</t>
        </is>
      </c>
      <c r="F1653" s="18" t="inlineStr">
        <is>
          <t>spline value</t>
        </is>
      </c>
      <c r="G1653" s="18" t="n"/>
      <c r="H1653" s="33" t="n">
        <v>0.15</v>
      </c>
      <c r="I1653" s="33" t="n"/>
      <c r="J1653" s="33" t="n"/>
      <c r="K1653" s="34" t="n">
        <v>-0.5537449440427686</v>
      </c>
      <c r="L1653" s="35">
        <f>IF(ISNUMBER(K1653),EXP(K1653),"")</f>
        <v/>
      </c>
      <c r="M1653" s="18" t="inlineStr">
        <is>
          <t>every value from 0.01 to 24.55 in steps of 0.01</t>
        </is>
      </c>
      <c r="N1653" s="18" t="inlineStr">
        <is>
          <t>buildings|large|distance_to_river_km</t>
        </is>
      </c>
    </row>
    <row r="1654">
      <c r="B1654" s="18" t="inlineStr">
        <is>
          <t>buildings|large|distance_to_river_km|0.16</t>
        </is>
      </c>
      <c r="C1654" s="18" t="inlineStr">
        <is>
          <t>buildings</t>
        </is>
      </c>
      <c r="D1654" s="18" t="inlineStr">
        <is>
          <t>large</t>
        </is>
      </c>
      <c r="E1654" s="18" t="inlineStr">
        <is>
          <t>distance_to_river_km</t>
        </is>
      </c>
      <c r="F1654" s="18" t="inlineStr">
        <is>
          <t>spline value</t>
        </is>
      </c>
      <c r="G1654" s="18" t="n"/>
      <c r="H1654" s="33" t="n">
        <v>0.16</v>
      </c>
      <c r="I1654" s="33" t="n"/>
      <c r="J1654" s="33" t="n"/>
      <c r="K1654" s="34" t="n">
        <v>-0.5698991110299434</v>
      </c>
      <c r="L1654" s="35">
        <f>IF(ISNUMBER(K1654),EXP(K1654),"")</f>
        <v/>
      </c>
      <c r="M1654" s="18" t="inlineStr">
        <is>
          <t>every value from 0.01 to 24.55 in steps of 0.01</t>
        </is>
      </c>
      <c r="N1654" s="18" t="inlineStr">
        <is>
          <t>buildings|large|distance_to_river_km</t>
        </is>
      </c>
    </row>
    <row r="1655">
      <c r="B1655" s="18" t="inlineStr">
        <is>
          <t>buildings|large|distance_to_river_km|0.17</t>
        </is>
      </c>
      <c r="C1655" s="18" t="inlineStr">
        <is>
          <t>buildings</t>
        </is>
      </c>
      <c r="D1655" s="18" t="inlineStr">
        <is>
          <t>large</t>
        </is>
      </c>
      <c r="E1655" s="18" t="inlineStr">
        <is>
          <t>distance_to_river_km</t>
        </is>
      </c>
      <c r="F1655" s="18" t="inlineStr">
        <is>
          <t>spline value</t>
        </is>
      </c>
      <c r="G1655" s="18" t="n"/>
      <c r="H1655" s="33" t="n">
        <v>0.17</v>
      </c>
      <c r="I1655" s="33" t="n"/>
      <c r="J1655" s="33" t="n"/>
      <c r="K1655" s="34" t="n">
        <v>-0.5857332251280755</v>
      </c>
      <c r="L1655" s="35">
        <f>IF(ISNUMBER(K1655),EXP(K1655),"")</f>
        <v/>
      </c>
      <c r="M1655" s="18" t="inlineStr">
        <is>
          <t>every value from 0.01 to 24.55 in steps of 0.01</t>
        </is>
      </c>
      <c r="N1655" s="18" t="inlineStr">
        <is>
          <t>buildings|large|distance_to_river_km</t>
        </is>
      </c>
    </row>
    <row r="1656">
      <c r="B1656" s="18" t="inlineStr">
        <is>
          <t>buildings|large|distance_to_river_km|0.18</t>
        </is>
      </c>
      <c r="C1656" s="18" t="inlineStr">
        <is>
          <t>buildings</t>
        </is>
      </c>
      <c r="D1656" s="18" t="inlineStr">
        <is>
          <t>large</t>
        </is>
      </c>
      <c r="E1656" s="18" t="inlineStr">
        <is>
          <t>distance_to_river_km</t>
        </is>
      </c>
      <c r="F1656" s="18" t="inlineStr">
        <is>
          <t>spline value</t>
        </is>
      </c>
      <c r="G1656" s="18" t="n"/>
      <c r="H1656" s="33" t="n">
        <v>0.18</v>
      </c>
      <c r="I1656" s="33" t="n"/>
      <c r="J1656" s="33" t="n"/>
      <c r="K1656" s="34" t="n">
        <v>-0.601250001838028</v>
      </c>
      <c r="L1656" s="35">
        <f>IF(ISNUMBER(K1656),EXP(K1656),"")</f>
        <v/>
      </c>
      <c r="M1656" s="18" t="inlineStr">
        <is>
          <t>every value from 0.01 to 24.55 in steps of 0.01</t>
        </is>
      </c>
      <c r="N1656" s="18" t="inlineStr">
        <is>
          <t>buildings|large|distance_to_river_km</t>
        </is>
      </c>
    </row>
    <row r="1657">
      <c r="B1657" s="18" t="inlineStr">
        <is>
          <t>buildings|large|distance_to_river_km|0.19</t>
        </is>
      </c>
      <c r="C1657" s="18" t="inlineStr">
        <is>
          <t>buildings</t>
        </is>
      </c>
      <c r="D1657" s="18" t="inlineStr">
        <is>
          <t>large</t>
        </is>
      </c>
      <c r="E1657" s="18" t="inlineStr">
        <is>
          <t>distance_to_river_km</t>
        </is>
      </c>
      <c r="F1657" s="18" t="inlineStr">
        <is>
          <t>spline value</t>
        </is>
      </c>
      <c r="G1657" s="18" t="n"/>
      <c r="H1657" s="33" t="n">
        <v>0.19</v>
      </c>
      <c r="I1657" s="33" t="n"/>
      <c r="J1657" s="33" t="n"/>
      <c r="K1657" s="34" t="n">
        <v>-0.6164521566606643</v>
      </c>
      <c r="L1657" s="35">
        <f>IF(ISNUMBER(K1657),EXP(K1657),"")</f>
        <v/>
      </c>
      <c r="M1657" s="18" t="inlineStr">
        <is>
          <t>every value from 0.01 to 24.55 in steps of 0.01</t>
        </is>
      </c>
      <c r="N1657" s="18" t="inlineStr">
        <is>
          <t>buildings|large|distance_to_river_km</t>
        </is>
      </c>
    </row>
    <row r="1658">
      <c r="B1658" s="18" t="inlineStr">
        <is>
          <t>buildings|large|distance_to_river_km|0.20</t>
        </is>
      </c>
      <c r="C1658" s="18" t="inlineStr">
        <is>
          <t>buildings</t>
        </is>
      </c>
      <c r="D1658" s="18" t="inlineStr">
        <is>
          <t>large</t>
        </is>
      </c>
      <c r="E1658" s="18" t="inlineStr">
        <is>
          <t>distance_to_river_km</t>
        </is>
      </c>
      <c r="F1658" s="18" t="inlineStr">
        <is>
          <t>spline value</t>
        </is>
      </c>
      <c r="G1658" s="18" t="n"/>
      <c r="H1658" s="33" t="n">
        <v>0.2</v>
      </c>
      <c r="I1658" s="33" t="n"/>
      <c r="J1658" s="33" t="n"/>
      <c r="K1658" s="34" t="n">
        <v>-0.6313424050968477</v>
      </c>
      <c r="L1658" s="35">
        <f>IF(ISNUMBER(K1658),EXP(K1658),"")</f>
        <v/>
      </c>
      <c r="M1658" s="18" t="inlineStr">
        <is>
          <t>every value from 0.01 to 24.55 in steps of 0.01</t>
        </is>
      </c>
      <c r="N1658" s="18" t="inlineStr">
        <is>
          <t>buildings|large|distance_to_river_km</t>
        </is>
      </c>
    </row>
    <row r="1659">
      <c r="B1659" s="18" t="inlineStr">
        <is>
          <t>buildings|large|distance_to_river_km|0.21</t>
        </is>
      </c>
      <c r="C1659" s="18" t="inlineStr">
        <is>
          <t>buildings</t>
        </is>
      </c>
      <c r="D1659" s="18" t="inlineStr">
        <is>
          <t>large</t>
        </is>
      </c>
      <c r="E1659" s="18" t="inlineStr">
        <is>
          <t>distance_to_river_km</t>
        </is>
      </c>
      <c r="F1659" s="18" t="inlineStr">
        <is>
          <t>spline value</t>
        </is>
      </c>
      <c r="G1659" s="18" t="n"/>
      <c r="H1659" s="33" t="n">
        <v>0.21</v>
      </c>
      <c r="I1659" s="33" t="n"/>
      <c r="J1659" s="33" t="n"/>
      <c r="K1659" s="34" t="n">
        <v>-0.6459234626474415</v>
      </c>
      <c r="L1659" s="35">
        <f>IF(ISNUMBER(K1659),EXP(K1659),"")</f>
        <v/>
      </c>
      <c r="M1659" s="18" t="inlineStr">
        <is>
          <t>every value from 0.01 to 24.55 in steps of 0.01</t>
        </is>
      </c>
      <c r="N1659" s="18" t="inlineStr">
        <is>
          <t>buildings|large|distance_to_river_km</t>
        </is>
      </c>
    </row>
    <row r="1660">
      <c r="B1660" s="18" t="inlineStr">
        <is>
          <t>buildings|large|distance_to_river_km|0.22</t>
        </is>
      </c>
      <c r="C1660" s="18" t="inlineStr">
        <is>
          <t>buildings</t>
        </is>
      </c>
      <c r="D1660" s="18" t="inlineStr">
        <is>
          <t>large</t>
        </is>
      </c>
      <c r="E1660" s="18" t="inlineStr">
        <is>
          <t>distance_to_river_km</t>
        </is>
      </c>
      <c r="F1660" s="18" t="inlineStr">
        <is>
          <t>spline value</t>
        </is>
      </c>
      <c r="G1660" s="18" t="n"/>
      <c r="H1660" s="33" t="n">
        <v>0.22</v>
      </c>
      <c r="I1660" s="33" t="n"/>
      <c r="J1660" s="33" t="n"/>
      <c r="K1660" s="34" t="n">
        <v>-0.6601980448133089</v>
      </c>
      <c r="L1660" s="35">
        <f>IF(ISNUMBER(K1660),EXP(K1660),"")</f>
        <v/>
      </c>
      <c r="M1660" s="18" t="inlineStr">
        <is>
          <t>every value from 0.01 to 24.55 in steps of 0.01</t>
        </is>
      </c>
      <c r="N1660" s="18" t="inlineStr">
        <is>
          <t>buildings|large|distance_to_river_km</t>
        </is>
      </c>
    </row>
    <row r="1661">
      <c r="B1661" s="18" t="inlineStr">
        <is>
          <t>buildings|large|distance_to_river_km|0.23</t>
        </is>
      </c>
      <c r="C1661" s="18" t="inlineStr">
        <is>
          <t>buildings</t>
        </is>
      </c>
      <c r="D1661" s="18" t="inlineStr">
        <is>
          <t>large</t>
        </is>
      </c>
      <c r="E1661" s="18" t="inlineStr">
        <is>
          <t>distance_to_river_km</t>
        </is>
      </c>
      <c r="F1661" s="18" t="inlineStr">
        <is>
          <t>spline value</t>
        </is>
      </c>
      <c r="G1661" s="18" t="n"/>
      <c r="H1661" s="33" t="n">
        <v>0.23</v>
      </c>
      <c r="I1661" s="33" t="n"/>
      <c r="J1661" s="33" t="n"/>
      <c r="K1661" s="34" t="n">
        <v>-0.6741688670953134</v>
      </c>
      <c r="L1661" s="35">
        <f>IF(ISNUMBER(K1661),EXP(K1661),"")</f>
        <v/>
      </c>
      <c r="M1661" s="18" t="inlineStr">
        <is>
          <t>every value from 0.01 to 24.55 in steps of 0.01</t>
        </is>
      </c>
      <c r="N1661" s="18" t="inlineStr">
        <is>
          <t>buildings|large|distance_to_river_km</t>
        </is>
      </c>
    </row>
    <row r="1662">
      <c r="B1662" s="18" t="inlineStr">
        <is>
          <t>buildings|large|distance_to_river_km|0.24</t>
        </is>
      </c>
      <c r="C1662" s="18" t="inlineStr">
        <is>
          <t>buildings</t>
        </is>
      </c>
      <c r="D1662" s="18" t="inlineStr">
        <is>
          <t>large</t>
        </is>
      </c>
      <c r="E1662" s="18" t="inlineStr">
        <is>
          <t>distance_to_river_km</t>
        </is>
      </c>
      <c r="F1662" s="18" t="inlineStr">
        <is>
          <t>spline value</t>
        </is>
      </c>
      <c r="G1662" s="18" t="n"/>
      <c r="H1662" s="33" t="n">
        <v>0.24</v>
      </c>
      <c r="I1662" s="33" t="n"/>
      <c r="J1662" s="33" t="n"/>
      <c r="K1662" s="34" t="n">
        <v>-0.6878386449943179</v>
      </c>
      <c r="L1662" s="35">
        <f>IF(ISNUMBER(K1662),EXP(K1662),"")</f>
        <v/>
      </c>
      <c r="M1662" s="18" t="inlineStr">
        <is>
          <t>every value from 0.01 to 24.55 in steps of 0.01</t>
        </is>
      </c>
      <c r="N1662" s="18" t="inlineStr">
        <is>
          <t>buildings|large|distance_to_river_km</t>
        </is>
      </c>
    </row>
    <row r="1663">
      <c r="B1663" s="18" t="inlineStr">
        <is>
          <t>buildings|large|distance_to_river_km|0.25</t>
        </is>
      </c>
      <c r="C1663" s="18" t="inlineStr">
        <is>
          <t>buildings</t>
        </is>
      </c>
      <c r="D1663" s="18" t="inlineStr">
        <is>
          <t>large</t>
        </is>
      </c>
      <c r="E1663" s="18" t="inlineStr">
        <is>
          <t>distance_to_river_km</t>
        </is>
      </c>
      <c r="F1663" s="18" t="inlineStr">
        <is>
          <t>spline value</t>
        </is>
      </c>
      <c r="G1663" s="18" t="n"/>
      <c r="H1663" s="33" t="n">
        <v>0.25</v>
      </c>
      <c r="I1663" s="33" t="n"/>
      <c r="J1663" s="33" t="n"/>
      <c r="K1663" s="34" t="n">
        <v>-0.7012100940111861</v>
      </c>
      <c r="L1663" s="35">
        <f>IF(ISNUMBER(K1663),EXP(K1663),"")</f>
        <v/>
      </c>
      <c r="M1663" s="18" t="inlineStr">
        <is>
          <t>every value from 0.01 to 24.55 in steps of 0.01</t>
        </is>
      </c>
      <c r="N1663" s="18" t="inlineStr">
        <is>
          <t>buildings|large|distance_to_river_km</t>
        </is>
      </c>
    </row>
    <row r="1664">
      <c r="B1664" s="18" t="inlineStr">
        <is>
          <t>buildings|large|distance_to_river_km|0.26</t>
        </is>
      </c>
      <c r="C1664" s="18" t="inlineStr">
        <is>
          <t>buildings</t>
        </is>
      </c>
      <c r="D1664" s="18" t="inlineStr">
        <is>
          <t>large</t>
        </is>
      </c>
      <c r="E1664" s="18" t="inlineStr">
        <is>
          <t>distance_to_river_km</t>
        </is>
      </c>
      <c r="F1664" s="18" t="inlineStr">
        <is>
          <t>spline value</t>
        </is>
      </c>
      <c r="G1664" s="18" t="n"/>
      <c r="H1664" s="33" t="n">
        <v>0.26</v>
      </c>
      <c r="I1664" s="33" t="n"/>
      <c r="J1664" s="33" t="n"/>
      <c r="K1664" s="34" t="n">
        <v>-0.7142859296467811</v>
      </c>
      <c r="L1664" s="35">
        <f>IF(ISNUMBER(K1664),EXP(K1664),"")</f>
        <v/>
      </c>
      <c r="M1664" s="18" t="inlineStr">
        <is>
          <t>every value from 0.01 to 24.55 in steps of 0.01</t>
        </is>
      </c>
      <c r="N1664" s="18" t="inlineStr">
        <is>
          <t>buildings|large|distance_to_river_km</t>
        </is>
      </c>
    </row>
    <row r="1665">
      <c r="B1665" s="18" t="inlineStr">
        <is>
          <t>buildings|large|distance_to_river_km|0.27</t>
        </is>
      </c>
      <c r="C1665" s="18" t="inlineStr">
        <is>
          <t>buildings</t>
        </is>
      </c>
      <c r="D1665" s="18" t="inlineStr">
        <is>
          <t>large</t>
        </is>
      </c>
      <c r="E1665" s="18" t="inlineStr">
        <is>
          <t>distance_to_river_km</t>
        </is>
      </c>
      <c r="F1665" s="18" t="inlineStr">
        <is>
          <t>spline value</t>
        </is>
      </c>
      <c r="G1665" s="18" t="n"/>
      <c r="H1665" s="33" t="n">
        <v>0.27</v>
      </c>
      <c r="I1665" s="33" t="n"/>
      <c r="J1665" s="33" t="n"/>
      <c r="K1665" s="34" t="n">
        <v>-0.7270688674019664</v>
      </c>
      <c r="L1665" s="35">
        <f>IF(ISNUMBER(K1665),EXP(K1665),"")</f>
        <v/>
      </c>
      <c r="M1665" s="18" t="inlineStr">
        <is>
          <t>every value from 0.01 to 24.55 in steps of 0.01</t>
        </is>
      </c>
      <c r="N1665" s="18" t="inlineStr">
        <is>
          <t>buildings|large|distance_to_river_km</t>
        </is>
      </c>
    </row>
    <row r="1666">
      <c r="B1666" s="18" t="inlineStr">
        <is>
          <t>buildings|large|distance_to_river_km|0.28</t>
        </is>
      </c>
      <c r="C1666" s="18" t="inlineStr">
        <is>
          <t>buildings</t>
        </is>
      </c>
      <c r="D1666" s="18" t="inlineStr">
        <is>
          <t>large</t>
        </is>
      </c>
      <c r="E1666" s="18" t="inlineStr">
        <is>
          <t>distance_to_river_km</t>
        </is>
      </c>
      <c r="F1666" s="18" t="inlineStr">
        <is>
          <t>spline value</t>
        </is>
      </c>
      <c r="G1666" s="18" t="n"/>
      <c r="H1666" s="33" t="n">
        <v>0.28</v>
      </c>
      <c r="I1666" s="33" t="n"/>
      <c r="J1666" s="33" t="n"/>
      <c r="K1666" s="34" t="n">
        <v>-0.7395616227776052</v>
      </c>
      <c r="L1666" s="35">
        <f>IF(ISNUMBER(K1666),EXP(K1666),"")</f>
        <v/>
      </c>
      <c r="M1666" s="18" t="inlineStr">
        <is>
          <t>every value from 0.01 to 24.55 in steps of 0.01</t>
        </is>
      </c>
      <c r="N1666" s="18" t="inlineStr">
        <is>
          <t>buildings|large|distance_to_river_km</t>
        </is>
      </c>
    </row>
    <row r="1667">
      <c r="B1667" s="18" t="inlineStr">
        <is>
          <t>buildings|large|distance_to_river_km|0.29</t>
        </is>
      </c>
      <c r="C1667" s="18" t="inlineStr">
        <is>
          <t>buildings</t>
        </is>
      </c>
      <c r="D1667" s="18" t="inlineStr">
        <is>
          <t>large</t>
        </is>
      </c>
      <c r="E1667" s="18" t="inlineStr">
        <is>
          <t>distance_to_river_km</t>
        </is>
      </c>
      <c r="F1667" s="18" t="inlineStr">
        <is>
          <t>spline value</t>
        </is>
      </c>
      <c r="G1667" s="18" t="n"/>
      <c r="H1667" s="33" t="n">
        <v>0.29</v>
      </c>
      <c r="I1667" s="33" t="n"/>
      <c r="J1667" s="33" t="n"/>
      <c r="K1667" s="34" t="n">
        <v>-0.7517669112745604</v>
      </c>
      <c r="L1667" s="35">
        <f>IF(ISNUMBER(K1667),EXP(K1667),"")</f>
        <v/>
      </c>
      <c r="M1667" s="18" t="inlineStr">
        <is>
          <t>every value from 0.01 to 24.55 in steps of 0.01</t>
        </is>
      </c>
      <c r="N1667" s="18" t="inlineStr">
        <is>
          <t>buildings|large|distance_to_river_km</t>
        </is>
      </c>
    </row>
    <row r="1668">
      <c r="B1668" s="18" t="inlineStr">
        <is>
          <t>buildings|large|distance_to_river_km|0.30</t>
        </is>
      </c>
      <c r="C1668" s="18" t="inlineStr">
        <is>
          <t>buildings</t>
        </is>
      </c>
      <c r="D1668" s="18" t="inlineStr">
        <is>
          <t>large</t>
        </is>
      </c>
      <c r="E1668" s="18" t="inlineStr">
        <is>
          <t>distance_to_river_km</t>
        </is>
      </c>
      <c r="F1668" s="18" t="inlineStr">
        <is>
          <t>spline value</t>
        </is>
      </c>
      <c r="G1668" s="18" t="n"/>
      <c r="H1668" s="33" t="n">
        <v>0.3</v>
      </c>
      <c r="I1668" s="33" t="n"/>
      <c r="J1668" s="33" t="n"/>
      <c r="K1668" s="34" t="n">
        <v>-0.7636874483936957</v>
      </c>
      <c r="L1668" s="35">
        <f>IF(ISNUMBER(K1668),EXP(K1668),"")</f>
        <v/>
      </c>
      <c r="M1668" s="18" t="inlineStr">
        <is>
          <t>every value from 0.01 to 24.55 in steps of 0.01</t>
        </is>
      </c>
      <c r="N1668" s="18" t="inlineStr">
        <is>
          <t>buildings|large|distance_to_river_km</t>
        </is>
      </c>
    </row>
    <row r="1669">
      <c r="B1669" s="18" t="inlineStr">
        <is>
          <t>buildings|large|distance_to_river_km|0.31</t>
        </is>
      </c>
      <c r="C1669" s="18" t="inlineStr">
        <is>
          <t>buildings</t>
        </is>
      </c>
      <c r="D1669" s="18" t="inlineStr">
        <is>
          <t>large</t>
        </is>
      </c>
      <c r="E1669" s="18" t="inlineStr">
        <is>
          <t>distance_to_river_km</t>
        </is>
      </c>
      <c r="F1669" s="18" t="inlineStr">
        <is>
          <t>spline value</t>
        </is>
      </c>
      <c r="G1669" s="18" t="n"/>
      <c r="H1669" s="33" t="n">
        <v>0.31</v>
      </c>
      <c r="I1669" s="33" t="n"/>
      <c r="J1669" s="33" t="n"/>
      <c r="K1669" s="34" t="n">
        <v>-0.7753259496358742</v>
      </c>
      <c r="L1669" s="35">
        <f>IF(ISNUMBER(K1669),EXP(K1669),"")</f>
        <v/>
      </c>
      <c r="M1669" s="18" t="inlineStr">
        <is>
          <t>every value from 0.01 to 24.55 in steps of 0.01</t>
        </is>
      </c>
      <c r="N1669" s="18" t="inlineStr">
        <is>
          <t>buildings|large|distance_to_river_km</t>
        </is>
      </c>
    </row>
    <row r="1670">
      <c r="B1670" s="18" t="inlineStr">
        <is>
          <t>buildings|large|distance_to_river_km|0.32</t>
        </is>
      </c>
      <c r="C1670" s="18" t="inlineStr">
        <is>
          <t>buildings</t>
        </is>
      </c>
      <c r="D1670" s="18" t="inlineStr">
        <is>
          <t>large</t>
        </is>
      </c>
      <c r="E1670" s="18" t="inlineStr">
        <is>
          <t>distance_to_river_km</t>
        </is>
      </c>
      <c r="F1670" s="18" t="inlineStr">
        <is>
          <t>spline value</t>
        </is>
      </c>
      <c r="G1670" s="18" t="n"/>
      <c r="H1670" s="33" t="n">
        <v>0.32</v>
      </c>
      <c r="I1670" s="33" t="n"/>
      <c r="J1670" s="33" t="n"/>
      <c r="K1670" s="34" t="n">
        <v>-0.7866851305019592</v>
      </c>
      <c r="L1670" s="35">
        <f>IF(ISNUMBER(K1670),EXP(K1670),"")</f>
        <v/>
      </c>
      <c r="M1670" s="18" t="inlineStr">
        <is>
          <t>every value from 0.01 to 24.55 in steps of 0.01</t>
        </is>
      </c>
      <c r="N1670" s="18" t="inlineStr">
        <is>
          <t>buildings|large|distance_to_river_km</t>
        </is>
      </c>
    </row>
    <row r="1671">
      <c r="B1671" s="18" t="inlineStr">
        <is>
          <t>buildings|large|distance_to_river_km|0.33</t>
        </is>
      </c>
      <c r="C1671" s="18" t="inlineStr">
        <is>
          <t>buildings</t>
        </is>
      </c>
      <c r="D1671" s="18" t="inlineStr">
        <is>
          <t>large</t>
        </is>
      </c>
      <c r="E1671" s="18" t="inlineStr">
        <is>
          <t>distance_to_river_km</t>
        </is>
      </c>
      <c r="F1671" s="18" t="inlineStr">
        <is>
          <t>spline value</t>
        </is>
      </c>
      <c r="G1671" s="18" t="n"/>
      <c r="H1671" s="33" t="n">
        <v>0.33</v>
      </c>
      <c r="I1671" s="33" t="n"/>
      <c r="J1671" s="33" t="n"/>
      <c r="K1671" s="34" t="n">
        <v>-0.7977677064928145</v>
      </c>
      <c r="L1671" s="35">
        <f>IF(ISNUMBER(K1671),EXP(K1671),"")</f>
        <v/>
      </c>
      <c r="M1671" s="18" t="inlineStr">
        <is>
          <t>every value from 0.01 to 24.55 in steps of 0.01</t>
        </is>
      </c>
      <c r="N1671" s="18" t="inlineStr">
        <is>
          <t>buildings|large|distance_to_river_km</t>
        </is>
      </c>
    </row>
    <row r="1672">
      <c r="B1672" s="18" t="inlineStr">
        <is>
          <t>buildings|large|distance_to_river_km|0.34</t>
        </is>
      </c>
      <c r="C1672" s="18" t="inlineStr">
        <is>
          <t>buildings</t>
        </is>
      </c>
      <c r="D1672" s="18" t="inlineStr">
        <is>
          <t>large</t>
        </is>
      </c>
      <c r="E1672" s="18" t="inlineStr">
        <is>
          <t>distance_to_river_km</t>
        </is>
      </c>
      <c r="F1672" s="18" t="inlineStr">
        <is>
          <t>spline value</t>
        </is>
      </c>
      <c r="G1672" s="18" t="n"/>
      <c r="H1672" s="33" t="n">
        <v>0.34</v>
      </c>
      <c r="I1672" s="33" t="n"/>
      <c r="J1672" s="33" t="n"/>
      <c r="K1672" s="34" t="n">
        <v>-0.8085763931093027</v>
      </c>
      <c r="L1672" s="35">
        <f>IF(ISNUMBER(K1672),EXP(K1672),"")</f>
        <v/>
      </c>
      <c r="M1672" s="18" t="inlineStr">
        <is>
          <t>every value from 0.01 to 24.55 in steps of 0.01</t>
        </is>
      </c>
      <c r="N1672" s="18" t="inlineStr">
        <is>
          <t>buildings|large|distance_to_river_km</t>
        </is>
      </c>
    </row>
    <row r="1673">
      <c r="B1673" s="18" t="inlineStr">
        <is>
          <t>buildings|large|distance_to_river_km|0.35</t>
        </is>
      </c>
      <c r="C1673" s="18" t="inlineStr">
        <is>
          <t>buildings</t>
        </is>
      </c>
      <c r="D1673" s="18" t="inlineStr">
        <is>
          <t>large</t>
        </is>
      </c>
      <c r="E1673" s="18" t="inlineStr">
        <is>
          <t>distance_to_river_km</t>
        </is>
      </c>
      <c r="F1673" s="18" t="inlineStr">
        <is>
          <t>spline value</t>
        </is>
      </c>
      <c r="G1673" s="18" t="n"/>
      <c r="H1673" s="33" t="n">
        <v>0.35</v>
      </c>
      <c r="I1673" s="33" t="n"/>
      <c r="J1673" s="33" t="n"/>
      <c r="K1673" s="34" t="n">
        <v>-0.8191139058522874</v>
      </c>
      <c r="L1673" s="35">
        <f>IF(ISNUMBER(K1673),EXP(K1673),"")</f>
        <v/>
      </c>
      <c r="M1673" s="18" t="inlineStr">
        <is>
          <t>every value from 0.01 to 24.55 in steps of 0.01</t>
        </is>
      </c>
      <c r="N1673" s="18" t="inlineStr">
        <is>
          <t>buildings|large|distance_to_river_km</t>
        </is>
      </c>
    </row>
    <row r="1674">
      <c r="B1674" s="18" t="inlineStr">
        <is>
          <t>buildings|large|distance_to_river_km|0.36</t>
        </is>
      </c>
      <c r="C1674" s="18" t="inlineStr">
        <is>
          <t>buildings</t>
        </is>
      </c>
      <c r="D1674" s="18" t="inlineStr">
        <is>
          <t>large</t>
        </is>
      </c>
      <c r="E1674" s="18" t="inlineStr">
        <is>
          <t>distance_to_river_km</t>
        </is>
      </c>
      <c r="F1674" s="18" t="inlineStr">
        <is>
          <t>spline value</t>
        </is>
      </c>
      <c r="G1674" s="18" t="n"/>
      <c r="H1674" s="33" t="n">
        <v>0.36</v>
      </c>
      <c r="I1674" s="33" t="n"/>
      <c r="J1674" s="33" t="n"/>
      <c r="K1674" s="34" t="n">
        <v>-0.8293829602226317</v>
      </c>
      <c r="L1674" s="35">
        <f>IF(ISNUMBER(K1674),EXP(K1674),"")</f>
        <v/>
      </c>
      <c r="M1674" s="18" t="inlineStr">
        <is>
          <t>every value from 0.01 to 24.55 in steps of 0.01</t>
        </is>
      </c>
      <c r="N1674" s="18" t="inlineStr">
        <is>
          <t>buildings|large|distance_to_river_km</t>
        </is>
      </c>
    </row>
    <row r="1675">
      <c r="B1675" s="18" t="inlineStr">
        <is>
          <t>buildings|large|distance_to_river_km|0.37</t>
        </is>
      </c>
      <c r="C1675" s="18" t="inlineStr">
        <is>
          <t>buildings</t>
        </is>
      </c>
      <c r="D1675" s="18" t="inlineStr">
        <is>
          <t>large</t>
        </is>
      </c>
      <c r="E1675" s="18" t="inlineStr">
        <is>
          <t>distance_to_river_km</t>
        </is>
      </c>
      <c r="F1675" s="18" t="inlineStr">
        <is>
          <t>spline value</t>
        </is>
      </c>
      <c r="G1675" s="18" t="n"/>
      <c r="H1675" s="33" t="n">
        <v>0.37</v>
      </c>
      <c r="I1675" s="33" t="n"/>
      <c r="J1675" s="33" t="n"/>
      <c r="K1675" s="34" t="n">
        <v>-0.8393862717211992</v>
      </c>
      <c r="L1675" s="35">
        <f>IF(ISNUMBER(K1675),EXP(K1675),"")</f>
        <v/>
      </c>
      <c r="M1675" s="18" t="inlineStr">
        <is>
          <t>every value from 0.01 to 24.55 in steps of 0.01</t>
        </is>
      </c>
      <c r="N1675" s="18" t="inlineStr">
        <is>
          <t>buildings|large|distance_to_river_km</t>
        </is>
      </c>
    </row>
    <row r="1676">
      <c r="B1676" s="18" t="inlineStr">
        <is>
          <t>buildings|large|distance_to_river_km|0.38</t>
        </is>
      </c>
      <c r="C1676" s="18" t="inlineStr">
        <is>
          <t>buildings</t>
        </is>
      </c>
      <c r="D1676" s="18" t="inlineStr">
        <is>
          <t>large</t>
        </is>
      </c>
      <c r="E1676" s="18" t="inlineStr">
        <is>
          <t>distance_to_river_km</t>
        </is>
      </c>
      <c r="F1676" s="18" t="inlineStr">
        <is>
          <t>spline value</t>
        </is>
      </c>
      <c r="G1676" s="18" t="n"/>
      <c r="H1676" s="33" t="n">
        <v>0.38</v>
      </c>
      <c r="I1676" s="33" t="n"/>
      <c r="J1676" s="33" t="n"/>
      <c r="K1676" s="34" t="n">
        <v>-0.8491265558488528</v>
      </c>
      <c r="L1676" s="35">
        <f>IF(ISNUMBER(K1676),EXP(K1676),"")</f>
        <v/>
      </c>
      <c r="M1676" s="18" t="inlineStr">
        <is>
          <t>every value from 0.01 to 24.55 in steps of 0.01</t>
        </is>
      </c>
      <c r="N1676" s="18" t="inlineStr">
        <is>
          <t>buildings|large|distance_to_river_km</t>
        </is>
      </c>
    </row>
    <row r="1677">
      <c r="B1677" s="18" t="inlineStr">
        <is>
          <t>buildings|large|distance_to_river_km|0.39</t>
        </is>
      </c>
      <c r="C1677" s="18" t="inlineStr">
        <is>
          <t>buildings</t>
        </is>
      </c>
      <c r="D1677" s="18" t="inlineStr">
        <is>
          <t>large</t>
        </is>
      </c>
      <c r="E1677" s="18" t="inlineStr">
        <is>
          <t>distance_to_river_km</t>
        </is>
      </c>
      <c r="F1677" s="18" t="inlineStr">
        <is>
          <t>spline value</t>
        </is>
      </c>
      <c r="G1677" s="18" t="n"/>
      <c r="H1677" s="33" t="n">
        <v>0.39</v>
      </c>
      <c r="I1677" s="33" t="n"/>
      <c r="J1677" s="33" t="n"/>
      <c r="K1677" s="34" t="n">
        <v>-0.8586065281064565</v>
      </c>
      <c r="L1677" s="35">
        <f>IF(ISNUMBER(K1677),EXP(K1677),"")</f>
        <v/>
      </c>
      <c r="M1677" s="18" t="inlineStr">
        <is>
          <t>every value from 0.01 to 24.55 in steps of 0.01</t>
        </is>
      </c>
      <c r="N1677" s="18" t="inlineStr">
        <is>
          <t>buildings|large|distance_to_river_km</t>
        </is>
      </c>
    </row>
    <row r="1678">
      <c r="B1678" s="18" t="inlineStr">
        <is>
          <t>buildings|large|distance_to_river_km|0.40</t>
        </is>
      </c>
      <c r="C1678" s="18" t="inlineStr">
        <is>
          <t>buildings</t>
        </is>
      </c>
      <c r="D1678" s="18" t="inlineStr">
        <is>
          <t>large</t>
        </is>
      </c>
      <c r="E1678" s="18" t="inlineStr">
        <is>
          <t>distance_to_river_km</t>
        </is>
      </c>
      <c r="F1678" s="18" t="inlineStr">
        <is>
          <t>spline value</t>
        </is>
      </c>
      <c r="G1678" s="18" t="n"/>
      <c r="H1678" s="33" t="n">
        <v>0.4</v>
      </c>
      <c r="I1678" s="33" t="n"/>
      <c r="J1678" s="33" t="n"/>
      <c r="K1678" s="34" t="n">
        <v>-0.8678289039948729</v>
      </c>
      <c r="L1678" s="35">
        <f>IF(ISNUMBER(K1678),EXP(K1678),"")</f>
        <v/>
      </c>
      <c r="M1678" s="18" t="inlineStr">
        <is>
          <t>every value from 0.01 to 24.55 in steps of 0.01</t>
        </is>
      </c>
      <c r="N1678" s="18" t="inlineStr">
        <is>
          <t>buildings|large|distance_to_river_km</t>
        </is>
      </c>
    </row>
    <row r="1679">
      <c r="B1679" s="18" t="inlineStr">
        <is>
          <t>buildings|large|distance_to_river_km|0.41</t>
        </is>
      </c>
      <c r="C1679" s="18" t="inlineStr">
        <is>
          <t>buildings</t>
        </is>
      </c>
      <c r="D1679" s="18" t="inlineStr">
        <is>
          <t>large</t>
        </is>
      </c>
      <c r="E1679" s="18" t="inlineStr">
        <is>
          <t>distance_to_river_km</t>
        </is>
      </c>
      <c r="F1679" s="18" t="inlineStr">
        <is>
          <t>spline value</t>
        </is>
      </c>
      <c r="G1679" s="18" t="n"/>
      <c r="H1679" s="33" t="n">
        <v>0.41</v>
      </c>
      <c r="I1679" s="33" t="n"/>
      <c r="J1679" s="33" t="n"/>
      <c r="K1679" s="34" t="n">
        <v>-0.8767963990149653</v>
      </c>
      <c r="L1679" s="35">
        <f>IF(ISNUMBER(K1679),EXP(K1679),"")</f>
        <v/>
      </c>
      <c r="M1679" s="18" t="inlineStr">
        <is>
          <t>every value from 0.01 to 24.55 in steps of 0.01</t>
        </is>
      </c>
      <c r="N1679" s="18" t="inlineStr">
        <is>
          <t>buildings|large|distance_to_river_km</t>
        </is>
      </c>
    </row>
    <row r="1680">
      <c r="B1680" s="18" t="inlineStr">
        <is>
          <t>buildings|large|distance_to_river_km|0.42</t>
        </is>
      </c>
      <c r="C1680" s="18" t="inlineStr">
        <is>
          <t>buildings</t>
        </is>
      </c>
      <c r="D1680" s="18" t="inlineStr">
        <is>
          <t>large</t>
        </is>
      </c>
      <c r="E1680" s="18" t="inlineStr">
        <is>
          <t>distance_to_river_km</t>
        </is>
      </c>
      <c r="F1680" s="18" t="inlineStr">
        <is>
          <t>spline value</t>
        </is>
      </c>
      <c r="G1680" s="18" t="n"/>
      <c r="H1680" s="33" t="n">
        <v>0.42</v>
      </c>
      <c r="I1680" s="33" t="n"/>
      <c r="J1680" s="33" t="n"/>
      <c r="K1680" s="34" t="n">
        <v>-0.8855117286675974</v>
      </c>
      <c r="L1680" s="35">
        <f>IF(ISNUMBER(K1680),EXP(K1680),"")</f>
        <v/>
      </c>
      <c r="M1680" s="18" t="inlineStr">
        <is>
          <t>every value from 0.01 to 24.55 in steps of 0.01</t>
        </is>
      </c>
      <c r="N1680" s="18" t="inlineStr">
        <is>
          <t>buildings|large|distance_to_river_km</t>
        </is>
      </c>
    </row>
    <row r="1681">
      <c r="B1681" s="18" t="inlineStr">
        <is>
          <t>buildings|large|distance_to_river_km|0.43</t>
        </is>
      </c>
      <c r="C1681" s="18" t="inlineStr">
        <is>
          <t>buildings</t>
        </is>
      </c>
      <c r="D1681" s="18" t="inlineStr">
        <is>
          <t>large</t>
        </is>
      </c>
      <c r="E1681" s="18" t="inlineStr">
        <is>
          <t>distance_to_river_km</t>
        </is>
      </c>
      <c r="F1681" s="18" t="inlineStr">
        <is>
          <t>spline value</t>
        </is>
      </c>
      <c r="G1681" s="18" t="n"/>
      <c r="H1681" s="33" t="n">
        <v>0.43</v>
      </c>
      <c r="I1681" s="33" t="n"/>
      <c r="J1681" s="33" t="n"/>
      <c r="K1681" s="34" t="n">
        <v>-0.8939776084536322</v>
      </c>
      <c r="L1681" s="35">
        <f>IF(ISNUMBER(K1681),EXP(K1681),"")</f>
        <v/>
      </c>
      <c r="M1681" s="18" t="inlineStr">
        <is>
          <t>every value from 0.01 to 24.55 in steps of 0.01</t>
        </is>
      </c>
      <c r="N1681" s="18" t="inlineStr">
        <is>
          <t>buildings|large|distance_to_river_km</t>
        </is>
      </c>
    </row>
    <row r="1682">
      <c r="B1682" s="18" t="inlineStr">
        <is>
          <t>buildings|large|distance_to_river_km|0.44</t>
        </is>
      </c>
      <c r="C1682" s="18" t="inlineStr">
        <is>
          <t>buildings</t>
        </is>
      </c>
      <c r="D1682" s="18" t="inlineStr">
        <is>
          <t>large</t>
        </is>
      </c>
      <c r="E1682" s="18" t="inlineStr">
        <is>
          <t>distance_to_river_km</t>
        </is>
      </c>
      <c r="F1682" s="18" t="inlineStr">
        <is>
          <t>spline value</t>
        </is>
      </c>
      <c r="G1682" s="18" t="n"/>
      <c r="H1682" s="33" t="n">
        <v>0.44</v>
      </c>
      <c r="I1682" s="33" t="n"/>
      <c r="J1682" s="33" t="n"/>
      <c r="K1682" s="34" t="n">
        <v>-0.9021967538739332</v>
      </c>
      <c r="L1682" s="35">
        <f>IF(ISNUMBER(K1682),EXP(K1682),"")</f>
        <v/>
      </c>
      <c r="M1682" s="18" t="inlineStr">
        <is>
          <t>every value from 0.01 to 24.55 in steps of 0.01</t>
        </is>
      </c>
      <c r="N1682" s="18" t="inlineStr">
        <is>
          <t>buildings|large|distance_to_river_km</t>
        </is>
      </c>
    </row>
    <row r="1683">
      <c r="B1683" s="18" t="inlineStr">
        <is>
          <t>buildings|large|distance_to_river_km|0.45</t>
        </is>
      </c>
      <c r="C1683" s="18" t="inlineStr">
        <is>
          <t>buildings</t>
        </is>
      </c>
      <c r="D1683" s="18" t="inlineStr">
        <is>
          <t>large</t>
        </is>
      </c>
      <c r="E1683" s="18" t="inlineStr">
        <is>
          <t>distance_to_river_km</t>
        </is>
      </c>
      <c r="F1683" s="18" t="inlineStr">
        <is>
          <t>spline value</t>
        </is>
      </c>
      <c r="G1683" s="18" t="n"/>
      <c r="H1683" s="33" t="n">
        <v>0.45</v>
      </c>
      <c r="I1683" s="33" t="n"/>
      <c r="J1683" s="33" t="n"/>
      <c r="K1683" s="34" t="n">
        <v>-0.9101718804293633</v>
      </c>
      <c r="L1683" s="35">
        <f>IF(ISNUMBER(K1683),EXP(K1683),"")</f>
        <v/>
      </c>
      <c r="M1683" s="18" t="inlineStr">
        <is>
          <t>every value from 0.01 to 24.55 in steps of 0.01</t>
        </is>
      </c>
      <c r="N1683" s="18" t="inlineStr">
        <is>
          <t>buildings|large|distance_to_river_km</t>
        </is>
      </c>
    </row>
    <row r="1684">
      <c r="B1684" s="18" t="inlineStr">
        <is>
          <t>buildings|large|distance_to_river_km|0.46</t>
        </is>
      </c>
      <c r="C1684" s="18" t="inlineStr">
        <is>
          <t>buildings</t>
        </is>
      </c>
      <c r="D1684" s="18" t="inlineStr">
        <is>
          <t>large</t>
        </is>
      </c>
      <c r="E1684" s="18" t="inlineStr">
        <is>
          <t>distance_to_river_km</t>
        </is>
      </c>
      <c r="F1684" s="18" t="inlineStr">
        <is>
          <t>spline value</t>
        </is>
      </c>
      <c r="G1684" s="18" t="n"/>
      <c r="H1684" s="33" t="n">
        <v>0.46</v>
      </c>
      <c r="I1684" s="33" t="n"/>
      <c r="J1684" s="33" t="n"/>
      <c r="K1684" s="34" t="n">
        <v>-0.9179057036207863</v>
      </c>
      <c r="L1684" s="35">
        <f>IF(ISNUMBER(K1684),EXP(K1684),"")</f>
        <v/>
      </c>
      <c r="M1684" s="18" t="inlineStr">
        <is>
          <t>every value from 0.01 to 24.55 in steps of 0.01</t>
        </is>
      </c>
      <c r="N1684" s="18" t="inlineStr">
        <is>
          <t>buildings|large|distance_to_river_km</t>
        </is>
      </c>
    </row>
    <row r="1685">
      <c r="B1685" s="18" t="inlineStr">
        <is>
          <t>buildings|large|distance_to_river_km|0.47</t>
        </is>
      </c>
      <c r="C1685" s="18" t="inlineStr">
        <is>
          <t>buildings</t>
        </is>
      </c>
      <c r="D1685" s="18" t="inlineStr">
        <is>
          <t>large</t>
        </is>
      </c>
      <c r="E1685" s="18" t="inlineStr">
        <is>
          <t>distance_to_river_km</t>
        </is>
      </c>
      <c r="F1685" s="18" t="inlineStr">
        <is>
          <t>spline value</t>
        </is>
      </c>
      <c r="G1685" s="18" t="n"/>
      <c r="H1685" s="33" t="n">
        <v>0.47</v>
      </c>
      <c r="I1685" s="33" t="n"/>
      <c r="J1685" s="33" t="n"/>
      <c r="K1685" s="34" t="n">
        <v>-0.9254009389490648</v>
      </c>
      <c r="L1685" s="35">
        <f>IF(ISNUMBER(K1685),EXP(K1685),"")</f>
        <v/>
      </c>
      <c r="M1685" s="18" t="inlineStr">
        <is>
          <t>every value from 0.01 to 24.55 in steps of 0.01</t>
        </is>
      </c>
      <c r="N1685" s="18" t="inlineStr">
        <is>
          <t>buildings|large|distance_to_river_km</t>
        </is>
      </c>
    </row>
    <row r="1686">
      <c r="B1686" s="18" t="inlineStr">
        <is>
          <t>buildings|large|distance_to_river_km|0.48</t>
        </is>
      </c>
      <c r="C1686" s="18" t="inlineStr">
        <is>
          <t>buildings</t>
        </is>
      </c>
      <c r="D1686" s="18" t="inlineStr">
        <is>
          <t>large</t>
        </is>
      </c>
      <c r="E1686" s="18" t="inlineStr">
        <is>
          <t>distance_to_river_km</t>
        </is>
      </c>
      <c r="F1686" s="18" t="inlineStr">
        <is>
          <t>spline value</t>
        </is>
      </c>
      <c r="G1686" s="18" t="n"/>
      <c r="H1686" s="33" t="n">
        <v>0.48</v>
      </c>
      <c r="I1686" s="33" t="n"/>
      <c r="J1686" s="33" t="n"/>
      <c r="K1686" s="34" t="n">
        <v>-0.9326603019150631</v>
      </c>
      <c r="L1686" s="35">
        <f>IF(ISNUMBER(K1686),EXP(K1686),"")</f>
        <v/>
      </c>
      <c r="M1686" s="18" t="inlineStr">
        <is>
          <t>every value from 0.01 to 24.55 in steps of 0.01</t>
        </is>
      </c>
      <c r="N1686" s="18" t="inlineStr">
        <is>
          <t>buildings|large|distance_to_river_km</t>
        </is>
      </c>
    </row>
    <row r="1687">
      <c r="B1687" s="18" t="inlineStr">
        <is>
          <t>buildings|large|distance_to_river_km|0.49</t>
        </is>
      </c>
      <c r="C1687" s="18" t="inlineStr">
        <is>
          <t>buildings</t>
        </is>
      </c>
      <c r="D1687" s="18" t="inlineStr">
        <is>
          <t>large</t>
        </is>
      </c>
      <c r="E1687" s="18" t="inlineStr">
        <is>
          <t>distance_to_river_km</t>
        </is>
      </c>
      <c r="F1687" s="18" t="inlineStr">
        <is>
          <t>spline value</t>
        </is>
      </c>
      <c r="G1687" s="18" t="n"/>
      <c r="H1687" s="33" t="n">
        <v>0.49</v>
      </c>
      <c r="I1687" s="33" t="n"/>
      <c r="J1687" s="33" t="n"/>
      <c r="K1687" s="34" t="n">
        <v>-0.9396865080196437</v>
      </c>
      <c r="L1687" s="35">
        <f>IF(ISNUMBER(K1687),EXP(K1687),"")</f>
        <v/>
      </c>
      <c r="M1687" s="18" t="inlineStr">
        <is>
          <t>every value from 0.01 to 24.55 in steps of 0.01</t>
        </is>
      </c>
      <c r="N1687" s="18" t="inlineStr">
        <is>
          <t>buildings|large|distance_to_river_km</t>
        </is>
      </c>
    </row>
    <row r="1688">
      <c r="B1688" s="18" t="inlineStr">
        <is>
          <t>buildings|large|distance_to_river_km|0.50</t>
        </is>
      </c>
      <c r="C1688" s="18" t="inlineStr">
        <is>
          <t>buildings</t>
        </is>
      </c>
      <c r="D1688" s="18" t="inlineStr">
        <is>
          <t>large</t>
        </is>
      </c>
      <c r="E1688" s="18" t="inlineStr">
        <is>
          <t>distance_to_river_km</t>
        </is>
      </c>
      <c r="F1688" s="18" t="inlineStr">
        <is>
          <t>spline value</t>
        </is>
      </c>
      <c r="G1688" s="18" t="n"/>
      <c r="H1688" s="33" t="n">
        <v>0.5</v>
      </c>
      <c r="I1688" s="33" t="n"/>
      <c r="J1688" s="33" t="n"/>
      <c r="K1688" s="34" t="n">
        <v>-0.94648227276367</v>
      </c>
      <c r="L1688" s="35">
        <f>IF(ISNUMBER(K1688),EXP(K1688),"")</f>
        <v/>
      </c>
      <c r="M1688" s="18" t="inlineStr">
        <is>
          <t>every value from 0.01 to 24.55 in steps of 0.01</t>
        </is>
      </c>
      <c r="N1688" s="18" t="inlineStr">
        <is>
          <t>buildings|large|distance_to_river_km</t>
        </is>
      </c>
    </row>
    <row r="1689">
      <c r="B1689" s="18" t="inlineStr">
        <is>
          <t>buildings|large|distance_to_river_km|0.51</t>
        </is>
      </c>
      <c r="C1689" s="18" t="inlineStr">
        <is>
          <t>buildings</t>
        </is>
      </c>
      <c r="D1689" s="18" t="inlineStr">
        <is>
          <t>large</t>
        </is>
      </c>
      <c r="E1689" s="18" t="inlineStr">
        <is>
          <t>distance_to_river_km</t>
        </is>
      </c>
      <c r="F1689" s="18" t="inlineStr">
        <is>
          <t>spline value</t>
        </is>
      </c>
      <c r="G1689" s="18" t="n"/>
      <c r="H1689" s="33" t="n">
        <v>0.51</v>
      </c>
      <c r="I1689" s="33" t="n"/>
      <c r="J1689" s="33" t="n"/>
      <c r="K1689" s="34" t="n">
        <v>-0.9530503116480058</v>
      </c>
      <c r="L1689" s="35">
        <f>IF(ISNUMBER(K1689),EXP(K1689),"")</f>
        <v/>
      </c>
      <c r="M1689" s="18" t="inlineStr">
        <is>
          <t>every value from 0.01 to 24.55 in steps of 0.01</t>
        </is>
      </c>
      <c r="N1689" s="18" t="inlineStr">
        <is>
          <t>buildings|large|distance_to_river_km</t>
        </is>
      </c>
    </row>
    <row r="1690">
      <c r="B1690" s="18" t="inlineStr">
        <is>
          <t>buildings|large|distance_to_river_km|0.52</t>
        </is>
      </c>
      <c r="C1690" s="18" t="inlineStr">
        <is>
          <t>buildings</t>
        </is>
      </c>
      <c r="D1690" s="18" t="inlineStr">
        <is>
          <t>large</t>
        </is>
      </c>
      <c r="E1690" s="18" t="inlineStr">
        <is>
          <t>distance_to_river_km</t>
        </is>
      </c>
      <c r="F1690" s="18" t="inlineStr">
        <is>
          <t>spline value</t>
        </is>
      </c>
      <c r="G1690" s="18" t="n"/>
      <c r="H1690" s="33" t="n">
        <v>0.52</v>
      </c>
      <c r="I1690" s="33" t="n"/>
      <c r="J1690" s="33" t="n"/>
      <c r="K1690" s="34" t="n">
        <v>-0.9593933401735135</v>
      </c>
      <c r="L1690" s="35">
        <f>IF(ISNUMBER(K1690),EXP(K1690),"")</f>
        <v/>
      </c>
      <c r="M1690" s="18" t="inlineStr">
        <is>
          <t>every value from 0.01 to 24.55 in steps of 0.01</t>
        </is>
      </c>
      <c r="N1690" s="18" t="inlineStr">
        <is>
          <t>buildings|large|distance_to_river_km</t>
        </is>
      </c>
    </row>
    <row r="1691">
      <c r="B1691" s="18" t="inlineStr">
        <is>
          <t>buildings|large|distance_to_river_km|0.53</t>
        </is>
      </c>
      <c r="C1691" s="18" t="inlineStr">
        <is>
          <t>buildings</t>
        </is>
      </c>
      <c r="D1691" s="18" t="inlineStr">
        <is>
          <t>large</t>
        </is>
      </c>
      <c r="E1691" s="18" t="inlineStr">
        <is>
          <t>distance_to_river_km</t>
        </is>
      </c>
      <c r="F1691" s="18" t="inlineStr">
        <is>
          <t>spline value</t>
        </is>
      </c>
      <c r="G1691" s="18" t="n"/>
      <c r="H1691" s="33" t="n">
        <v>0.53</v>
      </c>
      <c r="I1691" s="33" t="n"/>
      <c r="J1691" s="33" t="n"/>
      <c r="K1691" s="34" t="n">
        <v>-0.9655140738410571</v>
      </c>
      <c r="L1691" s="35">
        <f>IF(ISNUMBER(K1691),EXP(K1691),"")</f>
        <v/>
      </c>
      <c r="M1691" s="18" t="inlineStr">
        <is>
          <t>every value from 0.01 to 24.55 in steps of 0.01</t>
        </is>
      </c>
      <c r="N1691" s="18" t="inlineStr">
        <is>
          <t>buildings|large|distance_to_river_km</t>
        </is>
      </c>
    </row>
    <row r="1692">
      <c r="B1692" s="18" t="inlineStr">
        <is>
          <t>buildings|large|distance_to_river_km|0.54</t>
        </is>
      </c>
      <c r="C1692" s="18" t="inlineStr">
        <is>
          <t>buildings</t>
        </is>
      </c>
      <c r="D1692" s="18" t="inlineStr">
        <is>
          <t>large</t>
        </is>
      </c>
      <c r="E1692" s="18" t="inlineStr">
        <is>
          <t>distance_to_river_km</t>
        </is>
      </c>
      <c r="F1692" s="18" t="inlineStr">
        <is>
          <t>spline value</t>
        </is>
      </c>
      <c r="G1692" s="18" t="n"/>
      <c r="H1692" s="33" t="n">
        <v>0.54</v>
      </c>
      <c r="I1692" s="33" t="n"/>
      <c r="J1692" s="33" t="n"/>
      <c r="K1692" s="34" t="n">
        <v>-0.9714152281514998</v>
      </c>
      <c r="L1692" s="35">
        <f>IF(ISNUMBER(K1692),EXP(K1692),"")</f>
        <v/>
      </c>
      <c r="M1692" s="18" t="inlineStr">
        <is>
          <t>every value from 0.01 to 24.55 in steps of 0.01</t>
        </is>
      </c>
      <c r="N1692" s="18" t="inlineStr">
        <is>
          <t>buildings|large|distance_to_river_km</t>
        </is>
      </c>
    </row>
    <row r="1693">
      <c r="B1693" s="18" t="inlineStr">
        <is>
          <t>buildings|large|distance_to_river_km|0.55</t>
        </is>
      </c>
      <c r="C1693" s="18" t="inlineStr">
        <is>
          <t>buildings</t>
        </is>
      </c>
      <c r="D1693" s="18" t="inlineStr">
        <is>
          <t>large</t>
        </is>
      </c>
      <c r="E1693" s="18" t="inlineStr">
        <is>
          <t>distance_to_river_km</t>
        </is>
      </c>
      <c r="F1693" s="18" t="inlineStr">
        <is>
          <t>spline value</t>
        </is>
      </c>
      <c r="G1693" s="18" t="n"/>
      <c r="H1693" s="33" t="n">
        <v>0.55</v>
      </c>
      <c r="I1693" s="33" t="n"/>
      <c r="J1693" s="33" t="n"/>
      <c r="K1693" s="34" t="n">
        <v>-0.9770995186057047</v>
      </c>
      <c r="L1693" s="35">
        <f>IF(ISNUMBER(K1693),EXP(K1693),"")</f>
        <v/>
      </c>
      <c r="M1693" s="18" t="inlineStr">
        <is>
          <t>every value from 0.01 to 24.55 in steps of 0.01</t>
        </is>
      </c>
      <c r="N1693" s="18" t="inlineStr">
        <is>
          <t>buildings|large|distance_to_river_km</t>
        </is>
      </c>
    </row>
    <row r="1694">
      <c r="B1694" s="18" t="inlineStr">
        <is>
          <t>buildings|large|distance_to_river_km|0.56</t>
        </is>
      </c>
      <c r="C1694" s="18" t="inlineStr">
        <is>
          <t>buildings</t>
        </is>
      </c>
      <c r="D1694" s="18" t="inlineStr">
        <is>
          <t>large</t>
        </is>
      </c>
      <c r="E1694" s="18" t="inlineStr">
        <is>
          <t>distance_to_river_km</t>
        </is>
      </c>
      <c r="F1694" s="18" t="inlineStr">
        <is>
          <t>spline value</t>
        </is>
      </c>
      <c r="G1694" s="18" t="n"/>
      <c r="H1694" s="33" t="n">
        <v>0.5600000000000001</v>
      </c>
      <c r="I1694" s="33" t="n"/>
      <c r="J1694" s="33" t="n"/>
      <c r="K1694" s="34" t="n">
        <v>-0.9825696607045353</v>
      </c>
      <c r="L1694" s="35">
        <f>IF(ISNUMBER(K1694),EXP(K1694),"")</f>
        <v/>
      </c>
      <c r="M1694" s="18" t="inlineStr">
        <is>
          <t>every value from 0.01 to 24.55 in steps of 0.01</t>
        </is>
      </c>
      <c r="N1694" s="18" t="inlineStr">
        <is>
          <t>buildings|large|distance_to_river_km</t>
        </is>
      </c>
    </row>
    <row r="1695">
      <c r="B1695" s="18" t="inlineStr">
        <is>
          <t>buildings|large|distance_to_river_km|0.57</t>
        </is>
      </c>
      <c r="C1695" s="18" t="inlineStr">
        <is>
          <t>buildings</t>
        </is>
      </c>
      <c r="D1695" s="18" t="inlineStr">
        <is>
          <t>large</t>
        </is>
      </c>
      <c r="E1695" s="18" t="inlineStr">
        <is>
          <t>distance_to_river_km</t>
        </is>
      </c>
      <c r="F1695" s="18" t="inlineStr">
        <is>
          <t>spline value</t>
        </is>
      </c>
      <c r="G1695" s="18" t="n"/>
      <c r="H1695" s="33" t="n">
        <v>0.57</v>
      </c>
      <c r="I1695" s="33" t="n"/>
      <c r="J1695" s="33" t="n"/>
      <c r="K1695" s="34" t="n">
        <v>-0.9878283699488544</v>
      </c>
      <c r="L1695" s="35">
        <f>IF(ISNUMBER(K1695),EXP(K1695),"")</f>
        <v/>
      </c>
      <c r="M1695" s="18" t="inlineStr">
        <is>
          <t>every value from 0.01 to 24.55 in steps of 0.01</t>
        </is>
      </c>
      <c r="N1695" s="18" t="inlineStr">
        <is>
          <t>buildings|large|distance_to_river_km</t>
        </is>
      </c>
    </row>
    <row r="1696">
      <c r="B1696" s="18" t="inlineStr">
        <is>
          <t>buildings|large|distance_to_river_km|0.58</t>
        </is>
      </c>
      <c r="C1696" s="18" t="inlineStr">
        <is>
          <t>buildings</t>
        </is>
      </c>
      <c r="D1696" s="18" t="inlineStr">
        <is>
          <t>large</t>
        </is>
      </c>
      <c r="E1696" s="18" t="inlineStr">
        <is>
          <t>distance_to_river_km</t>
        </is>
      </c>
      <c r="F1696" s="18" t="inlineStr">
        <is>
          <t>spline value</t>
        </is>
      </c>
      <c r="G1696" s="18" t="n"/>
      <c r="H1696" s="33" t="n">
        <v>0.58</v>
      </c>
      <c r="I1696" s="33" t="n"/>
      <c r="J1696" s="33" t="n"/>
      <c r="K1696" s="34" t="n">
        <v>-0.9928783618395258</v>
      </c>
      <c r="L1696" s="35">
        <f>IF(ISNUMBER(K1696),EXP(K1696),"")</f>
        <v/>
      </c>
      <c r="M1696" s="18" t="inlineStr">
        <is>
          <t>every value from 0.01 to 24.55 in steps of 0.01</t>
        </is>
      </c>
      <c r="N1696" s="18" t="inlineStr">
        <is>
          <t>buildings|large|distance_to_river_km</t>
        </is>
      </c>
    </row>
    <row r="1697">
      <c r="B1697" s="18" t="inlineStr">
        <is>
          <t>buildings|large|distance_to_river_km|0.59</t>
        </is>
      </c>
      <c r="C1697" s="18" t="inlineStr">
        <is>
          <t>buildings</t>
        </is>
      </c>
      <c r="D1697" s="18" t="inlineStr">
        <is>
          <t>large</t>
        </is>
      </c>
      <c r="E1697" s="18" t="inlineStr">
        <is>
          <t>distance_to_river_km</t>
        </is>
      </c>
      <c r="F1697" s="18" t="inlineStr">
        <is>
          <t>spline value</t>
        </is>
      </c>
      <c r="G1697" s="18" t="n"/>
      <c r="H1697" s="33" t="n">
        <v>0.59</v>
      </c>
      <c r="I1697" s="33" t="n"/>
      <c r="J1697" s="33" t="n"/>
      <c r="K1697" s="34" t="n">
        <v>-0.9977223518774129</v>
      </c>
      <c r="L1697" s="35">
        <f>IF(ISNUMBER(K1697),EXP(K1697),"")</f>
        <v/>
      </c>
      <c r="M1697" s="18" t="inlineStr">
        <is>
          <t>every value from 0.01 to 24.55 in steps of 0.01</t>
        </is>
      </c>
      <c r="N1697" s="18" t="inlineStr">
        <is>
          <t>buildings|large|distance_to_river_km</t>
        </is>
      </c>
    </row>
    <row r="1698">
      <c r="B1698" s="18" t="inlineStr">
        <is>
          <t>buildings|large|distance_to_river_km|0.60</t>
        </is>
      </c>
      <c r="C1698" s="18" t="inlineStr">
        <is>
          <t>buildings</t>
        </is>
      </c>
      <c r="D1698" s="18" t="inlineStr">
        <is>
          <t>large</t>
        </is>
      </c>
      <c r="E1698" s="18" t="inlineStr">
        <is>
          <t>distance_to_river_km</t>
        </is>
      </c>
      <c r="F1698" s="18" t="inlineStr">
        <is>
          <t>spline value</t>
        </is>
      </c>
      <c r="G1698" s="18" t="n"/>
      <c r="H1698" s="33" t="n">
        <v>0.6</v>
      </c>
      <c r="I1698" s="33" t="n"/>
      <c r="J1698" s="33" t="n"/>
      <c r="K1698" s="34" t="n">
        <v>-1.002363055563379</v>
      </c>
      <c r="L1698" s="35">
        <f>IF(ISNUMBER(K1698),EXP(K1698),"")</f>
        <v/>
      </c>
      <c r="M1698" s="18" t="inlineStr">
        <is>
          <t>every value from 0.01 to 24.55 in steps of 0.01</t>
        </is>
      </c>
      <c r="N1698" s="18" t="inlineStr">
        <is>
          <t>buildings|large|distance_to_river_km</t>
        </is>
      </c>
    </row>
    <row r="1699">
      <c r="B1699" s="18" t="inlineStr">
        <is>
          <t>buildings|large|distance_to_river_km|0.61</t>
        </is>
      </c>
      <c r="C1699" s="18" t="inlineStr">
        <is>
          <t>buildings</t>
        </is>
      </c>
      <c r="D1699" s="18" t="inlineStr">
        <is>
          <t>large</t>
        </is>
      </c>
      <c r="E1699" s="18" t="inlineStr">
        <is>
          <t>distance_to_river_km</t>
        </is>
      </c>
      <c r="F1699" s="18" t="inlineStr">
        <is>
          <t>spline value</t>
        </is>
      </c>
      <c r="G1699" s="18" t="n"/>
      <c r="H1699" s="33" t="n">
        <v>0.61</v>
      </c>
      <c r="I1699" s="33" t="n"/>
      <c r="J1699" s="33" t="n"/>
      <c r="K1699" s="34" t="n">
        <v>-1.006803188398286</v>
      </c>
      <c r="L1699" s="35">
        <f>IF(ISNUMBER(K1699),EXP(K1699),"")</f>
        <v/>
      </c>
      <c r="M1699" s="18" t="inlineStr">
        <is>
          <t>every value from 0.01 to 24.55 in steps of 0.01</t>
        </is>
      </c>
      <c r="N1699" s="18" t="inlineStr">
        <is>
          <t>buildings|large|distance_to_river_km</t>
        </is>
      </c>
    </row>
    <row r="1700">
      <c r="B1700" s="18" t="inlineStr">
        <is>
          <t>buildings|large|distance_to_river_km|0.62</t>
        </is>
      </c>
      <c r="C1700" s="18" t="inlineStr">
        <is>
          <t>buildings</t>
        </is>
      </c>
      <c r="D1700" s="18" t="inlineStr">
        <is>
          <t>large</t>
        </is>
      </c>
      <c r="E1700" s="18" t="inlineStr">
        <is>
          <t>distance_to_river_km</t>
        </is>
      </c>
      <c r="F1700" s="18" t="inlineStr">
        <is>
          <t>spline value</t>
        </is>
      </c>
      <c r="G1700" s="18" t="n"/>
      <c r="H1700" s="33" t="n">
        <v>0.62</v>
      </c>
      <c r="I1700" s="33" t="n"/>
      <c r="J1700" s="33" t="n"/>
      <c r="K1700" s="34" t="n">
        <v>-1.011045465882999</v>
      </c>
      <c r="L1700" s="35">
        <f>IF(ISNUMBER(K1700),EXP(K1700),"")</f>
        <v/>
      </c>
      <c r="M1700" s="18" t="inlineStr">
        <is>
          <t>every value from 0.01 to 24.55 in steps of 0.01</t>
        </is>
      </c>
      <c r="N1700" s="18" t="inlineStr">
        <is>
          <t>buildings|large|distance_to_river_km</t>
        </is>
      </c>
    </row>
    <row r="1701">
      <c r="B1701" s="18" t="inlineStr">
        <is>
          <t>buildings|large|distance_to_river_km|0.63</t>
        </is>
      </c>
      <c r="C1701" s="18" t="inlineStr">
        <is>
          <t>buildings</t>
        </is>
      </c>
      <c r="D1701" s="18" t="inlineStr">
        <is>
          <t>large</t>
        </is>
      </c>
      <c r="E1701" s="18" t="inlineStr">
        <is>
          <t>distance_to_river_km</t>
        </is>
      </c>
      <c r="F1701" s="18" t="inlineStr">
        <is>
          <t>spline value</t>
        </is>
      </c>
      <c r="G1701" s="18" t="n"/>
      <c r="H1701" s="33" t="n">
        <v>0.63</v>
      </c>
      <c r="I1701" s="33" t="n"/>
      <c r="J1701" s="33" t="n"/>
      <c r="K1701" s="34" t="n">
        <v>-1.01509260351838</v>
      </c>
      <c r="L1701" s="35">
        <f>IF(ISNUMBER(K1701),EXP(K1701),"")</f>
        <v/>
      </c>
      <c r="M1701" s="18" t="inlineStr">
        <is>
          <t>every value from 0.01 to 24.55 in steps of 0.01</t>
        </is>
      </c>
      <c r="N1701" s="18" t="inlineStr">
        <is>
          <t>buildings|large|distance_to_river_km</t>
        </is>
      </c>
    </row>
    <row r="1702">
      <c r="B1702" s="18" t="inlineStr">
        <is>
          <t>buildings|large|distance_to_river_km|0.64</t>
        </is>
      </c>
      <c r="C1702" s="18" t="inlineStr">
        <is>
          <t>buildings</t>
        </is>
      </c>
      <c r="D1702" s="18" t="inlineStr">
        <is>
          <t>large</t>
        </is>
      </c>
      <c r="E1702" s="18" t="inlineStr">
        <is>
          <t>distance_to_river_km</t>
        </is>
      </c>
      <c r="F1702" s="18" t="inlineStr">
        <is>
          <t>spline value</t>
        </is>
      </c>
      <c r="G1702" s="18" t="n"/>
      <c r="H1702" s="33" t="n">
        <v>0.64</v>
      </c>
      <c r="I1702" s="33" t="n"/>
      <c r="J1702" s="33" t="n"/>
      <c r="K1702" s="34" t="n">
        <v>-1.018947316805294</v>
      </c>
      <c r="L1702" s="35">
        <f>IF(ISNUMBER(K1702),EXP(K1702),"")</f>
        <v/>
      </c>
      <c r="M1702" s="18" t="inlineStr">
        <is>
          <t>every value from 0.01 to 24.55 in steps of 0.01</t>
        </is>
      </c>
      <c r="N1702" s="18" t="inlineStr">
        <is>
          <t>buildings|large|distance_to_river_km</t>
        </is>
      </c>
    </row>
    <row r="1703">
      <c r="B1703" s="18" t="inlineStr">
        <is>
          <t>buildings|large|distance_to_river_km|0.65</t>
        </is>
      </c>
      <c r="C1703" s="18" t="inlineStr">
        <is>
          <t>buildings</t>
        </is>
      </c>
      <c r="D1703" s="18" t="inlineStr">
        <is>
          <t>large</t>
        </is>
      </c>
      <c r="E1703" s="18" t="inlineStr">
        <is>
          <t>distance_to_river_km</t>
        </is>
      </c>
      <c r="F1703" s="18" t="inlineStr">
        <is>
          <t>spline value</t>
        </is>
      </c>
      <c r="G1703" s="18" t="n"/>
      <c r="H1703" s="33" t="n">
        <v>0.65</v>
      </c>
      <c r="I1703" s="33" t="n"/>
      <c r="J1703" s="33" t="n"/>
      <c r="K1703" s="34" t="n">
        <v>-1.022612321244602</v>
      </c>
      <c r="L1703" s="35">
        <f>IF(ISNUMBER(K1703),EXP(K1703),"")</f>
        <v/>
      </c>
      <c r="M1703" s="18" t="inlineStr">
        <is>
          <t>every value from 0.01 to 24.55 in steps of 0.01</t>
        </is>
      </c>
      <c r="N1703" s="18" t="inlineStr">
        <is>
          <t>buildings|large|distance_to_river_km</t>
        </is>
      </c>
    </row>
    <row r="1704">
      <c r="B1704" s="18" t="inlineStr">
        <is>
          <t>buildings|large|distance_to_river_km|0.66</t>
        </is>
      </c>
      <c r="C1704" s="18" t="inlineStr">
        <is>
          <t>buildings</t>
        </is>
      </c>
      <c r="D1704" s="18" t="inlineStr">
        <is>
          <t>large</t>
        </is>
      </c>
      <c r="E1704" s="18" t="inlineStr">
        <is>
          <t>distance_to_river_km</t>
        </is>
      </c>
      <c r="F1704" s="18" t="inlineStr">
        <is>
          <t>spline value</t>
        </is>
      </c>
      <c r="G1704" s="18" t="n"/>
      <c r="H1704" s="33" t="n">
        <v>0.66</v>
      </c>
      <c r="I1704" s="33" t="n"/>
      <c r="J1704" s="33" t="n"/>
      <c r="K1704" s="34" t="n">
        <v>-1.02609033233717</v>
      </c>
      <c r="L1704" s="35">
        <f>IF(ISNUMBER(K1704),EXP(K1704),"")</f>
        <v/>
      </c>
      <c r="M1704" s="18" t="inlineStr">
        <is>
          <t>every value from 0.01 to 24.55 in steps of 0.01</t>
        </is>
      </c>
      <c r="N1704" s="18" t="inlineStr">
        <is>
          <t>buildings|large|distance_to_river_km</t>
        </is>
      </c>
    </row>
    <row r="1705">
      <c r="B1705" s="18" t="inlineStr">
        <is>
          <t>buildings|large|distance_to_river_km|0.67</t>
        </is>
      </c>
      <c r="C1705" s="18" t="inlineStr">
        <is>
          <t>buildings</t>
        </is>
      </c>
      <c r="D1705" s="18" t="inlineStr">
        <is>
          <t>large</t>
        </is>
      </c>
      <c r="E1705" s="18" t="inlineStr">
        <is>
          <t>distance_to_river_km</t>
        </is>
      </c>
      <c r="F1705" s="18" t="inlineStr">
        <is>
          <t>spline value</t>
        </is>
      </c>
      <c r="G1705" s="18" t="n"/>
      <c r="H1705" s="33" t="n">
        <v>0.67</v>
      </c>
      <c r="I1705" s="33" t="n"/>
      <c r="J1705" s="33" t="n"/>
      <c r="K1705" s="34" t="n">
        <v>-1.029384065583858</v>
      </c>
      <c r="L1705" s="35">
        <f>IF(ISNUMBER(K1705),EXP(K1705),"")</f>
        <v/>
      </c>
      <c r="M1705" s="18" t="inlineStr">
        <is>
          <t>every value from 0.01 to 24.55 in steps of 0.01</t>
        </is>
      </c>
      <c r="N1705" s="18" t="inlineStr">
        <is>
          <t>buildings|large|distance_to_river_km</t>
        </is>
      </c>
    </row>
    <row r="1706">
      <c r="B1706" s="18" t="inlineStr">
        <is>
          <t>buildings|large|distance_to_river_km|0.68</t>
        </is>
      </c>
      <c r="C1706" s="18" t="inlineStr">
        <is>
          <t>buildings</t>
        </is>
      </c>
      <c r="D1706" s="18" t="inlineStr">
        <is>
          <t>large</t>
        </is>
      </c>
      <c r="E1706" s="18" t="inlineStr">
        <is>
          <t>distance_to_river_km</t>
        </is>
      </c>
      <c r="F1706" s="18" t="inlineStr">
        <is>
          <t>spline value</t>
        </is>
      </c>
      <c r="G1706" s="18" t="n"/>
      <c r="H1706" s="33" t="n">
        <v>0.68</v>
      </c>
      <c r="I1706" s="33" t="n"/>
      <c r="J1706" s="33" t="n"/>
      <c r="K1706" s="34" t="n">
        <v>-1.032496236485532</v>
      </c>
      <c r="L1706" s="35">
        <f>IF(ISNUMBER(K1706),EXP(K1706),"")</f>
        <v/>
      </c>
      <c r="M1706" s="18" t="inlineStr">
        <is>
          <t>every value from 0.01 to 24.55 in steps of 0.01</t>
        </is>
      </c>
      <c r="N1706" s="18" t="inlineStr">
        <is>
          <t>buildings|large|distance_to_river_km</t>
        </is>
      </c>
    </row>
    <row r="1707">
      <c r="B1707" s="18" t="inlineStr">
        <is>
          <t>buildings|large|distance_to_river_km|0.69</t>
        </is>
      </c>
      <c r="C1707" s="18" t="inlineStr">
        <is>
          <t>buildings</t>
        </is>
      </c>
      <c r="D1707" s="18" t="inlineStr">
        <is>
          <t>large</t>
        </is>
      </c>
      <c r="E1707" s="18" t="inlineStr">
        <is>
          <t>distance_to_river_km</t>
        </is>
      </c>
      <c r="F1707" s="18" t="inlineStr">
        <is>
          <t>spline value</t>
        </is>
      </c>
      <c r="G1707" s="18" t="n"/>
      <c r="H1707" s="33" t="n">
        <v>0.6899999999999999</v>
      </c>
      <c r="I1707" s="33" t="n"/>
      <c r="J1707" s="33" t="n"/>
      <c r="K1707" s="34" t="n">
        <v>-1.035429560543054</v>
      </c>
      <c r="L1707" s="35">
        <f>IF(ISNUMBER(K1707),EXP(K1707),"")</f>
        <v/>
      </c>
      <c r="M1707" s="18" t="inlineStr">
        <is>
          <t>every value from 0.01 to 24.55 in steps of 0.01</t>
        </is>
      </c>
      <c r="N1707" s="18" t="inlineStr">
        <is>
          <t>buildings|large|distance_to_river_km</t>
        </is>
      </c>
    </row>
    <row r="1708">
      <c r="B1708" s="18" t="inlineStr">
        <is>
          <t>buildings|large|distance_to_river_km|0.70</t>
        </is>
      </c>
      <c r="C1708" s="18" t="inlineStr">
        <is>
          <t>buildings</t>
        </is>
      </c>
      <c r="D1708" s="18" t="inlineStr">
        <is>
          <t>large</t>
        </is>
      </c>
      <c r="E1708" s="18" t="inlineStr">
        <is>
          <t>distance_to_river_km</t>
        </is>
      </c>
      <c r="F1708" s="18" t="inlineStr">
        <is>
          <t>spline value</t>
        </is>
      </c>
      <c r="G1708" s="18" t="n"/>
      <c r="H1708" s="33" t="n">
        <v>0.7</v>
      </c>
      <c r="I1708" s="33" t="n"/>
      <c r="J1708" s="33" t="n"/>
      <c r="K1708" s="34" t="n">
        <v>-1.038186753257289</v>
      </c>
      <c r="L1708" s="35">
        <f>IF(ISNUMBER(K1708),EXP(K1708),"")</f>
        <v/>
      </c>
      <c r="M1708" s="18" t="inlineStr">
        <is>
          <t>every value from 0.01 to 24.55 in steps of 0.01</t>
        </is>
      </c>
      <c r="N1708" s="18" t="inlineStr">
        <is>
          <t>buildings|large|distance_to_river_km</t>
        </is>
      </c>
    </row>
    <row r="1709">
      <c r="B1709" s="18" t="inlineStr">
        <is>
          <t>buildings|large|distance_to_river_km|0.71</t>
        </is>
      </c>
      <c r="C1709" s="18" t="inlineStr">
        <is>
          <t>buildings</t>
        </is>
      </c>
      <c r="D1709" s="18" t="inlineStr">
        <is>
          <t>large</t>
        </is>
      </c>
      <c r="E1709" s="18" t="inlineStr">
        <is>
          <t>distance_to_river_km</t>
        </is>
      </c>
      <c r="F1709" s="18" t="inlineStr">
        <is>
          <t>spline value</t>
        </is>
      </c>
      <c r="G1709" s="18" t="n"/>
      <c r="H1709" s="33" t="n">
        <v>0.71</v>
      </c>
      <c r="I1709" s="33" t="n"/>
      <c r="J1709" s="33" t="n"/>
      <c r="K1709" s="34" t="n">
        <v>-1.040770530129097</v>
      </c>
      <c r="L1709" s="35">
        <f>IF(ISNUMBER(K1709),EXP(K1709),"")</f>
        <v/>
      </c>
      <c r="M1709" s="18" t="inlineStr">
        <is>
          <t>every value from 0.01 to 24.55 in steps of 0.01</t>
        </is>
      </c>
      <c r="N1709" s="18" t="inlineStr">
        <is>
          <t>buildings|large|distance_to_river_km</t>
        </is>
      </c>
    </row>
    <row r="1710">
      <c r="B1710" s="18" t="inlineStr">
        <is>
          <t>buildings|large|distance_to_river_km|0.72</t>
        </is>
      </c>
      <c r="C1710" s="18" t="inlineStr">
        <is>
          <t>buildings</t>
        </is>
      </c>
      <c r="D1710" s="18" t="inlineStr">
        <is>
          <t>large</t>
        </is>
      </c>
      <c r="E1710" s="18" t="inlineStr">
        <is>
          <t>distance_to_river_km</t>
        </is>
      </c>
      <c r="F1710" s="18" t="inlineStr">
        <is>
          <t>spline value</t>
        </is>
      </c>
      <c r="G1710" s="18" t="n"/>
      <c r="H1710" s="33" t="n">
        <v>0.72</v>
      </c>
      <c r="I1710" s="33" t="n"/>
      <c r="J1710" s="33" t="n"/>
      <c r="K1710" s="34" t="n">
        <v>-1.043183606659344</v>
      </c>
      <c r="L1710" s="35">
        <f>IF(ISNUMBER(K1710),EXP(K1710),"")</f>
        <v/>
      </c>
      <c r="M1710" s="18" t="inlineStr">
        <is>
          <t>every value from 0.01 to 24.55 in steps of 0.01</t>
        </is>
      </c>
      <c r="N1710" s="18" t="inlineStr">
        <is>
          <t>buildings|large|distance_to_river_km</t>
        </is>
      </c>
    </row>
    <row r="1711">
      <c r="B1711" s="18" t="inlineStr">
        <is>
          <t>buildings|large|distance_to_river_km|0.73</t>
        </is>
      </c>
      <c r="C1711" s="18" t="inlineStr">
        <is>
          <t>buildings</t>
        </is>
      </c>
      <c r="D1711" s="18" t="inlineStr">
        <is>
          <t>large</t>
        </is>
      </c>
      <c r="E1711" s="18" t="inlineStr">
        <is>
          <t>distance_to_river_km</t>
        </is>
      </c>
      <c r="F1711" s="18" t="inlineStr">
        <is>
          <t>spline value</t>
        </is>
      </c>
      <c r="G1711" s="18" t="n"/>
      <c r="H1711" s="33" t="n">
        <v>0.73</v>
      </c>
      <c r="I1711" s="33" t="n"/>
      <c r="J1711" s="33" t="n"/>
      <c r="K1711" s="34" t="n">
        <v>-1.045428698348893</v>
      </c>
      <c r="L1711" s="35">
        <f>IF(ISNUMBER(K1711),EXP(K1711),"")</f>
        <v/>
      </c>
      <c r="M1711" s="18" t="inlineStr">
        <is>
          <t>every value from 0.01 to 24.55 in steps of 0.01</t>
        </is>
      </c>
      <c r="N1711" s="18" t="inlineStr">
        <is>
          <t>buildings|large|distance_to_river_km</t>
        </is>
      </c>
    </row>
    <row r="1712">
      <c r="B1712" s="18" t="inlineStr">
        <is>
          <t>buildings|large|distance_to_river_km|0.74</t>
        </is>
      </c>
      <c r="C1712" s="18" t="inlineStr">
        <is>
          <t>buildings</t>
        </is>
      </c>
      <c r="D1712" s="18" t="inlineStr">
        <is>
          <t>large</t>
        </is>
      </c>
      <c r="E1712" s="18" t="inlineStr">
        <is>
          <t>distance_to_river_km</t>
        </is>
      </c>
      <c r="F1712" s="18" t="inlineStr">
        <is>
          <t>spline value</t>
        </is>
      </c>
      <c r="G1712" s="18" t="n"/>
      <c r="H1712" s="33" t="n">
        <v>0.74</v>
      </c>
      <c r="I1712" s="33" t="n"/>
      <c r="J1712" s="33" t="n"/>
      <c r="K1712" s="34" t="n">
        <v>-1.047508520698606</v>
      </c>
      <c r="L1712" s="35">
        <f>IF(ISNUMBER(K1712),EXP(K1712),"")</f>
        <v/>
      </c>
      <c r="M1712" s="18" t="inlineStr">
        <is>
          <t>every value from 0.01 to 24.55 in steps of 0.01</t>
        </is>
      </c>
      <c r="N1712" s="18" t="inlineStr">
        <is>
          <t>buildings|large|distance_to_river_km</t>
        </is>
      </c>
    </row>
    <row r="1713">
      <c r="B1713" s="18" t="inlineStr">
        <is>
          <t>buildings|large|distance_to_river_km|0.75</t>
        </is>
      </c>
      <c r="C1713" s="18" t="inlineStr">
        <is>
          <t>buildings</t>
        </is>
      </c>
      <c r="D1713" s="18" t="inlineStr">
        <is>
          <t>large</t>
        </is>
      </c>
      <c r="E1713" s="18" t="inlineStr">
        <is>
          <t>distance_to_river_km</t>
        </is>
      </c>
      <c r="F1713" s="18" t="inlineStr">
        <is>
          <t>spline value</t>
        </is>
      </c>
      <c r="G1713" s="18" t="n"/>
      <c r="H1713" s="33" t="n">
        <v>0.75</v>
      </c>
      <c r="I1713" s="33" t="n"/>
      <c r="J1713" s="33" t="n"/>
      <c r="K1713" s="34" t="n">
        <v>-1.049425789209347</v>
      </c>
      <c r="L1713" s="35">
        <f>IF(ISNUMBER(K1713),EXP(K1713),"")</f>
        <v/>
      </c>
      <c r="M1713" s="18" t="inlineStr">
        <is>
          <t>every value from 0.01 to 24.55 in steps of 0.01</t>
        </is>
      </c>
      <c r="N1713" s="18" t="inlineStr">
        <is>
          <t>buildings|large|distance_to_river_km</t>
        </is>
      </c>
    </row>
    <row r="1714">
      <c r="B1714" s="18" t="inlineStr">
        <is>
          <t>buildings|large|distance_to_river_km|0.76</t>
        </is>
      </c>
      <c r="C1714" s="18" t="inlineStr">
        <is>
          <t>buildings</t>
        </is>
      </c>
      <c r="D1714" s="18" t="inlineStr">
        <is>
          <t>large</t>
        </is>
      </c>
      <c r="E1714" s="18" t="inlineStr">
        <is>
          <t>distance_to_river_km</t>
        </is>
      </c>
      <c r="F1714" s="18" t="inlineStr">
        <is>
          <t>spline value</t>
        </is>
      </c>
      <c r="G1714" s="18" t="n"/>
      <c r="H1714" s="33" t="n">
        <v>0.76</v>
      </c>
      <c r="I1714" s="33" t="n"/>
      <c r="J1714" s="33" t="n"/>
      <c r="K1714" s="34" t="n">
        <v>-1.05118321938198</v>
      </c>
      <c r="L1714" s="35">
        <f>IF(ISNUMBER(K1714),EXP(K1714),"")</f>
        <v/>
      </c>
      <c r="M1714" s="18" t="inlineStr">
        <is>
          <t>every value from 0.01 to 24.55 in steps of 0.01</t>
        </is>
      </c>
      <c r="N1714" s="18" t="inlineStr">
        <is>
          <t>buildings|large|distance_to_river_km</t>
        </is>
      </c>
    </row>
    <row r="1715">
      <c r="B1715" s="18" t="inlineStr">
        <is>
          <t>buildings|large|distance_to_river_km|0.77</t>
        </is>
      </c>
      <c r="C1715" s="18" t="inlineStr">
        <is>
          <t>buildings</t>
        </is>
      </c>
      <c r="D1715" s="18" t="inlineStr">
        <is>
          <t>large</t>
        </is>
      </c>
      <c r="E1715" s="18" t="inlineStr">
        <is>
          <t>distance_to_river_km</t>
        </is>
      </c>
      <c r="F1715" s="18" t="inlineStr">
        <is>
          <t>spline value</t>
        </is>
      </c>
      <c r="G1715" s="18" t="n"/>
      <c r="H1715" s="33" t="n">
        <v>0.77</v>
      </c>
      <c r="I1715" s="33" t="n"/>
      <c r="J1715" s="33" t="n"/>
      <c r="K1715" s="34" t="n">
        <v>-1.052783526717368</v>
      </c>
      <c r="L1715" s="35">
        <f>IF(ISNUMBER(K1715),EXP(K1715),"")</f>
        <v/>
      </c>
      <c r="M1715" s="18" t="inlineStr">
        <is>
          <t>every value from 0.01 to 24.55 in steps of 0.01</t>
        </is>
      </c>
      <c r="N1715" s="18" t="inlineStr">
        <is>
          <t>buildings|large|distance_to_river_km</t>
        </is>
      </c>
    </row>
    <row r="1716">
      <c r="B1716" s="18" t="inlineStr">
        <is>
          <t>buildings|large|distance_to_river_km|0.78</t>
        </is>
      </c>
      <c r="C1716" s="18" t="inlineStr">
        <is>
          <t>buildings</t>
        </is>
      </c>
      <c r="D1716" s="18" t="inlineStr">
        <is>
          <t>large</t>
        </is>
      </c>
      <c r="E1716" s="18" t="inlineStr">
        <is>
          <t>distance_to_river_km</t>
        </is>
      </c>
      <c r="F1716" s="18" t="inlineStr">
        <is>
          <t>spline value</t>
        </is>
      </c>
      <c r="G1716" s="18" t="n"/>
      <c r="H1716" s="33" t="n">
        <v>0.78</v>
      </c>
      <c r="I1716" s="33" t="n"/>
      <c r="J1716" s="33" t="n"/>
      <c r="K1716" s="34" t="n">
        <v>-1.054229426716373</v>
      </c>
      <c r="L1716" s="35">
        <f>IF(ISNUMBER(K1716),EXP(K1716),"")</f>
        <v/>
      </c>
      <c r="M1716" s="18" t="inlineStr">
        <is>
          <t>every value from 0.01 to 24.55 in steps of 0.01</t>
        </is>
      </c>
      <c r="N1716" s="18" t="inlineStr">
        <is>
          <t>buildings|large|distance_to_river_km</t>
        </is>
      </c>
    </row>
    <row r="1717">
      <c r="B1717" s="18" t="inlineStr">
        <is>
          <t>buildings|large|distance_to_river_km|0.79</t>
        </is>
      </c>
      <c r="C1717" s="18" t="inlineStr">
        <is>
          <t>buildings</t>
        </is>
      </c>
      <c r="D1717" s="18" t="inlineStr">
        <is>
          <t>large</t>
        </is>
      </c>
      <c r="E1717" s="18" t="inlineStr">
        <is>
          <t>distance_to_river_km</t>
        </is>
      </c>
      <c r="F1717" s="18" t="inlineStr">
        <is>
          <t>spline value</t>
        </is>
      </c>
      <c r="G1717" s="18" t="n"/>
      <c r="H1717" s="33" t="n">
        <v>0.79</v>
      </c>
      <c r="I1717" s="33" t="n"/>
      <c r="J1717" s="33" t="n"/>
      <c r="K1717" s="34" t="n">
        <v>-1.05552363487986</v>
      </c>
      <c r="L1717" s="35">
        <f>IF(ISNUMBER(K1717),EXP(K1717),"")</f>
        <v/>
      </c>
      <c r="M1717" s="18" t="inlineStr">
        <is>
          <t>every value from 0.01 to 24.55 in steps of 0.01</t>
        </is>
      </c>
      <c r="N1717" s="18" t="inlineStr">
        <is>
          <t>buildings|large|distance_to_river_km</t>
        </is>
      </c>
    </row>
    <row r="1718">
      <c r="B1718" s="18" t="inlineStr">
        <is>
          <t>buildings|large|distance_to_river_km|0.80</t>
        </is>
      </c>
      <c r="C1718" s="18" t="inlineStr">
        <is>
          <t>buildings</t>
        </is>
      </c>
      <c r="D1718" s="18" t="inlineStr">
        <is>
          <t>large</t>
        </is>
      </c>
      <c r="E1718" s="18" t="inlineStr">
        <is>
          <t>distance_to_river_km</t>
        </is>
      </c>
      <c r="F1718" s="18" t="inlineStr">
        <is>
          <t>spline value</t>
        </is>
      </c>
      <c r="G1718" s="18" t="n"/>
      <c r="H1718" s="33" t="n">
        <v>0.8</v>
      </c>
      <c r="I1718" s="33" t="n"/>
      <c r="J1718" s="33" t="n"/>
      <c r="K1718" s="34" t="n">
        <v>-1.056668866708691</v>
      </c>
      <c r="L1718" s="35">
        <f>IF(ISNUMBER(K1718),EXP(K1718),"")</f>
        <v/>
      </c>
      <c r="M1718" s="18" t="inlineStr">
        <is>
          <t>every value from 0.01 to 24.55 in steps of 0.01</t>
        </is>
      </c>
      <c r="N1718" s="18" t="inlineStr">
        <is>
          <t>buildings|large|distance_to_river_km</t>
        </is>
      </c>
    </row>
    <row r="1719">
      <c r="B1719" s="18" t="inlineStr">
        <is>
          <t>buildings|large|distance_to_river_km|0.81</t>
        </is>
      </c>
      <c r="C1719" s="18" t="inlineStr">
        <is>
          <t>buildings</t>
        </is>
      </c>
      <c r="D1719" s="18" t="inlineStr">
        <is>
          <t>large</t>
        </is>
      </c>
      <c r="E1719" s="18" t="inlineStr">
        <is>
          <t>distance_to_river_km</t>
        </is>
      </c>
      <c r="F1719" s="18" t="inlineStr">
        <is>
          <t>spline value</t>
        </is>
      </c>
      <c r="G1719" s="18" t="n"/>
      <c r="H1719" s="33" t="n">
        <v>0.8100000000000001</v>
      </c>
      <c r="I1719" s="33" t="n"/>
      <c r="J1719" s="33" t="n"/>
      <c r="K1719" s="34" t="n">
        <v>-1.05766783770373</v>
      </c>
      <c r="L1719" s="35">
        <f>IF(ISNUMBER(K1719),EXP(K1719),"")</f>
        <v/>
      </c>
      <c r="M1719" s="18" t="inlineStr">
        <is>
          <t>every value from 0.01 to 24.55 in steps of 0.01</t>
        </is>
      </c>
      <c r="N1719" s="18" t="inlineStr">
        <is>
          <t>buildings|large|distance_to_river_km</t>
        </is>
      </c>
    </row>
    <row r="1720">
      <c r="B1720" s="18" t="inlineStr">
        <is>
          <t>buildings|large|distance_to_river_km|0.82</t>
        </is>
      </c>
      <c r="C1720" s="18" t="inlineStr">
        <is>
          <t>buildings</t>
        </is>
      </c>
      <c r="D1720" s="18" t="inlineStr">
        <is>
          <t>large</t>
        </is>
      </c>
      <c r="E1720" s="18" t="inlineStr">
        <is>
          <t>distance_to_river_km</t>
        </is>
      </c>
      <c r="F1720" s="18" t="inlineStr">
        <is>
          <t>spline value</t>
        </is>
      </c>
      <c r="G1720" s="18" t="n"/>
      <c r="H1720" s="33" t="n">
        <v>0.82</v>
      </c>
      <c r="I1720" s="33" t="n"/>
      <c r="J1720" s="33" t="n"/>
      <c r="K1720" s="34" t="n">
        <v>-1.05852326336584</v>
      </c>
      <c r="L1720" s="35">
        <f>IF(ISNUMBER(K1720),EXP(K1720),"")</f>
        <v/>
      </c>
      <c r="M1720" s="18" t="inlineStr">
        <is>
          <t>every value from 0.01 to 24.55 in steps of 0.01</t>
        </is>
      </c>
      <c r="N1720" s="18" t="inlineStr">
        <is>
          <t>buildings|large|distance_to_river_km</t>
        </is>
      </c>
    </row>
    <row r="1721">
      <c r="B1721" s="18" t="inlineStr">
        <is>
          <t>buildings|large|distance_to_river_km|0.83</t>
        </is>
      </c>
      <c r="C1721" s="18" t="inlineStr">
        <is>
          <t>buildings</t>
        </is>
      </c>
      <c r="D1721" s="18" t="inlineStr">
        <is>
          <t>large</t>
        </is>
      </c>
      <c r="E1721" s="18" t="inlineStr">
        <is>
          <t>distance_to_river_km</t>
        </is>
      </c>
      <c r="F1721" s="18" t="inlineStr">
        <is>
          <t>spline value</t>
        </is>
      </c>
      <c r="G1721" s="18" t="n"/>
      <c r="H1721" s="33" t="n">
        <v>0.83</v>
      </c>
      <c r="I1721" s="33" t="n"/>
      <c r="J1721" s="33" t="n"/>
      <c r="K1721" s="34" t="n">
        <v>-1.059237859195885</v>
      </c>
      <c r="L1721" s="35">
        <f>IF(ISNUMBER(K1721),EXP(K1721),"")</f>
        <v/>
      </c>
      <c r="M1721" s="18" t="inlineStr">
        <is>
          <t>every value from 0.01 to 24.55 in steps of 0.01</t>
        </is>
      </c>
      <c r="N1721" s="18" t="inlineStr">
        <is>
          <t>buildings|large|distance_to_river_km</t>
        </is>
      </c>
    </row>
    <row r="1722">
      <c r="B1722" s="18" t="inlineStr">
        <is>
          <t>buildings|large|distance_to_river_km|0.84</t>
        </is>
      </c>
      <c r="C1722" s="18" t="inlineStr">
        <is>
          <t>buildings</t>
        </is>
      </c>
      <c r="D1722" s="18" t="inlineStr">
        <is>
          <t>large</t>
        </is>
      </c>
      <c r="E1722" s="18" t="inlineStr">
        <is>
          <t>distance_to_river_km</t>
        </is>
      </c>
      <c r="F1722" s="18" t="inlineStr">
        <is>
          <t>spline value</t>
        </is>
      </c>
      <c r="G1722" s="18" t="n"/>
      <c r="H1722" s="33" t="n">
        <v>0.84</v>
      </c>
      <c r="I1722" s="33" t="n"/>
      <c r="J1722" s="33" t="n"/>
      <c r="K1722" s="34" t="n">
        <v>-1.059814340694728</v>
      </c>
      <c r="L1722" s="35">
        <f>IF(ISNUMBER(K1722),EXP(K1722),"")</f>
        <v/>
      </c>
      <c r="M1722" s="18" t="inlineStr">
        <is>
          <t>every value from 0.01 to 24.55 in steps of 0.01</t>
        </is>
      </c>
      <c r="N1722" s="18" t="inlineStr">
        <is>
          <t>buildings|large|distance_to_river_km</t>
        </is>
      </c>
    </row>
    <row r="1723">
      <c r="B1723" s="18" t="inlineStr">
        <is>
          <t>buildings|large|distance_to_river_km|0.85</t>
        </is>
      </c>
      <c r="C1723" s="18" t="inlineStr">
        <is>
          <t>buildings</t>
        </is>
      </c>
      <c r="D1723" s="18" t="inlineStr">
        <is>
          <t>large</t>
        </is>
      </c>
      <c r="E1723" s="18" t="inlineStr">
        <is>
          <t>distance_to_river_km</t>
        </is>
      </c>
      <c r="F1723" s="18" t="inlineStr">
        <is>
          <t>spline value</t>
        </is>
      </c>
      <c r="G1723" s="18" t="n"/>
      <c r="H1723" s="33" t="n">
        <v>0.85</v>
      </c>
      <c r="I1723" s="33" t="n"/>
      <c r="J1723" s="33" t="n"/>
      <c r="K1723" s="34" t="n">
        <v>-1.060255423363231</v>
      </c>
      <c r="L1723" s="35">
        <f>IF(ISNUMBER(K1723),EXP(K1723),"")</f>
        <v/>
      </c>
      <c r="M1723" s="18" t="inlineStr">
        <is>
          <t>every value from 0.01 to 24.55 in steps of 0.01</t>
        </is>
      </c>
      <c r="N1723" s="18" t="inlineStr">
        <is>
          <t>buildings|large|distance_to_river_km</t>
        </is>
      </c>
    </row>
    <row r="1724">
      <c r="B1724" s="18" t="inlineStr">
        <is>
          <t>buildings|large|distance_to_river_km|0.86</t>
        </is>
      </c>
      <c r="C1724" s="18" t="inlineStr">
        <is>
          <t>buildings</t>
        </is>
      </c>
      <c r="D1724" s="18" t="inlineStr">
        <is>
          <t>large</t>
        </is>
      </c>
      <c r="E1724" s="18" t="inlineStr">
        <is>
          <t>distance_to_river_km</t>
        </is>
      </c>
      <c r="F1724" s="18" t="inlineStr">
        <is>
          <t>spline value</t>
        </is>
      </c>
      <c r="G1724" s="18" t="n"/>
      <c r="H1724" s="33" t="n">
        <v>0.86</v>
      </c>
      <c r="I1724" s="33" t="n"/>
      <c r="J1724" s="33" t="n"/>
      <c r="K1724" s="34" t="n">
        <v>-1.060563822702259</v>
      </c>
      <c r="L1724" s="35">
        <f>IF(ISNUMBER(K1724),EXP(K1724),"")</f>
        <v/>
      </c>
      <c r="M1724" s="18" t="inlineStr">
        <is>
          <t>every value from 0.01 to 24.55 in steps of 0.01</t>
        </is>
      </c>
      <c r="N1724" s="18" t="inlineStr">
        <is>
          <t>buildings|large|distance_to_river_km</t>
        </is>
      </c>
    </row>
    <row r="1725">
      <c r="B1725" s="18" t="inlineStr">
        <is>
          <t>buildings|large|distance_to_river_km|0.87</t>
        </is>
      </c>
      <c r="C1725" s="18" t="inlineStr">
        <is>
          <t>buildings</t>
        </is>
      </c>
      <c r="D1725" s="18" t="inlineStr">
        <is>
          <t>large</t>
        </is>
      </c>
      <c r="E1725" s="18" t="inlineStr">
        <is>
          <t>distance_to_river_km</t>
        </is>
      </c>
      <c r="F1725" s="18" t="inlineStr">
        <is>
          <t>spline value</t>
        </is>
      </c>
      <c r="G1725" s="18" t="n"/>
      <c r="H1725" s="33" t="n">
        <v>0.87</v>
      </c>
      <c r="I1725" s="33" t="n"/>
      <c r="J1725" s="33" t="n"/>
      <c r="K1725" s="34" t="n">
        <v>-1.060742254212674</v>
      </c>
      <c r="L1725" s="35">
        <f>IF(ISNUMBER(K1725),EXP(K1725),"")</f>
        <v/>
      </c>
      <c r="M1725" s="18" t="inlineStr">
        <is>
          <t>every value from 0.01 to 24.55 in steps of 0.01</t>
        </is>
      </c>
      <c r="N1725" s="18" t="inlineStr">
        <is>
          <t>buildings|large|distance_to_river_km</t>
        </is>
      </c>
    </row>
    <row r="1726">
      <c r="B1726" s="18" t="inlineStr">
        <is>
          <t>buildings|large|distance_to_river_km|0.88</t>
        </is>
      </c>
      <c r="C1726" s="18" t="inlineStr">
        <is>
          <t>buildings</t>
        </is>
      </c>
      <c r="D1726" s="18" t="inlineStr">
        <is>
          <t>large</t>
        </is>
      </c>
      <c r="E1726" s="18" t="inlineStr">
        <is>
          <t>distance_to_river_km</t>
        </is>
      </c>
      <c r="F1726" s="18" t="inlineStr">
        <is>
          <t>spline value</t>
        </is>
      </c>
      <c r="G1726" s="18" t="n"/>
      <c r="H1726" s="33" t="n">
        <v>0.88</v>
      </c>
      <c r="I1726" s="33" t="n"/>
      <c r="J1726" s="33" t="n"/>
      <c r="K1726" s="34" t="n">
        <v>-1.060793433395339</v>
      </c>
      <c r="L1726" s="35">
        <f>IF(ISNUMBER(K1726),EXP(K1726),"")</f>
        <v/>
      </c>
      <c r="M1726" s="18" t="inlineStr">
        <is>
          <t>every value from 0.01 to 24.55 in steps of 0.01</t>
        </is>
      </c>
      <c r="N1726" s="18" t="inlineStr">
        <is>
          <t>buildings|large|distance_to_river_km</t>
        </is>
      </c>
    </row>
    <row r="1727">
      <c r="B1727" s="18" t="inlineStr">
        <is>
          <t>buildings|large|distance_to_river_km|0.89</t>
        </is>
      </c>
      <c r="C1727" s="18" t="inlineStr">
        <is>
          <t>buildings</t>
        </is>
      </c>
      <c r="D1727" s="18" t="inlineStr">
        <is>
          <t>large</t>
        </is>
      </c>
      <c r="E1727" s="18" t="inlineStr">
        <is>
          <t>distance_to_river_km</t>
        </is>
      </c>
      <c r="F1727" s="18" t="inlineStr">
        <is>
          <t>spline value</t>
        </is>
      </c>
      <c r="G1727" s="18" t="n"/>
      <c r="H1727" s="33" t="n">
        <v>0.89</v>
      </c>
      <c r="I1727" s="33" t="n"/>
      <c r="J1727" s="33" t="n"/>
      <c r="K1727" s="34" t="n">
        <v>-1.06072007575112</v>
      </c>
      <c r="L1727" s="35">
        <f>IF(ISNUMBER(K1727),EXP(K1727),"")</f>
        <v/>
      </c>
      <c r="M1727" s="18" t="inlineStr">
        <is>
          <t>every value from 0.01 to 24.55 in steps of 0.01</t>
        </is>
      </c>
      <c r="N1727" s="18" t="inlineStr">
        <is>
          <t>buildings|large|distance_to_river_km</t>
        </is>
      </c>
    </row>
    <row r="1728">
      <c r="B1728" s="18" t="inlineStr">
        <is>
          <t>buildings|large|distance_to_river_km|0.90</t>
        </is>
      </c>
      <c r="C1728" s="18" t="inlineStr">
        <is>
          <t>buildings</t>
        </is>
      </c>
      <c r="D1728" s="18" t="inlineStr">
        <is>
          <t>large</t>
        </is>
      </c>
      <c r="E1728" s="18" t="inlineStr">
        <is>
          <t>distance_to_river_km</t>
        </is>
      </c>
      <c r="F1728" s="18" t="inlineStr">
        <is>
          <t>spline value</t>
        </is>
      </c>
      <c r="G1728" s="18" t="n"/>
      <c r="H1728" s="33" t="n">
        <v>0.9</v>
      </c>
      <c r="I1728" s="33" t="n"/>
      <c r="J1728" s="33" t="n"/>
      <c r="K1728" s="34" t="n">
        <v>-1.060524896780878</v>
      </c>
      <c r="L1728" s="35">
        <f>IF(ISNUMBER(K1728),EXP(K1728),"")</f>
        <v/>
      </c>
      <c r="M1728" s="18" t="inlineStr">
        <is>
          <t>every value from 0.01 to 24.55 in steps of 0.01</t>
        </is>
      </c>
      <c r="N1728" s="18" t="inlineStr">
        <is>
          <t>buildings|large|distance_to_river_km</t>
        </is>
      </c>
    </row>
    <row r="1729">
      <c r="B1729" s="18" t="inlineStr">
        <is>
          <t>buildings|large|distance_to_river_km|0.91</t>
        </is>
      </c>
      <c r="C1729" s="18" t="inlineStr">
        <is>
          <t>buildings</t>
        </is>
      </c>
      <c r="D1729" s="18" t="inlineStr">
        <is>
          <t>large</t>
        </is>
      </c>
      <c r="E1729" s="18" t="inlineStr">
        <is>
          <t>distance_to_river_km</t>
        </is>
      </c>
      <c r="F1729" s="18" t="inlineStr">
        <is>
          <t>spline value</t>
        </is>
      </c>
      <c r="G1729" s="18" t="n"/>
      <c r="H1729" s="33" t="n">
        <v>0.91</v>
      </c>
      <c r="I1729" s="33" t="n"/>
      <c r="J1729" s="33" t="n"/>
      <c r="K1729" s="34" t="n">
        <v>-1.060210611985476</v>
      </c>
      <c r="L1729" s="35">
        <f>IF(ISNUMBER(K1729),EXP(K1729),"")</f>
        <v/>
      </c>
      <c r="M1729" s="18" t="inlineStr">
        <is>
          <t>every value from 0.01 to 24.55 in steps of 0.01</t>
        </is>
      </c>
      <c r="N1729" s="18" t="inlineStr">
        <is>
          <t>buildings|large|distance_to_river_km</t>
        </is>
      </c>
    </row>
    <row r="1730">
      <c r="B1730" s="18" t="inlineStr">
        <is>
          <t>buildings|large|distance_to_river_km|0.92</t>
        </is>
      </c>
      <c r="C1730" s="18" t="inlineStr">
        <is>
          <t>buildings</t>
        </is>
      </c>
      <c r="D1730" s="18" t="inlineStr">
        <is>
          <t>large</t>
        </is>
      </c>
      <c r="E1730" s="18" t="inlineStr">
        <is>
          <t>distance_to_river_km</t>
        </is>
      </c>
      <c r="F1730" s="18" t="inlineStr">
        <is>
          <t>spline value</t>
        </is>
      </c>
      <c r="G1730" s="18" t="n"/>
      <c r="H1730" s="33" t="n">
        <v>0.92</v>
      </c>
      <c r="I1730" s="33" t="n"/>
      <c r="J1730" s="33" t="n"/>
      <c r="K1730" s="34" t="n">
        <v>-1.059779936865778</v>
      </c>
      <c r="L1730" s="35">
        <f>IF(ISNUMBER(K1730),EXP(K1730),"")</f>
        <v/>
      </c>
      <c r="M1730" s="18" t="inlineStr">
        <is>
          <t>every value from 0.01 to 24.55 in steps of 0.01</t>
        </is>
      </c>
      <c r="N1730" s="18" t="inlineStr">
        <is>
          <t>buildings|large|distance_to_river_km</t>
        </is>
      </c>
    </row>
    <row r="1731">
      <c r="B1731" s="18" t="inlineStr">
        <is>
          <t>buildings|large|distance_to_river_km|0.93</t>
        </is>
      </c>
      <c r="C1731" s="18" t="inlineStr">
        <is>
          <t>buildings</t>
        </is>
      </c>
      <c r="D1731" s="18" t="inlineStr">
        <is>
          <t>large</t>
        </is>
      </c>
      <c r="E1731" s="18" t="inlineStr">
        <is>
          <t>distance_to_river_km</t>
        </is>
      </c>
      <c r="F1731" s="18" t="inlineStr">
        <is>
          <t>spline value</t>
        </is>
      </c>
      <c r="G1731" s="18" t="n"/>
      <c r="H1731" s="33" t="n">
        <v>0.93</v>
      </c>
      <c r="I1731" s="33" t="n"/>
      <c r="J1731" s="33" t="n"/>
      <c r="K1731" s="34" t="n">
        <v>-1.059235586922648</v>
      </c>
      <c r="L1731" s="35">
        <f>IF(ISNUMBER(K1731),EXP(K1731),"")</f>
        <v/>
      </c>
      <c r="M1731" s="18" t="inlineStr">
        <is>
          <t>every value from 0.01 to 24.55 in steps of 0.01</t>
        </is>
      </c>
      <c r="N1731" s="18" t="inlineStr">
        <is>
          <t>buildings|large|distance_to_river_km</t>
        </is>
      </c>
    </row>
    <row r="1732">
      <c r="B1732" s="18" t="inlineStr">
        <is>
          <t>buildings|large|distance_to_river_km|0.94</t>
        </is>
      </c>
      <c r="C1732" s="18" t="inlineStr">
        <is>
          <t>buildings</t>
        </is>
      </c>
      <c r="D1732" s="18" t="inlineStr">
        <is>
          <t>large</t>
        </is>
      </c>
      <c r="E1732" s="18" t="inlineStr">
        <is>
          <t>distance_to_river_km</t>
        </is>
      </c>
      <c r="F1732" s="18" t="inlineStr">
        <is>
          <t>spline value</t>
        </is>
      </c>
      <c r="G1732" s="18" t="n"/>
      <c r="H1732" s="33" t="n">
        <v>0.9399999999999999</v>
      </c>
      <c r="I1732" s="33" t="n"/>
      <c r="J1732" s="33" t="n"/>
      <c r="K1732" s="34" t="n">
        <v>-1.058580277656949</v>
      </c>
      <c r="L1732" s="35">
        <f>IF(ISNUMBER(K1732),EXP(K1732),"")</f>
        <v/>
      </c>
      <c r="M1732" s="18" t="inlineStr">
        <is>
          <t>every value from 0.01 to 24.55 in steps of 0.01</t>
        </is>
      </c>
      <c r="N1732" s="18" t="inlineStr">
        <is>
          <t>buildings|large|distance_to_river_km</t>
        </is>
      </c>
    </row>
    <row r="1733">
      <c r="B1733" s="18" t="inlineStr">
        <is>
          <t>buildings|large|distance_to_river_km|0.95</t>
        </is>
      </c>
      <c r="C1733" s="18" t="inlineStr">
        <is>
          <t>buildings</t>
        </is>
      </c>
      <c r="D1733" s="18" t="inlineStr">
        <is>
          <t>large</t>
        </is>
      </c>
      <c r="E1733" s="18" t="inlineStr">
        <is>
          <t>distance_to_river_km</t>
        </is>
      </c>
      <c r="F1733" s="18" t="inlineStr">
        <is>
          <t>spline value</t>
        </is>
      </c>
      <c r="G1733" s="18" t="n"/>
      <c r="H1733" s="33" t="n">
        <v>0.95</v>
      </c>
      <c r="I1733" s="33" t="n"/>
      <c r="J1733" s="33" t="n"/>
      <c r="K1733" s="34" t="n">
        <v>-1.057816724569543</v>
      </c>
      <c r="L1733" s="35">
        <f>IF(ISNUMBER(K1733),EXP(K1733),"")</f>
        <v/>
      </c>
      <c r="M1733" s="18" t="inlineStr">
        <is>
          <t>every value from 0.01 to 24.55 in steps of 0.01</t>
        </is>
      </c>
      <c r="N1733" s="18" t="inlineStr">
        <is>
          <t>buildings|large|distance_to_river_km</t>
        </is>
      </c>
    </row>
    <row r="1734">
      <c r="B1734" s="18" t="inlineStr">
        <is>
          <t>buildings|large|distance_to_river_km|0.96</t>
        </is>
      </c>
      <c r="C1734" s="18" t="inlineStr">
        <is>
          <t>buildings</t>
        </is>
      </c>
      <c r="D1734" s="18" t="inlineStr">
        <is>
          <t>large</t>
        </is>
      </c>
      <c r="E1734" s="18" t="inlineStr">
        <is>
          <t>distance_to_river_km</t>
        </is>
      </c>
      <c r="F1734" s="18" t="inlineStr">
        <is>
          <t>spline value</t>
        </is>
      </c>
      <c r="G1734" s="18" t="n"/>
      <c r="H1734" s="33" t="n">
        <v>0.96</v>
      </c>
      <c r="I1734" s="33" t="n"/>
      <c r="J1734" s="33" t="n"/>
      <c r="K1734" s="34" t="n">
        <v>-1.056947643161294</v>
      </c>
      <c r="L1734" s="35">
        <f>IF(ISNUMBER(K1734),EXP(K1734),"")</f>
        <v/>
      </c>
      <c r="M1734" s="18" t="inlineStr">
        <is>
          <t>every value from 0.01 to 24.55 in steps of 0.01</t>
        </is>
      </c>
      <c r="N1734" s="18" t="inlineStr">
        <is>
          <t>buildings|large|distance_to_river_km</t>
        </is>
      </c>
    </row>
    <row r="1735">
      <c r="B1735" s="18" t="inlineStr">
        <is>
          <t>buildings|large|distance_to_river_km|0.97</t>
        </is>
      </c>
      <c r="C1735" s="18" t="inlineStr">
        <is>
          <t>buildings</t>
        </is>
      </c>
      <c r="D1735" s="18" t="inlineStr">
        <is>
          <t>large</t>
        </is>
      </c>
      <c r="E1735" s="18" t="inlineStr">
        <is>
          <t>distance_to_river_km</t>
        </is>
      </c>
      <c r="F1735" s="18" t="inlineStr">
        <is>
          <t>spline value</t>
        </is>
      </c>
      <c r="G1735" s="18" t="n"/>
      <c r="H1735" s="33" t="n">
        <v>0.97</v>
      </c>
      <c r="I1735" s="33" t="n"/>
      <c r="J1735" s="33" t="n"/>
      <c r="K1735" s="34" t="n">
        <v>-1.055975748933066</v>
      </c>
      <c r="L1735" s="35">
        <f>IF(ISNUMBER(K1735),EXP(K1735),"")</f>
        <v/>
      </c>
      <c r="M1735" s="18" t="inlineStr">
        <is>
          <t>every value from 0.01 to 24.55 in steps of 0.01</t>
        </is>
      </c>
      <c r="N1735" s="18" t="inlineStr">
        <is>
          <t>buildings|large|distance_to_river_km</t>
        </is>
      </c>
    </row>
    <row r="1736">
      <c r="B1736" s="18" t="inlineStr">
        <is>
          <t>buildings|large|distance_to_river_km|0.98</t>
        </is>
      </c>
      <c r="C1736" s="18" t="inlineStr">
        <is>
          <t>buildings</t>
        </is>
      </c>
      <c r="D1736" s="18" t="inlineStr">
        <is>
          <t>large</t>
        </is>
      </c>
      <c r="E1736" s="18" t="inlineStr">
        <is>
          <t>distance_to_river_km</t>
        </is>
      </c>
      <c r="F1736" s="18" t="inlineStr">
        <is>
          <t>spline value</t>
        </is>
      </c>
      <c r="G1736" s="18" t="n"/>
      <c r="H1736" s="33" t="n">
        <v>0.98</v>
      </c>
      <c r="I1736" s="33" t="n"/>
      <c r="J1736" s="33" t="n"/>
      <c r="K1736" s="34" t="n">
        <v>-1.054903757385722</v>
      </c>
      <c r="L1736" s="35">
        <f>IF(ISNUMBER(K1736),EXP(K1736),"")</f>
        <v/>
      </c>
      <c r="M1736" s="18" t="inlineStr">
        <is>
          <t>every value from 0.01 to 24.55 in steps of 0.01</t>
        </is>
      </c>
      <c r="N1736" s="18" t="inlineStr">
        <is>
          <t>buildings|large|distance_to_river_km</t>
        </is>
      </c>
    </row>
    <row r="1737">
      <c r="B1737" s="18" t="inlineStr">
        <is>
          <t>buildings|large|distance_to_river_km|0.99</t>
        </is>
      </c>
      <c r="C1737" s="18" t="inlineStr">
        <is>
          <t>buildings</t>
        </is>
      </c>
      <c r="D1737" s="18" t="inlineStr">
        <is>
          <t>large</t>
        </is>
      </c>
      <c r="E1737" s="18" t="inlineStr">
        <is>
          <t>distance_to_river_km</t>
        </is>
      </c>
      <c r="F1737" s="18" t="inlineStr">
        <is>
          <t>spline value</t>
        </is>
      </c>
      <c r="G1737" s="18" t="n"/>
      <c r="H1737" s="33" t="n">
        <v>0.99</v>
      </c>
      <c r="I1737" s="33" t="n"/>
      <c r="J1737" s="33" t="n"/>
      <c r="K1737" s="34" t="n">
        <v>-1.053734384020125</v>
      </c>
      <c r="L1737" s="35">
        <f>IF(ISNUMBER(K1737),EXP(K1737),"")</f>
        <v/>
      </c>
      <c r="M1737" s="18" t="inlineStr">
        <is>
          <t>every value from 0.01 to 24.55 in steps of 0.01</t>
        </is>
      </c>
      <c r="N1737" s="18" t="inlineStr">
        <is>
          <t>buildings|large|distance_to_river_km</t>
        </is>
      </c>
    </row>
    <row r="1738">
      <c r="B1738" s="18" t="inlineStr">
        <is>
          <t>buildings|large|distance_to_river_km|1.00</t>
        </is>
      </c>
      <c r="C1738" s="18" t="inlineStr">
        <is>
          <t>buildings</t>
        </is>
      </c>
      <c r="D1738" s="18" t="inlineStr">
        <is>
          <t>large</t>
        </is>
      </c>
      <c r="E1738" s="18" t="inlineStr">
        <is>
          <t>distance_to_river_km</t>
        </is>
      </c>
      <c r="F1738" s="18" t="inlineStr">
        <is>
          <t>spline value</t>
        </is>
      </c>
      <c r="G1738" s="18" t="n"/>
      <c r="H1738" s="33" t="n">
        <v>1</v>
      </c>
      <c r="I1738" s="33" t="n"/>
      <c r="J1738" s="33" t="n"/>
      <c r="K1738" s="34" t="n">
        <v>-1.052470344337138</v>
      </c>
      <c r="L1738" s="35">
        <f>IF(ISNUMBER(K1738),EXP(K1738),"")</f>
        <v/>
      </c>
      <c r="M1738" s="18" t="inlineStr">
        <is>
          <t>every value from 0.01 to 24.55 in steps of 0.01</t>
        </is>
      </c>
      <c r="N1738" s="18" t="inlineStr">
        <is>
          <t>buildings|large|distance_to_river_km</t>
        </is>
      </c>
    </row>
    <row r="1739">
      <c r="B1739" s="18" t="inlineStr">
        <is>
          <t>buildings|large|distance_to_river_km|1.01</t>
        </is>
      </c>
      <c r="C1739" s="18" t="inlineStr">
        <is>
          <t>buildings</t>
        </is>
      </c>
      <c r="D1739" s="18" t="inlineStr">
        <is>
          <t>large</t>
        </is>
      </c>
      <c r="E1739" s="18" t="inlineStr">
        <is>
          <t>distance_to_river_km</t>
        </is>
      </c>
      <c r="F1739" s="18" t="inlineStr">
        <is>
          <t>spline value</t>
        </is>
      </c>
      <c r="G1739" s="18" t="n"/>
      <c r="H1739" s="33" t="n">
        <v>1.01</v>
      </c>
      <c r="I1739" s="33" t="n"/>
      <c r="J1739" s="33" t="n"/>
      <c r="K1739" s="34" t="n">
        <v>-1.051114353837625</v>
      </c>
      <c r="L1739" s="35">
        <f>IF(ISNUMBER(K1739),EXP(K1739),"")</f>
        <v/>
      </c>
      <c r="M1739" s="18" t="inlineStr">
        <is>
          <t>every value from 0.01 to 24.55 in steps of 0.01</t>
        </is>
      </c>
      <c r="N1739" s="18" t="inlineStr">
        <is>
          <t>buildings|large|distance_to_river_km</t>
        </is>
      </c>
    </row>
    <row r="1740">
      <c r="B1740" s="18" t="inlineStr">
        <is>
          <t>buildings|large|distance_to_river_km|1.02</t>
        </is>
      </c>
      <c r="C1740" s="18" t="inlineStr">
        <is>
          <t>buildings</t>
        </is>
      </c>
      <c r="D1740" s="18" t="inlineStr">
        <is>
          <t>large</t>
        </is>
      </c>
      <c r="E1740" s="18" t="inlineStr">
        <is>
          <t>distance_to_river_km</t>
        </is>
      </c>
      <c r="F1740" s="18" t="inlineStr">
        <is>
          <t>spline value</t>
        </is>
      </c>
      <c r="G1740" s="18" t="n"/>
      <c r="H1740" s="33" t="n">
        <v>1.02</v>
      </c>
      <c r="I1740" s="33" t="n"/>
      <c r="J1740" s="33" t="n"/>
      <c r="K1740" s="34" t="n">
        <v>-1.049669128022449</v>
      </c>
      <c r="L1740" s="35">
        <f>IF(ISNUMBER(K1740),EXP(K1740),"")</f>
        <v/>
      </c>
      <c r="M1740" s="18" t="inlineStr">
        <is>
          <t>every value from 0.01 to 24.55 in steps of 0.01</t>
        </is>
      </c>
      <c r="N1740" s="18" t="inlineStr">
        <is>
          <t>buildings|large|distance_to_river_km</t>
        </is>
      </c>
    </row>
    <row r="1741">
      <c r="B1741" s="18" t="inlineStr">
        <is>
          <t>buildings|large|distance_to_river_km|1.03</t>
        </is>
      </c>
      <c r="C1741" s="18" t="inlineStr">
        <is>
          <t>buildings</t>
        </is>
      </c>
      <c r="D1741" s="18" t="inlineStr">
        <is>
          <t>large</t>
        </is>
      </c>
      <c r="E1741" s="18" t="inlineStr">
        <is>
          <t>distance_to_river_km</t>
        </is>
      </c>
      <c r="F1741" s="18" t="inlineStr">
        <is>
          <t>spline value</t>
        </is>
      </c>
      <c r="G1741" s="18" t="n"/>
      <c r="H1741" s="33" t="n">
        <v>1.03</v>
      </c>
      <c r="I1741" s="33" t="n"/>
      <c r="J1741" s="33" t="n"/>
      <c r="K1741" s="34" t="n">
        <v>-1.048137382392473</v>
      </c>
      <c r="L1741" s="35">
        <f>IF(ISNUMBER(K1741),EXP(K1741),"")</f>
        <v/>
      </c>
      <c r="M1741" s="18" t="inlineStr">
        <is>
          <t>every value from 0.01 to 24.55 in steps of 0.01</t>
        </is>
      </c>
      <c r="N1741" s="18" t="inlineStr">
        <is>
          <t>buildings|large|distance_to_river_km</t>
        </is>
      </c>
    </row>
    <row r="1742">
      <c r="B1742" s="18" t="inlineStr">
        <is>
          <t>buildings|large|distance_to_river_km|1.04</t>
        </is>
      </c>
      <c r="C1742" s="18" t="inlineStr">
        <is>
          <t>buildings</t>
        </is>
      </c>
      <c r="D1742" s="18" t="inlineStr">
        <is>
          <t>large</t>
        </is>
      </c>
      <c r="E1742" s="18" t="inlineStr">
        <is>
          <t>distance_to_river_km</t>
        </is>
      </c>
      <c r="F1742" s="18" t="inlineStr">
        <is>
          <t>spline value</t>
        </is>
      </c>
      <c r="G1742" s="18" t="n"/>
      <c r="H1742" s="33" t="n">
        <v>1.04</v>
      </c>
      <c r="I1742" s="33" t="n"/>
      <c r="J1742" s="33" t="n"/>
      <c r="K1742" s="34" t="n">
        <v>-1.046521832448561</v>
      </c>
      <c r="L1742" s="35">
        <f>IF(ISNUMBER(K1742),EXP(K1742),"")</f>
        <v/>
      </c>
      <c r="M1742" s="18" t="inlineStr">
        <is>
          <t>every value from 0.01 to 24.55 in steps of 0.01</t>
        </is>
      </c>
      <c r="N1742" s="18" t="inlineStr">
        <is>
          <t>buildings|large|distance_to_river_km</t>
        </is>
      </c>
    </row>
    <row r="1743">
      <c r="B1743" s="18" t="inlineStr">
        <is>
          <t>buildings|large|distance_to_river_km|1.05</t>
        </is>
      </c>
      <c r="C1743" s="18" t="inlineStr">
        <is>
          <t>buildings</t>
        </is>
      </c>
      <c r="D1743" s="18" t="inlineStr">
        <is>
          <t>large</t>
        </is>
      </c>
      <c r="E1743" s="18" t="inlineStr">
        <is>
          <t>distance_to_river_km</t>
        </is>
      </c>
      <c r="F1743" s="18" t="inlineStr">
        <is>
          <t>spline value</t>
        </is>
      </c>
      <c r="G1743" s="18" t="n"/>
      <c r="H1743" s="33" t="n">
        <v>1.05</v>
      </c>
      <c r="I1743" s="33" t="n"/>
      <c r="J1743" s="33" t="n"/>
      <c r="K1743" s="34" t="n">
        <v>-1.044825193691575</v>
      </c>
      <c r="L1743" s="35">
        <f>IF(ISNUMBER(K1743),EXP(K1743),"")</f>
        <v/>
      </c>
      <c r="M1743" s="18" t="inlineStr">
        <is>
          <t>every value from 0.01 to 24.55 in steps of 0.01</t>
        </is>
      </c>
      <c r="N1743" s="18" t="inlineStr">
        <is>
          <t>buildings|large|distance_to_river_km</t>
        </is>
      </c>
    </row>
    <row r="1744">
      <c r="B1744" s="18" t="inlineStr">
        <is>
          <t>buildings|large|distance_to_river_km|1.06</t>
        </is>
      </c>
      <c r="C1744" s="18" t="inlineStr">
        <is>
          <t>buildings</t>
        </is>
      </c>
      <c r="D1744" s="18" t="inlineStr">
        <is>
          <t>large</t>
        </is>
      </c>
      <c r="E1744" s="18" t="inlineStr">
        <is>
          <t>distance_to_river_km</t>
        </is>
      </c>
      <c r="F1744" s="18" t="inlineStr">
        <is>
          <t>spline value</t>
        </is>
      </c>
      <c r="G1744" s="18" t="n"/>
      <c r="H1744" s="33" t="n">
        <v>1.06</v>
      </c>
      <c r="I1744" s="33" t="n"/>
      <c r="J1744" s="33" t="n"/>
      <c r="K1744" s="34" t="n">
        <v>-1.043050181622379</v>
      </c>
      <c r="L1744" s="35">
        <f>IF(ISNUMBER(K1744),EXP(K1744),"")</f>
        <v/>
      </c>
      <c r="M1744" s="18" t="inlineStr">
        <is>
          <t>every value from 0.01 to 24.55 in steps of 0.01</t>
        </is>
      </c>
      <c r="N1744" s="18" t="inlineStr">
        <is>
          <t>buildings|large|distance_to_river_km</t>
        </is>
      </c>
    </row>
    <row r="1745">
      <c r="B1745" s="18" t="inlineStr">
        <is>
          <t>buildings|large|distance_to_river_km|1.07</t>
        </is>
      </c>
      <c r="C1745" s="18" t="inlineStr">
        <is>
          <t>buildings</t>
        </is>
      </c>
      <c r="D1745" s="18" t="inlineStr">
        <is>
          <t>large</t>
        </is>
      </c>
      <c r="E1745" s="18" t="inlineStr">
        <is>
          <t>distance_to_river_km</t>
        </is>
      </c>
      <c r="F1745" s="18" t="inlineStr">
        <is>
          <t>spline value</t>
        </is>
      </c>
      <c r="G1745" s="18" t="n"/>
      <c r="H1745" s="33" t="n">
        <v>1.07</v>
      </c>
      <c r="I1745" s="33" t="n"/>
      <c r="J1745" s="33" t="n"/>
      <c r="K1745" s="34" t="n">
        <v>-1.041199511741837</v>
      </c>
      <c r="L1745" s="35">
        <f>IF(ISNUMBER(K1745),EXP(K1745),"")</f>
        <v/>
      </c>
      <c r="M1745" s="18" t="inlineStr">
        <is>
          <t>every value from 0.01 to 24.55 in steps of 0.01</t>
        </is>
      </c>
      <c r="N1745" s="18" t="inlineStr">
        <is>
          <t>buildings|large|distance_to_river_km</t>
        </is>
      </c>
    </row>
    <row r="1746">
      <c r="B1746" s="18" t="inlineStr">
        <is>
          <t>buildings|large|distance_to_river_km|1.08</t>
        </is>
      </c>
      <c r="C1746" s="18" t="inlineStr">
        <is>
          <t>buildings</t>
        </is>
      </c>
      <c r="D1746" s="18" t="inlineStr">
        <is>
          <t>large</t>
        </is>
      </c>
      <c r="E1746" s="18" t="inlineStr">
        <is>
          <t>distance_to_river_km</t>
        </is>
      </c>
      <c r="F1746" s="18" t="inlineStr">
        <is>
          <t>spline value</t>
        </is>
      </c>
      <c r="G1746" s="18" t="n"/>
      <c r="H1746" s="33" t="n">
        <v>1.08</v>
      </c>
      <c r="I1746" s="33" t="n"/>
      <c r="J1746" s="33" t="n"/>
      <c r="K1746" s="34" t="n">
        <v>-1.039275899550812</v>
      </c>
      <c r="L1746" s="35">
        <f>IF(ISNUMBER(K1746),EXP(K1746),"")</f>
        <v/>
      </c>
      <c r="M1746" s="18" t="inlineStr">
        <is>
          <t>every value from 0.01 to 24.55 in steps of 0.01</t>
        </is>
      </c>
      <c r="N1746" s="18" t="inlineStr">
        <is>
          <t>buildings|large|distance_to_river_km</t>
        </is>
      </c>
    </row>
    <row r="1747">
      <c r="B1747" s="18" t="inlineStr">
        <is>
          <t>buildings|large|distance_to_river_km|1.09</t>
        </is>
      </c>
      <c r="C1747" s="18" t="inlineStr">
        <is>
          <t>buildings</t>
        </is>
      </c>
      <c r="D1747" s="18" t="inlineStr">
        <is>
          <t>large</t>
        </is>
      </c>
      <c r="E1747" s="18" t="inlineStr">
        <is>
          <t>distance_to_river_km</t>
        </is>
      </c>
      <c r="F1747" s="18" t="inlineStr">
        <is>
          <t>spline value</t>
        </is>
      </c>
      <c r="G1747" s="18" t="n"/>
      <c r="H1747" s="33" t="n">
        <v>1.09</v>
      </c>
      <c r="I1747" s="33" t="n"/>
      <c r="J1747" s="33" t="n"/>
      <c r="K1747" s="34" t="n">
        <v>-1.037282060550166</v>
      </c>
      <c r="L1747" s="35">
        <f>IF(ISNUMBER(K1747),EXP(K1747),"")</f>
        <v/>
      </c>
      <c r="M1747" s="18" t="inlineStr">
        <is>
          <t>every value from 0.01 to 24.55 in steps of 0.01</t>
        </is>
      </c>
      <c r="N1747" s="18" t="inlineStr">
        <is>
          <t>buildings|large|distance_to_river_km</t>
        </is>
      </c>
    </row>
    <row r="1748">
      <c r="B1748" s="18" t="inlineStr">
        <is>
          <t>buildings|large|distance_to_river_km|1.10</t>
        </is>
      </c>
      <c r="C1748" s="18" t="inlineStr">
        <is>
          <t>buildings</t>
        </is>
      </c>
      <c r="D1748" s="18" t="inlineStr">
        <is>
          <t>large</t>
        </is>
      </c>
      <c r="E1748" s="18" t="inlineStr">
        <is>
          <t>distance_to_river_km</t>
        </is>
      </c>
      <c r="F1748" s="18" t="inlineStr">
        <is>
          <t>spline value</t>
        </is>
      </c>
      <c r="G1748" s="18" t="n"/>
      <c r="H1748" s="33" t="n">
        <v>1.1</v>
      </c>
      <c r="I1748" s="33" t="n"/>
      <c r="J1748" s="33" t="n"/>
      <c r="K1748" s="34" t="n">
        <v>-1.035220710240764</v>
      </c>
      <c r="L1748" s="35">
        <f>IF(ISNUMBER(K1748),EXP(K1748),"")</f>
        <v/>
      </c>
      <c r="M1748" s="18" t="inlineStr">
        <is>
          <t>every value from 0.01 to 24.55 in steps of 0.01</t>
        </is>
      </c>
      <c r="N1748" s="18" t="inlineStr">
        <is>
          <t>buildings|large|distance_to_river_km</t>
        </is>
      </c>
    </row>
    <row r="1749">
      <c r="B1749" s="18" t="inlineStr">
        <is>
          <t>buildings|large|distance_to_river_km|1.11</t>
        </is>
      </c>
      <c r="C1749" s="18" t="inlineStr">
        <is>
          <t>buildings</t>
        </is>
      </c>
      <c r="D1749" s="18" t="inlineStr">
        <is>
          <t>large</t>
        </is>
      </c>
      <c r="E1749" s="18" t="inlineStr">
        <is>
          <t>distance_to_river_km</t>
        </is>
      </c>
      <c r="F1749" s="18" t="inlineStr">
        <is>
          <t>spline value</t>
        </is>
      </c>
      <c r="G1749" s="18" t="n"/>
      <c r="H1749" s="33" t="n">
        <v>1.11</v>
      </c>
      <c r="I1749" s="33" t="n"/>
      <c r="J1749" s="33" t="n"/>
      <c r="K1749" s="34" t="n">
        <v>-1.033094564123469</v>
      </c>
      <c r="L1749" s="35">
        <f>IF(ISNUMBER(K1749),EXP(K1749),"")</f>
        <v/>
      </c>
      <c r="M1749" s="18" t="inlineStr">
        <is>
          <t>every value from 0.01 to 24.55 in steps of 0.01</t>
        </is>
      </c>
      <c r="N1749" s="18" t="inlineStr">
        <is>
          <t>buildings|large|distance_to_river_km</t>
        </is>
      </c>
    </row>
    <row r="1750">
      <c r="B1750" s="18" t="inlineStr">
        <is>
          <t>buildings|large|distance_to_river_km|1.12</t>
        </is>
      </c>
      <c r="C1750" s="18" t="inlineStr">
        <is>
          <t>buildings</t>
        </is>
      </c>
      <c r="D1750" s="18" t="inlineStr">
        <is>
          <t>large</t>
        </is>
      </c>
      <c r="E1750" s="18" t="inlineStr">
        <is>
          <t>distance_to_river_km</t>
        </is>
      </c>
      <c r="F1750" s="18" t="inlineStr">
        <is>
          <t>spline value</t>
        </is>
      </c>
      <c r="G1750" s="18" t="n"/>
      <c r="H1750" s="33" t="n">
        <v>1.12</v>
      </c>
      <c r="I1750" s="33" t="n"/>
      <c r="J1750" s="33" t="n"/>
      <c r="K1750" s="34" t="n">
        <v>-1.030906337699143</v>
      </c>
      <c r="L1750" s="35">
        <f>IF(ISNUMBER(K1750),EXP(K1750),"")</f>
        <v/>
      </c>
      <c r="M1750" s="18" t="inlineStr">
        <is>
          <t>every value from 0.01 to 24.55 in steps of 0.01</t>
        </is>
      </c>
      <c r="N1750" s="18" t="inlineStr">
        <is>
          <t>buildings|large|distance_to_river_km</t>
        </is>
      </c>
    </row>
    <row r="1751">
      <c r="B1751" s="18" t="inlineStr">
        <is>
          <t>buildings|large|distance_to_river_km|1.13</t>
        </is>
      </c>
      <c r="C1751" s="18" t="inlineStr">
        <is>
          <t>buildings</t>
        </is>
      </c>
      <c r="D1751" s="18" t="inlineStr">
        <is>
          <t>large</t>
        </is>
      </c>
      <c r="E1751" s="18" t="inlineStr">
        <is>
          <t>distance_to_river_km</t>
        </is>
      </c>
      <c r="F1751" s="18" t="inlineStr">
        <is>
          <t>spline value</t>
        </is>
      </c>
      <c r="G1751" s="18" t="n"/>
      <c r="H1751" s="33" t="n">
        <v>1.13</v>
      </c>
      <c r="I1751" s="33" t="n"/>
      <c r="J1751" s="33" t="n"/>
      <c r="K1751" s="34" t="n">
        <v>-1.02865874646865</v>
      </c>
      <c r="L1751" s="35">
        <f>IF(ISNUMBER(K1751),EXP(K1751),"")</f>
        <v/>
      </c>
      <c r="M1751" s="18" t="inlineStr">
        <is>
          <t>every value from 0.01 to 24.55 in steps of 0.01</t>
        </is>
      </c>
      <c r="N1751" s="18" t="inlineStr">
        <is>
          <t>buildings|large|distance_to_river_km</t>
        </is>
      </c>
    </row>
    <row r="1752">
      <c r="B1752" s="18" t="inlineStr">
        <is>
          <t>buildings|large|distance_to_river_km|1.14</t>
        </is>
      </c>
      <c r="C1752" s="18" t="inlineStr">
        <is>
          <t>buildings</t>
        </is>
      </c>
      <c r="D1752" s="18" t="inlineStr">
        <is>
          <t>large</t>
        </is>
      </c>
      <c r="E1752" s="18" t="inlineStr">
        <is>
          <t>distance_to_river_km</t>
        </is>
      </c>
      <c r="F1752" s="18" t="inlineStr">
        <is>
          <t>spline value</t>
        </is>
      </c>
      <c r="G1752" s="18" t="n"/>
      <c r="H1752" s="33" t="n">
        <v>1.14</v>
      </c>
      <c r="I1752" s="33" t="n"/>
      <c r="J1752" s="33" t="n"/>
      <c r="K1752" s="34" t="n">
        <v>-1.026354505932854</v>
      </c>
      <c r="L1752" s="35">
        <f>IF(ISNUMBER(K1752),EXP(K1752),"")</f>
        <v/>
      </c>
      <c r="M1752" s="18" t="inlineStr">
        <is>
          <t>every value from 0.01 to 24.55 in steps of 0.01</t>
        </is>
      </c>
      <c r="N1752" s="18" t="inlineStr">
        <is>
          <t>buildings|large|distance_to_river_km</t>
        </is>
      </c>
    </row>
    <row r="1753">
      <c r="B1753" s="18" t="inlineStr">
        <is>
          <t>buildings|large|distance_to_river_km|1.15</t>
        </is>
      </c>
      <c r="C1753" s="18" t="inlineStr">
        <is>
          <t>buildings</t>
        </is>
      </c>
      <c r="D1753" s="18" t="inlineStr">
        <is>
          <t>large</t>
        </is>
      </c>
      <c r="E1753" s="18" t="inlineStr">
        <is>
          <t>distance_to_river_km</t>
        </is>
      </c>
      <c r="F1753" s="18" t="inlineStr">
        <is>
          <t>spline value</t>
        </is>
      </c>
      <c r="G1753" s="18" t="n"/>
      <c r="H1753" s="33" t="n">
        <v>1.15</v>
      </c>
      <c r="I1753" s="33" t="n"/>
      <c r="J1753" s="33" t="n"/>
      <c r="K1753" s="34" t="n">
        <v>-1.023996331592617</v>
      </c>
      <c r="L1753" s="35">
        <f>IF(ISNUMBER(K1753),EXP(K1753),"")</f>
        <v/>
      </c>
      <c r="M1753" s="18" t="inlineStr">
        <is>
          <t>every value from 0.01 to 24.55 in steps of 0.01</t>
        </is>
      </c>
      <c r="N1753" s="18" t="inlineStr">
        <is>
          <t>buildings|large|distance_to_river_km</t>
        </is>
      </c>
    </row>
    <row r="1754">
      <c r="B1754" s="18" t="inlineStr">
        <is>
          <t>buildings|large|distance_to_river_km|1.16</t>
        </is>
      </c>
      <c r="C1754" s="18" t="inlineStr">
        <is>
          <t>buildings</t>
        </is>
      </c>
      <c r="D1754" s="18" t="inlineStr">
        <is>
          <t>large</t>
        </is>
      </c>
      <c r="E1754" s="18" t="inlineStr">
        <is>
          <t>distance_to_river_km</t>
        </is>
      </c>
      <c r="F1754" s="18" t="inlineStr">
        <is>
          <t>spline value</t>
        </is>
      </c>
      <c r="G1754" s="18" t="n"/>
      <c r="H1754" s="33" t="n">
        <v>1.16</v>
      </c>
      <c r="I1754" s="33" t="n"/>
      <c r="J1754" s="33" t="n"/>
      <c r="K1754" s="34" t="n">
        <v>-1.021586938948804</v>
      </c>
      <c r="L1754" s="35">
        <f>IF(ISNUMBER(K1754),EXP(K1754),"")</f>
        <v/>
      </c>
      <c r="M1754" s="18" t="inlineStr">
        <is>
          <t>every value from 0.01 to 24.55 in steps of 0.01</t>
        </is>
      </c>
      <c r="N1754" s="18" t="inlineStr">
        <is>
          <t>buildings|large|distance_to_river_km</t>
        </is>
      </c>
    </row>
    <row r="1755">
      <c r="B1755" s="18" t="inlineStr">
        <is>
          <t>buildings|large|distance_to_river_km|1.17</t>
        </is>
      </c>
      <c r="C1755" s="18" t="inlineStr">
        <is>
          <t>buildings</t>
        </is>
      </c>
      <c r="D1755" s="18" t="inlineStr">
        <is>
          <t>large</t>
        </is>
      </c>
      <c r="E1755" s="18" t="inlineStr">
        <is>
          <t>distance_to_river_km</t>
        </is>
      </c>
      <c r="F1755" s="18" t="inlineStr">
        <is>
          <t>spline value</t>
        </is>
      </c>
      <c r="G1755" s="18" t="n"/>
      <c r="H1755" s="33" t="n">
        <v>1.17</v>
      </c>
      <c r="I1755" s="33" t="n"/>
      <c r="J1755" s="33" t="n"/>
      <c r="K1755" s="34" t="n">
        <v>-1.019129043502277</v>
      </c>
      <c r="L1755" s="35">
        <f>IF(ISNUMBER(K1755),EXP(K1755),"")</f>
        <v/>
      </c>
      <c r="M1755" s="18" t="inlineStr">
        <is>
          <t>every value from 0.01 to 24.55 in steps of 0.01</t>
        </is>
      </c>
      <c r="N1755" s="18" t="inlineStr">
        <is>
          <t>buildings|large|distance_to_river_km</t>
        </is>
      </c>
    </row>
    <row r="1756">
      <c r="B1756" s="18" t="inlineStr">
        <is>
          <t>buildings|large|distance_to_river_km|1.18</t>
        </is>
      </c>
      <c r="C1756" s="18" t="inlineStr">
        <is>
          <t>buildings</t>
        </is>
      </c>
      <c r="D1756" s="18" t="inlineStr">
        <is>
          <t>large</t>
        </is>
      </c>
      <c r="E1756" s="18" t="inlineStr">
        <is>
          <t>distance_to_river_km</t>
        </is>
      </c>
      <c r="F1756" s="18" t="inlineStr">
        <is>
          <t>spline value</t>
        </is>
      </c>
      <c r="G1756" s="18" t="n"/>
      <c r="H1756" s="33" t="n">
        <v>1.18</v>
      </c>
      <c r="I1756" s="33" t="n"/>
      <c r="J1756" s="33" t="n"/>
      <c r="K1756" s="34" t="n">
        <v>-1.016625360753899</v>
      </c>
      <c r="L1756" s="35">
        <f>IF(ISNUMBER(K1756),EXP(K1756),"")</f>
        <v/>
      </c>
      <c r="M1756" s="18" t="inlineStr">
        <is>
          <t>every value from 0.01 to 24.55 in steps of 0.01</t>
        </is>
      </c>
      <c r="N1756" s="18" t="inlineStr">
        <is>
          <t>buildings|large|distance_to_river_km</t>
        </is>
      </c>
    </row>
    <row r="1757">
      <c r="B1757" s="18" t="inlineStr">
        <is>
          <t>buildings|large|distance_to_river_km|1.19</t>
        </is>
      </c>
      <c r="C1757" s="18" t="inlineStr">
        <is>
          <t>buildings</t>
        </is>
      </c>
      <c r="D1757" s="18" t="inlineStr">
        <is>
          <t>large</t>
        </is>
      </c>
      <c r="E1757" s="18" t="inlineStr">
        <is>
          <t>distance_to_river_km</t>
        </is>
      </c>
      <c r="F1757" s="18" t="inlineStr">
        <is>
          <t>spline value</t>
        </is>
      </c>
      <c r="G1757" s="18" t="n"/>
      <c r="H1757" s="33" t="n">
        <v>1.19</v>
      </c>
      <c r="I1757" s="33" t="n"/>
      <c r="J1757" s="33" t="n"/>
      <c r="K1757" s="34" t="n">
        <v>-1.014078606204535</v>
      </c>
      <c r="L1757" s="35">
        <f>IF(ISNUMBER(K1757),EXP(K1757),"")</f>
        <v/>
      </c>
      <c r="M1757" s="18" t="inlineStr">
        <is>
          <t>every value from 0.01 to 24.55 in steps of 0.01</t>
        </is>
      </c>
      <c r="N1757" s="18" t="inlineStr">
        <is>
          <t>buildings|large|distance_to_river_km</t>
        </is>
      </c>
    </row>
    <row r="1758">
      <c r="B1758" s="18" t="inlineStr">
        <is>
          <t>buildings|large|distance_to_river_km|1.20</t>
        </is>
      </c>
      <c r="C1758" s="18" t="inlineStr">
        <is>
          <t>buildings</t>
        </is>
      </c>
      <c r="D1758" s="18" t="inlineStr">
        <is>
          <t>large</t>
        </is>
      </c>
      <c r="E1758" s="18" t="inlineStr">
        <is>
          <t>distance_to_river_km</t>
        </is>
      </c>
      <c r="F1758" s="18" t="inlineStr">
        <is>
          <t>spline value</t>
        </is>
      </c>
      <c r="G1758" s="18" t="n"/>
      <c r="H1758" s="33" t="n">
        <v>1.2</v>
      </c>
      <c r="I1758" s="33" t="n"/>
      <c r="J1758" s="33" t="n"/>
      <c r="K1758" s="34" t="n">
        <v>-1.011491495355046</v>
      </c>
      <c r="L1758" s="35">
        <f>IF(ISNUMBER(K1758),EXP(K1758),"")</f>
        <v/>
      </c>
      <c r="M1758" s="18" t="inlineStr">
        <is>
          <t>every value from 0.01 to 24.55 in steps of 0.01</t>
        </is>
      </c>
      <c r="N1758" s="18" t="inlineStr">
        <is>
          <t>buildings|large|distance_to_river_km</t>
        </is>
      </c>
    </row>
    <row r="1759">
      <c r="B1759" s="18" t="inlineStr">
        <is>
          <t>buildings|large|distance_to_river_km|1.21</t>
        </is>
      </c>
      <c r="C1759" s="18" t="inlineStr">
        <is>
          <t>buildings</t>
        </is>
      </c>
      <c r="D1759" s="18" t="inlineStr">
        <is>
          <t>large</t>
        </is>
      </c>
      <c r="E1759" s="18" t="inlineStr">
        <is>
          <t>distance_to_river_km</t>
        </is>
      </c>
      <c r="F1759" s="18" t="inlineStr">
        <is>
          <t>spline value</t>
        </is>
      </c>
      <c r="G1759" s="18" t="n"/>
      <c r="H1759" s="33" t="n">
        <v>1.21</v>
      </c>
      <c r="I1759" s="33" t="n"/>
      <c r="J1759" s="33" t="n"/>
      <c r="K1759" s="34" t="n">
        <v>-1.008866743706297</v>
      </c>
      <c r="L1759" s="35">
        <f>IF(ISNUMBER(K1759),EXP(K1759),"")</f>
        <v/>
      </c>
      <c r="M1759" s="18" t="inlineStr">
        <is>
          <t>every value from 0.01 to 24.55 in steps of 0.01</t>
        </is>
      </c>
      <c r="N1759" s="18" t="inlineStr">
        <is>
          <t>buildings|large|distance_to_river_km</t>
        </is>
      </c>
    </row>
    <row r="1760">
      <c r="B1760" s="18" t="inlineStr">
        <is>
          <t>buildings|large|distance_to_river_km|1.22</t>
        </is>
      </c>
      <c r="C1760" s="18" t="inlineStr">
        <is>
          <t>buildings</t>
        </is>
      </c>
      <c r="D1760" s="18" t="inlineStr">
        <is>
          <t>large</t>
        </is>
      </c>
      <c r="E1760" s="18" t="inlineStr">
        <is>
          <t>distance_to_river_km</t>
        </is>
      </c>
      <c r="F1760" s="18" t="inlineStr">
        <is>
          <t>spline value</t>
        </is>
      </c>
      <c r="G1760" s="18" t="n"/>
      <c r="H1760" s="33" t="n">
        <v>1.22</v>
      </c>
      <c r="I1760" s="33" t="n"/>
      <c r="J1760" s="33" t="n"/>
      <c r="K1760" s="34" t="n">
        <v>-1.006207066759151</v>
      </c>
      <c r="L1760" s="35">
        <f>IF(ISNUMBER(K1760),EXP(K1760),"")</f>
        <v/>
      </c>
      <c r="M1760" s="18" t="inlineStr">
        <is>
          <t>every value from 0.01 to 24.55 in steps of 0.01</t>
        </is>
      </c>
      <c r="N1760" s="18" t="inlineStr">
        <is>
          <t>buildings|large|distance_to_river_km</t>
        </is>
      </c>
    </row>
    <row r="1761">
      <c r="B1761" s="18" t="inlineStr">
        <is>
          <t>buildings|large|distance_to_river_km|1.23</t>
        </is>
      </c>
      <c r="C1761" s="18" t="inlineStr">
        <is>
          <t>buildings</t>
        </is>
      </c>
      <c r="D1761" s="18" t="inlineStr">
        <is>
          <t>large</t>
        </is>
      </c>
      <c r="E1761" s="18" t="inlineStr">
        <is>
          <t>distance_to_river_km</t>
        </is>
      </c>
      <c r="F1761" s="18" t="inlineStr">
        <is>
          <t>spline value</t>
        </is>
      </c>
      <c r="G1761" s="18" t="n"/>
      <c r="H1761" s="33" t="n">
        <v>1.23</v>
      </c>
      <c r="I1761" s="33" t="n"/>
      <c r="J1761" s="33" t="n"/>
      <c r="K1761" s="34" t="n">
        <v>-1.003515180014471</v>
      </c>
      <c r="L1761" s="35">
        <f>IF(ISNUMBER(K1761),EXP(K1761),"")</f>
        <v/>
      </c>
      <c r="M1761" s="18" t="inlineStr">
        <is>
          <t>every value from 0.01 to 24.55 in steps of 0.01</t>
        </is>
      </c>
      <c r="N1761" s="18" t="inlineStr">
        <is>
          <t>buildings|large|distance_to_river_km</t>
        </is>
      </c>
    </row>
    <row r="1762">
      <c r="B1762" s="18" t="inlineStr">
        <is>
          <t>buildings|large|distance_to_river_km|1.24</t>
        </is>
      </c>
      <c r="C1762" s="18" t="inlineStr">
        <is>
          <t>buildings</t>
        </is>
      </c>
      <c r="D1762" s="18" t="inlineStr">
        <is>
          <t>large</t>
        </is>
      </c>
      <c r="E1762" s="18" t="inlineStr">
        <is>
          <t>distance_to_river_km</t>
        </is>
      </c>
      <c r="F1762" s="18" t="inlineStr">
        <is>
          <t>spline value</t>
        </is>
      </c>
      <c r="G1762" s="18" t="n"/>
      <c r="H1762" s="33" t="n">
        <v>1.24</v>
      </c>
      <c r="I1762" s="33" t="n"/>
      <c r="J1762" s="33" t="n"/>
      <c r="K1762" s="34" t="n">
        <v>-1.00079379897312</v>
      </c>
      <c r="L1762" s="35">
        <f>IF(ISNUMBER(K1762),EXP(K1762),"")</f>
        <v/>
      </c>
      <c r="M1762" s="18" t="inlineStr">
        <is>
          <t>every value from 0.01 to 24.55 in steps of 0.01</t>
        </is>
      </c>
      <c r="N1762" s="18" t="inlineStr">
        <is>
          <t>buildings|large|distance_to_river_km</t>
        </is>
      </c>
    </row>
    <row r="1763">
      <c r="B1763" s="18" t="inlineStr">
        <is>
          <t>buildings|large|distance_to_river_km|1.25</t>
        </is>
      </c>
      <c r="C1763" s="18" t="inlineStr">
        <is>
          <t>buildings</t>
        </is>
      </c>
      <c r="D1763" s="18" t="inlineStr">
        <is>
          <t>large</t>
        </is>
      </c>
      <c r="E1763" s="18" t="inlineStr">
        <is>
          <t>distance_to_river_km</t>
        </is>
      </c>
      <c r="F1763" s="18" t="inlineStr">
        <is>
          <t>spline value</t>
        </is>
      </c>
      <c r="G1763" s="18" t="n"/>
      <c r="H1763" s="33" t="n">
        <v>1.25</v>
      </c>
      <c r="I1763" s="33" t="n"/>
      <c r="J1763" s="33" t="n"/>
      <c r="K1763" s="34" t="n">
        <v>-0.9980456391359618</v>
      </c>
      <c r="L1763" s="35">
        <f>IF(ISNUMBER(K1763),EXP(K1763),"")</f>
        <v/>
      </c>
      <c r="M1763" s="18" t="inlineStr">
        <is>
          <t>every value from 0.01 to 24.55 in steps of 0.01</t>
        </is>
      </c>
      <c r="N1763" s="18" t="inlineStr">
        <is>
          <t>buildings|large|distance_to_river_km</t>
        </is>
      </c>
    </row>
    <row r="1764">
      <c r="B1764" s="18" t="inlineStr">
        <is>
          <t>buildings|large|distance_to_river_km|1.26</t>
        </is>
      </c>
      <c r="C1764" s="18" t="inlineStr">
        <is>
          <t>buildings</t>
        </is>
      </c>
      <c r="D1764" s="18" t="inlineStr">
        <is>
          <t>large</t>
        </is>
      </c>
      <c r="E1764" s="18" t="inlineStr">
        <is>
          <t>distance_to_river_km</t>
        </is>
      </c>
      <c r="F1764" s="18" t="inlineStr">
        <is>
          <t>spline value</t>
        </is>
      </c>
      <c r="G1764" s="18" t="n"/>
      <c r="H1764" s="33" t="n">
        <v>1.26</v>
      </c>
      <c r="I1764" s="33" t="n"/>
      <c r="J1764" s="33" t="n"/>
      <c r="K1764" s="34" t="n">
        <v>-0.9952734160038592</v>
      </c>
      <c r="L1764" s="35">
        <f>IF(ISNUMBER(K1764),EXP(K1764),"")</f>
        <v/>
      </c>
      <c r="M1764" s="18" t="inlineStr">
        <is>
          <t>every value from 0.01 to 24.55 in steps of 0.01</t>
        </is>
      </c>
      <c r="N1764" s="18" t="inlineStr">
        <is>
          <t>buildings|large|distance_to_river_km</t>
        </is>
      </c>
    </row>
    <row r="1765">
      <c r="B1765" s="18" t="inlineStr">
        <is>
          <t>buildings|large|distance_to_river_km|1.27</t>
        </is>
      </c>
      <c r="C1765" s="18" t="inlineStr">
        <is>
          <t>buildings</t>
        </is>
      </c>
      <c r="D1765" s="18" t="inlineStr">
        <is>
          <t>large</t>
        </is>
      </c>
      <c r="E1765" s="18" t="inlineStr">
        <is>
          <t>distance_to_river_km</t>
        </is>
      </c>
      <c r="F1765" s="18" t="inlineStr">
        <is>
          <t>spline value</t>
        </is>
      </c>
      <c r="G1765" s="18" t="n"/>
      <c r="H1765" s="33" t="n">
        <v>1.27</v>
      </c>
      <c r="I1765" s="33" t="n"/>
      <c r="J1765" s="33" t="n"/>
      <c r="K1765" s="34" t="n">
        <v>-0.9924798450776761</v>
      </c>
      <c r="L1765" s="35">
        <f>IF(ISNUMBER(K1765),EXP(K1765),"")</f>
        <v/>
      </c>
      <c r="M1765" s="18" t="inlineStr">
        <is>
          <t>every value from 0.01 to 24.55 in steps of 0.01</t>
        </is>
      </c>
      <c r="N1765" s="18" t="inlineStr">
        <is>
          <t>buildings|large|distance_to_river_km</t>
        </is>
      </c>
    </row>
    <row r="1766">
      <c r="B1766" s="18" t="inlineStr">
        <is>
          <t>buildings|large|distance_to_river_km|1.28</t>
        </is>
      </c>
      <c r="C1766" s="18" t="inlineStr">
        <is>
          <t>buildings</t>
        </is>
      </c>
      <c r="D1766" s="18" t="inlineStr">
        <is>
          <t>large</t>
        </is>
      </c>
      <c r="E1766" s="18" t="inlineStr">
        <is>
          <t>distance_to_river_km</t>
        </is>
      </c>
      <c r="F1766" s="18" t="inlineStr">
        <is>
          <t>spline value</t>
        </is>
      </c>
      <c r="G1766" s="18" t="n"/>
      <c r="H1766" s="33" t="n">
        <v>1.28</v>
      </c>
      <c r="I1766" s="33" t="n"/>
      <c r="J1766" s="33" t="n"/>
      <c r="K1766" s="34" t="n">
        <v>-0.9896676418582758</v>
      </c>
      <c r="L1766" s="35">
        <f>IF(ISNUMBER(K1766),EXP(K1766),"")</f>
        <v/>
      </c>
      <c r="M1766" s="18" t="inlineStr">
        <is>
          <t>every value from 0.01 to 24.55 in steps of 0.01</t>
        </is>
      </c>
      <c r="N1766" s="18" t="inlineStr">
        <is>
          <t>buildings|large|distance_to_river_km</t>
        </is>
      </c>
    </row>
    <row r="1767">
      <c r="B1767" s="18" t="inlineStr">
        <is>
          <t>buildings|large|distance_to_river_km|1.29</t>
        </is>
      </c>
      <c r="C1767" s="18" t="inlineStr">
        <is>
          <t>buildings</t>
        </is>
      </c>
      <c r="D1767" s="18" t="inlineStr">
        <is>
          <t>large</t>
        </is>
      </c>
      <c r="E1767" s="18" t="inlineStr">
        <is>
          <t>distance_to_river_km</t>
        </is>
      </c>
      <c r="F1767" s="18" t="inlineStr">
        <is>
          <t>spline value</t>
        </is>
      </c>
      <c r="G1767" s="18" t="n"/>
      <c r="H1767" s="33" t="n">
        <v>1.29</v>
      </c>
      <c r="I1767" s="33" t="n"/>
      <c r="J1767" s="33" t="n"/>
      <c r="K1767" s="34" t="n">
        <v>-0.9868395218465209</v>
      </c>
      <c r="L1767" s="35">
        <f>IF(ISNUMBER(K1767),EXP(K1767),"")</f>
        <v/>
      </c>
      <c r="M1767" s="18" t="inlineStr">
        <is>
          <t>every value from 0.01 to 24.55 in steps of 0.01</t>
        </is>
      </c>
      <c r="N1767" s="18" t="inlineStr">
        <is>
          <t>buildings|large|distance_to_river_km</t>
        </is>
      </c>
    </row>
    <row r="1768">
      <c r="B1768" s="18" t="inlineStr">
        <is>
          <t>buildings|large|distance_to_river_km|1.30</t>
        </is>
      </c>
      <c r="C1768" s="18" t="inlineStr">
        <is>
          <t>buildings</t>
        </is>
      </c>
      <c r="D1768" s="18" t="inlineStr">
        <is>
          <t>large</t>
        </is>
      </c>
      <c r="E1768" s="18" t="inlineStr">
        <is>
          <t>distance_to_river_km</t>
        </is>
      </c>
      <c r="F1768" s="18" t="inlineStr">
        <is>
          <t>spline value</t>
        </is>
      </c>
      <c r="G1768" s="18" t="n"/>
      <c r="H1768" s="33" t="n">
        <v>1.3</v>
      </c>
      <c r="I1768" s="33" t="n"/>
      <c r="J1768" s="33" t="n"/>
      <c r="K1768" s="34" t="n">
        <v>-0.9839982005432751</v>
      </c>
      <c r="L1768" s="35">
        <f>IF(ISNUMBER(K1768),EXP(K1768),"")</f>
        <v/>
      </c>
      <c r="M1768" s="18" t="inlineStr">
        <is>
          <t>every value from 0.01 to 24.55 in steps of 0.01</t>
        </is>
      </c>
      <c r="N1768" s="18" t="inlineStr">
        <is>
          <t>buildings|large|distance_to_river_km</t>
        </is>
      </c>
    </row>
    <row r="1769">
      <c r="B1769" s="18" t="inlineStr">
        <is>
          <t>buildings|large|distance_to_river_km|1.31</t>
        </is>
      </c>
      <c r="C1769" s="18" t="inlineStr">
        <is>
          <t>buildings</t>
        </is>
      </c>
      <c r="D1769" s="18" t="inlineStr">
        <is>
          <t>large</t>
        </is>
      </c>
      <c r="E1769" s="18" t="inlineStr">
        <is>
          <t>distance_to_river_km</t>
        </is>
      </c>
      <c r="F1769" s="18" t="inlineStr">
        <is>
          <t>spline value</t>
        </is>
      </c>
      <c r="G1769" s="18" t="n"/>
      <c r="H1769" s="33" t="n">
        <v>1.31</v>
      </c>
      <c r="I1769" s="33" t="n"/>
      <c r="J1769" s="33" t="n"/>
      <c r="K1769" s="34" t="n">
        <v>-0.9811463934494017</v>
      </c>
      <c r="L1769" s="35">
        <f>IF(ISNUMBER(K1769),EXP(K1769),"")</f>
        <v/>
      </c>
      <c r="M1769" s="18" t="inlineStr">
        <is>
          <t>every value from 0.01 to 24.55 in steps of 0.01</t>
        </is>
      </c>
      <c r="N1769" s="18" t="inlineStr">
        <is>
          <t>buildings|large|distance_to_river_km</t>
        </is>
      </c>
    </row>
    <row r="1770">
      <c r="B1770" s="18" t="inlineStr">
        <is>
          <t>buildings|large|distance_to_river_km|1.32</t>
        </is>
      </c>
      <c r="C1770" s="18" t="inlineStr">
        <is>
          <t>buildings</t>
        </is>
      </c>
      <c r="D1770" s="18" t="inlineStr">
        <is>
          <t>large</t>
        </is>
      </c>
      <c r="E1770" s="18" t="inlineStr">
        <is>
          <t>distance_to_river_km</t>
        </is>
      </c>
      <c r="F1770" s="18" t="inlineStr">
        <is>
          <t>spline value</t>
        </is>
      </c>
      <c r="G1770" s="18" t="n"/>
      <c r="H1770" s="33" t="n">
        <v>1.32</v>
      </c>
      <c r="I1770" s="33" t="n"/>
      <c r="J1770" s="33" t="n"/>
      <c r="K1770" s="34" t="n">
        <v>-0.9782868160657643</v>
      </c>
      <c r="L1770" s="35">
        <f>IF(ISNUMBER(K1770),EXP(K1770),"")</f>
        <v/>
      </c>
      <c r="M1770" s="18" t="inlineStr">
        <is>
          <t>every value from 0.01 to 24.55 in steps of 0.01</t>
        </is>
      </c>
      <c r="N1770" s="18" t="inlineStr">
        <is>
          <t>buildings|large|distance_to_river_km</t>
        </is>
      </c>
    </row>
    <row r="1771">
      <c r="B1771" s="18" t="inlineStr">
        <is>
          <t>buildings|large|distance_to_river_km|1.33</t>
        </is>
      </c>
      <c r="C1771" s="18" t="inlineStr">
        <is>
          <t>buildings</t>
        </is>
      </c>
      <c r="D1771" s="18" t="inlineStr">
        <is>
          <t>large</t>
        </is>
      </c>
      <c r="E1771" s="18" t="inlineStr">
        <is>
          <t>distance_to_river_km</t>
        </is>
      </c>
      <c r="F1771" s="18" t="inlineStr">
        <is>
          <t>spline value</t>
        </is>
      </c>
      <c r="G1771" s="18" t="n"/>
      <c r="H1771" s="33" t="n">
        <v>1.33</v>
      </c>
      <c r="I1771" s="33" t="n"/>
      <c r="J1771" s="33" t="n"/>
      <c r="K1771" s="34" t="n">
        <v>-0.9754221838932253</v>
      </c>
      <c r="L1771" s="35">
        <f>IF(ISNUMBER(K1771),EXP(K1771),"")</f>
        <v/>
      </c>
      <c r="M1771" s="18" t="inlineStr">
        <is>
          <t>every value from 0.01 to 24.55 in steps of 0.01</t>
        </is>
      </c>
      <c r="N1771" s="18" t="inlineStr">
        <is>
          <t>buildings|large|distance_to_river_km</t>
        </is>
      </c>
    </row>
    <row r="1772">
      <c r="B1772" s="18" t="inlineStr">
        <is>
          <t>buildings|large|distance_to_river_km|1.34</t>
        </is>
      </c>
      <c r="C1772" s="18" t="inlineStr">
        <is>
          <t>buildings</t>
        </is>
      </c>
      <c r="D1772" s="18" t="inlineStr">
        <is>
          <t>large</t>
        </is>
      </c>
      <c r="E1772" s="18" t="inlineStr">
        <is>
          <t>distance_to_river_km</t>
        </is>
      </c>
      <c r="F1772" s="18" t="inlineStr">
        <is>
          <t>spline value</t>
        </is>
      </c>
      <c r="G1772" s="18" t="n"/>
      <c r="H1772" s="33" t="n">
        <v>1.34</v>
      </c>
      <c r="I1772" s="33" t="n"/>
      <c r="J1772" s="33" t="n"/>
      <c r="K1772" s="34" t="n">
        <v>-0.9725552124326489</v>
      </c>
      <c r="L1772" s="35">
        <f>IF(ISNUMBER(K1772),EXP(K1772),"")</f>
        <v/>
      </c>
      <c r="M1772" s="18" t="inlineStr">
        <is>
          <t>every value from 0.01 to 24.55 in steps of 0.01</t>
        </is>
      </c>
      <c r="N1772" s="18" t="inlineStr">
        <is>
          <t>buildings|large|distance_to_river_km</t>
        </is>
      </c>
    </row>
    <row r="1773">
      <c r="B1773" s="18" t="inlineStr">
        <is>
          <t>buildings|large|distance_to_river_km|1.35</t>
        </is>
      </c>
      <c r="C1773" s="18" t="inlineStr">
        <is>
          <t>buildings</t>
        </is>
      </c>
      <c r="D1773" s="18" t="inlineStr">
        <is>
          <t>large</t>
        </is>
      </c>
      <c r="E1773" s="18" t="inlineStr">
        <is>
          <t>distance_to_river_km</t>
        </is>
      </c>
      <c r="F1773" s="18" t="inlineStr">
        <is>
          <t>spline value</t>
        </is>
      </c>
      <c r="G1773" s="18" t="n"/>
      <c r="H1773" s="33" t="n">
        <v>1.35</v>
      </c>
      <c r="I1773" s="33" t="n"/>
      <c r="J1773" s="33" t="n"/>
      <c r="K1773" s="34" t="n">
        <v>-0.969688617184898</v>
      </c>
      <c r="L1773" s="35">
        <f>IF(ISNUMBER(K1773),EXP(K1773),"")</f>
        <v/>
      </c>
      <c r="M1773" s="18" t="inlineStr">
        <is>
          <t>every value from 0.01 to 24.55 in steps of 0.01</t>
        </is>
      </c>
      <c r="N1773" s="18" t="inlineStr">
        <is>
          <t>buildings|large|distance_to_river_km</t>
        </is>
      </c>
    </row>
    <row r="1774">
      <c r="B1774" s="18" t="inlineStr">
        <is>
          <t>buildings|large|distance_to_river_km|1.36</t>
        </is>
      </c>
      <c r="C1774" s="18" t="inlineStr">
        <is>
          <t>buildings</t>
        </is>
      </c>
      <c r="D1774" s="18" t="inlineStr">
        <is>
          <t>large</t>
        </is>
      </c>
      <c r="E1774" s="18" t="inlineStr">
        <is>
          <t>distance_to_river_km</t>
        </is>
      </c>
      <c r="F1774" s="18" t="inlineStr">
        <is>
          <t>spline value</t>
        </is>
      </c>
      <c r="G1774" s="18" t="n"/>
      <c r="H1774" s="33" t="n">
        <v>1.36</v>
      </c>
      <c r="I1774" s="33" t="n"/>
      <c r="J1774" s="33" t="n"/>
      <c r="K1774" s="34" t="n">
        <v>-0.966825113650836</v>
      </c>
      <c r="L1774" s="35">
        <f>IF(ISNUMBER(K1774),EXP(K1774),"")</f>
        <v/>
      </c>
      <c r="M1774" s="18" t="inlineStr">
        <is>
          <t>every value from 0.01 to 24.55 in steps of 0.01</t>
        </is>
      </c>
      <c r="N1774" s="18" t="inlineStr">
        <is>
          <t>buildings|large|distance_to_river_km</t>
        </is>
      </c>
    </row>
    <row r="1775">
      <c r="B1775" s="18" t="inlineStr">
        <is>
          <t>buildings|large|distance_to_river_km|1.37</t>
        </is>
      </c>
      <c r="C1775" s="18" t="inlineStr">
        <is>
          <t>buildings</t>
        </is>
      </c>
      <c r="D1775" s="18" t="inlineStr">
        <is>
          <t>large</t>
        </is>
      </c>
      <c r="E1775" s="18" t="inlineStr">
        <is>
          <t>distance_to_river_km</t>
        </is>
      </c>
      <c r="F1775" s="18" t="inlineStr">
        <is>
          <t>spline value</t>
        </is>
      </c>
      <c r="G1775" s="18" t="n"/>
      <c r="H1775" s="33" t="n">
        <v>1.37</v>
      </c>
      <c r="I1775" s="33" t="n"/>
      <c r="J1775" s="33" t="n"/>
      <c r="K1775" s="34" t="n">
        <v>-0.963967417331326</v>
      </c>
      <c r="L1775" s="35">
        <f>IF(ISNUMBER(K1775),EXP(K1775),"")</f>
        <v/>
      </c>
      <c r="M1775" s="18" t="inlineStr">
        <is>
          <t>every value from 0.01 to 24.55 in steps of 0.01</t>
        </is>
      </c>
      <c r="N1775" s="18" t="inlineStr">
        <is>
          <t>buildings|large|distance_to_river_km</t>
        </is>
      </c>
    </row>
    <row r="1776">
      <c r="B1776" s="18" t="inlineStr">
        <is>
          <t>buildings|large|distance_to_river_km|1.38</t>
        </is>
      </c>
      <c r="C1776" s="18" t="inlineStr">
        <is>
          <t>buildings</t>
        </is>
      </c>
      <c r="D1776" s="18" t="inlineStr">
        <is>
          <t>large</t>
        </is>
      </c>
      <c r="E1776" s="18" t="inlineStr">
        <is>
          <t>distance_to_river_km</t>
        </is>
      </c>
      <c r="F1776" s="18" t="inlineStr">
        <is>
          <t>spline value</t>
        </is>
      </c>
      <c r="G1776" s="18" t="n"/>
      <c r="H1776" s="33" t="n">
        <v>1.38</v>
      </c>
      <c r="I1776" s="33" t="n"/>
      <c r="J1776" s="33" t="n"/>
      <c r="K1776" s="34" t="n">
        <v>-0.9611182437272315</v>
      </c>
      <c r="L1776" s="35">
        <f>IF(ISNUMBER(K1776),EXP(K1776),"")</f>
        <v/>
      </c>
      <c r="M1776" s="18" t="inlineStr">
        <is>
          <t>every value from 0.01 to 24.55 in steps of 0.01</t>
        </is>
      </c>
      <c r="N1776" s="18" t="inlineStr">
        <is>
          <t>buildings|large|distance_to_river_km</t>
        </is>
      </c>
    </row>
    <row r="1777">
      <c r="B1777" s="18" t="inlineStr">
        <is>
          <t>buildings|large|distance_to_river_km|1.39</t>
        </is>
      </c>
      <c r="C1777" s="18" t="inlineStr">
        <is>
          <t>buildings</t>
        </is>
      </c>
      <c r="D1777" s="18" t="inlineStr">
        <is>
          <t>large</t>
        </is>
      </c>
      <c r="E1777" s="18" t="inlineStr">
        <is>
          <t>distance_to_river_km</t>
        </is>
      </c>
      <c r="F1777" s="18" t="inlineStr">
        <is>
          <t>spline value</t>
        </is>
      </c>
      <c r="G1777" s="18" t="n"/>
      <c r="H1777" s="33" t="n">
        <v>1.39</v>
      </c>
      <c r="I1777" s="33" t="n"/>
      <c r="J1777" s="33" t="n"/>
      <c r="K1777" s="34" t="n">
        <v>-0.9582803083394158</v>
      </c>
      <c r="L1777" s="35">
        <f>IF(ISNUMBER(K1777),EXP(K1777),"")</f>
        <v/>
      </c>
      <c r="M1777" s="18" t="inlineStr">
        <is>
          <t>every value from 0.01 to 24.55 in steps of 0.01</t>
        </is>
      </c>
      <c r="N1777" s="18" t="inlineStr">
        <is>
          <t>buildings|large|distance_to_river_km</t>
        </is>
      </c>
    </row>
    <row r="1778">
      <c r="B1778" s="18" t="inlineStr">
        <is>
          <t>buildings|large|distance_to_river_km|1.40</t>
        </is>
      </c>
      <c r="C1778" s="18" t="inlineStr">
        <is>
          <t>buildings</t>
        </is>
      </c>
      <c r="D1778" s="18" t="inlineStr">
        <is>
          <t>large</t>
        </is>
      </c>
      <c r="E1778" s="18" t="inlineStr">
        <is>
          <t>distance_to_river_km</t>
        </is>
      </c>
      <c r="F1778" s="18" t="inlineStr">
        <is>
          <t>spline value</t>
        </is>
      </c>
      <c r="G1778" s="18" t="n"/>
      <c r="H1778" s="33" t="n">
        <v>1.4</v>
      </c>
      <c r="I1778" s="33" t="n"/>
      <c r="J1778" s="33" t="n"/>
      <c r="K1778" s="34" t="n">
        <v>-0.9554563266687419</v>
      </c>
      <c r="L1778" s="35">
        <f>IF(ISNUMBER(K1778),EXP(K1778),"")</f>
        <v/>
      </c>
      <c r="M1778" s="18" t="inlineStr">
        <is>
          <t>every value from 0.01 to 24.55 in steps of 0.01</t>
        </is>
      </c>
      <c r="N1778" s="18" t="inlineStr">
        <is>
          <t>buildings|large|distance_to_river_km</t>
        </is>
      </c>
    </row>
    <row r="1779">
      <c r="B1779" s="18" t="inlineStr">
        <is>
          <t>buildings|large|distance_to_river_km|1.41</t>
        </is>
      </c>
      <c r="C1779" s="18" t="inlineStr">
        <is>
          <t>buildings</t>
        </is>
      </c>
      <c r="D1779" s="18" t="inlineStr">
        <is>
          <t>large</t>
        </is>
      </c>
      <c r="E1779" s="18" t="inlineStr">
        <is>
          <t>distance_to_river_km</t>
        </is>
      </c>
      <c r="F1779" s="18" t="inlineStr">
        <is>
          <t>spline value</t>
        </is>
      </c>
      <c r="G1779" s="18" t="n"/>
      <c r="H1779" s="33" t="n">
        <v>1.41</v>
      </c>
      <c r="I1779" s="33" t="n"/>
      <c r="J1779" s="33" t="n"/>
      <c r="K1779" s="34" t="n">
        <v>-0.9526490142160734</v>
      </c>
      <c r="L1779" s="35">
        <f>IF(ISNUMBER(K1779),EXP(K1779),"")</f>
        <v/>
      </c>
      <c r="M1779" s="18" t="inlineStr">
        <is>
          <t>every value from 0.01 to 24.55 in steps of 0.01</t>
        </is>
      </c>
      <c r="N1779" s="18" t="inlineStr">
        <is>
          <t>buildings|large|distance_to_river_km</t>
        </is>
      </c>
    </row>
    <row r="1780">
      <c r="B1780" s="18" t="inlineStr">
        <is>
          <t>buildings|large|distance_to_river_km|1.42</t>
        </is>
      </c>
      <c r="C1780" s="18" t="inlineStr">
        <is>
          <t>buildings</t>
        </is>
      </c>
      <c r="D1780" s="18" t="inlineStr">
        <is>
          <t>large</t>
        </is>
      </c>
      <c r="E1780" s="18" t="inlineStr">
        <is>
          <t>distance_to_river_km</t>
        </is>
      </c>
      <c r="F1780" s="18" t="inlineStr">
        <is>
          <t>spline value</t>
        </is>
      </c>
      <c r="G1780" s="18" t="n"/>
      <c r="H1780" s="33" t="n">
        <v>1.42</v>
      </c>
      <c r="I1780" s="33" t="n"/>
      <c r="J1780" s="33" t="n"/>
      <c r="K1780" s="34" t="n">
        <v>-0.9498610864822734</v>
      </c>
      <c r="L1780" s="35">
        <f>IF(ISNUMBER(K1780),EXP(K1780),"")</f>
        <v/>
      </c>
      <c r="M1780" s="18" t="inlineStr">
        <is>
          <t>every value from 0.01 to 24.55 in steps of 0.01</t>
        </is>
      </c>
      <c r="N1780" s="18" t="inlineStr">
        <is>
          <t>buildings|large|distance_to_river_km</t>
        </is>
      </c>
    </row>
    <row r="1781">
      <c r="B1781" s="18" t="inlineStr">
        <is>
          <t>buildings|large|distance_to_river_km|1.43</t>
        </is>
      </c>
      <c r="C1781" s="18" t="inlineStr">
        <is>
          <t>buildings</t>
        </is>
      </c>
      <c r="D1781" s="18" t="inlineStr">
        <is>
          <t>large</t>
        </is>
      </c>
      <c r="E1781" s="18" t="inlineStr">
        <is>
          <t>distance_to_river_km</t>
        </is>
      </c>
      <c r="F1781" s="18" t="inlineStr">
        <is>
          <t>spline value</t>
        </is>
      </c>
      <c r="G1781" s="18" t="n"/>
      <c r="H1781" s="33" t="n">
        <v>1.43</v>
      </c>
      <c r="I1781" s="33" t="n"/>
      <c r="J1781" s="33" t="n"/>
      <c r="K1781" s="34" t="n">
        <v>-0.9470952589682051</v>
      </c>
      <c r="L1781" s="35">
        <f>IF(ISNUMBER(K1781),EXP(K1781),"")</f>
        <v/>
      </c>
      <c r="M1781" s="18" t="inlineStr">
        <is>
          <t>every value from 0.01 to 24.55 in steps of 0.01</t>
        </is>
      </c>
      <c r="N1781" s="18" t="inlineStr">
        <is>
          <t>buildings|large|distance_to_river_km</t>
        </is>
      </c>
    </row>
    <row r="1782">
      <c r="B1782" s="18" t="inlineStr">
        <is>
          <t>buildings|large|distance_to_river_km|1.44</t>
        </is>
      </c>
      <c r="C1782" s="18" t="inlineStr">
        <is>
          <t>buildings</t>
        </is>
      </c>
      <c r="D1782" s="18" t="inlineStr">
        <is>
          <t>large</t>
        </is>
      </c>
      <c r="E1782" s="18" t="inlineStr">
        <is>
          <t>distance_to_river_km</t>
        </is>
      </c>
      <c r="F1782" s="18" t="inlineStr">
        <is>
          <t>spline value</t>
        </is>
      </c>
      <c r="G1782" s="18" t="n"/>
      <c r="H1782" s="33" t="n">
        <v>1.44</v>
      </c>
      <c r="I1782" s="33" t="n"/>
      <c r="J1782" s="33" t="n"/>
      <c r="K1782" s="34" t="n">
        <v>-0.9443542471747322</v>
      </c>
      <c r="L1782" s="35">
        <f>IF(ISNUMBER(K1782),EXP(K1782),"")</f>
        <v/>
      </c>
      <c r="M1782" s="18" t="inlineStr">
        <is>
          <t>every value from 0.01 to 24.55 in steps of 0.01</t>
        </is>
      </c>
      <c r="N1782" s="18" t="inlineStr">
        <is>
          <t>buildings|large|distance_to_river_km</t>
        </is>
      </c>
    </row>
    <row r="1783">
      <c r="B1783" s="18" t="inlineStr">
        <is>
          <t>buildings|large|distance_to_river_km|1.45</t>
        </is>
      </c>
      <c r="C1783" s="18" t="inlineStr">
        <is>
          <t>buildings</t>
        </is>
      </c>
      <c r="D1783" s="18" t="inlineStr">
        <is>
          <t>large</t>
        </is>
      </c>
      <c r="E1783" s="18" t="inlineStr">
        <is>
          <t>distance_to_river_km</t>
        </is>
      </c>
      <c r="F1783" s="18" t="inlineStr">
        <is>
          <t>spline value</t>
        </is>
      </c>
      <c r="G1783" s="18" t="n"/>
      <c r="H1783" s="33" t="n">
        <v>1.45</v>
      </c>
      <c r="I1783" s="33" t="n"/>
      <c r="J1783" s="33" t="n"/>
      <c r="K1783" s="34" t="n">
        <v>-0.9416402927481888</v>
      </c>
      <c r="L1783" s="35">
        <f>IF(ISNUMBER(K1783),EXP(K1783),"")</f>
        <v/>
      </c>
      <c r="M1783" s="18" t="inlineStr">
        <is>
          <t>every value from 0.01 to 24.55 in steps of 0.01</t>
        </is>
      </c>
      <c r="N1783" s="18" t="inlineStr">
        <is>
          <t>buildings|large|distance_to_river_km</t>
        </is>
      </c>
    </row>
    <row r="1784">
      <c r="B1784" s="18" t="inlineStr">
        <is>
          <t>buildings|large|distance_to_river_km|1.46</t>
        </is>
      </c>
      <c r="C1784" s="18" t="inlineStr">
        <is>
          <t>buildings</t>
        </is>
      </c>
      <c r="D1784" s="18" t="inlineStr">
        <is>
          <t>large</t>
        </is>
      </c>
      <c r="E1784" s="18" t="inlineStr">
        <is>
          <t>distance_to_river_km</t>
        </is>
      </c>
      <c r="F1784" s="18" t="inlineStr">
        <is>
          <t>spline value</t>
        </is>
      </c>
      <c r="G1784" s="18" t="n"/>
      <c r="H1784" s="33" t="n">
        <v>1.46</v>
      </c>
      <c r="I1784" s="33" t="n"/>
      <c r="J1784" s="33" t="n"/>
      <c r="K1784" s="34" t="n">
        <v>-0.938953741916792</v>
      </c>
      <c r="L1784" s="35">
        <f>IF(ISNUMBER(K1784),EXP(K1784),"")</f>
        <v/>
      </c>
      <c r="M1784" s="18" t="inlineStr">
        <is>
          <t>every value from 0.01 to 24.55 in steps of 0.01</t>
        </is>
      </c>
      <c r="N1784" s="18" t="inlineStr">
        <is>
          <t>buildings|large|distance_to_river_km</t>
        </is>
      </c>
    </row>
    <row r="1785">
      <c r="B1785" s="18" t="inlineStr">
        <is>
          <t>buildings|large|distance_to_river_km|1.47</t>
        </is>
      </c>
      <c r="C1785" s="18" t="inlineStr">
        <is>
          <t>buildings</t>
        </is>
      </c>
      <c r="D1785" s="18" t="inlineStr">
        <is>
          <t>large</t>
        </is>
      </c>
      <c r="E1785" s="18" t="inlineStr">
        <is>
          <t>distance_to_river_km</t>
        </is>
      </c>
      <c r="F1785" s="18" t="inlineStr">
        <is>
          <t>spline value</t>
        </is>
      </c>
      <c r="G1785" s="18" t="n"/>
      <c r="H1785" s="33" t="n">
        <v>1.47</v>
      </c>
      <c r="I1785" s="33" t="n"/>
      <c r="J1785" s="33" t="n"/>
      <c r="K1785" s="34" t="n">
        <v>-0.9362944670542307</v>
      </c>
      <c r="L1785" s="35">
        <f>IF(ISNUMBER(K1785),EXP(K1785),"")</f>
        <v/>
      </c>
      <c r="M1785" s="18" t="inlineStr">
        <is>
          <t>every value from 0.01 to 24.55 in steps of 0.01</t>
        </is>
      </c>
      <c r="N1785" s="18" t="inlineStr">
        <is>
          <t>buildings|large|distance_to_river_km</t>
        </is>
      </c>
    </row>
    <row r="1786">
      <c r="B1786" s="18" t="inlineStr">
        <is>
          <t>buildings|large|distance_to_river_km|1.48</t>
        </is>
      </c>
      <c r="C1786" s="18" t="inlineStr">
        <is>
          <t>buildings</t>
        </is>
      </c>
      <c r="D1786" s="18" t="inlineStr">
        <is>
          <t>large</t>
        </is>
      </c>
      <c r="E1786" s="18" t="inlineStr">
        <is>
          <t>distance_to_river_km</t>
        </is>
      </c>
      <c r="F1786" s="18" t="inlineStr">
        <is>
          <t>spline value</t>
        </is>
      </c>
      <c r="G1786" s="18" t="n"/>
      <c r="H1786" s="33" t="n">
        <v>1.48</v>
      </c>
      <c r="I1786" s="33" t="n"/>
      <c r="J1786" s="33" t="n"/>
      <c r="K1786" s="34" t="n">
        <v>-0.9336623405341938</v>
      </c>
      <c r="L1786" s="35">
        <f>IF(ISNUMBER(K1786),EXP(K1786),"")</f>
        <v/>
      </c>
      <c r="M1786" s="18" t="inlineStr">
        <is>
          <t>every value from 0.01 to 24.55 in steps of 0.01</t>
        </is>
      </c>
      <c r="N1786" s="18" t="inlineStr">
        <is>
          <t>buildings|large|distance_to_river_km</t>
        </is>
      </c>
    </row>
    <row r="1787">
      <c r="B1787" s="18" t="inlineStr">
        <is>
          <t>buildings|large|distance_to_river_km|1.49</t>
        </is>
      </c>
      <c r="C1787" s="18" t="inlineStr">
        <is>
          <t>buildings</t>
        </is>
      </c>
      <c r="D1787" s="18" t="inlineStr">
        <is>
          <t>large</t>
        </is>
      </c>
      <c r="E1787" s="18" t="inlineStr">
        <is>
          <t>distance_to_river_km</t>
        </is>
      </c>
      <c r="F1787" s="18" t="inlineStr">
        <is>
          <t>spline value</t>
        </is>
      </c>
      <c r="G1787" s="18" t="n"/>
      <c r="H1787" s="33" t="n">
        <v>1.49</v>
      </c>
      <c r="I1787" s="33" t="n"/>
      <c r="J1787" s="33" t="n"/>
      <c r="K1787" s="34" t="n">
        <v>-0.9310572347303693</v>
      </c>
      <c r="L1787" s="35">
        <f>IF(ISNUMBER(K1787),EXP(K1787),"")</f>
        <v/>
      </c>
      <c r="M1787" s="18" t="inlineStr">
        <is>
          <t>every value from 0.01 to 24.55 in steps of 0.01</t>
        </is>
      </c>
      <c r="N1787" s="18" t="inlineStr">
        <is>
          <t>buildings|large|distance_to_river_km</t>
        </is>
      </c>
    </row>
    <row r="1788">
      <c r="B1788" s="18" t="inlineStr">
        <is>
          <t>buildings|large|distance_to_river_km|1.50</t>
        </is>
      </c>
      <c r="C1788" s="18" t="inlineStr">
        <is>
          <t>buildings</t>
        </is>
      </c>
      <c r="D1788" s="18" t="inlineStr">
        <is>
          <t>large</t>
        </is>
      </c>
      <c r="E1788" s="18" t="inlineStr">
        <is>
          <t>distance_to_river_km</t>
        </is>
      </c>
      <c r="F1788" s="18" t="inlineStr">
        <is>
          <t>spline value</t>
        </is>
      </c>
      <c r="G1788" s="18" t="n"/>
      <c r="H1788" s="33" t="n">
        <v>1.5</v>
      </c>
      <c r="I1788" s="33" t="n"/>
      <c r="J1788" s="33" t="n"/>
      <c r="K1788" s="34" t="n">
        <v>-0.9284790220164455</v>
      </c>
      <c r="L1788" s="35">
        <f>IF(ISNUMBER(K1788),EXP(K1788),"")</f>
        <v/>
      </c>
      <c r="M1788" s="18" t="inlineStr">
        <is>
          <t>every value from 0.01 to 24.55 in steps of 0.01</t>
        </is>
      </c>
      <c r="N1788" s="18" t="inlineStr">
        <is>
          <t>buildings|large|distance_to_river_km</t>
        </is>
      </c>
    </row>
    <row r="1789">
      <c r="B1789" s="18" t="inlineStr">
        <is>
          <t>buildings|large|distance_to_river_km|1.51</t>
        </is>
      </c>
      <c r="C1789" s="18" t="inlineStr">
        <is>
          <t>buildings</t>
        </is>
      </c>
      <c r="D1789" s="18" t="inlineStr">
        <is>
          <t>large</t>
        </is>
      </c>
      <c r="E1789" s="18" t="inlineStr">
        <is>
          <t>distance_to_river_km</t>
        </is>
      </c>
      <c r="F1789" s="18" t="inlineStr">
        <is>
          <t>spline value</t>
        </is>
      </c>
      <c r="G1789" s="18" t="n"/>
      <c r="H1789" s="33" t="n">
        <v>1.51</v>
      </c>
      <c r="I1789" s="33" t="n"/>
      <c r="J1789" s="33" t="n"/>
      <c r="K1789" s="34" t="n">
        <v>-0.9259275747661114</v>
      </c>
      <c r="L1789" s="35">
        <f>IF(ISNUMBER(K1789),EXP(K1789),"")</f>
        <v/>
      </c>
      <c r="M1789" s="18" t="inlineStr">
        <is>
          <t>every value from 0.01 to 24.55 in steps of 0.01</t>
        </is>
      </c>
      <c r="N1789" s="18" t="inlineStr">
        <is>
          <t>buildings|large|distance_to_river_km</t>
        </is>
      </c>
    </row>
    <row r="1790">
      <c r="B1790" s="18" t="inlineStr">
        <is>
          <t>buildings|large|distance_to_river_km|1.52</t>
        </is>
      </c>
      <c r="C1790" s="18" t="inlineStr">
        <is>
          <t>buildings</t>
        </is>
      </c>
      <c r="D1790" s="18" t="inlineStr">
        <is>
          <t>large</t>
        </is>
      </c>
      <c r="E1790" s="18" t="inlineStr">
        <is>
          <t>distance_to_river_km</t>
        </is>
      </c>
      <c r="F1790" s="18" t="inlineStr">
        <is>
          <t>spline value</t>
        </is>
      </c>
      <c r="G1790" s="18" t="n"/>
      <c r="H1790" s="33" t="n">
        <v>1.52</v>
      </c>
      <c r="I1790" s="33" t="n"/>
      <c r="J1790" s="33" t="n"/>
      <c r="K1790" s="34" t="n">
        <v>-0.9234027653530559</v>
      </c>
      <c r="L1790" s="35">
        <f>IF(ISNUMBER(K1790),EXP(K1790),"")</f>
        <v/>
      </c>
      <c r="M1790" s="18" t="inlineStr">
        <is>
          <t>every value from 0.01 to 24.55 in steps of 0.01</t>
        </is>
      </c>
      <c r="N1790" s="18" t="inlineStr">
        <is>
          <t>buildings|large|distance_to_river_km</t>
        </is>
      </c>
    </row>
    <row r="1791">
      <c r="B1791" s="18" t="inlineStr">
        <is>
          <t>buildings|large|distance_to_river_km|1.53</t>
        </is>
      </c>
      <c r="C1791" s="18" t="inlineStr">
        <is>
          <t>buildings</t>
        </is>
      </c>
      <c r="D1791" s="18" t="inlineStr">
        <is>
          <t>large</t>
        </is>
      </c>
      <c r="E1791" s="18" t="inlineStr">
        <is>
          <t>distance_to_river_km</t>
        </is>
      </c>
      <c r="F1791" s="18" t="inlineStr">
        <is>
          <t>spline value</t>
        </is>
      </c>
      <c r="G1791" s="18" t="n"/>
      <c r="H1791" s="33" t="n">
        <v>1.53</v>
      </c>
      <c r="I1791" s="33" t="n"/>
      <c r="J1791" s="33" t="n"/>
      <c r="K1791" s="34" t="n">
        <v>-0.9209044661509668</v>
      </c>
      <c r="L1791" s="35">
        <f>IF(ISNUMBER(K1791),EXP(K1791),"")</f>
        <v/>
      </c>
      <c r="M1791" s="18" t="inlineStr">
        <is>
          <t>every value from 0.01 to 24.55 in steps of 0.01</t>
        </is>
      </c>
      <c r="N1791" s="18" t="inlineStr">
        <is>
          <t>buildings|large|distance_to_river_km</t>
        </is>
      </c>
    </row>
    <row r="1792">
      <c r="B1792" s="18" t="inlineStr">
        <is>
          <t>buildings|large|distance_to_river_km|1.54</t>
        </is>
      </c>
      <c r="C1792" s="18" t="inlineStr">
        <is>
          <t>buildings</t>
        </is>
      </c>
      <c r="D1792" s="18" t="inlineStr">
        <is>
          <t>large</t>
        </is>
      </c>
      <c r="E1792" s="18" t="inlineStr">
        <is>
          <t>distance_to_river_km</t>
        </is>
      </c>
      <c r="F1792" s="18" t="inlineStr">
        <is>
          <t>spline value</t>
        </is>
      </c>
      <c r="G1792" s="18" t="n"/>
      <c r="H1792" s="33" t="n">
        <v>1.54</v>
      </c>
      <c r="I1792" s="33" t="n"/>
      <c r="J1792" s="33" t="n"/>
      <c r="K1792" s="34" t="n">
        <v>-0.9184325495335325</v>
      </c>
      <c r="L1792" s="35">
        <f>IF(ISNUMBER(K1792),EXP(K1792),"")</f>
        <v/>
      </c>
      <c r="M1792" s="18" t="inlineStr">
        <is>
          <t>every value from 0.01 to 24.55 in steps of 0.01</t>
        </is>
      </c>
      <c r="N1792" s="18" t="inlineStr">
        <is>
          <t>buildings|large|distance_to_river_km</t>
        </is>
      </c>
    </row>
    <row r="1793">
      <c r="B1793" s="18" t="inlineStr">
        <is>
          <t>buildings|large|distance_to_river_km|1.55</t>
        </is>
      </c>
      <c r="C1793" s="18" t="inlineStr">
        <is>
          <t>buildings</t>
        </is>
      </c>
      <c r="D1793" s="18" t="inlineStr">
        <is>
          <t>large</t>
        </is>
      </c>
      <c r="E1793" s="18" t="inlineStr">
        <is>
          <t>distance_to_river_km</t>
        </is>
      </c>
      <c r="F1793" s="18" t="inlineStr">
        <is>
          <t>spline value</t>
        </is>
      </c>
      <c r="G1793" s="18" t="n"/>
      <c r="H1793" s="33" t="n">
        <v>1.55</v>
      </c>
      <c r="I1793" s="33" t="n"/>
      <c r="J1793" s="33" t="n"/>
      <c r="K1793" s="34" t="n">
        <v>-0.9159868878744418</v>
      </c>
      <c r="L1793" s="35">
        <f>IF(ISNUMBER(K1793),EXP(K1793),"")</f>
        <v/>
      </c>
      <c r="M1793" s="18" t="inlineStr">
        <is>
          <t>every value from 0.01 to 24.55 in steps of 0.01</t>
        </is>
      </c>
      <c r="N1793" s="18" t="inlineStr">
        <is>
          <t>buildings|large|distance_to_river_km</t>
        </is>
      </c>
    </row>
    <row r="1794">
      <c r="B1794" s="18" t="inlineStr">
        <is>
          <t>buildings|large|distance_to_river_km|1.56</t>
        </is>
      </c>
      <c r="C1794" s="18" t="inlineStr">
        <is>
          <t>buildings</t>
        </is>
      </c>
      <c r="D1794" s="18" t="inlineStr">
        <is>
          <t>large</t>
        </is>
      </c>
      <c r="E1794" s="18" t="inlineStr">
        <is>
          <t>distance_to_river_km</t>
        </is>
      </c>
      <c r="F1794" s="18" t="inlineStr">
        <is>
          <t>spline value</t>
        </is>
      </c>
      <c r="G1794" s="18" t="n"/>
      <c r="H1794" s="33" t="n">
        <v>1.56</v>
      </c>
      <c r="I1794" s="33" t="n"/>
      <c r="J1794" s="33" t="n"/>
      <c r="K1794" s="34" t="n">
        <v>-0.9135673535473839</v>
      </c>
      <c r="L1794" s="35">
        <f>IF(ISNUMBER(K1794),EXP(K1794),"")</f>
        <v/>
      </c>
      <c r="M1794" s="18" t="inlineStr">
        <is>
          <t>every value from 0.01 to 24.55 in steps of 0.01</t>
        </is>
      </c>
      <c r="N1794" s="18" t="inlineStr">
        <is>
          <t>buildings|large|distance_to_river_km</t>
        </is>
      </c>
    </row>
    <row r="1795">
      <c r="B1795" s="18" t="inlineStr">
        <is>
          <t>buildings|large|distance_to_river_km|1.57</t>
        </is>
      </c>
      <c r="C1795" s="18" t="inlineStr">
        <is>
          <t>buildings</t>
        </is>
      </c>
      <c r="D1795" s="18" t="inlineStr">
        <is>
          <t>large</t>
        </is>
      </c>
      <c r="E1795" s="18" t="inlineStr">
        <is>
          <t>distance_to_river_km</t>
        </is>
      </c>
      <c r="F1795" s="18" t="inlineStr">
        <is>
          <t>spline value</t>
        </is>
      </c>
      <c r="G1795" s="18" t="n"/>
      <c r="H1795" s="33" t="n">
        <v>1.57</v>
      </c>
      <c r="I1795" s="33" t="n"/>
      <c r="J1795" s="33" t="n"/>
      <c r="K1795" s="34" t="n">
        <v>-0.9111738189260465</v>
      </c>
      <c r="L1795" s="35">
        <f>IF(ISNUMBER(K1795),EXP(K1795),"")</f>
        <v/>
      </c>
      <c r="M1795" s="18" t="inlineStr">
        <is>
          <t>every value from 0.01 to 24.55 in steps of 0.01</t>
        </is>
      </c>
      <c r="N1795" s="18" t="inlineStr">
        <is>
          <t>buildings|large|distance_to_river_km</t>
        </is>
      </c>
    </row>
    <row r="1796">
      <c r="B1796" s="18" t="inlineStr">
        <is>
          <t>buildings|large|distance_to_river_km|1.58</t>
        </is>
      </c>
      <c r="C1796" s="18" t="inlineStr">
        <is>
          <t>buildings</t>
        </is>
      </c>
      <c r="D1796" s="18" t="inlineStr">
        <is>
          <t>large</t>
        </is>
      </c>
      <c r="E1796" s="18" t="inlineStr">
        <is>
          <t>distance_to_river_km</t>
        </is>
      </c>
      <c r="F1796" s="18" t="inlineStr">
        <is>
          <t>spline value</t>
        </is>
      </c>
      <c r="G1796" s="18" t="n"/>
      <c r="H1796" s="33" t="n">
        <v>1.58</v>
      </c>
      <c r="I1796" s="33" t="n"/>
      <c r="J1796" s="33" t="n"/>
      <c r="K1796" s="34" t="n">
        <v>-0.9088061563841183</v>
      </c>
      <c r="L1796" s="35">
        <f>IF(ISNUMBER(K1796),EXP(K1796),"")</f>
        <v/>
      </c>
      <c r="M1796" s="18" t="inlineStr">
        <is>
          <t>every value from 0.01 to 24.55 in steps of 0.01</t>
        </is>
      </c>
      <c r="N1796" s="18" t="inlineStr">
        <is>
          <t>buildings|large|distance_to_river_km</t>
        </is>
      </c>
    </row>
    <row r="1797">
      <c r="B1797" s="18" t="inlineStr">
        <is>
          <t>buildings|large|distance_to_river_km|1.59</t>
        </is>
      </c>
      <c r="C1797" s="18" t="inlineStr">
        <is>
          <t>buildings</t>
        </is>
      </c>
      <c r="D1797" s="18" t="inlineStr">
        <is>
          <t>large</t>
        </is>
      </c>
      <c r="E1797" s="18" t="inlineStr">
        <is>
          <t>distance_to_river_km</t>
        </is>
      </c>
      <c r="F1797" s="18" t="inlineStr">
        <is>
          <t>spline value</t>
        </is>
      </c>
      <c r="G1797" s="18" t="n"/>
      <c r="H1797" s="33" t="n">
        <v>1.59</v>
      </c>
      <c r="I1797" s="33" t="n"/>
      <c r="J1797" s="33" t="n"/>
      <c r="K1797" s="34" t="n">
        <v>-0.9064642382952877</v>
      </c>
      <c r="L1797" s="35">
        <f>IF(ISNUMBER(K1797),EXP(K1797),"")</f>
        <v/>
      </c>
      <c r="M1797" s="18" t="inlineStr">
        <is>
          <t>every value from 0.01 to 24.55 in steps of 0.01</t>
        </is>
      </c>
      <c r="N1797" s="18" t="inlineStr">
        <is>
          <t>buildings|large|distance_to_river_km</t>
        </is>
      </c>
    </row>
    <row r="1798">
      <c r="B1798" s="18" t="inlineStr">
        <is>
          <t>buildings|large|distance_to_river_km|1.60</t>
        </is>
      </c>
      <c r="C1798" s="18" t="inlineStr">
        <is>
          <t>buildings</t>
        </is>
      </c>
      <c r="D1798" s="18" t="inlineStr">
        <is>
          <t>large</t>
        </is>
      </c>
      <c r="E1798" s="18" t="inlineStr">
        <is>
          <t>distance_to_river_km</t>
        </is>
      </c>
      <c r="F1798" s="18" t="inlineStr">
        <is>
          <t>spline value</t>
        </is>
      </c>
      <c r="G1798" s="18" t="n"/>
      <c r="H1798" s="33" t="n">
        <v>1.6</v>
      </c>
      <c r="I1798" s="33" t="n"/>
      <c r="J1798" s="33" t="n"/>
      <c r="K1798" s="34" t="n">
        <v>-0.9041479370332435</v>
      </c>
      <c r="L1798" s="35">
        <f>IF(ISNUMBER(K1798),EXP(K1798),"")</f>
        <v/>
      </c>
      <c r="M1798" s="18" t="inlineStr">
        <is>
          <t>every value from 0.01 to 24.55 in steps of 0.01</t>
        </is>
      </c>
      <c r="N1798" s="18" t="inlineStr">
        <is>
          <t>buildings|large|distance_to_river_km</t>
        </is>
      </c>
    </row>
    <row r="1799">
      <c r="B1799" s="18" t="inlineStr">
        <is>
          <t>buildings|large|distance_to_river_km|1.61</t>
        </is>
      </c>
      <c r="C1799" s="18" t="inlineStr">
        <is>
          <t>buildings</t>
        </is>
      </c>
      <c r="D1799" s="18" t="inlineStr">
        <is>
          <t>large</t>
        </is>
      </c>
      <c r="E1799" s="18" t="inlineStr">
        <is>
          <t>distance_to_river_km</t>
        </is>
      </c>
      <c r="F1799" s="18" t="inlineStr">
        <is>
          <t>spline value</t>
        </is>
      </c>
      <c r="G1799" s="18" t="n"/>
      <c r="H1799" s="33" t="n">
        <v>1.61</v>
      </c>
      <c r="I1799" s="33" t="n"/>
      <c r="J1799" s="33" t="n"/>
      <c r="K1799" s="34" t="n">
        <v>-0.9018571249716741</v>
      </c>
      <c r="L1799" s="35">
        <f>IF(ISNUMBER(K1799),EXP(K1799),"")</f>
        <v/>
      </c>
      <c r="M1799" s="18" t="inlineStr">
        <is>
          <t>every value from 0.01 to 24.55 in steps of 0.01</t>
        </is>
      </c>
      <c r="N1799" s="18" t="inlineStr">
        <is>
          <t>buildings|large|distance_to_river_km</t>
        </is>
      </c>
    </row>
    <row r="1800">
      <c r="B1800" s="18" t="inlineStr">
        <is>
          <t>buildings|large|distance_to_river_km|1.62</t>
        </is>
      </c>
      <c r="C1800" s="18" t="inlineStr">
        <is>
          <t>buildings</t>
        </is>
      </c>
      <c r="D1800" s="18" t="inlineStr">
        <is>
          <t>large</t>
        </is>
      </c>
      <c r="E1800" s="18" t="inlineStr">
        <is>
          <t>distance_to_river_km</t>
        </is>
      </c>
      <c r="F1800" s="18" t="inlineStr">
        <is>
          <t>spline value</t>
        </is>
      </c>
      <c r="G1800" s="18" t="n"/>
      <c r="H1800" s="33" t="n">
        <v>1.62</v>
      </c>
      <c r="I1800" s="33" t="n"/>
      <c r="J1800" s="33" t="n"/>
      <c r="K1800" s="34" t="n">
        <v>-0.8995916744842681</v>
      </c>
      <c r="L1800" s="35">
        <f>IF(ISNUMBER(K1800),EXP(K1800),"")</f>
        <v/>
      </c>
      <c r="M1800" s="18" t="inlineStr">
        <is>
          <t>every value from 0.01 to 24.55 in steps of 0.01</t>
        </is>
      </c>
      <c r="N1800" s="18" t="inlineStr">
        <is>
          <t>buildings|large|distance_to_river_km</t>
        </is>
      </c>
    </row>
    <row r="1801">
      <c r="B1801" s="18" t="inlineStr">
        <is>
          <t>buildings|large|distance_to_river_km|1.63</t>
        </is>
      </c>
      <c r="C1801" s="18" t="inlineStr">
        <is>
          <t>buildings</t>
        </is>
      </c>
      <c r="D1801" s="18" t="inlineStr">
        <is>
          <t>large</t>
        </is>
      </c>
      <c r="E1801" s="18" t="inlineStr">
        <is>
          <t>distance_to_river_km</t>
        </is>
      </c>
      <c r="F1801" s="18" t="inlineStr">
        <is>
          <t>spline value</t>
        </is>
      </c>
      <c r="G1801" s="18" t="n"/>
      <c r="H1801" s="33" t="n">
        <v>1.63</v>
      </c>
      <c r="I1801" s="33" t="n"/>
      <c r="J1801" s="33" t="n"/>
      <c r="K1801" s="34" t="n">
        <v>-0.8973514579447139</v>
      </c>
      <c r="L1801" s="35">
        <f>IF(ISNUMBER(K1801),EXP(K1801),"")</f>
        <v/>
      </c>
      <c r="M1801" s="18" t="inlineStr">
        <is>
          <t>every value from 0.01 to 24.55 in steps of 0.01</t>
        </is>
      </c>
      <c r="N1801" s="18" t="inlineStr">
        <is>
          <t>buildings|large|distance_to_river_km</t>
        </is>
      </c>
    </row>
    <row r="1802">
      <c r="B1802" s="18" t="inlineStr">
        <is>
          <t>buildings|large|distance_to_river_km|1.64</t>
        </is>
      </c>
      <c r="C1802" s="18" t="inlineStr">
        <is>
          <t>buildings</t>
        </is>
      </c>
      <c r="D1802" s="18" t="inlineStr">
        <is>
          <t>large</t>
        </is>
      </c>
      <c r="E1802" s="18" t="inlineStr">
        <is>
          <t>distance_to_river_km</t>
        </is>
      </c>
      <c r="F1802" s="18" t="inlineStr">
        <is>
          <t>spline value</t>
        </is>
      </c>
      <c r="G1802" s="18" t="n"/>
      <c r="H1802" s="33" t="n">
        <v>1.64</v>
      </c>
      <c r="I1802" s="33" t="n"/>
      <c r="J1802" s="33" t="n"/>
      <c r="K1802" s="34" t="n">
        <v>-0.8951363477267001</v>
      </c>
      <c r="L1802" s="35">
        <f>IF(ISNUMBER(K1802),EXP(K1802),"")</f>
        <v/>
      </c>
      <c r="M1802" s="18" t="inlineStr">
        <is>
          <t>every value from 0.01 to 24.55 in steps of 0.01</t>
        </is>
      </c>
      <c r="N1802" s="18" t="inlineStr">
        <is>
          <t>buildings|large|distance_to_river_km</t>
        </is>
      </c>
    </row>
    <row r="1803">
      <c r="B1803" s="18" t="inlineStr">
        <is>
          <t>buildings|large|distance_to_river_km|1.65</t>
        </is>
      </c>
      <c r="C1803" s="18" t="inlineStr">
        <is>
          <t>buildings</t>
        </is>
      </c>
      <c r="D1803" s="18" t="inlineStr">
        <is>
          <t>large</t>
        </is>
      </c>
      <c r="E1803" s="18" t="inlineStr">
        <is>
          <t>distance_to_river_km</t>
        </is>
      </c>
      <c r="F1803" s="18" t="inlineStr">
        <is>
          <t>spline value</t>
        </is>
      </c>
      <c r="G1803" s="18" t="n"/>
      <c r="H1803" s="33" t="n">
        <v>1.65</v>
      </c>
      <c r="I1803" s="33" t="n"/>
      <c r="J1803" s="33" t="n"/>
      <c r="K1803" s="34" t="n">
        <v>-0.8929462162039152</v>
      </c>
      <c r="L1803" s="35">
        <f>IF(ISNUMBER(K1803),EXP(K1803),"")</f>
        <v/>
      </c>
      <c r="M1803" s="18" t="inlineStr">
        <is>
          <t>every value from 0.01 to 24.55 in steps of 0.01</t>
        </is>
      </c>
      <c r="N1803" s="18" t="inlineStr">
        <is>
          <t>buildings|large|distance_to_river_km</t>
        </is>
      </c>
    </row>
    <row r="1804">
      <c r="B1804" s="18" t="inlineStr">
        <is>
          <t>buildings|large|distance_to_river_km|1.66</t>
        </is>
      </c>
      <c r="C1804" s="18" t="inlineStr">
        <is>
          <t>buildings</t>
        </is>
      </c>
      <c r="D1804" s="18" t="inlineStr">
        <is>
          <t>large</t>
        </is>
      </c>
      <c r="E1804" s="18" t="inlineStr">
        <is>
          <t>distance_to_river_km</t>
        </is>
      </c>
      <c r="F1804" s="18" t="inlineStr">
        <is>
          <t>spline value</t>
        </is>
      </c>
      <c r="G1804" s="18" t="n"/>
      <c r="H1804" s="33" t="n">
        <v>1.66</v>
      </c>
      <c r="I1804" s="33" t="n"/>
      <c r="J1804" s="33" t="n"/>
      <c r="K1804" s="34" t="n">
        <v>-0.8907809357500478</v>
      </c>
      <c r="L1804" s="35">
        <f>IF(ISNUMBER(K1804),EXP(K1804),"")</f>
        <v/>
      </c>
      <c r="M1804" s="18" t="inlineStr">
        <is>
          <t>every value from 0.01 to 24.55 in steps of 0.01</t>
        </is>
      </c>
      <c r="N1804" s="18" t="inlineStr">
        <is>
          <t>buildings|large|distance_to_river_km</t>
        </is>
      </c>
    </row>
    <row r="1805">
      <c r="B1805" s="18" t="inlineStr">
        <is>
          <t>buildings|large|distance_to_river_km|1.67</t>
        </is>
      </c>
      <c r="C1805" s="18" t="inlineStr">
        <is>
          <t>buildings</t>
        </is>
      </c>
      <c r="D1805" s="18" t="inlineStr">
        <is>
          <t>large</t>
        </is>
      </c>
      <c r="E1805" s="18" t="inlineStr">
        <is>
          <t>distance_to_river_km</t>
        </is>
      </c>
      <c r="F1805" s="18" t="inlineStr">
        <is>
          <t>spline value</t>
        </is>
      </c>
      <c r="G1805" s="18" t="n"/>
      <c r="H1805" s="33" t="n">
        <v>1.67</v>
      </c>
      <c r="I1805" s="33" t="n"/>
      <c r="J1805" s="33" t="n"/>
      <c r="K1805" s="34" t="n">
        <v>-0.8886403787387861</v>
      </c>
      <c r="L1805" s="35">
        <f>IF(ISNUMBER(K1805),EXP(K1805),"")</f>
        <v/>
      </c>
      <c r="M1805" s="18" t="inlineStr">
        <is>
          <t>every value from 0.01 to 24.55 in steps of 0.01</t>
        </is>
      </c>
      <c r="N1805" s="18" t="inlineStr">
        <is>
          <t>buildings|large|distance_to_river_km</t>
        </is>
      </c>
    </row>
    <row r="1806">
      <c r="B1806" s="18" t="inlineStr">
        <is>
          <t>buildings|large|distance_to_river_km|1.68</t>
        </is>
      </c>
      <c r="C1806" s="18" t="inlineStr">
        <is>
          <t>buildings</t>
        </is>
      </c>
      <c r="D1806" s="18" t="inlineStr">
        <is>
          <t>large</t>
        </is>
      </c>
      <c r="E1806" s="18" t="inlineStr">
        <is>
          <t>distance_to_river_km</t>
        </is>
      </c>
      <c r="F1806" s="18" t="inlineStr">
        <is>
          <t>spline value</t>
        </is>
      </c>
      <c r="G1806" s="18" t="n"/>
      <c r="H1806" s="33" t="n">
        <v>1.68</v>
      </c>
      <c r="I1806" s="33" t="n"/>
      <c r="J1806" s="33" t="n"/>
      <c r="K1806" s="34" t="n">
        <v>-0.8865244175438189</v>
      </c>
      <c r="L1806" s="35">
        <f>IF(ISNUMBER(K1806),EXP(K1806),"")</f>
        <v/>
      </c>
      <c r="M1806" s="18" t="inlineStr">
        <is>
          <t>every value from 0.01 to 24.55 in steps of 0.01</t>
        </is>
      </c>
      <c r="N1806" s="18" t="inlineStr">
        <is>
          <t>buildings|large|distance_to_river_km</t>
        </is>
      </c>
    </row>
    <row r="1807">
      <c r="B1807" s="18" t="inlineStr">
        <is>
          <t>buildings|large|distance_to_river_km|1.69</t>
        </is>
      </c>
      <c r="C1807" s="18" t="inlineStr">
        <is>
          <t>buildings</t>
        </is>
      </c>
      <c r="D1807" s="18" t="inlineStr">
        <is>
          <t>large</t>
        </is>
      </c>
      <c r="E1807" s="18" t="inlineStr">
        <is>
          <t>distance_to_river_km</t>
        </is>
      </c>
      <c r="F1807" s="18" t="inlineStr">
        <is>
          <t>spline value</t>
        </is>
      </c>
      <c r="G1807" s="18" t="n"/>
      <c r="H1807" s="33" t="n">
        <v>1.69</v>
      </c>
      <c r="I1807" s="33" t="n"/>
      <c r="J1807" s="33" t="n"/>
      <c r="K1807" s="34" t="n">
        <v>-0.8844329245388349</v>
      </c>
      <c r="L1807" s="35">
        <f>IF(ISNUMBER(K1807),EXP(K1807),"")</f>
        <v/>
      </c>
      <c r="M1807" s="18" t="inlineStr">
        <is>
          <t>every value from 0.01 to 24.55 in steps of 0.01</t>
        </is>
      </c>
      <c r="N1807" s="18" t="inlineStr">
        <is>
          <t>buildings|large|distance_to_river_km</t>
        </is>
      </c>
    </row>
    <row r="1808">
      <c r="B1808" s="18" t="inlineStr">
        <is>
          <t>buildings|large|distance_to_river_km|1.70</t>
        </is>
      </c>
      <c r="C1808" s="18" t="inlineStr">
        <is>
          <t>buildings</t>
        </is>
      </c>
      <c r="D1808" s="18" t="inlineStr">
        <is>
          <t>large</t>
        </is>
      </c>
      <c r="E1808" s="18" t="inlineStr">
        <is>
          <t>distance_to_river_km</t>
        </is>
      </c>
      <c r="F1808" s="18" t="inlineStr">
        <is>
          <t>spline value</t>
        </is>
      </c>
      <c r="G1808" s="18" t="n"/>
      <c r="H1808" s="33" t="n">
        <v>1.7</v>
      </c>
      <c r="I1808" s="33" t="n"/>
      <c r="J1808" s="33" t="n"/>
      <c r="K1808" s="34" t="n">
        <v>-0.8823657720975222</v>
      </c>
      <c r="L1808" s="35">
        <f>IF(ISNUMBER(K1808),EXP(K1808),"")</f>
        <v/>
      </c>
      <c r="M1808" s="18" t="inlineStr">
        <is>
          <t>every value from 0.01 to 24.55 in steps of 0.01</t>
        </is>
      </c>
      <c r="N1808" s="18" t="inlineStr">
        <is>
          <t>buildings|large|distance_to_river_km</t>
        </is>
      </c>
    </row>
    <row r="1809">
      <c r="B1809" s="18" t="inlineStr">
        <is>
          <t>buildings|large|distance_to_river_km|1.71</t>
        </is>
      </c>
      <c r="C1809" s="18" t="inlineStr">
        <is>
          <t>buildings</t>
        </is>
      </c>
      <c r="D1809" s="18" t="inlineStr">
        <is>
          <t>large</t>
        </is>
      </c>
      <c r="E1809" s="18" t="inlineStr">
        <is>
          <t>distance_to_river_km</t>
        </is>
      </c>
      <c r="F1809" s="18" t="inlineStr">
        <is>
          <t>spline value</t>
        </is>
      </c>
      <c r="G1809" s="18" t="n"/>
      <c r="H1809" s="33" t="n">
        <v>1.71</v>
      </c>
      <c r="I1809" s="33" t="n"/>
      <c r="J1809" s="33" t="n"/>
      <c r="K1809" s="34" t="n">
        <v>-0.8803228325935698</v>
      </c>
      <c r="L1809" s="35">
        <f>IF(ISNUMBER(K1809),EXP(K1809),"")</f>
        <v/>
      </c>
      <c r="M1809" s="18" t="inlineStr">
        <is>
          <t>every value from 0.01 to 24.55 in steps of 0.01</t>
        </is>
      </c>
      <c r="N1809" s="18" t="inlineStr">
        <is>
          <t>buildings|large|distance_to_river_km</t>
        </is>
      </c>
    </row>
    <row r="1810">
      <c r="B1810" s="18" t="inlineStr">
        <is>
          <t>buildings|large|distance_to_river_km|1.72</t>
        </is>
      </c>
      <c r="C1810" s="18" t="inlineStr">
        <is>
          <t>buildings</t>
        </is>
      </c>
      <c r="D1810" s="18" t="inlineStr">
        <is>
          <t>large</t>
        </is>
      </c>
      <c r="E1810" s="18" t="inlineStr">
        <is>
          <t>distance_to_river_km</t>
        </is>
      </c>
      <c r="F1810" s="18" t="inlineStr">
        <is>
          <t>spline value</t>
        </is>
      </c>
      <c r="G1810" s="18" t="n"/>
      <c r="H1810" s="33" t="n">
        <v>1.72</v>
      </c>
      <c r="I1810" s="33" t="n"/>
      <c r="J1810" s="33" t="n"/>
      <c r="K1810" s="34" t="n">
        <v>-0.8783039784006658</v>
      </c>
      <c r="L1810" s="35">
        <f>IF(ISNUMBER(K1810),EXP(K1810),"")</f>
        <v/>
      </c>
      <c r="M1810" s="18" t="inlineStr">
        <is>
          <t>every value from 0.01 to 24.55 in steps of 0.01</t>
        </is>
      </c>
      <c r="N1810" s="18" t="inlineStr">
        <is>
          <t>buildings|large|distance_to_river_km</t>
        </is>
      </c>
    </row>
    <row r="1811">
      <c r="B1811" s="18" t="inlineStr">
        <is>
          <t>buildings|large|distance_to_river_km|1.73</t>
        </is>
      </c>
      <c r="C1811" s="18" t="inlineStr">
        <is>
          <t>buildings</t>
        </is>
      </c>
      <c r="D1811" s="18" t="inlineStr">
        <is>
          <t>large</t>
        </is>
      </c>
      <c r="E1811" s="18" t="inlineStr">
        <is>
          <t>distance_to_river_km</t>
        </is>
      </c>
      <c r="F1811" s="18" t="inlineStr">
        <is>
          <t>spline value</t>
        </is>
      </c>
      <c r="G1811" s="18" t="n"/>
      <c r="H1811" s="33" t="n">
        <v>1.73</v>
      </c>
      <c r="I1811" s="33" t="n"/>
      <c r="J1811" s="33" t="n"/>
      <c r="K1811" s="34" t="n">
        <v>-0.8763090818924988</v>
      </c>
      <c r="L1811" s="35">
        <f>IF(ISNUMBER(K1811),EXP(K1811),"")</f>
        <v/>
      </c>
      <c r="M1811" s="18" t="inlineStr">
        <is>
          <t>every value from 0.01 to 24.55 in steps of 0.01</t>
        </is>
      </c>
      <c r="N1811" s="18" t="inlineStr">
        <is>
          <t>buildings|large|distance_to_river_km</t>
        </is>
      </c>
    </row>
    <row r="1812">
      <c r="B1812" s="18" t="inlineStr">
        <is>
          <t>buildings|large|distance_to_river_km|1.74</t>
        </is>
      </c>
      <c r="C1812" s="18" t="inlineStr">
        <is>
          <t>buildings</t>
        </is>
      </c>
      <c r="D1812" s="18" t="inlineStr">
        <is>
          <t>large</t>
        </is>
      </c>
      <c r="E1812" s="18" t="inlineStr">
        <is>
          <t>distance_to_river_km</t>
        </is>
      </c>
      <c r="F1812" s="18" t="inlineStr">
        <is>
          <t>spline value</t>
        </is>
      </c>
      <c r="G1812" s="18" t="n"/>
      <c r="H1812" s="33" t="n">
        <v>1.74</v>
      </c>
      <c r="I1812" s="33" t="n"/>
      <c r="J1812" s="33" t="n"/>
      <c r="K1812" s="34" t="n">
        <v>-0.8743380154427575</v>
      </c>
      <c r="L1812" s="35">
        <f>IF(ISNUMBER(K1812),EXP(K1812),"")</f>
        <v/>
      </c>
      <c r="M1812" s="18" t="inlineStr">
        <is>
          <t>every value from 0.01 to 24.55 in steps of 0.01</t>
        </is>
      </c>
      <c r="N1812" s="18" t="inlineStr">
        <is>
          <t>buildings|large|distance_to_river_km</t>
        </is>
      </c>
    </row>
    <row r="1813">
      <c r="B1813" s="18" t="inlineStr">
        <is>
          <t>buildings|large|distance_to_river_km|1.75</t>
        </is>
      </c>
      <c r="C1813" s="18" t="inlineStr">
        <is>
          <t>buildings</t>
        </is>
      </c>
      <c r="D1813" s="18" t="inlineStr">
        <is>
          <t>large</t>
        </is>
      </c>
      <c r="E1813" s="18" t="inlineStr">
        <is>
          <t>distance_to_river_km</t>
        </is>
      </c>
      <c r="F1813" s="18" t="inlineStr">
        <is>
          <t>spline value</t>
        </is>
      </c>
      <c r="G1813" s="18" t="n"/>
      <c r="H1813" s="33" t="n">
        <v>1.75</v>
      </c>
      <c r="I1813" s="33" t="n"/>
      <c r="J1813" s="33" t="n"/>
      <c r="K1813" s="34" t="n">
        <v>-0.8723906514251301</v>
      </c>
      <c r="L1813" s="35">
        <f>IF(ISNUMBER(K1813),EXP(K1813),"")</f>
        <v/>
      </c>
      <c r="M1813" s="18" t="inlineStr">
        <is>
          <t>every value from 0.01 to 24.55 in steps of 0.01</t>
        </is>
      </c>
      <c r="N1813" s="18" t="inlineStr">
        <is>
          <t>buildings|large|distance_to_river_km</t>
        </is>
      </c>
    </row>
    <row r="1814">
      <c r="B1814" s="18" t="inlineStr">
        <is>
          <t>buildings|large|distance_to_river_km|1.76</t>
        </is>
      </c>
      <c r="C1814" s="18" t="inlineStr">
        <is>
          <t>buildings</t>
        </is>
      </c>
      <c r="D1814" s="18" t="inlineStr">
        <is>
          <t>large</t>
        </is>
      </c>
      <c r="E1814" s="18" t="inlineStr">
        <is>
          <t>distance_to_river_km</t>
        </is>
      </c>
      <c r="F1814" s="18" t="inlineStr">
        <is>
          <t>spline value</t>
        </is>
      </c>
      <c r="G1814" s="18" t="n"/>
      <c r="H1814" s="33" t="n">
        <v>1.76</v>
      </c>
      <c r="I1814" s="33" t="n"/>
      <c r="J1814" s="33" t="n"/>
      <c r="K1814" s="34" t="n">
        <v>-0.8704668622133054</v>
      </c>
      <c r="L1814" s="35">
        <f>IF(ISNUMBER(K1814),EXP(K1814),"")</f>
        <v/>
      </c>
      <c r="M1814" s="18" t="inlineStr">
        <is>
          <t>every value from 0.01 to 24.55 in steps of 0.01</t>
        </is>
      </c>
      <c r="N1814" s="18" t="inlineStr">
        <is>
          <t>buildings|large|distance_to_river_km</t>
        </is>
      </c>
    </row>
    <row r="1815">
      <c r="B1815" s="18" t="inlineStr">
        <is>
          <t>buildings|large|distance_to_river_km|1.77</t>
        </is>
      </c>
      <c r="C1815" s="18" t="inlineStr">
        <is>
          <t>buildings</t>
        </is>
      </c>
      <c r="D1815" s="18" t="inlineStr">
        <is>
          <t>large</t>
        </is>
      </c>
      <c r="E1815" s="18" t="inlineStr">
        <is>
          <t>distance_to_river_km</t>
        </is>
      </c>
      <c r="F1815" s="18" t="inlineStr">
        <is>
          <t>spline value</t>
        </is>
      </c>
      <c r="G1815" s="18" t="n"/>
      <c r="H1815" s="33" t="n">
        <v>1.77</v>
      </c>
      <c r="I1815" s="33" t="n"/>
      <c r="J1815" s="33" t="n"/>
      <c r="K1815" s="34" t="n">
        <v>-0.8685665201809721</v>
      </c>
      <c r="L1815" s="35">
        <f>IF(ISNUMBER(K1815),EXP(K1815),"")</f>
        <v/>
      </c>
      <c r="M1815" s="18" t="inlineStr">
        <is>
          <t>every value from 0.01 to 24.55 in steps of 0.01</t>
        </is>
      </c>
      <c r="N1815" s="18" t="inlineStr">
        <is>
          <t>buildings|large|distance_to_river_km</t>
        </is>
      </c>
    </row>
    <row r="1816">
      <c r="B1816" s="18" t="inlineStr">
        <is>
          <t>buildings|large|distance_to_river_km|1.78</t>
        </is>
      </c>
      <c r="C1816" s="18" t="inlineStr">
        <is>
          <t>buildings</t>
        </is>
      </c>
      <c r="D1816" s="18" t="inlineStr">
        <is>
          <t>large</t>
        </is>
      </c>
      <c r="E1816" s="18" t="inlineStr">
        <is>
          <t>distance_to_river_km</t>
        </is>
      </c>
      <c r="F1816" s="18" t="inlineStr">
        <is>
          <t>spline value</t>
        </is>
      </c>
      <c r="G1816" s="18" t="n"/>
      <c r="H1816" s="33" t="n">
        <v>1.78</v>
      </c>
      <c r="I1816" s="33" t="n"/>
      <c r="J1816" s="33" t="n"/>
      <c r="K1816" s="34" t="n">
        <v>-0.8666894977018184</v>
      </c>
      <c r="L1816" s="35">
        <f>IF(ISNUMBER(K1816),EXP(K1816),"")</f>
        <v/>
      </c>
      <c r="M1816" s="18" t="inlineStr">
        <is>
          <t>every value from 0.01 to 24.55 in steps of 0.01</t>
        </is>
      </c>
      <c r="N1816" s="18" t="inlineStr">
        <is>
          <t>buildings|large|distance_to_river_km</t>
        </is>
      </c>
    </row>
    <row r="1817">
      <c r="B1817" s="18" t="inlineStr">
        <is>
          <t>buildings|large|distance_to_river_km|1.79</t>
        </is>
      </c>
      <c r="C1817" s="18" t="inlineStr">
        <is>
          <t>buildings</t>
        </is>
      </c>
      <c r="D1817" s="18" t="inlineStr">
        <is>
          <t>large</t>
        </is>
      </c>
      <c r="E1817" s="18" t="inlineStr">
        <is>
          <t>distance_to_river_km</t>
        </is>
      </c>
      <c r="F1817" s="18" t="inlineStr">
        <is>
          <t>spline value</t>
        </is>
      </c>
      <c r="G1817" s="18" t="n"/>
      <c r="H1817" s="33" t="n">
        <v>1.79</v>
      </c>
      <c r="I1817" s="33" t="n"/>
      <c r="J1817" s="33" t="n"/>
      <c r="K1817" s="34" t="n">
        <v>-0.8648356671495327</v>
      </c>
      <c r="L1817" s="35">
        <f>IF(ISNUMBER(K1817),EXP(K1817),"")</f>
        <v/>
      </c>
      <c r="M1817" s="18" t="inlineStr">
        <is>
          <t>every value from 0.01 to 24.55 in steps of 0.01</t>
        </is>
      </c>
      <c r="N1817" s="18" t="inlineStr">
        <is>
          <t>buildings|large|distance_to_river_km</t>
        </is>
      </c>
    </row>
    <row r="1818">
      <c r="B1818" s="18" t="inlineStr">
        <is>
          <t>buildings|large|distance_to_river_km|1.80</t>
        </is>
      </c>
      <c r="C1818" s="18" t="inlineStr">
        <is>
          <t>buildings</t>
        </is>
      </c>
      <c r="D1818" s="18" t="inlineStr">
        <is>
          <t>large</t>
        </is>
      </c>
      <c r="E1818" s="18" t="inlineStr">
        <is>
          <t>distance_to_river_km</t>
        </is>
      </c>
      <c r="F1818" s="18" t="inlineStr">
        <is>
          <t>spline value</t>
        </is>
      </c>
      <c r="G1818" s="18" t="n"/>
      <c r="H1818" s="33" t="n">
        <v>1.8</v>
      </c>
      <c r="I1818" s="33" t="n"/>
      <c r="J1818" s="33" t="n"/>
      <c r="K1818" s="34" t="n">
        <v>-0.8630049008978039</v>
      </c>
      <c r="L1818" s="35">
        <f>IF(ISNUMBER(K1818),EXP(K1818),"")</f>
        <v/>
      </c>
      <c r="M1818" s="18" t="inlineStr">
        <is>
          <t>every value from 0.01 to 24.55 in steps of 0.01</t>
        </is>
      </c>
      <c r="N1818" s="18" t="inlineStr">
        <is>
          <t>buildings|large|distance_to_river_km</t>
        </is>
      </c>
    </row>
    <row r="1819">
      <c r="B1819" s="18" t="inlineStr">
        <is>
          <t>buildings|large|distance_to_river_km|1.81</t>
        </is>
      </c>
      <c r="C1819" s="18" t="inlineStr">
        <is>
          <t>buildings</t>
        </is>
      </c>
      <c r="D1819" s="18" t="inlineStr">
        <is>
          <t>large</t>
        </is>
      </c>
      <c r="E1819" s="18" t="inlineStr">
        <is>
          <t>distance_to_river_km</t>
        </is>
      </c>
      <c r="F1819" s="18" t="inlineStr">
        <is>
          <t>spline value</t>
        </is>
      </c>
      <c r="G1819" s="18" t="n"/>
      <c r="H1819" s="33" t="n">
        <v>1.81</v>
      </c>
      <c r="I1819" s="33" t="n"/>
      <c r="J1819" s="33" t="n"/>
      <c r="K1819" s="34" t="n">
        <v>-0.8611970713203204</v>
      </c>
      <c r="L1819" s="35">
        <f>IF(ISNUMBER(K1819),EXP(K1819),"")</f>
        <v/>
      </c>
      <c r="M1819" s="18" t="inlineStr">
        <is>
          <t>every value from 0.01 to 24.55 in steps of 0.01</t>
        </is>
      </c>
      <c r="N1819" s="18" t="inlineStr">
        <is>
          <t>buildings|large|distance_to_river_km</t>
        </is>
      </c>
    </row>
    <row r="1820">
      <c r="B1820" s="18" t="inlineStr">
        <is>
          <t>buildings|large|distance_to_river_km|1.82</t>
        </is>
      </c>
      <c r="C1820" s="18" t="inlineStr">
        <is>
          <t>buildings</t>
        </is>
      </c>
      <c r="D1820" s="18" t="inlineStr">
        <is>
          <t>large</t>
        </is>
      </c>
      <c r="E1820" s="18" t="inlineStr">
        <is>
          <t>distance_to_river_km</t>
        </is>
      </c>
      <c r="F1820" s="18" t="inlineStr">
        <is>
          <t>spline value</t>
        </is>
      </c>
      <c r="G1820" s="18" t="n"/>
      <c r="H1820" s="33" t="n">
        <v>1.82</v>
      </c>
      <c r="I1820" s="33" t="n"/>
      <c r="J1820" s="33" t="n"/>
      <c r="K1820" s="34" t="n">
        <v>-0.8594120507907705</v>
      </c>
      <c r="L1820" s="35">
        <f>IF(ISNUMBER(K1820),EXP(K1820),"")</f>
        <v/>
      </c>
      <c r="M1820" s="18" t="inlineStr">
        <is>
          <t>every value from 0.01 to 24.55 in steps of 0.01</t>
        </is>
      </c>
      <c r="N1820" s="18" t="inlineStr">
        <is>
          <t>buildings|large|distance_to_river_km</t>
        </is>
      </c>
    </row>
    <row r="1821">
      <c r="B1821" s="18" t="inlineStr">
        <is>
          <t>buildings|large|distance_to_river_km|1.83</t>
        </is>
      </c>
      <c r="C1821" s="18" t="inlineStr">
        <is>
          <t>buildings</t>
        </is>
      </c>
      <c r="D1821" s="18" t="inlineStr">
        <is>
          <t>large</t>
        </is>
      </c>
      <c r="E1821" s="18" t="inlineStr">
        <is>
          <t>distance_to_river_km</t>
        </is>
      </c>
      <c r="F1821" s="18" t="inlineStr">
        <is>
          <t>spline value</t>
        </is>
      </c>
      <c r="G1821" s="18" t="n"/>
      <c r="H1821" s="33" t="n">
        <v>1.83</v>
      </c>
      <c r="I1821" s="33" t="n"/>
      <c r="J1821" s="33" t="n"/>
      <c r="K1821" s="34" t="n">
        <v>-0.8576497116828432</v>
      </c>
      <c r="L1821" s="35">
        <f>IF(ISNUMBER(K1821),EXP(K1821),"")</f>
        <v/>
      </c>
      <c r="M1821" s="18" t="inlineStr">
        <is>
          <t>every value from 0.01 to 24.55 in steps of 0.01</t>
        </is>
      </c>
      <c r="N1821" s="18" t="inlineStr">
        <is>
          <t>buildings|large|distance_to_river_km</t>
        </is>
      </c>
    </row>
    <row r="1822">
      <c r="B1822" s="18" t="inlineStr">
        <is>
          <t>buildings|large|distance_to_river_km|1.84</t>
        </is>
      </c>
      <c r="C1822" s="18" t="inlineStr">
        <is>
          <t>buildings</t>
        </is>
      </c>
      <c r="D1822" s="18" t="inlineStr">
        <is>
          <t>large</t>
        </is>
      </c>
      <c r="E1822" s="18" t="inlineStr">
        <is>
          <t>distance_to_river_km</t>
        </is>
      </c>
      <c r="F1822" s="18" t="inlineStr">
        <is>
          <t>spline value</t>
        </is>
      </c>
      <c r="G1822" s="18" t="n"/>
      <c r="H1822" s="33" t="n">
        <v>1.84</v>
      </c>
      <c r="I1822" s="33" t="n"/>
      <c r="J1822" s="33" t="n"/>
      <c r="K1822" s="34" t="n">
        <v>-0.8559099263702267</v>
      </c>
      <c r="L1822" s="35">
        <f>IF(ISNUMBER(K1822),EXP(K1822),"")</f>
        <v/>
      </c>
      <c r="M1822" s="18" t="inlineStr">
        <is>
          <t>every value from 0.01 to 24.55 in steps of 0.01</t>
        </is>
      </c>
      <c r="N1822" s="18" t="inlineStr">
        <is>
          <t>buildings|large|distance_to_river_km</t>
        </is>
      </c>
    </row>
    <row r="1823">
      <c r="B1823" s="18" t="inlineStr">
        <is>
          <t>buildings|large|distance_to_river_km|1.85</t>
        </is>
      </c>
      <c r="C1823" s="18" t="inlineStr">
        <is>
          <t>buildings</t>
        </is>
      </c>
      <c r="D1823" s="18" t="inlineStr">
        <is>
          <t>large</t>
        </is>
      </c>
      <c r="E1823" s="18" t="inlineStr">
        <is>
          <t>distance_to_river_km</t>
        </is>
      </c>
      <c r="F1823" s="18" t="inlineStr">
        <is>
          <t>spline value</t>
        </is>
      </c>
      <c r="G1823" s="18" t="n"/>
      <c r="H1823" s="33" t="n">
        <v>1.85</v>
      </c>
      <c r="I1823" s="33" t="n"/>
      <c r="J1823" s="33" t="n"/>
      <c r="K1823" s="34" t="n">
        <v>-0.8541925672266092</v>
      </c>
      <c r="L1823" s="35">
        <f>IF(ISNUMBER(K1823),EXP(K1823),"")</f>
        <v/>
      </c>
      <c r="M1823" s="18" t="inlineStr">
        <is>
          <t>every value from 0.01 to 24.55 in steps of 0.01</t>
        </is>
      </c>
      <c r="N1823" s="18" t="inlineStr">
        <is>
          <t>buildings|large|distance_to_river_km</t>
        </is>
      </c>
    </row>
    <row r="1824">
      <c r="B1824" s="18" t="inlineStr">
        <is>
          <t>buildings|large|distance_to_river_km|1.86</t>
        </is>
      </c>
      <c r="C1824" s="18" t="inlineStr">
        <is>
          <t>buildings</t>
        </is>
      </c>
      <c r="D1824" s="18" t="inlineStr">
        <is>
          <t>large</t>
        </is>
      </c>
      <c r="E1824" s="18" t="inlineStr">
        <is>
          <t>distance_to_river_km</t>
        </is>
      </c>
      <c r="F1824" s="18" t="inlineStr">
        <is>
          <t>spline value</t>
        </is>
      </c>
      <c r="G1824" s="18" t="n"/>
      <c r="H1824" s="33" t="n">
        <v>1.86</v>
      </c>
      <c r="I1824" s="33" t="n"/>
      <c r="J1824" s="33" t="n"/>
      <c r="K1824" s="34" t="n">
        <v>-0.8524975066256799</v>
      </c>
      <c r="L1824" s="35">
        <f>IF(ISNUMBER(K1824),EXP(K1824),"")</f>
        <v/>
      </c>
      <c r="M1824" s="18" t="inlineStr">
        <is>
          <t>every value from 0.01 to 24.55 in steps of 0.01</t>
        </is>
      </c>
      <c r="N1824" s="18" t="inlineStr">
        <is>
          <t>buildings|large|distance_to_river_km</t>
        </is>
      </c>
    </row>
    <row r="1825">
      <c r="B1825" s="18" t="inlineStr">
        <is>
          <t>buildings|large|distance_to_river_km|1.87</t>
        </is>
      </c>
      <c r="C1825" s="18" t="inlineStr">
        <is>
          <t>buildings</t>
        </is>
      </c>
      <c r="D1825" s="18" t="inlineStr">
        <is>
          <t>large</t>
        </is>
      </c>
      <c r="E1825" s="18" t="inlineStr">
        <is>
          <t>distance_to_river_km</t>
        </is>
      </c>
      <c r="F1825" s="18" t="inlineStr">
        <is>
          <t>spline value</t>
        </is>
      </c>
      <c r="G1825" s="18" t="n"/>
      <c r="H1825" s="33" t="n">
        <v>1.87</v>
      </c>
      <c r="I1825" s="33" t="n"/>
      <c r="J1825" s="33" t="n"/>
      <c r="K1825" s="34" t="n">
        <v>-0.8508246169411268</v>
      </c>
      <c r="L1825" s="35">
        <f>IF(ISNUMBER(K1825),EXP(K1825),"")</f>
        <v/>
      </c>
      <c r="M1825" s="18" t="inlineStr">
        <is>
          <t>every value from 0.01 to 24.55 in steps of 0.01</t>
        </is>
      </c>
      <c r="N1825" s="18" t="inlineStr">
        <is>
          <t>buildings|large|distance_to_river_km</t>
        </is>
      </c>
    </row>
    <row r="1826">
      <c r="B1826" s="18" t="inlineStr">
        <is>
          <t>buildings|large|distance_to_river_km|1.88</t>
        </is>
      </c>
      <c r="C1826" s="18" t="inlineStr">
        <is>
          <t>buildings</t>
        </is>
      </c>
      <c r="D1826" s="18" t="inlineStr">
        <is>
          <t>large</t>
        </is>
      </c>
      <c r="E1826" s="18" t="inlineStr">
        <is>
          <t>distance_to_river_km</t>
        </is>
      </c>
      <c r="F1826" s="18" t="inlineStr">
        <is>
          <t>spline value</t>
        </is>
      </c>
      <c r="G1826" s="18" t="n"/>
      <c r="H1826" s="33" t="n">
        <v>1.88</v>
      </c>
      <c r="I1826" s="33" t="n"/>
      <c r="J1826" s="33" t="n"/>
      <c r="K1826" s="34" t="n">
        <v>-0.8491737705466386</v>
      </c>
      <c r="L1826" s="35">
        <f>IF(ISNUMBER(K1826),EXP(K1826),"")</f>
        <v/>
      </c>
      <c r="M1826" s="18" t="inlineStr">
        <is>
          <t>every value from 0.01 to 24.55 in steps of 0.01</t>
        </is>
      </c>
      <c r="N1826" s="18" t="inlineStr">
        <is>
          <t>buildings|large|distance_to_river_km</t>
        </is>
      </c>
    </row>
    <row r="1827">
      <c r="B1827" s="18" t="inlineStr">
        <is>
          <t>buildings|large|distance_to_river_km|1.89</t>
        </is>
      </c>
      <c r="C1827" s="18" t="inlineStr">
        <is>
          <t>buildings</t>
        </is>
      </c>
      <c r="D1827" s="18" t="inlineStr">
        <is>
          <t>large</t>
        </is>
      </c>
      <c r="E1827" s="18" t="inlineStr">
        <is>
          <t>distance_to_river_km</t>
        </is>
      </c>
      <c r="F1827" s="18" t="inlineStr">
        <is>
          <t>spline value</t>
        </is>
      </c>
      <c r="G1827" s="18" t="n"/>
      <c r="H1827" s="33" t="n">
        <v>1.89</v>
      </c>
      <c r="I1827" s="33" t="n"/>
      <c r="J1827" s="33" t="n"/>
      <c r="K1827" s="34" t="n">
        <v>-0.8475448398159038</v>
      </c>
      <c r="L1827" s="35">
        <f>IF(ISNUMBER(K1827),EXP(K1827),"")</f>
        <v/>
      </c>
      <c r="M1827" s="18" t="inlineStr">
        <is>
          <t>every value from 0.01 to 24.55 in steps of 0.01</t>
        </is>
      </c>
      <c r="N1827" s="18" t="inlineStr">
        <is>
          <t>buildings|large|distance_to_river_km</t>
        </is>
      </c>
    </row>
    <row r="1828">
      <c r="B1828" s="18" t="inlineStr">
        <is>
          <t>buildings|large|distance_to_river_km|1.90</t>
        </is>
      </c>
      <c r="C1828" s="18" t="inlineStr">
        <is>
          <t>buildings</t>
        </is>
      </c>
      <c r="D1828" s="18" t="inlineStr">
        <is>
          <t>large</t>
        </is>
      </c>
      <c r="E1828" s="18" t="inlineStr">
        <is>
          <t>distance_to_river_km</t>
        </is>
      </c>
      <c r="F1828" s="18" t="inlineStr">
        <is>
          <t>spline value</t>
        </is>
      </c>
      <c r="G1828" s="18" t="n"/>
      <c r="H1828" s="33" t="n">
        <v>1.9</v>
      </c>
      <c r="I1828" s="33" t="n"/>
      <c r="J1828" s="33" t="n"/>
      <c r="K1828" s="34" t="n">
        <v>-0.8459376971226111</v>
      </c>
      <c r="L1828" s="35">
        <f>IF(ISNUMBER(K1828),EXP(K1828),"")</f>
        <v/>
      </c>
      <c r="M1828" s="18" t="inlineStr">
        <is>
          <t>every value from 0.01 to 24.55 in steps of 0.01</t>
        </is>
      </c>
      <c r="N1828" s="18" t="inlineStr">
        <is>
          <t>buildings|large|distance_to_river_km</t>
        </is>
      </c>
    </row>
    <row r="1829">
      <c r="B1829" s="18" t="inlineStr">
        <is>
          <t>buildings|large|distance_to_river_km|1.91</t>
        </is>
      </c>
      <c r="C1829" s="18" t="inlineStr">
        <is>
          <t>buildings</t>
        </is>
      </c>
      <c r="D1829" s="18" t="inlineStr">
        <is>
          <t>large</t>
        </is>
      </c>
      <c r="E1829" s="18" t="inlineStr">
        <is>
          <t>distance_to_river_km</t>
        </is>
      </c>
      <c r="F1829" s="18" t="inlineStr">
        <is>
          <t>spline value</t>
        </is>
      </c>
      <c r="G1829" s="18" t="n"/>
      <c r="H1829" s="33" t="n">
        <v>1.91</v>
      </c>
      <c r="I1829" s="33" t="n"/>
      <c r="J1829" s="33" t="n"/>
      <c r="K1829" s="34" t="n">
        <v>-0.8443522148404489</v>
      </c>
      <c r="L1829" s="35">
        <f>IF(ISNUMBER(K1829),EXP(K1829),"")</f>
        <v/>
      </c>
      <c r="M1829" s="18" t="inlineStr">
        <is>
          <t>every value from 0.01 to 24.55 in steps of 0.01</t>
        </is>
      </c>
      <c r="N1829" s="18" t="inlineStr">
        <is>
          <t>buildings|large|distance_to_river_km</t>
        </is>
      </c>
    </row>
    <row r="1830">
      <c r="B1830" s="18" t="inlineStr">
        <is>
          <t>buildings|large|distance_to_river_km|1.92</t>
        </is>
      </c>
      <c r="C1830" s="18" t="inlineStr">
        <is>
          <t>buildings</t>
        </is>
      </c>
      <c r="D1830" s="18" t="inlineStr">
        <is>
          <t>large</t>
        </is>
      </c>
      <c r="E1830" s="18" t="inlineStr">
        <is>
          <t>distance_to_river_km</t>
        </is>
      </c>
      <c r="F1830" s="18" t="inlineStr">
        <is>
          <t>spline value</t>
        </is>
      </c>
      <c r="G1830" s="18" t="n"/>
      <c r="H1830" s="33" t="n">
        <v>1.92</v>
      </c>
      <c r="I1830" s="33" t="n"/>
      <c r="J1830" s="33" t="n"/>
      <c r="K1830" s="34" t="n">
        <v>-0.8427882653431056</v>
      </c>
      <c r="L1830" s="35">
        <f>IF(ISNUMBER(K1830),EXP(K1830),"")</f>
        <v/>
      </c>
      <c r="M1830" s="18" t="inlineStr">
        <is>
          <t>every value from 0.01 to 24.55 in steps of 0.01</t>
        </is>
      </c>
      <c r="N1830" s="18" t="inlineStr">
        <is>
          <t>buildings|large|distance_to_river_km</t>
        </is>
      </c>
    </row>
    <row r="1831">
      <c r="B1831" s="18" t="inlineStr">
        <is>
          <t>buildings|large|distance_to_river_km|1.93</t>
        </is>
      </c>
      <c r="C1831" s="18" t="inlineStr">
        <is>
          <t>buildings</t>
        </is>
      </c>
      <c r="D1831" s="18" t="inlineStr">
        <is>
          <t>large</t>
        </is>
      </c>
      <c r="E1831" s="18" t="inlineStr">
        <is>
          <t>distance_to_river_km</t>
        </is>
      </c>
      <c r="F1831" s="18" t="inlineStr">
        <is>
          <t>spline value</t>
        </is>
      </c>
      <c r="G1831" s="18" t="n"/>
      <c r="H1831" s="33" t="n">
        <v>1.93</v>
      </c>
      <c r="I1831" s="33" t="n"/>
      <c r="J1831" s="33" t="n"/>
      <c r="K1831" s="34" t="n">
        <v>-0.8412457210042698</v>
      </c>
      <c r="L1831" s="35">
        <f>IF(ISNUMBER(K1831),EXP(K1831),"")</f>
        <v/>
      </c>
      <c r="M1831" s="18" t="inlineStr">
        <is>
          <t>every value from 0.01 to 24.55 in steps of 0.01</t>
        </is>
      </c>
      <c r="N1831" s="18" t="inlineStr">
        <is>
          <t>buildings|large|distance_to_river_km</t>
        </is>
      </c>
    </row>
    <row r="1832">
      <c r="B1832" s="18" t="inlineStr">
        <is>
          <t>buildings|large|distance_to_river_km|1.94</t>
        </is>
      </c>
      <c r="C1832" s="18" t="inlineStr">
        <is>
          <t>buildings</t>
        </is>
      </c>
      <c r="D1832" s="18" t="inlineStr">
        <is>
          <t>large</t>
        </is>
      </c>
      <c r="E1832" s="18" t="inlineStr">
        <is>
          <t>distance_to_river_km</t>
        </is>
      </c>
      <c r="F1832" s="18" t="inlineStr">
        <is>
          <t>spline value</t>
        </is>
      </c>
      <c r="G1832" s="18" t="n"/>
      <c r="H1832" s="33" t="n">
        <v>1.94</v>
      </c>
      <c r="I1832" s="33" t="n"/>
      <c r="J1832" s="33" t="n"/>
      <c r="K1832" s="34" t="n">
        <v>-0.83972445419763</v>
      </c>
      <c r="L1832" s="35">
        <f>IF(ISNUMBER(K1832),EXP(K1832),"")</f>
        <v/>
      </c>
      <c r="M1832" s="18" t="inlineStr">
        <is>
          <t>every value from 0.01 to 24.55 in steps of 0.01</t>
        </is>
      </c>
      <c r="N1832" s="18" t="inlineStr">
        <is>
          <t>buildings|large|distance_to_river_km</t>
        </is>
      </c>
    </row>
    <row r="1833">
      <c r="B1833" s="18" t="inlineStr">
        <is>
          <t>buildings|large|distance_to_river_km|1.95</t>
        </is>
      </c>
      <c r="C1833" s="18" t="inlineStr">
        <is>
          <t>buildings</t>
        </is>
      </c>
      <c r="D1833" s="18" t="inlineStr">
        <is>
          <t>large</t>
        </is>
      </c>
      <c r="E1833" s="18" t="inlineStr">
        <is>
          <t>distance_to_river_km</t>
        </is>
      </c>
      <c r="F1833" s="18" t="inlineStr">
        <is>
          <t>spline value</t>
        </is>
      </c>
      <c r="G1833" s="18" t="n"/>
      <c r="H1833" s="33" t="n">
        <v>1.95</v>
      </c>
      <c r="I1833" s="33" t="n"/>
      <c r="J1833" s="33" t="n"/>
      <c r="K1833" s="34" t="n">
        <v>-0.8382243372968746</v>
      </c>
      <c r="L1833" s="35">
        <f>IF(ISNUMBER(K1833),EXP(K1833),"")</f>
        <v/>
      </c>
      <c r="M1833" s="18" t="inlineStr">
        <is>
          <t>every value from 0.01 to 24.55 in steps of 0.01</t>
        </is>
      </c>
      <c r="N1833" s="18" t="inlineStr">
        <is>
          <t>buildings|large|distance_to_river_km</t>
        </is>
      </c>
    </row>
    <row r="1834">
      <c r="B1834" s="18" t="inlineStr">
        <is>
          <t>buildings|large|distance_to_river_km|1.96</t>
        </is>
      </c>
      <c r="C1834" s="18" t="inlineStr">
        <is>
          <t>buildings</t>
        </is>
      </c>
      <c r="D1834" s="18" t="inlineStr">
        <is>
          <t>large</t>
        </is>
      </c>
      <c r="E1834" s="18" t="inlineStr">
        <is>
          <t>distance_to_river_km</t>
        </is>
      </c>
      <c r="F1834" s="18" t="inlineStr">
        <is>
          <t>spline value</t>
        </is>
      </c>
      <c r="G1834" s="18" t="n"/>
      <c r="H1834" s="33" t="n">
        <v>1.96</v>
      </c>
      <c r="I1834" s="33" t="n"/>
      <c r="J1834" s="33" t="n"/>
      <c r="K1834" s="34" t="n">
        <v>-0.8367452426756928</v>
      </c>
      <c r="L1834" s="35">
        <f>IF(ISNUMBER(K1834),EXP(K1834),"")</f>
        <v/>
      </c>
      <c r="M1834" s="18" t="inlineStr">
        <is>
          <t>every value from 0.01 to 24.55 in steps of 0.01</t>
        </is>
      </c>
      <c r="N1834" s="18" t="inlineStr">
        <is>
          <t>buildings|large|distance_to_river_km</t>
        </is>
      </c>
    </row>
    <row r="1835">
      <c r="B1835" s="18" t="inlineStr">
        <is>
          <t>buildings|large|distance_to_river_km|1.97</t>
        </is>
      </c>
      <c r="C1835" s="18" t="inlineStr">
        <is>
          <t>buildings</t>
        </is>
      </c>
      <c r="D1835" s="18" t="inlineStr">
        <is>
          <t>large</t>
        </is>
      </c>
      <c r="E1835" s="18" t="inlineStr">
        <is>
          <t>distance_to_river_km</t>
        </is>
      </c>
      <c r="F1835" s="18" t="inlineStr">
        <is>
          <t>spline value</t>
        </is>
      </c>
      <c r="G1835" s="18" t="n"/>
      <c r="H1835" s="33" t="n">
        <v>1.97</v>
      </c>
      <c r="I1835" s="33" t="n"/>
      <c r="J1835" s="33" t="n"/>
      <c r="K1835" s="34" t="n">
        <v>-0.8352870427077724</v>
      </c>
      <c r="L1835" s="35">
        <f>IF(ISNUMBER(K1835),EXP(K1835),"")</f>
        <v/>
      </c>
      <c r="M1835" s="18" t="inlineStr">
        <is>
          <t>every value from 0.01 to 24.55 in steps of 0.01</t>
        </is>
      </c>
      <c r="N1835" s="18" t="inlineStr">
        <is>
          <t>buildings|large|distance_to_river_km</t>
        </is>
      </c>
    </row>
    <row r="1836">
      <c r="B1836" s="18" t="inlineStr">
        <is>
          <t>buildings|large|distance_to_river_km|1.98</t>
        </is>
      </c>
      <c r="C1836" s="18" t="inlineStr">
        <is>
          <t>buildings</t>
        </is>
      </c>
      <c r="D1836" s="18" t="inlineStr">
        <is>
          <t>large</t>
        </is>
      </c>
      <c r="E1836" s="18" t="inlineStr">
        <is>
          <t>distance_to_river_km</t>
        </is>
      </c>
      <c r="F1836" s="18" t="inlineStr">
        <is>
          <t>spline value</t>
        </is>
      </c>
      <c r="G1836" s="18" t="n"/>
      <c r="H1836" s="33" t="n">
        <v>1.98</v>
      </c>
      <c r="I1836" s="33" t="n"/>
      <c r="J1836" s="33" t="n"/>
      <c r="K1836" s="34" t="n">
        <v>-0.833849609766802</v>
      </c>
      <c r="L1836" s="35">
        <f>IF(ISNUMBER(K1836),EXP(K1836),"")</f>
        <v/>
      </c>
      <c r="M1836" s="18" t="inlineStr">
        <is>
          <t>every value from 0.01 to 24.55 in steps of 0.01</t>
        </is>
      </c>
      <c r="N1836" s="18" t="inlineStr">
        <is>
          <t>buildings|large|distance_to_river_km</t>
        </is>
      </c>
    </row>
    <row r="1837">
      <c r="B1837" s="18" t="inlineStr">
        <is>
          <t>buildings|large|distance_to_river_km|1.99</t>
        </is>
      </c>
      <c r="C1837" s="18" t="inlineStr">
        <is>
          <t>buildings</t>
        </is>
      </c>
      <c r="D1837" s="18" t="inlineStr">
        <is>
          <t>large</t>
        </is>
      </c>
      <c r="E1837" s="18" t="inlineStr">
        <is>
          <t>distance_to_river_km</t>
        </is>
      </c>
      <c r="F1837" s="18" t="inlineStr">
        <is>
          <t>spline value</t>
        </is>
      </c>
      <c r="G1837" s="18" t="n"/>
      <c r="H1837" s="33" t="n">
        <v>1.99</v>
      </c>
      <c r="I1837" s="33" t="n"/>
      <c r="J1837" s="33" t="n"/>
      <c r="K1837" s="34" t="n">
        <v>-0.8324328162264704</v>
      </c>
      <c r="L1837" s="35">
        <f>IF(ISNUMBER(K1837),EXP(K1837),"")</f>
        <v/>
      </c>
      <c r="M1837" s="18" t="inlineStr">
        <is>
          <t>every value from 0.01 to 24.55 in steps of 0.01</t>
        </is>
      </c>
      <c r="N1837" s="18" t="inlineStr">
        <is>
          <t>buildings|large|distance_to_river_km</t>
        </is>
      </c>
    </row>
    <row r="1838">
      <c r="B1838" s="18" t="inlineStr">
        <is>
          <t>buildings|large|distance_to_river_km|2.00</t>
        </is>
      </c>
      <c r="C1838" s="18" t="inlineStr">
        <is>
          <t>buildings</t>
        </is>
      </c>
      <c r="D1838" s="18" t="inlineStr">
        <is>
          <t>large</t>
        </is>
      </c>
      <c r="E1838" s="18" t="inlineStr">
        <is>
          <t>distance_to_river_km</t>
        </is>
      </c>
      <c r="F1838" s="18" t="inlineStr">
        <is>
          <t>spline value</t>
        </is>
      </c>
      <c r="G1838" s="18" t="n"/>
      <c r="H1838" s="33" t="n">
        <v>2</v>
      </c>
      <c r="I1838" s="33" t="n"/>
      <c r="J1838" s="33" t="n"/>
      <c r="K1838" s="34" t="n">
        <v>-0.8310365344604659</v>
      </c>
      <c r="L1838" s="35">
        <f>IF(ISNUMBER(K1838),EXP(K1838),"")</f>
        <v/>
      </c>
      <c r="M1838" s="18" t="inlineStr">
        <is>
          <t>every value from 0.01 to 24.55 in steps of 0.01</t>
        </is>
      </c>
      <c r="N1838" s="18" t="inlineStr">
        <is>
          <t>buildings|large|distance_to_river_km</t>
        </is>
      </c>
    </row>
    <row r="1839">
      <c r="B1839" s="18" t="inlineStr">
        <is>
          <t>buildings|large|distance_to_river_km|2.01</t>
        </is>
      </c>
      <c r="C1839" s="18" t="inlineStr">
        <is>
          <t>buildings</t>
        </is>
      </c>
      <c r="D1839" s="18" t="inlineStr">
        <is>
          <t>large</t>
        </is>
      </c>
      <c r="E1839" s="18" t="inlineStr">
        <is>
          <t>distance_to_river_km</t>
        </is>
      </c>
      <c r="F1839" s="18" t="inlineStr">
        <is>
          <t>spline value</t>
        </is>
      </c>
      <c r="G1839" s="18" t="n"/>
      <c r="H1839" s="33" t="n">
        <v>2.01</v>
      </c>
      <c r="I1839" s="33" t="n"/>
      <c r="J1839" s="33" t="n"/>
      <c r="K1839" s="34" t="n">
        <v>-0.8296606368424772</v>
      </c>
      <c r="L1839" s="35">
        <f>IF(ISNUMBER(K1839),EXP(K1839),"")</f>
        <v/>
      </c>
      <c r="M1839" s="18" t="inlineStr">
        <is>
          <t>every value from 0.01 to 24.55 in steps of 0.01</t>
        </is>
      </c>
      <c r="N1839" s="18" t="inlineStr">
        <is>
          <t>buildings|large|distance_to_river_km</t>
        </is>
      </c>
    </row>
    <row r="1840">
      <c r="B1840" s="18" t="inlineStr">
        <is>
          <t>buildings|large|distance_to_river_km|2.02</t>
        </is>
      </c>
      <c r="C1840" s="18" t="inlineStr">
        <is>
          <t>buildings</t>
        </is>
      </c>
      <c r="D1840" s="18" t="inlineStr">
        <is>
          <t>large</t>
        </is>
      </c>
      <c r="E1840" s="18" t="inlineStr">
        <is>
          <t>distance_to_river_km</t>
        </is>
      </c>
      <c r="F1840" s="18" t="inlineStr">
        <is>
          <t>spline value</t>
        </is>
      </c>
      <c r="G1840" s="18" t="n"/>
      <c r="H1840" s="33" t="n">
        <v>2.02</v>
      </c>
      <c r="I1840" s="33" t="n"/>
      <c r="J1840" s="33" t="n"/>
      <c r="K1840" s="34" t="n">
        <v>-0.8283049957461924</v>
      </c>
      <c r="L1840" s="35">
        <f>IF(ISNUMBER(K1840),EXP(K1840),"")</f>
        <v/>
      </c>
      <c r="M1840" s="18" t="inlineStr">
        <is>
          <t>every value from 0.01 to 24.55 in steps of 0.01</t>
        </is>
      </c>
      <c r="N1840" s="18" t="inlineStr">
        <is>
          <t>buildings|large|distance_to_river_km</t>
        </is>
      </c>
    </row>
    <row r="1841">
      <c r="B1841" s="18" t="inlineStr">
        <is>
          <t>buildings|large|distance_to_river_km|2.03</t>
        </is>
      </c>
      <c r="C1841" s="18" t="inlineStr">
        <is>
          <t>buildings</t>
        </is>
      </c>
      <c r="D1841" s="18" t="inlineStr">
        <is>
          <t>large</t>
        </is>
      </c>
      <c r="E1841" s="18" t="inlineStr">
        <is>
          <t>distance_to_river_km</t>
        </is>
      </c>
      <c r="F1841" s="18" t="inlineStr">
        <is>
          <t>spline value</t>
        </is>
      </c>
      <c r="G1841" s="18" t="n"/>
      <c r="H1841" s="33" t="n">
        <v>2.03</v>
      </c>
      <c r="I1841" s="33" t="n"/>
      <c r="J1841" s="33" t="n"/>
      <c r="K1841" s="34" t="n">
        <v>-0.8269694835453005</v>
      </c>
      <c r="L1841" s="35">
        <f>IF(ISNUMBER(K1841),EXP(K1841),"")</f>
        <v/>
      </c>
      <c r="M1841" s="18" t="inlineStr">
        <is>
          <t>every value from 0.01 to 24.55 in steps of 0.01</t>
        </is>
      </c>
      <c r="N1841" s="18" t="inlineStr">
        <is>
          <t>buildings|large|distance_to_river_km</t>
        </is>
      </c>
    </row>
    <row r="1842">
      <c r="B1842" s="18" t="inlineStr">
        <is>
          <t>buildings|large|distance_to_river_km|2.04</t>
        </is>
      </c>
      <c r="C1842" s="18" t="inlineStr">
        <is>
          <t>buildings</t>
        </is>
      </c>
      <c r="D1842" s="18" t="inlineStr">
        <is>
          <t>large</t>
        </is>
      </c>
      <c r="E1842" s="18" t="inlineStr">
        <is>
          <t>distance_to_river_km</t>
        </is>
      </c>
      <c r="F1842" s="18" t="inlineStr">
        <is>
          <t>spline value</t>
        </is>
      </c>
      <c r="G1842" s="18" t="n"/>
      <c r="H1842" s="33" t="n">
        <v>2.04</v>
      </c>
      <c r="I1842" s="33" t="n"/>
      <c r="J1842" s="33" t="n"/>
      <c r="K1842" s="34" t="n">
        <v>-0.8256539726134903</v>
      </c>
      <c r="L1842" s="35">
        <f>IF(ISNUMBER(K1842),EXP(K1842),"")</f>
        <v/>
      </c>
      <c r="M1842" s="18" t="inlineStr">
        <is>
          <t>every value from 0.01 to 24.55 in steps of 0.01</t>
        </is>
      </c>
      <c r="N1842" s="18" t="inlineStr">
        <is>
          <t>buildings|large|distance_to_river_km</t>
        </is>
      </c>
    </row>
    <row r="1843">
      <c r="B1843" s="18" t="inlineStr">
        <is>
          <t>buildings|large|distance_to_river_km|2.05</t>
        </is>
      </c>
      <c r="C1843" s="18" t="inlineStr">
        <is>
          <t>buildings</t>
        </is>
      </c>
      <c r="D1843" s="18" t="inlineStr">
        <is>
          <t>large</t>
        </is>
      </c>
      <c r="E1843" s="18" t="inlineStr">
        <is>
          <t>distance_to_river_km</t>
        </is>
      </c>
      <c r="F1843" s="18" t="inlineStr">
        <is>
          <t>spline value</t>
        </is>
      </c>
      <c r="G1843" s="18" t="n"/>
      <c r="H1843" s="33" t="n">
        <v>2.05</v>
      </c>
      <c r="I1843" s="33" t="n"/>
      <c r="J1843" s="33" t="n"/>
      <c r="K1843" s="34" t="n">
        <v>-0.8243583353244494</v>
      </c>
      <c r="L1843" s="35">
        <f>IF(ISNUMBER(K1843),EXP(K1843),"")</f>
        <v/>
      </c>
      <c r="M1843" s="18" t="inlineStr">
        <is>
          <t>every value from 0.01 to 24.55 in steps of 0.01</t>
        </is>
      </c>
      <c r="N1843" s="18" t="inlineStr">
        <is>
          <t>buildings|large|distance_to_river_km</t>
        </is>
      </c>
    </row>
    <row r="1844">
      <c r="B1844" s="18" t="inlineStr">
        <is>
          <t>buildings|large|distance_to_river_km|2.06</t>
        </is>
      </c>
      <c r="C1844" s="18" t="inlineStr">
        <is>
          <t>buildings</t>
        </is>
      </c>
      <c r="D1844" s="18" t="inlineStr">
        <is>
          <t>large</t>
        </is>
      </c>
      <c r="E1844" s="18" t="inlineStr">
        <is>
          <t>distance_to_river_km</t>
        </is>
      </c>
      <c r="F1844" s="18" t="inlineStr">
        <is>
          <t>spline value</t>
        </is>
      </c>
      <c r="G1844" s="18" t="n"/>
      <c r="H1844" s="33" t="n">
        <v>2.06</v>
      </c>
      <c r="I1844" s="33" t="n"/>
      <c r="J1844" s="33" t="n"/>
      <c r="K1844" s="34" t="n">
        <v>-0.8230824440518669</v>
      </c>
      <c r="L1844" s="35">
        <f>IF(ISNUMBER(K1844),EXP(K1844),"")</f>
        <v/>
      </c>
      <c r="M1844" s="18" t="inlineStr">
        <is>
          <t>every value from 0.01 to 24.55 in steps of 0.01</t>
        </is>
      </c>
      <c r="N1844" s="18" t="inlineStr">
        <is>
          <t>buildings|large|distance_to_river_km</t>
        </is>
      </c>
    </row>
    <row r="1845">
      <c r="B1845" s="18" t="inlineStr">
        <is>
          <t>buildings|large|distance_to_river_km|2.07</t>
        </is>
      </c>
      <c r="C1845" s="18" t="inlineStr">
        <is>
          <t>buildings</t>
        </is>
      </c>
      <c r="D1845" s="18" t="inlineStr">
        <is>
          <t>large</t>
        </is>
      </c>
      <c r="E1845" s="18" t="inlineStr">
        <is>
          <t>distance_to_river_km</t>
        </is>
      </c>
      <c r="F1845" s="18" t="inlineStr">
        <is>
          <t>spline value</t>
        </is>
      </c>
      <c r="G1845" s="18" t="n"/>
      <c r="H1845" s="33" t="n">
        <v>2.07</v>
      </c>
      <c r="I1845" s="33" t="n"/>
      <c r="J1845" s="33" t="n"/>
      <c r="K1845" s="34" t="n">
        <v>-0.8218261711694312</v>
      </c>
      <c r="L1845" s="35">
        <f>IF(ISNUMBER(K1845),EXP(K1845),"")</f>
        <v/>
      </c>
      <c r="M1845" s="18" t="inlineStr">
        <is>
          <t>every value from 0.01 to 24.55 in steps of 0.01</t>
        </is>
      </c>
      <c r="N1845" s="18" t="inlineStr">
        <is>
          <t>buildings|large|distance_to_river_km</t>
        </is>
      </c>
    </row>
    <row r="1846">
      <c r="B1846" s="18" t="inlineStr">
        <is>
          <t>buildings|large|distance_to_river_km|2.08</t>
        </is>
      </c>
      <c r="C1846" s="18" t="inlineStr">
        <is>
          <t>buildings</t>
        </is>
      </c>
      <c r="D1846" s="18" t="inlineStr">
        <is>
          <t>large</t>
        </is>
      </c>
      <c r="E1846" s="18" t="inlineStr">
        <is>
          <t>distance_to_river_km</t>
        </is>
      </c>
      <c r="F1846" s="18" t="inlineStr">
        <is>
          <t>spline value</t>
        </is>
      </c>
      <c r="G1846" s="18" t="n"/>
      <c r="H1846" s="33" t="n">
        <v>2.08</v>
      </c>
      <c r="I1846" s="33" t="n"/>
      <c r="J1846" s="33" t="n"/>
      <c r="K1846" s="34" t="n">
        <v>-0.820589389050831</v>
      </c>
      <c r="L1846" s="35">
        <f>IF(ISNUMBER(K1846),EXP(K1846),"")</f>
        <v/>
      </c>
      <c r="M1846" s="18" t="inlineStr">
        <is>
          <t>every value from 0.01 to 24.55 in steps of 0.01</t>
        </is>
      </c>
      <c r="N1846" s="18" t="inlineStr">
        <is>
          <t>buildings|large|distance_to_river_km</t>
        </is>
      </c>
    </row>
    <row r="1847">
      <c r="B1847" s="18" t="inlineStr">
        <is>
          <t>buildings|large|distance_to_river_km|2.09</t>
        </is>
      </c>
      <c r="C1847" s="18" t="inlineStr">
        <is>
          <t>buildings</t>
        </is>
      </c>
      <c r="D1847" s="18" t="inlineStr">
        <is>
          <t>large</t>
        </is>
      </c>
      <c r="E1847" s="18" t="inlineStr">
        <is>
          <t>distance_to_river_km</t>
        </is>
      </c>
      <c r="F1847" s="18" t="inlineStr">
        <is>
          <t>spline value</t>
        </is>
      </c>
      <c r="G1847" s="18" t="n"/>
      <c r="H1847" s="33" t="n">
        <v>2.09</v>
      </c>
      <c r="I1847" s="33" t="n"/>
      <c r="J1847" s="33" t="n"/>
      <c r="K1847" s="34" t="n">
        <v>-0.8193719700697546</v>
      </c>
      <c r="L1847" s="35">
        <f>IF(ISNUMBER(K1847),EXP(K1847),"")</f>
        <v/>
      </c>
      <c r="M1847" s="18" t="inlineStr">
        <is>
          <t>every value from 0.01 to 24.55 in steps of 0.01</t>
        </is>
      </c>
      <c r="N1847" s="18" t="inlineStr">
        <is>
          <t>buildings|large|distance_to_river_km</t>
        </is>
      </c>
    </row>
    <row r="1848">
      <c r="B1848" s="18" t="inlineStr">
        <is>
          <t>buildings|large|distance_to_river_km|2.10</t>
        </is>
      </c>
      <c r="C1848" s="18" t="inlineStr">
        <is>
          <t>buildings</t>
        </is>
      </c>
      <c r="D1848" s="18" t="inlineStr">
        <is>
          <t>large</t>
        </is>
      </c>
      <c r="E1848" s="18" t="inlineStr">
        <is>
          <t>distance_to_river_km</t>
        </is>
      </c>
      <c r="F1848" s="18" t="inlineStr">
        <is>
          <t>spline value</t>
        </is>
      </c>
      <c r="G1848" s="18" t="n"/>
      <c r="H1848" s="33" t="n">
        <v>2.1</v>
      </c>
      <c r="I1848" s="33" t="n"/>
      <c r="J1848" s="33" t="n"/>
      <c r="K1848" s="34" t="n">
        <v>-0.8181737865998906</v>
      </c>
      <c r="L1848" s="35">
        <f>IF(ISNUMBER(K1848),EXP(K1848),"")</f>
        <v/>
      </c>
      <c r="M1848" s="18" t="inlineStr">
        <is>
          <t>every value from 0.01 to 24.55 in steps of 0.01</t>
        </is>
      </c>
      <c r="N1848" s="18" t="inlineStr">
        <is>
          <t>buildings|large|distance_to_river_km</t>
        </is>
      </c>
    </row>
    <row r="1849">
      <c r="B1849" s="18" t="inlineStr">
        <is>
          <t>buildings|large|distance_to_river_km|2.11</t>
        </is>
      </c>
      <c r="C1849" s="18" t="inlineStr">
        <is>
          <t>buildings</t>
        </is>
      </c>
      <c r="D1849" s="18" t="inlineStr">
        <is>
          <t>large</t>
        </is>
      </c>
      <c r="E1849" s="18" t="inlineStr">
        <is>
          <t>distance_to_river_km</t>
        </is>
      </c>
      <c r="F1849" s="18" t="inlineStr">
        <is>
          <t>spline value</t>
        </is>
      </c>
      <c r="G1849" s="18" t="n"/>
      <c r="H1849" s="33" t="n">
        <v>2.11</v>
      </c>
      <c r="I1849" s="33" t="n"/>
      <c r="J1849" s="33" t="n"/>
      <c r="K1849" s="34" t="n">
        <v>-0.8169947110149276</v>
      </c>
      <c r="L1849" s="35">
        <f>IF(ISNUMBER(K1849),EXP(K1849),"")</f>
        <v/>
      </c>
      <c r="M1849" s="18" t="inlineStr">
        <is>
          <t>every value from 0.01 to 24.55 in steps of 0.01</t>
        </is>
      </c>
      <c r="N1849" s="18" t="inlineStr">
        <is>
          <t>buildings|large|distance_to_river_km</t>
        </is>
      </c>
    </row>
    <row r="1850">
      <c r="B1850" s="18" t="inlineStr">
        <is>
          <t>buildings|large|distance_to_river_km|2.12</t>
        </is>
      </c>
      <c r="C1850" s="18" t="inlineStr">
        <is>
          <t>buildings</t>
        </is>
      </c>
      <c r="D1850" s="18" t="inlineStr">
        <is>
          <t>large</t>
        </is>
      </c>
      <c r="E1850" s="18" t="inlineStr">
        <is>
          <t>distance_to_river_km</t>
        </is>
      </c>
      <c r="F1850" s="18" t="inlineStr">
        <is>
          <t>spline value</t>
        </is>
      </c>
      <c r="G1850" s="18" t="n"/>
      <c r="H1850" s="33" t="n">
        <v>2.12</v>
      </c>
      <c r="I1850" s="33" t="n"/>
      <c r="J1850" s="33" t="n"/>
      <c r="K1850" s="34" t="n">
        <v>-0.8158346156885539</v>
      </c>
      <c r="L1850" s="35">
        <f>IF(ISNUMBER(K1850),EXP(K1850),"")</f>
        <v/>
      </c>
      <c r="M1850" s="18" t="inlineStr">
        <is>
          <t>every value from 0.01 to 24.55 in steps of 0.01</t>
        </is>
      </c>
      <c r="N1850" s="18" t="inlineStr">
        <is>
          <t>buildings|large|distance_to_river_km</t>
        </is>
      </c>
    </row>
    <row r="1851">
      <c r="B1851" s="18" t="inlineStr">
        <is>
          <t>buildings|large|distance_to_river_km|2.13</t>
        </is>
      </c>
      <c r="C1851" s="18" t="inlineStr">
        <is>
          <t>buildings</t>
        </is>
      </c>
      <c r="D1851" s="18" t="inlineStr">
        <is>
          <t>large</t>
        </is>
      </c>
      <c r="E1851" s="18" t="inlineStr">
        <is>
          <t>distance_to_river_km</t>
        </is>
      </c>
      <c r="F1851" s="18" t="inlineStr">
        <is>
          <t>spline value</t>
        </is>
      </c>
      <c r="G1851" s="18" t="n"/>
      <c r="H1851" s="33" t="n">
        <v>2.13</v>
      </c>
      <c r="I1851" s="33" t="n"/>
      <c r="J1851" s="33" t="n"/>
      <c r="K1851" s="34" t="n">
        <v>-0.8146933729944582</v>
      </c>
      <c r="L1851" s="35">
        <f>IF(ISNUMBER(K1851),EXP(K1851),"")</f>
        <v/>
      </c>
      <c r="M1851" s="18" t="inlineStr">
        <is>
          <t>every value from 0.01 to 24.55 in steps of 0.01</t>
        </is>
      </c>
      <c r="N1851" s="18" t="inlineStr">
        <is>
          <t>buildings|large|distance_to_river_km</t>
        </is>
      </c>
    </row>
    <row r="1852">
      <c r="B1852" s="18" t="inlineStr">
        <is>
          <t>buildings|large|distance_to_river_km|2.14</t>
        </is>
      </c>
      <c r="C1852" s="18" t="inlineStr">
        <is>
          <t>buildings</t>
        </is>
      </c>
      <c r="D1852" s="18" t="inlineStr">
        <is>
          <t>large</t>
        </is>
      </c>
      <c r="E1852" s="18" t="inlineStr">
        <is>
          <t>distance_to_river_km</t>
        </is>
      </c>
      <c r="F1852" s="18" t="inlineStr">
        <is>
          <t>spline value</t>
        </is>
      </c>
      <c r="G1852" s="18" t="n"/>
      <c r="H1852" s="33" t="n">
        <v>2.14</v>
      </c>
      <c r="I1852" s="33" t="n"/>
      <c r="J1852" s="33" t="n"/>
      <c r="K1852" s="34" t="n">
        <v>-0.8135708553063291</v>
      </c>
      <c r="L1852" s="35">
        <f>IF(ISNUMBER(K1852),EXP(K1852),"")</f>
        <v/>
      </c>
      <c r="M1852" s="18" t="inlineStr">
        <is>
          <t>every value from 0.01 to 24.55 in steps of 0.01</t>
        </is>
      </c>
      <c r="N1852" s="18" t="inlineStr">
        <is>
          <t>buildings|large|distance_to_river_km</t>
        </is>
      </c>
    </row>
    <row r="1853">
      <c r="B1853" s="18" t="inlineStr">
        <is>
          <t>buildings|large|distance_to_river_km|2.15</t>
        </is>
      </c>
      <c r="C1853" s="18" t="inlineStr">
        <is>
          <t>buildings</t>
        </is>
      </c>
      <c r="D1853" s="18" t="inlineStr">
        <is>
          <t>large</t>
        </is>
      </c>
      <c r="E1853" s="18" t="inlineStr">
        <is>
          <t>distance_to_river_km</t>
        </is>
      </c>
      <c r="F1853" s="18" t="inlineStr">
        <is>
          <t>spline value</t>
        </is>
      </c>
      <c r="G1853" s="18" t="n"/>
      <c r="H1853" s="33" t="n">
        <v>2.15</v>
      </c>
      <c r="I1853" s="33" t="n"/>
      <c r="J1853" s="33" t="n"/>
      <c r="K1853" s="34" t="n">
        <v>-0.8124669349978551</v>
      </c>
      <c r="L1853" s="35">
        <f>IF(ISNUMBER(K1853),EXP(K1853),"")</f>
        <v/>
      </c>
      <c r="M1853" s="18" t="inlineStr">
        <is>
          <t>every value from 0.01 to 24.55 in steps of 0.01</t>
        </is>
      </c>
      <c r="N1853" s="18" t="inlineStr">
        <is>
          <t>buildings|large|distance_to_river_km</t>
        </is>
      </c>
    </row>
    <row r="1854">
      <c r="B1854" s="18" t="inlineStr">
        <is>
          <t>buildings|large|distance_to_river_km|2.16</t>
        </is>
      </c>
      <c r="C1854" s="18" t="inlineStr">
        <is>
          <t>buildings</t>
        </is>
      </c>
      <c r="D1854" s="18" t="inlineStr">
        <is>
          <t>large</t>
        </is>
      </c>
      <c r="E1854" s="18" t="inlineStr">
        <is>
          <t>distance_to_river_km</t>
        </is>
      </c>
      <c r="F1854" s="18" t="inlineStr">
        <is>
          <t>spline value</t>
        </is>
      </c>
      <c r="G1854" s="18" t="n"/>
      <c r="H1854" s="33" t="n">
        <v>2.16</v>
      </c>
      <c r="I1854" s="33" t="n"/>
      <c r="J1854" s="33" t="n"/>
      <c r="K1854" s="34" t="n">
        <v>-0.8113814844427242</v>
      </c>
      <c r="L1854" s="35">
        <f>IF(ISNUMBER(K1854),EXP(K1854),"")</f>
        <v/>
      </c>
      <c r="M1854" s="18" t="inlineStr">
        <is>
          <t>every value from 0.01 to 24.55 in steps of 0.01</t>
        </is>
      </c>
      <c r="N1854" s="18" t="inlineStr">
        <is>
          <t>buildings|large|distance_to_river_km</t>
        </is>
      </c>
    </row>
    <row r="1855">
      <c r="B1855" s="18" t="inlineStr">
        <is>
          <t>buildings|large|distance_to_river_km|2.17</t>
        </is>
      </c>
      <c r="C1855" s="18" t="inlineStr">
        <is>
          <t>buildings</t>
        </is>
      </c>
      <c r="D1855" s="18" t="inlineStr">
        <is>
          <t>large</t>
        </is>
      </c>
      <c r="E1855" s="18" t="inlineStr">
        <is>
          <t>distance_to_river_km</t>
        </is>
      </c>
      <c r="F1855" s="18" t="inlineStr">
        <is>
          <t>spline value</t>
        </is>
      </c>
      <c r="G1855" s="18" t="n"/>
      <c r="H1855" s="33" t="n">
        <v>2.17</v>
      </c>
      <c r="I1855" s="33" t="n"/>
      <c r="J1855" s="33" t="n"/>
      <c r="K1855" s="34" t="n">
        <v>-0.8103143760146255</v>
      </c>
      <c r="L1855" s="35">
        <f>IF(ISNUMBER(K1855),EXP(K1855),"")</f>
        <v/>
      </c>
      <c r="M1855" s="18" t="inlineStr">
        <is>
          <t>every value from 0.01 to 24.55 in steps of 0.01</t>
        </is>
      </c>
      <c r="N1855" s="18" t="inlineStr">
        <is>
          <t>buildings|large|distance_to_river_km</t>
        </is>
      </c>
    </row>
    <row r="1856">
      <c r="B1856" s="18" t="inlineStr">
        <is>
          <t>buildings|large|distance_to_river_km|2.18</t>
        </is>
      </c>
      <c r="C1856" s="18" t="inlineStr">
        <is>
          <t>buildings</t>
        </is>
      </c>
      <c r="D1856" s="18" t="inlineStr">
        <is>
          <t>large</t>
        </is>
      </c>
      <c r="E1856" s="18" t="inlineStr">
        <is>
          <t>distance_to_river_km</t>
        </is>
      </c>
      <c r="F1856" s="18" t="inlineStr">
        <is>
          <t>spline value</t>
        </is>
      </c>
      <c r="G1856" s="18" t="n"/>
      <c r="H1856" s="33" t="n">
        <v>2.18</v>
      </c>
      <c r="I1856" s="33" t="n"/>
      <c r="J1856" s="33" t="n"/>
      <c r="K1856" s="34" t="n">
        <v>-0.8092654820872479</v>
      </c>
      <c r="L1856" s="35">
        <f>IF(ISNUMBER(K1856),EXP(K1856),"")</f>
        <v/>
      </c>
      <c r="M1856" s="18" t="inlineStr">
        <is>
          <t>every value from 0.01 to 24.55 in steps of 0.01</t>
        </is>
      </c>
      <c r="N1856" s="18" t="inlineStr">
        <is>
          <t>buildings|large|distance_to_river_km</t>
        </is>
      </c>
    </row>
    <row r="1857">
      <c r="B1857" s="18" t="inlineStr">
        <is>
          <t>buildings|large|distance_to_river_km|2.19</t>
        </is>
      </c>
      <c r="C1857" s="18" t="inlineStr">
        <is>
          <t>buildings</t>
        </is>
      </c>
      <c r="D1857" s="18" t="inlineStr">
        <is>
          <t>large</t>
        </is>
      </c>
      <c r="E1857" s="18" t="inlineStr">
        <is>
          <t>distance_to_river_km</t>
        </is>
      </c>
      <c r="F1857" s="18" t="inlineStr">
        <is>
          <t>spline value</t>
        </is>
      </c>
      <c r="G1857" s="18" t="n"/>
      <c r="H1857" s="33" t="n">
        <v>2.19</v>
      </c>
      <c r="I1857" s="33" t="n"/>
      <c r="J1857" s="33" t="n"/>
      <c r="K1857" s="34" t="n">
        <v>-0.8082346750342789</v>
      </c>
      <c r="L1857" s="35">
        <f>IF(ISNUMBER(K1857),EXP(K1857),"")</f>
        <v/>
      </c>
      <c r="M1857" s="18" t="inlineStr">
        <is>
          <t>every value from 0.01 to 24.55 in steps of 0.01</t>
        </is>
      </c>
      <c r="N1857" s="18" t="inlineStr">
        <is>
          <t>buildings|large|distance_to_river_km</t>
        </is>
      </c>
    </row>
    <row r="1858">
      <c r="B1858" s="18" t="inlineStr">
        <is>
          <t>buildings|large|distance_to_river_km|2.20</t>
        </is>
      </c>
      <c r="C1858" s="18" t="inlineStr">
        <is>
          <t>buildings</t>
        </is>
      </c>
      <c r="D1858" s="18" t="inlineStr">
        <is>
          <t>large</t>
        </is>
      </c>
      <c r="E1858" s="18" t="inlineStr">
        <is>
          <t>distance_to_river_km</t>
        </is>
      </c>
      <c r="F1858" s="18" t="inlineStr">
        <is>
          <t>spline value</t>
        </is>
      </c>
      <c r="G1858" s="18" t="n"/>
      <c r="H1858" s="33" t="n">
        <v>2.2</v>
      </c>
      <c r="I1858" s="33" t="n"/>
      <c r="J1858" s="33" t="n"/>
      <c r="K1858" s="34" t="n">
        <v>-0.8072218272294076</v>
      </c>
      <c r="L1858" s="35">
        <f>IF(ISNUMBER(K1858),EXP(K1858),"")</f>
        <v/>
      </c>
      <c r="M1858" s="18" t="inlineStr">
        <is>
          <t>every value from 0.01 to 24.55 in steps of 0.01</t>
        </is>
      </c>
      <c r="N1858" s="18" t="inlineStr">
        <is>
          <t>buildings|large|distance_to_river_km</t>
        </is>
      </c>
    </row>
    <row r="1859">
      <c r="B1859" s="18" t="inlineStr">
        <is>
          <t>buildings|large|distance_to_river_km|2.21</t>
        </is>
      </c>
      <c r="C1859" s="18" t="inlineStr">
        <is>
          <t>buildings</t>
        </is>
      </c>
      <c r="D1859" s="18" t="inlineStr">
        <is>
          <t>large</t>
        </is>
      </c>
      <c r="E1859" s="18" t="inlineStr">
        <is>
          <t>distance_to_river_km</t>
        </is>
      </c>
      <c r="F1859" s="18" t="inlineStr">
        <is>
          <t>spline value</t>
        </is>
      </c>
      <c r="G1859" s="18" t="n"/>
      <c r="H1859" s="33" t="n">
        <v>2.21</v>
      </c>
      <c r="I1859" s="33" t="n"/>
      <c r="J1859" s="33" t="n"/>
      <c r="K1859" s="34" t="n">
        <v>-0.8062268110463225</v>
      </c>
      <c r="L1859" s="35">
        <f>IF(ISNUMBER(K1859),EXP(K1859),"")</f>
        <v/>
      </c>
      <c r="M1859" s="18" t="inlineStr">
        <is>
          <t>every value from 0.01 to 24.55 in steps of 0.01</t>
        </is>
      </c>
      <c r="N1859" s="18" t="inlineStr">
        <is>
          <t>buildings|large|distance_to_river_km</t>
        </is>
      </c>
    </row>
    <row r="1860">
      <c r="B1860" s="18" t="inlineStr">
        <is>
          <t>buildings|large|distance_to_river_km|2.22</t>
        </is>
      </c>
      <c r="C1860" s="18" t="inlineStr">
        <is>
          <t>buildings</t>
        </is>
      </c>
      <c r="D1860" s="18" t="inlineStr">
        <is>
          <t>large</t>
        </is>
      </c>
      <c r="E1860" s="18" t="inlineStr">
        <is>
          <t>distance_to_river_km</t>
        </is>
      </c>
      <c r="F1860" s="18" t="inlineStr">
        <is>
          <t>spline value</t>
        </is>
      </c>
      <c r="G1860" s="18" t="n"/>
      <c r="H1860" s="33" t="n">
        <v>2.22</v>
      </c>
      <c r="I1860" s="33" t="n"/>
      <c r="J1860" s="33" t="n"/>
      <c r="K1860" s="34" t="n">
        <v>-0.8052494988587121</v>
      </c>
      <c r="L1860" s="35">
        <f>IF(ISNUMBER(K1860),EXP(K1860),"")</f>
        <v/>
      </c>
      <c r="M1860" s="18" t="inlineStr">
        <is>
          <t>every value from 0.01 to 24.55 in steps of 0.01</t>
        </is>
      </c>
      <c r="N1860" s="18" t="inlineStr">
        <is>
          <t>buildings|large|distance_to_river_km</t>
        </is>
      </c>
    </row>
    <row r="1861">
      <c r="B1861" s="18" t="inlineStr">
        <is>
          <t>buildings|large|distance_to_river_km|2.23</t>
        </is>
      </c>
      <c r="C1861" s="18" t="inlineStr">
        <is>
          <t>buildings</t>
        </is>
      </c>
      <c r="D1861" s="18" t="inlineStr">
        <is>
          <t>large</t>
        </is>
      </c>
      <c r="E1861" s="18" t="inlineStr">
        <is>
          <t>distance_to_river_km</t>
        </is>
      </c>
      <c r="F1861" s="18" t="inlineStr">
        <is>
          <t>spline value</t>
        </is>
      </c>
      <c r="G1861" s="18" t="n"/>
      <c r="H1861" s="33" t="n">
        <v>2.23</v>
      </c>
      <c r="I1861" s="33" t="n"/>
      <c r="J1861" s="33" t="n"/>
      <c r="K1861" s="34" t="n">
        <v>-0.8042897630402648</v>
      </c>
      <c r="L1861" s="35">
        <f>IF(ISNUMBER(K1861),EXP(K1861),"")</f>
        <v/>
      </c>
      <c r="M1861" s="18" t="inlineStr">
        <is>
          <t>every value from 0.01 to 24.55 in steps of 0.01</t>
        </is>
      </c>
      <c r="N1861" s="18" t="inlineStr">
        <is>
          <t>buildings|large|distance_to_river_km</t>
        </is>
      </c>
    </row>
    <row r="1862">
      <c r="B1862" s="18" t="inlineStr">
        <is>
          <t>buildings|large|distance_to_river_km|2.24</t>
        </is>
      </c>
      <c r="C1862" s="18" t="inlineStr">
        <is>
          <t>buildings</t>
        </is>
      </c>
      <c r="D1862" s="18" t="inlineStr">
        <is>
          <t>large</t>
        </is>
      </c>
      <c r="E1862" s="18" t="inlineStr">
        <is>
          <t>distance_to_river_km</t>
        </is>
      </c>
      <c r="F1862" s="18" t="inlineStr">
        <is>
          <t>spline value</t>
        </is>
      </c>
      <c r="G1862" s="18" t="n"/>
      <c r="H1862" s="33" t="n">
        <v>2.24</v>
      </c>
      <c r="I1862" s="33" t="n"/>
      <c r="J1862" s="33" t="n"/>
      <c r="K1862" s="34" t="n">
        <v>-0.8033474759646692</v>
      </c>
      <c r="L1862" s="35">
        <f>IF(ISNUMBER(K1862),EXP(K1862),"")</f>
        <v/>
      </c>
      <c r="M1862" s="18" t="inlineStr">
        <is>
          <t>every value from 0.01 to 24.55 in steps of 0.01</t>
        </is>
      </c>
      <c r="N1862" s="18" t="inlineStr">
        <is>
          <t>buildings|large|distance_to_river_km</t>
        </is>
      </c>
    </row>
    <row r="1863">
      <c r="B1863" s="18" t="inlineStr">
        <is>
          <t>buildings|large|distance_to_river_km|2.25</t>
        </is>
      </c>
      <c r="C1863" s="18" t="inlineStr">
        <is>
          <t>buildings</t>
        </is>
      </c>
      <c r="D1863" s="18" t="inlineStr">
        <is>
          <t>large</t>
        </is>
      </c>
      <c r="E1863" s="18" t="inlineStr">
        <is>
          <t>distance_to_river_km</t>
        </is>
      </c>
      <c r="F1863" s="18" t="inlineStr">
        <is>
          <t>spline value</t>
        </is>
      </c>
      <c r="G1863" s="18" t="n"/>
      <c r="H1863" s="33" t="n">
        <v>2.25</v>
      </c>
      <c r="I1863" s="33" t="n"/>
      <c r="J1863" s="33" t="n"/>
      <c r="K1863" s="34" t="n">
        <v>-0.8024225100056139</v>
      </c>
      <c r="L1863" s="35">
        <f>IF(ISNUMBER(K1863),EXP(K1863),"")</f>
        <v/>
      </c>
      <c r="M1863" s="18" t="inlineStr">
        <is>
          <t>every value from 0.01 to 24.55 in steps of 0.01</t>
        </is>
      </c>
      <c r="N1863" s="18" t="inlineStr">
        <is>
          <t>buildings|large|distance_to_river_km</t>
        </is>
      </c>
    </row>
    <row r="1864">
      <c r="B1864" s="18" t="inlineStr">
        <is>
          <t>buildings|large|distance_to_river_km|2.26</t>
        </is>
      </c>
      <c r="C1864" s="18" t="inlineStr">
        <is>
          <t>buildings</t>
        </is>
      </c>
      <c r="D1864" s="18" t="inlineStr">
        <is>
          <t>large</t>
        </is>
      </c>
      <c r="E1864" s="18" t="inlineStr">
        <is>
          <t>distance_to_river_km</t>
        </is>
      </c>
      <c r="F1864" s="18" t="inlineStr">
        <is>
          <t>spline value</t>
        </is>
      </c>
      <c r="G1864" s="18" t="n"/>
      <c r="H1864" s="33" t="n">
        <v>2.26</v>
      </c>
      <c r="I1864" s="33" t="n"/>
      <c r="J1864" s="33" t="n"/>
      <c r="K1864" s="34" t="n">
        <v>-0.8015147375367875</v>
      </c>
      <c r="L1864" s="35">
        <f>IF(ISNUMBER(K1864),EXP(K1864),"")</f>
        <v/>
      </c>
      <c r="M1864" s="18" t="inlineStr">
        <is>
          <t>every value from 0.01 to 24.55 in steps of 0.01</t>
        </is>
      </c>
      <c r="N1864" s="18" t="inlineStr">
        <is>
          <t>buildings|large|distance_to_river_km</t>
        </is>
      </c>
    </row>
    <row r="1865">
      <c r="B1865" s="18" t="inlineStr">
        <is>
          <t>buildings|large|distance_to_river_km|2.27</t>
        </is>
      </c>
      <c r="C1865" s="18" t="inlineStr">
        <is>
          <t>buildings</t>
        </is>
      </c>
      <c r="D1865" s="18" t="inlineStr">
        <is>
          <t>large</t>
        </is>
      </c>
      <c r="E1865" s="18" t="inlineStr">
        <is>
          <t>distance_to_river_km</t>
        </is>
      </c>
      <c r="F1865" s="18" t="inlineStr">
        <is>
          <t>spline value</t>
        </is>
      </c>
      <c r="G1865" s="18" t="n"/>
      <c r="H1865" s="33" t="n">
        <v>2.27</v>
      </c>
      <c r="I1865" s="33" t="n"/>
      <c r="J1865" s="33" t="n"/>
      <c r="K1865" s="34" t="n">
        <v>-0.8006240309318782</v>
      </c>
      <c r="L1865" s="35">
        <f>IF(ISNUMBER(K1865),EXP(K1865),"")</f>
        <v/>
      </c>
      <c r="M1865" s="18" t="inlineStr">
        <is>
          <t>every value from 0.01 to 24.55 in steps of 0.01</t>
        </is>
      </c>
      <c r="N1865" s="18" t="inlineStr">
        <is>
          <t>buildings|large|distance_to_river_km</t>
        </is>
      </c>
    </row>
    <row r="1866">
      <c r="B1866" s="18" t="inlineStr">
        <is>
          <t>buildings|large|distance_to_river_km|2.28</t>
        </is>
      </c>
      <c r="C1866" s="18" t="inlineStr">
        <is>
          <t>buildings</t>
        </is>
      </c>
      <c r="D1866" s="18" t="inlineStr">
        <is>
          <t>large</t>
        </is>
      </c>
      <c r="E1866" s="18" t="inlineStr">
        <is>
          <t>distance_to_river_km</t>
        </is>
      </c>
      <c r="F1866" s="18" t="inlineStr">
        <is>
          <t>spline value</t>
        </is>
      </c>
      <c r="G1866" s="18" t="n"/>
      <c r="H1866" s="33" t="n">
        <v>2.28</v>
      </c>
      <c r="I1866" s="33" t="n"/>
      <c r="J1866" s="33" t="n"/>
      <c r="K1866" s="34" t="n">
        <v>-0.7997502625645747</v>
      </c>
      <c r="L1866" s="35">
        <f>IF(ISNUMBER(K1866),EXP(K1866),"")</f>
        <v/>
      </c>
      <c r="M1866" s="18" t="inlineStr">
        <is>
          <t>every value from 0.01 to 24.55 in steps of 0.01</t>
        </is>
      </c>
      <c r="N1866" s="18" t="inlineStr">
        <is>
          <t>buildings|large|distance_to_river_km</t>
        </is>
      </c>
    </row>
    <row r="1867">
      <c r="B1867" s="18" t="inlineStr">
        <is>
          <t>buildings|large|distance_to_river_km|2.29</t>
        </is>
      </c>
      <c r="C1867" s="18" t="inlineStr">
        <is>
          <t>buildings</t>
        </is>
      </c>
      <c r="D1867" s="18" t="inlineStr">
        <is>
          <t>large</t>
        </is>
      </c>
      <c r="E1867" s="18" t="inlineStr">
        <is>
          <t>distance_to_river_km</t>
        </is>
      </c>
      <c r="F1867" s="18" t="inlineStr">
        <is>
          <t>spline value</t>
        </is>
      </c>
      <c r="G1867" s="18" t="n"/>
      <c r="H1867" s="33" t="n">
        <v>2.29</v>
      </c>
      <c r="I1867" s="33" t="n"/>
      <c r="J1867" s="33" t="n"/>
      <c r="K1867" s="34" t="n">
        <v>-0.7988933048085656</v>
      </c>
      <c r="L1867" s="35">
        <f>IF(ISNUMBER(K1867),EXP(K1867),"")</f>
        <v/>
      </c>
      <c r="M1867" s="18" t="inlineStr">
        <is>
          <t>every value from 0.01 to 24.55 in steps of 0.01</t>
        </is>
      </c>
      <c r="N1867" s="18" t="inlineStr">
        <is>
          <t>buildings|large|distance_to_river_km</t>
        </is>
      </c>
    </row>
    <row r="1868">
      <c r="B1868" s="18" t="inlineStr">
        <is>
          <t>buildings|large|distance_to_river_km|2.30</t>
        </is>
      </c>
      <c r="C1868" s="18" t="inlineStr">
        <is>
          <t>buildings</t>
        </is>
      </c>
      <c r="D1868" s="18" t="inlineStr">
        <is>
          <t>large</t>
        </is>
      </c>
      <c r="E1868" s="18" t="inlineStr">
        <is>
          <t>distance_to_river_km</t>
        </is>
      </c>
      <c r="F1868" s="18" t="inlineStr">
        <is>
          <t>spline value</t>
        </is>
      </c>
      <c r="G1868" s="18" t="n"/>
      <c r="H1868" s="33" t="n">
        <v>2.3</v>
      </c>
      <c r="I1868" s="33" t="n"/>
      <c r="J1868" s="33" t="n"/>
      <c r="K1868" s="34" t="n">
        <v>-0.7980530300375391</v>
      </c>
      <c r="L1868" s="35">
        <f>IF(ISNUMBER(K1868),EXP(K1868),"")</f>
        <v/>
      </c>
      <c r="M1868" s="18" t="inlineStr">
        <is>
          <t>every value from 0.01 to 24.55 in steps of 0.01</t>
        </is>
      </c>
      <c r="N1868" s="18" t="inlineStr">
        <is>
          <t>buildings|large|distance_to_river_km</t>
        </is>
      </c>
    </row>
    <row r="1869">
      <c r="B1869" s="18" t="inlineStr">
        <is>
          <t>buildings|large|distance_to_river_km|2.31</t>
        </is>
      </c>
      <c r="C1869" s="18" t="inlineStr">
        <is>
          <t>buildings</t>
        </is>
      </c>
      <c r="D1869" s="18" t="inlineStr">
        <is>
          <t>large</t>
        </is>
      </c>
      <c r="E1869" s="18" t="inlineStr">
        <is>
          <t>distance_to_river_km</t>
        </is>
      </c>
      <c r="F1869" s="18" t="inlineStr">
        <is>
          <t>spline value</t>
        </is>
      </c>
      <c r="G1869" s="18" t="n"/>
      <c r="H1869" s="33" t="n">
        <v>2.31</v>
      </c>
      <c r="I1869" s="33" t="n"/>
      <c r="J1869" s="33" t="n"/>
      <c r="K1869" s="34" t="n">
        <v>-0.7972293106251844</v>
      </c>
      <c r="L1869" s="35">
        <f>IF(ISNUMBER(K1869),EXP(K1869),"")</f>
        <v/>
      </c>
      <c r="M1869" s="18" t="inlineStr">
        <is>
          <t>every value from 0.01 to 24.55 in steps of 0.01</t>
        </is>
      </c>
      <c r="N1869" s="18" t="inlineStr">
        <is>
          <t>buildings|large|distance_to_river_km</t>
        </is>
      </c>
    </row>
    <row r="1870">
      <c r="B1870" s="18" t="inlineStr">
        <is>
          <t>buildings|large|distance_to_river_km|2.32</t>
        </is>
      </c>
      <c r="C1870" s="18" t="inlineStr">
        <is>
          <t>buildings</t>
        </is>
      </c>
      <c r="D1870" s="18" t="inlineStr">
        <is>
          <t>large</t>
        </is>
      </c>
      <c r="E1870" s="18" t="inlineStr">
        <is>
          <t>distance_to_river_km</t>
        </is>
      </c>
      <c r="F1870" s="18" t="inlineStr">
        <is>
          <t>spline value</t>
        </is>
      </c>
      <c r="G1870" s="18" t="n"/>
      <c r="H1870" s="33" t="n">
        <v>2.32</v>
      </c>
      <c r="I1870" s="33" t="n"/>
      <c r="J1870" s="33" t="n"/>
      <c r="K1870" s="34" t="n">
        <v>-0.7964220189451893</v>
      </c>
      <c r="L1870" s="35">
        <f>IF(ISNUMBER(K1870),EXP(K1870),"")</f>
        <v/>
      </c>
      <c r="M1870" s="18" t="inlineStr">
        <is>
          <t>every value from 0.01 to 24.55 in steps of 0.01</t>
        </is>
      </c>
      <c r="N1870" s="18" t="inlineStr">
        <is>
          <t>buildings|large|distance_to_river_km</t>
        </is>
      </c>
    </row>
    <row r="1871">
      <c r="B1871" s="18" t="inlineStr">
        <is>
          <t>buildings|large|distance_to_river_km|2.33</t>
        </is>
      </c>
      <c r="C1871" s="18" t="inlineStr">
        <is>
          <t>buildings</t>
        </is>
      </c>
      <c r="D1871" s="18" t="inlineStr">
        <is>
          <t>large</t>
        </is>
      </c>
      <c r="E1871" s="18" t="inlineStr">
        <is>
          <t>distance_to_river_km</t>
        </is>
      </c>
      <c r="F1871" s="18" t="inlineStr">
        <is>
          <t>spline value</t>
        </is>
      </c>
      <c r="G1871" s="18" t="n"/>
      <c r="H1871" s="33" t="n">
        <v>2.33</v>
      </c>
      <c r="I1871" s="33" t="n"/>
      <c r="J1871" s="33" t="n"/>
      <c r="K1871" s="34" t="n">
        <v>-0.7956310273712428</v>
      </c>
      <c r="L1871" s="35">
        <f>IF(ISNUMBER(K1871),EXP(K1871),"")</f>
        <v/>
      </c>
      <c r="M1871" s="18" t="inlineStr">
        <is>
          <t>every value from 0.01 to 24.55 in steps of 0.01</t>
        </is>
      </c>
      <c r="N1871" s="18" t="inlineStr">
        <is>
          <t>buildings|large|distance_to_river_km</t>
        </is>
      </c>
    </row>
    <row r="1872">
      <c r="B1872" s="18" t="inlineStr">
        <is>
          <t>buildings|large|distance_to_river_km|2.34</t>
        </is>
      </c>
      <c r="C1872" s="18" t="inlineStr">
        <is>
          <t>buildings</t>
        </is>
      </c>
      <c r="D1872" s="18" t="inlineStr">
        <is>
          <t>large</t>
        </is>
      </c>
      <c r="E1872" s="18" t="inlineStr">
        <is>
          <t>distance_to_river_km</t>
        </is>
      </c>
      <c r="F1872" s="18" t="inlineStr">
        <is>
          <t>spline value</t>
        </is>
      </c>
      <c r="G1872" s="18" t="n"/>
      <c r="H1872" s="33" t="n">
        <v>2.34</v>
      </c>
      <c r="I1872" s="33" t="n"/>
      <c r="J1872" s="33" t="n"/>
      <c r="K1872" s="34" t="n">
        <v>-0.7948562082770332</v>
      </c>
      <c r="L1872" s="35">
        <f>IF(ISNUMBER(K1872),EXP(K1872),"")</f>
        <v/>
      </c>
      <c r="M1872" s="18" t="inlineStr">
        <is>
          <t>every value from 0.01 to 24.55 in steps of 0.01</t>
        </is>
      </c>
      <c r="N1872" s="18" t="inlineStr">
        <is>
          <t>buildings|large|distance_to_river_km</t>
        </is>
      </c>
    </row>
    <row r="1873">
      <c r="B1873" s="18" t="inlineStr">
        <is>
          <t>buildings|large|distance_to_river_km|2.35</t>
        </is>
      </c>
      <c r="C1873" s="18" t="inlineStr">
        <is>
          <t>buildings</t>
        </is>
      </c>
      <c r="D1873" s="18" t="inlineStr">
        <is>
          <t>large</t>
        </is>
      </c>
      <c r="E1873" s="18" t="inlineStr">
        <is>
          <t>distance_to_river_km</t>
        </is>
      </c>
      <c r="F1873" s="18" t="inlineStr">
        <is>
          <t>spline value</t>
        </is>
      </c>
      <c r="G1873" s="18" t="n"/>
      <c r="H1873" s="33" t="n">
        <v>2.35</v>
      </c>
      <c r="I1873" s="33" t="n"/>
      <c r="J1873" s="33" t="n"/>
      <c r="K1873" s="34" t="n">
        <v>-0.7940974340362488</v>
      </c>
      <c r="L1873" s="35">
        <f>IF(ISNUMBER(K1873),EXP(K1873),"")</f>
        <v/>
      </c>
      <c r="M1873" s="18" t="inlineStr">
        <is>
          <t>every value from 0.01 to 24.55 in steps of 0.01</t>
        </is>
      </c>
      <c r="N1873" s="18" t="inlineStr">
        <is>
          <t>buildings|large|distance_to_river_km</t>
        </is>
      </c>
    </row>
    <row r="1874">
      <c r="B1874" s="18" t="inlineStr">
        <is>
          <t>buildings|large|distance_to_river_km|2.36</t>
        </is>
      </c>
      <c r="C1874" s="18" t="inlineStr">
        <is>
          <t>buildings</t>
        </is>
      </c>
      <c r="D1874" s="18" t="inlineStr">
        <is>
          <t>large</t>
        </is>
      </c>
      <c r="E1874" s="18" t="inlineStr">
        <is>
          <t>distance_to_river_km</t>
        </is>
      </c>
      <c r="F1874" s="18" t="inlineStr">
        <is>
          <t>spline value</t>
        </is>
      </c>
      <c r="G1874" s="18" t="n"/>
      <c r="H1874" s="33" t="n">
        <v>2.36</v>
      </c>
      <c r="I1874" s="33" t="n"/>
      <c r="J1874" s="33" t="n"/>
      <c r="K1874" s="34" t="n">
        <v>-0.7933545770225786</v>
      </c>
      <c r="L1874" s="35">
        <f>IF(ISNUMBER(K1874),EXP(K1874),"")</f>
        <v/>
      </c>
      <c r="M1874" s="18" t="inlineStr">
        <is>
          <t>every value from 0.01 to 24.55 in steps of 0.01</t>
        </is>
      </c>
      <c r="N1874" s="18" t="inlineStr">
        <is>
          <t>buildings|large|distance_to_river_km</t>
        </is>
      </c>
    </row>
    <row r="1875">
      <c r="B1875" s="18" t="inlineStr">
        <is>
          <t>buildings|large|distance_to_river_km|2.37</t>
        </is>
      </c>
      <c r="C1875" s="18" t="inlineStr">
        <is>
          <t>buildings</t>
        </is>
      </c>
      <c r="D1875" s="18" t="inlineStr">
        <is>
          <t>large</t>
        </is>
      </c>
      <c r="E1875" s="18" t="inlineStr">
        <is>
          <t>distance_to_river_km</t>
        </is>
      </c>
      <c r="F1875" s="18" t="inlineStr">
        <is>
          <t>spline value</t>
        </is>
      </c>
      <c r="G1875" s="18" t="n"/>
      <c r="H1875" s="33" t="n">
        <v>2.37</v>
      </c>
      <c r="I1875" s="33" t="n"/>
      <c r="J1875" s="33" t="n"/>
      <c r="K1875" s="34" t="n">
        <v>-0.7926275096097107</v>
      </c>
      <c r="L1875" s="35">
        <f>IF(ISNUMBER(K1875),EXP(K1875),"")</f>
        <v/>
      </c>
      <c r="M1875" s="18" t="inlineStr">
        <is>
          <t>every value from 0.01 to 24.55 in steps of 0.01</t>
        </is>
      </c>
      <c r="N1875" s="18" t="inlineStr">
        <is>
          <t>buildings|large|distance_to_river_km</t>
        </is>
      </c>
    </row>
    <row r="1876">
      <c r="B1876" s="18" t="inlineStr">
        <is>
          <t>buildings|large|distance_to_river_km|2.38</t>
        </is>
      </c>
      <c r="C1876" s="18" t="inlineStr">
        <is>
          <t>buildings</t>
        </is>
      </c>
      <c r="D1876" s="18" t="inlineStr">
        <is>
          <t>large</t>
        </is>
      </c>
      <c r="E1876" s="18" t="inlineStr">
        <is>
          <t>distance_to_river_km</t>
        </is>
      </c>
      <c r="F1876" s="18" t="inlineStr">
        <is>
          <t>spline value</t>
        </is>
      </c>
      <c r="G1876" s="18" t="n"/>
      <c r="H1876" s="33" t="n">
        <v>2.38</v>
      </c>
      <c r="I1876" s="33" t="n"/>
      <c r="J1876" s="33" t="n"/>
      <c r="K1876" s="34" t="n">
        <v>-0.7919161041713342</v>
      </c>
      <c r="L1876" s="35">
        <f>IF(ISNUMBER(K1876),EXP(K1876),"")</f>
        <v/>
      </c>
      <c r="M1876" s="18" t="inlineStr">
        <is>
          <t>every value from 0.01 to 24.55 in steps of 0.01</t>
        </is>
      </c>
      <c r="N1876" s="18" t="inlineStr">
        <is>
          <t>buildings|large|distance_to_river_km</t>
        </is>
      </c>
    </row>
    <row r="1877">
      <c r="B1877" s="18" t="inlineStr">
        <is>
          <t>buildings|large|distance_to_river_km|2.39</t>
        </is>
      </c>
      <c r="C1877" s="18" t="inlineStr">
        <is>
          <t>buildings</t>
        </is>
      </c>
      <c r="D1877" s="18" t="inlineStr">
        <is>
          <t>large</t>
        </is>
      </c>
      <c r="E1877" s="18" t="inlineStr">
        <is>
          <t>distance_to_river_km</t>
        </is>
      </c>
      <c r="F1877" s="18" t="inlineStr">
        <is>
          <t>spline value</t>
        </is>
      </c>
      <c r="G1877" s="18" t="n"/>
      <c r="H1877" s="33" t="n">
        <v>2.39</v>
      </c>
      <c r="I1877" s="33" t="n"/>
      <c r="J1877" s="33" t="n"/>
      <c r="K1877" s="34" t="n">
        <v>-0.791220233081137</v>
      </c>
      <c r="L1877" s="35">
        <f>IF(ISNUMBER(K1877),EXP(K1877),"")</f>
        <v/>
      </c>
      <c r="M1877" s="18" t="inlineStr">
        <is>
          <t>every value from 0.01 to 24.55 in steps of 0.01</t>
        </is>
      </c>
      <c r="N1877" s="18" t="inlineStr">
        <is>
          <t>buildings|large|distance_to_river_km</t>
        </is>
      </c>
    </row>
    <row r="1878">
      <c r="B1878" s="18" t="inlineStr">
        <is>
          <t>buildings|large|distance_to_river_km|2.40</t>
        </is>
      </c>
      <c r="C1878" s="18" t="inlineStr">
        <is>
          <t>buildings</t>
        </is>
      </c>
      <c r="D1878" s="18" t="inlineStr">
        <is>
          <t>large</t>
        </is>
      </c>
      <c r="E1878" s="18" t="inlineStr">
        <is>
          <t>distance_to_river_km</t>
        </is>
      </c>
      <c r="F1878" s="18" t="inlineStr">
        <is>
          <t>spline value</t>
        </is>
      </c>
      <c r="G1878" s="18" t="n"/>
      <c r="H1878" s="33" t="n">
        <v>2.4</v>
      </c>
      <c r="I1878" s="33" t="n"/>
      <c r="J1878" s="33" t="n"/>
      <c r="K1878" s="34" t="n">
        <v>-0.7905397687128078</v>
      </c>
      <c r="L1878" s="35">
        <f>IF(ISNUMBER(K1878),EXP(K1878),"")</f>
        <v/>
      </c>
      <c r="M1878" s="18" t="inlineStr">
        <is>
          <t>every value from 0.01 to 24.55 in steps of 0.01</t>
        </is>
      </c>
      <c r="N1878" s="18" t="inlineStr">
        <is>
          <t>buildings|large|distance_to_river_km</t>
        </is>
      </c>
    </row>
    <row r="1879">
      <c r="B1879" s="18" t="inlineStr">
        <is>
          <t>buildings|large|distance_to_river_km|2.41</t>
        </is>
      </c>
      <c r="C1879" s="18" t="inlineStr">
        <is>
          <t>buildings</t>
        </is>
      </c>
      <c r="D1879" s="18" t="inlineStr">
        <is>
          <t>large</t>
        </is>
      </c>
      <c r="E1879" s="18" t="inlineStr">
        <is>
          <t>distance_to_river_km</t>
        </is>
      </c>
      <c r="F1879" s="18" t="inlineStr">
        <is>
          <t>spline value</t>
        </is>
      </c>
      <c r="G1879" s="18" t="n"/>
      <c r="H1879" s="33" t="n">
        <v>2.41</v>
      </c>
      <c r="I1879" s="33" t="n"/>
      <c r="J1879" s="33" t="n"/>
      <c r="K1879" s="34" t="n">
        <v>-0.7898745834400354</v>
      </c>
      <c r="L1879" s="35">
        <f>IF(ISNUMBER(K1879),EXP(K1879),"")</f>
        <v/>
      </c>
      <c r="M1879" s="18" t="inlineStr">
        <is>
          <t>every value from 0.01 to 24.55 in steps of 0.01</t>
        </is>
      </c>
      <c r="N1879" s="18" t="inlineStr">
        <is>
          <t>buildings|large|distance_to_river_km</t>
        </is>
      </c>
    </row>
    <row r="1880">
      <c r="B1880" s="18" t="inlineStr">
        <is>
          <t>buildings|large|distance_to_river_km|2.42</t>
        </is>
      </c>
      <c r="C1880" s="18" t="inlineStr">
        <is>
          <t>buildings</t>
        </is>
      </c>
      <c r="D1880" s="18" t="inlineStr">
        <is>
          <t>large</t>
        </is>
      </c>
      <c r="E1880" s="18" t="inlineStr">
        <is>
          <t>distance_to_river_km</t>
        </is>
      </c>
      <c r="F1880" s="18" t="inlineStr">
        <is>
          <t>spline value</t>
        </is>
      </c>
      <c r="G1880" s="18" t="n"/>
      <c r="H1880" s="33" t="n">
        <v>2.42</v>
      </c>
      <c r="I1880" s="33" t="n"/>
      <c r="J1880" s="33" t="n"/>
      <c r="K1880" s="34" t="n">
        <v>-0.789224549636508</v>
      </c>
      <c r="L1880" s="35">
        <f>IF(ISNUMBER(K1880),EXP(K1880),"")</f>
        <v/>
      </c>
      <c r="M1880" s="18" t="inlineStr">
        <is>
          <t>every value from 0.01 to 24.55 in steps of 0.01</t>
        </is>
      </c>
      <c r="N1880" s="18" t="inlineStr">
        <is>
          <t>buildings|large|distance_to_river_km</t>
        </is>
      </c>
    </row>
    <row r="1881">
      <c r="B1881" s="18" t="inlineStr">
        <is>
          <t>buildings|large|distance_to_river_km|2.43</t>
        </is>
      </c>
      <c r="C1881" s="18" t="inlineStr">
        <is>
          <t>buildings</t>
        </is>
      </c>
      <c r="D1881" s="18" t="inlineStr">
        <is>
          <t>large</t>
        </is>
      </c>
      <c r="E1881" s="18" t="inlineStr">
        <is>
          <t>distance_to_river_km</t>
        </is>
      </c>
      <c r="F1881" s="18" t="inlineStr">
        <is>
          <t>spline value</t>
        </is>
      </c>
      <c r="G1881" s="18" t="n"/>
      <c r="H1881" s="33" t="n">
        <v>2.43</v>
      </c>
      <c r="I1881" s="33" t="n"/>
      <c r="J1881" s="33" t="n"/>
      <c r="K1881" s="34" t="n">
        <v>-0.7885895396759142</v>
      </c>
      <c r="L1881" s="35">
        <f>IF(ISNUMBER(K1881),EXP(K1881),"")</f>
        <v/>
      </c>
      <c r="M1881" s="18" t="inlineStr">
        <is>
          <t>every value from 0.01 to 24.55 in steps of 0.01</t>
        </is>
      </c>
      <c r="N1881" s="18" t="inlineStr">
        <is>
          <t>buildings|large|distance_to_river_km</t>
        </is>
      </c>
    </row>
    <row r="1882">
      <c r="B1882" s="18" t="inlineStr">
        <is>
          <t>buildings|large|distance_to_river_km|2.44</t>
        </is>
      </c>
      <c r="C1882" s="18" t="inlineStr">
        <is>
          <t>buildings</t>
        </is>
      </c>
      <c r="D1882" s="18" t="inlineStr">
        <is>
          <t>large</t>
        </is>
      </c>
      <c r="E1882" s="18" t="inlineStr">
        <is>
          <t>distance_to_river_km</t>
        </is>
      </c>
      <c r="F1882" s="18" t="inlineStr">
        <is>
          <t>spline value</t>
        </is>
      </c>
      <c r="G1882" s="18" t="n"/>
      <c r="H1882" s="33" t="n">
        <v>2.44</v>
      </c>
      <c r="I1882" s="33" t="n"/>
      <c r="J1882" s="33" t="n"/>
      <c r="K1882" s="34" t="n">
        <v>-0.7879694259319427</v>
      </c>
      <c r="L1882" s="35">
        <f>IF(ISNUMBER(K1882),EXP(K1882),"")</f>
        <v/>
      </c>
      <c r="M1882" s="18" t="inlineStr">
        <is>
          <t>every value from 0.01 to 24.55 in steps of 0.01</t>
        </is>
      </c>
      <c r="N1882" s="18" t="inlineStr">
        <is>
          <t>buildings|large|distance_to_river_km</t>
        </is>
      </c>
    </row>
    <row r="1883">
      <c r="B1883" s="18" t="inlineStr">
        <is>
          <t>buildings|large|distance_to_river_km|2.45</t>
        </is>
      </c>
      <c r="C1883" s="18" t="inlineStr">
        <is>
          <t>buildings</t>
        </is>
      </c>
      <c r="D1883" s="18" t="inlineStr">
        <is>
          <t>large</t>
        </is>
      </c>
      <c r="E1883" s="18" t="inlineStr">
        <is>
          <t>distance_to_river_km</t>
        </is>
      </c>
      <c r="F1883" s="18" t="inlineStr">
        <is>
          <t>spline value</t>
        </is>
      </c>
      <c r="G1883" s="18" t="n"/>
      <c r="H1883" s="33" t="n">
        <v>2.45</v>
      </c>
      <c r="I1883" s="33" t="n"/>
      <c r="J1883" s="33" t="n"/>
      <c r="K1883" s="34" t="n">
        <v>-0.7873640807782819</v>
      </c>
      <c r="L1883" s="35">
        <f>IF(ISNUMBER(K1883),EXP(K1883),"")</f>
        <v/>
      </c>
      <c r="M1883" s="18" t="inlineStr">
        <is>
          <t>every value from 0.01 to 24.55 in steps of 0.01</t>
        </is>
      </c>
      <c r="N1883" s="18" t="inlineStr">
        <is>
          <t>buildings|large|distance_to_river_km</t>
        </is>
      </c>
    </row>
    <row r="1884">
      <c r="B1884" s="18" t="inlineStr">
        <is>
          <t>buildings|large|distance_to_river_km|2.46</t>
        </is>
      </c>
      <c r="C1884" s="18" t="inlineStr">
        <is>
          <t>buildings</t>
        </is>
      </c>
      <c r="D1884" s="18" t="inlineStr">
        <is>
          <t>large</t>
        </is>
      </c>
      <c r="E1884" s="18" t="inlineStr">
        <is>
          <t>distance_to_river_km</t>
        </is>
      </c>
      <c r="F1884" s="18" t="inlineStr">
        <is>
          <t>spline value</t>
        </is>
      </c>
      <c r="G1884" s="18" t="n"/>
      <c r="H1884" s="33" t="n">
        <v>2.46</v>
      </c>
      <c r="I1884" s="33" t="n"/>
      <c r="J1884" s="33" t="n"/>
      <c r="K1884" s="34" t="n">
        <v>-0.7867733765886201</v>
      </c>
      <c r="L1884" s="35">
        <f>IF(ISNUMBER(K1884),EXP(K1884),"")</f>
        <v/>
      </c>
      <c r="M1884" s="18" t="inlineStr">
        <is>
          <t>every value from 0.01 to 24.55 in steps of 0.01</t>
        </is>
      </c>
      <c r="N1884" s="18" t="inlineStr">
        <is>
          <t>buildings|large|distance_to_river_km</t>
        </is>
      </c>
    </row>
    <row r="1885">
      <c r="B1885" s="18" t="inlineStr">
        <is>
          <t>buildings|large|distance_to_river_km|2.47</t>
        </is>
      </c>
      <c r="C1885" s="18" t="inlineStr">
        <is>
          <t>buildings</t>
        </is>
      </c>
      <c r="D1885" s="18" t="inlineStr">
        <is>
          <t>large</t>
        </is>
      </c>
      <c r="E1885" s="18" t="inlineStr">
        <is>
          <t>distance_to_river_km</t>
        </is>
      </c>
      <c r="F1885" s="18" t="inlineStr">
        <is>
          <t>spline value</t>
        </is>
      </c>
      <c r="G1885" s="18" t="n"/>
      <c r="H1885" s="33" t="n">
        <v>2.47</v>
      </c>
      <c r="I1885" s="33" t="n"/>
      <c r="J1885" s="33" t="n"/>
      <c r="K1885" s="34" t="n">
        <v>-0.7861971857366461</v>
      </c>
      <c r="L1885" s="35">
        <f>IF(ISNUMBER(K1885),EXP(K1885),"")</f>
        <v/>
      </c>
      <c r="M1885" s="18" t="inlineStr">
        <is>
          <t>every value from 0.01 to 24.55 in steps of 0.01</t>
        </is>
      </c>
      <c r="N1885" s="18" t="inlineStr">
        <is>
          <t>buildings|large|distance_to_river_km</t>
        </is>
      </c>
    </row>
    <row r="1886">
      <c r="B1886" s="18" t="inlineStr">
        <is>
          <t>buildings|large|distance_to_river_km|2.48</t>
        </is>
      </c>
      <c r="C1886" s="18" t="inlineStr">
        <is>
          <t>buildings</t>
        </is>
      </c>
      <c r="D1886" s="18" t="inlineStr">
        <is>
          <t>large</t>
        </is>
      </c>
      <c r="E1886" s="18" t="inlineStr">
        <is>
          <t>distance_to_river_km</t>
        </is>
      </c>
      <c r="F1886" s="18" t="inlineStr">
        <is>
          <t>spline value</t>
        </is>
      </c>
      <c r="G1886" s="18" t="n"/>
      <c r="H1886" s="33" t="n">
        <v>2.48</v>
      </c>
      <c r="I1886" s="33" t="n"/>
      <c r="J1886" s="33" t="n"/>
      <c r="K1886" s="34" t="n">
        <v>-0.7856353805960483</v>
      </c>
      <c r="L1886" s="35">
        <f>IF(ISNUMBER(K1886),EXP(K1886),"")</f>
        <v/>
      </c>
      <c r="M1886" s="18" t="inlineStr">
        <is>
          <t>every value from 0.01 to 24.55 in steps of 0.01</t>
        </is>
      </c>
      <c r="N1886" s="18" t="inlineStr">
        <is>
          <t>buildings|large|distance_to_river_km</t>
        </is>
      </c>
    </row>
    <row r="1887">
      <c r="B1887" s="18" t="inlineStr">
        <is>
          <t>buildings|large|distance_to_river_km|2.49</t>
        </is>
      </c>
      <c r="C1887" s="18" t="inlineStr">
        <is>
          <t>buildings</t>
        </is>
      </c>
      <c r="D1887" s="18" t="inlineStr">
        <is>
          <t>large</t>
        </is>
      </c>
      <c r="E1887" s="18" t="inlineStr">
        <is>
          <t>distance_to_river_km</t>
        </is>
      </c>
      <c r="F1887" s="18" t="inlineStr">
        <is>
          <t>spline value</t>
        </is>
      </c>
      <c r="G1887" s="18" t="n"/>
      <c r="H1887" s="33" t="n">
        <v>2.49</v>
      </c>
      <c r="I1887" s="33" t="n"/>
      <c r="J1887" s="33" t="n"/>
      <c r="K1887" s="34" t="n">
        <v>-0.7850878335405153</v>
      </c>
      <c r="L1887" s="35">
        <f>IF(ISNUMBER(K1887),EXP(K1887),"")</f>
        <v/>
      </c>
      <c r="M1887" s="18" t="inlineStr">
        <is>
          <t>every value from 0.01 to 24.55 in steps of 0.01</t>
        </is>
      </c>
      <c r="N1887" s="18" t="inlineStr">
        <is>
          <t>buildings|large|distance_to_river_km</t>
        </is>
      </c>
    </row>
    <row r="1888">
      <c r="B1888" s="18" t="inlineStr">
        <is>
          <t>buildings|large|distance_to_river_km|2.50</t>
        </is>
      </c>
      <c r="C1888" s="18" t="inlineStr">
        <is>
          <t>buildings</t>
        </is>
      </c>
      <c r="D1888" s="18" t="inlineStr">
        <is>
          <t>large</t>
        </is>
      </c>
      <c r="E1888" s="18" t="inlineStr">
        <is>
          <t>distance_to_river_km</t>
        </is>
      </c>
      <c r="F1888" s="18" t="inlineStr">
        <is>
          <t>spline value</t>
        </is>
      </c>
      <c r="G1888" s="18" t="n"/>
      <c r="H1888" s="33" t="n">
        <v>2.5</v>
      </c>
      <c r="I1888" s="33" t="n"/>
      <c r="J1888" s="33" t="n"/>
      <c r="K1888" s="34" t="n">
        <v>-0.7845544169437357</v>
      </c>
      <c r="L1888" s="35">
        <f>IF(ISNUMBER(K1888),EXP(K1888),"")</f>
        <v/>
      </c>
      <c r="M1888" s="18" t="inlineStr">
        <is>
          <t>every value from 0.01 to 24.55 in steps of 0.01</t>
        </is>
      </c>
      <c r="N1888" s="18" t="inlineStr">
        <is>
          <t>buildings|large|distance_to_river_km</t>
        </is>
      </c>
    </row>
    <row r="1889">
      <c r="B1889" s="18" t="inlineStr">
        <is>
          <t>buildings|large|distance_to_river_km|2.51</t>
        </is>
      </c>
      <c r="C1889" s="18" t="inlineStr">
        <is>
          <t>buildings</t>
        </is>
      </c>
      <c r="D1889" s="18" t="inlineStr">
        <is>
          <t>large</t>
        </is>
      </c>
      <c r="E1889" s="18" t="inlineStr">
        <is>
          <t>distance_to_river_km</t>
        </is>
      </c>
      <c r="F1889" s="18" t="inlineStr">
        <is>
          <t>spline value</t>
        </is>
      </c>
      <c r="G1889" s="18" t="n"/>
      <c r="H1889" s="33" t="n">
        <v>2.51</v>
      </c>
      <c r="I1889" s="33" t="n"/>
      <c r="J1889" s="33" t="n"/>
      <c r="K1889" s="34" t="n">
        <v>-0.7840350031793981</v>
      </c>
      <c r="L1889" s="35">
        <f>IF(ISNUMBER(K1889),EXP(K1889),"")</f>
        <v/>
      </c>
      <c r="M1889" s="18" t="inlineStr">
        <is>
          <t>every value from 0.01 to 24.55 in steps of 0.01</t>
        </is>
      </c>
      <c r="N1889" s="18" t="inlineStr">
        <is>
          <t>buildings|large|distance_to_river_km</t>
        </is>
      </c>
    </row>
    <row r="1890">
      <c r="B1890" s="18" t="inlineStr">
        <is>
          <t>buildings|large|distance_to_river_km|2.52</t>
        </is>
      </c>
      <c r="C1890" s="18" t="inlineStr">
        <is>
          <t>buildings</t>
        </is>
      </c>
      <c r="D1890" s="18" t="inlineStr">
        <is>
          <t>large</t>
        </is>
      </c>
      <c r="E1890" s="18" t="inlineStr">
        <is>
          <t>distance_to_river_km</t>
        </is>
      </c>
      <c r="F1890" s="18" t="inlineStr">
        <is>
          <t>spline value</t>
        </is>
      </c>
      <c r="G1890" s="18" t="n"/>
      <c r="H1890" s="33" t="n">
        <v>2.52</v>
      </c>
      <c r="I1890" s="33" t="n"/>
      <c r="J1890" s="33" t="n"/>
      <c r="K1890" s="34" t="n">
        <v>-0.7835294646211906</v>
      </c>
      <c r="L1890" s="35">
        <f>IF(ISNUMBER(K1890),EXP(K1890),"")</f>
        <v/>
      </c>
      <c r="M1890" s="18" t="inlineStr">
        <is>
          <t>every value from 0.01 to 24.55 in steps of 0.01</t>
        </is>
      </c>
      <c r="N1890" s="18" t="inlineStr">
        <is>
          <t>buildings|large|distance_to_river_km</t>
        </is>
      </c>
    </row>
    <row r="1891">
      <c r="B1891" s="18" t="inlineStr">
        <is>
          <t>buildings|large|distance_to_river_km|2.53</t>
        </is>
      </c>
      <c r="C1891" s="18" t="inlineStr">
        <is>
          <t>buildings</t>
        </is>
      </c>
      <c r="D1891" s="18" t="inlineStr">
        <is>
          <t>large</t>
        </is>
      </c>
      <c r="E1891" s="18" t="inlineStr">
        <is>
          <t>distance_to_river_km</t>
        </is>
      </c>
      <c r="F1891" s="18" t="inlineStr">
        <is>
          <t>spline value</t>
        </is>
      </c>
      <c r="G1891" s="18" t="n"/>
      <c r="H1891" s="33" t="n">
        <v>2.53</v>
      </c>
      <c r="I1891" s="33" t="n"/>
      <c r="J1891" s="33" t="n"/>
      <c r="K1891" s="34" t="n">
        <v>-0.7830376736428017</v>
      </c>
      <c r="L1891" s="35">
        <f>IF(ISNUMBER(K1891),EXP(K1891),"")</f>
        <v/>
      </c>
      <c r="M1891" s="18" t="inlineStr">
        <is>
          <t>every value from 0.01 to 24.55 in steps of 0.01</t>
        </is>
      </c>
      <c r="N1891" s="18" t="inlineStr">
        <is>
          <t>buildings|large|distance_to_river_km</t>
        </is>
      </c>
    </row>
    <row r="1892">
      <c r="B1892" s="18" t="inlineStr">
        <is>
          <t>buildings|large|distance_to_river_km|2.54</t>
        </is>
      </c>
      <c r="C1892" s="18" t="inlineStr">
        <is>
          <t>buildings</t>
        </is>
      </c>
      <c r="D1892" s="18" t="inlineStr">
        <is>
          <t>large</t>
        </is>
      </c>
      <c r="E1892" s="18" t="inlineStr">
        <is>
          <t>distance_to_river_km</t>
        </is>
      </c>
      <c r="F1892" s="18" t="inlineStr">
        <is>
          <t>spline value</t>
        </is>
      </c>
      <c r="G1892" s="18" t="n"/>
      <c r="H1892" s="33" t="n">
        <v>2.54</v>
      </c>
      <c r="I1892" s="33" t="n"/>
      <c r="J1892" s="33" t="n"/>
      <c r="K1892" s="34" t="n">
        <v>-0.7825595026179205</v>
      </c>
      <c r="L1892" s="35">
        <f>IF(ISNUMBER(K1892),EXP(K1892),"")</f>
        <v/>
      </c>
      <c r="M1892" s="18" t="inlineStr">
        <is>
          <t>every value from 0.01 to 24.55 in steps of 0.01</t>
        </is>
      </c>
      <c r="N1892" s="18" t="inlineStr">
        <is>
          <t>buildings|large|distance_to_river_km</t>
        </is>
      </c>
    </row>
    <row r="1893">
      <c r="B1893" s="18" t="inlineStr">
        <is>
          <t>buildings|large|distance_to_river_km|2.55</t>
        </is>
      </c>
      <c r="C1893" s="18" t="inlineStr">
        <is>
          <t>buildings</t>
        </is>
      </c>
      <c r="D1893" s="18" t="inlineStr">
        <is>
          <t>large</t>
        </is>
      </c>
      <c r="E1893" s="18" t="inlineStr">
        <is>
          <t>distance_to_river_km</t>
        </is>
      </c>
      <c r="F1893" s="18" t="inlineStr">
        <is>
          <t>spline value</t>
        </is>
      </c>
      <c r="G1893" s="18" t="n"/>
      <c r="H1893" s="33" t="n">
        <v>2.55</v>
      </c>
      <c r="I1893" s="33" t="n"/>
      <c r="J1893" s="33" t="n"/>
      <c r="K1893" s="34" t="n">
        <v>-0.782094823920235</v>
      </c>
      <c r="L1893" s="35">
        <f>IF(ISNUMBER(K1893),EXP(K1893),"")</f>
        <v/>
      </c>
      <c r="M1893" s="18" t="inlineStr">
        <is>
          <t>every value from 0.01 to 24.55 in steps of 0.01</t>
        </is>
      </c>
      <c r="N1893" s="18" t="inlineStr">
        <is>
          <t>buildings|large|distance_to_river_km</t>
        </is>
      </c>
    </row>
    <row r="1894">
      <c r="B1894" s="18" t="inlineStr">
        <is>
          <t>buildings|large|distance_to_river_km|2.56</t>
        </is>
      </c>
      <c r="C1894" s="18" t="inlineStr">
        <is>
          <t>buildings</t>
        </is>
      </c>
      <c r="D1894" s="18" t="inlineStr">
        <is>
          <t>large</t>
        </is>
      </c>
      <c r="E1894" s="18" t="inlineStr">
        <is>
          <t>distance_to_river_km</t>
        </is>
      </c>
      <c r="F1894" s="18" t="inlineStr">
        <is>
          <t>spline value</t>
        </is>
      </c>
      <c r="G1894" s="18" t="n"/>
      <c r="H1894" s="33" t="n">
        <v>2.56</v>
      </c>
      <c r="I1894" s="33" t="n"/>
      <c r="J1894" s="33" t="n"/>
      <c r="K1894" s="34" t="n">
        <v>-0.7816435099234341</v>
      </c>
      <c r="L1894" s="35">
        <f>IF(ISNUMBER(K1894),EXP(K1894),"")</f>
        <v/>
      </c>
      <c r="M1894" s="18" t="inlineStr">
        <is>
          <t>every value from 0.01 to 24.55 in steps of 0.01</t>
        </is>
      </c>
      <c r="N1894" s="18" t="inlineStr">
        <is>
          <t>buildings|large|distance_to_river_km</t>
        </is>
      </c>
    </row>
    <row r="1895">
      <c r="B1895" s="18" t="inlineStr">
        <is>
          <t>buildings|large|distance_to_river_km|2.57</t>
        </is>
      </c>
      <c r="C1895" s="18" t="inlineStr">
        <is>
          <t>buildings</t>
        </is>
      </c>
      <c r="D1895" s="18" t="inlineStr">
        <is>
          <t>large</t>
        </is>
      </c>
      <c r="E1895" s="18" t="inlineStr">
        <is>
          <t>distance_to_river_km</t>
        </is>
      </c>
      <c r="F1895" s="18" t="inlineStr">
        <is>
          <t>spline value</t>
        </is>
      </c>
      <c r="G1895" s="18" t="n"/>
      <c r="H1895" s="33" t="n">
        <v>2.57</v>
      </c>
      <c r="I1895" s="33" t="n"/>
      <c r="J1895" s="33" t="n"/>
      <c r="K1895" s="34" t="n">
        <v>-0.7812054330012062</v>
      </c>
      <c r="L1895" s="35">
        <f>IF(ISNUMBER(K1895),EXP(K1895),"")</f>
        <v/>
      </c>
      <c r="M1895" s="18" t="inlineStr">
        <is>
          <t>every value from 0.01 to 24.55 in steps of 0.01</t>
        </is>
      </c>
      <c r="N1895" s="18" t="inlineStr">
        <is>
          <t>buildings|large|distance_to_river_km</t>
        </is>
      </c>
    </row>
    <row r="1896">
      <c r="B1896" s="18" t="inlineStr">
        <is>
          <t>buildings|large|distance_to_river_km|2.58</t>
        </is>
      </c>
      <c r="C1896" s="18" t="inlineStr">
        <is>
          <t>buildings</t>
        </is>
      </c>
      <c r="D1896" s="18" t="inlineStr">
        <is>
          <t>large</t>
        </is>
      </c>
      <c r="E1896" s="18" t="inlineStr">
        <is>
          <t>distance_to_river_km</t>
        </is>
      </c>
      <c r="F1896" s="18" t="inlineStr">
        <is>
          <t>spline value</t>
        </is>
      </c>
      <c r="G1896" s="18" t="n"/>
      <c r="H1896" s="33" t="n">
        <v>2.58</v>
      </c>
      <c r="I1896" s="33" t="n"/>
      <c r="J1896" s="33" t="n"/>
      <c r="K1896" s="34" t="n">
        <v>-0.7807804655272398</v>
      </c>
      <c r="L1896" s="35">
        <f>IF(ISNUMBER(K1896),EXP(K1896),"")</f>
        <v/>
      </c>
      <c r="M1896" s="18" t="inlineStr">
        <is>
          <t>every value from 0.01 to 24.55 in steps of 0.01</t>
        </is>
      </c>
      <c r="N1896" s="18" t="inlineStr">
        <is>
          <t>buildings|large|distance_to_river_km</t>
        </is>
      </c>
    </row>
    <row r="1897">
      <c r="B1897" s="18" t="inlineStr">
        <is>
          <t>buildings|large|distance_to_river_km|2.59</t>
        </is>
      </c>
      <c r="C1897" s="18" t="inlineStr">
        <is>
          <t>buildings</t>
        </is>
      </c>
      <c r="D1897" s="18" t="inlineStr">
        <is>
          <t>large</t>
        </is>
      </c>
      <c r="E1897" s="18" t="inlineStr">
        <is>
          <t>distance_to_river_km</t>
        </is>
      </c>
      <c r="F1897" s="18" t="inlineStr">
        <is>
          <t>spline value</t>
        </is>
      </c>
      <c r="G1897" s="18" t="n"/>
      <c r="H1897" s="33" t="n">
        <v>2.59</v>
      </c>
      <c r="I1897" s="33" t="n"/>
      <c r="J1897" s="33" t="n"/>
      <c r="K1897" s="34" t="n">
        <v>-0.7803684798752232</v>
      </c>
      <c r="L1897" s="35">
        <f>IF(ISNUMBER(K1897),EXP(K1897),"")</f>
        <v/>
      </c>
      <c r="M1897" s="18" t="inlineStr">
        <is>
          <t>every value from 0.01 to 24.55 in steps of 0.01</t>
        </is>
      </c>
      <c r="N1897" s="18" t="inlineStr">
        <is>
          <t>buildings|large|distance_to_river_km</t>
        </is>
      </c>
    </row>
    <row r="1898">
      <c r="B1898" s="18" t="inlineStr">
        <is>
          <t>buildings|large|distance_to_river_km|2.60</t>
        </is>
      </c>
      <c r="C1898" s="18" t="inlineStr">
        <is>
          <t>buildings</t>
        </is>
      </c>
      <c r="D1898" s="18" t="inlineStr">
        <is>
          <t>large</t>
        </is>
      </c>
      <c r="E1898" s="18" t="inlineStr">
        <is>
          <t>distance_to_river_km</t>
        </is>
      </c>
      <c r="F1898" s="18" t="inlineStr">
        <is>
          <t>spline value</t>
        </is>
      </c>
      <c r="G1898" s="18" t="n"/>
      <c r="H1898" s="33" t="n">
        <v>2.6</v>
      </c>
      <c r="I1898" s="33" t="n"/>
      <c r="J1898" s="33" t="n"/>
      <c r="K1898" s="34" t="n">
        <v>-0.779969348418845</v>
      </c>
      <c r="L1898" s="35">
        <f>IF(ISNUMBER(K1898),EXP(K1898),"")</f>
        <v/>
      </c>
      <c r="M1898" s="18" t="inlineStr">
        <is>
          <t>every value from 0.01 to 24.55 in steps of 0.01</t>
        </is>
      </c>
      <c r="N1898" s="18" t="inlineStr">
        <is>
          <t>buildings|large|distance_to_river_km</t>
        </is>
      </c>
    </row>
    <row r="1899">
      <c r="B1899" s="18" t="inlineStr">
        <is>
          <t>buildings|large|distance_to_river_km|2.61</t>
        </is>
      </c>
      <c r="C1899" s="18" t="inlineStr">
        <is>
          <t>buildings</t>
        </is>
      </c>
      <c r="D1899" s="18" t="inlineStr">
        <is>
          <t>large</t>
        </is>
      </c>
      <c r="E1899" s="18" t="inlineStr">
        <is>
          <t>distance_to_river_km</t>
        </is>
      </c>
      <c r="F1899" s="18" t="inlineStr">
        <is>
          <t>spline value</t>
        </is>
      </c>
      <c r="G1899" s="18" t="n"/>
      <c r="H1899" s="33" t="n">
        <v>2.61</v>
      </c>
      <c r="I1899" s="33" t="n"/>
      <c r="J1899" s="33" t="n"/>
      <c r="K1899" s="34" t="n">
        <v>-0.7795829435317941</v>
      </c>
      <c r="L1899" s="35">
        <f>IF(ISNUMBER(K1899),EXP(K1899),"")</f>
        <v/>
      </c>
      <c r="M1899" s="18" t="inlineStr">
        <is>
          <t>every value from 0.01 to 24.55 in steps of 0.01</t>
        </is>
      </c>
      <c r="N1899" s="18" t="inlineStr">
        <is>
          <t>buildings|large|distance_to_river_km</t>
        </is>
      </c>
    </row>
    <row r="1900">
      <c r="B1900" s="18" t="inlineStr">
        <is>
          <t>buildings|large|distance_to_river_km|2.62</t>
        </is>
      </c>
      <c r="C1900" s="18" t="inlineStr">
        <is>
          <t>buildings</t>
        </is>
      </c>
      <c r="D1900" s="18" t="inlineStr">
        <is>
          <t>large</t>
        </is>
      </c>
      <c r="E1900" s="18" t="inlineStr">
        <is>
          <t>distance_to_river_km</t>
        </is>
      </c>
      <c r="F1900" s="18" t="inlineStr">
        <is>
          <t>spline value</t>
        </is>
      </c>
      <c r="G1900" s="18" t="n"/>
      <c r="H1900" s="33" t="n">
        <v>2.62</v>
      </c>
      <c r="I1900" s="33" t="n"/>
      <c r="J1900" s="33" t="n"/>
      <c r="K1900" s="34" t="n">
        <v>-0.7792091375877587</v>
      </c>
      <c r="L1900" s="35">
        <f>IF(ISNUMBER(K1900),EXP(K1900),"")</f>
        <v/>
      </c>
      <c r="M1900" s="18" t="inlineStr">
        <is>
          <t>every value from 0.01 to 24.55 in steps of 0.01</t>
        </is>
      </c>
      <c r="N1900" s="18" t="inlineStr">
        <is>
          <t>buildings|large|distance_to_river_km</t>
        </is>
      </c>
    </row>
    <row r="1901">
      <c r="B1901" s="18" t="inlineStr">
        <is>
          <t>buildings|large|distance_to_river_km|2.63</t>
        </is>
      </c>
      <c r="C1901" s="18" t="inlineStr">
        <is>
          <t>buildings</t>
        </is>
      </c>
      <c r="D1901" s="18" t="inlineStr">
        <is>
          <t>large</t>
        </is>
      </c>
      <c r="E1901" s="18" t="inlineStr">
        <is>
          <t>distance_to_river_km</t>
        </is>
      </c>
      <c r="F1901" s="18" t="inlineStr">
        <is>
          <t>spline value</t>
        </is>
      </c>
      <c r="G1901" s="18" t="n"/>
      <c r="H1901" s="33" t="n">
        <v>2.63</v>
      </c>
      <c r="I1901" s="33" t="n"/>
      <c r="J1901" s="33" t="n"/>
      <c r="K1901" s="34" t="n">
        <v>-0.7788478029604274</v>
      </c>
      <c r="L1901" s="35">
        <f>IF(ISNUMBER(K1901),EXP(K1901),"")</f>
        <v/>
      </c>
      <c r="M1901" s="18" t="inlineStr">
        <is>
          <t>every value from 0.01 to 24.55 in steps of 0.01</t>
        </is>
      </c>
      <c r="N1901" s="18" t="inlineStr">
        <is>
          <t>buildings|large|distance_to_river_km</t>
        </is>
      </c>
    </row>
    <row r="1902">
      <c r="B1902" s="18" t="inlineStr">
        <is>
          <t>buildings|large|distance_to_river_km|2.64</t>
        </is>
      </c>
      <c r="C1902" s="18" t="inlineStr">
        <is>
          <t>buildings</t>
        </is>
      </c>
      <c r="D1902" s="18" t="inlineStr">
        <is>
          <t>large</t>
        </is>
      </c>
      <c r="E1902" s="18" t="inlineStr">
        <is>
          <t>distance_to_river_km</t>
        </is>
      </c>
      <c r="F1902" s="18" t="inlineStr">
        <is>
          <t>spline value</t>
        </is>
      </c>
      <c r="G1902" s="18" t="n"/>
      <c r="H1902" s="33" t="n">
        <v>2.64</v>
      </c>
      <c r="I1902" s="33" t="n"/>
      <c r="J1902" s="33" t="n"/>
      <c r="K1902" s="34" t="n">
        <v>-0.7784988120234888</v>
      </c>
      <c r="L1902" s="35">
        <f>IF(ISNUMBER(K1902),EXP(K1902),"")</f>
        <v/>
      </c>
      <c r="M1902" s="18" t="inlineStr">
        <is>
          <t>every value from 0.01 to 24.55 in steps of 0.01</t>
        </is>
      </c>
      <c r="N1902" s="18" t="inlineStr">
        <is>
          <t>buildings|large|distance_to_river_km</t>
        </is>
      </c>
    </row>
    <row r="1903">
      <c r="B1903" s="18" t="inlineStr">
        <is>
          <t>buildings|large|distance_to_river_km|2.65</t>
        </is>
      </c>
      <c r="C1903" s="18" t="inlineStr">
        <is>
          <t>buildings</t>
        </is>
      </c>
      <c r="D1903" s="18" t="inlineStr">
        <is>
          <t>large</t>
        </is>
      </c>
      <c r="E1903" s="18" t="inlineStr">
        <is>
          <t>distance_to_river_km</t>
        </is>
      </c>
      <c r="F1903" s="18" t="inlineStr">
        <is>
          <t>spline value</t>
        </is>
      </c>
      <c r="G1903" s="18" t="n"/>
      <c r="H1903" s="33" t="n">
        <v>2.65</v>
      </c>
      <c r="I1903" s="33" t="n"/>
      <c r="J1903" s="33" t="n"/>
      <c r="K1903" s="34" t="n">
        <v>-0.7781620371506313</v>
      </c>
      <c r="L1903" s="35">
        <f>IF(ISNUMBER(K1903),EXP(K1903),"")</f>
        <v/>
      </c>
      <c r="M1903" s="18" t="inlineStr">
        <is>
          <t>every value from 0.01 to 24.55 in steps of 0.01</t>
        </is>
      </c>
      <c r="N1903" s="18" t="inlineStr">
        <is>
          <t>buildings|large|distance_to_river_km</t>
        </is>
      </c>
    </row>
    <row r="1904">
      <c r="B1904" s="18" t="inlineStr">
        <is>
          <t>buildings|large|distance_to_river_km|2.66</t>
        </is>
      </c>
      <c r="C1904" s="18" t="inlineStr">
        <is>
          <t>buildings</t>
        </is>
      </c>
      <c r="D1904" s="18" t="inlineStr">
        <is>
          <t>large</t>
        </is>
      </c>
      <c r="E1904" s="18" t="inlineStr">
        <is>
          <t>distance_to_river_km</t>
        </is>
      </c>
      <c r="F1904" s="18" t="inlineStr">
        <is>
          <t>spline value</t>
        </is>
      </c>
      <c r="G1904" s="18" t="n"/>
      <c r="H1904" s="33" t="n">
        <v>2.66</v>
      </c>
      <c r="I1904" s="33" t="n"/>
      <c r="J1904" s="33" t="n"/>
      <c r="K1904" s="34" t="n">
        <v>-0.7778373507155434</v>
      </c>
      <c r="L1904" s="35">
        <f>IF(ISNUMBER(K1904),EXP(K1904),"")</f>
        <v/>
      </c>
      <c r="M1904" s="18" t="inlineStr">
        <is>
          <t>every value from 0.01 to 24.55 in steps of 0.01</t>
        </is>
      </c>
      <c r="N1904" s="18" t="inlineStr">
        <is>
          <t>buildings|large|distance_to_river_km</t>
        </is>
      </c>
    </row>
    <row r="1905">
      <c r="B1905" s="18" t="inlineStr">
        <is>
          <t>buildings|large|distance_to_river_km|2.67</t>
        </is>
      </c>
      <c r="C1905" s="18" t="inlineStr">
        <is>
          <t>buildings</t>
        </is>
      </c>
      <c r="D1905" s="18" t="inlineStr">
        <is>
          <t>large</t>
        </is>
      </c>
      <c r="E1905" s="18" t="inlineStr">
        <is>
          <t>distance_to_river_km</t>
        </is>
      </c>
      <c r="F1905" s="18" t="inlineStr">
        <is>
          <t>spline value</t>
        </is>
      </c>
      <c r="G1905" s="18" t="n"/>
      <c r="H1905" s="33" t="n">
        <v>2.67</v>
      </c>
      <c r="I1905" s="33" t="n"/>
      <c r="J1905" s="33" t="n"/>
      <c r="K1905" s="34" t="n">
        <v>-0.7775246250919134</v>
      </c>
      <c r="L1905" s="35">
        <f>IF(ISNUMBER(K1905),EXP(K1905),"")</f>
        <v/>
      </c>
      <c r="M1905" s="18" t="inlineStr">
        <is>
          <t>every value from 0.01 to 24.55 in steps of 0.01</t>
        </is>
      </c>
      <c r="N1905" s="18" t="inlineStr">
        <is>
          <t>buildings|large|distance_to_river_km</t>
        </is>
      </c>
    </row>
    <row r="1906">
      <c r="B1906" s="18" t="inlineStr">
        <is>
          <t>buildings|large|distance_to_river_km|2.68</t>
        </is>
      </c>
      <c r="C1906" s="18" t="inlineStr">
        <is>
          <t>buildings</t>
        </is>
      </c>
      <c r="D1906" s="18" t="inlineStr">
        <is>
          <t>large</t>
        </is>
      </c>
      <c r="E1906" s="18" t="inlineStr">
        <is>
          <t>distance_to_river_km</t>
        </is>
      </c>
      <c r="F1906" s="18" t="inlineStr">
        <is>
          <t>spline value</t>
        </is>
      </c>
      <c r="G1906" s="18" t="n"/>
      <c r="H1906" s="33" t="n">
        <v>2.68</v>
      </c>
      <c r="I1906" s="33" t="n"/>
      <c r="J1906" s="33" t="n"/>
      <c r="K1906" s="34" t="n">
        <v>-0.7772237326534305</v>
      </c>
      <c r="L1906" s="35">
        <f>IF(ISNUMBER(K1906),EXP(K1906),"")</f>
        <v/>
      </c>
      <c r="M1906" s="18" t="inlineStr">
        <is>
          <t>every value from 0.01 to 24.55 in steps of 0.01</t>
        </is>
      </c>
      <c r="N1906" s="18" t="inlineStr">
        <is>
          <t>buildings|large|distance_to_river_km</t>
        </is>
      </c>
    </row>
    <row r="1907">
      <c r="B1907" s="18" t="inlineStr">
        <is>
          <t>buildings|large|distance_to_river_km|2.69</t>
        </is>
      </c>
      <c r="C1907" s="18" t="inlineStr">
        <is>
          <t>buildings</t>
        </is>
      </c>
      <c r="D1907" s="18" t="inlineStr">
        <is>
          <t>large</t>
        </is>
      </c>
      <c r="E1907" s="18" t="inlineStr">
        <is>
          <t>distance_to_river_km</t>
        </is>
      </c>
      <c r="F1907" s="18" t="inlineStr">
        <is>
          <t>spline value</t>
        </is>
      </c>
      <c r="G1907" s="18" t="n"/>
      <c r="H1907" s="33" t="n">
        <v>2.69</v>
      </c>
      <c r="I1907" s="33" t="n"/>
      <c r="J1907" s="33" t="n"/>
      <c r="K1907" s="34" t="n">
        <v>-0.7769345457737824</v>
      </c>
      <c r="L1907" s="35">
        <f>IF(ISNUMBER(K1907),EXP(K1907),"")</f>
        <v/>
      </c>
      <c r="M1907" s="18" t="inlineStr">
        <is>
          <t>every value from 0.01 to 24.55 in steps of 0.01</t>
        </is>
      </c>
      <c r="N1907" s="18" t="inlineStr">
        <is>
          <t>buildings|large|distance_to_river_km</t>
        </is>
      </c>
    </row>
    <row r="1908">
      <c r="B1908" s="18" t="inlineStr">
        <is>
          <t>buildings|large|distance_to_river_km|2.70</t>
        </is>
      </c>
      <c r="C1908" s="18" t="inlineStr">
        <is>
          <t>buildings</t>
        </is>
      </c>
      <c r="D1908" s="18" t="inlineStr">
        <is>
          <t>large</t>
        </is>
      </c>
      <c r="E1908" s="18" t="inlineStr">
        <is>
          <t>distance_to_river_km</t>
        </is>
      </c>
      <c r="F1908" s="18" t="inlineStr">
        <is>
          <t>spline value</t>
        </is>
      </c>
      <c r="G1908" s="18" t="n"/>
      <c r="H1908" s="33" t="n">
        <v>2.7</v>
      </c>
      <c r="I1908" s="33" t="n"/>
      <c r="J1908" s="33" t="n"/>
      <c r="K1908" s="34" t="n">
        <v>-0.7766569368266585</v>
      </c>
      <c r="L1908" s="35">
        <f>IF(ISNUMBER(K1908),EXP(K1908),"")</f>
        <v/>
      </c>
      <c r="M1908" s="18" t="inlineStr">
        <is>
          <t>every value from 0.01 to 24.55 in steps of 0.01</t>
        </is>
      </c>
      <c r="N1908" s="18" t="inlineStr">
        <is>
          <t>buildings|large|distance_to_river_km</t>
        </is>
      </c>
    </row>
    <row r="1909">
      <c r="B1909" s="18" t="inlineStr">
        <is>
          <t>buildings|large|distance_to_river_km|2.71</t>
        </is>
      </c>
      <c r="C1909" s="18" t="inlineStr">
        <is>
          <t>buildings</t>
        </is>
      </c>
      <c r="D1909" s="18" t="inlineStr">
        <is>
          <t>large</t>
        </is>
      </c>
      <c r="E1909" s="18" t="inlineStr">
        <is>
          <t>distance_to_river_km</t>
        </is>
      </c>
      <c r="F1909" s="18" t="inlineStr">
        <is>
          <t>spline value</t>
        </is>
      </c>
      <c r="G1909" s="18" t="n"/>
      <c r="H1909" s="33" t="n">
        <v>2.71</v>
      </c>
      <c r="I1909" s="33" t="n"/>
      <c r="J1909" s="33" t="n"/>
      <c r="K1909" s="34" t="n">
        <v>-0.7763907781857466</v>
      </c>
      <c r="L1909" s="35">
        <f>IF(ISNUMBER(K1909),EXP(K1909),"")</f>
        <v/>
      </c>
      <c r="M1909" s="18" t="inlineStr">
        <is>
          <t>every value from 0.01 to 24.55 in steps of 0.01</t>
        </is>
      </c>
      <c r="N1909" s="18" t="inlineStr">
        <is>
          <t>buildings|large|distance_to_river_km</t>
        </is>
      </c>
    </row>
    <row r="1910">
      <c r="B1910" s="18" t="inlineStr">
        <is>
          <t>buildings|large|distance_to_river_km|2.72</t>
        </is>
      </c>
      <c r="C1910" s="18" t="inlineStr">
        <is>
          <t>buildings</t>
        </is>
      </c>
      <c r="D1910" s="18" t="inlineStr">
        <is>
          <t>large</t>
        </is>
      </c>
      <c r="E1910" s="18" t="inlineStr">
        <is>
          <t>distance_to_river_km</t>
        </is>
      </c>
      <c r="F1910" s="18" t="inlineStr">
        <is>
          <t>spline value</t>
        </is>
      </c>
      <c r="G1910" s="18" t="n"/>
      <c r="H1910" s="33" t="n">
        <v>2.72</v>
      </c>
      <c r="I1910" s="33" t="n"/>
      <c r="J1910" s="33" t="n"/>
      <c r="K1910" s="34" t="n">
        <v>-0.7761359422247357</v>
      </c>
      <c r="L1910" s="35">
        <f>IF(ISNUMBER(K1910),EXP(K1910),"")</f>
        <v/>
      </c>
      <c r="M1910" s="18" t="inlineStr">
        <is>
          <t>every value from 0.01 to 24.55 in steps of 0.01</t>
        </is>
      </c>
      <c r="N1910" s="18" t="inlineStr">
        <is>
          <t>buildings|large|distance_to_river_km</t>
        </is>
      </c>
    </row>
    <row r="1911">
      <c r="B1911" s="18" t="inlineStr">
        <is>
          <t>buildings|large|distance_to_river_km|2.73</t>
        </is>
      </c>
      <c r="C1911" s="18" t="inlineStr">
        <is>
          <t>buildings</t>
        </is>
      </c>
      <c r="D1911" s="18" t="inlineStr">
        <is>
          <t>large</t>
        </is>
      </c>
      <c r="E1911" s="18" t="inlineStr">
        <is>
          <t>distance_to_river_km</t>
        </is>
      </c>
      <c r="F1911" s="18" t="inlineStr">
        <is>
          <t>spline value</t>
        </is>
      </c>
      <c r="G1911" s="18" t="n"/>
      <c r="H1911" s="33" t="n">
        <v>2.73</v>
      </c>
      <c r="I1911" s="33" t="n"/>
      <c r="J1911" s="33" t="n"/>
      <c r="K1911" s="34" t="n">
        <v>-0.7758923013173139</v>
      </c>
      <c r="L1911" s="35">
        <f>IF(ISNUMBER(K1911),EXP(K1911),"")</f>
        <v/>
      </c>
      <c r="M1911" s="18" t="inlineStr">
        <is>
          <t>every value from 0.01 to 24.55 in steps of 0.01</t>
        </is>
      </c>
      <c r="N1911" s="18" t="inlineStr">
        <is>
          <t>buildings|large|distance_to_river_km</t>
        </is>
      </c>
    </row>
    <row r="1912">
      <c r="B1912" s="18" t="inlineStr">
        <is>
          <t>buildings|large|distance_to_river_km|2.74</t>
        </is>
      </c>
      <c r="C1912" s="18" t="inlineStr">
        <is>
          <t>buildings</t>
        </is>
      </c>
      <c r="D1912" s="18" t="inlineStr">
        <is>
          <t>large</t>
        </is>
      </c>
      <c r="E1912" s="18" t="inlineStr">
        <is>
          <t>distance_to_river_km</t>
        </is>
      </c>
      <c r="F1912" s="18" t="inlineStr">
        <is>
          <t>spline value</t>
        </is>
      </c>
      <c r="G1912" s="18" t="n"/>
      <c r="H1912" s="33" t="n">
        <v>2.74</v>
      </c>
      <c r="I1912" s="33" t="n"/>
      <c r="J1912" s="33" t="n"/>
      <c r="K1912" s="34" t="n">
        <v>-0.7756597278371697</v>
      </c>
      <c r="L1912" s="35">
        <f>IF(ISNUMBER(K1912),EXP(K1912),"")</f>
        <v/>
      </c>
      <c r="M1912" s="18" t="inlineStr">
        <is>
          <t>every value from 0.01 to 24.55 in steps of 0.01</t>
        </is>
      </c>
      <c r="N1912" s="18" t="inlineStr">
        <is>
          <t>buildings|large|distance_to_river_km</t>
        </is>
      </c>
    </row>
    <row r="1913">
      <c r="B1913" s="18" t="inlineStr">
        <is>
          <t>buildings|large|distance_to_river_km|2.75</t>
        </is>
      </c>
      <c r="C1913" s="18" t="inlineStr">
        <is>
          <t>buildings</t>
        </is>
      </c>
      <c r="D1913" s="18" t="inlineStr">
        <is>
          <t>large</t>
        </is>
      </c>
      <c r="E1913" s="18" t="inlineStr">
        <is>
          <t>distance_to_river_km</t>
        </is>
      </c>
      <c r="F1913" s="18" t="inlineStr">
        <is>
          <t>spline value</t>
        </is>
      </c>
      <c r="G1913" s="18" t="n"/>
      <c r="H1913" s="33" t="n">
        <v>2.75</v>
      </c>
      <c r="I1913" s="33" t="n"/>
      <c r="J1913" s="33" t="n"/>
      <c r="K1913" s="34" t="n">
        <v>-0.7754380941579923</v>
      </c>
      <c r="L1913" s="35">
        <f>IF(ISNUMBER(K1913),EXP(K1913),"")</f>
        <v/>
      </c>
      <c r="M1913" s="18" t="inlineStr">
        <is>
          <t>every value from 0.01 to 24.55 in steps of 0.01</t>
        </is>
      </c>
      <c r="N1913" s="18" t="inlineStr">
        <is>
          <t>buildings|large|distance_to_river_km</t>
        </is>
      </c>
    </row>
    <row r="1914">
      <c r="B1914" s="18" t="inlineStr">
        <is>
          <t>buildings|large|distance_to_river_km|2.76</t>
        </is>
      </c>
      <c r="C1914" s="18" t="inlineStr">
        <is>
          <t>buildings</t>
        </is>
      </c>
      <c r="D1914" s="18" t="inlineStr">
        <is>
          <t>large</t>
        </is>
      </c>
      <c r="E1914" s="18" t="inlineStr">
        <is>
          <t>distance_to_river_km</t>
        </is>
      </c>
      <c r="F1914" s="18" t="inlineStr">
        <is>
          <t>spline value</t>
        </is>
      </c>
      <c r="G1914" s="18" t="n"/>
      <c r="H1914" s="33" t="n">
        <v>2.76</v>
      </c>
      <c r="I1914" s="33" t="n"/>
      <c r="J1914" s="33" t="n"/>
      <c r="K1914" s="34" t="n">
        <v>-0.7752272726534697</v>
      </c>
      <c r="L1914" s="35">
        <f>IF(ISNUMBER(K1914),EXP(K1914),"")</f>
        <v/>
      </c>
      <c r="M1914" s="18" t="inlineStr">
        <is>
          <t>every value from 0.01 to 24.55 in steps of 0.01</t>
        </is>
      </c>
      <c r="N1914" s="18" t="inlineStr">
        <is>
          <t>buildings|large|distance_to_river_km</t>
        </is>
      </c>
    </row>
    <row r="1915">
      <c r="B1915" s="18" t="inlineStr">
        <is>
          <t>buildings|large|distance_to_river_km|2.77</t>
        </is>
      </c>
      <c r="C1915" s="18" t="inlineStr">
        <is>
          <t>buildings</t>
        </is>
      </c>
      <c r="D1915" s="18" t="inlineStr">
        <is>
          <t>large</t>
        </is>
      </c>
      <c r="E1915" s="18" t="inlineStr">
        <is>
          <t>distance_to_river_km</t>
        </is>
      </c>
      <c r="F1915" s="18" t="inlineStr">
        <is>
          <t>spline value</t>
        </is>
      </c>
      <c r="G1915" s="18" t="n"/>
      <c r="H1915" s="33" t="n">
        <v>2.77</v>
      </c>
      <c r="I1915" s="33" t="n"/>
      <c r="J1915" s="33" t="n"/>
      <c r="K1915" s="34" t="n">
        <v>-0.7750271356972903</v>
      </c>
      <c r="L1915" s="35">
        <f>IF(ISNUMBER(K1915),EXP(K1915),"")</f>
        <v/>
      </c>
      <c r="M1915" s="18" t="inlineStr">
        <is>
          <t>every value from 0.01 to 24.55 in steps of 0.01</t>
        </is>
      </c>
      <c r="N1915" s="18" t="inlineStr">
        <is>
          <t>buildings|large|distance_to_river_km</t>
        </is>
      </c>
    </row>
    <row r="1916">
      <c r="B1916" s="18" t="inlineStr">
        <is>
          <t>buildings|large|distance_to_river_km|2.78</t>
        </is>
      </c>
      <c r="C1916" s="18" t="inlineStr">
        <is>
          <t>buildings</t>
        </is>
      </c>
      <c r="D1916" s="18" t="inlineStr">
        <is>
          <t>large</t>
        </is>
      </c>
      <c r="E1916" s="18" t="inlineStr">
        <is>
          <t>distance_to_river_km</t>
        </is>
      </c>
      <c r="F1916" s="18" t="inlineStr">
        <is>
          <t>spline value</t>
        </is>
      </c>
      <c r="G1916" s="18" t="n"/>
      <c r="H1916" s="33" t="n">
        <v>2.78</v>
      </c>
      <c r="I1916" s="33" t="n"/>
      <c r="J1916" s="33" t="n"/>
      <c r="K1916" s="34" t="n">
        <v>-0.7748375556631428</v>
      </c>
      <c r="L1916" s="35">
        <f>IF(ISNUMBER(K1916),EXP(K1916),"")</f>
        <v/>
      </c>
      <c r="M1916" s="18" t="inlineStr">
        <is>
          <t>every value from 0.01 to 24.55 in steps of 0.01</t>
        </is>
      </c>
      <c r="N1916" s="18" t="inlineStr">
        <is>
          <t>buildings|large|distance_to_river_km</t>
        </is>
      </c>
    </row>
    <row r="1917">
      <c r="B1917" s="18" t="inlineStr">
        <is>
          <t>buildings|large|distance_to_river_km|2.79</t>
        </is>
      </c>
      <c r="C1917" s="18" t="inlineStr">
        <is>
          <t>buildings</t>
        </is>
      </c>
      <c r="D1917" s="18" t="inlineStr">
        <is>
          <t>large</t>
        </is>
      </c>
      <c r="E1917" s="18" t="inlineStr">
        <is>
          <t>distance_to_river_km</t>
        </is>
      </c>
      <c r="F1917" s="18" t="inlineStr">
        <is>
          <t>spline value</t>
        </is>
      </c>
      <c r="G1917" s="18" t="n"/>
      <c r="H1917" s="33" t="n">
        <v>2.79</v>
      </c>
      <c r="I1917" s="33" t="n"/>
      <c r="J1917" s="33" t="n"/>
      <c r="K1917" s="34" t="n">
        <v>-0.7746584049247162</v>
      </c>
      <c r="L1917" s="35">
        <f>IF(ISNUMBER(K1917),EXP(K1917),"")</f>
        <v/>
      </c>
      <c r="M1917" s="18" t="inlineStr">
        <is>
          <t>every value from 0.01 to 24.55 in steps of 0.01</t>
        </is>
      </c>
      <c r="N1917" s="18" t="inlineStr">
        <is>
          <t>buildings|large|distance_to_river_km</t>
        </is>
      </c>
    </row>
    <row r="1918">
      <c r="B1918" s="18" t="inlineStr">
        <is>
          <t>buildings|large|distance_to_river_km|2.80</t>
        </is>
      </c>
      <c r="C1918" s="18" t="inlineStr">
        <is>
          <t>buildings</t>
        </is>
      </c>
      <c r="D1918" s="18" t="inlineStr">
        <is>
          <t>large</t>
        </is>
      </c>
      <c r="E1918" s="18" t="inlineStr">
        <is>
          <t>distance_to_river_km</t>
        </is>
      </c>
      <c r="F1918" s="18" t="inlineStr">
        <is>
          <t>spline value</t>
        </is>
      </c>
      <c r="G1918" s="18" t="n"/>
      <c r="H1918" s="33" t="n">
        <v>2.8</v>
      </c>
      <c r="I1918" s="33" t="n"/>
      <c r="J1918" s="33" t="n"/>
      <c r="K1918" s="34" t="n">
        <v>-0.7744895558556981</v>
      </c>
      <c r="L1918" s="35">
        <f>IF(ISNUMBER(K1918),EXP(K1918),"")</f>
        <v/>
      </c>
      <c r="M1918" s="18" t="inlineStr">
        <is>
          <t>every value from 0.01 to 24.55 in steps of 0.01</t>
        </is>
      </c>
      <c r="N1918" s="18" t="inlineStr">
        <is>
          <t>buildings|large|distance_to_river_km</t>
        </is>
      </c>
    </row>
    <row r="1919">
      <c r="B1919" s="18" t="inlineStr">
        <is>
          <t>buildings|large|distance_to_river_km|2.81</t>
        </is>
      </c>
      <c r="C1919" s="18" t="inlineStr">
        <is>
          <t>buildings</t>
        </is>
      </c>
      <c r="D1919" s="18" t="inlineStr">
        <is>
          <t>large</t>
        </is>
      </c>
      <c r="E1919" s="18" t="inlineStr">
        <is>
          <t>distance_to_river_km</t>
        </is>
      </c>
      <c r="F1919" s="18" t="inlineStr">
        <is>
          <t>spline value</t>
        </is>
      </c>
      <c r="G1919" s="18" t="n"/>
      <c r="H1919" s="33" t="n">
        <v>2.81</v>
      </c>
      <c r="I1919" s="33" t="n"/>
      <c r="J1919" s="33" t="n"/>
      <c r="K1919" s="34" t="n">
        <v>-0.7743308808297774</v>
      </c>
      <c r="L1919" s="35">
        <f>IF(ISNUMBER(K1919),EXP(K1919),"")</f>
        <v/>
      </c>
      <c r="M1919" s="18" t="inlineStr">
        <is>
          <t>every value from 0.01 to 24.55 in steps of 0.01</t>
        </is>
      </c>
      <c r="N1919" s="18" t="inlineStr">
        <is>
          <t>buildings|large|distance_to_river_km</t>
        </is>
      </c>
    </row>
    <row r="1920">
      <c r="B1920" s="18" t="inlineStr">
        <is>
          <t>buildings|large|distance_to_river_km|2.82</t>
        </is>
      </c>
      <c r="C1920" s="18" t="inlineStr">
        <is>
          <t>buildings</t>
        </is>
      </c>
      <c r="D1920" s="18" t="inlineStr">
        <is>
          <t>large</t>
        </is>
      </c>
      <c r="E1920" s="18" t="inlineStr">
        <is>
          <t>distance_to_river_km</t>
        </is>
      </c>
      <c r="F1920" s="18" t="inlineStr">
        <is>
          <t>spline value</t>
        </is>
      </c>
      <c r="G1920" s="18" t="n"/>
      <c r="H1920" s="33" t="n">
        <v>2.82</v>
      </c>
      <c r="I1920" s="33" t="n"/>
      <c r="J1920" s="33" t="n"/>
      <c r="K1920" s="34" t="n">
        <v>-0.7741822522206429</v>
      </c>
      <c r="L1920" s="35">
        <f>IF(ISNUMBER(K1920),EXP(K1920),"")</f>
        <v/>
      </c>
      <c r="M1920" s="18" t="inlineStr">
        <is>
          <t>every value from 0.01 to 24.55 in steps of 0.01</t>
        </is>
      </c>
      <c r="N1920" s="18" t="inlineStr">
        <is>
          <t>buildings|large|distance_to_river_km</t>
        </is>
      </c>
    </row>
    <row r="1921">
      <c r="B1921" s="18" t="inlineStr">
        <is>
          <t>buildings|large|distance_to_river_km|2.83</t>
        </is>
      </c>
      <c r="C1921" s="18" t="inlineStr">
        <is>
          <t>buildings</t>
        </is>
      </c>
      <c r="D1921" s="18" t="inlineStr">
        <is>
          <t>large</t>
        </is>
      </c>
      <c r="E1921" s="18" t="inlineStr">
        <is>
          <t>distance_to_river_km</t>
        </is>
      </c>
      <c r="F1921" s="18" t="inlineStr">
        <is>
          <t>spline value</t>
        </is>
      </c>
      <c r="G1921" s="18" t="n"/>
      <c r="H1921" s="33" t="n">
        <v>2.83</v>
      </c>
      <c r="I1921" s="33" t="n"/>
      <c r="J1921" s="33" t="n"/>
      <c r="K1921" s="34" t="n">
        <v>-0.7740435424019831</v>
      </c>
      <c r="L1921" s="35">
        <f>IF(ISNUMBER(K1921),EXP(K1921),"")</f>
        <v/>
      </c>
      <c r="M1921" s="18" t="inlineStr">
        <is>
          <t>every value from 0.01 to 24.55 in steps of 0.01</t>
        </is>
      </c>
      <c r="N1921" s="18" t="inlineStr">
        <is>
          <t>buildings|large|distance_to_river_km</t>
        </is>
      </c>
    </row>
    <row r="1922">
      <c r="B1922" s="18" t="inlineStr">
        <is>
          <t>buildings|large|distance_to_river_km|2.84</t>
        </is>
      </c>
      <c r="C1922" s="18" t="inlineStr">
        <is>
          <t>buildings</t>
        </is>
      </c>
      <c r="D1922" s="18" t="inlineStr">
        <is>
          <t>large</t>
        </is>
      </c>
      <c r="E1922" s="18" t="inlineStr">
        <is>
          <t>distance_to_river_km</t>
        </is>
      </c>
      <c r="F1922" s="18" t="inlineStr">
        <is>
          <t>spline value</t>
        </is>
      </c>
      <c r="G1922" s="18" t="n"/>
      <c r="H1922" s="33" t="n">
        <v>2.84</v>
      </c>
      <c r="I1922" s="33" t="n"/>
      <c r="J1922" s="33" t="n"/>
      <c r="K1922" s="34" t="n">
        <v>-0.7739146237474861</v>
      </c>
      <c r="L1922" s="35">
        <f>IF(ISNUMBER(K1922),EXP(K1922),"")</f>
        <v/>
      </c>
      <c r="M1922" s="18" t="inlineStr">
        <is>
          <t>every value from 0.01 to 24.55 in steps of 0.01</t>
        </is>
      </c>
      <c r="N1922" s="18" t="inlineStr">
        <is>
          <t>buildings|large|distance_to_river_km</t>
        </is>
      </c>
    </row>
    <row r="1923">
      <c r="B1923" s="18" t="inlineStr">
        <is>
          <t>buildings|large|distance_to_river_km|2.85</t>
        </is>
      </c>
      <c r="C1923" s="18" t="inlineStr">
        <is>
          <t>buildings</t>
        </is>
      </c>
      <c r="D1923" s="18" t="inlineStr">
        <is>
          <t>large</t>
        </is>
      </c>
      <c r="E1923" s="18" t="inlineStr">
        <is>
          <t>distance_to_river_km</t>
        </is>
      </c>
      <c r="F1923" s="18" t="inlineStr">
        <is>
          <t>spline value</t>
        </is>
      </c>
      <c r="G1923" s="18" t="n"/>
      <c r="H1923" s="33" t="n">
        <v>2.85</v>
      </c>
      <c r="I1923" s="33" t="n"/>
      <c r="J1923" s="33" t="n"/>
      <c r="K1923" s="34" t="n">
        <v>-0.7737953686308408</v>
      </c>
      <c r="L1923" s="35">
        <f>IF(ISNUMBER(K1923),EXP(K1923),"")</f>
        <v/>
      </c>
      <c r="M1923" s="18" t="inlineStr">
        <is>
          <t>every value from 0.01 to 24.55 in steps of 0.01</t>
        </is>
      </c>
      <c r="N1923" s="18" t="inlineStr">
        <is>
          <t>buildings|large|distance_to_river_km</t>
        </is>
      </c>
    </row>
    <row r="1924">
      <c r="B1924" s="18" t="inlineStr">
        <is>
          <t>buildings|large|distance_to_river_km|2.86</t>
        </is>
      </c>
      <c r="C1924" s="18" t="inlineStr">
        <is>
          <t>buildings</t>
        </is>
      </c>
      <c r="D1924" s="18" t="inlineStr">
        <is>
          <t>large</t>
        </is>
      </c>
      <c r="E1924" s="18" t="inlineStr">
        <is>
          <t>distance_to_river_km</t>
        </is>
      </c>
      <c r="F1924" s="18" t="inlineStr">
        <is>
          <t>spline value</t>
        </is>
      </c>
      <c r="G1924" s="18" t="n"/>
      <c r="H1924" s="33" t="n">
        <v>2.86</v>
      </c>
      <c r="I1924" s="33" t="n"/>
      <c r="J1924" s="33" t="n"/>
      <c r="K1924" s="34" t="n">
        <v>-0.7736856494257357</v>
      </c>
      <c r="L1924" s="35">
        <f>IF(ISNUMBER(K1924),EXP(K1924),"")</f>
        <v/>
      </c>
      <c r="M1924" s="18" t="inlineStr">
        <is>
          <t>every value from 0.01 to 24.55 in steps of 0.01</t>
        </is>
      </c>
      <c r="N1924" s="18" t="inlineStr">
        <is>
          <t>buildings|large|distance_to_river_km</t>
        </is>
      </c>
    </row>
    <row r="1925">
      <c r="B1925" s="18" t="inlineStr">
        <is>
          <t>buildings|large|distance_to_river_km|2.87</t>
        </is>
      </c>
      <c r="C1925" s="18" t="inlineStr">
        <is>
          <t>buildings</t>
        </is>
      </c>
      <c r="D1925" s="18" t="inlineStr">
        <is>
          <t>large</t>
        </is>
      </c>
      <c r="E1925" s="18" t="inlineStr">
        <is>
          <t>distance_to_river_km</t>
        </is>
      </c>
      <c r="F1925" s="18" t="inlineStr">
        <is>
          <t>spline value</t>
        </is>
      </c>
      <c r="G1925" s="18" t="n"/>
      <c r="H1925" s="33" t="n">
        <v>2.87</v>
      </c>
      <c r="I1925" s="33" t="n"/>
      <c r="J1925" s="33" t="n"/>
      <c r="K1925" s="34" t="n">
        <v>-0.7735853385058589</v>
      </c>
      <c r="L1925" s="35">
        <f>IF(ISNUMBER(K1925),EXP(K1925),"")</f>
        <v/>
      </c>
      <c r="M1925" s="18" t="inlineStr">
        <is>
          <t>every value from 0.01 to 24.55 in steps of 0.01</t>
        </is>
      </c>
      <c r="N1925" s="18" t="inlineStr">
        <is>
          <t>buildings|large|distance_to_river_km</t>
        </is>
      </c>
    </row>
    <row r="1926">
      <c r="B1926" s="18" t="inlineStr">
        <is>
          <t>buildings|large|distance_to_river_km|2.88</t>
        </is>
      </c>
      <c r="C1926" s="18" t="inlineStr">
        <is>
          <t>buildings</t>
        </is>
      </c>
      <c r="D1926" s="18" t="inlineStr">
        <is>
          <t>large</t>
        </is>
      </c>
      <c r="E1926" s="18" t="inlineStr">
        <is>
          <t>distance_to_river_km</t>
        </is>
      </c>
      <c r="F1926" s="18" t="inlineStr">
        <is>
          <t>spline value</t>
        </is>
      </c>
      <c r="G1926" s="18" t="n"/>
      <c r="H1926" s="33" t="n">
        <v>2.88</v>
      </c>
      <c r="I1926" s="33" t="n"/>
      <c r="J1926" s="33" t="n"/>
      <c r="K1926" s="34" t="n">
        <v>-0.7734943082448997</v>
      </c>
      <c r="L1926" s="35">
        <f>IF(ISNUMBER(K1926),EXP(K1926),"")</f>
        <v/>
      </c>
      <c r="M1926" s="18" t="inlineStr">
        <is>
          <t>every value from 0.01 to 24.55 in steps of 0.01</t>
        </is>
      </c>
      <c r="N1926" s="18" t="inlineStr">
        <is>
          <t>buildings|large|distance_to_river_km</t>
        </is>
      </c>
    </row>
    <row r="1927">
      <c r="B1927" s="18" t="inlineStr">
        <is>
          <t>buildings|large|distance_to_river_km|2.89</t>
        </is>
      </c>
      <c r="C1927" s="18" t="inlineStr">
        <is>
          <t>buildings</t>
        </is>
      </c>
      <c r="D1927" s="18" t="inlineStr">
        <is>
          <t>large</t>
        </is>
      </c>
      <c r="E1927" s="18" t="inlineStr">
        <is>
          <t>distance_to_river_km</t>
        </is>
      </c>
      <c r="F1927" s="18" t="inlineStr">
        <is>
          <t>spline value</t>
        </is>
      </c>
      <c r="G1927" s="18" t="n"/>
      <c r="H1927" s="33" t="n">
        <v>2.89</v>
      </c>
      <c r="I1927" s="33" t="n"/>
      <c r="J1927" s="33" t="n"/>
      <c r="K1927" s="34" t="n">
        <v>-0.7734124310165457</v>
      </c>
      <c r="L1927" s="35">
        <f>IF(ISNUMBER(K1927),EXP(K1927),"")</f>
        <v/>
      </c>
      <c r="M1927" s="18" t="inlineStr">
        <is>
          <t>every value from 0.01 to 24.55 in steps of 0.01</t>
        </is>
      </c>
      <c r="N1927" s="18" t="inlineStr">
        <is>
          <t>buildings|large|distance_to_river_km</t>
        </is>
      </c>
    </row>
    <row r="1928">
      <c r="B1928" s="18" t="inlineStr">
        <is>
          <t>buildings|large|distance_to_river_km|2.90</t>
        </is>
      </c>
      <c r="C1928" s="18" t="inlineStr">
        <is>
          <t>buildings</t>
        </is>
      </c>
      <c r="D1928" s="18" t="inlineStr">
        <is>
          <t>large</t>
        </is>
      </c>
      <c r="E1928" s="18" t="inlineStr">
        <is>
          <t>distance_to_river_km</t>
        </is>
      </c>
      <c r="F1928" s="18" t="inlineStr">
        <is>
          <t>spline value</t>
        </is>
      </c>
      <c r="G1928" s="18" t="n"/>
      <c r="H1928" s="33" t="n">
        <v>2.9</v>
      </c>
      <c r="I1928" s="33" t="n"/>
      <c r="J1928" s="33" t="n"/>
      <c r="K1928" s="34" t="n">
        <v>-0.7733395791944861</v>
      </c>
      <c r="L1928" s="35">
        <f>IF(ISNUMBER(K1928),EXP(K1928),"")</f>
        <v/>
      </c>
      <c r="M1928" s="18" t="inlineStr">
        <is>
          <t>every value from 0.01 to 24.55 in steps of 0.01</t>
        </is>
      </c>
      <c r="N1928" s="18" t="inlineStr">
        <is>
          <t>buildings|large|distance_to_river_km</t>
        </is>
      </c>
    </row>
    <row r="1929">
      <c r="B1929" s="18" t="inlineStr">
        <is>
          <t>buildings|large|distance_to_river_km|2.91</t>
        </is>
      </c>
      <c r="C1929" s="18" t="inlineStr">
        <is>
          <t>buildings</t>
        </is>
      </c>
      <c r="D1929" s="18" t="inlineStr">
        <is>
          <t>large</t>
        </is>
      </c>
      <c r="E1929" s="18" t="inlineStr">
        <is>
          <t>distance_to_river_km</t>
        </is>
      </c>
      <c r="F1929" s="18" t="inlineStr">
        <is>
          <t>spline value</t>
        </is>
      </c>
      <c r="G1929" s="18" t="n"/>
      <c r="H1929" s="33" t="n">
        <v>2.91</v>
      </c>
      <c r="I1929" s="33" t="n"/>
      <c r="J1929" s="33" t="n"/>
      <c r="K1929" s="34" t="n">
        <v>-0.7732756251524091</v>
      </c>
      <c r="L1929" s="35">
        <f>IF(ISNUMBER(K1929),EXP(K1929),"")</f>
        <v/>
      </c>
      <c r="M1929" s="18" t="inlineStr">
        <is>
          <t>every value from 0.01 to 24.55 in steps of 0.01</t>
        </is>
      </c>
      <c r="N1929" s="18" t="inlineStr">
        <is>
          <t>buildings|large|distance_to_river_km</t>
        </is>
      </c>
    </row>
    <row r="1930">
      <c r="B1930" s="18" t="inlineStr">
        <is>
          <t>buildings|large|distance_to_river_km|2.92</t>
        </is>
      </c>
      <c r="C1930" s="18" t="inlineStr">
        <is>
          <t>buildings</t>
        </is>
      </c>
      <c r="D1930" s="18" t="inlineStr">
        <is>
          <t>large</t>
        </is>
      </c>
      <c r="E1930" s="18" t="inlineStr">
        <is>
          <t>distance_to_river_km</t>
        </is>
      </c>
      <c r="F1930" s="18" t="inlineStr">
        <is>
          <t>spline value</t>
        </is>
      </c>
      <c r="G1930" s="18" t="n"/>
      <c r="H1930" s="33" t="n">
        <v>2.92</v>
      </c>
      <c r="I1930" s="33" t="n"/>
      <c r="J1930" s="33" t="n"/>
      <c r="K1930" s="34" t="n">
        <v>-0.7732204412640034</v>
      </c>
      <c r="L1930" s="35">
        <f>IF(ISNUMBER(K1930),EXP(K1930),"")</f>
        <v/>
      </c>
      <c r="M1930" s="18" t="inlineStr">
        <is>
          <t>every value from 0.01 to 24.55 in steps of 0.01</t>
        </is>
      </c>
      <c r="N1930" s="18" t="inlineStr">
        <is>
          <t>buildings|large|distance_to_river_km</t>
        </is>
      </c>
    </row>
    <row r="1931">
      <c r="B1931" s="18" t="inlineStr">
        <is>
          <t>buildings|large|distance_to_river_km|2.93</t>
        </is>
      </c>
      <c r="C1931" s="18" t="inlineStr">
        <is>
          <t>buildings</t>
        </is>
      </c>
      <c r="D1931" s="18" t="inlineStr">
        <is>
          <t>large</t>
        </is>
      </c>
      <c r="E1931" s="18" t="inlineStr">
        <is>
          <t>distance_to_river_km</t>
        </is>
      </c>
      <c r="F1931" s="18" t="inlineStr">
        <is>
          <t>spline value</t>
        </is>
      </c>
      <c r="G1931" s="18" t="n"/>
      <c r="H1931" s="33" t="n">
        <v>2.93</v>
      </c>
      <c r="I1931" s="33" t="n"/>
      <c r="J1931" s="33" t="n"/>
      <c r="K1931" s="34" t="n">
        <v>-0.7731738999029576</v>
      </c>
      <c r="L1931" s="35">
        <f>IF(ISNUMBER(K1931),EXP(K1931),"")</f>
        <v/>
      </c>
      <c r="M1931" s="18" t="inlineStr">
        <is>
          <t>every value from 0.01 to 24.55 in steps of 0.01</t>
        </is>
      </c>
      <c r="N1931" s="18" t="inlineStr">
        <is>
          <t>buildings|large|distance_to_river_km</t>
        </is>
      </c>
    </row>
    <row r="1932">
      <c r="B1932" s="18" t="inlineStr">
        <is>
          <t>buildings|large|distance_to_river_km|2.94</t>
        </is>
      </c>
      <c r="C1932" s="18" t="inlineStr">
        <is>
          <t>buildings</t>
        </is>
      </c>
      <c r="D1932" s="18" t="inlineStr">
        <is>
          <t>large</t>
        </is>
      </c>
      <c r="E1932" s="18" t="inlineStr">
        <is>
          <t>distance_to_river_km</t>
        </is>
      </c>
      <c r="F1932" s="18" t="inlineStr">
        <is>
          <t>spline value</t>
        </is>
      </c>
      <c r="G1932" s="18" t="n"/>
      <c r="H1932" s="33" t="n">
        <v>2.94</v>
      </c>
      <c r="I1932" s="33" t="n"/>
      <c r="J1932" s="33" t="n"/>
      <c r="K1932" s="34" t="n">
        <v>-0.7731358734429599</v>
      </c>
      <c r="L1932" s="35">
        <f>IF(ISNUMBER(K1932),EXP(K1932),"")</f>
        <v/>
      </c>
      <c r="M1932" s="18" t="inlineStr">
        <is>
          <t>every value from 0.01 to 24.55 in steps of 0.01</t>
        </is>
      </c>
      <c r="N1932" s="18" t="inlineStr">
        <is>
          <t>buildings|large|distance_to_river_km</t>
        </is>
      </c>
    </row>
    <row r="1933">
      <c r="B1933" s="18" t="inlineStr">
        <is>
          <t>buildings|large|distance_to_river_km|2.95</t>
        </is>
      </c>
      <c r="C1933" s="18" t="inlineStr">
        <is>
          <t>buildings</t>
        </is>
      </c>
      <c r="D1933" s="18" t="inlineStr">
        <is>
          <t>large</t>
        </is>
      </c>
      <c r="E1933" s="18" t="inlineStr">
        <is>
          <t>distance_to_river_km</t>
        </is>
      </c>
      <c r="F1933" s="18" t="inlineStr">
        <is>
          <t>spline value</t>
        </is>
      </c>
      <c r="G1933" s="18" t="n"/>
      <c r="H1933" s="33" t="n">
        <v>2.95</v>
      </c>
      <c r="I1933" s="33" t="n"/>
      <c r="J1933" s="33" t="n"/>
      <c r="K1933" s="34" t="n">
        <v>-0.773106234257699</v>
      </c>
      <c r="L1933" s="35">
        <f>IF(ISNUMBER(K1933),EXP(K1933),"")</f>
        <v/>
      </c>
      <c r="M1933" s="18" t="inlineStr">
        <is>
          <t>every value from 0.01 to 24.55 in steps of 0.01</t>
        </is>
      </c>
      <c r="N1933" s="18" t="inlineStr">
        <is>
          <t>buildings|large|distance_to_river_km</t>
        </is>
      </c>
    </row>
    <row r="1934">
      <c r="B1934" s="18" t="inlineStr">
        <is>
          <t>buildings|large|distance_to_river_km|2.96</t>
        </is>
      </c>
      <c r="C1934" s="18" t="inlineStr">
        <is>
          <t>buildings</t>
        </is>
      </c>
      <c r="D1934" s="18" t="inlineStr">
        <is>
          <t>large</t>
        </is>
      </c>
      <c r="E1934" s="18" t="inlineStr">
        <is>
          <t>distance_to_river_km</t>
        </is>
      </c>
      <c r="F1934" s="18" t="inlineStr">
        <is>
          <t>spline value</t>
        </is>
      </c>
      <c r="G1934" s="18" t="n"/>
      <c r="H1934" s="33" t="n">
        <v>2.96</v>
      </c>
      <c r="I1934" s="33" t="n"/>
      <c r="J1934" s="33" t="n"/>
      <c r="K1934" s="34" t="n">
        <v>-0.7730848547208634</v>
      </c>
      <c r="L1934" s="35">
        <f>IF(ISNUMBER(K1934),EXP(K1934),"")</f>
        <v/>
      </c>
      <c r="M1934" s="18" t="inlineStr">
        <is>
          <t>every value from 0.01 to 24.55 in steps of 0.01</t>
        </is>
      </c>
      <c r="N1934" s="18" t="inlineStr">
        <is>
          <t>buildings|large|distance_to_river_km</t>
        </is>
      </c>
    </row>
    <row r="1935">
      <c r="B1935" s="18" t="inlineStr">
        <is>
          <t>buildings|large|distance_to_river_km|2.97</t>
        </is>
      </c>
      <c r="C1935" s="18" t="inlineStr">
        <is>
          <t>buildings</t>
        </is>
      </c>
      <c r="D1935" s="18" t="inlineStr">
        <is>
          <t>large</t>
        </is>
      </c>
      <c r="E1935" s="18" t="inlineStr">
        <is>
          <t>distance_to_river_km</t>
        </is>
      </c>
      <c r="F1935" s="18" t="inlineStr">
        <is>
          <t>spline value</t>
        </is>
      </c>
      <c r="G1935" s="18" t="n"/>
      <c r="H1935" s="33" t="n">
        <v>2.97</v>
      </c>
      <c r="I1935" s="33" t="n"/>
      <c r="J1935" s="33" t="n"/>
      <c r="K1935" s="34" t="n">
        <v>-0.7730716072061418</v>
      </c>
      <c r="L1935" s="35">
        <f>IF(ISNUMBER(K1935),EXP(K1935),"")</f>
        <v/>
      </c>
      <c r="M1935" s="18" t="inlineStr">
        <is>
          <t>every value from 0.01 to 24.55 in steps of 0.01</t>
        </is>
      </c>
      <c r="N1935" s="18" t="inlineStr">
        <is>
          <t>buildings|large|distance_to_river_km</t>
        </is>
      </c>
    </row>
    <row r="1936">
      <c r="B1936" s="18" t="inlineStr">
        <is>
          <t>buildings|large|distance_to_river_km|2.98</t>
        </is>
      </c>
      <c r="C1936" s="18" t="inlineStr">
        <is>
          <t>buildings</t>
        </is>
      </c>
      <c r="D1936" s="18" t="inlineStr">
        <is>
          <t>large</t>
        </is>
      </c>
      <c r="E1936" s="18" t="inlineStr">
        <is>
          <t>distance_to_river_km</t>
        </is>
      </c>
      <c r="F1936" s="18" t="inlineStr">
        <is>
          <t>spline value</t>
        </is>
      </c>
      <c r="G1936" s="18" t="n"/>
      <c r="H1936" s="33" t="n">
        <v>2.98</v>
      </c>
      <c r="I1936" s="33" t="n"/>
      <c r="J1936" s="33" t="n"/>
      <c r="K1936" s="34" t="n">
        <v>-0.7730663640872224</v>
      </c>
      <c r="L1936" s="35">
        <f>IF(ISNUMBER(K1936),EXP(K1936),"")</f>
        <v/>
      </c>
      <c r="M1936" s="18" t="inlineStr">
        <is>
          <t>every value from 0.01 to 24.55 in steps of 0.01</t>
        </is>
      </c>
      <c r="N1936" s="18" t="inlineStr">
        <is>
          <t>buildings|large|distance_to_river_km</t>
        </is>
      </c>
    </row>
    <row r="1937">
      <c r="B1937" s="18" t="inlineStr">
        <is>
          <t>buildings|large|distance_to_river_km|2.99</t>
        </is>
      </c>
      <c r="C1937" s="18" t="inlineStr">
        <is>
          <t>buildings</t>
        </is>
      </c>
      <c r="D1937" s="18" t="inlineStr">
        <is>
          <t>large</t>
        </is>
      </c>
      <c r="E1937" s="18" t="inlineStr">
        <is>
          <t>distance_to_river_km</t>
        </is>
      </c>
      <c r="F1937" s="18" t="inlineStr">
        <is>
          <t>spline value</t>
        </is>
      </c>
      <c r="G1937" s="18" t="n"/>
      <c r="H1937" s="33" t="n">
        <v>2.99</v>
      </c>
      <c r="I1937" s="33" t="n"/>
      <c r="J1937" s="33" t="n"/>
      <c r="K1937" s="34" t="n">
        <v>-0.7730689977377939</v>
      </c>
      <c r="L1937" s="35">
        <f>IF(ISNUMBER(K1937),EXP(K1937),"")</f>
        <v/>
      </c>
      <c r="M1937" s="18" t="inlineStr">
        <is>
          <t>every value from 0.01 to 24.55 in steps of 0.01</t>
        </is>
      </c>
      <c r="N1937" s="18" t="inlineStr">
        <is>
          <t>buildings|large|distance_to_river_km</t>
        </is>
      </c>
    </row>
    <row r="1938">
      <c r="B1938" s="18" t="inlineStr">
        <is>
          <t>buildings|large|distance_to_river_km|3.00</t>
        </is>
      </c>
      <c r="C1938" s="18" t="inlineStr">
        <is>
          <t>buildings</t>
        </is>
      </c>
      <c r="D1938" s="18" t="inlineStr">
        <is>
          <t>large</t>
        </is>
      </c>
      <c r="E1938" s="18" t="inlineStr">
        <is>
          <t>distance_to_river_km</t>
        </is>
      </c>
      <c r="F1938" s="18" t="inlineStr">
        <is>
          <t>spline value</t>
        </is>
      </c>
      <c r="G1938" s="18" t="n"/>
      <c r="H1938" s="33" t="n">
        <v>3</v>
      </c>
      <c r="I1938" s="33" t="n"/>
      <c r="J1938" s="33" t="n"/>
      <c r="K1938" s="34" t="n">
        <v>-0.7730793805315449</v>
      </c>
      <c r="L1938" s="35">
        <f>IF(ISNUMBER(K1938),EXP(K1938),"")</f>
        <v/>
      </c>
      <c r="M1938" s="18" t="inlineStr">
        <is>
          <t>every value from 0.01 to 24.55 in steps of 0.01</t>
        </is>
      </c>
      <c r="N1938" s="18" t="inlineStr">
        <is>
          <t>buildings|large|distance_to_river_km</t>
        </is>
      </c>
    </row>
    <row r="1939">
      <c r="B1939" s="18" t="inlineStr">
        <is>
          <t>buildings|large|distance_to_river_km|3.01</t>
        </is>
      </c>
      <c r="C1939" s="18" t="inlineStr">
        <is>
          <t>buildings</t>
        </is>
      </c>
      <c r="D1939" s="18" t="inlineStr">
        <is>
          <t>large</t>
        </is>
      </c>
      <c r="E1939" s="18" t="inlineStr">
        <is>
          <t>distance_to_river_km</t>
        </is>
      </c>
      <c r="F1939" s="18" t="inlineStr">
        <is>
          <t>spline value</t>
        </is>
      </c>
      <c r="G1939" s="18" t="n"/>
      <c r="H1939" s="33" t="n">
        <v>3.01</v>
      </c>
      <c r="I1939" s="33" t="n"/>
      <c r="J1939" s="33" t="n"/>
      <c r="K1939" s="34" t="n">
        <v>-0.7730973848421641</v>
      </c>
      <c r="L1939" s="35">
        <f>IF(ISNUMBER(K1939),EXP(K1939),"")</f>
        <v/>
      </c>
      <c r="M1939" s="18" t="inlineStr">
        <is>
          <t>every value from 0.01 to 24.55 in steps of 0.01</t>
        </is>
      </c>
      <c r="N1939" s="18" t="inlineStr">
        <is>
          <t>buildings|large|distance_to_river_km</t>
        </is>
      </c>
    </row>
    <row r="1940">
      <c r="B1940" s="18" t="inlineStr">
        <is>
          <t>buildings|large|distance_to_river_km|3.02</t>
        </is>
      </c>
      <c r="C1940" s="18" t="inlineStr">
        <is>
          <t>buildings</t>
        </is>
      </c>
      <c r="D1940" s="18" t="inlineStr">
        <is>
          <t>large</t>
        </is>
      </c>
      <c r="E1940" s="18" t="inlineStr">
        <is>
          <t>distance_to_river_km</t>
        </is>
      </c>
      <c r="F1940" s="18" t="inlineStr">
        <is>
          <t>spline value</t>
        </is>
      </c>
      <c r="G1940" s="18" t="n"/>
      <c r="H1940" s="33" t="n">
        <v>3.02</v>
      </c>
      <c r="I1940" s="33" t="n"/>
      <c r="J1940" s="33" t="n"/>
      <c r="K1940" s="34" t="n">
        <v>-0.7731228830433392</v>
      </c>
      <c r="L1940" s="35">
        <f>IF(ISNUMBER(K1940),EXP(K1940),"")</f>
        <v/>
      </c>
      <c r="M1940" s="18" t="inlineStr">
        <is>
          <t>every value from 0.01 to 24.55 in steps of 0.01</t>
        </is>
      </c>
      <c r="N1940" s="18" t="inlineStr">
        <is>
          <t>buildings|large|distance_to_river_km</t>
        </is>
      </c>
    </row>
    <row r="1941">
      <c r="B1941" s="18" t="inlineStr">
        <is>
          <t>buildings|large|distance_to_river_km|3.03</t>
        </is>
      </c>
      <c r="C1941" s="18" t="inlineStr">
        <is>
          <t>buildings</t>
        </is>
      </c>
      <c r="D1941" s="18" t="inlineStr">
        <is>
          <t>large</t>
        </is>
      </c>
      <c r="E1941" s="18" t="inlineStr">
        <is>
          <t>distance_to_river_km</t>
        </is>
      </c>
      <c r="F1941" s="18" t="inlineStr">
        <is>
          <t>spline value</t>
        </is>
      </c>
      <c r="G1941" s="18" t="n"/>
      <c r="H1941" s="33" t="n">
        <v>3.03</v>
      </c>
      <c r="I1941" s="33" t="n"/>
      <c r="J1941" s="33" t="n"/>
      <c r="K1941" s="34" t="n">
        <v>-0.7731557475087595</v>
      </c>
      <c r="L1941" s="35">
        <f>IF(ISNUMBER(K1941),EXP(K1941),"")</f>
        <v/>
      </c>
      <c r="M1941" s="18" t="inlineStr">
        <is>
          <t>every value from 0.01 to 24.55 in steps of 0.01</t>
        </is>
      </c>
      <c r="N1941" s="18" t="inlineStr">
        <is>
          <t>buildings|large|distance_to_river_km</t>
        </is>
      </c>
    </row>
    <row r="1942">
      <c r="B1942" s="18" t="inlineStr">
        <is>
          <t>buildings|large|distance_to_river_km|3.04</t>
        </is>
      </c>
      <c r="C1942" s="18" t="inlineStr">
        <is>
          <t>buildings</t>
        </is>
      </c>
      <c r="D1942" s="18" t="inlineStr">
        <is>
          <t>large</t>
        </is>
      </c>
      <c r="E1942" s="18" t="inlineStr">
        <is>
          <t>distance_to_river_km</t>
        </is>
      </c>
      <c r="F1942" s="18" t="inlineStr">
        <is>
          <t>spline value</t>
        </is>
      </c>
      <c r="G1942" s="18" t="n"/>
      <c r="H1942" s="33" t="n">
        <v>3.04</v>
      </c>
      <c r="I1942" s="33" t="n"/>
      <c r="J1942" s="33" t="n"/>
      <c r="K1942" s="34" t="n">
        <v>-0.7731958506121134</v>
      </c>
      <c r="L1942" s="35">
        <f>IF(ISNUMBER(K1942),EXP(K1942),"")</f>
        <v/>
      </c>
      <c r="M1942" s="18" t="inlineStr">
        <is>
          <t>every value from 0.01 to 24.55 in steps of 0.01</t>
        </is>
      </c>
      <c r="N1942" s="18" t="inlineStr">
        <is>
          <t>buildings|large|distance_to_river_km</t>
        </is>
      </c>
    </row>
    <row r="1943">
      <c r="B1943" s="18" t="inlineStr">
        <is>
          <t>buildings|large|distance_to_river_km|3.05</t>
        </is>
      </c>
      <c r="C1943" s="18" t="inlineStr">
        <is>
          <t>buildings</t>
        </is>
      </c>
      <c r="D1943" s="18" t="inlineStr">
        <is>
          <t>large</t>
        </is>
      </c>
      <c r="E1943" s="18" t="inlineStr">
        <is>
          <t>distance_to_river_km</t>
        </is>
      </c>
      <c r="F1943" s="18" t="inlineStr">
        <is>
          <t>spline value</t>
        </is>
      </c>
      <c r="G1943" s="18" t="n"/>
      <c r="H1943" s="33" t="n">
        <v>3.05</v>
      </c>
      <c r="I1943" s="33" t="n"/>
      <c r="J1943" s="33" t="n"/>
      <c r="K1943" s="34" t="n">
        <v>-0.7732430647270891</v>
      </c>
      <c r="L1943" s="35">
        <f>IF(ISNUMBER(K1943),EXP(K1943),"")</f>
        <v/>
      </c>
      <c r="M1943" s="18" t="inlineStr">
        <is>
          <t>every value from 0.01 to 24.55 in steps of 0.01</t>
        </is>
      </c>
      <c r="N1943" s="18" t="inlineStr">
        <is>
          <t>buildings|large|distance_to_river_km</t>
        </is>
      </c>
    </row>
    <row r="1944">
      <c r="B1944" s="18" t="inlineStr">
        <is>
          <t>buildings|large|distance_to_river_km|3.06</t>
        </is>
      </c>
      <c r="C1944" s="18" t="inlineStr">
        <is>
          <t>buildings</t>
        </is>
      </c>
      <c r="D1944" s="18" t="inlineStr">
        <is>
          <t>large</t>
        </is>
      </c>
      <c r="E1944" s="18" t="inlineStr">
        <is>
          <t>distance_to_river_km</t>
        </is>
      </c>
      <c r="F1944" s="18" t="inlineStr">
        <is>
          <t>spline value</t>
        </is>
      </c>
      <c r="G1944" s="18" t="n"/>
      <c r="H1944" s="33" t="n">
        <v>3.06</v>
      </c>
      <c r="I1944" s="33" t="n"/>
      <c r="J1944" s="33" t="n"/>
      <c r="K1944" s="34" t="n">
        <v>-0.7732972622273756</v>
      </c>
      <c r="L1944" s="35">
        <f>IF(ISNUMBER(K1944),EXP(K1944),"")</f>
        <v/>
      </c>
      <c r="M1944" s="18" t="inlineStr">
        <is>
          <t>every value from 0.01 to 24.55 in steps of 0.01</t>
        </is>
      </c>
      <c r="N1944" s="18" t="inlineStr">
        <is>
          <t>buildings|large|distance_to_river_km</t>
        </is>
      </c>
    </row>
    <row r="1945">
      <c r="B1945" s="18" t="inlineStr">
        <is>
          <t>buildings|large|distance_to_river_km|3.07</t>
        </is>
      </c>
      <c r="C1945" s="18" t="inlineStr">
        <is>
          <t>buildings</t>
        </is>
      </c>
      <c r="D1945" s="18" t="inlineStr">
        <is>
          <t>large</t>
        </is>
      </c>
      <c r="E1945" s="18" t="inlineStr">
        <is>
          <t>distance_to_river_km</t>
        </is>
      </c>
      <c r="F1945" s="18" t="inlineStr">
        <is>
          <t>spline value</t>
        </is>
      </c>
      <c r="G1945" s="18" t="n"/>
      <c r="H1945" s="33" t="n">
        <v>3.07</v>
      </c>
      <c r="I1945" s="33" t="n"/>
      <c r="J1945" s="33" t="n"/>
      <c r="K1945" s="34" t="n">
        <v>-0.7733583154866609</v>
      </c>
      <c r="L1945" s="35">
        <f>IF(ISNUMBER(K1945),EXP(K1945),"")</f>
        <v/>
      </c>
      <c r="M1945" s="18" t="inlineStr">
        <is>
          <t>every value from 0.01 to 24.55 in steps of 0.01</t>
        </is>
      </c>
      <c r="N1945" s="18" t="inlineStr">
        <is>
          <t>buildings|large|distance_to_river_km</t>
        </is>
      </c>
    </row>
    <row r="1946">
      <c r="B1946" s="18" t="inlineStr">
        <is>
          <t>buildings|large|distance_to_river_km|3.08</t>
        </is>
      </c>
      <c r="C1946" s="18" t="inlineStr">
        <is>
          <t>buildings</t>
        </is>
      </c>
      <c r="D1946" s="18" t="inlineStr">
        <is>
          <t>large</t>
        </is>
      </c>
      <c r="E1946" s="18" t="inlineStr">
        <is>
          <t>distance_to_river_km</t>
        </is>
      </c>
      <c r="F1946" s="18" t="inlineStr">
        <is>
          <t>spline value</t>
        </is>
      </c>
      <c r="G1946" s="18" t="n"/>
      <c r="H1946" s="33" t="n">
        <v>3.08</v>
      </c>
      <c r="I1946" s="33" t="n"/>
      <c r="J1946" s="33" t="n"/>
      <c r="K1946" s="34" t="n">
        <v>-0.7734260968786342</v>
      </c>
      <c r="L1946" s="35">
        <f>IF(ISNUMBER(K1946),EXP(K1946),"")</f>
        <v/>
      </c>
      <c r="M1946" s="18" t="inlineStr">
        <is>
          <t>every value from 0.01 to 24.55 in steps of 0.01</t>
        </is>
      </c>
      <c r="N1946" s="18" t="inlineStr">
        <is>
          <t>buildings|large|distance_to_river_km</t>
        </is>
      </c>
    </row>
    <row r="1947">
      <c r="B1947" s="18" t="inlineStr">
        <is>
          <t>buildings|large|distance_to_river_km|3.09</t>
        </is>
      </c>
      <c r="C1947" s="18" t="inlineStr">
        <is>
          <t>buildings</t>
        </is>
      </c>
      <c r="D1947" s="18" t="inlineStr">
        <is>
          <t>large</t>
        </is>
      </c>
      <c r="E1947" s="18" t="inlineStr">
        <is>
          <t>distance_to_river_km</t>
        </is>
      </c>
      <c r="F1947" s="18" t="inlineStr">
        <is>
          <t>spline value</t>
        </is>
      </c>
      <c r="G1947" s="18" t="n"/>
      <c r="H1947" s="33" t="n">
        <v>3.09</v>
      </c>
      <c r="I1947" s="33" t="n"/>
      <c r="J1947" s="33" t="n"/>
      <c r="K1947" s="34" t="n">
        <v>-0.7735004787769831</v>
      </c>
      <c r="L1947" s="35">
        <f>IF(ISNUMBER(K1947),EXP(K1947),"")</f>
        <v/>
      </c>
      <c r="M1947" s="18" t="inlineStr">
        <is>
          <t>every value from 0.01 to 24.55 in steps of 0.01</t>
        </is>
      </c>
      <c r="N1947" s="18" t="inlineStr">
        <is>
          <t>buildings|large|distance_to_river_km</t>
        </is>
      </c>
    </row>
    <row r="1948">
      <c r="B1948" s="18" t="inlineStr">
        <is>
          <t>buildings|large|distance_to_river_km|3.10</t>
        </is>
      </c>
      <c r="C1948" s="18" t="inlineStr">
        <is>
          <t>buildings</t>
        </is>
      </c>
      <c r="D1948" s="18" t="inlineStr">
        <is>
          <t>large</t>
        </is>
      </c>
      <c r="E1948" s="18" t="inlineStr">
        <is>
          <t>distance_to_river_km</t>
        </is>
      </c>
      <c r="F1948" s="18" t="inlineStr">
        <is>
          <t>spline value</t>
        </is>
      </c>
      <c r="G1948" s="18" t="n"/>
      <c r="H1948" s="33" t="n">
        <v>3.1</v>
      </c>
      <c r="I1948" s="33" t="n"/>
      <c r="J1948" s="33" t="n"/>
      <c r="K1948" s="34" t="n">
        <v>-0.7735813335553969</v>
      </c>
      <c r="L1948" s="35">
        <f>IF(ISNUMBER(K1948),EXP(K1948),"")</f>
        <v/>
      </c>
      <c r="M1948" s="18" t="inlineStr">
        <is>
          <t>every value from 0.01 to 24.55 in steps of 0.01</t>
        </is>
      </c>
      <c r="N1948" s="18" t="inlineStr">
        <is>
          <t>buildings|large|distance_to_river_km</t>
        </is>
      </c>
    </row>
    <row r="1949">
      <c r="B1949" s="18" t="inlineStr">
        <is>
          <t>buildings|large|distance_to_river_km|3.11</t>
        </is>
      </c>
      <c r="C1949" s="18" t="inlineStr">
        <is>
          <t>buildings</t>
        </is>
      </c>
      <c r="D1949" s="18" t="inlineStr">
        <is>
          <t>large</t>
        </is>
      </c>
      <c r="E1949" s="18" t="inlineStr">
        <is>
          <t>distance_to_river_km</t>
        </is>
      </c>
      <c r="F1949" s="18" t="inlineStr">
        <is>
          <t>spline value</t>
        </is>
      </c>
      <c r="G1949" s="18" t="n"/>
      <c r="H1949" s="33" t="n">
        <v>3.11</v>
      </c>
      <c r="I1949" s="33" t="n"/>
      <c r="J1949" s="33" t="n"/>
      <c r="K1949" s="34" t="n">
        <v>-0.7736685335875639</v>
      </c>
      <c r="L1949" s="35">
        <f>IF(ISNUMBER(K1949),EXP(K1949),"")</f>
        <v/>
      </c>
      <c r="M1949" s="18" t="inlineStr">
        <is>
          <t>every value from 0.01 to 24.55 in steps of 0.01</t>
        </is>
      </c>
      <c r="N1949" s="18" t="inlineStr">
        <is>
          <t>buildings|large|distance_to_river_km</t>
        </is>
      </c>
    </row>
    <row r="1950">
      <c r="B1950" s="18" t="inlineStr">
        <is>
          <t>buildings|large|distance_to_river_km|3.12</t>
        </is>
      </c>
      <c r="C1950" s="18" t="inlineStr">
        <is>
          <t>buildings</t>
        </is>
      </c>
      <c r="D1950" s="18" t="inlineStr">
        <is>
          <t>large</t>
        </is>
      </c>
      <c r="E1950" s="18" t="inlineStr">
        <is>
          <t>distance_to_river_km</t>
        </is>
      </c>
      <c r="F1950" s="18" t="inlineStr">
        <is>
          <t>spline value</t>
        </is>
      </c>
      <c r="G1950" s="18" t="n"/>
      <c r="H1950" s="33" t="n">
        <v>3.12</v>
      </c>
      <c r="I1950" s="33" t="n"/>
      <c r="J1950" s="33" t="n"/>
      <c r="K1950" s="34" t="n">
        <v>-0.7737619512471725</v>
      </c>
      <c r="L1950" s="35">
        <f>IF(ISNUMBER(K1950),EXP(K1950),"")</f>
        <v/>
      </c>
      <c r="M1950" s="18" t="inlineStr">
        <is>
          <t>every value from 0.01 to 24.55 in steps of 0.01</t>
        </is>
      </c>
      <c r="N1950" s="18" t="inlineStr">
        <is>
          <t>buildings|large|distance_to_river_km</t>
        </is>
      </c>
    </row>
    <row r="1951">
      <c r="B1951" s="18" t="inlineStr">
        <is>
          <t>buildings|large|distance_to_river_km|3.13</t>
        </is>
      </c>
      <c r="C1951" s="18" t="inlineStr">
        <is>
          <t>buildings</t>
        </is>
      </c>
      <c r="D1951" s="18" t="inlineStr">
        <is>
          <t>large</t>
        </is>
      </c>
      <c r="E1951" s="18" t="inlineStr">
        <is>
          <t>distance_to_river_km</t>
        </is>
      </c>
      <c r="F1951" s="18" t="inlineStr">
        <is>
          <t>spline value</t>
        </is>
      </c>
      <c r="G1951" s="18" t="n"/>
      <c r="H1951" s="33" t="n">
        <v>3.13</v>
      </c>
      <c r="I1951" s="33" t="n"/>
      <c r="J1951" s="33" t="n"/>
      <c r="K1951" s="34" t="n">
        <v>-0.7738614589079115</v>
      </c>
      <c r="L1951" s="35">
        <f>IF(ISNUMBER(K1951),EXP(K1951),"")</f>
        <v/>
      </c>
      <c r="M1951" s="18" t="inlineStr">
        <is>
          <t>every value from 0.01 to 24.55 in steps of 0.01</t>
        </is>
      </c>
      <c r="N1951" s="18" t="inlineStr">
        <is>
          <t>buildings|large|distance_to_river_km</t>
        </is>
      </c>
    </row>
    <row r="1952">
      <c r="B1952" s="18" t="inlineStr">
        <is>
          <t>buildings|large|distance_to_river_km|3.14</t>
        </is>
      </c>
      <c r="C1952" s="18" t="inlineStr">
        <is>
          <t>buildings</t>
        </is>
      </c>
      <c r="D1952" s="18" t="inlineStr">
        <is>
          <t>large</t>
        </is>
      </c>
      <c r="E1952" s="18" t="inlineStr">
        <is>
          <t>distance_to_river_km</t>
        </is>
      </c>
      <c r="F1952" s="18" t="inlineStr">
        <is>
          <t>spline value</t>
        </is>
      </c>
      <c r="G1952" s="18" t="n"/>
      <c r="H1952" s="33" t="n">
        <v>3.14</v>
      </c>
      <c r="I1952" s="33" t="n"/>
      <c r="J1952" s="33" t="n"/>
      <c r="K1952" s="34" t="n">
        <v>-0.7739669289434686</v>
      </c>
      <c r="L1952" s="35">
        <f>IF(ISNUMBER(K1952),EXP(K1952),"")</f>
        <v/>
      </c>
      <c r="M1952" s="18" t="inlineStr">
        <is>
          <t>every value from 0.01 to 24.55 in steps of 0.01</t>
        </is>
      </c>
      <c r="N1952" s="18" t="inlineStr">
        <is>
          <t>buildings|large|distance_to_river_km</t>
        </is>
      </c>
    </row>
    <row r="1953">
      <c r="B1953" s="18" t="inlineStr">
        <is>
          <t>buildings|large|distance_to_river_km|3.15</t>
        </is>
      </c>
      <c r="C1953" s="18" t="inlineStr">
        <is>
          <t>buildings</t>
        </is>
      </c>
      <c r="D1953" s="18" t="inlineStr">
        <is>
          <t>large</t>
        </is>
      </c>
      <c r="E1953" s="18" t="inlineStr">
        <is>
          <t>distance_to_river_km</t>
        </is>
      </c>
      <c r="F1953" s="18" t="inlineStr">
        <is>
          <t>spline value</t>
        </is>
      </c>
      <c r="G1953" s="18" t="n"/>
      <c r="H1953" s="33" t="n">
        <v>3.15</v>
      </c>
      <c r="I1953" s="33" t="n"/>
      <c r="J1953" s="33" t="n"/>
      <c r="K1953" s="34" t="n">
        <v>-0.7740782337275336</v>
      </c>
      <c r="L1953" s="35">
        <f>IF(ISNUMBER(K1953),EXP(K1953),"")</f>
        <v/>
      </c>
      <c r="M1953" s="18" t="inlineStr">
        <is>
          <t>every value from 0.01 to 24.55 in steps of 0.01</t>
        </is>
      </c>
      <c r="N1953" s="18" t="inlineStr">
        <is>
          <t>buildings|large|distance_to_river_km</t>
        </is>
      </c>
    </row>
    <row r="1954">
      <c r="B1954" s="18" t="inlineStr">
        <is>
          <t>buildings|large|distance_to_river_km|3.16</t>
        </is>
      </c>
      <c r="C1954" s="18" t="inlineStr">
        <is>
          <t>buildings</t>
        </is>
      </c>
      <c r="D1954" s="18" t="inlineStr">
        <is>
          <t>large</t>
        </is>
      </c>
      <c r="E1954" s="18" t="inlineStr">
        <is>
          <t>distance_to_river_km</t>
        </is>
      </c>
      <c r="F1954" s="18" t="inlineStr">
        <is>
          <t>spline value</t>
        </is>
      </c>
      <c r="G1954" s="18" t="n"/>
      <c r="H1954" s="33" t="n">
        <v>3.16</v>
      </c>
      <c r="I1954" s="33" t="n"/>
      <c r="J1954" s="33" t="n"/>
      <c r="K1954" s="34" t="n">
        <v>-0.7741952456337942</v>
      </c>
      <c r="L1954" s="35">
        <f>IF(ISNUMBER(K1954),EXP(K1954),"")</f>
        <v/>
      </c>
      <c r="M1954" s="18" t="inlineStr">
        <is>
          <t>every value from 0.01 to 24.55 in steps of 0.01</t>
        </is>
      </c>
      <c r="N1954" s="18" t="inlineStr">
        <is>
          <t>buildings|large|distance_to_river_km</t>
        </is>
      </c>
    </row>
    <row r="1955">
      <c r="B1955" s="18" t="inlineStr">
        <is>
          <t>buildings|large|distance_to_river_km|3.17</t>
        </is>
      </c>
      <c r="C1955" s="18" t="inlineStr">
        <is>
          <t>buildings</t>
        </is>
      </c>
      <c r="D1955" s="18" t="inlineStr">
        <is>
          <t>large</t>
        </is>
      </c>
      <c r="E1955" s="18" t="inlineStr">
        <is>
          <t>distance_to_river_km</t>
        </is>
      </c>
      <c r="F1955" s="18" t="inlineStr">
        <is>
          <t>spline value</t>
        </is>
      </c>
      <c r="G1955" s="18" t="n"/>
      <c r="H1955" s="33" t="n">
        <v>3.17</v>
      </c>
      <c r="I1955" s="33" t="n"/>
      <c r="J1955" s="33" t="n"/>
      <c r="K1955" s="34" t="n">
        <v>-0.7743178370359388</v>
      </c>
      <c r="L1955" s="35">
        <f>IF(ISNUMBER(K1955),EXP(K1955),"")</f>
        <v/>
      </c>
      <c r="M1955" s="18" t="inlineStr">
        <is>
          <t>every value from 0.01 to 24.55 in steps of 0.01</t>
        </is>
      </c>
      <c r="N1955" s="18" t="inlineStr">
        <is>
          <t>buildings|large|distance_to_river_km</t>
        </is>
      </c>
    </row>
    <row r="1956">
      <c r="B1956" s="18" t="inlineStr">
        <is>
          <t>buildings|large|distance_to_river_km|3.18</t>
        </is>
      </c>
      <c r="C1956" s="18" t="inlineStr">
        <is>
          <t>buildings</t>
        </is>
      </c>
      <c r="D1956" s="18" t="inlineStr">
        <is>
          <t>large</t>
        </is>
      </c>
      <c r="E1956" s="18" t="inlineStr">
        <is>
          <t>distance_to_river_km</t>
        </is>
      </c>
      <c r="F1956" s="18" t="inlineStr">
        <is>
          <t>spline value</t>
        </is>
      </c>
      <c r="G1956" s="18" t="n"/>
      <c r="H1956" s="33" t="n">
        <v>3.18</v>
      </c>
      <c r="I1956" s="33" t="n"/>
      <c r="J1956" s="33" t="n"/>
      <c r="K1956" s="34" t="n">
        <v>-0.7744458803076567</v>
      </c>
      <c r="L1956" s="35">
        <f>IF(ISNUMBER(K1956),EXP(K1956),"")</f>
        <v/>
      </c>
      <c r="M1956" s="18" t="inlineStr">
        <is>
          <t>every value from 0.01 to 24.55 in steps of 0.01</t>
        </is>
      </c>
      <c r="N1956" s="18" t="inlineStr">
        <is>
          <t>buildings|large|distance_to_river_km</t>
        </is>
      </c>
    </row>
    <row r="1957">
      <c r="B1957" s="18" t="inlineStr">
        <is>
          <t>buildings|large|distance_to_river_km|3.19</t>
        </is>
      </c>
      <c r="C1957" s="18" t="inlineStr">
        <is>
          <t>buildings</t>
        </is>
      </c>
      <c r="D1957" s="18" t="inlineStr">
        <is>
          <t>large</t>
        </is>
      </c>
      <c r="E1957" s="18" t="inlineStr">
        <is>
          <t>distance_to_river_km</t>
        </is>
      </c>
      <c r="F1957" s="18" t="inlineStr">
        <is>
          <t>spline value</t>
        </is>
      </c>
      <c r="G1957" s="18" t="n"/>
      <c r="H1957" s="33" t="n">
        <v>3.19</v>
      </c>
      <c r="I1957" s="33" t="n"/>
      <c r="J1957" s="33" t="n"/>
      <c r="K1957" s="34" t="n">
        <v>-0.7745792478226357</v>
      </c>
      <c r="L1957" s="35">
        <f>IF(ISNUMBER(K1957),EXP(K1957),"")</f>
        <v/>
      </c>
      <c r="M1957" s="18" t="inlineStr">
        <is>
          <t>every value from 0.01 to 24.55 in steps of 0.01</t>
        </is>
      </c>
      <c r="N1957" s="18" t="inlineStr">
        <is>
          <t>buildings|large|distance_to_river_km</t>
        </is>
      </c>
    </row>
    <row r="1958">
      <c r="B1958" s="18" t="inlineStr">
        <is>
          <t>buildings|large|distance_to_river_km|3.20</t>
        </is>
      </c>
      <c r="C1958" s="18" t="inlineStr">
        <is>
          <t>buildings</t>
        </is>
      </c>
      <c r="D1958" s="18" t="inlineStr">
        <is>
          <t>large</t>
        </is>
      </c>
      <c r="E1958" s="18" t="inlineStr">
        <is>
          <t>distance_to_river_km</t>
        </is>
      </c>
      <c r="F1958" s="18" t="inlineStr">
        <is>
          <t>spline value</t>
        </is>
      </c>
      <c r="G1958" s="18" t="n"/>
      <c r="H1958" s="33" t="n">
        <v>3.2</v>
      </c>
      <c r="I1958" s="33" t="n"/>
      <c r="J1958" s="33" t="n"/>
      <c r="K1958" s="34" t="n">
        <v>-0.7747178119545645</v>
      </c>
      <c r="L1958" s="35">
        <f>IF(ISNUMBER(K1958),EXP(K1958),"")</f>
        <v/>
      </c>
      <c r="M1958" s="18" t="inlineStr">
        <is>
          <t>every value from 0.01 to 24.55 in steps of 0.01</t>
        </is>
      </c>
      <c r="N1958" s="18" t="inlineStr">
        <is>
          <t>buildings|large|distance_to_river_km</t>
        </is>
      </c>
    </row>
    <row r="1959">
      <c r="B1959" s="18" t="inlineStr">
        <is>
          <t>buildings|large|distance_to_river_km|3.21</t>
        </is>
      </c>
      <c r="C1959" s="18" t="inlineStr">
        <is>
          <t>buildings</t>
        </is>
      </c>
      <c r="D1959" s="18" t="inlineStr">
        <is>
          <t>large</t>
        </is>
      </c>
      <c r="E1959" s="18" t="inlineStr">
        <is>
          <t>distance_to_river_km</t>
        </is>
      </c>
      <c r="F1959" s="18" t="inlineStr">
        <is>
          <t>spline value</t>
        </is>
      </c>
      <c r="G1959" s="18" t="n"/>
      <c r="H1959" s="33" t="n">
        <v>3.21</v>
      </c>
      <c r="I1959" s="33" t="n"/>
      <c r="J1959" s="33" t="n"/>
      <c r="K1959" s="34" t="n">
        <v>-0.7748614450771315</v>
      </c>
      <c r="L1959" s="35">
        <f>IF(ISNUMBER(K1959),EXP(K1959),"")</f>
        <v/>
      </c>
      <c r="M1959" s="18" t="inlineStr">
        <is>
          <t>every value from 0.01 to 24.55 in steps of 0.01</t>
        </is>
      </c>
      <c r="N1959" s="18" t="inlineStr">
        <is>
          <t>buildings|large|distance_to_river_km</t>
        </is>
      </c>
    </row>
    <row r="1960">
      <c r="B1960" s="18" t="inlineStr">
        <is>
          <t>buildings|large|distance_to_river_km|3.22</t>
        </is>
      </c>
      <c r="C1960" s="18" t="inlineStr">
        <is>
          <t>buildings</t>
        </is>
      </c>
      <c r="D1960" s="18" t="inlineStr">
        <is>
          <t>large</t>
        </is>
      </c>
      <c r="E1960" s="18" t="inlineStr">
        <is>
          <t>distance_to_river_km</t>
        </is>
      </c>
      <c r="F1960" s="18" t="inlineStr">
        <is>
          <t>spline value</t>
        </is>
      </c>
      <c r="G1960" s="18" t="n"/>
      <c r="H1960" s="33" t="n">
        <v>3.22</v>
      </c>
      <c r="I1960" s="33" t="n"/>
      <c r="J1960" s="33" t="n"/>
      <c r="K1960" s="34" t="n">
        <v>-0.7750100195640257</v>
      </c>
      <c r="L1960" s="35">
        <f>IF(ISNUMBER(K1960),EXP(K1960),"")</f>
        <v/>
      </c>
      <c r="M1960" s="18" t="inlineStr">
        <is>
          <t>every value from 0.01 to 24.55 in steps of 0.01</t>
        </is>
      </c>
      <c r="N1960" s="18" t="inlineStr">
        <is>
          <t>buildings|large|distance_to_river_km</t>
        </is>
      </c>
    </row>
    <row r="1961">
      <c r="B1961" s="18" t="inlineStr">
        <is>
          <t>buildings|large|distance_to_river_km|3.23</t>
        </is>
      </c>
      <c r="C1961" s="18" t="inlineStr">
        <is>
          <t>buildings</t>
        </is>
      </c>
      <c r="D1961" s="18" t="inlineStr">
        <is>
          <t>large</t>
        </is>
      </c>
      <c r="E1961" s="18" t="inlineStr">
        <is>
          <t>distance_to_river_km</t>
        </is>
      </c>
      <c r="F1961" s="18" t="inlineStr">
        <is>
          <t>spline value</t>
        </is>
      </c>
      <c r="G1961" s="18" t="n"/>
      <c r="H1961" s="33" t="n">
        <v>3.23</v>
      </c>
      <c r="I1961" s="33" t="n"/>
      <c r="J1961" s="33" t="n"/>
      <c r="K1961" s="34" t="n">
        <v>-0.7751634077889352</v>
      </c>
      <c r="L1961" s="35">
        <f>IF(ISNUMBER(K1961),EXP(K1961),"")</f>
        <v/>
      </c>
      <c r="M1961" s="18" t="inlineStr">
        <is>
          <t>every value from 0.01 to 24.55 in steps of 0.01</t>
        </is>
      </c>
      <c r="N1961" s="18" t="inlineStr">
        <is>
          <t>buildings|large|distance_to_river_km</t>
        </is>
      </c>
    </row>
    <row r="1962">
      <c r="B1962" s="18" t="inlineStr">
        <is>
          <t>buildings|large|distance_to_river_km|3.24</t>
        </is>
      </c>
      <c r="C1962" s="18" t="inlineStr">
        <is>
          <t>buildings</t>
        </is>
      </c>
      <c r="D1962" s="18" t="inlineStr">
        <is>
          <t>large</t>
        </is>
      </c>
      <c r="E1962" s="18" t="inlineStr">
        <is>
          <t>distance_to_river_km</t>
        </is>
      </c>
      <c r="F1962" s="18" t="inlineStr">
        <is>
          <t>spline value</t>
        </is>
      </c>
      <c r="G1962" s="18" t="n"/>
      <c r="H1962" s="33" t="n">
        <v>3.24</v>
      </c>
      <c r="I1962" s="33" t="n"/>
      <c r="J1962" s="33" t="n"/>
      <c r="K1962" s="34" t="n">
        <v>-0.7753214821255487</v>
      </c>
      <c r="L1962" s="35">
        <f>IF(ISNUMBER(K1962),EXP(K1962),"")</f>
        <v/>
      </c>
      <c r="M1962" s="18" t="inlineStr">
        <is>
          <t>every value from 0.01 to 24.55 in steps of 0.01</t>
        </is>
      </c>
      <c r="N1962" s="18" t="inlineStr">
        <is>
          <t>buildings|large|distance_to_river_km</t>
        </is>
      </c>
    </row>
    <row r="1963">
      <c r="B1963" s="18" t="inlineStr">
        <is>
          <t>buildings|large|distance_to_river_km|3.25</t>
        </is>
      </c>
      <c r="C1963" s="18" t="inlineStr">
        <is>
          <t>buildings</t>
        </is>
      </c>
      <c r="D1963" s="18" t="inlineStr">
        <is>
          <t>large</t>
        </is>
      </c>
      <c r="E1963" s="18" t="inlineStr">
        <is>
          <t>distance_to_river_km</t>
        </is>
      </c>
      <c r="F1963" s="18" t="inlineStr">
        <is>
          <t>spline value</t>
        </is>
      </c>
      <c r="G1963" s="18" t="n"/>
      <c r="H1963" s="33" t="n">
        <v>3.25</v>
      </c>
      <c r="I1963" s="33" t="n"/>
      <c r="J1963" s="33" t="n"/>
      <c r="K1963" s="34" t="n">
        <v>-0.7754841149475548</v>
      </c>
      <c r="L1963" s="35">
        <f>IF(ISNUMBER(K1963),EXP(K1963),"")</f>
        <v/>
      </c>
      <c r="M1963" s="18" t="inlineStr">
        <is>
          <t>every value from 0.01 to 24.55 in steps of 0.01</t>
        </is>
      </c>
      <c r="N1963" s="18" t="inlineStr">
        <is>
          <t>buildings|large|distance_to_river_km</t>
        </is>
      </c>
    </row>
    <row r="1964">
      <c r="B1964" s="18" t="inlineStr">
        <is>
          <t>buildings|large|distance_to_river_km|3.26</t>
        </is>
      </c>
      <c r="C1964" s="18" t="inlineStr">
        <is>
          <t>buildings</t>
        </is>
      </c>
      <c r="D1964" s="18" t="inlineStr">
        <is>
          <t>large</t>
        </is>
      </c>
      <c r="E1964" s="18" t="inlineStr">
        <is>
          <t>distance_to_river_km</t>
        </is>
      </c>
      <c r="F1964" s="18" t="inlineStr">
        <is>
          <t>spline value</t>
        </is>
      </c>
      <c r="G1964" s="18" t="n"/>
      <c r="H1964" s="33" t="n">
        <v>3.26</v>
      </c>
      <c r="I1964" s="33" t="n"/>
      <c r="J1964" s="33" t="n"/>
      <c r="K1964" s="34" t="n">
        <v>-0.7756511786286419</v>
      </c>
      <c r="L1964" s="35">
        <f>IF(ISNUMBER(K1964),EXP(K1964),"")</f>
        <v/>
      </c>
      <c r="M1964" s="18" t="inlineStr">
        <is>
          <t>every value from 0.01 to 24.55 in steps of 0.01</t>
        </is>
      </c>
      <c r="N1964" s="18" t="inlineStr">
        <is>
          <t>buildings|large|distance_to_river_km</t>
        </is>
      </c>
    </row>
    <row r="1965">
      <c r="B1965" s="18" t="inlineStr">
        <is>
          <t>buildings|large|distance_to_river_km|3.27</t>
        </is>
      </c>
      <c r="C1965" s="18" t="inlineStr">
        <is>
          <t>buildings</t>
        </is>
      </c>
      <c r="D1965" s="18" t="inlineStr">
        <is>
          <t>large</t>
        </is>
      </c>
      <c r="E1965" s="18" t="inlineStr">
        <is>
          <t>distance_to_river_km</t>
        </is>
      </c>
      <c r="F1965" s="18" t="inlineStr">
        <is>
          <t>spline value</t>
        </is>
      </c>
      <c r="G1965" s="18" t="n"/>
      <c r="H1965" s="33" t="n">
        <v>3.27</v>
      </c>
      <c r="I1965" s="33" t="n"/>
      <c r="J1965" s="33" t="n"/>
      <c r="K1965" s="34" t="n">
        <v>-0.7758225455424982</v>
      </c>
      <c r="L1965" s="35">
        <f>IF(ISNUMBER(K1965),EXP(K1965),"")</f>
        <v/>
      </c>
      <c r="M1965" s="18" t="inlineStr">
        <is>
          <t>every value from 0.01 to 24.55 in steps of 0.01</t>
        </is>
      </c>
      <c r="N1965" s="18" t="inlineStr">
        <is>
          <t>buildings|large|distance_to_river_km</t>
        </is>
      </c>
    </row>
    <row r="1966">
      <c r="B1966" s="18" t="inlineStr">
        <is>
          <t>buildings|large|distance_to_river_km|3.28</t>
        </is>
      </c>
      <c r="C1966" s="18" t="inlineStr">
        <is>
          <t>buildings</t>
        </is>
      </c>
      <c r="D1966" s="18" t="inlineStr">
        <is>
          <t>large</t>
        </is>
      </c>
      <c r="E1966" s="18" t="inlineStr">
        <is>
          <t>distance_to_river_km</t>
        </is>
      </c>
      <c r="F1966" s="18" t="inlineStr">
        <is>
          <t>spline value</t>
        </is>
      </c>
      <c r="G1966" s="18" t="n"/>
      <c r="H1966" s="33" t="n">
        <v>3.28</v>
      </c>
      <c r="I1966" s="33" t="n"/>
      <c r="J1966" s="33" t="n"/>
      <c r="K1966" s="34" t="n">
        <v>-0.7759980880628126</v>
      </c>
      <c r="L1966" s="35">
        <f>IF(ISNUMBER(K1966),EXP(K1966),"")</f>
        <v/>
      </c>
      <c r="M1966" s="18" t="inlineStr">
        <is>
          <t>every value from 0.01 to 24.55 in steps of 0.01</t>
        </is>
      </c>
      <c r="N1966" s="18" t="inlineStr">
        <is>
          <t>buildings|large|distance_to_river_km</t>
        </is>
      </c>
    </row>
    <row r="1967">
      <c r="B1967" s="18" t="inlineStr">
        <is>
          <t>buildings|large|distance_to_river_km|3.29</t>
        </is>
      </c>
      <c r="C1967" s="18" t="inlineStr">
        <is>
          <t>buildings</t>
        </is>
      </c>
      <c r="D1967" s="18" t="inlineStr">
        <is>
          <t>large</t>
        </is>
      </c>
      <c r="E1967" s="18" t="inlineStr">
        <is>
          <t>distance_to_river_km</t>
        </is>
      </c>
      <c r="F1967" s="18" t="inlineStr">
        <is>
          <t>spline value</t>
        </is>
      </c>
      <c r="G1967" s="18" t="n"/>
      <c r="H1967" s="33" t="n">
        <v>3.29</v>
      </c>
      <c r="I1967" s="33" t="n"/>
      <c r="J1967" s="33" t="n"/>
      <c r="K1967" s="34" t="n">
        <v>-0.7761776785632738</v>
      </c>
      <c r="L1967" s="35">
        <f>IF(ISNUMBER(K1967),EXP(K1967),"")</f>
        <v/>
      </c>
      <c r="M1967" s="18" t="inlineStr">
        <is>
          <t>every value from 0.01 to 24.55 in steps of 0.01</t>
        </is>
      </c>
      <c r="N1967" s="18" t="inlineStr">
        <is>
          <t>buildings|large|distance_to_river_km</t>
        </is>
      </c>
    </row>
    <row r="1968">
      <c r="B1968" s="18" t="inlineStr">
        <is>
          <t>buildings|large|distance_to_river_km|3.30</t>
        </is>
      </c>
      <c r="C1968" s="18" t="inlineStr">
        <is>
          <t>buildings</t>
        </is>
      </c>
      <c r="D1968" s="18" t="inlineStr">
        <is>
          <t>large</t>
        </is>
      </c>
      <c r="E1968" s="18" t="inlineStr">
        <is>
          <t>distance_to_river_km</t>
        </is>
      </c>
      <c r="F1968" s="18" t="inlineStr">
        <is>
          <t>spline value</t>
        </is>
      </c>
      <c r="G1968" s="18" t="n"/>
      <c r="H1968" s="33" t="n">
        <v>3.3</v>
      </c>
      <c r="I1968" s="33" t="n"/>
      <c r="J1968" s="33" t="n"/>
      <c r="K1968" s="34" t="n">
        <v>-0.7763611894175698</v>
      </c>
      <c r="L1968" s="35">
        <f>IF(ISNUMBER(K1968),EXP(K1968),"")</f>
        <v/>
      </c>
      <c r="M1968" s="18" t="inlineStr">
        <is>
          <t>every value from 0.01 to 24.55 in steps of 0.01</t>
        </is>
      </c>
      <c r="N1968" s="18" t="inlineStr">
        <is>
          <t>buildings|large|distance_to_river_km</t>
        </is>
      </c>
    </row>
    <row r="1969">
      <c r="B1969" s="18" t="inlineStr">
        <is>
          <t>buildings|large|distance_to_river_km|3.31</t>
        </is>
      </c>
      <c r="C1969" s="18" t="inlineStr">
        <is>
          <t>buildings</t>
        </is>
      </c>
      <c r="D1969" s="18" t="inlineStr">
        <is>
          <t>large</t>
        </is>
      </c>
      <c r="E1969" s="18" t="inlineStr">
        <is>
          <t>distance_to_river_km</t>
        </is>
      </c>
      <c r="F1969" s="18" t="inlineStr">
        <is>
          <t>spline value</t>
        </is>
      </c>
      <c r="G1969" s="18" t="n"/>
      <c r="H1969" s="33" t="n">
        <v>3.31</v>
      </c>
      <c r="I1969" s="33" t="n"/>
      <c r="J1969" s="33" t="n"/>
      <c r="K1969" s="34" t="n">
        <v>-0.7765484929993896</v>
      </c>
      <c r="L1969" s="35">
        <f>IF(ISNUMBER(K1969),EXP(K1969),"")</f>
        <v/>
      </c>
      <c r="M1969" s="18" t="inlineStr">
        <is>
          <t>every value from 0.01 to 24.55 in steps of 0.01</t>
        </is>
      </c>
      <c r="N1969" s="18" t="inlineStr">
        <is>
          <t>buildings|large|distance_to_river_km</t>
        </is>
      </c>
    </row>
    <row r="1970">
      <c r="B1970" s="18" t="inlineStr">
        <is>
          <t>buildings|large|distance_to_river_km|3.32</t>
        </is>
      </c>
      <c r="C1970" s="18" t="inlineStr">
        <is>
          <t>buildings</t>
        </is>
      </c>
      <c r="D1970" s="18" t="inlineStr">
        <is>
          <t>large</t>
        </is>
      </c>
      <c r="E1970" s="18" t="inlineStr">
        <is>
          <t>distance_to_river_km</t>
        </is>
      </c>
      <c r="F1970" s="18" t="inlineStr">
        <is>
          <t>spline value</t>
        </is>
      </c>
      <c r="G1970" s="18" t="n"/>
      <c r="H1970" s="33" t="n">
        <v>3.32</v>
      </c>
      <c r="I1970" s="33" t="n"/>
      <c r="J1970" s="33" t="n"/>
      <c r="K1970" s="34" t="n">
        <v>-0.7767394616824214</v>
      </c>
      <c r="L1970" s="35">
        <f>IF(ISNUMBER(K1970),EXP(K1970),"")</f>
        <v/>
      </c>
      <c r="M1970" s="18" t="inlineStr">
        <is>
          <t>every value from 0.01 to 24.55 in steps of 0.01</t>
        </is>
      </c>
      <c r="N1970" s="18" t="inlineStr">
        <is>
          <t>buildings|large|distance_to_river_km</t>
        </is>
      </c>
    </row>
    <row r="1971">
      <c r="B1971" s="18" t="inlineStr">
        <is>
          <t>buildings|large|distance_to_river_km|3.33</t>
        </is>
      </c>
      <c r="C1971" s="18" t="inlineStr">
        <is>
          <t>buildings</t>
        </is>
      </c>
      <c r="D1971" s="18" t="inlineStr">
        <is>
          <t>large</t>
        </is>
      </c>
      <c r="E1971" s="18" t="inlineStr">
        <is>
          <t>distance_to_river_km</t>
        </is>
      </c>
      <c r="F1971" s="18" t="inlineStr">
        <is>
          <t>spline value</t>
        </is>
      </c>
      <c r="G1971" s="18" t="n"/>
      <c r="H1971" s="33" t="n">
        <v>3.33</v>
      </c>
      <c r="I1971" s="33" t="n"/>
      <c r="J1971" s="33" t="n"/>
      <c r="K1971" s="34" t="n">
        <v>-0.7769339678403538</v>
      </c>
      <c r="L1971" s="35">
        <f>IF(ISNUMBER(K1971),EXP(K1971),"")</f>
        <v/>
      </c>
      <c r="M1971" s="18" t="inlineStr">
        <is>
          <t>every value from 0.01 to 24.55 in steps of 0.01</t>
        </is>
      </c>
      <c r="N1971" s="18" t="inlineStr">
        <is>
          <t>buildings|large|distance_to_river_km</t>
        </is>
      </c>
    </row>
    <row r="1972">
      <c r="B1972" s="18" t="inlineStr">
        <is>
          <t>buildings|large|distance_to_river_km|3.34</t>
        </is>
      </c>
      <c r="C1972" s="18" t="inlineStr">
        <is>
          <t>buildings</t>
        </is>
      </c>
      <c r="D1972" s="18" t="inlineStr">
        <is>
          <t>large</t>
        </is>
      </c>
      <c r="E1972" s="18" t="inlineStr">
        <is>
          <t>distance_to_river_km</t>
        </is>
      </c>
      <c r="F1972" s="18" t="inlineStr">
        <is>
          <t>spline value</t>
        </is>
      </c>
      <c r="G1972" s="18" t="n"/>
      <c r="H1972" s="33" t="n">
        <v>3.34</v>
      </c>
      <c r="I1972" s="33" t="n"/>
      <c r="J1972" s="33" t="n"/>
      <c r="K1972" s="34" t="n">
        <v>-0.7771318838468756</v>
      </c>
      <c r="L1972" s="35">
        <f>IF(ISNUMBER(K1972),EXP(K1972),"")</f>
        <v/>
      </c>
      <c r="M1972" s="18" t="inlineStr">
        <is>
          <t>every value from 0.01 to 24.55 in steps of 0.01</t>
        </is>
      </c>
      <c r="N1972" s="18" t="inlineStr">
        <is>
          <t>buildings|large|distance_to_river_km</t>
        </is>
      </c>
    </row>
    <row r="1973">
      <c r="B1973" s="18" t="inlineStr">
        <is>
          <t>buildings|large|distance_to_river_km|3.35</t>
        </is>
      </c>
      <c r="C1973" s="18" t="inlineStr">
        <is>
          <t>buildings</t>
        </is>
      </c>
      <c r="D1973" s="18" t="inlineStr">
        <is>
          <t>large</t>
        </is>
      </c>
      <c r="E1973" s="18" t="inlineStr">
        <is>
          <t>distance_to_river_km</t>
        </is>
      </c>
      <c r="F1973" s="18" t="inlineStr">
        <is>
          <t>spline value</t>
        </is>
      </c>
      <c r="G1973" s="18" t="n"/>
      <c r="H1973" s="33" t="n">
        <v>3.35</v>
      </c>
      <c r="I1973" s="33" t="n"/>
      <c r="J1973" s="33" t="n"/>
      <c r="K1973" s="34" t="n">
        <v>-0.7773330820756748</v>
      </c>
      <c r="L1973" s="35">
        <f>IF(ISNUMBER(K1973),EXP(K1973),"")</f>
        <v/>
      </c>
      <c r="M1973" s="18" t="inlineStr">
        <is>
          <t>every value from 0.01 to 24.55 in steps of 0.01</t>
        </is>
      </c>
      <c r="N1973" s="18" t="inlineStr">
        <is>
          <t>buildings|large|distance_to_river_km</t>
        </is>
      </c>
    </row>
    <row r="1974">
      <c r="B1974" s="18" t="inlineStr">
        <is>
          <t>buildings|large|distance_to_river_km|3.36</t>
        </is>
      </c>
      <c r="C1974" s="18" t="inlineStr">
        <is>
          <t>buildings</t>
        </is>
      </c>
      <c r="D1974" s="18" t="inlineStr">
        <is>
          <t>large</t>
        </is>
      </c>
      <c r="E1974" s="18" t="inlineStr">
        <is>
          <t>distance_to_river_km</t>
        </is>
      </c>
      <c r="F1974" s="18" t="inlineStr">
        <is>
          <t>spline value</t>
        </is>
      </c>
      <c r="G1974" s="18" t="n"/>
      <c r="H1974" s="33" t="n">
        <v>3.36</v>
      </c>
      <c r="I1974" s="33" t="n"/>
      <c r="J1974" s="33" t="n"/>
      <c r="K1974" s="34" t="n">
        <v>-0.7775374349004405</v>
      </c>
      <c r="L1974" s="35">
        <f>IF(ISNUMBER(K1974),EXP(K1974),"")</f>
        <v/>
      </c>
      <c r="M1974" s="18" t="inlineStr">
        <is>
          <t>every value from 0.01 to 24.55 in steps of 0.01</t>
        </is>
      </c>
      <c r="N1974" s="18" t="inlineStr">
        <is>
          <t>buildings|large|distance_to_river_km</t>
        </is>
      </c>
    </row>
    <row r="1975">
      <c r="B1975" s="18" t="inlineStr">
        <is>
          <t>buildings|large|distance_to_river_km|3.37</t>
        </is>
      </c>
      <c r="C1975" s="18" t="inlineStr">
        <is>
          <t>buildings</t>
        </is>
      </c>
      <c r="D1975" s="18" t="inlineStr">
        <is>
          <t>large</t>
        </is>
      </c>
      <c r="E1975" s="18" t="inlineStr">
        <is>
          <t>distance_to_river_km</t>
        </is>
      </c>
      <c r="F1975" s="18" t="inlineStr">
        <is>
          <t>spline value</t>
        </is>
      </c>
      <c r="G1975" s="18" t="n"/>
      <c r="H1975" s="33" t="n">
        <v>3.37</v>
      </c>
      <c r="I1975" s="33" t="n"/>
      <c r="J1975" s="33" t="n"/>
      <c r="K1975" s="34" t="n">
        <v>-0.7777448146948607</v>
      </c>
      <c r="L1975" s="35">
        <f>IF(ISNUMBER(K1975),EXP(K1975),"")</f>
        <v/>
      </c>
      <c r="M1975" s="18" t="inlineStr">
        <is>
          <t>every value from 0.01 to 24.55 in steps of 0.01</t>
        </is>
      </c>
      <c r="N1975" s="18" t="inlineStr">
        <is>
          <t>buildings|large|distance_to_river_km</t>
        </is>
      </c>
    </row>
    <row r="1976">
      <c r="B1976" s="18" t="inlineStr">
        <is>
          <t>buildings|large|distance_to_river_km|3.38</t>
        </is>
      </c>
      <c r="C1976" s="18" t="inlineStr">
        <is>
          <t>buildings</t>
        </is>
      </c>
      <c r="D1976" s="18" t="inlineStr">
        <is>
          <t>large</t>
        </is>
      </c>
      <c r="E1976" s="18" t="inlineStr">
        <is>
          <t>distance_to_river_km</t>
        </is>
      </c>
      <c r="F1976" s="18" t="inlineStr">
        <is>
          <t>spline value</t>
        </is>
      </c>
      <c r="G1976" s="18" t="n"/>
      <c r="H1976" s="33" t="n">
        <v>3.38</v>
      </c>
      <c r="I1976" s="33" t="n"/>
      <c r="J1976" s="33" t="n"/>
      <c r="K1976" s="34" t="n">
        <v>-0.7779550938326243</v>
      </c>
      <c r="L1976" s="35">
        <f>IF(ISNUMBER(K1976),EXP(K1976),"")</f>
        <v/>
      </c>
      <c r="M1976" s="18" t="inlineStr">
        <is>
          <t>every value from 0.01 to 24.55 in steps of 0.01</t>
        </is>
      </c>
      <c r="N1976" s="18" t="inlineStr">
        <is>
          <t>buildings|large|distance_to_river_km</t>
        </is>
      </c>
    </row>
    <row r="1977">
      <c r="B1977" s="18" t="inlineStr">
        <is>
          <t>buildings|large|distance_to_river_km|3.39</t>
        </is>
      </c>
      <c r="C1977" s="18" t="inlineStr">
        <is>
          <t>buildings</t>
        </is>
      </c>
      <c r="D1977" s="18" t="inlineStr">
        <is>
          <t>large</t>
        </is>
      </c>
      <c r="E1977" s="18" t="inlineStr">
        <is>
          <t>distance_to_river_km</t>
        </is>
      </c>
      <c r="F1977" s="18" t="inlineStr">
        <is>
          <t>spline value</t>
        </is>
      </c>
      <c r="G1977" s="18" t="n"/>
      <c r="H1977" s="33" t="n">
        <v>3.39</v>
      </c>
      <c r="I1977" s="33" t="n"/>
      <c r="J1977" s="33" t="n"/>
      <c r="K1977" s="34" t="n">
        <v>-0.7781681446874197</v>
      </c>
      <c r="L1977" s="35">
        <f>IF(ISNUMBER(K1977),EXP(K1977),"")</f>
        <v/>
      </c>
      <c r="M1977" s="18" t="inlineStr">
        <is>
          <t>every value from 0.01 to 24.55 in steps of 0.01</t>
        </is>
      </c>
      <c r="N1977" s="18" t="inlineStr">
        <is>
          <t>buildings|large|distance_to_river_km</t>
        </is>
      </c>
    </row>
    <row r="1978">
      <c r="B1978" s="18" t="inlineStr">
        <is>
          <t>buildings|large|distance_to_river_km|3.40</t>
        </is>
      </c>
      <c r="C1978" s="18" t="inlineStr">
        <is>
          <t>buildings</t>
        </is>
      </c>
      <c r="D1978" s="18" t="inlineStr">
        <is>
          <t>large</t>
        </is>
      </c>
      <c r="E1978" s="18" t="inlineStr">
        <is>
          <t>distance_to_river_km</t>
        </is>
      </c>
      <c r="F1978" s="18" t="inlineStr">
        <is>
          <t>spline value</t>
        </is>
      </c>
      <c r="G1978" s="18" t="n"/>
      <c r="H1978" s="33" t="n">
        <v>3.4</v>
      </c>
      <c r="I1978" s="33" t="n"/>
      <c r="J1978" s="33" t="n"/>
      <c r="K1978" s="34" t="n">
        <v>-0.7783838396329352</v>
      </c>
      <c r="L1978" s="35">
        <f>IF(ISNUMBER(K1978),EXP(K1978),"")</f>
        <v/>
      </c>
      <c r="M1978" s="18" t="inlineStr">
        <is>
          <t>every value from 0.01 to 24.55 in steps of 0.01</t>
        </is>
      </c>
      <c r="N1978" s="18" t="inlineStr">
        <is>
          <t>buildings|large|distance_to_river_km</t>
        </is>
      </c>
    </row>
    <row r="1979">
      <c r="B1979" s="18" t="inlineStr">
        <is>
          <t>buildings|large|distance_to_river_km|3.41</t>
        </is>
      </c>
      <c r="C1979" s="18" t="inlineStr">
        <is>
          <t>buildings</t>
        </is>
      </c>
      <c r="D1979" s="18" t="inlineStr">
        <is>
          <t>large</t>
        </is>
      </c>
      <c r="E1979" s="18" t="inlineStr">
        <is>
          <t>distance_to_river_km</t>
        </is>
      </c>
      <c r="F1979" s="18" t="inlineStr">
        <is>
          <t>spline value</t>
        </is>
      </c>
      <c r="G1979" s="18" t="n"/>
      <c r="H1979" s="33" t="n">
        <v>3.41</v>
      </c>
      <c r="I1979" s="33" t="n"/>
      <c r="J1979" s="33" t="n"/>
      <c r="K1979" s="34" t="n">
        <v>-0.7786020510428595</v>
      </c>
      <c r="L1979" s="35">
        <f>IF(ISNUMBER(K1979),EXP(K1979),"")</f>
        <v/>
      </c>
      <c r="M1979" s="18" t="inlineStr">
        <is>
          <t>every value from 0.01 to 24.55 in steps of 0.01</t>
        </is>
      </c>
      <c r="N1979" s="18" t="inlineStr">
        <is>
          <t>buildings|large|distance_to_river_km</t>
        </is>
      </c>
    </row>
    <row r="1980">
      <c r="B1980" s="18" t="inlineStr">
        <is>
          <t>buildings|large|distance_to_river_km|3.42</t>
        </is>
      </c>
      <c r="C1980" s="18" t="inlineStr">
        <is>
          <t>buildings</t>
        </is>
      </c>
      <c r="D1980" s="18" t="inlineStr">
        <is>
          <t>large</t>
        </is>
      </c>
      <c r="E1980" s="18" t="inlineStr">
        <is>
          <t>distance_to_river_km</t>
        </is>
      </c>
      <c r="F1980" s="18" t="inlineStr">
        <is>
          <t>spline value</t>
        </is>
      </c>
      <c r="G1980" s="18" t="n"/>
      <c r="H1980" s="33" t="n">
        <v>3.42</v>
      </c>
      <c r="I1980" s="33" t="n"/>
      <c r="J1980" s="33" t="n"/>
      <c r="K1980" s="34" t="n">
        <v>-0.7788226512908814</v>
      </c>
      <c r="L1980" s="35">
        <f>IF(ISNUMBER(K1980),EXP(K1980),"")</f>
        <v/>
      </c>
      <c r="M1980" s="18" t="inlineStr">
        <is>
          <t>every value from 0.01 to 24.55 in steps of 0.01</t>
        </is>
      </c>
      <c r="N1980" s="18" t="inlineStr">
        <is>
          <t>buildings|large|distance_to_river_km</t>
        </is>
      </c>
    </row>
    <row r="1981">
      <c r="B1981" s="18" t="inlineStr">
        <is>
          <t>buildings|large|distance_to_river_km|3.43</t>
        </is>
      </c>
      <c r="C1981" s="18" t="inlineStr">
        <is>
          <t>buildings</t>
        </is>
      </c>
      <c r="D1981" s="18" t="inlineStr">
        <is>
          <t>large</t>
        </is>
      </c>
      <c r="E1981" s="18" t="inlineStr">
        <is>
          <t>distance_to_river_km</t>
        </is>
      </c>
      <c r="F1981" s="18" t="inlineStr">
        <is>
          <t>spline value</t>
        </is>
      </c>
      <c r="G1981" s="18" t="n"/>
      <c r="H1981" s="33" t="n">
        <v>3.43</v>
      </c>
      <c r="I1981" s="33" t="n"/>
      <c r="J1981" s="33" t="n"/>
      <c r="K1981" s="34" t="n">
        <v>-0.7790455127506892</v>
      </c>
      <c r="L1981" s="35">
        <f>IF(ISNUMBER(K1981),EXP(K1981),"")</f>
        <v/>
      </c>
      <c r="M1981" s="18" t="inlineStr">
        <is>
          <t>every value from 0.01 to 24.55 in steps of 0.01</t>
        </is>
      </c>
      <c r="N1981" s="18" t="inlineStr">
        <is>
          <t>buildings|large|distance_to_river_km</t>
        </is>
      </c>
    </row>
    <row r="1982">
      <c r="B1982" s="18" t="inlineStr">
        <is>
          <t>buildings|large|distance_to_river_km|3.44</t>
        </is>
      </c>
      <c r="C1982" s="18" t="inlineStr">
        <is>
          <t>buildings</t>
        </is>
      </c>
      <c r="D1982" s="18" t="inlineStr">
        <is>
          <t>large</t>
        </is>
      </c>
      <c r="E1982" s="18" t="inlineStr">
        <is>
          <t>distance_to_river_km</t>
        </is>
      </c>
      <c r="F1982" s="18" t="inlineStr">
        <is>
          <t>spline value</t>
        </is>
      </c>
      <c r="G1982" s="18" t="n"/>
      <c r="H1982" s="33" t="n">
        <v>3.44</v>
      </c>
      <c r="I1982" s="33" t="n"/>
      <c r="J1982" s="33" t="n"/>
      <c r="K1982" s="34" t="n">
        <v>-0.7792705077959713</v>
      </c>
      <c r="L1982" s="35">
        <f>IF(ISNUMBER(K1982),EXP(K1982),"")</f>
        <v/>
      </c>
      <c r="M1982" s="18" t="inlineStr">
        <is>
          <t>every value from 0.01 to 24.55 in steps of 0.01</t>
        </is>
      </c>
      <c r="N1982" s="18" t="inlineStr">
        <is>
          <t>buildings|large|distance_to_river_km</t>
        </is>
      </c>
    </row>
    <row r="1983">
      <c r="B1983" s="18" t="inlineStr">
        <is>
          <t>buildings|large|distance_to_river_km|3.45</t>
        </is>
      </c>
      <c r="C1983" s="18" t="inlineStr">
        <is>
          <t>buildings</t>
        </is>
      </c>
      <c r="D1983" s="18" t="inlineStr">
        <is>
          <t>large</t>
        </is>
      </c>
      <c r="E1983" s="18" t="inlineStr">
        <is>
          <t>distance_to_river_km</t>
        </is>
      </c>
      <c r="F1983" s="18" t="inlineStr">
        <is>
          <t>spline value</t>
        </is>
      </c>
      <c r="G1983" s="18" t="n"/>
      <c r="H1983" s="33" t="n">
        <v>3.45</v>
      </c>
      <c r="I1983" s="33" t="n"/>
      <c r="J1983" s="33" t="n"/>
      <c r="K1983" s="34" t="n">
        <v>-0.7794975088004162</v>
      </c>
      <c r="L1983" s="35">
        <f>IF(ISNUMBER(K1983),EXP(K1983),"")</f>
        <v/>
      </c>
      <c r="M1983" s="18" t="inlineStr">
        <is>
          <t>every value from 0.01 to 24.55 in steps of 0.01</t>
        </is>
      </c>
      <c r="N1983" s="18" t="inlineStr">
        <is>
          <t>buildings|large|distance_to_river_km</t>
        </is>
      </c>
    </row>
    <row r="1984">
      <c r="B1984" s="18" t="inlineStr">
        <is>
          <t>buildings|large|distance_to_river_km|3.46</t>
        </is>
      </c>
      <c r="C1984" s="18" t="inlineStr">
        <is>
          <t>buildings</t>
        </is>
      </c>
      <c r="D1984" s="18" t="inlineStr">
        <is>
          <t>large</t>
        </is>
      </c>
      <c r="E1984" s="18" t="inlineStr">
        <is>
          <t>distance_to_river_km</t>
        </is>
      </c>
      <c r="F1984" s="18" t="inlineStr">
        <is>
          <t>spline value</t>
        </is>
      </c>
      <c r="G1984" s="18" t="n"/>
      <c r="H1984" s="33" t="n">
        <v>3.46</v>
      </c>
      <c r="I1984" s="33" t="n"/>
      <c r="J1984" s="33" t="n"/>
      <c r="K1984" s="34" t="n">
        <v>-0.7797263881377124</v>
      </c>
      <c r="L1984" s="35">
        <f>IF(ISNUMBER(K1984),EXP(K1984),"")</f>
        <v/>
      </c>
      <c r="M1984" s="18" t="inlineStr">
        <is>
          <t>every value from 0.01 to 24.55 in steps of 0.01</t>
        </is>
      </c>
      <c r="N1984" s="18" t="inlineStr">
        <is>
          <t>buildings|large|distance_to_river_km</t>
        </is>
      </c>
    </row>
    <row r="1985">
      <c r="B1985" s="18" t="inlineStr">
        <is>
          <t>buildings|large|distance_to_river_km|3.47</t>
        </is>
      </c>
      <c r="C1985" s="18" t="inlineStr">
        <is>
          <t>buildings</t>
        </is>
      </c>
      <c r="D1985" s="18" t="inlineStr">
        <is>
          <t>large</t>
        </is>
      </c>
      <c r="E1985" s="18" t="inlineStr">
        <is>
          <t>distance_to_river_km</t>
        </is>
      </c>
      <c r="F1985" s="18" t="inlineStr">
        <is>
          <t>spline value</t>
        </is>
      </c>
      <c r="G1985" s="18" t="n"/>
      <c r="H1985" s="33" t="n">
        <v>3.47</v>
      </c>
      <c r="I1985" s="33" t="n"/>
      <c r="J1985" s="33" t="n"/>
      <c r="K1985" s="34" t="n">
        <v>-0.7799570181815492</v>
      </c>
      <c r="L1985" s="35">
        <f>IF(ISNUMBER(K1985),EXP(K1985),"")</f>
        <v/>
      </c>
      <c r="M1985" s="18" t="inlineStr">
        <is>
          <t>every value from 0.01 to 24.55 in steps of 0.01</t>
        </is>
      </c>
      <c r="N1985" s="18" t="inlineStr">
        <is>
          <t>buildings|large|distance_to_river_km</t>
        </is>
      </c>
    </row>
    <row r="1986">
      <c r="B1986" s="18" t="inlineStr">
        <is>
          <t>buildings|large|distance_to_river_km|3.48</t>
        </is>
      </c>
      <c r="C1986" s="18" t="inlineStr">
        <is>
          <t>buildings</t>
        </is>
      </c>
      <c r="D1986" s="18" t="inlineStr">
        <is>
          <t>large</t>
        </is>
      </c>
      <c r="E1986" s="18" t="inlineStr">
        <is>
          <t>distance_to_river_km</t>
        </is>
      </c>
      <c r="F1986" s="18" t="inlineStr">
        <is>
          <t>spline value</t>
        </is>
      </c>
      <c r="G1986" s="18" t="n"/>
      <c r="H1986" s="33" t="n">
        <v>3.48</v>
      </c>
      <c r="I1986" s="33" t="n"/>
      <c r="J1986" s="33" t="n"/>
      <c r="K1986" s="34" t="n">
        <v>-0.7801892713056139</v>
      </c>
      <c r="L1986" s="35">
        <f>IF(ISNUMBER(K1986),EXP(K1986),"")</f>
        <v/>
      </c>
      <c r="M1986" s="18" t="inlineStr">
        <is>
          <t>every value from 0.01 to 24.55 in steps of 0.01</t>
        </is>
      </c>
      <c r="N1986" s="18" t="inlineStr">
        <is>
          <t>buildings|large|distance_to_river_km</t>
        </is>
      </c>
    </row>
    <row r="1987">
      <c r="B1987" s="18" t="inlineStr">
        <is>
          <t>buildings|large|distance_to_river_km|3.49</t>
        </is>
      </c>
      <c r="C1987" s="18" t="inlineStr">
        <is>
          <t>buildings</t>
        </is>
      </c>
      <c r="D1987" s="18" t="inlineStr">
        <is>
          <t>large</t>
        </is>
      </c>
      <c r="E1987" s="18" t="inlineStr">
        <is>
          <t>distance_to_river_km</t>
        </is>
      </c>
      <c r="F1987" s="18" t="inlineStr">
        <is>
          <t>spline value</t>
        </is>
      </c>
      <c r="G1987" s="18" t="n"/>
      <c r="H1987" s="33" t="n">
        <v>3.49</v>
      </c>
      <c r="I1987" s="33" t="n"/>
      <c r="J1987" s="33" t="n"/>
      <c r="K1987" s="34" t="n">
        <v>-0.7804230198835954</v>
      </c>
      <c r="L1987" s="35">
        <f>IF(ISNUMBER(K1987),EXP(K1987),"")</f>
        <v/>
      </c>
      <c r="M1987" s="18" t="inlineStr">
        <is>
          <t>every value from 0.01 to 24.55 in steps of 0.01</t>
        </is>
      </c>
      <c r="N1987" s="18" t="inlineStr">
        <is>
          <t>buildings|large|distance_to_river_km</t>
        </is>
      </c>
    </row>
    <row r="1988">
      <c r="B1988" s="18" t="inlineStr">
        <is>
          <t>buildings|large|distance_to_river_km|3.50</t>
        </is>
      </c>
      <c r="C1988" s="18" t="inlineStr">
        <is>
          <t>buildings</t>
        </is>
      </c>
      <c r="D1988" s="18" t="inlineStr">
        <is>
          <t>large</t>
        </is>
      </c>
      <c r="E1988" s="18" t="inlineStr">
        <is>
          <t>distance_to_river_km</t>
        </is>
      </c>
      <c r="F1988" s="18" t="inlineStr">
        <is>
          <t>spline value</t>
        </is>
      </c>
      <c r="G1988" s="18" t="n"/>
      <c r="H1988" s="33" t="n">
        <v>3.5</v>
      </c>
      <c r="I1988" s="33" t="n"/>
      <c r="J1988" s="33" t="n"/>
      <c r="K1988" s="34" t="n">
        <v>-0.7806581362891829</v>
      </c>
      <c r="L1988" s="35">
        <f>IF(ISNUMBER(K1988),EXP(K1988),"")</f>
        <v/>
      </c>
      <c r="M1988" s="18" t="inlineStr">
        <is>
          <t>every value from 0.01 to 24.55 in steps of 0.01</t>
        </is>
      </c>
      <c r="N1988" s="18" t="inlineStr">
        <is>
          <t>buildings|large|distance_to_river_km</t>
        </is>
      </c>
    </row>
    <row r="1989">
      <c r="B1989" s="18" t="inlineStr">
        <is>
          <t>buildings|large|distance_to_river_km|3.51</t>
        </is>
      </c>
      <c r="C1989" s="18" t="inlineStr">
        <is>
          <t>buildings</t>
        </is>
      </c>
      <c r="D1989" s="18" t="inlineStr">
        <is>
          <t>large</t>
        </is>
      </c>
      <c r="E1989" s="18" t="inlineStr">
        <is>
          <t>distance_to_river_km</t>
        </is>
      </c>
      <c r="F1989" s="18" t="inlineStr">
        <is>
          <t>spline value</t>
        </is>
      </c>
      <c r="G1989" s="18" t="n"/>
      <c r="H1989" s="33" t="n">
        <v>3.51</v>
      </c>
      <c r="I1989" s="33" t="n"/>
      <c r="J1989" s="33" t="n"/>
      <c r="K1989" s="34" t="n">
        <v>-0.7808944928960645</v>
      </c>
      <c r="L1989" s="35">
        <f>IF(ISNUMBER(K1989),EXP(K1989),"")</f>
        <v/>
      </c>
      <c r="M1989" s="18" t="inlineStr">
        <is>
          <t>every value from 0.01 to 24.55 in steps of 0.01</t>
        </is>
      </c>
      <c r="N1989" s="18" t="inlineStr">
        <is>
          <t>buildings|large|distance_to_river_km</t>
        </is>
      </c>
    </row>
    <row r="1990">
      <c r="B1990" s="18" t="inlineStr">
        <is>
          <t>buildings|large|distance_to_river_km|3.52</t>
        </is>
      </c>
      <c r="C1990" s="18" t="inlineStr">
        <is>
          <t>buildings</t>
        </is>
      </c>
      <c r="D1990" s="18" t="inlineStr">
        <is>
          <t>large</t>
        </is>
      </c>
      <c r="E1990" s="18" t="inlineStr">
        <is>
          <t>distance_to_river_km</t>
        </is>
      </c>
      <c r="F1990" s="18" t="inlineStr">
        <is>
          <t>spline value</t>
        </is>
      </c>
      <c r="G1990" s="18" t="n"/>
      <c r="H1990" s="33" t="n">
        <v>3.52</v>
      </c>
      <c r="I1990" s="33" t="n"/>
      <c r="J1990" s="33" t="n"/>
      <c r="K1990" s="34" t="n">
        <v>-0.7811319620779286</v>
      </c>
      <c r="L1990" s="35">
        <f>IF(ISNUMBER(K1990),EXP(K1990),"")</f>
        <v/>
      </c>
      <c r="M1990" s="18" t="inlineStr">
        <is>
          <t>every value from 0.01 to 24.55 in steps of 0.01</t>
        </is>
      </c>
      <c r="N1990" s="18" t="inlineStr">
        <is>
          <t>buildings|large|distance_to_river_km</t>
        </is>
      </c>
    </row>
    <row r="1991">
      <c r="B1991" s="18" t="inlineStr">
        <is>
          <t>buildings|large|distance_to_river_km|3.53</t>
        </is>
      </c>
      <c r="C1991" s="18" t="inlineStr">
        <is>
          <t>buildings</t>
        </is>
      </c>
      <c r="D1991" s="18" t="inlineStr">
        <is>
          <t>large</t>
        </is>
      </c>
      <c r="E1991" s="18" t="inlineStr">
        <is>
          <t>distance_to_river_km</t>
        </is>
      </c>
      <c r="F1991" s="18" t="inlineStr">
        <is>
          <t>spline value</t>
        </is>
      </c>
      <c r="G1991" s="18" t="n"/>
      <c r="H1991" s="33" t="n">
        <v>3.53</v>
      </c>
      <c r="I1991" s="33" t="n"/>
      <c r="J1991" s="33" t="n"/>
      <c r="K1991" s="34" t="n">
        <v>-0.7813704162084636</v>
      </c>
      <c r="L1991" s="35">
        <f>IF(ISNUMBER(K1991),EXP(K1991),"")</f>
        <v/>
      </c>
      <c r="M1991" s="18" t="inlineStr">
        <is>
          <t>every value from 0.01 to 24.55 in steps of 0.01</t>
        </is>
      </c>
      <c r="N1991" s="18" t="inlineStr">
        <is>
          <t>buildings|large|distance_to_river_km</t>
        </is>
      </c>
    </row>
    <row r="1992">
      <c r="B1992" s="18" t="inlineStr">
        <is>
          <t>buildings|large|distance_to_river_km|3.54</t>
        </is>
      </c>
      <c r="C1992" s="18" t="inlineStr">
        <is>
          <t>buildings</t>
        </is>
      </c>
      <c r="D1992" s="18" t="inlineStr">
        <is>
          <t>large</t>
        </is>
      </c>
      <c r="E1992" s="18" t="inlineStr">
        <is>
          <t>distance_to_river_km</t>
        </is>
      </c>
      <c r="F1992" s="18" t="inlineStr">
        <is>
          <t>spline value</t>
        </is>
      </c>
      <c r="G1992" s="18" t="n"/>
      <c r="H1992" s="33" t="n">
        <v>3.54</v>
      </c>
      <c r="I1992" s="33" t="n"/>
      <c r="J1992" s="33" t="n"/>
      <c r="K1992" s="34" t="n">
        <v>-0.7816097276613584</v>
      </c>
      <c r="L1992" s="35">
        <f>IF(ISNUMBER(K1992),EXP(K1992),"")</f>
        <v/>
      </c>
      <c r="M1992" s="18" t="inlineStr">
        <is>
          <t>every value from 0.01 to 24.55 in steps of 0.01</t>
        </is>
      </c>
      <c r="N1992" s="18" t="inlineStr">
        <is>
          <t>buildings|large|distance_to_river_km</t>
        </is>
      </c>
    </row>
    <row r="1993">
      <c r="B1993" s="18" t="inlineStr">
        <is>
          <t>buildings|large|distance_to_river_km|3.55</t>
        </is>
      </c>
      <c r="C1993" s="18" t="inlineStr">
        <is>
          <t>buildings</t>
        </is>
      </c>
      <c r="D1993" s="18" t="inlineStr">
        <is>
          <t>large</t>
        </is>
      </c>
      <c r="E1993" s="18" t="inlineStr">
        <is>
          <t>distance_to_river_km</t>
        </is>
      </c>
      <c r="F1993" s="18" t="inlineStr">
        <is>
          <t>spline value</t>
        </is>
      </c>
      <c r="G1993" s="18" t="n"/>
      <c r="H1993" s="33" t="n">
        <v>3.55</v>
      </c>
      <c r="I1993" s="33" t="n"/>
      <c r="J1993" s="33" t="n"/>
      <c r="K1993" s="34" t="n">
        <v>-0.781849768810301</v>
      </c>
      <c r="L1993" s="35">
        <f>IF(ISNUMBER(K1993),EXP(K1993),"")</f>
        <v/>
      </c>
      <c r="M1993" s="18" t="inlineStr">
        <is>
          <t>every value from 0.01 to 24.55 in steps of 0.01</t>
        </is>
      </c>
      <c r="N1993" s="18" t="inlineStr">
        <is>
          <t>buildings|large|distance_to_river_km</t>
        </is>
      </c>
    </row>
    <row r="1994">
      <c r="B1994" s="18" t="inlineStr">
        <is>
          <t>buildings|large|distance_to_river_km|3.56</t>
        </is>
      </c>
      <c r="C1994" s="18" t="inlineStr">
        <is>
          <t>buildings</t>
        </is>
      </c>
      <c r="D1994" s="18" t="inlineStr">
        <is>
          <t>large</t>
        </is>
      </c>
      <c r="E1994" s="18" t="inlineStr">
        <is>
          <t>distance_to_river_km</t>
        </is>
      </c>
      <c r="F1994" s="18" t="inlineStr">
        <is>
          <t>spline value</t>
        </is>
      </c>
      <c r="G1994" s="18" t="n"/>
      <c r="H1994" s="33" t="n">
        <v>3.56</v>
      </c>
      <c r="I1994" s="33" t="n"/>
      <c r="J1994" s="33" t="n"/>
      <c r="K1994" s="34" t="n">
        <v>-0.7820904120289807</v>
      </c>
      <c r="L1994" s="35">
        <f>IF(ISNUMBER(K1994),EXP(K1994),"")</f>
        <v/>
      </c>
      <c r="M1994" s="18" t="inlineStr">
        <is>
          <t>every value from 0.01 to 24.55 in steps of 0.01</t>
        </is>
      </c>
      <c r="N1994" s="18" t="inlineStr">
        <is>
          <t>buildings|large|distance_to_river_km</t>
        </is>
      </c>
    </row>
    <row r="1995">
      <c r="B1995" s="18" t="inlineStr">
        <is>
          <t>buildings|large|distance_to_river_km|3.57</t>
        </is>
      </c>
      <c r="C1995" s="18" t="inlineStr">
        <is>
          <t>buildings</t>
        </is>
      </c>
      <c r="D1995" s="18" t="inlineStr">
        <is>
          <t>large</t>
        </is>
      </c>
      <c r="E1995" s="18" t="inlineStr">
        <is>
          <t>distance_to_river_km</t>
        </is>
      </c>
      <c r="F1995" s="18" t="inlineStr">
        <is>
          <t>spline value</t>
        </is>
      </c>
      <c r="G1995" s="18" t="n"/>
      <c r="H1995" s="33" t="n">
        <v>3.57</v>
      </c>
      <c r="I1995" s="33" t="n"/>
      <c r="J1995" s="33" t="n"/>
      <c r="K1995" s="34" t="n">
        <v>-0.7823315296910851</v>
      </c>
      <c r="L1995" s="35">
        <f>IF(ISNUMBER(K1995),EXP(K1995),"")</f>
        <v/>
      </c>
      <c r="M1995" s="18" t="inlineStr">
        <is>
          <t>every value from 0.01 to 24.55 in steps of 0.01</t>
        </is>
      </c>
      <c r="N1995" s="18" t="inlineStr">
        <is>
          <t>buildings|large|distance_to_river_km</t>
        </is>
      </c>
    </row>
    <row r="1996">
      <c r="B1996" s="18" t="inlineStr">
        <is>
          <t>buildings|large|distance_to_river_km|3.58</t>
        </is>
      </c>
      <c r="C1996" s="18" t="inlineStr">
        <is>
          <t>buildings</t>
        </is>
      </c>
      <c r="D1996" s="18" t="inlineStr">
        <is>
          <t>large</t>
        </is>
      </c>
      <c r="E1996" s="18" t="inlineStr">
        <is>
          <t>distance_to_river_km</t>
        </is>
      </c>
      <c r="F1996" s="18" t="inlineStr">
        <is>
          <t>spline value</t>
        </is>
      </c>
      <c r="G1996" s="18" t="n"/>
      <c r="H1996" s="33" t="n">
        <v>3.58</v>
      </c>
      <c r="I1996" s="33" t="n"/>
      <c r="J1996" s="33" t="n"/>
      <c r="K1996" s="34" t="n">
        <v>-0.7825729941703039</v>
      </c>
      <c r="L1996" s="35">
        <f>IF(ISNUMBER(K1996),EXP(K1996),"")</f>
        <v/>
      </c>
      <c r="M1996" s="18" t="inlineStr">
        <is>
          <t>every value from 0.01 to 24.55 in steps of 0.01</t>
        </is>
      </c>
      <c r="N1996" s="18" t="inlineStr">
        <is>
          <t>buildings|large|distance_to_river_km</t>
        </is>
      </c>
    </row>
    <row r="1997">
      <c r="B1997" s="18" t="inlineStr">
        <is>
          <t>buildings|large|distance_to_river_km|3.59</t>
        </is>
      </c>
      <c r="C1997" s="18" t="inlineStr">
        <is>
          <t>buildings</t>
        </is>
      </c>
      <c r="D1997" s="18" t="inlineStr">
        <is>
          <t>large</t>
        </is>
      </c>
      <c r="E1997" s="18" t="inlineStr">
        <is>
          <t>distance_to_river_km</t>
        </is>
      </c>
      <c r="F1997" s="18" t="inlineStr">
        <is>
          <t>spline value</t>
        </is>
      </c>
      <c r="G1997" s="18" t="n"/>
      <c r="H1997" s="33" t="n">
        <v>3.59</v>
      </c>
      <c r="I1997" s="33" t="n"/>
      <c r="J1997" s="33" t="n"/>
      <c r="K1997" s="34" t="n">
        <v>-0.7828146778403243</v>
      </c>
      <c r="L1997" s="35">
        <f>IF(ISNUMBER(K1997),EXP(K1997),"")</f>
        <v/>
      </c>
      <c r="M1997" s="18" t="inlineStr">
        <is>
          <t>every value from 0.01 to 24.55 in steps of 0.01</t>
        </is>
      </c>
      <c r="N1997" s="18" t="inlineStr">
        <is>
          <t>buildings|large|distance_to_river_km</t>
        </is>
      </c>
    </row>
    <row r="1998">
      <c r="B1998" s="18" t="inlineStr">
        <is>
          <t>buildings|large|distance_to_river_km|3.60</t>
        </is>
      </c>
      <c r="C1998" s="18" t="inlineStr">
        <is>
          <t>buildings</t>
        </is>
      </c>
      <c r="D1998" s="18" t="inlineStr">
        <is>
          <t>large</t>
        </is>
      </c>
      <c r="E1998" s="18" t="inlineStr">
        <is>
          <t>distance_to_river_km</t>
        </is>
      </c>
      <c r="F1998" s="18" t="inlineStr">
        <is>
          <t>spline value</t>
        </is>
      </c>
      <c r="G1998" s="18" t="n"/>
      <c r="H1998" s="33" t="n">
        <v>3.6</v>
      </c>
      <c r="I1998" s="33" t="n"/>
      <c r="J1998" s="33" t="n"/>
      <c r="K1998" s="34" t="n">
        <v>-0.7830564530748356</v>
      </c>
      <c r="L1998" s="35">
        <f>IF(ISNUMBER(K1998),EXP(K1998),"")</f>
        <v/>
      </c>
      <c r="M1998" s="18" t="inlineStr">
        <is>
          <t>every value from 0.01 to 24.55 in steps of 0.01</t>
        </is>
      </c>
      <c r="N1998" s="18" t="inlineStr">
        <is>
          <t>buildings|large|distance_to_river_km</t>
        </is>
      </c>
    </row>
    <row r="1999">
      <c r="B1999" s="18" t="inlineStr">
        <is>
          <t>buildings|large|distance_to_river_km|3.61</t>
        </is>
      </c>
      <c r="C1999" s="18" t="inlineStr">
        <is>
          <t>buildings</t>
        </is>
      </c>
      <c r="D1999" s="18" t="inlineStr">
        <is>
          <t>large</t>
        </is>
      </c>
      <c r="E1999" s="18" t="inlineStr">
        <is>
          <t>distance_to_river_km</t>
        </is>
      </c>
      <c r="F1999" s="18" t="inlineStr">
        <is>
          <t>spline value</t>
        </is>
      </c>
      <c r="G1999" s="18" t="n"/>
      <c r="H1999" s="33" t="n">
        <v>3.61</v>
      </c>
      <c r="I1999" s="33" t="n"/>
      <c r="J1999" s="33" t="n"/>
      <c r="K1999" s="34" t="n">
        <v>-0.7832982135040958</v>
      </c>
      <c r="L1999" s="35">
        <f>IF(ISNUMBER(K1999),EXP(K1999),"")</f>
        <v/>
      </c>
      <c r="M1999" s="18" t="inlineStr">
        <is>
          <t>every value from 0.01 to 24.55 in steps of 0.01</t>
        </is>
      </c>
      <c r="N1999" s="18" t="inlineStr">
        <is>
          <t>buildings|large|distance_to_river_km</t>
        </is>
      </c>
    </row>
    <row r="2000">
      <c r="B2000" s="18" t="inlineStr">
        <is>
          <t>buildings|large|distance_to_river_km|3.62</t>
        </is>
      </c>
      <c r="C2000" s="18" t="inlineStr">
        <is>
          <t>buildings</t>
        </is>
      </c>
      <c r="D2000" s="18" t="inlineStr">
        <is>
          <t>large</t>
        </is>
      </c>
      <c r="E2000" s="18" t="inlineStr">
        <is>
          <t>distance_to_river_km</t>
        </is>
      </c>
      <c r="F2000" s="18" t="inlineStr">
        <is>
          <t>spline value</t>
        </is>
      </c>
      <c r="G2000" s="18" t="n"/>
      <c r="H2000" s="33" t="n">
        <v>3.62</v>
      </c>
      <c r="I2000" s="33" t="n"/>
      <c r="J2000" s="33" t="n"/>
      <c r="K2000" s="34" t="n">
        <v>-0.7835399377846387</v>
      </c>
      <c r="L2000" s="35">
        <f>IF(ISNUMBER(K2000),EXP(K2000),"")</f>
        <v/>
      </c>
      <c r="M2000" s="18" t="inlineStr">
        <is>
          <t>every value from 0.01 to 24.55 in steps of 0.01</t>
        </is>
      </c>
      <c r="N2000" s="18" t="inlineStr">
        <is>
          <t>buildings|large|distance_to_river_km</t>
        </is>
      </c>
    </row>
    <row r="2001">
      <c r="B2001" s="18" t="inlineStr">
        <is>
          <t>buildings|large|distance_to_river_km|3.63</t>
        </is>
      </c>
      <c r="C2001" s="18" t="inlineStr">
        <is>
          <t>buildings</t>
        </is>
      </c>
      <c r="D2001" s="18" t="inlineStr">
        <is>
          <t>large</t>
        </is>
      </c>
      <c r="E2001" s="18" t="inlineStr">
        <is>
          <t>distance_to_river_km</t>
        </is>
      </c>
      <c r="F2001" s="18" t="inlineStr">
        <is>
          <t>spline value</t>
        </is>
      </c>
      <c r="G2001" s="18" t="n"/>
      <c r="H2001" s="33" t="n">
        <v>3.63</v>
      </c>
      <c r="I2001" s="33" t="n"/>
      <c r="J2001" s="33" t="n"/>
      <c r="K2001" s="34" t="n">
        <v>-0.7837816258295693</v>
      </c>
      <c r="L2001" s="35">
        <f>IF(ISNUMBER(K2001),EXP(K2001),"")</f>
        <v/>
      </c>
      <c r="M2001" s="18" t="inlineStr">
        <is>
          <t>every value from 0.01 to 24.55 in steps of 0.01</t>
        </is>
      </c>
      <c r="N2001" s="18" t="inlineStr">
        <is>
          <t>buildings|large|distance_to_river_km</t>
        </is>
      </c>
    </row>
    <row r="2002">
      <c r="B2002" s="18" t="inlineStr">
        <is>
          <t>buildings|large|distance_to_river_km|3.64</t>
        </is>
      </c>
      <c r="C2002" s="18" t="inlineStr">
        <is>
          <t>buildings</t>
        </is>
      </c>
      <c r="D2002" s="18" t="inlineStr">
        <is>
          <t>large</t>
        </is>
      </c>
      <c r="E2002" s="18" t="inlineStr">
        <is>
          <t>distance_to_river_km</t>
        </is>
      </c>
      <c r="F2002" s="18" t="inlineStr">
        <is>
          <t>spline value</t>
        </is>
      </c>
      <c r="G2002" s="18" t="n"/>
      <c r="H2002" s="33" t="n">
        <v>3.64</v>
      </c>
      <c r="I2002" s="33" t="n"/>
      <c r="J2002" s="33" t="n"/>
      <c r="K2002" s="34" t="n">
        <v>-0.7840232775519913</v>
      </c>
      <c r="L2002" s="35">
        <f>IF(ISNUMBER(K2002),EXP(K2002),"")</f>
        <v/>
      </c>
      <c r="M2002" s="18" t="inlineStr">
        <is>
          <t>every value from 0.01 to 24.55 in steps of 0.01</t>
        </is>
      </c>
      <c r="N2002" s="18" t="inlineStr">
        <is>
          <t>buildings|large|distance_to_river_km</t>
        </is>
      </c>
    </row>
    <row r="2003">
      <c r="B2003" s="18" t="inlineStr">
        <is>
          <t>buildings|large|distance_to_river_km|3.65</t>
        </is>
      </c>
      <c r="C2003" s="18" t="inlineStr">
        <is>
          <t>buildings</t>
        </is>
      </c>
      <c r="D2003" s="18" t="inlineStr">
        <is>
          <t>large</t>
        </is>
      </c>
      <c r="E2003" s="18" t="inlineStr">
        <is>
          <t>distance_to_river_km</t>
        </is>
      </c>
      <c r="F2003" s="18" t="inlineStr">
        <is>
          <t>spline value</t>
        </is>
      </c>
      <c r="G2003" s="18" t="n"/>
      <c r="H2003" s="33" t="n">
        <v>3.65</v>
      </c>
      <c r="I2003" s="33" t="n"/>
      <c r="J2003" s="33" t="n"/>
      <c r="K2003" s="34" t="n">
        <v>-0.7842648928650089</v>
      </c>
      <c r="L2003" s="35">
        <f>IF(ISNUMBER(K2003),EXP(K2003),"")</f>
        <v/>
      </c>
      <c r="M2003" s="18" t="inlineStr">
        <is>
          <t>every value from 0.01 to 24.55 in steps of 0.01</t>
        </is>
      </c>
      <c r="N2003" s="18" t="inlineStr">
        <is>
          <t>buildings|large|distance_to_river_km</t>
        </is>
      </c>
    </row>
    <row r="2004">
      <c r="B2004" s="18" t="inlineStr">
        <is>
          <t>buildings|large|distance_to_river_km|3.66</t>
        </is>
      </c>
      <c r="C2004" s="18" t="inlineStr">
        <is>
          <t>buildings</t>
        </is>
      </c>
      <c r="D2004" s="18" t="inlineStr">
        <is>
          <t>large</t>
        </is>
      </c>
      <c r="E2004" s="18" t="inlineStr">
        <is>
          <t>distance_to_river_km</t>
        </is>
      </c>
      <c r="F2004" s="18" t="inlineStr">
        <is>
          <t>spline value</t>
        </is>
      </c>
      <c r="G2004" s="18" t="n"/>
      <c r="H2004" s="33" t="n">
        <v>3.66</v>
      </c>
      <c r="I2004" s="33" t="n"/>
      <c r="J2004" s="33" t="n"/>
      <c r="K2004" s="34" t="n">
        <v>-0.7845064716817259</v>
      </c>
      <c r="L2004" s="35">
        <f>IF(ISNUMBER(K2004),EXP(K2004),"")</f>
        <v/>
      </c>
      <c r="M2004" s="18" t="inlineStr">
        <is>
          <t>every value from 0.01 to 24.55 in steps of 0.01</t>
        </is>
      </c>
      <c r="N2004" s="18" t="inlineStr">
        <is>
          <t>buildings|large|distance_to_river_km</t>
        </is>
      </c>
    </row>
    <row r="2005">
      <c r="B2005" s="18" t="inlineStr">
        <is>
          <t>buildings|large|distance_to_river_km|3.67</t>
        </is>
      </c>
      <c r="C2005" s="18" t="inlineStr">
        <is>
          <t>buildings</t>
        </is>
      </c>
      <c r="D2005" s="18" t="inlineStr">
        <is>
          <t>large</t>
        </is>
      </c>
      <c r="E2005" s="18" t="inlineStr">
        <is>
          <t>distance_to_river_km</t>
        </is>
      </c>
      <c r="F2005" s="18" t="inlineStr">
        <is>
          <t>spline value</t>
        </is>
      </c>
      <c r="G2005" s="18" t="n"/>
      <c r="H2005" s="33" t="n">
        <v>3.67</v>
      </c>
      <c r="I2005" s="33" t="n"/>
      <c r="J2005" s="33" t="n"/>
      <c r="K2005" s="34" t="n">
        <v>-0.7847480139152461</v>
      </c>
      <c r="L2005" s="35">
        <f>IF(ISNUMBER(K2005),EXP(K2005),"")</f>
        <v/>
      </c>
      <c r="M2005" s="18" t="inlineStr">
        <is>
          <t>every value from 0.01 to 24.55 in steps of 0.01</t>
        </is>
      </c>
      <c r="N2005" s="18" t="inlineStr">
        <is>
          <t>buildings|large|distance_to_river_km</t>
        </is>
      </c>
    </row>
    <row r="2006">
      <c r="B2006" s="18" t="inlineStr">
        <is>
          <t>buildings|large|distance_to_river_km|3.68</t>
        </is>
      </c>
      <c r="C2006" s="18" t="inlineStr">
        <is>
          <t>buildings</t>
        </is>
      </c>
      <c r="D2006" s="18" t="inlineStr">
        <is>
          <t>large</t>
        </is>
      </c>
      <c r="E2006" s="18" t="inlineStr">
        <is>
          <t>distance_to_river_km</t>
        </is>
      </c>
      <c r="F2006" s="18" t="inlineStr">
        <is>
          <t>spline value</t>
        </is>
      </c>
      <c r="G2006" s="18" t="n"/>
      <c r="H2006" s="33" t="n">
        <v>3.68</v>
      </c>
      <c r="I2006" s="33" t="n"/>
      <c r="J2006" s="33" t="n"/>
      <c r="K2006" s="34" t="n">
        <v>-0.7849895194786743</v>
      </c>
      <c r="L2006" s="35">
        <f>IF(ISNUMBER(K2006),EXP(K2006),"")</f>
        <v/>
      </c>
      <c r="M2006" s="18" t="inlineStr">
        <is>
          <t>every value from 0.01 to 24.55 in steps of 0.01</t>
        </is>
      </c>
      <c r="N2006" s="18" t="inlineStr">
        <is>
          <t>buildings|large|distance_to_river_km</t>
        </is>
      </c>
    </row>
    <row r="2007">
      <c r="B2007" s="18" t="inlineStr">
        <is>
          <t>buildings|large|distance_to_river_km|3.69</t>
        </is>
      </c>
      <c r="C2007" s="18" t="inlineStr">
        <is>
          <t>buildings</t>
        </is>
      </c>
      <c r="D2007" s="18" t="inlineStr">
        <is>
          <t>large</t>
        </is>
      </c>
      <c r="E2007" s="18" t="inlineStr">
        <is>
          <t>distance_to_river_km</t>
        </is>
      </c>
      <c r="F2007" s="18" t="inlineStr">
        <is>
          <t>spline value</t>
        </is>
      </c>
      <c r="G2007" s="18" t="n"/>
      <c r="H2007" s="33" t="n">
        <v>3.69</v>
      </c>
      <c r="I2007" s="33" t="n"/>
      <c r="J2007" s="33" t="n"/>
      <c r="K2007" s="34" t="n">
        <v>-0.785230988285114</v>
      </c>
      <c r="L2007" s="35">
        <f>IF(ISNUMBER(K2007),EXP(K2007),"")</f>
        <v/>
      </c>
      <c r="M2007" s="18" t="inlineStr">
        <is>
          <t>every value from 0.01 to 24.55 in steps of 0.01</t>
        </is>
      </c>
      <c r="N2007" s="18" t="inlineStr">
        <is>
          <t>buildings|large|distance_to_river_km</t>
        </is>
      </c>
    </row>
    <row r="2008">
      <c r="B2008" s="18" t="inlineStr">
        <is>
          <t>buildings|large|distance_to_river_km|3.70</t>
        </is>
      </c>
      <c r="C2008" s="18" t="inlineStr">
        <is>
          <t>buildings</t>
        </is>
      </c>
      <c r="D2008" s="18" t="inlineStr">
        <is>
          <t>large</t>
        </is>
      </c>
      <c r="E2008" s="18" t="inlineStr">
        <is>
          <t>distance_to_river_km</t>
        </is>
      </c>
      <c r="F2008" s="18" t="inlineStr">
        <is>
          <t>spline value</t>
        </is>
      </c>
      <c r="G2008" s="18" t="n"/>
      <c r="H2008" s="33" t="n">
        <v>3.7</v>
      </c>
      <c r="I2008" s="33" t="n"/>
      <c r="J2008" s="33" t="n"/>
      <c r="K2008" s="34" t="n">
        <v>-0.7854724202476696</v>
      </c>
      <c r="L2008" s="35">
        <f>IF(ISNUMBER(K2008),EXP(K2008),"")</f>
        <v/>
      </c>
      <c r="M2008" s="18" t="inlineStr">
        <is>
          <t>every value from 0.01 to 24.55 in steps of 0.01</t>
        </is>
      </c>
      <c r="N2008" s="18" t="inlineStr">
        <is>
          <t>buildings|large|distance_to_river_km</t>
        </is>
      </c>
    </row>
    <row r="2009">
      <c r="B2009" s="18" t="inlineStr">
        <is>
          <t>buildings|large|distance_to_river_km|3.71</t>
        </is>
      </c>
      <c r="C2009" s="18" t="inlineStr">
        <is>
          <t>buildings</t>
        </is>
      </c>
      <c r="D2009" s="18" t="inlineStr">
        <is>
          <t>large</t>
        </is>
      </c>
      <c r="E2009" s="18" t="inlineStr">
        <is>
          <t>distance_to_river_km</t>
        </is>
      </c>
      <c r="F2009" s="18" t="inlineStr">
        <is>
          <t>spline value</t>
        </is>
      </c>
      <c r="G2009" s="18" t="n"/>
      <c r="H2009" s="33" t="n">
        <v>3.71</v>
      </c>
      <c r="I2009" s="33" t="n"/>
      <c r="J2009" s="33" t="n"/>
      <c r="K2009" s="34" t="n">
        <v>-0.7857138152794447</v>
      </c>
      <c r="L2009" s="35">
        <f>IF(ISNUMBER(K2009),EXP(K2009),"")</f>
        <v/>
      </c>
      <c r="M2009" s="18" t="inlineStr">
        <is>
          <t>every value from 0.01 to 24.55 in steps of 0.01</t>
        </is>
      </c>
      <c r="N2009" s="18" t="inlineStr">
        <is>
          <t>buildings|large|distance_to_river_km</t>
        </is>
      </c>
    </row>
    <row r="2010">
      <c r="B2010" s="18" t="inlineStr">
        <is>
          <t>buildings|large|distance_to_river_km|3.72</t>
        </is>
      </c>
      <c r="C2010" s="18" t="inlineStr">
        <is>
          <t>buildings</t>
        </is>
      </c>
      <c r="D2010" s="18" t="inlineStr">
        <is>
          <t>large</t>
        </is>
      </c>
      <c r="E2010" s="18" t="inlineStr">
        <is>
          <t>distance_to_river_km</t>
        </is>
      </c>
      <c r="F2010" s="18" t="inlineStr">
        <is>
          <t>spline value</t>
        </is>
      </c>
      <c r="G2010" s="18" t="n"/>
      <c r="H2010" s="33" t="n">
        <v>3.72</v>
      </c>
      <c r="I2010" s="33" t="n"/>
      <c r="J2010" s="33" t="n"/>
      <c r="K2010" s="34" t="n">
        <v>-0.7859551732935439</v>
      </c>
      <c r="L2010" s="35">
        <f>IF(ISNUMBER(K2010),EXP(K2010),"")</f>
        <v/>
      </c>
      <c r="M2010" s="18" t="inlineStr">
        <is>
          <t>every value from 0.01 to 24.55 in steps of 0.01</t>
        </is>
      </c>
      <c r="N2010" s="18" t="inlineStr">
        <is>
          <t>buildings|large|distance_to_river_km</t>
        </is>
      </c>
    </row>
    <row r="2011">
      <c r="B2011" s="18" t="inlineStr">
        <is>
          <t>buildings|large|distance_to_river_km|3.73</t>
        </is>
      </c>
      <c r="C2011" s="18" t="inlineStr">
        <is>
          <t>buildings</t>
        </is>
      </c>
      <c r="D2011" s="18" t="inlineStr">
        <is>
          <t>large</t>
        </is>
      </c>
      <c r="E2011" s="18" t="inlineStr">
        <is>
          <t>distance_to_river_km</t>
        </is>
      </c>
      <c r="F2011" s="18" t="inlineStr">
        <is>
          <t>spline value</t>
        </is>
      </c>
      <c r="G2011" s="18" t="n"/>
      <c r="H2011" s="33" t="n">
        <v>3.73</v>
      </c>
      <c r="I2011" s="33" t="n"/>
      <c r="J2011" s="33" t="n"/>
      <c r="K2011" s="34" t="n">
        <v>-0.7861964942030707</v>
      </c>
      <c r="L2011" s="35">
        <f>IF(ISNUMBER(K2011),EXP(K2011),"")</f>
        <v/>
      </c>
      <c r="M2011" s="18" t="inlineStr">
        <is>
          <t>every value from 0.01 to 24.55 in steps of 0.01</t>
        </is>
      </c>
      <c r="N2011" s="18" t="inlineStr">
        <is>
          <t>buildings|large|distance_to_river_km</t>
        </is>
      </c>
    </row>
    <row r="2012">
      <c r="B2012" s="18" t="inlineStr">
        <is>
          <t>buildings|large|distance_to_river_km|3.74</t>
        </is>
      </c>
      <c r="C2012" s="18" t="inlineStr">
        <is>
          <t>buildings</t>
        </is>
      </c>
      <c r="D2012" s="18" t="inlineStr">
        <is>
          <t>large</t>
        </is>
      </c>
      <c r="E2012" s="18" t="inlineStr">
        <is>
          <t>distance_to_river_km</t>
        </is>
      </c>
      <c r="F2012" s="18" t="inlineStr">
        <is>
          <t>spline value</t>
        </is>
      </c>
      <c r="G2012" s="18" t="n"/>
      <c r="H2012" s="33" t="n">
        <v>3.74</v>
      </c>
      <c r="I2012" s="33" t="n"/>
      <c r="J2012" s="33" t="n"/>
      <c r="K2012" s="34" t="n">
        <v>-0.7864377779211291</v>
      </c>
      <c r="L2012" s="35">
        <f>IF(ISNUMBER(K2012),EXP(K2012),"")</f>
        <v/>
      </c>
      <c r="M2012" s="18" t="inlineStr">
        <is>
          <t>every value from 0.01 to 24.55 in steps of 0.01</t>
        </is>
      </c>
      <c r="N2012" s="18" t="inlineStr">
        <is>
          <t>buildings|large|distance_to_river_km</t>
        </is>
      </c>
    </row>
    <row r="2013">
      <c r="B2013" s="18" t="inlineStr">
        <is>
          <t>buildings|large|distance_to_river_km|3.75</t>
        </is>
      </c>
      <c r="C2013" s="18" t="inlineStr">
        <is>
          <t>buildings</t>
        </is>
      </c>
      <c r="D2013" s="18" t="inlineStr">
        <is>
          <t>large</t>
        </is>
      </c>
      <c r="E2013" s="18" t="inlineStr">
        <is>
          <t>distance_to_river_km</t>
        </is>
      </c>
      <c r="F2013" s="18" t="inlineStr">
        <is>
          <t>spline value</t>
        </is>
      </c>
      <c r="G2013" s="18" t="n"/>
      <c r="H2013" s="33" t="n">
        <v>3.75</v>
      </c>
      <c r="I2013" s="33" t="n"/>
      <c r="J2013" s="33" t="n"/>
      <c r="K2013" s="34" t="n">
        <v>-0.7866790243608242</v>
      </c>
      <c r="L2013" s="35">
        <f>IF(ISNUMBER(K2013),EXP(K2013),"")</f>
        <v/>
      </c>
      <c r="M2013" s="18" t="inlineStr">
        <is>
          <t>every value from 0.01 to 24.55 in steps of 0.01</t>
        </is>
      </c>
      <c r="N2013" s="18" t="inlineStr">
        <is>
          <t>buildings|large|distance_to_river_km</t>
        </is>
      </c>
    </row>
    <row r="2014">
      <c r="B2014" s="18" t="inlineStr">
        <is>
          <t>buildings|large|distance_to_river_km|3.76</t>
        </is>
      </c>
      <c r="C2014" s="18" t="inlineStr">
        <is>
          <t>buildings</t>
        </is>
      </c>
      <c r="D2014" s="18" t="inlineStr">
        <is>
          <t>large</t>
        </is>
      </c>
      <c r="E2014" s="18" t="inlineStr">
        <is>
          <t>distance_to_river_km</t>
        </is>
      </c>
      <c r="F2014" s="18" t="inlineStr">
        <is>
          <t>spline value</t>
        </is>
      </c>
      <c r="G2014" s="18" t="n"/>
      <c r="H2014" s="33" t="n">
        <v>3.76</v>
      </c>
      <c r="I2014" s="33" t="n"/>
      <c r="J2014" s="33" t="n"/>
      <c r="K2014" s="34" t="n">
        <v>-0.7869202334352589</v>
      </c>
      <c r="L2014" s="35">
        <f>IF(ISNUMBER(K2014),EXP(K2014),"")</f>
        <v/>
      </c>
      <c r="M2014" s="18" t="inlineStr">
        <is>
          <t>every value from 0.01 to 24.55 in steps of 0.01</t>
        </is>
      </c>
      <c r="N2014" s="18" t="inlineStr">
        <is>
          <t>buildings|large|distance_to_river_km</t>
        </is>
      </c>
    </row>
    <row r="2015">
      <c r="B2015" s="18" t="inlineStr">
        <is>
          <t>buildings|large|distance_to_river_km|3.77</t>
        </is>
      </c>
      <c r="C2015" s="18" t="inlineStr">
        <is>
          <t>buildings</t>
        </is>
      </c>
      <c r="D2015" s="18" t="inlineStr">
        <is>
          <t>large</t>
        </is>
      </c>
      <c r="E2015" s="18" t="inlineStr">
        <is>
          <t>distance_to_river_km</t>
        </is>
      </c>
      <c r="F2015" s="18" t="inlineStr">
        <is>
          <t>spline value</t>
        </is>
      </c>
      <c r="G2015" s="18" t="n"/>
      <c r="H2015" s="33" t="n">
        <v>3.77</v>
      </c>
      <c r="I2015" s="33" t="n"/>
      <c r="J2015" s="33" t="n"/>
      <c r="K2015" s="34" t="n">
        <v>-0.7871614050575374</v>
      </c>
      <c r="L2015" s="35">
        <f>IF(ISNUMBER(K2015),EXP(K2015),"")</f>
        <v/>
      </c>
      <c r="M2015" s="18" t="inlineStr">
        <is>
          <t>every value from 0.01 to 24.55 in steps of 0.01</t>
        </is>
      </c>
      <c r="N2015" s="18" t="inlineStr">
        <is>
          <t>buildings|large|distance_to_river_km</t>
        </is>
      </c>
    </row>
    <row r="2016">
      <c r="B2016" s="18" t="inlineStr">
        <is>
          <t>buildings|large|distance_to_river_km|3.78</t>
        </is>
      </c>
      <c r="C2016" s="18" t="inlineStr">
        <is>
          <t>buildings</t>
        </is>
      </c>
      <c r="D2016" s="18" t="inlineStr">
        <is>
          <t>large</t>
        </is>
      </c>
      <c r="E2016" s="18" t="inlineStr">
        <is>
          <t>distance_to_river_km</t>
        </is>
      </c>
      <c r="F2016" s="18" t="inlineStr">
        <is>
          <t>spline value</t>
        </is>
      </c>
      <c r="G2016" s="18" t="n"/>
      <c r="H2016" s="33" t="n">
        <v>3.78</v>
      </c>
      <c r="I2016" s="33" t="n"/>
      <c r="J2016" s="33" t="n"/>
      <c r="K2016" s="34" t="n">
        <v>-0.7874025391407641</v>
      </c>
      <c r="L2016" s="35">
        <f>IF(ISNUMBER(K2016),EXP(K2016),"")</f>
        <v/>
      </c>
      <c r="M2016" s="18" t="inlineStr">
        <is>
          <t>every value from 0.01 to 24.55 in steps of 0.01</t>
        </is>
      </c>
      <c r="N2016" s="18" t="inlineStr">
        <is>
          <t>buildings|large|distance_to_river_km</t>
        </is>
      </c>
    </row>
    <row r="2017">
      <c r="B2017" s="18" t="inlineStr">
        <is>
          <t>buildings|large|distance_to_river_km|3.79</t>
        </is>
      </c>
      <c r="C2017" s="18" t="inlineStr">
        <is>
          <t>buildings</t>
        </is>
      </c>
      <c r="D2017" s="18" t="inlineStr">
        <is>
          <t>large</t>
        </is>
      </c>
      <c r="E2017" s="18" t="inlineStr">
        <is>
          <t>distance_to_river_km</t>
        </is>
      </c>
      <c r="F2017" s="18" t="inlineStr">
        <is>
          <t>spline value</t>
        </is>
      </c>
      <c r="G2017" s="18" t="n"/>
      <c r="H2017" s="33" t="n">
        <v>3.79</v>
      </c>
      <c r="I2017" s="33" t="n"/>
      <c r="J2017" s="33" t="n"/>
      <c r="K2017" s="34" t="n">
        <v>-0.7876436355980431</v>
      </c>
      <c r="L2017" s="35">
        <f>IF(ISNUMBER(K2017),EXP(K2017),"")</f>
        <v/>
      </c>
      <c r="M2017" s="18" t="inlineStr">
        <is>
          <t>every value from 0.01 to 24.55 in steps of 0.01</t>
        </is>
      </c>
      <c r="N2017" s="18" t="inlineStr">
        <is>
          <t>buildings|large|distance_to_river_km</t>
        </is>
      </c>
    </row>
    <row r="2018">
      <c r="B2018" s="18" t="inlineStr">
        <is>
          <t>buildings|large|distance_to_river_km|3.80</t>
        </is>
      </c>
      <c r="C2018" s="18" t="inlineStr">
        <is>
          <t>buildings</t>
        </is>
      </c>
      <c r="D2018" s="18" t="inlineStr">
        <is>
          <t>large</t>
        </is>
      </c>
      <c r="E2018" s="18" t="inlineStr">
        <is>
          <t>distance_to_river_km</t>
        </is>
      </c>
      <c r="F2018" s="18" t="inlineStr">
        <is>
          <t>spline value</t>
        </is>
      </c>
      <c r="G2018" s="18" t="n"/>
      <c r="H2018" s="33" t="n">
        <v>3.8</v>
      </c>
      <c r="I2018" s="33" t="n"/>
      <c r="J2018" s="33" t="n"/>
      <c r="K2018" s="34" t="n">
        <v>-0.787884694342478</v>
      </c>
      <c r="L2018" s="35">
        <f>IF(ISNUMBER(K2018),EXP(K2018),"")</f>
        <v/>
      </c>
      <c r="M2018" s="18" t="inlineStr">
        <is>
          <t>every value from 0.01 to 24.55 in steps of 0.01</t>
        </is>
      </c>
      <c r="N2018" s="18" t="inlineStr">
        <is>
          <t>buildings|large|distance_to_river_km</t>
        </is>
      </c>
    </row>
    <row r="2019">
      <c r="B2019" s="18" t="inlineStr">
        <is>
          <t>buildings|large|distance_to_river_km|3.81</t>
        </is>
      </c>
      <c r="C2019" s="18" t="inlineStr">
        <is>
          <t>buildings</t>
        </is>
      </c>
      <c r="D2019" s="18" t="inlineStr">
        <is>
          <t>large</t>
        </is>
      </c>
      <c r="E2019" s="18" t="inlineStr">
        <is>
          <t>distance_to_river_km</t>
        </is>
      </c>
      <c r="F2019" s="18" t="inlineStr">
        <is>
          <t>spline value</t>
        </is>
      </c>
      <c r="G2019" s="18" t="n"/>
      <c r="H2019" s="33" t="n">
        <v>3.81</v>
      </c>
      <c r="I2019" s="33" t="n"/>
      <c r="J2019" s="33" t="n"/>
      <c r="K2019" s="34" t="n">
        <v>-0.7881257152871737</v>
      </c>
      <c r="L2019" s="35">
        <f>IF(ISNUMBER(K2019),EXP(K2019),"")</f>
        <v/>
      </c>
      <c r="M2019" s="18" t="inlineStr">
        <is>
          <t>every value from 0.01 to 24.55 in steps of 0.01</t>
        </is>
      </c>
      <c r="N2019" s="18" t="inlineStr">
        <is>
          <t>buildings|large|distance_to_river_km</t>
        </is>
      </c>
    </row>
    <row r="2020">
      <c r="B2020" s="18" t="inlineStr">
        <is>
          <t>buildings|large|distance_to_river_km|3.82</t>
        </is>
      </c>
      <c r="C2020" s="18" t="inlineStr">
        <is>
          <t>buildings</t>
        </is>
      </c>
      <c r="D2020" s="18" t="inlineStr">
        <is>
          <t>large</t>
        </is>
      </c>
      <c r="E2020" s="18" t="inlineStr">
        <is>
          <t>distance_to_river_km</t>
        </is>
      </c>
      <c r="F2020" s="18" t="inlineStr">
        <is>
          <t>spline value</t>
        </is>
      </c>
      <c r="G2020" s="18" t="n"/>
      <c r="H2020" s="33" t="n">
        <v>3.82</v>
      </c>
      <c r="I2020" s="33" t="n"/>
      <c r="J2020" s="33" t="n"/>
      <c r="K2020" s="34" t="n">
        <v>-0.788366698345233</v>
      </c>
      <c r="L2020" s="35">
        <f>IF(ISNUMBER(K2020),EXP(K2020),"")</f>
        <v/>
      </c>
      <c r="M2020" s="18" t="inlineStr">
        <is>
          <t>every value from 0.01 to 24.55 in steps of 0.01</t>
        </is>
      </c>
      <c r="N2020" s="18" t="inlineStr">
        <is>
          <t>buildings|large|distance_to_river_km</t>
        </is>
      </c>
    </row>
    <row r="2021">
      <c r="B2021" s="18" t="inlineStr">
        <is>
          <t>buildings|large|distance_to_river_km|3.83</t>
        </is>
      </c>
      <c r="C2021" s="18" t="inlineStr">
        <is>
          <t>buildings</t>
        </is>
      </c>
      <c r="D2021" s="18" t="inlineStr">
        <is>
          <t>large</t>
        </is>
      </c>
      <c r="E2021" s="18" t="inlineStr">
        <is>
          <t>distance_to_river_km</t>
        </is>
      </c>
      <c r="F2021" s="18" t="inlineStr">
        <is>
          <t>spline value</t>
        </is>
      </c>
      <c r="G2021" s="18" t="n"/>
      <c r="H2021" s="33" t="n">
        <v>3.83</v>
      </c>
      <c r="I2021" s="33" t="n"/>
      <c r="J2021" s="33" t="n"/>
      <c r="K2021" s="34" t="n">
        <v>-0.7886076434297611</v>
      </c>
      <c r="L2021" s="35">
        <f>IF(ISNUMBER(K2021),EXP(K2021),"")</f>
        <v/>
      </c>
      <c r="M2021" s="18" t="inlineStr">
        <is>
          <t>every value from 0.01 to 24.55 in steps of 0.01</t>
        </is>
      </c>
      <c r="N2021" s="18" t="inlineStr">
        <is>
          <t>buildings|large|distance_to_river_km</t>
        </is>
      </c>
    </row>
    <row r="2022">
      <c r="B2022" s="18" t="inlineStr">
        <is>
          <t>buildings|large|distance_to_river_km|3.84</t>
        </is>
      </c>
      <c r="C2022" s="18" t="inlineStr">
        <is>
          <t>buildings</t>
        </is>
      </c>
      <c r="D2022" s="18" t="inlineStr">
        <is>
          <t>large</t>
        </is>
      </c>
      <c r="E2022" s="18" t="inlineStr">
        <is>
          <t>distance_to_river_km</t>
        </is>
      </c>
      <c r="F2022" s="18" t="inlineStr">
        <is>
          <t>spline value</t>
        </is>
      </c>
      <c r="G2022" s="18" t="n"/>
      <c r="H2022" s="33" t="n">
        <v>3.84</v>
      </c>
      <c r="I2022" s="33" t="n"/>
      <c r="J2022" s="33" t="n"/>
      <c r="K2022" s="34" t="n">
        <v>-0.788848550453861</v>
      </c>
      <c r="L2022" s="35">
        <f>IF(ISNUMBER(K2022),EXP(K2022),"")</f>
        <v/>
      </c>
      <c r="M2022" s="18" t="inlineStr">
        <is>
          <t>every value from 0.01 to 24.55 in steps of 0.01</t>
        </is>
      </c>
      <c r="N2022" s="18" t="inlineStr">
        <is>
          <t>buildings|large|distance_to_river_km</t>
        </is>
      </c>
    </row>
    <row r="2023">
      <c r="B2023" s="18" t="inlineStr">
        <is>
          <t>buildings|large|distance_to_river_km|3.85</t>
        </is>
      </c>
      <c r="C2023" s="18" t="inlineStr">
        <is>
          <t>buildings</t>
        </is>
      </c>
      <c r="D2023" s="18" t="inlineStr">
        <is>
          <t>large</t>
        </is>
      </c>
      <c r="E2023" s="18" t="inlineStr">
        <is>
          <t>distance_to_river_km</t>
        </is>
      </c>
      <c r="F2023" s="18" t="inlineStr">
        <is>
          <t>spline value</t>
        </is>
      </c>
      <c r="G2023" s="18" t="n"/>
      <c r="H2023" s="33" t="n">
        <v>3.85</v>
      </c>
      <c r="I2023" s="33" t="n"/>
      <c r="J2023" s="33" t="n"/>
      <c r="K2023" s="34" t="n">
        <v>-0.7890894193306378</v>
      </c>
      <c r="L2023" s="35">
        <f>IF(ISNUMBER(K2023),EXP(K2023),"")</f>
        <v/>
      </c>
      <c r="M2023" s="18" t="inlineStr">
        <is>
          <t>every value from 0.01 to 24.55 in steps of 0.01</t>
        </is>
      </c>
      <c r="N2023" s="18" t="inlineStr">
        <is>
          <t>buildings|large|distance_to_river_km</t>
        </is>
      </c>
    </row>
    <row r="2024">
      <c r="B2024" s="18" t="inlineStr">
        <is>
          <t>buildings|large|distance_to_river_km|3.86</t>
        </is>
      </c>
      <c r="C2024" s="18" t="inlineStr">
        <is>
          <t>buildings</t>
        </is>
      </c>
      <c r="D2024" s="18" t="inlineStr">
        <is>
          <t>large</t>
        </is>
      </c>
      <c r="E2024" s="18" t="inlineStr">
        <is>
          <t>distance_to_river_km</t>
        </is>
      </c>
      <c r="F2024" s="18" t="inlineStr">
        <is>
          <t>spline value</t>
        </is>
      </c>
      <c r="G2024" s="18" t="n"/>
      <c r="H2024" s="33" t="n">
        <v>3.86</v>
      </c>
      <c r="I2024" s="33" t="n"/>
      <c r="J2024" s="33" t="n"/>
      <c r="K2024" s="34" t="n">
        <v>-0.789330249973195</v>
      </c>
      <c r="L2024" s="35">
        <f>IF(ISNUMBER(K2024),EXP(K2024),"")</f>
        <v/>
      </c>
      <c r="M2024" s="18" t="inlineStr">
        <is>
          <t>every value from 0.01 to 24.55 in steps of 0.01</t>
        </is>
      </c>
      <c r="N2024" s="18" t="inlineStr">
        <is>
          <t>buildings|large|distance_to_river_km</t>
        </is>
      </c>
    </row>
    <row r="2025">
      <c r="B2025" s="18" t="inlineStr">
        <is>
          <t>buildings|large|distance_to_river_km|3.87</t>
        </is>
      </c>
      <c r="C2025" s="18" t="inlineStr">
        <is>
          <t>buildings</t>
        </is>
      </c>
      <c r="D2025" s="18" t="inlineStr">
        <is>
          <t>large</t>
        </is>
      </c>
      <c r="E2025" s="18" t="inlineStr">
        <is>
          <t>distance_to_river_km</t>
        </is>
      </c>
      <c r="F2025" s="18" t="inlineStr">
        <is>
          <t>spline value</t>
        </is>
      </c>
      <c r="G2025" s="18" t="n"/>
      <c r="H2025" s="33" t="n">
        <v>3.87</v>
      </c>
      <c r="I2025" s="33" t="n"/>
      <c r="J2025" s="33" t="n"/>
      <c r="K2025" s="34" t="n">
        <v>-0.7895710422946365</v>
      </c>
      <c r="L2025" s="35">
        <f>IF(ISNUMBER(K2025),EXP(K2025),"")</f>
        <v/>
      </c>
      <c r="M2025" s="18" t="inlineStr">
        <is>
          <t>every value from 0.01 to 24.55 in steps of 0.01</t>
        </is>
      </c>
      <c r="N2025" s="18" t="inlineStr">
        <is>
          <t>buildings|large|distance_to_river_km</t>
        </is>
      </c>
    </row>
    <row r="2026">
      <c r="B2026" s="18" t="inlineStr">
        <is>
          <t>buildings|large|distance_to_river_km|3.88</t>
        </is>
      </c>
      <c r="C2026" s="18" t="inlineStr">
        <is>
          <t>buildings</t>
        </is>
      </c>
      <c r="D2026" s="18" t="inlineStr">
        <is>
          <t>large</t>
        </is>
      </c>
      <c r="E2026" s="18" t="inlineStr">
        <is>
          <t>distance_to_river_km</t>
        </is>
      </c>
      <c r="F2026" s="18" t="inlineStr">
        <is>
          <t>spline value</t>
        </is>
      </c>
      <c r="G2026" s="18" t="n"/>
      <c r="H2026" s="33" t="n">
        <v>3.88</v>
      </c>
      <c r="I2026" s="33" t="n"/>
      <c r="J2026" s="33" t="n"/>
      <c r="K2026" s="34" t="n">
        <v>-0.7898117962080669</v>
      </c>
      <c r="L2026" s="35">
        <f>IF(ISNUMBER(K2026),EXP(K2026),"")</f>
        <v/>
      </c>
      <c r="M2026" s="18" t="inlineStr">
        <is>
          <t>every value from 0.01 to 24.55 in steps of 0.01</t>
        </is>
      </c>
      <c r="N2026" s="18" t="inlineStr">
        <is>
          <t>buildings|large|distance_to_river_km</t>
        </is>
      </c>
    </row>
    <row r="2027">
      <c r="B2027" s="18" t="inlineStr">
        <is>
          <t>buildings|large|distance_to_river_km|3.89</t>
        </is>
      </c>
      <c r="C2027" s="18" t="inlineStr">
        <is>
          <t>buildings</t>
        </is>
      </c>
      <c r="D2027" s="18" t="inlineStr">
        <is>
          <t>large</t>
        </is>
      </c>
      <c r="E2027" s="18" t="inlineStr">
        <is>
          <t>distance_to_river_km</t>
        </is>
      </c>
      <c r="F2027" s="18" t="inlineStr">
        <is>
          <t>spline value</t>
        </is>
      </c>
      <c r="G2027" s="18" t="n"/>
      <c r="H2027" s="33" t="n">
        <v>3.89</v>
      </c>
      <c r="I2027" s="33" t="n"/>
      <c r="J2027" s="33" t="n"/>
      <c r="K2027" s="34" t="n">
        <v>-0.7900525116265894</v>
      </c>
      <c r="L2027" s="35">
        <f>IF(ISNUMBER(K2027),EXP(K2027),"")</f>
        <v/>
      </c>
      <c r="M2027" s="18" t="inlineStr">
        <is>
          <t>every value from 0.01 to 24.55 in steps of 0.01</t>
        </is>
      </c>
      <c r="N2027" s="18" t="inlineStr">
        <is>
          <t>buildings|large|distance_to_river_km</t>
        </is>
      </c>
    </row>
    <row r="2028">
      <c r="B2028" s="18" t="inlineStr">
        <is>
          <t>buildings|large|distance_to_river_km|3.90</t>
        </is>
      </c>
      <c r="C2028" s="18" t="inlineStr">
        <is>
          <t>buildings</t>
        </is>
      </c>
      <c r="D2028" s="18" t="inlineStr">
        <is>
          <t>large</t>
        </is>
      </c>
      <c r="E2028" s="18" t="inlineStr">
        <is>
          <t>distance_to_river_km</t>
        </is>
      </c>
      <c r="F2028" s="18" t="inlineStr">
        <is>
          <t>spline value</t>
        </is>
      </c>
      <c r="G2028" s="18" t="n"/>
      <c r="H2028" s="33" t="n">
        <v>3.9</v>
      </c>
      <c r="I2028" s="33" t="n"/>
      <c r="J2028" s="33" t="n"/>
      <c r="K2028" s="34" t="n">
        <v>-0.790293188463309</v>
      </c>
      <c r="L2028" s="35">
        <f>IF(ISNUMBER(K2028),EXP(K2028),"")</f>
        <v/>
      </c>
      <c r="M2028" s="18" t="inlineStr">
        <is>
          <t>every value from 0.01 to 24.55 in steps of 0.01</t>
        </is>
      </c>
      <c r="N2028" s="18" t="inlineStr">
        <is>
          <t>buildings|large|distance_to_river_km</t>
        </is>
      </c>
    </row>
    <row r="2029">
      <c r="B2029" s="18" t="inlineStr">
        <is>
          <t>buildings|large|distance_to_river_km|3.91</t>
        </is>
      </c>
      <c r="C2029" s="18" t="inlineStr">
        <is>
          <t>buildings</t>
        </is>
      </c>
      <c r="D2029" s="18" t="inlineStr">
        <is>
          <t>large</t>
        </is>
      </c>
      <c r="E2029" s="18" t="inlineStr">
        <is>
          <t>distance_to_river_km</t>
        </is>
      </c>
      <c r="F2029" s="18" t="inlineStr">
        <is>
          <t>spline value</t>
        </is>
      </c>
      <c r="G2029" s="18" t="n"/>
      <c r="H2029" s="33" t="n">
        <v>3.91</v>
      </c>
      <c r="I2029" s="33" t="n"/>
      <c r="J2029" s="33" t="n"/>
      <c r="K2029" s="34" t="n">
        <v>-0.7905338266313291</v>
      </c>
      <c r="L2029" s="35">
        <f>IF(ISNUMBER(K2029),EXP(K2029),"")</f>
        <v/>
      </c>
      <c r="M2029" s="18" t="inlineStr">
        <is>
          <t>every value from 0.01 to 24.55 in steps of 0.01</t>
        </is>
      </c>
      <c r="N2029" s="18" t="inlineStr">
        <is>
          <t>buildings|large|distance_to_river_km</t>
        </is>
      </c>
    </row>
    <row r="2030">
      <c r="B2030" s="18" t="inlineStr">
        <is>
          <t>buildings|large|distance_to_river_km|3.92</t>
        </is>
      </c>
      <c r="C2030" s="18" t="inlineStr">
        <is>
          <t>buildings</t>
        </is>
      </c>
      <c r="D2030" s="18" t="inlineStr">
        <is>
          <t>large</t>
        </is>
      </c>
      <c r="E2030" s="18" t="inlineStr">
        <is>
          <t>distance_to_river_km</t>
        </is>
      </c>
      <c r="F2030" s="18" t="inlineStr">
        <is>
          <t>spline value</t>
        </is>
      </c>
      <c r="G2030" s="18" t="n"/>
      <c r="H2030" s="33" t="n">
        <v>3.92</v>
      </c>
      <c r="I2030" s="33" t="n"/>
      <c r="J2030" s="33" t="n"/>
      <c r="K2030" s="34" t="n">
        <v>-0.7907744260437538</v>
      </c>
      <c r="L2030" s="35">
        <f>IF(ISNUMBER(K2030),EXP(K2030),"")</f>
        <v/>
      </c>
      <c r="M2030" s="18" t="inlineStr">
        <is>
          <t>every value from 0.01 to 24.55 in steps of 0.01</t>
        </is>
      </c>
      <c r="N2030" s="18" t="inlineStr">
        <is>
          <t>buildings|large|distance_to_river_km</t>
        </is>
      </c>
    </row>
    <row r="2031">
      <c r="B2031" s="18" t="inlineStr">
        <is>
          <t>buildings|large|distance_to_river_km|3.93</t>
        </is>
      </c>
      <c r="C2031" s="18" t="inlineStr">
        <is>
          <t>buildings</t>
        </is>
      </c>
      <c r="D2031" s="18" t="inlineStr">
        <is>
          <t>large</t>
        </is>
      </c>
      <c r="E2031" s="18" t="inlineStr">
        <is>
          <t>distance_to_river_km</t>
        </is>
      </c>
      <c r="F2031" s="18" t="inlineStr">
        <is>
          <t>spline value</t>
        </is>
      </c>
      <c r="G2031" s="18" t="n"/>
      <c r="H2031" s="33" t="n">
        <v>3.93</v>
      </c>
      <c r="I2031" s="33" t="n"/>
      <c r="J2031" s="33" t="n"/>
      <c r="K2031" s="34" t="n">
        <v>-0.7910149866136877</v>
      </c>
      <c r="L2031" s="35">
        <f>IF(ISNUMBER(K2031),EXP(K2031),"")</f>
        <v/>
      </c>
      <c r="M2031" s="18" t="inlineStr">
        <is>
          <t>every value from 0.01 to 24.55 in steps of 0.01</t>
        </is>
      </c>
      <c r="N2031" s="18" t="inlineStr">
        <is>
          <t>buildings|large|distance_to_river_km</t>
        </is>
      </c>
    </row>
    <row r="2032">
      <c r="B2032" s="18" t="inlineStr">
        <is>
          <t>buildings|large|distance_to_river_km|3.94</t>
        </is>
      </c>
      <c r="C2032" s="18" t="inlineStr">
        <is>
          <t>buildings</t>
        </is>
      </c>
      <c r="D2032" s="18" t="inlineStr">
        <is>
          <t>large</t>
        </is>
      </c>
      <c r="E2032" s="18" t="inlineStr">
        <is>
          <t>distance_to_river_km</t>
        </is>
      </c>
      <c r="F2032" s="18" t="inlineStr">
        <is>
          <t>spline value</t>
        </is>
      </c>
      <c r="G2032" s="18" t="n"/>
      <c r="H2032" s="33" t="n">
        <v>3.94</v>
      </c>
      <c r="I2032" s="33" t="n"/>
      <c r="J2032" s="33" t="n"/>
      <c r="K2032" s="34" t="n">
        <v>-0.7912555082542341</v>
      </c>
      <c r="L2032" s="35">
        <f>IF(ISNUMBER(K2032),EXP(K2032),"")</f>
        <v/>
      </c>
      <c r="M2032" s="18" t="inlineStr">
        <is>
          <t>every value from 0.01 to 24.55 in steps of 0.01</t>
        </is>
      </c>
      <c r="N2032" s="18" t="inlineStr">
        <is>
          <t>buildings|large|distance_to_river_km</t>
        </is>
      </c>
    </row>
    <row r="2033">
      <c r="B2033" s="18" t="inlineStr">
        <is>
          <t>buildings|large|distance_to_river_km|3.95</t>
        </is>
      </c>
      <c r="C2033" s="18" t="inlineStr">
        <is>
          <t>buildings</t>
        </is>
      </c>
      <c r="D2033" s="18" t="inlineStr">
        <is>
          <t>large</t>
        </is>
      </c>
      <c r="E2033" s="18" t="inlineStr">
        <is>
          <t>distance_to_river_km</t>
        </is>
      </c>
      <c r="F2033" s="18" t="inlineStr">
        <is>
          <t>spline value</t>
        </is>
      </c>
      <c r="G2033" s="18" t="n"/>
      <c r="H2033" s="33" t="n">
        <v>3.95</v>
      </c>
      <c r="I2033" s="33" t="n"/>
      <c r="J2033" s="33" t="n"/>
      <c r="K2033" s="34" t="n">
        <v>-0.7914959908784979</v>
      </c>
      <c r="L2033" s="35">
        <f>IF(ISNUMBER(K2033),EXP(K2033),"")</f>
        <v/>
      </c>
      <c r="M2033" s="18" t="inlineStr">
        <is>
          <t>every value from 0.01 to 24.55 in steps of 0.01</t>
        </is>
      </c>
      <c r="N2033" s="18" t="inlineStr">
        <is>
          <t>buildings|large|distance_to_river_km</t>
        </is>
      </c>
    </row>
    <row r="2034">
      <c r="B2034" s="18" t="inlineStr">
        <is>
          <t>buildings|large|distance_to_river_km|3.96</t>
        </is>
      </c>
      <c r="C2034" s="18" t="inlineStr">
        <is>
          <t>buildings</t>
        </is>
      </c>
      <c r="D2034" s="18" t="inlineStr">
        <is>
          <t>large</t>
        </is>
      </c>
      <c r="E2034" s="18" t="inlineStr">
        <is>
          <t>distance_to_river_km</t>
        </is>
      </c>
      <c r="F2034" s="18" t="inlineStr">
        <is>
          <t>spline value</t>
        </is>
      </c>
      <c r="G2034" s="18" t="n"/>
      <c r="H2034" s="33" t="n">
        <v>3.96</v>
      </c>
      <c r="I2034" s="33" t="n"/>
      <c r="J2034" s="33" t="n"/>
      <c r="K2034" s="34" t="n">
        <v>-0.7917364343995817</v>
      </c>
      <c r="L2034" s="35">
        <f>IF(ISNUMBER(K2034),EXP(K2034),"")</f>
        <v/>
      </c>
      <c r="M2034" s="18" t="inlineStr">
        <is>
          <t>every value from 0.01 to 24.55 in steps of 0.01</t>
        </is>
      </c>
      <c r="N2034" s="18" t="inlineStr">
        <is>
          <t>buildings|large|distance_to_river_km</t>
        </is>
      </c>
    </row>
    <row r="2035">
      <c r="B2035" s="18" t="inlineStr">
        <is>
          <t>buildings|large|distance_to_river_km|3.97</t>
        </is>
      </c>
      <c r="C2035" s="18" t="inlineStr">
        <is>
          <t>buildings</t>
        </is>
      </c>
      <c r="D2035" s="18" t="inlineStr">
        <is>
          <t>large</t>
        </is>
      </c>
      <c r="E2035" s="18" t="inlineStr">
        <is>
          <t>distance_to_river_km</t>
        </is>
      </c>
      <c r="F2035" s="18" t="inlineStr">
        <is>
          <t>spline value</t>
        </is>
      </c>
      <c r="G2035" s="18" t="n"/>
      <c r="H2035" s="33" t="n">
        <v>3.97</v>
      </c>
      <c r="I2035" s="33" t="n"/>
      <c r="J2035" s="33" t="n"/>
      <c r="K2035" s="34" t="n">
        <v>-0.7919768387305914</v>
      </c>
      <c r="L2035" s="35">
        <f>IF(ISNUMBER(K2035),EXP(K2035),"")</f>
        <v/>
      </c>
      <c r="M2035" s="18" t="inlineStr">
        <is>
          <t>every value from 0.01 to 24.55 in steps of 0.01</t>
        </is>
      </c>
      <c r="N2035" s="18" t="inlineStr">
        <is>
          <t>buildings|large|distance_to_river_km</t>
        </is>
      </c>
    </row>
    <row r="2036">
      <c r="B2036" s="18" t="inlineStr">
        <is>
          <t>buildings|large|distance_to_river_km|3.98</t>
        </is>
      </c>
      <c r="C2036" s="18" t="inlineStr">
        <is>
          <t>buildings</t>
        </is>
      </c>
      <c r="D2036" s="18" t="inlineStr">
        <is>
          <t>large</t>
        </is>
      </c>
      <c r="E2036" s="18" t="inlineStr">
        <is>
          <t>distance_to_river_km</t>
        </is>
      </c>
      <c r="F2036" s="18" t="inlineStr">
        <is>
          <t>spline value</t>
        </is>
      </c>
      <c r="G2036" s="18" t="n"/>
      <c r="H2036" s="33" t="n">
        <v>3.98</v>
      </c>
      <c r="I2036" s="33" t="n"/>
      <c r="J2036" s="33" t="n"/>
      <c r="K2036" s="34" t="n">
        <v>-0.7922172037846298</v>
      </c>
      <c r="L2036" s="35">
        <f>IF(ISNUMBER(K2036),EXP(K2036),"")</f>
        <v/>
      </c>
      <c r="M2036" s="18" t="inlineStr">
        <is>
          <t>every value from 0.01 to 24.55 in steps of 0.01</t>
        </is>
      </c>
      <c r="N2036" s="18" t="inlineStr">
        <is>
          <t>buildings|large|distance_to_river_km</t>
        </is>
      </c>
    </row>
    <row r="2037">
      <c r="B2037" s="18" t="inlineStr">
        <is>
          <t>buildings|large|distance_to_river_km|3.99</t>
        </is>
      </c>
      <c r="C2037" s="18" t="inlineStr">
        <is>
          <t>buildings</t>
        </is>
      </c>
      <c r="D2037" s="18" t="inlineStr">
        <is>
          <t>large</t>
        </is>
      </c>
      <c r="E2037" s="18" t="inlineStr">
        <is>
          <t>distance_to_river_km</t>
        </is>
      </c>
      <c r="F2037" s="18" t="inlineStr">
        <is>
          <t>spline value</t>
        </is>
      </c>
      <c r="G2037" s="18" t="n"/>
      <c r="H2037" s="33" t="n">
        <v>3.99</v>
      </c>
      <c r="I2037" s="33" t="n"/>
      <c r="J2037" s="33" t="n"/>
      <c r="K2037" s="34" t="n">
        <v>-0.7924575294748011</v>
      </c>
      <c r="L2037" s="35">
        <f>IF(ISNUMBER(K2037),EXP(K2037),"")</f>
        <v/>
      </c>
      <c r="M2037" s="18" t="inlineStr">
        <is>
          <t>every value from 0.01 to 24.55 in steps of 0.01</t>
        </is>
      </c>
      <c r="N2037" s="18" t="inlineStr">
        <is>
          <t>buildings|large|distance_to_river_km</t>
        </is>
      </c>
    </row>
    <row r="2038">
      <c r="B2038" s="18" t="inlineStr">
        <is>
          <t>buildings|large|distance_to_river_km|4.00</t>
        </is>
      </c>
      <c r="C2038" s="18" t="inlineStr">
        <is>
          <t>buildings</t>
        </is>
      </c>
      <c r="D2038" s="18" t="inlineStr">
        <is>
          <t>large</t>
        </is>
      </c>
      <c r="E2038" s="18" t="inlineStr">
        <is>
          <t>distance_to_river_km</t>
        </is>
      </c>
      <c r="F2038" s="18" t="inlineStr">
        <is>
          <t>spline value</t>
        </is>
      </c>
      <c r="G2038" s="18" t="n"/>
      <c r="H2038" s="33" t="n">
        <v>4</v>
      </c>
      <c r="I2038" s="33" t="n"/>
      <c r="J2038" s="33" t="n"/>
      <c r="K2038" s="34" t="n">
        <v>-0.7926978157142097</v>
      </c>
      <c r="L2038" s="35">
        <f>IF(ISNUMBER(K2038),EXP(K2038),"")</f>
        <v/>
      </c>
      <c r="M2038" s="18" t="inlineStr">
        <is>
          <t>every value from 0.01 to 24.55 in steps of 0.01</t>
        </is>
      </c>
      <c r="N2038" s="18" t="inlineStr">
        <is>
          <t>buildings|large|distance_to_river_km</t>
        </is>
      </c>
    </row>
    <row r="2039">
      <c r="B2039" s="18" t="inlineStr">
        <is>
          <t>buildings|large|distance_to_river_km|4.01</t>
        </is>
      </c>
      <c r="C2039" s="18" t="inlineStr">
        <is>
          <t>buildings</t>
        </is>
      </c>
      <c r="D2039" s="18" t="inlineStr">
        <is>
          <t>large</t>
        </is>
      </c>
      <c r="E2039" s="18" t="inlineStr">
        <is>
          <t>distance_to_river_km</t>
        </is>
      </c>
      <c r="F2039" s="18" t="inlineStr">
        <is>
          <t>spline value</t>
        </is>
      </c>
      <c r="G2039" s="18" t="n"/>
      <c r="H2039" s="33" t="n">
        <v>4.01</v>
      </c>
      <c r="I2039" s="33" t="n"/>
      <c r="J2039" s="33" t="n"/>
      <c r="K2039" s="34" t="n">
        <v>-0.7929380624159595</v>
      </c>
      <c r="L2039" s="35">
        <f>IF(ISNUMBER(K2039),EXP(K2039),"")</f>
        <v/>
      </c>
      <c r="M2039" s="18" t="inlineStr">
        <is>
          <t>every value from 0.01 to 24.55 in steps of 0.01</t>
        </is>
      </c>
      <c r="N2039" s="18" t="inlineStr">
        <is>
          <t>buildings|large|distance_to_river_km</t>
        </is>
      </c>
    </row>
    <row r="2040">
      <c r="B2040" s="18" t="inlineStr">
        <is>
          <t>buildings|large|distance_to_river_km|4.02</t>
        </is>
      </c>
      <c r="C2040" s="18" t="inlineStr">
        <is>
          <t>buildings</t>
        </is>
      </c>
      <c r="D2040" s="18" t="inlineStr">
        <is>
          <t>large</t>
        </is>
      </c>
      <c r="E2040" s="18" t="inlineStr">
        <is>
          <t>distance_to_river_km</t>
        </is>
      </c>
      <c r="F2040" s="18" t="inlineStr">
        <is>
          <t>spline value</t>
        </is>
      </c>
      <c r="G2040" s="18" t="n"/>
      <c r="H2040" s="33" t="n">
        <v>4.02</v>
      </c>
      <c r="I2040" s="33" t="n"/>
      <c r="J2040" s="33" t="n"/>
      <c r="K2040" s="34" t="n">
        <v>-0.7931782694931544</v>
      </c>
      <c r="L2040" s="35">
        <f>IF(ISNUMBER(K2040),EXP(K2040),"")</f>
        <v/>
      </c>
      <c r="M2040" s="18" t="inlineStr">
        <is>
          <t>every value from 0.01 to 24.55 in steps of 0.01</t>
        </is>
      </c>
      <c r="N2040" s="18" t="inlineStr">
        <is>
          <t>buildings|large|distance_to_river_km</t>
        </is>
      </c>
    </row>
    <row r="2041">
      <c r="B2041" s="18" t="inlineStr">
        <is>
          <t>buildings|large|distance_to_river_km|4.03</t>
        </is>
      </c>
      <c r="C2041" s="18" t="inlineStr">
        <is>
          <t>buildings</t>
        </is>
      </c>
      <c r="D2041" s="18" t="inlineStr">
        <is>
          <t>large</t>
        </is>
      </c>
      <c r="E2041" s="18" t="inlineStr">
        <is>
          <t>distance_to_river_km</t>
        </is>
      </c>
      <c r="F2041" s="18" t="inlineStr">
        <is>
          <t>spline value</t>
        </is>
      </c>
      <c r="G2041" s="18" t="n"/>
      <c r="H2041" s="33" t="n">
        <v>4.03</v>
      </c>
      <c r="I2041" s="33" t="n"/>
      <c r="J2041" s="33" t="n"/>
      <c r="K2041" s="34" t="n">
        <v>-0.7934184368588985</v>
      </c>
      <c r="L2041" s="35">
        <f>IF(ISNUMBER(K2041),EXP(K2041),"")</f>
        <v/>
      </c>
      <c r="M2041" s="18" t="inlineStr">
        <is>
          <t>every value from 0.01 to 24.55 in steps of 0.01</t>
        </is>
      </c>
      <c r="N2041" s="18" t="inlineStr">
        <is>
          <t>buildings|large|distance_to_river_km</t>
        </is>
      </c>
    </row>
    <row r="2042">
      <c r="B2042" s="18" t="inlineStr">
        <is>
          <t>buildings|large|distance_to_river_km|4.04</t>
        </is>
      </c>
      <c r="C2042" s="18" t="inlineStr">
        <is>
          <t>buildings</t>
        </is>
      </c>
      <c r="D2042" s="18" t="inlineStr">
        <is>
          <t>large</t>
        </is>
      </c>
      <c r="E2042" s="18" t="inlineStr">
        <is>
          <t>distance_to_river_km</t>
        </is>
      </c>
      <c r="F2042" s="18" t="inlineStr">
        <is>
          <t>spline value</t>
        </is>
      </c>
      <c r="G2042" s="18" t="n"/>
      <c r="H2042" s="33" t="n">
        <v>4.04</v>
      </c>
      <c r="I2042" s="33" t="n"/>
      <c r="J2042" s="33" t="n"/>
      <c r="K2042" s="34" t="n">
        <v>-0.7936585644262962</v>
      </c>
      <c r="L2042" s="35">
        <f>IF(ISNUMBER(K2042),EXP(K2042),"")</f>
        <v/>
      </c>
      <c r="M2042" s="18" t="inlineStr">
        <is>
          <t>every value from 0.01 to 24.55 in steps of 0.01</t>
        </is>
      </c>
      <c r="N2042" s="18" t="inlineStr">
        <is>
          <t>buildings|large|distance_to_river_km</t>
        </is>
      </c>
    </row>
    <row r="2043">
      <c r="B2043" s="18" t="inlineStr">
        <is>
          <t>buildings|large|distance_to_river_km|4.05</t>
        </is>
      </c>
      <c r="C2043" s="18" t="inlineStr">
        <is>
          <t>buildings</t>
        </is>
      </c>
      <c r="D2043" s="18" t="inlineStr">
        <is>
          <t>large</t>
        </is>
      </c>
      <c r="E2043" s="18" t="inlineStr">
        <is>
          <t>distance_to_river_km</t>
        </is>
      </c>
      <c r="F2043" s="18" t="inlineStr">
        <is>
          <t>spline value</t>
        </is>
      </c>
      <c r="G2043" s="18" t="n"/>
      <c r="H2043" s="33" t="n">
        <v>4.05</v>
      </c>
      <c r="I2043" s="33" t="n"/>
      <c r="J2043" s="33" t="n"/>
      <c r="K2043" s="34" t="n">
        <v>-0.793898652108451</v>
      </c>
      <c r="L2043" s="35">
        <f>IF(ISNUMBER(K2043),EXP(K2043),"")</f>
        <v/>
      </c>
      <c r="M2043" s="18" t="inlineStr">
        <is>
          <t>every value from 0.01 to 24.55 in steps of 0.01</t>
        </is>
      </c>
      <c r="N2043" s="18" t="inlineStr">
        <is>
          <t>buildings|large|distance_to_river_km</t>
        </is>
      </c>
    </row>
    <row r="2044">
      <c r="B2044" s="18" t="inlineStr">
        <is>
          <t>buildings|large|distance_to_river_km|4.06</t>
        </is>
      </c>
      <c r="C2044" s="18" t="inlineStr">
        <is>
          <t>buildings</t>
        </is>
      </c>
      <c r="D2044" s="18" t="inlineStr">
        <is>
          <t>large</t>
        </is>
      </c>
      <c r="E2044" s="18" t="inlineStr">
        <is>
          <t>distance_to_river_km</t>
        </is>
      </c>
      <c r="F2044" s="18" t="inlineStr">
        <is>
          <t>spline value</t>
        </is>
      </c>
      <c r="G2044" s="18" t="n"/>
      <c r="H2044" s="33" t="n">
        <v>4.06</v>
      </c>
      <c r="I2044" s="33" t="n"/>
      <c r="J2044" s="33" t="n"/>
      <c r="K2044" s="34" t="n">
        <v>-0.7941386998184674</v>
      </c>
      <c r="L2044" s="35">
        <f>IF(ISNUMBER(K2044),EXP(K2044),"")</f>
        <v/>
      </c>
      <c r="M2044" s="18" t="inlineStr">
        <is>
          <t>every value from 0.01 to 24.55 in steps of 0.01</t>
        </is>
      </c>
      <c r="N2044" s="18" t="inlineStr">
        <is>
          <t>buildings|large|distance_to_river_km</t>
        </is>
      </c>
    </row>
    <row r="2045">
      <c r="B2045" s="18" t="inlineStr">
        <is>
          <t>buildings|large|distance_to_river_km|4.07</t>
        </is>
      </c>
      <c r="C2045" s="18" t="inlineStr">
        <is>
          <t>buildings</t>
        </is>
      </c>
      <c r="D2045" s="18" t="inlineStr">
        <is>
          <t>large</t>
        </is>
      </c>
      <c r="E2045" s="18" t="inlineStr">
        <is>
          <t>distance_to_river_km</t>
        </is>
      </c>
      <c r="F2045" s="18" t="inlineStr">
        <is>
          <t>spline value</t>
        </is>
      </c>
      <c r="G2045" s="18" t="n"/>
      <c r="H2045" s="33" t="n">
        <v>4.07</v>
      </c>
      <c r="I2045" s="33" t="n"/>
      <c r="J2045" s="33" t="n"/>
      <c r="K2045" s="34" t="n">
        <v>-0.7943787074694492</v>
      </c>
      <c r="L2045" s="35">
        <f>IF(ISNUMBER(K2045),EXP(K2045),"")</f>
        <v/>
      </c>
      <c r="M2045" s="18" t="inlineStr">
        <is>
          <t>every value from 0.01 to 24.55 in steps of 0.01</t>
        </is>
      </c>
      <c r="N2045" s="18" t="inlineStr">
        <is>
          <t>buildings|large|distance_to_river_km</t>
        </is>
      </c>
    </row>
    <row r="2046">
      <c r="B2046" s="18" t="inlineStr">
        <is>
          <t>buildings|large|distance_to_river_km|4.08</t>
        </is>
      </c>
      <c r="C2046" s="18" t="inlineStr">
        <is>
          <t>buildings</t>
        </is>
      </c>
      <c r="D2046" s="18" t="inlineStr">
        <is>
          <t>large</t>
        </is>
      </c>
      <c r="E2046" s="18" t="inlineStr">
        <is>
          <t>distance_to_river_km</t>
        </is>
      </c>
      <c r="F2046" s="18" t="inlineStr">
        <is>
          <t>spline value</t>
        </is>
      </c>
      <c r="G2046" s="18" t="n"/>
      <c r="H2046" s="33" t="n">
        <v>4.08</v>
      </c>
      <c r="I2046" s="33" t="n"/>
      <c r="J2046" s="33" t="n"/>
      <c r="K2046" s="34" t="n">
        <v>-0.7946186749745007</v>
      </c>
      <c r="L2046" s="35">
        <f>IF(ISNUMBER(K2046),EXP(K2046),"")</f>
        <v/>
      </c>
      <c r="M2046" s="18" t="inlineStr">
        <is>
          <t>every value from 0.01 to 24.55 in steps of 0.01</t>
        </is>
      </c>
      <c r="N2046" s="18" t="inlineStr">
        <is>
          <t>buildings|large|distance_to_river_km</t>
        </is>
      </c>
    </row>
    <row r="2047">
      <c r="B2047" s="18" t="inlineStr">
        <is>
          <t>buildings|large|distance_to_river_km|4.09</t>
        </is>
      </c>
      <c r="C2047" s="18" t="inlineStr">
        <is>
          <t>buildings</t>
        </is>
      </c>
      <c r="D2047" s="18" t="inlineStr">
        <is>
          <t>large</t>
        </is>
      </c>
      <c r="E2047" s="18" t="inlineStr">
        <is>
          <t>distance_to_river_km</t>
        </is>
      </c>
      <c r="F2047" s="18" t="inlineStr">
        <is>
          <t>spline value</t>
        </is>
      </c>
      <c r="G2047" s="18" t="n"/>
      <c r="H2047" s="33" t="n">
        <v>4.09</v>
      </c>
      <c r="I2047" s="33" t="n"/>
      <c r="J2047" s="33" t="n"/>
      <c r="K2047" s="34" t="n">
        <v>-0.7948586022467254</v>
      </c>
      <c r="L2047" s="35">
        <f>IF(ISNUMBER(K2047),EXP(K2047),"")</f>
        <v/>
      </c>
      <c r="M2047" s="18" t="inlineStr">
        <is>
          <t>every value from 0.01 to 24.55 in steps of 0.01</t>
        </is>
      </c>
      <c r="N2047" s="18" t="inlineStr">
        <is>
          <t>buildings|large|distance_to_river_km</t>
        </is>
      </c>
    </row>
    <row r="2048">
      <c r="B2048" s="18" t="inlineStr">
        <is>
          <t>buildings|large|distance_to_river_km|4.10</t>
        </is>
      </c>
      <c r="C2048" s="18" t="inlineStr">
        <is>
          <t>buildings</t>
        </is>
      </c>
      <c r="D2048" s="18" t="inlineStr">
        <is>
          <t>large</t>
        </is>
      </c>
      <c r="E2048" s="18" t="inlineStr">
        <is>
          <t>distance_to_river_km</t>
        </is>
      </c>
      <c r="F2048" s="18" t="inlineStr">
        <is>
          <t>spline value</t>
        </is>
      </c>
      <c r="G2048" s="18" t="n"/>
      <c r="H2048" s="33" t="n">
        <v>4.1</v>
      </c>
      <c r="I2048" s="33" t="n"/>
      <c r="J2048" s="33" t="n"/>
      <c r="K2048" s="34" t="n">
        <v>-0.7950984891992278</v>
      </c>
      <c r="L2048" s="35">
        <f>IF(ISNUMBER(K2048),EXP(K2048),"")</f>
        <v/>
      </c>
      <c r="M2048" s="18" t="inlineStr">
        <is>
          <t>every value from 0.01 to 24.55 in steps of 0.01</t>
        </is>
      </c>
      <c r="N2048" s="18" t="inlineStr">
        <is>
          <t>buildings|large|distance_to_river_km</t>
        </is>
      </c>
    </row>
    <row r="2049">
      <c r="B2049" s="18" t="inlineStr">
        <is>
          <t>buildings|large|distance_to_river_km|4.11</t>
        </is>
      </c>
      <c r="C2049" s="18" t="inlineStr">
        <is>
          <t>buildings</t>
        </is>
      </c>
      <c r="D2049" s="18" t="inlineStr">
        <is>
          <t>large</t>
        </is>
      </c>
      <c r="E2049" s="18" t="inlineStr">
        <is>
          <t>distance_to_river_km</t>
        </is>
      </c>
      <c r="F2049" s="18" t="inlineStr">
        <is>
          <t>spline value</t>
        </is>
      </c>
      <c r="G2049" s="18" t="n"/>
      <c r="H2049" s="33" t="n">
        <v>4.11</v>
      </c>
      <c r="I2049" s="33" t="n"/>
      <c r="J2049" s="33" t="n"/>
      <c r="K2049" s="34" t="n">
        <v>-0.795338335745112</v>
      </c>
      <c r="L2049" s="35">
        <f>IF(ISNUMBER(K2049),EXP(K2049),"")</f>
        <v/>
      </c>
      <c r="M2049" s="18" t="inlineStr">
        <is>
          <t>every value from 0.01 to 24.55 in steps of 0.01</t>
        </is>
      </c>
      <c r="N2049" s="18" t="inlineStr">
        <is>
          <t>buildings|large|distance_to_river_km</t>
        </is>
      </c>
    </row>
    <row r="2050">
      <c r="B2050" s="18" t="inlineStr">
        <is>
          <t>buildings|large|distance_to_river_km|4.12</t>
        </is>
      </c>
      <c r="C2050" s="18" t="inlineStr">
        <is>
          <t>buildings</t>
        </is>
      </c>
      <c r="D2050" s="18" t="inlineStr">
        <is>
          <t>large</t>
        </is>
      </c>
      <c r="E2050" s="18" t="inlineStr">
        <is>
          <t>distance_to_river_km</t>
        </is>
      </c>
      <c r="F2050" s="18" t="inlineStr">
        <is>
          <t>spline value</t>
        </is>
      </c>
      <c r="G2050" s="18" t="n"/>
      <c r="H2050" s="33" t="n">
        <v>4.12</v>
      </c>
      <c r="I2050" s="33" t="n"/>
      <c r="J2050" s="33" t="n"/>
      <c r="K2050" s="34" t="n">
        <v>-0.7955781417974818</v>
      </c>
      <c r="L2050" s="35">
        <f>IF(ISNUMBER(K2050),EXP(K2050),"")</f>
        <v/>
      </c>
      <c r="M2050" s="18" t="inlineStr">
        <is>
          <t>every value from 0.01 to 24.55 in steps of 0.01</t>
        </is>
      </c>
      <c r="N2050" s="18" t="inlineStr">
        <is>
          <t>buildings|large|distance_to_river_km</t>
        </is>
      </c>
    </row>
    <row r="2051">
      <c r="B2051" s="18" t="inlineStr">
        <is>
          <t>buildings|large|distance_to_river_km|4.13</t>
        </is>
      </c>
      <c r="C2051" s="18" t="inlineStr">
        <is>
          <t>buildings</t>
        </is>
      </c>
      <c r="D2051" s="18" t="inlineStr">
        <is>
          <t>large</t>
        </is>
      </c>
      <c r="E2051" s="18" t="inlineStr">
        <is>
          <t>distance_to_river_km</t>
        </is>
      </c>
      <c r="F2051" s="18" t="inlineStr">
        <is>
          <t>spline value</t>
        </is>
      </c>
      <c r="G2051" s="18" t="n"/>
      <c r="H2051" s="33" t="n">
        <v>4.13</v>
      </c>
      <c r="I2051" s="33" t="n"/>
      <c r="J2051" s="33" t="n"/>
      <c r="K2051" s="34" t="n">
        <v>-0.7958179072694415</v>
      </c>
      <c r="L2051" s="35">
        <f>IF(ISNUMBER(K2051),EXP(K2051),"")</f>
        <v/>
      </c>
      <c r="M2051" s="18" t="inlineStr">
        <is>
          <t>every value from 0.01 to 24.55 in steps of 0.01</t>
        </is>
      </c>
      <c r="N2051" s="18" t="inlineStr">
        <is>
          <t>buildings|large|distance_to_river_km</t>
        </is>
      </c>
    </row>
    <row r="2052">
      <c r="B2052" s="18" t="inlineStr">
        <is>
          <t>buildings|large|distance_to_river_km|4.14</t>
        </is>
      </c>
      <c r="C2052" s="18" t="inlineStr">
        <is>
          <t>buildings</t>
        </is>
      </c>
      <c r="D2052" s="18" t="inlineStr">
        <is>
          <t>large</t>
        </is>
      </c>
      <c r="E2052" s="18" t="inlineStr">
        <is>
          <t>distance_to_river_km</t>
        </is>
      </c>
      <c r="F2052" s="18" t="inlineStr">
        <is>
          <t>spline value</t>
        </is>
      </c>
      <c r="G2052" s="18" t="n"/>
      <c r="H2052" s="33" t="n">
        <v>4.14</v>
      </c>
      <c r="I2052" s="33" t="n"/>
      <c r="J2052" s="33" t="n"/>
      <c r="K2052" s="34" t="n">
        <v>-0.7960576320740945</v>
      </c>
      <c r="L2052" s="35">
        <f>IF(ISNUMBER(K2052),EXP(K2052),"")</f>
        <v/>
      </c>
      <c r="M2052" s="18" t="inlineStr">
        <is>
          <t>every value from 0.01 to 24.55 in steps of 0.01</t>
        </is>
      </c>
      <c r="N2052" s="18" t="inlineStr">
        <is>
          <t>buildings|large|distance_to_river_km</t>
        </is>
      </c>
    </row>
    <row r="2053">
      <c r="B2053" s="18" t="inlineStr">
        <is>
          <t>buildings|large|distance_to_river_km|4.15</t>
        </is>
      </c>
      <c r="C2053" s="18" t="inlineStr">
        <is>
          <t>buildings</t>
        </is>
      </c>
      <c r="D2053" s="18" t="inlineStr">
        <is>
          <t>large</t>
        </is>
      </c>
      <c r="E2053" s="18" t="inlineStr">
        <is>
          <t>distance_to_river_km</t>
        </is>
      </c>
      <c r="F2053" s="18" t="inlineStr">
        <is>
          <t>spline value</t>
        </is>
      </c>
      <c r="G2053" s="18" t="n"/>
      <c r="H2053" s="33" t="n">
        <v>4.15</v>
      </c>
      <c r="I2053" s="33" t="n"/>
      <c r="J2053" s="33" t="n"/>
      <c r="K2053" s="34" t="n">
        <v>-0.796297316124546</v>
      </c>
      <c r="L2053" s="35">
        <f>IF(ISNUMBER(K2053),EXP(K2053),"")</f>
        <v/>
      </c>
      <c r="M2053" s="18" t="inlineStr">
        <is>
          <t>every value from 0.01 to 24.55 in steps of 0.01</t>
        </is>
      </c>
      <c r="N2053" s="18" t="inlineStr">
        <is>
          <t>buildings|large|distance_to_river_km</t>
        </is>
      </c>
    </row>
    <row r="2054">
      <c r="B2054" s="18" t="inlineStr">
        <is>
          <t>buildings|large|distance_to_river_km|4.16</t>
        </is>
      </c>
      <c r="C2054" s="18" t="inlineStr">
        <is>
          <t>buildings</t>
        </is>
      </c>
      <c r="D2054" s="18" t="inlineStr">
        <is>
          <t>large</t>
        </is>
      </c>
      <c r="E2054" s="18" t="inlineStr">
        <is>
          <t>distance_to_river_km</t>
        </is>
      </c>
      <c r="F2054" s="18" t="inlineStr">
        <is>
          <t>spline value</t>
        </is>
      </c>
      <c r="G2054" s="18" t="n"/>
      <c r="H2054" s="33" t="n">
        <v>4.16</v>
      </c>
      <c r="I2054" s="33" t="n"/>
      <c r="J2054" s="33" t="n"/>
      <c r="K2054" s="34" t="n">
        <v>-0.796536959333899</v>
      </c>
      <c r="L2054" s="35">
        <f>IF(ISNUMBER(K2054),EXP(K2054),"")</f>
        <v/>
      </c>
      <c r="M2054" s="18" t="inlineStr">
        <is>
          <t>every value from 0.01 to 24.55 in steps of 0.01</t>
        </is>
      </c>
      <c r="N2054" s="18" t="inlineStr">
        <is>
          <t>buildings|large|distance_to_river_km</t>
        </is>
      </c>
    </row>
    <row r="2055">
      <c r="B2055" s="18" t="inlineStr">
        <is>
          <t>buildings|large|distance_to_river_km|4.17</t>
        </is>
      </c>
      <c r="C2055" s="18" t="inlineStr">
        <is>
          <t>buildings</t>
        </is>
      </c>
      <c r="D2055" s="18" t="inlineStr">
        <is>
          <t>large</t>
        </is>
      </c>
      <c r="E2055" s="18" t="inlineStr">
        <is>
          <t>distance_to_river_km</t>
        </is>
      </c>
      <c r="F2055" s="18" t="inlineStr">
        <is>
          <t>spline value</t>
        </is>
      </c>
      <c r="G2055" s="18" t="n"/>
      <c r="H2055" s="33" t="n">
        <v>4.17</v>
      </c>
      <c r="I2055" s="33" t="n"/>
      <c r="J2055" s="33" t="n"/>
      <c r="K2055" s="34" t="n">
        <v>-0.7967765616152578</v>
      </c>
      <c r="L2055" s="35">
        <f>IF(ISNUMBER(K2055),EXP(K2055),"")</f>
        <v/>
      </c>
      <c r="M2055" s="18" t="inlineStr">
        <is>
          <t>every value from 0.01 to 24.55 in steps of 0.01</t>
        </is>
      </c>
      <c r="N2055" s="18" t="inlineStr">
        <is>
          <t>buildings|large|distance_to_river_km</t>
        </is>
      </c>
    </row>
    <row r="2056">
      <c r="B2056" s="18" t="inlineStr">
        <is>
          <t>buildings|large|distance_to_river_km|4.18</t>
        </is>
      </c>
      <c r="C2056" s="18" t="inlineStr">
        <is>
          <t>buildings</t>
        </is>
      </c>
      <c r="D2056" s="18" t="inlineStr">
        <is>
          <t>large</t>
        </is>
      </c>
      <c r="E2056" s="18" t="inlineStr">
        <is>
          <t>distance_to_river_km</t>
        </is>
      </c>
      <c r="F2056" s="18" t="inlineStr">
        <is>
          <t>spline value</t>
        </is>
      </c>
      <c r="G2056" s="18" t="n"/>
      <c r="H2056" s="33" t="n">
        <v>4.18</v>
      </c>
      <c r="I2056" s="33" t="n"/>
      <c r="J2056" s="33" t="n"/>
      <c r="K2056" s="34" t="n">
        <v>-0.7970161228817271</v>
      </c>
      <c r="L2056" s="35">
        <f>IF(ISNUMBER(K2056),EXP(K2056),"")</f>
        <v/>
      </c>
      <c r="M2056" s="18" t="inlineStr">
        <is>
          <t>every value from 0.01 to 24.55 in steps of 0.01</t>
        </is>
      </c>
      <c r="N2056" s="18" t="inlineStr">
        <is>
          <t>buildings|large|distance_to_river_km</t>
        </is>
      </c>
    </row>
    <row r="2057">
      <c r="B2057" s="18" t="inlineStr">
        <is>
          <t>buildings|large|distance_to_river_km|4.19</t>
        </is>
      </c>
      <c r="C2057" s="18" t="inlineStr">
        <is>
          <t>buildings</t>
        </is>
      </c>
      <c r="D2057" s="18" t="inlineStr">
        <is>
          <t>large</t>
        </is>
      </c>
      <c r="E2057" s="18" t="inlineStr">
        <is>
          <t>distance_to_river_km</t>
        </is>
      </c>
      <c r="F2057" s="18" t="inlineStr">
        <is>
          <t>spline value</t>
        </is>
      </c>
      <c r="G2057" s="18" t="n"/>
      <c r="H2057" s="33" t="n">
        <v>4.19</v>
      </c>
      <c r="I2057" s="33" t="n"/>
      <c r="J2057" s="33" t="n"/>
      <c r="K2057" s="34" t="n">
        <v>-0.7972556430464099</v>
      </c>
      <c r="L2057" s="35">
        <f>IF(ISNUMBER(K2057),EXP(K2057),"")</f>
        <v/>
      </c>
      <c r="M2057" s="18" t="inlineStr">
        <is>
          <t>every value from 0.01 to 24.55 in steps of 0.01</t>
        </is>
      </c>
      <c r="N2057" s="18" t="inlineStr">
        <is>
          <t>buildings|large|distance_to_river_km</t>
        </is>
      </c>
    </row>
    <row r="2058">
      <c r="B2058" s="18" t="inlineStr">
        <is>
          <t>buildings|large|distance_to_river_km|4.20</t>
        </is>
      </c>
      <c r="C2058" s="18" t="inlineStr">
        <is>
          <t>buildings</t>
        </is>
      </c>
      <c r="D2058" s="18" t="inlineStr">
        <is>
          <t>large</t>
        </is>
      </c>
      <c r="E2058" s="18" t="inlineStr">
        <is>
          <t>distance_to_river_km</t>
        </is>
      </c>
      <c r="F2058" s="18" t="inlineStr">
        <is>
          <t>spline value</t>
        </is>
      </c>
      <c r="G2058" s="18" t="n"/>
      <c r="H2058" s="33" t="n">
        <v>4.2</v>
      </c>
      <c r="I2058" s="33" t="n"/>
      <c r="J2058" s="33" t="n"/>
      <c r="K2058" s="34" t="n">
        <v>-0.7974951220224114</v>
      </c>
      <c r="L2058" s="35">
        <f>IF(ISNUMBER(K2058),EXP(K2058),"")</f>
        <v/>
      </c>
      <c r="M2058" s="18" t="inlineStr">
        <is>
          <t>every value from 0.01 to 24.55 in steps of 0.01</t>
        </is>
      </c>
      <c r="N2058" s="18" t="inlineStr">
        <is>
          <t>buildings|large|distance_to_river_km</t>
        </is>
      </c>
    </row>
    <row r="2059">
      <c r="B2059" s="18" t="inlineStr">
        <is>
          <t>buildings|large|distance_to_river_km|4.21</t>
        </is>
      </c>
      <c r="C2059" s="18" t="inlineStr">
        <is>
          <t>buildings</t>
        </is>
      </c>
      <c r="D2059" s="18" t="inlineStr">
        <is>
          <t>large</t>
        </is>
      </c>
      <c r="E2059" s="18" t="inlineStr">
        <is>
          <t>distance_to_river_km</t>
        </is>
      </c>
      <c r="F2059" s="18" t="inlineStr">
        <is>
          <t>spline value</t>
        </is>
      </c>
      <c r="G2059" s="18" t="n"/>
      <c r="H2059" s="33" t="n">
        <v>4.21</v>
      </c>
      <c r="I2059" s="33" t="n"/>
      <c r="J2059" s="33" t="n"/>
      <c r="K2059" s="34" t="n">
        <v>-0.7977345597228342</v>
      </c>
      <c r="L2059" s="35">
        <f>IF(ISNUMBER(K2059),EXP(K2059),"")</f>
        <v/>
      </c>
      <c r="M2059" s="18" t="inlineStr">
        <is>
          <t>every value from 0.01 to 24.55 in steps of 0.01</t>
        </is>
      </c>
      <c r="N2059" s="18" t="inlineStr">
        <is>
          <t>buildings|large|distance_to_river_km</t>
        </is>
      </c>
    </row>
    <row r="2060">
      <c r="B2060" s="18" t="inlineStr">
        <is>
          <t>buildings|large|distance_to_river_km|4.22</t>
        </is>
      </c>
      <c r="C2060" s="18" t="inlineStr">
        <is>
          <t>buildings</t>
        </is>
      </c>
      <c r="D2060" s="18" t="inlineStr">
        <is>
          <t>large</t>
        </is>
      </c>
      <c r="E2060" s="18" t="inlineStr">
        <is>
          <t>distance_to_river_km</t>
        </is>
      </c>
      <c r="F2060" s="18" t="inlineStr">
        <is>
          <t>spline value</t>
        </is>
      </c>
      <c r="G2060" s="18" t="n"/>
      <c r="H2060" s="33" t="n">
        <v>4.22</v>
      </c>
      <c r="I2060" s="33" t="n"/>
      <c r="J2060" s="33" t="n"/>
      <c r="K2060" s="34" t="n">
        <v>-0.7979739560607837</v>
      </c>
      <c r="L2060" s="35">
        <f>IF(ISNUMBER(K2060),EXP(K2060),"")</f>
        <v/>
      </c>
      <c r="M2060" s="18" t="inlineStr">
        <is>
          <t>every value from 0.01 to 24.55 in steps of 0.01</t>
        </is>
      </c>
      <c r="N2060" s="18" t="inlineStr">
        <is>
          <t>buildings|large|distance_to_river_km</t>
        </is>
      </c>
    </row>
    <row r="2061">
      <c r="B2061" s="18" t="inlineStr">
        <is>
          <t>buildings|large|distance_to_river_km|4.23</t>
        </is>
      </c>
      <c r="C2061" s="18" t="inlineStr">
        <is>
          <t>buildings</t>
        </is>
      </c>
      <c r="D2061" s="18" t="inlineStr">
        <is>
          <t>large</t>
        </is>
      </c>
      <c r="E2061" s="18" t="inlineStr">
        <is>
          <t>distance_to_river_km</t>
        </is>
      </c>
      <c r="F2061" s="18" t="inlineStr">
        <is>
          <t>spline value</t>
        </is>
      </c>
      <c r="G2061" s="18" t="n"/>
      <c r="H2061" s="33" t="n">
        <v>4.23</v>
      </c>
      <c r="I2061" s="33" t="n"/>
      <c r="J2061" s="33" t="n"/>
      <c r="K2061" s="34" t="n">
        <v>-0.7982133109493635</v>
      </c>
      <c r="L2061" s="35">
        <f>IF(ISNUMBER(K2061),EXP(K2061),"")</f>
        <v/>
      </c>
      <c r="M2061" s="18" t="inlineStr">
        <is>
          <t>every value from 0.01 to 24.55 in steps of 0.01</t>
        </is>
      </c>
      <c r="N2061" s="18" t="inlineStr">
        <is>
          <t>buildings|large|distance_to_river_km</t>
        </is>
      </c>
    </row>
    <row r="2062">
      <c r="B2062" s="18" t="inlineStr">
        <is>
          <t>buildings|large|distance_to_river_km|4.24</t>
        </is>
      </c>
      <c r="C2062" s="18" t="inlineStr">
        <is>
          <t>buildings</t>
        </is>
      </c>
      <c r="D2062" s="18" t="inlineStr">
        <is>
          <t>large</t>
        </is>
      </c>
      <c r="E2062" s="18" t="inlineStr">
        <is>
          <t>distance_to_river_km</t>
        </is>
      </c>
      <c r="F2062" s="18" t="inlineStr">
        <is>
          <t>spline value</t>
        </is>
      </c>
      <c r="G2062" s="18" t="n"/>
      <c r="H2062" s="33" t="n">
        <v>4.24</v>
      </c>
      <c r="I2062" s="33" t="n"/>
      <c r="J2062" s="33" t="n"/>
      <c r="K2062" s="34" t="n">
        <v>-0.7984526243016773</v>
      </c>
      <c r="L2062" s="35">
        <f>IF(ISNUMBER(K2062),EXP(K2062),"")</f>
        <v/>
      </c>
      <c r="M2062" s="18" t="inlineStr">
        <is>
          <t>every value from 0.01 to 24.55 in steps of 0.01</t>
        </is>
      </c>
      <c r="N2062" s="18" t="inlineStr">
        <is>
          <t>buildings|large|distance_to_river_km</t>
        </is>
      </c>
    </row>
    <row r="2063">
      <c r="B2063" s="18" t="inlineStr">
        <is>
          <t>buildings|large|distance_to_river_km|4.25</t>
        </is>
      </c>
      <c r="C2063" s="18" t="inlineStr">
        <is>
          <t>buildings</t>
        </is>
      </c>
      <c r="D2063" s="18" t="inlineStr">
        <is>
          <t>large</t>
        </is>
      </c>
      <c r="E2063" s="18" t="inlineStr">
        <is>
          <t>distance_to_river_km</t>
        </is>
      </c>
      <c r="F2063" s="18" t="inlineStr">
        <is>
          <t>spline value</t>
        </is>
      </c>
      <c r="G2063" s="18" t="n"/>
      <c r="H2063" s="33" t="n">
        <v>4.25</v>
      </c>
      <c r="I2063" s="33" t="n"/>
      <c r="J2063" s="33" t="n"/>
      <c r="K2063" s="34" t="n">
        <v>-0.7986918960308297</v>
      </c>
      <c r="L2063" s="35">
        <f>IF(ISNUMBER(K2063),EXP(K2063),"")</f>
        <v/>
      </c>
      <c r="M2063" s="18" t="inlineStr">
        <is>
          <t>every value from 0.01 to 24.55 in steps of 0.01</t>
        </is>
      </c>
      <c r="N2063" s="18" t="inlineStr">
        <is>
          <t>buildings|large|distance_to_river_km</t>
        </is>
      </c>
    </row>
    <row r="2064">
      <c r="B2064" s="18" t="inlineStr">
        <is>
          <t>buildings|large|distance_to_river_km|4.26</t>
        </is>
      </c>
      <c r="C2064" s="18" t="inlineStr">
        <is>
          <t>buildings</t>
        </is>
      </c>
      <c r="D2064" s="18" t="inlineStr">
        <is>
          <t>large</t>
        </is>
      </c>
      <c r="E2064" s="18" t="inlineStr">
        <is>
          <t>distance_to_river_km</t>
        </is>
      </c>
      <c r="F2064" s="18" t="inlineStr">
        <is>
          <t>spline value</t>
        </is>
      </c>
      <c r="G2064" s="18" t="n"/>
      <c r="H2064" s="33" t="n">
        <v>4.26</v>
      </c>
      <c r="I2064" s="33" t="n"/>
      <c r="J2064" s="33" t="n"/>
      <c r="K2064" s="34" t="n">
        <v>-0.7989311260499244</v>
      </c>
      <c r="L2064" s="35">
        <f>IF(ISNUMBER(K2064),EXP(K2064),"")</f>
        <v/>
      </c>
      <c r="M2064" s="18" t="inlineStr">
        <is>
          <t>every value from 0.01 to 24.55 in steps of 0.01</t>
        </is>
      </c>
      <c r="N2064" s="18" t="inlineStr">
        <is>
          <t>buildings|large|distance_to_river_km</t>
        </is>
      </c>
    </row>
    <row r="2065">
      <c r="B2065" s="18" t="inlineStr">
        <is>
          <t>buildings|large|distance_to_river_km|4.27</t>
        </is>
      </c>
      <c r="C2065" s="18" t="inlineStr">
        <is>
          <t>buildings</t>
        </is>
      </c>
      <c r="D2065" s="18" t="inlineStr">
        <is>
          <t>large</t>
        </is>
      </c>
      <c r="E2065" s="18" t="inlineStr">
        <is>
          <t>distance_to_river_km</t>
        </is>
      </c>
      <c r="F2065" s="18" t="inlineStr">
        <is>
          <t>spline value</t>
        </is>
      </c>
      <c r="G2065" s="18" t="n"/>
      <c r="H2065" s="33" t="n">
        <v>4.27</v>
      </c>
      <c r="I2065" s="33" t="n"/>
      <c r="J2065" s="33" t="n"/>
      <c r="K2065" s="34" t="n">
        <v>-0.7991703142720651</v>
      </c>
      <c r="L2065" s="35">
        <f>IF(ISNUMBER(K2065),EXP(K2065),"")</f>
        <v/>
      </c>
      <c r="M2065" s="18" t="inlineStr">
        <is>
          <t>every value from 0.01 to 24.55 in steps of 0.01</t>
        </is>
      </c>
      <c r="N2065" s="18" t="inlineStr">
        <is>
          <t>buildings|large|distance_to_river_km</t>
        </is>
      </c>
    </row>
    <row r="2066">
      <c r="B2066" s="18" t="inlineStr">
        <is>
          <t>buildings|large|distance_to_river_km|4.28</t>
        </is>
      </c>
      <c r="C2066" s="18" t="inlineStr">
        <is>
          <t>buildings</t>
        </is>
      </c>
      <c r="D2066" s="18" t="inlineStr">
        <is>
          <t>large</t>
        </is>
      </c>
      <c r="E2066" s="18" t="inlineStr">
        <is>
          <t>distance_to_river_km</t>
        </is>
      </c>
      <c r="F2066" s="18" t="inlineStr">
        <is>
          <t>spline value</t>
        </is>
      </c>
      <c r="G2066" s="18" t="n"/>
      <c r="H2066" s="33" t="n">
        <v>4.28</v>
      </c>
      <c r="I2066" s="33" t="n"/>
      <c r="J2066" s="33" t="n"/>
      <c r="K2066" s="34" t="n">
        <v>-0.7994094606103566</v>
      </c>
      <c r="L2066" s="35">
        <f>IF(ISNUMBER(K2066),EXP(K2066),"")</f>
        <v/>
      </c>
      <c r="M2066" s="18" t="inlineStr">
        <is>
          <t>every value from 0.01 to 24.55 in steps of 0.01</t>
        </is>
      </c>
      <c r="N2066" s="18" t="inlineStr">
        <is>
          <t>buildings|large|distance_to_river_km</t>
        </is>
      </c>
    </row>
    <row r="2067">
      <c r="B2067" s="18" t="inlineStr">
        <is>
          <t>buildings|large|distance_to_river_km|4.29</t>
        </is>
      </c>
      <c r="C2067" s="18" t="inlineStr">
        <is>
          <t>buildings</t>
        </is>
      </c>
      <c r="D2067" s="18" t="inlineStr">
        <is>
          <t>large</t>
        </is>
      </c>
      <c r="E2067" s="18" t="inlineStr">
        <is>
          <t>distance_to_river_km</t>
        </is>
      </c>
      <c r="F2067" s="18" t="inlineStr">
        <is>
          <t>spline value</t>
        </is>
      </c>
      <c r="G2067" s="18" t="n"/>
      <c r="H2067" s="33" t="n">
        <v>4.29</v>
      </c>
      <c r="I2067" s="33" t="n"/>
      <c r="J2067" s="33" t="n"/>
      <c r="K2067" s="34" t="n">
        <v>-0.7996485649779026</v>
      </c>
      <c r="L2067" s="35">
        <f>IF(ISNUMBER(K2067),EXP(K2067),"")</f>
        <v/>
      </c>
      <c r="M2067" s="18" t="inlineStr">
        <is>
          <t>every value from 0.01 to 24.55 in steps of 0.01</t>
        </is>
      </c>
      <c r="N2067" s="18" t="inlineStr">
        <is>
          <t>buildings|large|distance_to_river_km</t>
        </is>
      </c>
    </row>
    <row r="2068">
      <c r="B2068" s="18" t="inlineStr">
        <is>
          <t>buildings|large|distance_to_river_km|4.30</t>
        </is>
      </c>
      <c r="C2068" s="18" t="inlineStr">
        <is>
          <t>buildings</t>
        </is>
      </c>
      <c r="D2068" s="18" t="inlineStr">
        <is>
          <t>large</t>
        </is>
      </c>
      <c r="E2068" s="18" t="inlineStr">
        <is>
          <t>distance_to_river_km</t>
        </is>
      </c>
      <c r="F2068" s="18" t="inlineStr">
        <is>
          <t>spline value</t>
        </is>
      </c>
      <c r="G2068" s="18" t="n"/>
      <c r="H2068" s="33" t="n">
        <v>4.3</v>
      </c>
      <c r="I2068" s="33" t="n"/>
      <c r="J2068" s="33" t="n"/>
      <c r="K2068" s="34" t="n">
        <v>-0.799887627287807</v>
      </c>
      <c r="L2068" s="35">
        <f>IF(ISNUMBER(K2068),EXP(K2068),"")</f>
        <v/>
      </c>
      <c r="M2068" s="18" t="inlineStr">
        <is>
          <t>every value from 0.01 to 24.55 in steps of 0.01</t>
        </is>
      </c>
      <c r="N2068" s="18" t="inlineStr">
        <is>
          <t>buildings|large|distance_to_river_km</t>
        </is>
      </c>
    </row>
    <row r="2069">
      <c r="B2069" s="18" t="inlineStr">
        <is>
          <t>buildings|large|distance_to_river_km|4.31</t>
        </is>
      </c>
      <c r="C2069" s="18" t="inlineStr">
        <is>
          <t>buildings</t>
        </is>
      </c>
      <c r="D2069" s="18" t="inlineStr">
        <is>
          <t>large</t>
        </is>
      </c>
      <c r="E2069" s="18" t="inlineStr">
        <is>
          <t>distance_to_river_km</t>
        </is>
      </c>
      <c r="F2069" s="18" t="inlineStr">
        <is>
          <t>spline value</t>
        </is>
      </c>
      <c r="G2069" s="18" t="n"/>
      <c r="H2069" s="33" t="n">
        <v>4.31</v>
      </c>
      <c r="I2069" s="33" t="n"/>
      <c r="J2069" s="33" t="n"/>
      <c r="K2069" s="34" t="n">
        <v>-0.8001266474531744</v>
      </c>
      <c r="L2069" s="35">
        <f>IF(ISNUMBER(K2069),EXP(K2069),"")</f>
        <v/>
      </c>
      <c r="M2069" s="18" t="inlineStr">
        <is>
          <t>every value from 0.01 to 24.55 in steps of 0.01</t>
        </is>
      </c>
      <c r="N2069" s="18" t="inlineStr">
        <is>
          <t>buildings|large|distance_to_river_km</t>
        </is>
      </c>
    </row>
    <row r="2070">
      <c r="B2070" s="18" t="inlineStr">
        <is>
          <t>buildings|large|distance_to_river_km|4.32</t>
        </is>
      </c>
      <c r="C2070" s="18" t="inlineStr">
        <is>
          <t>buildings</t>
        </is>
      </c>
      <c r="D2070" s="18" t="inlineStr">
        <is>
          <t>large</t>
        </is>
      </c>
      <c r="E2070" s="18" t="inlineStr">
        <is>
          <t>distance_to_river_km</t>
        </is>
      </c>
      <c r="F2070" s="18" t="inlineStr">
        <is>
          <t>spline value</t>
        </is>
      </c>
      <c r="G2070" s="18" t="n"/>
      <c r="H2070" s="33" t="n">
        <v>4.32</v>
      </c>
      <c r="I2070" s="33" t="n"/>
      <c r="J2070" s="33" t="n"/>
      <c r="K2070" s="34" t="n">
        <v>-0.8003656253871082</v>
      </c>
      <c r="L2070" s="35">
        <f>IF(ISNUMBER(K2070),EXP(K2070),"")</f>
        <v/>
      </c>
      <c r="M2070" s="18" t="inlineStr">
        <is>
          <t>every value from 0.01 to 24.55 in steps of 0.01</t>
        </is>
      </c>
      <c r="N2070" s="18" t="inlineStr">
        <is>
          <t>buildings|large|distance_to_river_km</t>
        </is>
      </c>
    </row>
    <row r="2071">
      <c r="B2071" s="18" t="inlineStr">
        <is>
          <t>buildings|large|distance_to_river_km|4.33</t>
        </is>
      </c>
      <c r="C2071" s="18" t="inlineStr">
        <is>
          <t>buildings</t>
        </is>
      </c>
      <c r="D2071" s="18" t="inlineStr">
        <is>
          <t>large</t>
        </is>
      </c>
      <c r="E2071" s="18" t="inlineStr">
        <is>
          <t>distance_to_river_km</t>
        </is>
      </c>
      <c r="F2071" s="18" t="inlineStr">
        <is>
          <t>spline value</t>
        </is>
      </c>
      <c r="G2071" s="18" t="n"/>
      <c r="H2071" s="33" t="n">
        <v>4.33</v>
      </c>
      <c r="I2071" s="33" t="n"/>
      <c r="J2071" s="33" t="n"/>
      <c r="K2071" s="34" t="n">
        <v>-0.8006045610027126</v>
      </c>
      <c r="L2071" s="35">
        <f>IF(ISNUMBER(K2071),EXP(K2071),"")</f>
        <v/>
      </c>
      <c r="M2071" s="18" t="inlineStr">
        <is>
          <t>every value from 0.01 to 24.55 in steps of 0.01</t>
        </is>
      </c>
      <c r="N2071" s="18" t="inlineStr">
        <is>
          <t>buildings|large|distance_to_river_km</t>
        </is>
      </c>
    </row>
    <row r="2072">
      <c r="B2072" s="18" t="inlineStr">
        <is>
          <t>buildings|large|distance_to_river_km|4.34</t>
        </is>
      </c>
      <c r="C2072" s="18" t="inlineStr">
        <is>
          <t>buildings</t>
        </is>
      </c>
      <c r="D2072" s="18" t="inlineStr">
        <is>
          <t>large</t>
        </is>
      </c>
      <c r="E2072" s="18" t="inlineStr">
        <is>
          <t>distance_to_river_km</t>
        </is>
      </c>
      <c r="F2072" s="18" t="inlineStr">
        <is>
          <t>spline value</t>
        </is>
      </c>
      <c r="G2072" s="18" t="n"/>
      <c r="H2072" s="33" t="n">
        <v>4.34</v>
      </c>
      <c r="I2072" s="33" t="n"/>
      <c r="J2072" s="33" t="n"/>
      <c r="K2072" s="34" t="n">
        <v>-0.8008434542130919</v>
      </c>
      <c r="L2072" s="35">
        <f>IF(ISNUMBER(K2072),EXP(K2072),"")</f>
        <v/>
      </c>
      <c r="M2072" s="18" t="inlineStr">
        <is>
          <t>every value from 0.01 to 24.55 in steps of 0.01</t>
        </is>
      </c>
      <c r="N2072" s="18" t="inlineStr">
        <is>
          <t>buildings|large|distance_to_river_km</t>
        </is>
      </c>
    </row>
    <row r="2073">
      <c r="B2073" s="18" t="inlineStr">
        <is>
          <t>buildings|large|distance_to_river_km|4.35</t>
        </is>
      </c>
      <c r="C2073" s="18" t="inlineStr">
        <is>
          <t>buildings</t>
        </is>
      </c>
      <c r="D2073" s="18" t="inlineStr">
        <is>
          <t>large</t>
        </is>
      </c>
      <c r="E2073" s="18" t="inlineStr">
        <is>
          <t>distance_to_river_km</t>
        </is>
      </c>
      <c r="F2073" s="18" t="inlineStr">
        <is>
          <t>spline value</t>
        </is>
      </c>
      <c r="G2073" s="18" t="n"/>
      <c r="H2073" s="33" t="n">
        <v>4.35</v>
      </c>
      <c r="I2073" s="33" t="n"/>
      <c r="J2073" s="33" t="n"/>
      <c r="K2073" s="34" t="n">
        <v>-0.8010823049313498</v>
      </c>
      <c r="L2073" s="35">
        <f>IF(ISNUMBER(K2073),EXP(K2073),"")</f>
        <v/>
      </c>
      <c r="M2073" s="18" t="inlineStr">
        <is>
          <t>every value from 0.01 to 24.55 in steps of 0.01</t>
        </is>
      </c>
      <c r="N2073" s="18" t="inlineStr">
        <is>
          <t>buildings|large|distance_to_river_km</t>
        </is>
      </c>
    </row>
    <row r="2074">
      <c r="B2074" s="18" t="inlineStr">
        <is>
          <t>buildings|large|distance_to_river_km|4.36</t>
        </is>
      </c>
      <c r="C2074" s="18" t="inlineStr">
        <is>
          <t>buildings</t>
        </is>
      </c>
      <c r="D2074" s="18" t="inlineStr">
        <is>
          <t>large</t>
        </is>
      </c>
      <c r="E2074" s="18" t="inlineStr">
        <is>
          <t>distance_to_river_km</t>
        </is>
      </c>
      <c r="F2074" s="18" t="inlineStr">
        <is>
          <t>spline value</t>
        </is>
      </c>
      <c r="G2074" s="18" t="n"/>
      <c r="H2074" s="33" t="n">
        <v>4.36</v>
      </c>
      <c r="I2074" s="33" t="n"/>
      <c r="J2074" s="33" t="n"/>
      <c r="K2074" s="34" t="n">
        <v>-0.8013211130705908</v>
      </c>
      <c r="L2074" s="35">
        <f>IF(ISNUMBER(K2074),EXP(K2074),"")</f>
        <v/>
      </c>
      <c r="M2074" s="18" t="inlineStr">
        <is>
          <t>every value from 0.01 to 24.55 in steps of 0.01</t>
        </is>
      </c>
      <c r="N2074" s="18" t="inlineStr">
        <is>
          <t>buildings|large|distance_to_river_km</t>
        </is>
      </c>
    </row>
    <row r="2075">
      <c r="B2075" s="18" t="inlineStr">
        <is>
          <t>buildings|large|distance_to_river_km|4.37</t>
        </is>
      </c>
      <c r="C2075" s="18" t="inlineStr">
        <is>
          <t>buildings</t>
        </is>
      </c>
      <c r="D2075" s="18" t="inlineStr">
        <is>
          <t>large</t>
        </is>
      </c>
      <c r="E2075" s="18" t="inlineStr">
        <is>
          <t>distance_to_river_km</t>
        </is>
      </c>
      <c r="F2075" s="18" t="inlineStr">
        <is>
          <t>spline value</t>
        </is>
      </c>
      <c r="G2075" s="18" t="n"/>
      <c r="H2075" s="33" t="n">
        <v>4.37</v>
      </c>
      <c r="I2075" s="33" t="n"/>
      <c r="J2075" s="33" t="n"/>
      <c r="K2075" s="34" t="n">
        <v>-0.8015598785439183</v>
      </c>
      <c r="L2075" s="35">
        <f>IF(ISNUMBER(K2075),EXP(K2075),"")</f>
        <v/>
      </c>
      <c r="M2075" s="18" t="inlineStr">
        <is>
          <t>every value from 0.01 to 24.55 in steps of 0.01</t>
        </is>
      </c>
      <c r="N2075" s="18" t="inlineStr">
        <is>
          <t>buildings|large|distance_to_river_km</t>
        </is>
      </c>
    </row>
    <row r="2076">
      <c r="B2076" s="18" t="inlineStr">
        <is>
          <t>buildings|large|distance_to_river_km|4.38</t>
        </is>
      </c>
      <c r="C2076" s="18" t="inlineStr">
        <is>
          <t>buildings</t>
        </is>
      </c>
      <c r="D2076" s="18" t="inlineStr">
        <is>
          <t>large</t>
        </is>
      </c>
      <c r="E2076" s="18" t="inlineStr">
        <is>
          <t>distance_to_river_km</t>
        </is>
      </c>
      <c r="F2076" s="18" t="inlineStr">
        <is>
          <t>spline value</t>
        </is>
      </c>
      <c r="G2076" s="18" t="n"/>
      <c r="H2076" s="33" t="n">
        <v>4.38</v>
      </c>
      <c r="I2076" s="33" t="n"/>
      <c r="J2076" s="33" t="n"/>
      <c r="K2076" s="34" t="n">
        <v>-0.8017986012644372</v>
      </c>
      <c r="L2076" s="35">
        <f>IF(ISNUMBER(K2076),EXP(K2076),"")</f>
        <v/>
      </c>
      <c r="M2076" s="18" t="inlineStr">
        <is>
          <t>every value from 0.01 to 24.55 in steps of 0.01</t>
        </is>
      </c>
      <c r="N2076" s="18" t="inlineStr">
        <is>
          <t>buildings|large|distance_to_river_km</t>
        </is>
      </c>
    </row>
    <row r="2077">
      <c r="B2077" s="18" t="inlineStr">
        <is>
          <t>buildings|large|distance_to_river_km|4.39</t>
        </is>
      </c>
      <c r="C2077" s="18" t="inlineStr">
        <is>
          <t>buildings</t>
        </is>
      </c>
      <c r="D2077" s="18" t="inlineStr">
        <is>
          <t>large</t>
        </is>
      </c>
      <c r="E2077" s="18" t="inlineStr">
        <is>
          <t>distance_to_river_km</t>
        </is>
      </c>
      <c r="F2077" s="18" t="inlineStr">
        <is>
          <t>spline value</t>
        </is>
      </c>
      <c r="G2077" s="18" t="n"/>
      <c r="H2077" s="33" t="n">
        <v>4.39</v>
      </c>
      <c r="I2077" s="33" t="n"/>
      <c r="J2077" s="33" t="n"/>
      <c r="K2077" s="34" t="n">
        <v>-0.8020372811452506</v>
      </c>
      <c r="L2077" s="35">
        <f>IF(ISNUMBER(K2077),EXP(K2077),"")</f>
        <v/>
      </c>
      <c r="M2077" s="18" t="inlineStr">
        <is>
          <t>every value from 0.01 to 24.55 in steps of 0.01</t>
        </is>
      </c>
      <c r="N2077" s="18" t="inlineStr">
        <is>
          <t>buildings|large|distance_to_river_km</t>
        </is>
      </c>
    </row>
    <row r="2078">
      <c r="B2078" s="18" t="inlineStr">
        <is>
          <t>buildings|large|distance_to_river_km|4.40</t>
        </is>
      </c>
      <c r="C2078" s="18" t="inlineStr">
        <is>
          <t>buildings</t>
        </is>
      </c>
      <c r="D2078" s="18" t="inlineStr">
        <is>
          <t>large</t>
        </is>
      </c>
      <c r="E2078" s="18" t="inlineStr">
        <is>
          <t>distance_to_river_km</t>
        </is>
      </c>
      <c r="F2078" s="18" t="inlineStr">
        <is>
          <t>spline value</t>
        </is>
      </c>
      <c r="G2078" s="18" t="n"/>
      <c r="H2078" s="33" t="n">
        <v>4.4</v>
      </c>
      <c r="I2078" s="33" t="n"/>
      <c r="J2078" s="33" t="n"/>
      <c r="K2078" s="34" t="n">
        <v>-0.8022759180994637</v>
      </c>
      <c r="L2078" s="35">
        <f>IF(ISNUMBER(K2078),EXP(K2078),"")</f>
        <v/>
      </c>
      <c r="M2078" s="18" t="inlineStr">
        <is>
          <t>every value from 0.01 to 24.55 in steps of 0.01</t>
        </is>
      </c>
      <c r="N2078" s="18" t="inlineStr">
        <is>
          <t>buildings|large|distance_to_river_km</t>
        </is>
      </c>
    </row>
    <row r="2079">
      <c r="B2079" s="18" t="inlineStr">
        <is>
          <t>buildings|large|distance_to_river_km|4.41</t>
        </is>
      </c>
      <c r="C2079" s="18" t="inlineStr">
        <is>
          <t>buildings</t>
        </is>
      </c>
      <c r="D2079" s="18" t="inlineStr">
        <is>
          <t>large</t>
        </is>
      </c>
      <c r="E2079" s="18" t="inlineStr">
        <is>
          <t>distance_to_river_km</t>
        </is>
      </c>
      <c r="F2079" s="18" t="inlineStr">
        <is>
          <t>spline value</t>
        </is>
      </c>
      <c r="G2079" s="18" t="n"/>
      <c r="H2079" s="33" t="n">
        <v>4.41</v>
      </c>
      <c r="I2079" s="33" t="n"/>
      <c r="J2079" s="33" t="n"/>
      <c r="K2079" s="34" t="n">
        <v>-0.8025145120401792</v>
      </c>
      <c r="L2079" s="35">
        <f>IF(ISNUMBER(K2079),EXP(K2079),"")</f>
        <v/>
      </c>
      <c r="M2079" s="18" t="inlineStr">
        <is>
          <t>every value from 0.01 to 24.55 in steps of 0.01</t>
        </is>
      </c>
      <c r="N2079" s="18" t="inlineStr">
        <is>
          <t>buildings|large|distance_to_river_km</t>
        </is>
      </c>
    </row>
    <row r="2080">
      <c r="B2080" s="18" t="inlineStr">
        <is>
          <t>buildings|large|distance_to_river_km|4.42</t>
        </is>
      </c>
      <c r="C2080" s="18" t="inlineStr">
        <is>
          <t>buildings</t>
        </is>
      </c>
      <c r="D2080" s="18" t="inlineStr">
        <is>
          <t>large</t>
        </is>
      </c>
      <c r="E2080" s="18" t="inlineStr">
        <is>
          <t>distance_to_river_km</t>
        </is>
      </c>
      <c r="F2080" s="18" t="inlineStr">
        <is>
          <t>spline value</t>
        </is>
      </c>
      <c r="G2080" s="18" t="n"/>
      <c r="H2080" s="33" t="n">
        <v>4.42</v>
      </c>
      <c r="I2080" s="33" t="n"/>
      <c r="J2080" s="33" t="n"/>
      <c r="K2080" s="34" t="n">
        <v>-0.8027530628805019</v>
      </c>
      <c r="L2080" s="35">
        <f>IF(ISNUMBER(K2080),EXP(K2080),"")</f>
        <v/>
      </c>
      <c r="M2080" s="18" t="inlineStr">
        <is>
          <t>every value from 0.01 to 24.55 in steps of 0.01</t>
        </is>
      </c>
      <c r="N2080" s="18" t="inlineStr">
        <is>
          <t>buildings|large|distance_to_river_km</t>
        </is>
      </c>
    </row>
    <row r="2081">
      <c r="B2081" s="18" t="inlineStr">
        <is>
          <t>buildings|large|distance_to_river_km|4.43</t>
        </is>
      </c>
      <c r="C2081" s="18" t="inlineStr">
        <is>
          <t>buildings</t>
        </is>
      </c>
      <c r="D2081" s="18" t="inlineStr">
        <is>
          <t>large</t>
        </is>
      </c>
      <c r="E2081" s="18" t="inlineStr">
        <is>
          <t>distance_to_river_km</t>
        </is>
      </c>
      <c r="F2081" s="18" t="inlineStr">
        <is>
          <t>spline value</t>
        </is>
      </c>
      <c r="G2081" s="18" t="n"/>
      <c r="H2081" s="33" t="n">
        <v>4.43</v>
      </c>
      <c r="I2081" s="33" t="n"/>
      <c r="J2081" s="33" t="n"/>
      <c r="K2081" s="34" t="n">
        <v>-0.8029915705335362</v>
      </c>
      <c r="L2081" s="35">
        <f>IF(ISNUMBER(K2081),EXP(K2081),"")</f>
        <v/>
      </c>
      <c r="M2081" s="18" t="inlineStr">
        <is>
          <t>every value from 0.01 to 24.55 in steps of 0.01</t>
        </is>
      </c>
      <c r="N2081" s="18" t="inlineStr">
        <is>
          <t>buildings|large|distance_to_river_km</t>
        </is>
      </c>
    </row>
    <row r="2082">
      <c r="B2082" s="18" t="inlineStr">
        <is>
          <t>buildings|large|distance_to_river_km|4.44</t>
        </is>
      </c>
      <c r="C2082" s="18" t="inlineStr">
        <is>
          <t>buildings</t>
        </is>
      </c>
      <c r="D2082" s="18" t="inlineStr">
        <is>
          <t>large</t>
        </is>
      </c>
      <c r="E2082" s="18" t="inlineStr">
        <is>
          <t>distance_to_river_km</t>
        </is>
      </c>
      <c r="F2082" s="18" t="inlineStr">
        <is>
          <t>spline value</t>
        </is>
      </c>
      <c r="G2082" s="18" t="n"/>
      <c r="H2082" s="33" t="n">
        <v>4.44</v>
      </c>
      <c r="I2082" s="33" t="n"/>
      <c r="J2082" s="33" t="n"/>
      <c r="K2082" s="34" t="n">
        <v>-0.8032300349123855</v>
      </c>
      <c r="L2082" s="35">
        <f>IF(ISNUMBER(K2082),EXP(K2082),"")</f>
        <v/>
      </c>
      <c r="M2082" s="18" t="inlineStr">
        <is>
          <t>every value from 0.01 to 24.55 in steps of 0.01</t>
        </is>
      </c>
      <c r="N2082" s="18" t="inlineStr">
        <is>
          <t>buildings|large|distance_to_river_km</t>
        </is>
      </c>
    </row>
    <row r="2083">
      <c r="B2083" s="18" t="inlineStr">
        <is>
          <t>buildings|large|distance_to_river_km|4.45</t>
        </is>
      </c>
      <c r="C2083" s="18" t="inlineStr">
        <is>
          <t>buildings</t>
        </is>
      </c>
      <c r="D2083" s="18" t="inlineStr">
        <is>
          <t>large</t>
        </is>
      </c>
      <c r="E2083" s="18" t="inlineStr">
        <is>
          <t>distance_to_river_km</t>
        </is>
      </c>
      <c r="F2083" s="18" t="inlineStr">
        <is>
          <t>spline value</t>
        </is>
      </c>
      <c r="G2083" s="18" t="n"/>
      <c r="H2083" s="33" t="n">
        <v>4.45</v>
      </c>
      <c r="I2083" s="33" t="n"/>
      <c r="J2083" s="33" t="n"/>
      <c r="K2083" s="34" t="n">
        <v>-0.8034684559301541</v>
      </c>
      <c r="L2083" s="35">
        <f>IF(ISNUMBER(K2083),EXP(K2083),"")</f>
        <v/>
      </c>
      <c r="M2083" s="18" t="inlineStr">
        <is>
          <t>every value from 0.01 to 24.55 in steps of 0.01</t>
        </is>
      </c>
      <c r="N2083" s="18" t="inlineStr">
        <is>
          <t>buildings|large|distance_to_river_km</t>
        </is>
      </c>
    </row>
    <row r="2084">
      <c r="B2084" s="18" t="inlineStr">
        <is>
          <t>buildings|large|distance_to_river_km|4.46</t>
        </is>
      </c>
      <c r="C2084" s="18" t="inlineStr">
        <is>
          <t>buildings</t>
        </is>
      </c>
      <c r="D2084" s="18" t="inlineStr">
        <is>
          <t>large</t>
        </is>
      </c>
      <c r="E2084" s="18" t="inlineStr">
        <is>
          <t>distance_to_river_km</t>
        </is>
      </c>
      <c r="F2084" s="18" t="inlineStr">
        <is>
          <t>spline value</t>
        </is>
      </c>
      <c r="G2084" s="18" t="n"/>
      <c r="H2084" s="33" t="n">
        <v>4.46</v>
      </c>
      <c r="I2084" s="33" t="n"/>
      <c r="J2084" s="33" t="n"/>
      <c r="K2084" s="34" t="n">
        <v>-0.8037068334999459</v>
      </c>
      <c r="L2084" s="35">
        <f>IF(ISNUMBER(K2084),EXP(K2084),"")</f>
        <v/>
      </c>
      <c r="M2084" s="18" t="inlineStr">
        <is>
          <t>every value from 0.01 to 24.55 in steps of 0.01</t>
        </is>
      </c>
      <c r="N2084" s="18" t="inlineStr">
        <is>
          <t>buildings|large|distance_to_river_km</t>
        </is>
      </c>
    </row>
    <row r="2085">
      <c r="B2085" s="18" t="inlineStr">
        <is>
          <t>buildings|large|distance_to_river_km|4.47</t>
        </is>
      </c>
      <c r="C2085" s="18" t="inlineStr">
        <is>
          <t>buildings</t>
        </is>
      </c>
      <c r="D2085" s="18" t="inlineStr">
        <is>
          <t>large</t>
        </is>
      </c>
      <c r="E2085" s="18" t="inlineStr">
        <is>
          <t>distance_to_river_km</t>
        </is>
      </c>
      <c r="F2085" s="18" t="inlineStr">
        <is>
          <t>spline value</t>
        </is>
      </c>
      <c r="G2085" s="18" t="n"/>
      <c r="H2085" s="33" t="n">
        <v>4.47</v>
      </c>
      <c r="I2085" s="33" t="n"/>
      <c r="J2085" s="33" t="n"/>
      <c r="K2085" s="34" t="n">
        <v>-0.8039451675348653</v>
      </c>
      <c r="L2085" s="35">
        <f>IF(ISNUMBER(K2085),EXP(K2085),"")</f>
        <v/>
      </c>
      <c r="M2085" s="18" t="inlineStr">
        <is>
          <t>every value from 0.01 to 24.55 in steps of 0.01</t>
        </is>
      </c>
      <c r="N2085" s="18" t="inlineStr">
        <is>
          <t>buildings|large|distance_to_river_km</t>
        </is>
      </c>
    </row>
    <row r="2086">
      <c r="B2086" s="18" t="inlineStr">
        <is>
          <t>buildings|large|distance_to_river_km|4.48</t>
        </is>
      </c>
      <c r="C2086" s="18" t="inlineStr">
        <is>
          <t>buildings</t>
        </is>
      </c>
      <c r="D2086" s="18" t="inlineStr">
        <is>
          <t>large</t>
        </is>
      </c>
      <c r="E2086" s="18" t="inlineStr">
        <is>
          <t>distance_to_river_km</t>
        </is>
      </c>
      <c r="F2086" s="18" t="inlineStr">
        <is>
          <t>spline value</t>
        </is>
      </c>
      <c r="G2086" s="18" t="n"/>
      <c r="H2086" s="33" t="n">
        <v>4.48</v>
      </c>
      <c r="I2086" s="33" t="n"/>
      <c r="J2086" s="33" t="n"/>
      <c r="K2086" s="34" t="n">
        <v>-0.804183457948016</v>
      </c>
      <c r="L2086" s="35">
        <f>IF(ISNUMBER(K2086),EXP(K2086),"")</f>
        <v/>
      </c>
      <c r="M2086" s="18" t="inlineStr">
        <is>
          <t>every value from 0.01 to 24.55 in steps of 0.01</t>
        </is>
      </c>
      <c r="N2086" s="18" t="inlineStr">
        <is>
          <t>buildings|large|distance_to_river_km</t>
        </is>
      </c>
    </row>
    <row r="2087">
      <c r="B2087" s="18" t="inlineStr">
        <is>
          <t>buildings|large|distance_to_river_km|4.49</t>
        </is>
      </c>
      <c r="C2087" s="18" t="inlineStr">
        <is>
          <t>buildings</t>
        </is>
      </c>
      <c r="D2087" s="18" t="inlineStr">
        <is>
          <t>large</t>
        </is>
      </c>
      <c r="E2087" s="18" t="inlineStr">
        <is>
          <t>distance_to_river_km</t>
        </is>
      </c>
      <c r="F2087" s="18" t="inlineStr">
        <is>
          <t>spline value</t>
        </is>
      </c>
      <c r="G2087" s="18" t="n"/>
      <c r="H2087" s="33" t="n">
        <v>4.49</v>
      </c>
      <c r="I2087" s="33" t="n"/>
      <c r="J2087" s="33" t="n"/>
      <c r="K2087" s="34" t="n">
        <v>-0.8044217046525017</v>
      </c>
      <c r="L2087" s="35">
        <f>IF(ISNUMBER(K2087),EXP(K2087),"")</f>
        <v/>
      </c>
      <c r="M2087" s="18" t="inlineStr">
        <is>
          <t>every value from 0.01 to 24.55 in steps of 0.01</t>
        </is>
      </c>
      <c r="N2087" s="18" t="inlineStr">
        <is>
          <t>buildings|large|distance_to_river_km</t>
        </is>
      </c>
    </row>
    <row r="2088">
      <c r="B2088" s="18" t="inlineStr">
        <is>
          <t>buildings|large|distance_to_river_km|4.50</t>
        </is>
      </c>
      <c r="C2088" s="18" t="inlineStr">
        <is>
          <t>buildings</t>
        </is>
      </c>
      <c r="D2088" s="18" t="inlineStr">
        <is>
          <t>large</t>
        </is>
      </c>
      <c r="E2088" s="18" t="inlineStr">
        <is>
          <t>distance_to_river_km</t>
        </is>
      </c>
      <c r="F2088" s="18" t="inlineStr">
        <is>
          <t>spline value</t>
        </is>
      </c>
      <c r="G2088" s="18" t="n"/>
      <c r="H2088" s="33" t="n">
        <v>4.5</v>
      </c>
      <c r="I2088" s="33" t="n"/>
      <c r="J2088" s="33" t="n"/>
      <c r="K2088" s="34" t="n">
        <v>-0.8046599075614275</v>
      </c>
      <c r="L2088" s="35">
        <f>IF(ISNUMBER(K2088),EXP(K2088),"")</f>
        <v/>
      </c>
      <c r="M2088" s="18" t="inlineStr">
        <is>
          <t>every value from 0.01 to 24.55 in steps of 0.01</t>
        </is>
      </c>
      <c r="N2088" s="18" t="inlineStr">
        <is>
          <t>buildings|large|distance_to_river_km</t>
        </is>
      </c>
    </row>
    <row r="2089">
      <c r="B2089" s="18" t="inlineStr">
        <is>
          <t>buildings|large|distance_to_river_km|4.51</t>
        </is>
      </c>
      <c r="C2089" s="18" t="inlineStr">
        <is>
          <t>buildings</t>
        </is>
      </c>
      <c r="D2089" s="18" t="inlineStr">
        <is>
          <t>large</t>
        </is>
      </c>
      <c r="E2089" s="18" t="inlineStr">
        <is>
          <t>distance_to_river_km</t>
        </is>
      </c>
      <c r="F2089" s="18" t="inlineStr">
        <is>
          <t>spline value</t>
        </is>
      </c>
      <c r="G2089" s="18" t="n"/>
      <c r="H2089" s="33" t="n">
        <v>4.51</v>
      </c>
      <c r="I2089" s="33" t="n"/>
      <c r="J2089" s="33" t="n"/>
      <c r="K2089" s="34" t="n">
        <v>-0.8048980665878969</v>
      </c>
      <c r="L2089" s="35">
        <f>IF(ISNUMBER(K2089),EXP(K2089),"")</f>
        <v/>
      </c>
      <c r="M2089" s="18" t="inlineStr">
        <is>
          <t>every value from 0.01 to 24.55 in steps of 0.01</t>
        </is>
      </c>
      <c r="N2089" s="18" t="inlineStr">
        <is>
          <t>buildings|large|distance_to_river_km</t>
        </is>
      </c>
    </row>
    <row r="2090">
      <c r="B2090" s="18" t="inlineStr">
        <is>
          <t>buildings|large|distance_to_river_km|4.52</t>
        </is>
      </c>
      <c r="C2090" s="18" t="inlineStr">
        <is>
          <t>buildings</t>
        </is>
      </c>
      <c r="D2090" s="18" t="inlineStr">
        <is>
          <t>large</t>
        </is>
      </c>
      <c r="E2090" s="18" t="inlineStr">
        <is>
          <t>distance_to_river_km</t>
        </is>
      </c>
      <c r="F2090" s="18" t="inlineStr">
        <is>
          <t>spline value</t>
        </is>
      </c>
      <c r="G2090" s="18" t="n"/>
      <c r="H2090" s="33" t="n">
        <v>4.52</v>
      </c>
      <c r="I2090" s="33" t="n"/>
      <c r="J2090" s="33" t="n"/>
      <c r="K2090" s="34" t="n">
        <v>-0.8051361816450137</v>
      </c>
      <c r="L2090" s="35">
        <f>IF(ISNUMBER(K2090),EXP(K2090),"")</f>
        <v/>
      </c>
      <c r="M2090" s="18" t="inlineStr">
        <is>
          <t>every value from 0.01 to 24.55 in steps of 0.01</t>
        </is>
      </c>
      <c r="N2090" s="18" t="inlineStr">
        <is>
          <t>buildings|large|distance_to_river_km</t>
        </is>
      </c>
    </row>
    <row r="2091">
      <c r="B2091" s="18" t="inlineStr">
        <is>
          <t>buildings|large|distance_to_river_km|4.53</t>
        </is>
      </c>
      <c r="C2091" s="18" t="inlineStr">
        <is>
          <t>buildings</t>
        </is>
      </c>
      <c r="D2091" s="18" t="inlineStr">
        <is>
          <t>large</t>
        </is>
      </c>
      <c r="E2091" s="18" t="inlineStr">
        <is>
          <t>distance_to_river_km</t>
        </is>
      </c>
      <c r="F2091" s="18" t="inlineStr">
        <is>
          <t>spline value</t>
        </is>
      </c>
      <c r="G2091" s="18" t="n"/>
      <c r="H2091" s="33" t="n">
        <v>4.53</v>
      </c>
      <c r="I2091" s="33" t="n"/>
      <c r="J2091" s="33" t="n"/>
      <c r="K2091" s="34" t="n">
        <v>-0.8053742526458821</v>
      </c>
      <c r="L2091" s="35">
        <f>IF(ISNUMBER(K2091),EXP(K2091),"")</f>
        <v/>
      </c>
      <c r="M2091" s="18" t="inlineStr">
        <is>
          <t>every value from 0.01 to 24.55 in steps of 0.01</t>
        </is>
      </c>
      <c r="N2091" s="18" t="inlineStr">
        <is>
          <t>buildings|large|distance_to_river_km</t>
        </is>
      </c>
    </row>
    <row r="2092">
      <c r="B2092" s="18" t="inlineStr">
        <is>
          <t>buildings|large|distance_to_river_km|4.54</t>
        </is>
      </c>
      <c r="C2092" s="18" t="inlineStr">
        <is>
          <t>buildings</t>
        </is>
      </c>
      <c r="D2092" s="18" t="inlineStr">
        <is>
          <t>large</t>
        </is>
      </c>
      <c r="E2092" s="18" t="inlineStr">
        <is>
          <t>distance_to_river_km</t>
        </is>
      </c>
      <c r="F2092" s="18" t="inlineStr">
        <is>
          <t>spline value</t>
        </is>
      </c>
      <c r="G2092" s="18" t="n"/>
      <c r="H2092" s="33" t="n">
        <v>4.54</v>
      </c>
      <c r="I2092" s="33" t="n"/>
      <c r="J2092" s="33" t="n"/>
      <c r="K2092" s="34" t="n">
        <v>-0.8056122795036063</v>
      </c>
      <c r="L2092" s="35">
        <f>IF(ISNUMBER(K2092),EXP(K2092),"")</f>
        <v/>
      </c>
      <c r="M2092" s="18" t="inlineStr">
        <is>
          <t>every value from 0.01 to 24.55 in steps of 0.01</t>
        </is>
      </c>
      <c r="N2092" s="18" t="inlineStr">
        <is>
          <t>buildings|large|distance_to_river_km</t>
        </is>
      </c>
    </row>
    <row r="2093">
      <c r="B2093" s="18" t="inlineStr">
        <is>
          <t>buildings|large|distance_to_river_km|4.55</t>
        </is>
      </c>
      <c r="C2093" s="18" t="inlineStr">
        <is>
          <t>buildings</t>
        </is>
      </c>
      <c r="D2093" s="18" t="inlineStr">
        <is>
          <t>large</t>
        </is>
      </c>
      <c r="E2093" s="18" t="inlineStr">
        <is>
          <t>distance_to_river_km</t>
        </is>
      </c>
      <c r="F2093" s="18" t="inlineStr">
        <is>
          <t>spline value</t>
        </is>
      </c>
      <c r="G2093" s="18" t="n"/>
      <c r="H2093" s="33" t="n">
        <v>4.55</v>
      </c>
      <c r="I2093" s="33" t="n"/>
      <c r="J2093" s="33" t="n"/>
      <c r="K2093" s="34" t="n">
        <v>-0.8058502621312901</v>
      </c>
      <c r="L2093" s="35">
        <f>IF(ISNUMBER(K2093),EXP(K2093),"")</f>
        <v/>
      </c>
      <c r="M2093" s="18" t="inlineStr">
        <is>
          <t>every value from 0.01 to 24.55 in steps of 0.01</t>
        </is>
      </c>
      <c r="N2093" s="18" t="inlineStr">
        <is>
          <t>buildings|large|distance_to_river_km</t>
        </is>
      </c>
    </row>
    <row r="2094">
      <c r="B2094" s="18" t="inlineStr">
        <is>
          <t>buildings|large|distance_to_river_km|4.56</t>
        </is>
      </c>
      <c r="C2094" s="18" t="inlineStr">
        <is>
          <t>buildings</t>
        </is>
      </c>
      <c r="D2094" s="18" t="inlineStr">
        <is>
          <t>large</t>
        </is>
      </c>
      <c r="E2094" s="18" t="inlineStr">
        <is>
          <t>distance_to_river_km</t>
        </is>
      </c>
      <c r="F2094" s="18" t="inlineStr">
        <is>
          <t>spline value</t>
        </is>
      </c>
      <c r="G2094" s="18" t="n"/>
      <c r="H2094" s="33" t="n">
        <v>4.56</v>
      </c>
      <c r="I2094" s="33" t="n"/>
      <c r="J2094" s="33" t="n"/>
      <c r="K2094" s="34" t="n">
        <v>-0.806088200442038</v>
      </c>
      <c r="L2094" s="35">
        <f>IF(ISNUMBER(K2094),EXP(K2094),"")</f>
        <v/>
      </c>
      <c r="M2094" s="18" t="inlineStr">
        <is>
          <t>every value from 0.01 to 24.55 in steps of 0.01</t>
        </is>
      </c>
      <c r="N2094" s="18" t="inlineStr">
        <is>
          <t>buildings|large|distance_to_river_km</t>
        </is>
      </c>
    </row>
    <row r="2095">
      <c r="B2095" s="18" t="inlineStr">
        <is>
          <t>buildings|large|distance_to_river_km|4.57</t>
        </is>
      </c>
      <c r="C2095" s="18" t="inlineStr">
        <is>
          <t>buildings</t>
        </is>
      </c>
      <c r="D2095" s="18" t="inlineStr">
        <is>
          <t>large</t>
        </is>
      </c>
      <c r="E2095" s="18" t="inlineStr">
        <is>
          <t>distance_to_river_km</t>
        </is>
      </c>
      <c r="F2095" s="18" t="inlineStr">
        <is>
          <t>spline value</t>
        </is>
      </c>
      <c r="G2095" s="18" t="n"/>
      <c r="H2095" s="33" t="n">
        <v>4.57</v>
      </c>
      <c r="I2095" s="33" t="n"/>
      <c r="J2095" s="33" t="n"/>
      <c r="K2095" s="34" t="n">
        <v>-0.8063260943489534</v>
      </c>
      <c r="L2095" s="35">
        <f>IF(ISNUMBER(K2095),EXP(K2095),"")</f>
        <v/>
      </c>
      <c r="M2095" s="18" t="inlineStr">
        <is>
          <t>every value from 0.01 to 24.55 in steps of 0.01</t>
        </is>
      </c>
      <c r="N2095" s="18" t="inlineStr">
        <is>
          <t>buildings|large|distance_to_river_km</t>
        </is>
      </c>
    </row>
    <row r="2096">
      <c r="B2096" s="18" t="inlineStr">
        <is>
          <t>buildings|large|distance_to_river_km|4.58</t>
        </is>
      </c>
      <c r="C2096" s="18" t="inlineStr">
        <is>
          <t>buildings</t>
        </is>
      </c>
      <c r="D2096" s="18" t="inlineStr">
        <is>
          <t>large</t>
        </is>
      </c>
      <c r="E2096" s="18" t="inlineStr">
        <is>
          <t>distance_to_river_km</t>
        </is>
      </c>
      <c r="F2096" s="18" t="inlineStr">
        <is>
          <t>spline value</t>
        </is>
      </c>
      <c r="G2096" s="18" t="n"/>
      <c r="H2096" s="33" t="n">
        <v>4.58</v>
      </c>
      <c r="I2096" s="33" t="n"/>
      <c r="J2096" s="33" t="n"/>
      <c r="K2096" s="34" t="n">
        <v>-0.8065639437651408</v>
      </c>
      <c r="L2096" s="35">
        <f>IF(ISNUMBER(K2096),EXP(K2096),"")</f>
        <v/>
      </c>
      <c r="M2096" s="18" t="inlineStr">
        <is>
          <t>every value from 0.01 to 24.55 in steps of 0.01</t>
        </is>
      </c>
      <c r="N2096" s="18" t="inlineStr">
        <is>
          <t>buildings|large|distance_to_river_km</t>
        </is>
      </c>
    </row>
    <row r="2097">
      <c r="B2097" s="18" t="inlineStr">
        <is>
          <t>buildings|large|distance_to_river_km|4.59</t>
        </is>
      </c>
      <c r="C2097" s="18" t="inlineStr">
        <is>
          <t>buildings</t>
        </is>
      </c>
      <c r="D2097" s="18" t="inlineStr">
        <is>
          <t>large</t>
        </is>
      </c>
      <c r="E2097" s="18" t="inlineStr">
        <is>
          <t>distance_to_river_km</t>
        </is>
      </c>
      <c r="F2097" s="18" t="inlineStr">
        <is>
          <t>spline value</t>
        </is>
      </c>
      <c r="G2097" s="18" t="n"/>
      <c r="H2097" s="33" t="n">
        <v>4.59</v>
      </c>
      <c r="I2097" s="33" t="n"/>
      <c r="J2097" s="33" t="n"/>
      <c r="K2097" s="34" t="n">
        <v>-0.806801748603704</v>
      </c>
      <c r="L2097" s="35">
        <f>IF(ISNUMBER(K2097),EXP(K2097),"")</f>
        <v/>
      </c>
      <c r="M2097" s="18" t="inlineStr">
        <is>
          <t>every value from 0.01 to 24.55 in steps of 0.01</t>
        </is>
      </c>
      <c r="N2097" s="18" t="inlineStr">
        <is>
          <t>buildings|large|distance_to_river_km</t>
        </is>
      </c>
    </row>
    <row r="2098">
      <c r="B2098" s="18" t="inlineStr">
        <is>
          <t>buildings|large|distance_to_river_km|4.60</t>
        </is>
      </c>
      <c r="C2098" s="18" t="inlineStr">
        <is>
          <t>buildings</t>
        </is>
      </c>
      <c r="D2098" s="18" t="inlineStr">
        <is>
          <t>large</t>
        </is>
      </c>
      <c r="E2098" s="18" t="inlineStr">
        <is>
          <t>distance_to_river_km</t>
        </is>
      </c>
      <c r="F2098" s="18" t="inlineStr">
        <is>
          <t>spline value</t>
        </is>
      </c>
      <c r="G2098" s="18" t="n"/>
      <c r="H2098" s="33" t="n">
        <v>4.6</v>
      </c>
      <c r="I2098" s="33" t="n"/>
      <c r="J2098" s="33" t="n"/>
      <c r="K2098" s="34" t="n">
        <v>-0.8070395087777472</v>
      </c>
      <c r="L2098" s="35">
        <f>IF(ISNUMBER(K2098),EXP(K2098),"")</f>
        <v/>
      </c>
      <c r="M2098" s="18" t="inlineStr">
        <is>
          <t>every value from 0.01 to 24.55 in steps of 0.01</t>
        </is>
      </c>
      <c r="N2098" s="18" t="inlineStr">
        <is>
          <t>buildings|large|distance_to_river_km</t>
        </is>
      </c>
    </row>
    <row r="2099">
      <c r="B2099" s="18" t="inlineStr">
        <is>
          <t>buildings|large|distance_to_river_km|4.61</t>
        </is>
      </c>
      <c r="C2099" s="18" t="inlineStr">
        <is>
          <t>buildings</t>
        </is>
      </c>
      <c r="D2099" s="18" t="inlineStr">
        <is>
          <t>large</t>
        </is>
      </c>
      <c r="E2099" s="18" t="inlineStr">
        <is>
          <t>distance_to_river_km</t>
        </is>
      </c>
      <c r="F2099" s="18" t="inlineStr">
        <is>
          <t>spline value</t>
        </is>
      </c>
      <c r="G2099" s="18" t="n"/>
      <c r="H2099" s="33" t="n">
        <v>4.61</v>
      </c>
      <c r="I2099" s="33" t="n"/>
      <c r="J2099" s="33" t="n"/>
      <c r="K2099" s="34" t="n">
        <v>-0.8072772242003747</v>
      </c>
      <c r="L2099" s="35">
        <f>IF(ISNUMBER(K2099),EXP(K2099),"")</f>
        <v/>
      </c>
      <c r="M2099" s="18" t="inlineStr">
        <is>
          <t>every value from 0.01 to 24.55 in steps of 0.01</t>
        </is>
      </c>
      <c r="N2099" s="18" t="inlineStr">
        <is>
          <t>buildings|large|distance_to_river_km</t>
        </is>
      </c>
    </row>
    <row r="2100">
      <c r="B2100" s="18" t="inlineStr">
        <is>
          <t>buildings|large|distance_to_river_km|4.62</t>
        </is>
      </c>
      <c r="C2100" s="18" t="inlineStr">
        <is>
          <t>buildings</t>
        </is>
      </c>
      <c r="D2100" s="18" t="inlineStr">
        <is>
          <t>large</t>
        </is>
      </c>
      <c r="E2100" s="18" t="inlineStr">
        <is>
          <t>distance_to_river_km</t>
        </is>
      </c>
      <c r="F2100" s="18" t="inlineStr">
        <is>
          <t>spline value</t>
        </is>
      </c>
      <c r="G2100" s="18" t="n"/>
      <c r="H2100" s="33" t="n">
        <v>4.62</v>
      </c>
      <c r="I2100" s="33" t="n"/>
      <c r="J2100" s="33" t="n"/>
      <c r="K2100" s="34" t="n">
        <v>-0.80751489478469</v>
      </c>
      <c r="L2100" s="35">
        <f>IF(ISNUMBER(K2100),EXP(K2100),"")</f>
        <v/>
      </c>
      <c r="M2100" s="18" t="inlineStr">
        <is>
          <t>every value from 0.01 to 24.55 in steps of 0.01</t>
        </is>
      </c>
      <c r="N2100" s="18" t="inlineStr">
        <is>
          <t>buildings|large|distance_to_river_km</t>
        </is>
      </c>
    </row>
    <row r="2101">
      <c r="B2101" s="18" t="inlineStr">
        <is>
          <t>buildings|large|distance_to_river_km|4.63</t>
        </is>
      </c>
      <c r="C2101" s="18" t="inlineStr">
        <is>
          <t>buildings</t>
        </is>
      </c>
      <c r="D2101" s="18" t="inlineStr">
        <is>
          <t>large</t>
        </is>
      </c>
      <c r="E2101" s="18" t="inlineStr">
        <is>
          <t>distance_to_river_km</t>
        </is>
      </c>
      <c r="F2101" s="18" t="inlineStr">
        <is>
          <t>spline value</t>
        </is>
      </c>
      <c r="G2101" s="18" t="n"/>
      <c r="H2101" s="33" t="n">
        <v>4.63</v>
      </c>
      <c r="I2101" s="33" t="n"/>
      <c r="J2101" s="33" t="n"/>
      <c r="K2101" s="34" t="n">
        <v>-0.8077525204437979</v>
      </c>
      <c r="L2101" s="35">
        <f>IF(ISNUMBER(K2101),EXP(K2101),"")</f>
        <v/>
      </c>
      <c r="M2101" s="18" t="inlineStr">
        <is>
          <t>every value from 0.01 to 24.55 in steps of 0.01</t>
        </is>
      </c>
      <c r="N2101" s="18" t="inlineStr">
        <is>
          <t>buildings|large|distance_to_river_km</t>
        </is>
      </c>
    </row>
    <row r="2102">
      <c r="B2102" s="18" t="inlineStr">
        <is>
          <t>buildings|large|distance_to_river_km|4.64</t>
        </is>
      </c>
      <c r="C2102" s="18" t="inlineStr">
        <is>
          <t>buildings</t>
        </is>
      </c>
      <c r="D2102" s="18" t="inlineStr">
        <is>
          <t>large</t>
        </is>
      </c>
      <c r="E2102" s="18" t="inlineStr">
        <is>
          <t>distance_to_river_km</t>
        </is>
      </c>
      <c r="F2102" s="18" t="inlineStr">
        <is>
          <t>spline value</t>
        </is>
      </c>
      <c r="G2102" s="18" t="n"/>
      <c r="H2102" s="33" t="n">
        <v>4.64</v>
      </c>
      <c r="I2102" s="33" t="n"/>
      <c r="J2102" s="33" t="n"/>
      <c r="K2102" s="34" t="n">
        <v>-0.8079901010908013</v>
      </c>
      <c r="L2102" s="35">
        <f>IF(ISNUMBER(K2102),EXP(K2102),"")</f>
        <v/>
      </c>
      <c r="M2102" s="18" t="inlineStr">
        <is>
          <t>every value from 0.01 to 24.55 in steps of 0.01</t>
        </is>
      </c>
      <c r="N2102" s="18" t="inlineStr">
        <is>
          <t>buildings|large|distance_to_river_km</t>
        </is>
      </c>
    </row>
    <row r="2103">
      <c r="B2103" s="18" t="inlineStr">
        <is>
          <t>buildings|large|distance_to_river_km|4.65</t>
        </is>
      </c>
      <c r="C2103" s="18" t="inlineStr">
        <is>
          <t>buildings</t>
        </is>
      </c>
      <c r="D2103" s="18" t="inlineStr">
        <is>
          <t>large</t>
        </is>
      </c>
      <c r="E2103" s="18" t="inlineStr">
        <is>
          <t>distance_to_river_km</t>
        </is>
      </c>
      <c r="F2103" s="18" t="inlineStr">
        <is>
          <t>spline value</t>
        </is>
      </c>
      <c r="G2103" s="18" t="n"/>
      <c r="H2103" s="33" t="n">
        <v>4.65</v>
      </c>
      <c r="I2103" s="33" t="n"/>
      <c r="J2103" s="33" t="n"/>
      <c r="K2103" s="34" t="n">
        <v>-0.8082276366388056</v>
      </c>
      <c r="L2103" s="35">
        <f>IF(ISNUMBER(K2103),EXP(K2103),"")</f>
        <v/>
      </c>
      <c r="M2103" s="18" t="inlineStr">
        <is>
          <t>every value from 0.01 to 24.55 in steps of 0.01</t>
        </is>
      </c>
      <c r="N2103" s="18" t="inlineStr">
        <is>
          <t>buildings|large|distance_to_river_km</t>
        </is>
      </c>
    </row>
    <row r="2104">
      <c r="B2104" s="18" t="inlineStr">
        <is>
          <t>buildings|large|distance_to_river_km|4.66</t>
        </is>
      </c>
      <c r="C2104" s="18" t="inlineStr">
        <is>
          <t>buildings</t>
        </is>
      </c>
      <c r="D2104" s="18" t="inlineStr">
        <is>
          <t>large</t>
        </is>
      </c>
      <c r="E2104" s="18" t="inlineStr">
        <is>
          <t>distance_to_river_km</t>
        </is>
      </c>
      <c r="F2104" s="18" t="inlineStr">
        <is>
          <t>spline value</t>
        </is>
      </c>
      <c r="G2104" s="18" t="n"/>
      <c r="H2104" s="33" t="n">
        <v>4.66</v>
      </c>
      <c r="I2104" s="33" t="n"/>
      <c r="J2104" s="33" t="n"/>
      <c r="K2104" s="34" t="n">
        <v>-0.8084651270009137</v>
      </c>
      <c r="L2104" s="35">
        <f>IF(ISNUMBER(K2104),EXP(K2104),"")</f>
        <v/>
      </c>
      <c r="M2104" s="18" t="inlineStr">
        <is>
          <t>every value from 0.01 to 24.55 in steps of 0.01</t>
        </is>
      </c>
      <c r="N2104" s="18" t="inlineStr">
        <is>
          <t>buildings|large|distance_to_river_km</t>
        </is>
      </c>
    </row>
    <row r="2105">
      <c r="B2105" s="18" t="inlineStr">
        <is>
          <t>buildings|large|distance_to_river_km|4.67</t>
        </is>
      </c>
      <c r="C2105" s="18" t="inlineStr">
        <is>
          <t>buildings</t>
        </is>
      </c>
      <c r="D2105" s="18" t="inlineStr">
        <is>
          <t>large</t>
        </is>
      </c>
      <c r="E2105" s="18" t="inlineStr">
        <is>
          <t>distance_to_river_km</t>
        </is>
      </c>
      <c r="F2105" s="18" t="inlineStr">
        <is>
          <t>spline value</t>
        </is>
      </c>
      <c r="G2105" s="18" t="n"/>
      <c r="H2105" s="33" t="n">
        <v>4.67</v>
      </c>
      <c r="I2105" s="33" t="n"/>
      <c r="J2105" s="33" t="n"/>
      <c r="K2105" s="34" t="n">
        <v>-0.8087025720902302</v>
      </c>
      <c r="L2105" s="35">
        <f>IF(ISNUMBER(K2105),EXP(K2105),"")</f>
        <v/>
      </c>
      <c r="M2105" s="18" t="inlineStr">
        <is>
          <t>every value from 0.01 to 24.55 in steps of 0.01</t>
        </is>
      </c>
      <c r="N2105" s="18" t="inlineStr">
        <is>
          <t>buildings|large|distance_to_river_km</t>
        </is>
      </c>
    </row>
    <row r="2106">
      <c r="B2106" s="18" t="inlineStr">
        <is>
          <t>buildings|large|distance_to_river_km|4.68</t>
        </is>
      </c>
      <c r="C2106" s="18" t="inlineStr">
        <is>
          <t>buildings</t>
        </is>
      </c>
      <c r="D2106" s="18" t="inlineStr">
        <is>
          <t>large</t>
        </is>
      </c>
      <c r="E2106" s="18" t="inlineStr">
        <is>
          <t>distance_to_river_km</t>
        </is>
      </c>
      <c r="F2106" s="18" t="inlineStr">
        <is>
          <t>spline value</t>
        </is>
      </c>
      <c r="G2106" s="18" t="n"/>
      <c r="H2106" s="33" t="n">
        <v>4.68</v>
      </c>
      <c r="I2106" s="33" t="n"/>
      <c r="J2106" s="33" t="n"/>
      <c r="K2106" s="34" t="n">
        <v>-0.8089399718198591</v>
      </c>
      <c r="L2106" s="35">
        <f>IF(ISNUMBER(K2106),EXP(K2106),"")</f>
        <v/>
      </c>
      <c r="M2106" s="18" t="inlineStr">
        <is>
          <t>every value from 0.01 to 24.55 in steps of 0.01</t>
        </is>
      </c>
      <c r="N2106" s="18" t="inlineStr">
        <is>
          <t>buildings|large|distance_to_river_km</t>
        </is>
      </c>
    </row>
    <row r="2107">
      <c r="B2107" s="18" t="inlineStr">
        <is>
          <t>buildings|large|distance_to_river_km|4.69</t>
        </is>
      </c>
      <c r="C2107" s="18" t="inlineStr">
        <is>
          <t>buildings</t>
        </is>
      </c>
      <c r="D2107" s="18" t="inlineStr">
        <is>
          <t>large</t>
        </is>
      </c>
      <c r="E2107" s="18" t="inlineStr">
        <is>
          <t>distance_to_river_km</t>
        </is>
      </c>
      <c r="F2107" s="18" t="inlineStr">
        <is>
          <t>spline value</t>
        </is>
      </c>
      <c r="G2107" s="18" t="n"/>
      <c r="H2107" s="33" t="n">
        <v>4.69</v>
      </c>
      <c r="I2107" s="33" t="n"/>
      <c r="J2107" s="33" t="n"/>
      <c r="K2107" s="34" t="n">
        <v>-0.8091773261029044</v>
      </c>
      <c r="L2107" s="35">
        <f>IF(ISNUMBER(K2107),EXP(K2107),"")</f>
        <v/>
      </c>
      <c r="M2107" s="18" t="inlineStr">
        <is>
          <t>every value from 0.01 to 24.55 in steps of 0.01</t>
        </is>
      </c>
      <c r="N2107" s="18" t="inlineStr">
        <is>
          <t>buildings|large|distance_to_river_km</t>
        </is>
      </c>
    </row>
    <row r="2108">
      <c r="B2108" s="18" t="inlineStr">
        <is>
          <t>buildings|large|distance_to_river_km|4.70</t>
        </is>
      </c>
      <c r="C2108" s="18" t="inlineStr">
        <is>
          <t>buildings</t>
        </is>
      </c>
      <c r="D2108" s="18" t="inlineStr">
        <is>
          <t>large</t>
        </is>
      </c>
      <c r="E2108" s="18" t="inlineStr">
        <is>
          <t>distance_to_river_km</t>
        </is>
      </c>
      <c r="F2108" s="18" t="inlineStr">
        <is>
          <t>spline value</t>
        </is>
      </c>
      <c r="G2108" s="18" t="n"/>
      <c r="H2108" s="33" t="n">
        <v>4.7</v>
      </c>
      <c r="I2108" s="33" t="n"/>
      <c r="J2108" s="33" t="n"/>
      <c r="K2108" s="34" t="n">
        <v>-0.8094146348524704</v>
      </c>
      <c r="L2108" s="35">
        <f>IF(ISNUMBER(K2108),EXP(K2108),"")</f>
        <v/>
      </c>
      <c r="M2108" s="18" t="inlineStr">
        <is>
          <t>every value from 0.01 to 24.55 in steps of 0.01</t>
        </is>
      </c>
      <c r="N2108" s="18" t="inlineStr">
        <is>
          <t>buildings|large|distance_to_river_km</t>
        </is>
      </c>
    </row>
    <row r="2109">
      <c r="B2109" s="18" t="inlineStr">
        <is>
          <t>buildings|large|distance_to_river_km|4.71</t>
        </is>
      </c>
      <c r="C2109" s="18" t="inlineStr">
        <is>
          <t>buildings</t>
        </is>
      </c>
      <c r="D2109" s="18" t="inlineStr">
        <is>
          <t>large</t>
        </is>
      </c>
      <c r="E2109" s="18" t="inlineStr">
        <is>
          <t>distance_to_river_km</t>
        </is>
      </c>
      <c r="F2109" s="18" t="inlineStr">
        <is>
          <t>spline value</t>
        </is>
      </c>
      <c r="G2109" s="18" t="n"/>
      <c r="H2109" s="33" t="n">
        <v>4.71</v>
      </c>
      <c r="I2109" s="33" t="n"/>
      <c r="J2109" s="33" t="n"/>
      <c r="K2109" s="34" t="n">
        <v>-0.8096518979816605</v>
      </c>
      <c r="L2109" s="35">
        <f>IF(ISNUMBER(K2109),EXP(K2109),"")</f>
        <v/>
      </c>
      <c r="M2109" s="18" t="inlineStr">
        <is>
          <t>every value from 0.01 to 24.55 in steps of 0.01</t>
        </is>
      </c>
      <c r="N2109" s="18" t="inlineStr">
        <is>
          <t>buildings|large|distance_to_river_km</t>
        </is>
      </c>
    </row>
    <row r="2110">
      <c r="B2110" s="18" t="inlineStr">
        <is>
          <t>buildings|large|distance_to_river_km|4.72</t>
        </is>
      </c>
      <c r="C2110" s="18" t="inlineStr">
        <is>
          <t>buildings</t>
        </is>
      </c>
      <c r="D2110" s="18" t="inlineStr">
        <is>
          <t>large</t>
        </is>
      </c>
      <c r="E2110" s="18" t="inlineStr">
        <is>
          <t>distance_to_river_km</t>
        </is>
      </c>
      <c r="F2110" s="18" t="inlineStr">
        <is>
          <t>spline value</t>
        </is>
      </c>
      <c r="G2110" s="18" t="n"/>
      <c r="H2110" s="33" t="n">
        <v>4.72</v>
      </c>
      <c r="I2110" s="33" t="n"/>
      <c r="J2110" s="33" t="n"/>
      <c r="K2110" s="34" t="n">
        <v>-0.8098891154035792</v>
      </c>
      <c r="L2110" s="35">
        <f>IF(ISNUMBER(K2110),EXP(K2110),"")</f>
        <v/>
      </c>
      <c r="M2110" s="18" t="inlineStr">
        <is>
          <t>every value from 0.01 to 24.55 in steps of 0.01</t>
        </is>
      </c>
      <c r="N2110" s="18" t="inlineStr">
        <is>
          <t>buildings|large|distance_to_river_km</t>
        </is>
      </c>
    </row>
    <row r="2111">
      <c r="B2111" s="18" t="inlineStr">
        <is>
          <t>buildings|large|distance_to_river_km|4.73</t>
        </is>
      </c>
      <c r="C2111" s="18" t="inlineStr">
        <is>
          <t>buildings</t>
        </is>
      </c>
      <c r="D2111" s="18" t="inlineStr">
        <is>
          <t>large</t>
        </is>
      </c>
      <c r="E2111" s="18" t="inlineStr">
        <is>
          <t>distance_to_river_km</t>
        </is>
      </c>
      <c r="F2111" s="18" t="inlineStr">
        <is>
          <t>spline value</t>
        </is>
      </c>
      <c r="G2111" s="18" t="n"/>
      <c r="H2111" s="33" t="n">
        <v>4.73</v>
      </c>
      <c r="I2111" s="33" t="n"/>
      <c r="J2111" s="33" t="n"/>
      <c r="K2111" s="34" t="n">
        <v>-0.8101262870313307</v>
      </c>
      <c r="L2111" s="35">
        <f>IF(ISNUMBER(K2111),EXP(K2111),"")</f>
        <v/>
      </c>
      <c r="M2111" s="18" t="inlineStr">
        <is>
          <t>every value from 0.01 to 24.55 in steps of 0.01</t>
        </is>
      </c>
      <c r="N2111" s="18" t="inlineStr">
        <is>
          <t>buildings|large|distance_to_river_km</t>
        </is>
      </c>
    </row>
    <row r="2112">
      <c r="B2112" s="18" t="inlineStr">
        <is>
          <t>buildings|large|distance_to_river_km|4.74</t>
        </is>
      </c>
      <c r="C2112" s="18" t="inlineStr">
        <is>
          <t>buildings</t>
        </is>
      </c>
      <c r="D2112" s="18" t="inlineStr">
        <is>
          <t>large</t>
        </is>
      </c>
      <c r="E2112" s="18" t="inlineStr">
        <is>
          <t>distance_to_river_km</t>
        </is>
      </c>
      <c r="F2112" s="18" t="inlineStr">
        <is>
          <t>spline value</t>
        </is>
      </c>
      <c r="G2112" s="18" t="n"/>
      <c r="H2112" s="33" t="n">
        <v>4.74</v>
      </c>
      <c r="I2112" s="33" t="n"/>
      <c r="J2112" s="33" t="n"/>
      <c r="K2112" s="34" t="n">
        <v>-0.8103634127780188</v>
      </c>
      <c r="L2112" s="35">
        <f>IF(ISNUMBER(K2112),EXP(K2112),"")</f>
        <v/>
      </c>
      <c r="M2112" s="18" t="inlineStr">
        <is>
          <t>every value from 0.01 to 24.55 in steps of 0.01</t>
        </is>
      </c>
      <c r="N2112" s="18" t="inlineStr">
        <is>
          <t>buildings|large|distance_to_river_km</t>
        </is>
      </c>
    </row>
    <row r="2113">
      <c r="B2113" s="18" t="inlineStr">
        <is>
          <t>buildings|large|distance_to_river_km|4.75</t>
        </is>
      </c>
      <c r="C2113" s="18" t="inlineStr">
        <is>
          <t>buildings</t>
        </is>
      </c>
      <c r="D2113" s="18" t="inlineStr">
        <is>
          <t>large</t>
        </is>
      </c>
      <c r="E2113" s="18" t="inlineStr">
        <is>
          <t>distance_to_river_km</t>
        </is>
      </c>
      <c r="F2113" s="18" t="inlineStr">
        <is>
          <t>spline value</t>
        </is>
      </c>
      <c r="G2113" s="18" t="n"/>
      <c r="H2113" s="33" t="n">
        <v>4.75</v>
      </c>
      <c r="I2113" s="33" t="n"/>
      <c r="J2113" s="33" t="n"/>
      <c r="K2113" s="34" t="n">
        <v>-0.8106004925567476</v>
      </c>
      <c r="L2113" s="35">
        <f>IF(ISNUMBER(K2113),EXP(K2113),"")</f>
        <v/>
      </c>
      <c r="M2113" s="18" t="inlineStr">
        <is>
          <t>every value from 0.01 to 24.55 in steps of 0.01</t>
        </is>
      </c>
      <c r="N2113" s="18" t="inlineStr">
        <is>
          <t>buildings|large|distance_to_river_km</t>
        </is>
      </c>
    </row>
    <row r="2114">
      <c r="B2114" s="18" t="inlineStr">
        <is>
          <t>buildings|large|distance_to_river_km|4.76</t>
        </is>
      </c>
      <c r="C2114" s="18" t="inlineStr">
        <is>
          <t>buildings</t>
        </is>
      </c>
      <c r="D2114" s="18" t="inlineStr">
        <is>
          <t>large</t>
        </is>
      </c>
      <c r="E2114" s="18" t="inlineStr">
        <is>
          <t>distance_to_river_km</t>
        </is>
      </c>
      <c r="F2114" s="18" t="inlineStr">
        <is>
          <t>spline value</t>
        </is>
      </c>
      <c r="G2114" s="18" t="n"/>
      <c r="H2114" s="33" t="n">
        <v>4.76</v>
      </c>
      <c r="I2114" s="33" t="n"/>
      <c r="J2114" s="33" t="n"/>
      <c r="K2114" s="34" t="n">
        <v>-0.8108375262806213</v>
      </c>
      <c r="L2114" s="35">
        <f>IF(ISNUMBER(K2114),EXP(K2114),"")</f>
        <v/>
      </c>
      <c r="M2114" s="18" t="inlineStr">
        <is>
          <t>every value from 0.01 to 24.55 in steps of 0.01</t>
        </is>
      </c>
      <c r="N2114" s="18" t="inlineStr">
        <is>
          <t>buildings|large|distance_to_river_km</t>
        </is>
      </c>
    </row>
    <row r="2115">
      <c r="B2115" s="18" t="inlineStr">
        <is>
          <t>buildings|large|distance_to_river_km|4.77</t>
        </is>
      </c>
      <c r="C2115" s="18" t="inlineStr">
        <is>
          <t>buildings</t>
        </is>
      </c>
      <c r="D2115" s="18" t="inlineStr">
        <is>
          <t>large</t>
        </is>
      </c>
      <c r="E2115" s="18" t="inlineStr">
        <is>
          <t>distance_to_river_km</t>
        </is>
      </c>
      <c r="F2115" s="18" t="inlineStr">
        <is>
          <t>spline value</t>
        </is>
      </c>
      <c r="G2115" s="18" t="n"/>
      <c r="H2115" s="33" t="n">
        <v>4.77</v>
      </c>
      <c r="I2115" s="33" t="n"/>
      <c r="J2115" s="33" t="n"/>
      <c r="K2115" s="34" t="n">
        <v>-0.8110745138627435</v>
      </c>
      <c r="L2115" s="35">
        <f>IF(ISNUMBER(K2115),EXP(K2115),"")</f>
        <v/>
      </c>
      <c r="M2115" s="18" t="inlineStr">
        <is>
          <t>every value from 0.01 to 24.55 in steps of 0.01</t>
        </is>
      </c>
      <c r="N2115" s="18" t="inlineStr">
        <is>
          <t>buildings|large|distance_to_river_km</t>
        </is>
      </c>
    </row>
    <row r="2116">
      <c r="B2116" s="18" t="inlineStr">
        <is>
          <t>buildings|large|distance_to_river_km|4.78</t>
        </is>
      </c>
      <c r="C2116" s="18" t="inlineStr">
        <is>
          <t>buildings</t>
        </is>
      </c>
      <c r="D2116" s="18" t="inlineStr">
        <is>
          <t>large</t>
        </is>
      </c>
      <c r="E2116" s="18" t="inlineStr">
        <is>
          <t>distance_to_river_km</t>
        </is>
      </c>
      <c r="F2116" s="18" t="inlineStr">
        <is>
          <t>spline value</t>
        </is>
      </c>
      <c r="G2116" s="18" t="n"/>
      <c r="H2116" s="33" t="n">
        <v>4.78</v>
      </c>
      <c r="I2116" s="33" t="n"/>
      <c r="J2116" s="33" t="n"/>
      <c r="K2116" s="34" t="n">
        <v>-0.8113114552162187</v>
      </c>
      <c r="L2116" s="35">
        <f>IF(ISNUMBER(K2116),EXP(K2116),"")</f>
        <v/>
      </c>
      <c r="M2116" s="18" t="inlineStr">
        <is>
          <t>every value from 0.01 to 24.55 in steps of 0.01</t>
        </is>
      </c>
      <c r="N2116" s="18" t="inlineStr">
        <is>
          <t>buildings|large|distance_to_river_km</t>
        </is>
      </c>
    </row>
    <row r="2117">
      <c r="B2117" s="18" t="inlineStr">
        <is>
          <t>buildings|large|distance_to_river_km|4.79</t>
        </is>
      </c>
      <c r="C2117" s="18" t="inlineStr">
        <is>
          <t>buildings</t>
        </is>
      </c>
      <c r="D2117" s="18" t="inlineStr">
        <is>
          <t>large</t>
        </is>
      </c>
      <c r="E2117" s="18" t="inlineStr">
        <is>
          <t>distance_to_river_km</t>
        </is>
      </c>
      <c r="F2117" s="18" t="inlineStr">
        <is>
          <t>spline value</t>
        </is>
      </c>
      <c r="G2117" s="18" t="n"/>
      <c r="H2117" s="33" t="n">
        <v>4.79</v>
      </c>
      <c r="I2117" s="33" t="n"/>
      <c r="J2117" s="33" t="n"/>
      <c r="K2117" s="34" t="n">
        <v>-0.8115483502541508</v>
      </c>
      <c r="L2117" s="35">
        <f>IF(ISNUMBER(K2117),EXP(K2117),"")</f>
        <v/>
      </c>
      <c r="M2117" s="18" t="inlineStr">
        <is>
          <t>every value from 0.01 to 24.55 in steps of 0.01</t>
        </is>
      </c>
      <c r="N2117" s="18" t="inlineStr">
        <is>
          <t>buildings|large|distance_to_river_km</t>
        </is>
      </c>
    </row>
    <row r="2118">
      <c r="B2118" s="18" t="inlineStr">
        <is>
          <t>buildings|large|distance_to_river_km|4.80</t>
        </is>
      </c>
      <c r="C2118" s="18" t="inlineStr">
        <is>
          <t>buildings</t>
        </is>
      </c>
      <c r="D2118" s="18" t="inlineStr">
        <is>
          <t>large</t>
        </is>
      </c>
      <c r="E2118" s="18" t="inlineStr">
        <is>
          <t>distance_to_river_km</t>
        </is>
      </c>
      <c r="F2118" s="18" t="inlineStr">
        <is>
          <t>spline value</t>
        </is>
      </c>
      <c r="G2118" s="18" t="n"/>
      <c r="H2118" s="33" t="n">
        <v>4.8</v>
      </c>
      <c r="I2118" s="33" t="n"/>
      <c r="J2118" s="33" t="n"/>
      <c r="K2118" s="34" t="n">
        <v>-0.8117851988896437</v>
      </c>
      <c r="L2118" s="35">
        <f>IF(ISNUMBER(K2118),EXP(K2118),"")</f>
        <v/>
      </c>
      <c r="M2118" s="18" t="inlineStr">
        <is>
          <t>every value from 0.01 to 24.55 in steps of 0.01</t>
        </is>
      </c>
      <c r="N2118" s="18" t="inlineStr">
        <is>
          <t>buildings|large|distance_to_river_km</t>
        </is>
      </c>
    </row>
    <row r="2119">
      <c r="B2119" s="18" t="inlineStr">
        <is>
          <t>buildings|large|distance_to_river_km|4.81</t>
        </is>
      </c>
      <c r="C2119" s="18" t="inlineStr">
        <is>
          <t>buildings</t>
        </is>
      </c>
      <c r="D2119" s="18" t="inlineStr">
        <is>
          <t>large</t>
        </is>
      </c>
      <c r="E2119" s="18" t="inlineStr">
        <is>
          <t>distance_to_river_km</t>
        </is>
      </c>
      <c r="F2119" s="18" t="inlineStr">
        <is>
          <t>spline value</t>
        </is>
      </c>
      <c r="G2119" s="18" t="n"/>
      <c r="H2119" s="33" t="n">
        <v>4.81</v>
      </c>
      <c r="I2119" s="33" t="n"/>
      <c r="J2119" s="33" t="n"/>
      <c r="K2119" s="34" t="n">
        <v>-0.8120220010358017</v>
      </c>
      <c r="L2119" s="35">
        <f>IF(ISNUMBER(K2119),EXP(K2119),"")</f>
        <v/>
      </c>
      <c r="M2119" s="18" t="inlineStr">
        <is>
          <t>every value from 0.01 to 24.55 in steps of 0.01</t>
        </is>
      </c>
      <c r="N2119" s="18" t="inlineStr">
        <is>
          <t>buildings|large|distance_to_river_km</t>
        </is>
      </c>
    </row>
    <row r="2120">
      <c r="B2120" s="18" t="inlineStr">
        <is>
          <t>buildings|large|distance_to_river_km|4.82</t>
        </is>
      </c>
      <c r="C2120" s="18" t="inlineStr">
        <is>
          <t>buildings</t>
        </is>
      </c>
      <c r="D2120" s="18" t="inlineStr">
        <is>
          <t>large</t>
        </is>
      </c>
      <c r="E2120" s="18" t="inlineStr">
        <is>
          <t>distance_to_river_km</t>
        </is>
      </c>
      <c r="F2120" s="18" t="inlineStr">
        <is>
          <t>spline value</t>
        </is>
      </c>
      <c r="G2120" s="18" t="n"/>
      <c r="H2120" s="33" t="n">
        <v>4.82</v>
      </c>
      <c r="I2120" s="33" t="n"/>
      <c r="J2120" s="33" t="n"/>
      <c r="K2120" s="34" t="n">
        <v>-0.8122587566057288</v>
      </c>
      <c r="L2120" s="35">
        <f>IF(ISNUMBER(K2120),EXP(K2120),"")</f>
        <v/>
      </c>
      <c r="M2120" s="18" t="inlineStr">
        <is>
          <t>every value from 0.01 to 24.55 in steps of 0.01</t>
        </is>
      </c>
      <c r="N2120" s="18" t="inlineStr">
        <is>
          <t>buildings|large|distance_to_river_km</t>
        </is>
      </c>
    </row>
    <row r="2121">
      <c r="B2121" s="18" t="inlineStr">
        <is>
          <t>buildings|large|distance_to_river_km|4.83</t>
        </is>
      </c>
      <c r="C2121" s="18" t="inlineStr">
        <is>
          <t>buildings</t>
        </is>
      </c>
      <c r="D2121" s="18" t="inlineStr">
        <is>
          <t>large</t>
        </is>
      </c>
      <c r="E2121" s="18" t="inlineStr">
        <is>
          <t>distance_to_river_km</t>
        </is>
      </c>
      <c r="F2121" s="18" t="inlineStr">
        <is>
          <t>spline value</t>
        </is>
      </c>
      <c r="G2121" s="18" t="n"/>
      <c r="H2121" s="33" t="n">
        <v>4.83</v>
      </c>
      <c r="I2121" s="33" t="n"/>
      <c r="J2121" s="33" t="n"/>
      <c r="K2121" s="34" t="n">
        <v>-0.8124954655125288</v>
      </c>
      <c r="L2121" s="35">
        <f>IF(ISNUMBER(K2121),EXP(K2121),"")</f>
        <v/>
      </c>
      <c r="M2121" s="18" t="inlineStr">
        <is>
          <t>every value from 0.01 to 24.55 in steps of 0.01</t>
        </is>
      </c>
      <c r="N2121" s="18" t="inlineStr">
        <is>
          <t>buildings|large|distance_to_river_km</t>
        </is>
      </c>
    </row>
    <row r="2122">
      <c r="B2122" s="18" t="inlineStr">
        <is>
          <t>buildings|large|distance_to_river_km|4.84</t>
        </is>
      </c>
      <c r="C2122" s="18" t="inlineStr">
        <is>
          <t>buildings</t>
        </is>
      </c>
      <c r="D2122" s="18" t="inlineStr">
        <is>
          <t>large</t>
        </is>
      </c>
      <c r="E2122" s="18" t="inlineStr">
        <is>
          <t>distance_to_river_km</t>
        </is>
      </c>
      <c r="F2122" s="18" t="inlineStr">
        <is>
          <t>spline value</t>
        </is>
      </c>
      <c r="G2122" s="18" t="n"/>
      <c r="H2122" s="33" t="n">
        <v>4.84</v>
      </c>
      <c r="I2122" s="33" t="n"/>
      <c r="J2122" s="33" t="n"/>
      <c r="K2122" s="34" t="n">
        <v>-0.8127321276693061</v>
      </c>
      <c r="L2122" s="35">
        <f>IF(ISNUMBER(K2122),EXP(K2122),"")</f>
        <v/>
      </c>
      <c r="M2122" s="18" t="inlineStr">
        <is>
          <t>every value from 0.01 to 24.55 in steps of 0.01</t>
        </is>
      </c>
      <c r="N2122" s="18" t="inlineStr">
        <is>
          <t>buildings|large|distance_to_river_km</t>
        </is>
      </c>
    </row>
    <row r="2123">
      <c r="B2123" s="18" t="inlineStr">
        <is>
          <t>buildings|large|distance_to_river_km|4.85</t>
        </is>
      </c>
      <c r="C2123" s="18" t="inlineStr">
        <is>
          <t>buildings</t>
        </is>
      </c>
      <c r="D2123" s="18" t="inlineStr">
        <is>
          <t>large</t>
        </is>
      </c>
      <c r="E2123" s="18" t="inlineStr">
        <is>
          <t>distance_to_river_km</t>
        </is>
      </c>
      <c r="F2123" s="18" t="inlineStr">
        <is>
          <t>spline value</t>
        </is>
      </c>
      <c r="G2123" s="18" t="n"/>
      <c r="H2123" s="33" t="n">
        <v>4.85</v>
      </c>
      <c r="I2123" s="33" t="n"/>
      <c r="J2123" s="33" t="n"/>
      <c r="K2123" s="34" t="n">
        <v>-0.8129687429891646</v>
      </c>
      <c r="L2123" s="35">
        <f>IF(ISNUMBER(K2123),EXP(K2123),"")</f>
        <v/>
      </c>
      <c r="M2123" s="18" t="inlineStr">
        <is>
          <t>every value from 0.01 to 24.55 in steps of 0.01</t>
        </is>
      </c>
      <c r="N2123" s="18" t="inlineStr">
        <is>
          <t>buildings|large|distance_to_river_km</t>
        </is>
      </c>
    </row>
    <row r="2124">
      <c r="B2124" s="18" t="inlineStr">
        <is>
          <t>buildings|large|distance_to_river_km|4.86</t>
        </is>
      </c>
      <c r="C2124" s="18" t="inlineStr">
        <is>
          <t>buildings</t>
        </is>
      </c>
      <c r="D2124" s="18" t="inlineStr">
        <is>
          <t>large</t>
        </is>
      </c>
      <c r="E2124" s="18" t="inlineStr">
        <is>
          <t>distance_to_river_km</t>
        </is>
      </c>
      <c r="F2124" s="18" t="inlineStr">
        <is>
          <t>spline value</t>
        </is>
      </c>
      <c r="G2124" s="18" t="n"/>
      <c r="H2124" s="33" t="n">
        <v>4.86</v>
      </c>
      <c r="I2124" s="33" t="n"/>
      <c r="J2124" s="33" t="n"/>
      <c r="K2124" s="34" t="n">
        <v>-0.8132053113852081</v>
      </c>
      <c r="L2124" s="35">
        <f>IF(ISNUMBER(K2124),EXP(K2124),"")</f>
        <v/>
      </c>
      <c r="M2124" s="18" t="inlineStr">
        <is>
          <t>every value from 0.01 to 24.55 in steps of 0.01</t>
        </is>
      </c>
      <c r="N2124" s="18" t="inlineStr">
        <is>
          <t>buildings|large|distance_to_river_km</t>
        </is>
      </c>
    </row>
    <row r="2125">
      <c r="B2125" s="18" t="inlineStr">
        <is>
          <t>buildings|large|distance_to_river_km|4.87</t>
        </is>
      </c>
      <c r="C2125" s="18" t="inlineStr">
        <is>
          <t>buildings</t>
        </is>
      </c>
      <c r="D2125" s="18" t="inlineStr">
        <is>
          <t>large</t>
        </is>
      </c>
      <c r="E2125" s="18" t="inlineStr">
        <is>
          <t>distance_to_river_km</t>
        </is>
      </c>
      <c r="F2125" s="18" t="inlineStr">
        <is>
          <t>spline value</t>
        </is>
      </c>
      <c r="G2125" s="18" t="n"/>
      <c r="H2125" s="33" t="n">
        <v>4.87</v>
      </c>
      <c r="I2125" s="33" t="n"/>
      <c r="J2125" s="33" t="n"/>
      <c r="K2125" s="34" t="n">
        <v>-0.8134418327705411</v>
      </c>
      <c r="L2125" s="35">
        <f>IF(ISNUMBER(K2125),EXP(K2125),"")</f>
        <v/>
      </c>
      <c r="M2125" s="18" t="inlineStr">
        <is>
          <t>every value from 0.01 to 24.55 in steps of 0.01</t>
        </is>
      </c>
      <c r="N2125" s="18" t="inlineStr">
        <is>
          <t>buildings|large|distance_to_river_km</t>
        </is>
      </c>
    </row>
    <row r="2126">
      <c r="B2126" s="18" t="inlineStr">
        <is>
          <t>buildings|large|distance_to_river_km|4.88</t>
        </is>
      </c>
      <c r="C2126" s="18" t="inlineStr">
        <is>
          <t>buildings</t>
        </is>
      </c>
      <c r="D2126" s="18" t="inlineStr">
        <is>
          <t>large</t>
        </is>
      </c>
      <c r="E2126" s="18" t="inlineStr">
        <is>
          <t>distance_to_river_km</t>
        </is>
      </c>
      <c r="F2126" s="18" t="inlineStr">
        <is>
          <t>spline value</t>
        </is>
      </c>
      <c r="G2126" s="18" t="n"/>
      <c r="H2126" s="33" t="n">
        <v>4.88</v>
      </c>
      <c r="I2126" s="33" t="n"/>
      <c r="J2126" s="33" t="n"/>
      <c r="K2126" s="34" t="n">
        <v>-0.8136783070582673</v>
      </c>
      <c r="L2126" s="35">
        <f>IF(ISNUMBER(K2126),EXP(K2126),"")</f>
        <v/>
      </c>
      <c r="M2126" s="18" t="inlineStr">
        <is>
          <t>every value from 0.01 to 24.55 in steps of 0.01</t>
        </is>
      </c>
      <c r="N2126" s="18" t="inlineStr">
        <is>
          <t>buildings|large|distance_to_river_km</t>
        </is>
      </c>
    </row>
    <row r="2127">
      <c r="B2127" s="18" t="inlineStr">
        <is>
          <t>buildings|large|distance_to_river_km|4.89</t>
        </is>
      </c>
      <c r="C2127" s="18" t="inlineStr">
        <is>
          <t>buildings</t>
        </is>
      </c>
      <c r="D2127" s="18" t="inlineStr">
        <is>
          <t>large</t>
        </is>
      </c>
      <c r="E2127" s="18" t="inlineStr">
        <is>
          <t>distance_to_river_km</t>
        </is>
      </c>
      <c r="F2127" s="18" t="inlineStr">
        <is>
          <t>spline value</t>
        </is>
      </c>
      <c r="G2127" s="18" t="n"/>
      <c r="H2127" s="33" t="n">
        <v>4.89</v>
      </c>
      <c r="I2127" s="33" t="n"/>
      <c r="J2127" s="33" t="n"/>
      <c r="K2127" s="34" t="n">
        <v>-0.8139147341614907</v>
      </c>
      <c r="L2127" s="35">
        <f>IF(ISNUMBER(K2127),EXP(K2127),"")</f>
        <v/>
      </c>
      <c r="M2127" s="18" t="inlineStr">
        <is>
          <t>every value from 0.01 to 24.55 in steps of 0.01</t>
        </is>
      </c>
      <c r="N2127" s="18" t="inlineStr">
        <is>
          <t>buildings|large|distance_to_river_km</t>
        </is>
      </c>
    </row>
    <row r="2128">
      <c r="B2128" s="18" t="inlineStr">
        <is>
          <t>buildings|large|distance_to_river_km|4.90</t>
        </is>
      </c>
      <c r="C2128" s="18" t="inlineStr">
        <is>
          <t>buildings</t>
        </is>
      </c>
      <c r="D2128" s="18" t="inlineStr">
        <is>
          <t>large</t>
        </is>
      </c>
      <c r="E2128" s="18" t="inlineStr">
        <is>
          <t>distance_to_river_km</t>
        </is>
      </c>
      <c r="F2128" s="18" t="inlineStr">
        <is>
          <t>spline value</t>
        </is>
      </c>
      <c r="G2128" s="18" t="n"/>
      <c r="H2128" s="33" t="n">
        <v>4.9</v>
      </c>
      <c r="I2128" s="33" t="n"/>
      <c r="J2128" s="33" t="n"/>
      <c r="K2128" s="34" t="n">
        <v>-0.8141511139933157</v>
      </c>
      <c r="L2128" s="35">
        <f>IF(ISNUMBER(K2128),EXP(K2128),"")</f>
        <v/>
      </c>
      <c r="M2128" s="18" t="inlineStr">
        <is>
          <t>every value from 0.01 to 24.55 in steps of 0.01</t>
        </is>
      </c>
      <c r="N2128" s="18" t="inlineStr">
        <is>
          <t>buildings|large|distance_to_river_km</t>
        </is>
      </c>
    </row>
    <row r="2129">
      <c r="B2129" s="18" t="inlineStr">
        <is>
          <t>buildings|large|distance_to_river_km|4.91</t>
        </is>
      </c>
      <c r="C2129" s="18" t="inlineStr">
        <is>
          <t>buildings</t>
        </is>
      </c>
      <c r="D2129" s="18" t="inlineStr">
        <is>
          <t>large</t>
        </is>
      </c>
      <c r="E2129" s="18" t="inlineStr">
        <is>
          <t>distance_to_river_km</t>
        </is>
      </c>
      <c r="F2129" s="18" t="inlineStr">
        <is>
          <t>spline value</t>
        </is>
      </c>
      <c r="G2129" s="18" t="n"/>
      <c r="H2129" s="33" t="n">
        <v>4.91</v>
      </c>
      <c r="I2129" s="33" t="n"/>
      <c r="J2129" s="33" t="n"/>
      <c r="K2129" s="34" t="n">
        <v>-0.8143874464668461</v>
      </c>
      <c r="L2129" s="35">
        <f>IF(ISNUMBER(K2129),EXP(K2129),"")</f>
        <v/>
      </c>
      <c r="M2129" s="18" t="inlineStr">
        <is>
          <t>every value from 0.01 to 24.55 in steps of 0.01</t>
        </is>
      </c>
      <c r="N2129" s="18" t="inlineStr">
        <is>
          <t>buildings|large|distance_to_river_km</t>
        </is>
      </c>
    </row>
    <row r="2130">
      <c r="B2130" s="18" t="inlineStr">
        <is>
          <t>buildings|large|distance_to_river_km|4.92</t>
        </is>
      </c>
      <c r="C2130" s="18" t="inlineStr">
        <is>
          <t>buildings</t>
        </is>
      </c>
      <c r="D2130" s="18" t="inlineStr">
        <is>
          <t>large</t>
        </is>
      </c>
      <c r="E2130" s="18" t="inlineStr">
        <is>
          <t>distance_to_river_km</t>
        </is>
      </c>
      <c r="F2130" s="18" t="inlineStr">
        <is>
          <t>spline value</t>
        </is>
      </c>
      <c r="G2130" s="18" t="n"/>
      <c r="H2130" s="33" t="n">
        <v>4.92</v>
      </c>
      <c r="I2130" s="33" t="n"/>
      <c r="J2130" s="33" t="n"/>
      <c r="K2130" s="34" t="n">
        <v>-0.8146237314951859</v>
      </c>
      <c r="L2130" s="35">
        <f>IF(ISNUMBER(K2130),EXP(K2130),"")</f>
        <v/>
      </c>
      <c r="M2130" s="18" t="inlineStr">
        <is>
          <t>every value from 0.01 to 24.55 in steps of 0.01</t>
        </is>
      </c>
      <c r="N2130" s="18" t="inlineStr">
        <is>
          <t>buildings|large|distance_to_river_km</t>
        </is>
      </c>
    </row>
    <row r="2131">
      <c r="B2131" s="18" t="inlineStr">
        <is>
          <t>buildings|large|distance_to_river_km|4.93</t>
        </is>
      </c>
      <c r="C2131" s="18" t="inlineStr">
        <is>
          <t>buildings</t>
        </is>
      </c>
      <c r="D2131" s="18" t="inlineStr">
        <is>
          <t>large</t>
        </is>
      </c>
      <c r="E2131" s="18" t="inlineStr">
        <is>
          <t>distance_to_river_km</t>
        </is>
      </c>
      <c r="F2131" s="18" t="inlineStr">
        <is>
          <t>spline value</t>
        </is>
      </c>
      <c r="G2131" s="18" t="n"/>
      <c r="H2131" s="33" t="n">
        <v>4.93</v>
      </c>
      <c r="I2131" s="33" t="n"/>
      <c r="J2131" s="33" t="n"/>
      <c r="K2131" s="34" t="n">
        <v>-0.8148599689914395</v>
      </c>
      <c r="L2131" s="35">
        <f>IF(ISNUMBER(K2131),EXP(K2131),"")</f>
        <v/>
      </c>
      <c r="M2131" s="18" t="inlineStr">
        <is>
          <t>every value from 0.01 to 24.55 in steps of 0.01</t>
        </is>
      </c>
      <c r="N2131" s="18" t="inlineStr">
        <is>
          <t>buildings|large|distance_to_river_km</t>
        </is>
      </c>
    </row>
    <row r="2132">
      <c r="B2132" s="18" t="inlineStr">
        <is>
          <t>buildings|large|distance_to_river_km|4.94</t>
        </is>
      </c>
      <c r="C2132" s="18" t="inlineStr">
        <is>
          <t>buildings</t>
        </is>
      </c>
      <c r="D2132" s="18" t="inlineStr">
        <is>
          <t>large</t>
        </is>
      </c>
      <c r="E2132" s="18" t="inlineStr">
        <is>
          <t>distance_to_river_km</t>
        </is>
      </c>
      <c r="F2132" s="18" t="inlineStr">
        <is>
          <t>spline value</t>
        </is>
      </c>
      <c r="G2132" s="18" t="n"/>
      <c r="H2132" s="33" t="n">
        <v>4.94</v>
      </c>
      <c r="I2132" s="33" t="n"/>
      <c r="J2132" s="33" t="n"/>
      <c r="K2132" s="34" t="n">
        <v>-0.8150961588687106</v>
      </c>
      <c r="L2132" s="35">
        <f>IF(ISNUMBER(K2132),EXP(K2132),"")</f>
        <v/>
      </c>
      <c r="M2132" s="18" t="inlineStr">
        <is>
          <t>every value from 0.01 to 24.55 in steps of 0.01</t>
        </is>
      </c>
      <c r="N2132" s="18" t="inlineStr">
        <is>
          <t>buildings|large|distance_to_river_km</t>
        </is>
      </c>
    </row>
    <row r="2133">
      <c r="B2133" s="18" t="inlineStr">
        <is>
          <t>buildings|large|distance_to_river_km|4.95</t>
        </is>
      </c>
      <c r="C2133" s="18" t="inlineStr">
        <is>
          <t>buildings</t>
        </is>
      </c>
      <c r="D2133" s="18" t="inlineStr">
        <is>
          <t>large</t>
        </is>
      </c>
      <c r="E2133" s="18" t="inlineStr">
        <is>
          <t>distance_to_river_km</t>
        </is>
      </c>
      <c r="F2133" s="18" t="inlineStr">
        <is>
          <t>spline value</t>
        </is>
      </c>
      <c r="G2133" s="18" t="n"/>
      <c r="H2133" s="33" t="n">
        <v>4.95</v>
      </c>
      <c r="I2133" s="33" t="n"/>
      <c r="J2133" s="33" t="n"/>
      <c r="K2133" s="34" t="n">
        <v>-0.8153323010401036</v>
      </c>
      <c r="L2133" s="35">
        <f>IF(ISNUMBER(K2133),EXP(K2133),"")</f>
        <v/>
      </c>
      <c r="M2133" s="18" t="inlineStr">
        <is>
          <t>every value from 0.01 to 24.55 in steps of 0.01</t>
        </is>
      </c>
      <c r="N2133" s="18" t="inlineStr">
        <is>
          <t>buildings|large|distance_to_river_km</t>
        </is>
      </c>
    </row>
    <row r="2134">
      <c r="B2134" s="18" t="inlineStr">
        <is>
          <t>buildings|large|distance_to_river_km|4.96</t>
        </is>
      </c>
      <c r="C2134" s="18" t="inlineStr">
        <is>
          <t>buildings</t>
        </is>
      </c>
      <c r="D2134" s="18" t="inlineStr">
        <is>
          <t>large</t>
        </is>
      </c>
      <c r="E2134" s="18" t="inlineStr">
        <is>
          <t>distance_to_river_km</t>
        </is>
      </c>
      <c r="F2134" s="18" t="inlineStr">
        <is>
          <t>spline value</t>
        </is>
      </c>
      <c r="G2134" s="18" t="n"/>
      <c r="H2134" s="33" t="n">
        <v>4.96</v>
      </c>
      <c r="I2134" s="33" t="n"/>
      <c r="J2134" s="33" t="n"/>
      <c r="K2134" s="34" t="n">
        <v>-0.8155683954187218</v>
      </c>
      <c r="L2134" s="35">
        <f>IF(ISNUMBER(K2134),EXP(K2134),"")</f>
        <v/>
      </c>
      <c r="M2134" s="18" t="inlineStr">
        <is>
          <t>every value from 0.01 to 24.55 in steps of 0.01</t>
        </is>
      </c>
      <c r="N2134" s="18" t="inlineStr">
        <is>
          <t>buildings|large|distance_to_river_km</t>
        </is>
      </c>
    </row>
    <row r="2135">
      <c r="B2135" s="18" t="inlineStr">
        <is>
          <t>buildings|large|distance_to_river_km|4.97</t>
        </is>
      </c>
      <c r="C2135" s="18" t="inlineStr">
        <is>
          <t>buildings</t>
        </is>
      </c>
      <c r="D2135" s="18" t="inlineStr">
        <is>
          <t>large</t>
        </is>
      </c>
      <c r="E2135" s="18" t="inlineStr">
        <is>
          <t>distance_to_river_km</t>
        </is>
      </c>
      <c r="F2135" s="18" t="inlineStr">
        <is>
          <t>spline value</t>
        </is>
      </c>
      <c r="G2135" s="18" t="n"/>
      <c r="H2135" s="33" t="n">
        <v>4.97</v>
      </c>
      <c r="I2135" s="33" t="n"/>
      <c r="J2135" s="33" t="n"/>
      <c r="K2135" s="34" t="n">
        <v>-0.8158044419176703</v>
      </c>
      <c r="L2135" s="35">
        <f>IF(ISNUMBER(K2135),EXP(K2135),"")</f>
        <v/>
      </c>
      <c r="M2135" s="18" t="inlineStr">
        <is>
          <t>every value from 0.01 to 24.55 in steps of 0.01</t>
        </is>
      </c>
      <c r="N2135" s="18" t="inlineStr">
        <is>
          <t>buildings|large|distance_to_river_km</t>
        </is>
      </c>
    </row>
    <row r="2136">
      <c r="B2136" s="18" t="inlineStr">
        <is>
          <t>buildings|large|distance_to_river_km|4.98</t>
        </is>
      </c>
      <c r="C2136" s="18" t="inlineStr">
        <is>
          <t>buildings</t>
        </is>
      </c>
      <c r="D2136" s="18" t="inlineStr">
        <is>
          <t>large</t>
        </is>
      </c>
      <c r="E2136" s="18" t="inlineStr">
        <is>
          <t>distance_to_river_km</t>
        </is>
      </c>
      <c r="F2136" s="18" t="inlineStr">
        <is>
          <t>spline value</t>
        </is>
      </c>
      <c r="G2136" s="18" t="n"/>
      <c r="H2136" s="33" t="n">
        <v>4.98</v>
      </c>
      <c r="I2136" s="33" t="n"/>
      <c r="J2136" s="33" t="n"/>
      <c r="K2136" s="34" t="n">
        <v>-0.8160404404500522</v>
      </c>
      <c r="L2136" s="35">
        <f>IF(ISNUMBER(K2136),EXP(K2136),"")</f>
        <v/>
      </c>
      <c r="M2136" s="18" t="inlineStr">
        <is>
          <t>every value from 0.01 to 24.55 in steps of 0.01</t>
        </is>
      </c>
      <c r="N2136" s="18" t="inlineStr">
        <is>
          <t>buildings|large|distance_to_river_km</t>
        </is>
      </c>
    </row>
    <row r="2137">
      <c r="B2137" s="18" t="inlineStr">
        <is>
          <t>buildings|large|distance_to_river_km|4.99</t>
        </is>
      </c>
      <c r="C2137" s="18" t="inlineStr">
        <is>
          <t>buildings</t>
        </is>
      </c>
      <c r="D2137" s="18" t="inlineStr">
        <is>
          <t>large</t>
        </is>
      </c>
      <c r="E2137" s="18" t="inlineStr">
        <is>
          <t>distance_to_river_km</t>
        </is>
      </c>
      <c r="F2137" s="18" t="inlineStr">
        <is>
          <t>spline value</t>
        </is>
      </c>
      <c r="G2137" s="18" t="n"/>
      <c r="H2137" s="33" t="n">
        <v>4.99</v>
      </c>
      <c r="I2137" s="33" t="n"/>
      <c r="J2137" s="33" t="n"/>
      <c r="K2137" s="34" t="n">
        <v>-0.8162763909289716</v>
      </c>
      <c r="L2137" s="35">
        <f>IF(ISNUMBER(K2137),EXP(K2137),"")</f>
        <v/>
      </c>
      <c r="M2137" s="18" t="inlineStr">
        <is>
          <t>every value from 0.01 to 24.55 in steps of 0.01</t>
        </is>
      </c>
      <c r="N2137" s="18" t="inlineStr">
        <is>
          <t>buildings|large|distance_to_river_km</t>
        </is>
      </c>
    </row>
    <row r="2138">
      <c r="B2138" s="18" t="inlineStr">
        <is>
          <t>buildings|large|distance_to_river_km|5.00</t>
        </is>
      </c>
      <c r="C2138" s="18" t="inlineStr">
        <is>
          <t>buildings</t>
        </is>
      </c>
      <c r="D2138" s="18" t="inlineStr">
        <is>
          <t>large</t>
        </is>
      </c>
      <c r="E2138" s="18" t="inlineStr">
        <is>
          <t>distance_to_river_km</t>
        </is>
      </c>
      <c r="F2138" s="18" t="inlineStr">
        <is>
          <t>spline value</t>
        </is>
      </c>
      <c r="G2138" s="18" t="n"/>
      <c r="H2138" s="33" t="n">
        <v>5</v>
      </c>
      <c r="I2138" s="33" t="n"/>
      <c r="J2138" s="33" t="n"/>
      <c r="K2138" s="34" t="n">
        <v>-0.8165122932675334</v>
      </c>
      <c r="L2138" s="35">
        <f>IF(ISNUMBER(K2138),EXP(K2138),"")</f>
        <v/>
      </c>
      <c r="M2138" s="18" t="inlineStr">
        <is>
          <t>every value from 0.01 to 24.55 in steps of 0.01</t>
        </is>
      </c>
      <c r="N2138" s="18" t="inlineStr">
        <is>
          <t>buildings|large|distance_to_river_km</t>
        </is>
      </c>
    </row>
    <row r="2139">
      <c r="B2139" s="18" t="inlineStr">
        <is>
          <t>buildings|large|distance_to_river_km|5.01</t>
        </is>
      </c>
      <c r="C2139" s="18" t="inlineStr">
        <is>
          <t>buildings</t>
        </is>
      </c>
      <c r="D2139" s="18" t="inlineStr">
        <is>
          <t>large</t>
        </is>
      </c>
      <c r="E2139" s="18" t="inlineStr">
        <is>
          <t>distance_to_river_km</t>
        </is>
      </c>
      <c r="F2139" s="18" t="inlineStr">
        <is>
          <t>spline value</t>
        </is>
      </c>
      <c r="G2139" s="18" t="n"/>
      <c r="H2139" s="33" t="n">
        <v>5.01</v>
      </c>
      <c r="I2139" s="33" t="n"/>
      <c r="J2139" s="33" t="n"/>
      <c r="K2139" s="34" t="n">
        <v>-0.8167481473788414</v>
      </c>
      <c r="L2139" s="35">
        <f>IF(ISNUMBER(K2139),EXP(K2139),"")</f>
        <v/>
      </c>
      <c r="M2139" s="18" t="inlineStr">
        <is>
          <t>every value from 0.01 to 24.55 in steps of 0.01</t>
        </is>
      </c>
      <c r="N2139" s="18" t="inlineStr">
        <is>
          <t>buildings|large|distance_to_river_km</t>
        </is>
      </c>
    </row>
    <row r="2140">
      <c r="B2140" s="18" t="inlineStr">
        <is>
          <t>buildings|large|distance_to_river_km|5.02</t>
        </is>
      </c>
      <c r="C2140" s="18" t="inlineStr">
        <is>
          <t>buildings</t>
        </is>
      </c>
      <c r="D2140" s="18" t="inlineStr">
        <is>
          <t>large</t>
        </is>
      </c>
      <c r="E2140" s="18" t="inlineStr">
        <is>
          <t>distance_to_river_km</t>
        </is>
      </c>
      <c r="F2140" s="18" t="inlineStr">
        <is>
          <t>spline value</t>
        </is>
      </c>
      <c r="G2140" s="18" t="n"/>
      <c r="H2140" s="33" t="n">
        <v>5.02</v>
      </c>
      <c r="I2140" s="33" t="n"/>
      <c r="J2140" s="33" t="n"/>
      <c r="K2140" s="34" t="n">
        <v>-0.8169839531759987</v>
      </c>
      <c r="L2140" s="35">
        <f>IF(ISNUMBER(K2140),EXP(K2140),"")</f>
        <v/>
      </c>
      <c r="M2140" s="18" t="inlineStr">
        <is>
          <t>every value from 0.01 to 24.55 in steps of 0.01</t>
        </is>
      </c>
      <c r="N2140" s="18" t="inlineStr">
        <is>
          <t>buildings|large|distance_to_river_km</t>
        </is>
      </c>
    </row>
    <row r="2141">
      <c r="B2141" s="18" t="inlineStr">
        <is>
          <t>buildings|large|distance_to_river_km|5.03</t>
        </is>
      </c>
      <c r="C2141" s="18" t="inlineStr">
        <is>
          <t>buildings</t>
        </is>
      </c>
      <c r="D2141" s="18" t="inlineStr">
        <is>
          <t>large</t>
        </is>
      </c>
      <c r="E2141" s="18" t="inlineStr">
        <is>
          <t>distance_to_river_km</t>
        </is>
      </c>
      <c r="F2141" s="18" t="inlineStr">
        <is>
          <t>spline value</t>
        </is>
      </c>
      <c r="G2141" s="18" t="n"/>
      <c r="H2141" s="33" t="n">
        <v>5.03</v>
      </c>
      <c r="I2141" s="33" t="n"/>
      <c r="J2141" s="33" t="n"/>
      <c r="K2141" s="34" t="n">
        <v>-0.8172197105721104</v>
      </c>
      <c r="L2141" s="35">
        <f>IF(ISNUMBER(K2141),EXP(K2141),"")</f>
        <v/>
      </c>
      <c r="M2141" s="18" t="inlineStr">
        <is>
          <t>every value from 0.01 to 24.55 in steps of 0.01</t>
        </is>
      </c>
      <c r="N2141" s="18" t="inlineStr">
        <is>
          <t>buildings|large|distance_to_river_km</t>
        </is>
      </c>
    </row>
    <row r="2142">
      <c r="B2142" s="18" t="inlineStr">
        <is>
          <t>buildings|large|distance_to_river_km|5.04</t>
        </is>
      </c>
      <c r="C2142" s="18" t="inlineStr">
        <is>
          <t>buildings</t>
        </is>
      </c>
      <c r="D2142" s="18" t="inlineStr">
        <is>
          <t>large</t>
        </is>
      </c>
      <c r="E2142" s="18" t="inlineStr">
        <is>
          <t>distance_to_river_km</t>
        </is>
      </c>
      <c r="F2142" s="18" t="inlineStr">
        <is>
          <t>spline value</t>
        </is>
      </c>
      <c r="G2142" s="18" t="n"/>
      <c r="H2142" s="33" t="n">
        <v>5.04</v>
      </c>
      <c r="I2142" s="33" t="n"/>
      <c r="J2142" s="33" t="n"/>
      <c r="K2142" s="34" t="n">
        <v>-0.8174554194802803</v>
      </c>
      <c r="L2142" s="35">
        <f>IF(ISNUMBER(K2142),EXP(K2142),"")</f>
        <v/>
      </c>
      <c r="M2142" s="18" t="inlineStr">
        <is>
          <t>every value from 0.01 to 24.55 in steps of 0.01</t>
        </is>
      </c>
      <c r="N2142" s="18" t="inlineStr">
        <is>
          <t>buildings|large|distance_to_river_km</t>
        </is>
      </c>
    </row>
    <row r="2143">
      <c r="B2143" s="18" t="inlineStr">
        <is>
          <t>buildings|large|distance_to_river_km|5.05</t>
        </is>
      </c>
      <c r="C2143" s="18" t="inlineStr">
        <is>
          <t>buildings</t>
        </is>
      </c>
      <c r="D2143" s="18" t="inlineStr">
        <is>
          <t>large</t>
        </is>
      </c>
      <c r="E2143" s="18" t="inlineStr">
        <is>
          <t>distance_to_river_km</t>
        </is>
      </c>
      <c r="F2143" s="18" t="inlineStr">
        <is>
          <t>spline value</t>
        </is>
      </c>
      <c r="G2143" s="18" t="n"/>
      <c r="H2143" s="33" t="n">
        <v>5.05</v>
      </c>
      <c r="I2143" s="33" t="n"/>
      <c r="J2143" s="33" t="n"/>
      <c r="K2143" s="34" t="n">
        <v>-0.817691079813612</v>
      </c>
      <c r="L2143" s="35">
        <f>IF(ISNUMBER(K2143),EXP(K2143),"")</f>
        <v/>
      </c>
      <c r="M2143" s="18" t="inlineStr">
        <is>
          <t>every value from 0.01 to 24.55 in steps of 0.01</t>
        </is>
      </c>
      <c r="N2143" s="18" t="inlineStr">
        <is>
          <t>buildings|large|distance_to_river_km</t>
        </is>
      </c>
    </row>
    <row r="2144">
      <c r="B2144" s="18" t="inlineStr">
        <is>
          <t>buildings|large|distance_to_river_km|5.06</t>
        </is>
      </c>
      <c r="C2144" s="18" t="inlineStr">
        <is>
          <t>buildings</t>
        </is>
      </c>
      <c r="D2144" s="18" t="inlineStr">
        <is>
          <t>large</t>
        </is>
      </c>
      <c r="E2144" s="18" t="inlineStr">
        <is>
          <t>distance_to_river_km</t>
        </is>
      </c>
      <c r="F2144" s="18" t="inlineStr">
        <is>
          <t>spline value</t>
        </is>
      </c>
      <c r="G2144" s="18" t="n"/>
      <c r="H2144" s="33" t="n">
        <v>5.06</v>
      </c>
      <c r="I2144" s="33" t="n"/>
      <c r="J2144" s="33" t="n"/>
      <c r="K2144" s="34" t="n">
        <v>-0.8179266914852101</v>
      </c>
      <c r="L2144" s="35">
        <f>IF(ISNUMBER(K2144),EXP(K2144),"")</f>
        <v/>
      </c>
      <c r="M2144" s="18" t="inlineStr">
        <is>
          <t>every value from 0.01 to 24.55 in steps of 0.01</t>
        </is>
      </c>
      <c r="N2144" s="18" t="inlineStr">
        <is>
          <t>buildings|large|distance_to_river_km</t>
        </is>
      </c>
    </row>
    <row r="2145">
      <c r="B2145" s="18" t="inlineStr">
        <is>
          <t>buildings|large|distance_to_river_km|5.07</t>
        </is>
      </c>
      <c r="C2145" s="18" t="inlineStr">
        <is>
          <t>buildings</t>
        </is>
      </c>
      <c r="D2145" s="18" t="inlineStr">
        <is>
          <t>large</t>
        </is>
      </c>
      <c r="E2145" s="18" t="inlineStr">
        <is>
          <t>distance_to_river_km</t>
        </is>
      </c>
      <c r="F2145" s="18" t="inlineStr">
        <is>
          <t>spline value</t>
        </is>
      </c>
      <c r="G2145" s="18" t="n"/>
      <c r="H2145" s="33" t="n">
        <v>5.07</v>
      </c>
      <c r="I2145" s="33" t="n"/>
      <c r="J2145" s="33" t="n"/>
      <c r="K2145" s="34" t="n">
        <v>-0.8181622544081785</v>
      </c>
      <c r="L2145" s="35">
        <f>IF(ISNUMBER(K2145),EXP(K2145),"")</f>
        <v/>
      </c>
      <c r="M2145" s="18" t="inlineStr">
        <is>
          <t>every value from 0.01 to 24.55 in steps of 0.01</t>
        </is>
      </c>
      <c r="N2145" s="18" t="inlineStr">
        <is>
          <t>buildings|large|distance_to_river_km</t>
        </is>
      </c>
    </row>
    <row r="2146">
      <c r="B2146" s="18" t="inlineStr">
        <is>
          <t>buildings|large|distance_to_river_km|5.08</t>
        </is>
      </c>
      <c r="C2146" s="18" t="inlineStr">
        <is>
          <t>buildings</t>
        </is>
      </c>
      <c r="D2146" s="18" t="inlineStr">
        <is>
          <t>large</t>
        </is>
      </c>
      <c r="E2146" s="18" t="inlineStr">
        <is>
          <t>distance_to_river_km</t>
        </is>
      </c>
      <c r="F2146" s="18" t="inlineStr">
        <is>
          <t>spline value</t>
        </is>
      </c>
      <c r="G2146" s="18" t="n"/>
      <c r="H2146" s="33" t="n">
        <v>5.08</v>
      </c>
      <c r="I2146" s="33" t="n"/>
      <c r="J2146" s="33" t="n"/>
      <c r="K2146" s="34" t="n">
        <v>-0.8183977684956211</v>
      </c>
      <c r="L2146" s="35">
        <f>IF(ISNUMBER(K2146),EXP(K2146),"")</f>
        <v/>
      </c>
      <c r="M2146" s="18" t="inlineStr">
        <is>
          <t>every value from 0.01 to 24.55 in steps of 0.01</t>
        </is>
      </c>
      <c r="N2146" s="18" t="inlineStr">
        <is>
          <t>buildings|large|distance_to_river_km</t>
        </is>
      </c>
    </row>
    <row r="2147">
      <c r="B2147" s="18" t="inlineStr">
        <is>
          <t>buildings|large|distance_to_river_km|5.09</t>
        </is>
      </c>
      <c r="C2147" s="18" t="inlineStr">
        <is>
          <t>buildings</t>
        </is>
      </c>
      <c r="D2147" s="18" t="inlineStr">
        <is>
          <t>large</t>
        </is>
      </c>
      <c r="E2147" s="18" t="inlineStr">
        <is>
          <t>distance_to_river_km</t>
        </is>
      </c>
      <c r="F2147" s="18" t="inlineStr">
        <is>
          <t>spline value</t>
        </is>
      </c>
      <c r="G2147" s="18" t="n"/>
      <c r="H2147" s="33" t="n">
        <v>5.09</v>
      </c>
      <c r="I2147" s="33" t="n"/>
      <c r="J2147" s="33" t="n"/>
      <c r="K2147" s="34" t="n">
        <v>-0.8186332336606419</v>
      </c>
      <c r="L2147" s="35">
        <f>IF(ISNUMBER(K2147),EXP(K2147),"")</f>
        <v/>
      </c>
      <c r="M2147" s="18" t="inlineStr">
        <is>
          <t>every value from 0.01 to 24.55 in steps of 0.01</t>
        </is>
      </c>
      <c r="N2147" s="18" t="inlineStr">
        <is>
          <t>buildings|large|distance_to_river_km</t>
        </is>
      </c>
    </row>
    <row r="2148">
      <c r="B2148" s="18" t="inlineStr">
        <is>
          <t>buildings|large|distance_to_river_km|5.10</t>
        </is>
      </c>
      <c r="C2148" s="18" t="inlineStr">
        <is>
          <t>buildings</t>
        </is>
      </c>
      <c r="D2148" s="18" t="inlineStr">
        <is>
          <t>large</t>
        </is>
      </c>
      <c r="E2148" s="18" t="inlineStr">
        <is>
          <t>distance_to_river_km</t>
        </is>
      </c>
      <c r="F2148" s="18" t="inlineStr">
        <is>
          <t>spline value</t>
        </is>
      </c>
      <c r="G2148" s="18" t="n"/>
      <c r="H2148" s="33" t="n">
        <v>5.1</v>
      </c>
      <c r="I2148" s="33" t="n"/>
      <c r="J2148" s="33" t="n"/>
      <c r="K2148" s="34" t="n">
        <v>-0.8188686498163447</v>
      </c>
      <c r="L2148" s="35">
        <f>IF(ISNUMBER(K2148),EXP(K2148),"")</f>
        <v/>
      </c>
      <c r="M2148" s="18" t="inlineStr">
        <is>
          <t>every value from 0.01 to 24.55 in steps of 0.01</t>
        </is>
      </c>
      <c r="N2148" s="18" t="inlineStr">
        <is>
          <t>buildings|large|distance_to_river_km</t>
        </is>
      </c>
    </row>
    <row r="2149">
      <c r="B2149" s="18" t="inlineStr">
        <is>
          <t>buildings|large|distance_to_river_km|5.11</t>
        </is>
      </c>
      <c r="C2149" s="18" t="inlineStr">
        <is>
          <t>buildings</t>
        </is>
      </c>
      <c r="D2149" s="18" t="inlineStr">
        <is>
          <t>large</t>
        </is>
      </c>
      <c r="E2149" s="18" t="inlineStr">
        <is>
          <t>distance_to_river_km</t>
        </is>
      </c>
      <c r="F2149" s="18" t="inlineStr">
        <is>
          <t>spline value</t>
        </is>
      </c>
      <c r="G2149" s="18" t="n"/>
      <c r="H2149" s="33" t="n">
        <v>5.11</v>
      </c>
      <c r="I2149" s="33" t="n"/>
      <c r="J2149" s="33" t="n"/>
      <c r="K2149" s="34" t="n">
        <v>-0.8191040168758347</v>
      </c>
      <c r="L2149" s="35">
        <f>IF(ISNUMBER(K2149),EXP(K2149),"")</f>
        <v/>
      </c>
      <c r="M2149" s="18" t="inlineStr">
        <is>
          <t>every value from 0.01 to 24.55 in steps of 0.01</t>
        </is>
      </c>
      <c r="N2149" s="18" t="inlineStr">
        <is>
          <t>buildings|large|distance_to_river_km</t>
        </is>
      </c>
    </row>
    <row r="2150">
      <c r="B2150" s="18" t="inlineStr">
        <is>
          <t>buildings|large|distance_to_river_km|5.12</t>
        </is>
      </c>
      <c r="C2150" s="18" t="inlineStr">
        <is>
          <t>buildings</t>
        </is>
      </c>
      <c r="D2150" s="18" t="inlineStr">
        <is>
          <t>large</t>
        </is>
      </c>
      <c r="E2150" s="18" t="inlineStr">
        <is>
          <t>distance_to_river_km</t>
        </is>
      </c>
      <c r="F2150" s="18" t="inlineStr">
        <is>
          <t>spline value</t>
        </is>
      </c>
      <c r="G2150" s="18" t="n"/>
      <c r="H2150" s="33" t="n">
        <v>5.12</v>
      </c>
      <c r="I2150" s="33" t="n"/>
      <c r="J2150" s="33" t="n"/>
      <c r="K2150" s="34" t="n">
        <v>-0.8193393347522145</v>
      </c>
      <c r="L2150" s="35">
        <f>IF(ISNUMBER(K2150),EXP(K2150),"")</f>
        <v/>
      </c>
      <c r="M2150" s="18" t="inlineStr">
        <is>
          <t>every value from 0.01 to 24.55 in steps of 0.01</t>
        </is>
      </c>
      <c r="N2150" s="18" t="inlineStr">
        <is>
          <t>buildings|large|distance_to_river_km</t>
        </is>
      </c>
    </row>
    <row r="2151">
      <c r="B2151" s="18" t="inlineStr">
        <is>
          <t>buildings|large|distance_to_river_km|5.13</t>
        </is>
      </c>
      <c r="C2151" s="18" t="inlineStr">
        <is>
          <t>buildings</t>
        </is>
      </c>
      <c r="D2151" s="18" t="inlineStr">
        <is>
          <t>large</t>
        </is>
      </c>
      <c r="E2151" s="18" t="inlineStr">
        <is>
          <t>distance_to_river_km</t>
        </is>
      </c>
      <c r="F2151" s="18" t="inlineStr">
        <is>
          <t>spline value</t>
        </is>
      </c>
      <c r="G2151" s="18" t="n"/>
      <c r="H2151" s="33" t="n">
        <v>5.13</v>
      </c>
      <c r="I2151" s="33" t="n"/>
      <c r="J2151" s="33" t="n"/>
      <c r="K2151" s="34" t="n">
        <v>-0.8195746033585892</v>
      </c>
      <c r="L2151" s="35">
        <f>IF(ISNUMBER(K2151),EXP(K2151),"")</f>
        <v/>
      </c>
      <c r="M2151" s="18" t="inlineStr">
        <is>
          <t>every value from 0.01 to 24.55 in steps of 0.01</t>
        </is>
      </c>
      <c r="N2151" s="18" t="inlineStr">
        <is>
          <t>buildings|large|distance_to_river_km</t>
        </is>
      </c>
    </row>
    <row r="2152">
      <c r="B2152" s="18" t="inlineStr">
        <is>
          <t>buildings|large|distance_to_river_km|5.14</t>
        </is>
      </c>
      <c r="C2152" s="18" t="inlineStr">
        <is>
          <t>buildings</t>
        </is>
      </c>
      <c r="D2152" s="18" t="inlineStr">
        <is>
          <t>large</t>
        </is>
      </c>
      <c r="E2152" s="18" t="inlineStr">
        <is>
          <t>distance_to_river_km</t>
        </is>
      </c>
      <c r="F2152" s="18" t="inlineStr">
        <is>
          <t>spline value</t>
        </is>
      </c>
      <c r="G2152" s="18" t="n"/>
      <c r="H2152" s="33" t="n">
        <v>5.14</v>
      </c>
      <c r="I2152" s="33" t="n"/>
      <c r="J2152" s="33" t="n"/>
      <c r="K2152" s="34" t="n">
        <v>-0.8198098226080622</v>
      </c>
      <c r="L2152" s="35">
        <f>IF(ISNUMBER(K2152),EXP(K2152),"")</f>
        <v/>
      </c>
      <c r="M2152" s="18" t="inlineStr">
        <is>
          <t>every value from 0.01 to 24.55 in steps of 0.01</t>
        </is>
      </c>
      <c r="N2152" s="18" t="inlineStr">
        <is>
          <t>buildings|large|distance_to_river_km</t>
        </is>
      </c>
    </row>
    <row r="2153">
      <c r="B2153" s="18" t="inlineStr">
        <is>
          <t>buildings|large|distance_to_river_km|5.15</t>
        </is>
      </c>
      <c r="C2153" s="18" t="inlineStr">
        <is>
          <t>buildings</t>
        </is>
      </c>
      <c r="D2153" s="18" t="inlineStr">
        <is>
          <t>large</t>
        </is>
      </c>
      <c r="E2153" s="18" t="inlineStr">
        <is>
          <t>distance_to_river_km</t>
        </is>
      </c>
      <c r="F2153" s="18" t="inlineStr">
        <is>
          <t>spline value</t>
        </is>
      </c>
      <c r="G2153" s="18" t="n"/>
      <c r="H2153" s="33" t="n">
        <v>5.15</v>
      </c>
      <c r="I2153" s="33" t="n"/>
      <c r="J2153" s="33" t="n"/>
      <c r="K2153" s="34" t="n">
        <v>-0.8200449924137382</v>
      </c>
      <c r="L2153" s="35">
        <f>IF(ISNUMBER(K2153),EXP(K2153),"")</f>
        <v/>
      </c>
      <c r="M2153" s="18" t="inlineStr">
        <is>
          <t>every value from 0.01 to 24.55 in steps of 0.01</t>
        </is>
      </c>
      <c r="N2153" s="18" t="inlineStr">
        <is>
          <t>buildings|large|distance_to_river_km</t>
        </is>
      </c>
    </row>
    <row r="2154">
      <c r="B2154" s="18" t="inlineStr">
        <is>
          <t>buildings|large|distance_to_river_km|5.16</t>
        </is>
      </c>
      <c r="C2154" s="18" t="inlineStr">
        <is>
          <t>buildings</t>
        </is>
      </c>
      <c r="D2154" s="18" t="inlineStr">
        <is>
          <t>large</t>
        </is>
      </c>
      <c r="E2154" s="18" t="inlineStr">
        <is>
          <t>distance_to_river_km</t>
        </is>
      </c>
      <c r="F2154" s="18" t="inlineStr">
        <is>
          <t>spline value</t>
        </is>
      </c>
      <c r="G2154" s="18" t="n"/>
      <c r="H2154" s="33" t="n">
        <v>5.16</v>
      </c>
      <c r="I2154" s="33" t="n"/>
      <c r="J2154" s="33" t="n"/>
      <c r="K2154" s="34" t="n">
        <v>-0.8202801126887204</v>
      </c>
      <c r="L2154" s="35">
        <f>IF(ISNUMBER(K2154),EXP(K2154),"")</f>
        <v/>
      </c>
      <c r="M2154" s="18" t="inlineStr">
        <is>
          <t>every value from 0.01 to 24.55 in steps of 0.01</t>
        </is>
      </c>
      <c r="N2154" s="18" t="inlineStr">
        <is>
          <t>buildings|large|distance_to_river_km</t>
        </is>
      </c>
    </row>
    <row r="2155">
      <c r="B2155" s="18" t="inlineStr">
        <is>
          <t>buildings|large|distance_to_river_km|5.17</t>
        </is>
      </c>
      <c r="C2155" s="18" t="inlineStr">
        <is>
          <t>buildings</t>
        </is>
      </c>
      <c r="D2155" s="18" t="inlineStr">
        <is>
          <t>large</t>
        </is>
      </c>
      <c r="E2155" s="18" t="inlineStr">
        <is>
          <t>distance_to_river_km</t>
        </is>
      </c>
      <c r="F2155" s="18" t="inlineStr">
        <is>
          <t>spline value</t>
        </is>
      </c>
      <c r="G2155" s="18" t="n"/>
      <c r="H2155" s="33" t="n">
        <v>5.17</v>
      </c>
      <c r="I2155" s="33" t="n"/>
      <c r="J2155" s="33" t="n"/>
      <c r="K2155" s="34" t="n">
        <v>-0.8205151833461134</v>
      </c>
      <c r="L2155" s="35">
        <f>IF(ISNUMBER(K2155),EXP(K2155),"")</f>
        <v/>
      </c>
      <c r="M2155" s="18" t="inlineStr">
        <is>
          <t>every value from 0.01 to 24.55 in steps of 0.01</t>
        </is>
      </c>
      <c r="N2155" s="18" t="inlineStr">
        <is>
          <t>buildings|large|distance_to_river_km</t>
        </is>
      </c>
    </row>
    <row r="2156">
      <c r="B2156" s="18" t="inlineStr">
        <is>
          <t>buildings|large|distance_to_river_km|5.18</t>
        </is>
      </c>
      <c r="C2156" s="18" t="inlineStr">
        <is>
          <t>buildings</t>
        </is>
      </c>
      <c r="D2156" s="18" t="inlineStr">
        <is>
          <t>large</t>
        </is>
      </c>
      <c r="E2156" s="18" t="inlineStr">
        <is>
          <t>distance_to_river_km</t>
        </is>
      </c>
      <c r="F2156" s="18" t="inlineStr">
        <is>
          <t>spline value</t>
        </is>
      </c>
      <c r="G2156" s="18" t="n"/>
      <c r="H2156" s="33" t="n">
        <v>5.18</v>
      </c>
      <c r="I2156" s="33" t="n"/>
      <c r="J2156" s="33" t="n"/>
      <c r="K2156" s="34" t="n">
        <v>-0.8207502042990215</v>
      </c>
      <c r="L2156" s="35">
        <f>IF(ISNUMBER(K2156),EXP(K2156),"")</f>
        <v/>
      </c>
      <c r="M2156" s="18" t="inlineStr">
        <is>
          <t>every value from 0.01 to 24.55 in steps of 0.01</t>
        </is>
      </c>
      <c r="N2156" s="18" t="inlineStr">
        <is>
          <t>buildings|large|distance_to_river_km</t>
        </is>
      </c>
    </row>
    <row r="2157">
      <c r="B2157" s="18" t="inlineStr">
        <is>
          <t>buildings|large|distance_to_river_km|5.19</t>
        </is>
      </c>
      <c r="C2157" s="18" t="inlineStr">
        <is>
          <t>buildings</t>
        </is>
      </c>
      <c r="D2157" s="18" t="inlineStr">
        <is>
          <t>large</t>
        </is>
      </c>
      <c r="E2157" s="18" t="inlineStr">
        <is>
          <t>distance_to_river_km</t>
        </is>
      </c>
      <c r="F2157" s="18" t="inlineStr">
        <is>
          <t>spline value</t>
        </is>
      </c>
      <c r="G2157" s="18" t="n"/>
      <c r="H2157" s="33" t="n">
        <v>5.19</v>
      </c>
      <c r="I2157" s="33" t="n"/>
      <c r="J2157" s="33" t="n"/>
      <c r="K2157" s="34" t="n">
        <v>-0.8209851754605479</v>
      </c>
      <c r="L2157" s="35">
        <f>IF(ISNUMBER(K2157),EXP(K2157),"")</f>
        <v/>
      </c>
      <c r="M2157" s="18" t="inlineStr">
        <is>
          <t>every value from 0.01 to 24.55 in steps of 0.01</t>
        </is>
      </c>
      <c r="N2157" s="18" t="inlineStr">
        <is>
          <t>buildings|large|distance_to_river_km</t>
        </is>
      </c>
    </row>
    <row r="2158">
      <c r="B2158" s="18" t="inlineStr">
        <is>
          <t>buildings|large|distance_to_river_km|5.20</t>
        </is>
      </c>
      <c r="C2158" s="18" t="inlineStr">
        <is>
          <t>buildings</t>
        </is>
      </c>
      <c r="D2158" s="18" t="inlineStr">
        <is>
          <t>large</t>
        </is>
      </c>
      <c r="E2158" s="18" t="inlineStr">
        <is>
          <t>distance_to_river_km</t>
        </is>
      </c>
      <c r="F2158" s="18" t="inlineStr">
        <is>
          <t>spline value</t>
        </is>
      </c>
      <c r="G2158" s="18" t="n"/>
      <c r="H2158" s="33" t="n">
        <v>5.2</v>
      </c>
      <c r="I2158" s="33" t="n"/>
      <c r="J2158" s="33" t="n"/>
      <c r="K2158" s="34" t="n">
        <v>-0.8212200967437975</v>
      </c>
      <c r="L2158" s="35">
        <f>IF(ISNUMBER(K2158),EXP(K2158),"")</f>
        <v/>
      </c>
      <c r="M2158" s="18" t="inlineStr">
        <is>
          <t>every value from 0.01 to 24.55 in steps of 0.01</t>
        </is>
      </c>
      <c r="N2158" s="18" t="inlineStr">
        <is>
          <t>buildings|large|distance_to_river_km</t>
        </is>
      </c>
    </row>
    <row r="2159">
      <c r="B2159" s="18" t="inlineStr">
        <is>
          <t>buildings|large|distance_to_river_km|5.21</t>
        </is>
      </c>
      <c r="C2159" s="18" t="inlineStr">
        <is>
          <t>buildings</t>
        </is>
      </c>
      <c r="D2159" s="18" t="inlineStr">
        <is>
          <t>large</t>
        </is>
      </c>
      <c r="E2159" s="18" t="inlineStr">
        <is>
          <t>distance_to_river_km</t>
        </is>
      </c>
      <c r="F2159" s="18" t="inlineStr">
        <is>
          <t>spline value</t>
        </is>
      </c>
      <c r="G2159" s="18" t="n"/>
      <c r="H2159" s="33" t="n">
        <v>5.21</v>
      </c>
      <c r="I2159" s="33" t="n"/>
      <c r="J2159" s="33" t="n"/>
      <c r="K2159" s="34" t="n">
        <v>-0.8214549680618737</v>
      </c>
      <c r="L2159" s="35">
        <f>IF(ISNUMBER(K2159),EXP(K2159),"")</f>
        <v/>
      </c>
      <c r="M2159" s="18" t="inlineStr">
        <is>
          <t>every value from 0.01 to 24.55 in steps of 0.01</t>
        </is>
      </c>
      <c r="N2159" s="18" t="inlineStr">
        <is>
          <t>buildings|large|distance_to_river_km</t>
        </is>
      </c>
    </row>
    <row r="2160">
      <c r="B2160" s="18" t="inlineStr">
        <is>
          <t>buildings|large|distance_to_river_km|5.22</t>
        </is>
      </c>
      <c r="C2160" s="18" t="inlineStr">
        <is>
          <t>buildings</t>
        </is>
      </c>
      <c r="D2160" s="18" t="inlineStr">
        <is>
          <t>large</t>
        </is>
      </c>
      <c r="E2160" s="18" t="inlineStr">
        <is>
          <t>distance_to_river_km</t>
        </is>
      </c>
      <c r="F2160" s="18" t="inlineStr">
        <is>
          <t>spline value</t>
        </is>
      </c>
      <c r="G2160" s="18" t="n"/>
      <c r="H2160" s="33" t="n">
        <v>5.22</v>
      </c>
      <c r="I2160" s="33" t="n"/>
      <c r="J2160" s="33" t="n"/>
      <c r="K2160" s="34" t="n">
        <v>-0.8216897893278811</v>
      </c>
      <c r="L2160" s="35">
        <f>IF(ISNUMBER(K2160),EXP(K2160),"")</f>
        <v/>
      </c>
      <c r="M2160" s="18" t="inlineStr">
        <is>
          <t>every value from 0.01 to 24.55 in steps of 0.01</t>
        </is>
      </c>
      <c r="N2160" s="18" t="inlineStr">
        <is>
          <t>buildings|large|distance_to_river_km</t>
        </is>
      </c>
    </row>
    <row r="2161">
      <c r="B2161" s="18" t="inlineStr">
        <is>
          <t>buildings|large|distance_to_river_km|5.23</t>
        </is>
      </c>
      <c r="C2161" s="18" t="inlineStr">
        <is>
          <t>buildings</t>
        </is>
      </c>
      <c r="D2161" s="18" t="inlineStr">
        <is>
          <t>large</t>
        </is>
      </c>
      <c r="E2161" s="18" t="inlineStr">
        <is>
          <t>distance_to_river_km</t>
        </is>
      </c>
      <c r="F2161" s="18" t="inlineStr">
        <is>
          <t>spline value</t>
        </is>
      </c>
      <c r="G2161" s="18" t="n"/>
      <c r="H2161" s="33" t="n">
        <v>5.23</v>
      </c>
      <c r="I2161" s="33" t="n"/>
      <c r="J2161" s="33" t="n"/>
      <c r="K2161" s="34" t="n">
        <v>-0.8219245604549232</v>
      </c>
      <c r="L2161" s="35">
        <f>IF(ISNUMBER(K2161),EXP(K2161),"")</f>
        <v/>
      </c>
      <c r="M2161" s="18" t="inlineStr">
        <is>
          <t>every value from 0.01 to 24.55 in steps of 0.01</t>
        </is>
      </c>
      <c r="N2161" s="18" t="inlineStr">
        <is>
          <t>buildings|large|distance_to_river_km</t>
        </is>
      </c>
    </row>
    <row r="2162">
      <c r="B2162" s="18" t="inlineStr">
        <is>
          <t>buildings|large|distance_to_river_km|5.24</t>
        </is>
      </c>
      <c r="C2162" s="18" t="inlineStr">
        <is>
          <t>buildings</t>
        </is>
      </c>
      <c r="D2162" s="18" t="inlineStr">
        <is>
          <t>large</t>
        </is>
      </c>
      <c r="E2162" s="18" t="inlineStr">
        <is>
          <t>distance_to_river_km</t>
        </is>
      </c>
      <c r="F2162" s="18" t="inlineStr">
        <is>
          <t>spline value</t>
        </is>
      </c>
      <c r="G2162" s="18" t="n"/>
      <c r="H2162" s="33" t="n">
        <v>5.24</v>
      </c>
      <c r="I2162" s="33" t="n"/>
      <c r="J2162" s="33" t="n"/>
      <c r="K2162" s="34" t="n">
        <v>-0.8221592813561047</v>
      </c>
      <c r="L2162" s="35">
        <f>IF(ISNUMBER(K2162),EXP(K2162),"")</f>
        <v/>
      </c>
      <c r="M2162" s="18" t="inlineStr">
        <is>
          <t>every value from 0.01 to 24.55 in steps of 0.01</t>
        </is>
      </c>
      <c r="N2162" s="18" t="inlineStr">
        <is>
          <t>buildings|large|distance_to_river_km</t>
        </is>
      </c>
    </row>
    <row r="2163">
      <c r="B2163" s="18" t="inlineStr">
        <is>
          <t>buildings|large|distance_to_river_km|5.25</t>
        </is>
      </c>
      <c r="C2163" s="18" t="inlineStr">
        <is>
          <t>buildings</t>
        </is>
      </c>
      <c r="D2163" s="18" t="inlineStr">
        <is>
          <t>large</t>
        </is>
      </c>
      <c r="E2163" s="18" t="inlineStr">
        <is>
          <t>distance_to_river_km</t>
        </is>
      </c>
      <c r="F2163" s="18" t="inlineStr">
        <is>
          <t>spline value</t>
        </is>
      </c>
      <c r="G2163" s="18" t="n"/>
      <c r="H2163" s="33" t="n">
        <v>5.25</v>
      </c>
      <c r="I2163" s="33" t="n"/>
      <c r="J2163" s="33" t="n"/>
      <c r="K2163" s="34" t="n">
        <v>-0.8223939519445289</v>
      </c>
      <c r="L2163" s="35">
        <f>IF(ISNUMBER(K2163),EXP(K2163),"")</f>
        <v/>
      </c>
      <c r="M2163" s="18" t="inlineStr">
        <is>
          <t>every value from 0.01 to 24.55 in steps of 0.01</t>
        </is>
      </c>
      <c r="N2163" s="18" t="inlineStr">
        <is>
          <t>buildings|large|distance_to_river_km</t>
        </is>
      </c>
    </row>
    <row r="2164">
      <c r="B2164" s="18" t="inlineStr">
        <is>
          <t>buildings|large|distance_to_river_km|5.26</t>
        </is>
      </c>
      <c r="C2164" s="18" t="inlineStr">
        <is>
          <t>buildings</t>
        </is>
      </c>
      <c r="D2164" s="18" t="inlineStr">
        <is>
          <t>large</t>
        </is>
      </c>
      <c r="E2164" s="18" t="inlineStr">
        <is>
          <t>distance_to_river_km</t>
        </is>
      </c>
      <c r="F2164" s="18" t="inlineStr">
        <is>
          <t>spline value</t>
        </is>
      </c>
      <c r="G2164" s="18" t="n"/>
      <c r="H2164" s="33" t="n">
        <v>5.26</v>
      </c>
      <c r="I2164" s="33" t="n"/>
      <c r="J2164" s="33" t="n"/>
      <c r="K2164" s="34" t="n">
        <v>-0.8226285721333007</v>
      </c>
      <c r="L2164" s="35">
        <f>IF(ISNUMBER(K2164),EXP(K2164),"")</f>
        <v/>
      </c>
      <c r="M2164" s="18" t="inlineStr">
        <is>
          <t>every value from 0.01 to 24.55 in steps of 0.01</t>
        </is>
      </c>
      <c r="N2164" s="18" t="inlineStr">
        <is>
          <t>buildings|large|distance_to_river_km</t>
        </is>
      </c>
    </row>
    <row r="2165">
      <c r="B2165" s="18" t="inlineStr">
        <is>
          <t>buildings|large|distance_to_river_km|5.27</t>
        </is>
      </c>
      <c r="C2165" s="18" t="inlineStr">
        <is>
          <t>buildings</t>
        </is>
      </c>
      <c r="D2165" s="18" t="inlineStr">
        <is>
          <t>large</t>
        </is>
      </c>
      <c r="E2165" s="18" t="inlineStr">
        <is>
          <t>distance_to_river_km</t>
        </is>
      </c>
      <c r="F2165" s="18" t="inlineStr">
        <is>
          <t>spline value</t>
        </is>
      </c>
      <c r="G2165" s="18" t="n"/>
      <c r="H2165" s="33" t="n">
        <v>5.27</v>
      </c>
      <c r="I2165" s="33" t="n"/>
      <c r="J2165" s="33" t="n"/>
      <c r="K2165" s="34" t="n">
        <v>-0.822863141835523</v>
      </c>
      <c r="L2165" s="35">
        <f>IF(ISNUMBER(K2165),EXP(K2165),"")</f>
        <v/>
      </c>
      <c r="M2165" s="18" t="inlineStr">
        <is>
          <t>every value from 0.01 to 24.55 in steps of 0.01</t>
        </is>
      </c>
      <c r="N2165" s="18" t="inlineStr">
        <is>
          <t>buildings|large|distance_to_river_km</t>
        </is>
      </c>
    </row>
    <row r="2166">
      <c r="B2166" s="18" t="inlineStr">
        <is>
          <t>buildings|large|distance_to_river_km|5.28</t>
        </is>
      </c>
      <c r="C2166" s="18" t="inlineStr">
        <is>
          <t>buildings</t>
        </is>
      </c>
      <c r="D2166" s="18" t="inlineStr">
        <is>
          <t>large</t>
        </is>
      </c>
      <c r="E2166" s="18" t="inlineStr">
        <is>
          <t>distance_to_river_km</t>
        </is>
      </c>
      <c r="F2166" s="18" t="inlineStr">
        <is>
          <t>spline value</t>
        </is>
      </c>
      <c r="G2166" s="18" t="n"/>
      <c r="H2166" s="33" t="n">
        <v>5.28</v>
      </c>
      <c r="I2166" s="33" t="n"/>
      <c r="J2166" s="33" t="n"/>
      <c r="K2166" s="34" t="n">
        <v>-0.8230976609643009</v>
      </c>
      <c r="L2166" s="35">
        <f>IF(ISNUMBER(K2166),EXP(K2166),"")</f>
        <v/>
      </c>
      <c r="M2166" s="18" t="inlineStr">
        <is>
          <t>every value from 0.01 to 24.55 in steps of 0.01</t>
        </is>
      </c>
      <c r="N2166" s="18" t="inlineStr">
        <is>
          <t>buildings|large|distance_to_river_km</t>
        </is>
      </c>
    </row>
    <row r="2167">
      <c r="B2167" s="18" t="inlineStr">
        <is>
          <t>buildings|large|distance_to_river_km|5.29</t>
        </is>
      </c>
      <c r="C2167" s="18" t="inlineStr">
        <is>
          <t>buildings</t>
        </is>
      </c>
      <c r="D2167" s="18" t="inlineStr">
        <is>
          <t>large</t>
        </is>
      </c>
      <c r="E2167" s="18" t="inlineStr">
        <is>
          <t>distance_to_river_km</t>
        </is>
      </c>
      <c r="F2167" s="18" t="inlineStr">
        <is>
          <t>spline value</t>
        </is>
      </c>
      <c r="G2167" s="18" t="n"/>
      <c r="H2167" s="33" t="n">
        <v>5.29</v>
      </c>
      <c r="I2167" s="33" t="n"/>
      <c r="J2167" s="33" t="n"/>
      <c r="K2167" s="34" t="n">
        <v>-0.8233321294327384</v>
      </c>
      <c r="L2167" s="35">
        <f>IF(ISNUMBER(K2167),EXP(K2167),"")</f>
        <v/>
      </c>
      <c r="M2167" s="18" t="inlineStr">
        <is>
          <t>every value from 0.01 to 24.55 in steps of 0.01</t>
        </is>
      </c>
      <c r="N2167" s="18" t="inlineStr">
        <is>
          <t>buildings|large|distance_to_river_km</t>
        </is>
      </c>
    </row>
    <row r="2168">
      <c r="B2168" s="18" t="inlineStr">
        <is>
          <t>buildings|large|distance_to_river_km|5.30</t>
        </is>
      </c>
      <c r="C2168" s="18" t="inlineStr">
        <is>
          <t>buildings</t>
        </is>
      </c>
      <c r="D2168" s="18" t="inlineStr">
        <is>
          <t>large</t>
        </is>
      </c>
      <c r="E2168" s="18" t="inlineStr">
        <is>
          <t>distance_to_river_km</t>
        </is>
      </c>
      <c r="F2168" s="18" t="inlineStr">
        <is>
          <t>spline value</t>
        </is>
      </c>
      <c r="G2168" s="18" t="n"/>
      <c r="H2168" s="33" t="n">
        <v>5.3</v>
      </c>
      <c r="I2168" s="33" t="n"/>
      <c r="J2168" s="33" t="n"/>
      <c r="K2168" s="34" t="n">
        <v>-0.8235665471539387</v>
      </c>
      <c r="L2168" s="35">
        <f>IF(ISNUMBER(K2168),EXP(K2168),"")</f>
        <v/>
      </c>
      <c r="M2168" s="18" t="inlineStr">
        <is>
          <t>every value from 0.01 to 24.55 in steps of 0.01</t>
        </is>
      </c>
      <c r="N2168" s="18" t="inlineStr">
        <is>
          <t>buildings|large|distance_to_river_km</t>
        </is>
      </c>
    </row>
    <row r="2169">
      <c r="B2169" s="18" t="inlineStr">
        <is>
          <t>buildings|large|distance_to_river_km|5.31</t>
        </is>
      </c>
      <c r="C2169" s="18" t="inlineStr">
        <is>
          <t>buildings</t>
        </is>
      </c>
      <c r="D2169" s="18" t="inlineStr">
        <is>
          <t>large</t>
        </is>
      </c>
      <c r="E2169" s="18" t="inlineStr">
        <is>
          <t>distance_to_river_km</t>
        </is>
      </c>
      <c r="F2169" s="18" t="inlineStr">
        <is>
          <t>spline value</t>
        </is>
      </c>
      <c r="G2169" s="18" t="n"/>
      <c r="H2169" s="33" t="n">
        <v>5.31</v>
      </c>
      <c r="I2169" s="33" t="n"/>
      <c r="J2169" s="33" t="n"/>
      <c r="K2169" s="34" t="n">
        <v>-0.8238009140410066</v>
      </c>
      <c r="L2169" s="35">
        <f>IF(ISNUMBER(K2169),EXP(K2169),"")</f>
        <v/>
      </c>
      <c r="M2169" s="18" t="inlineStr">
        <is>
          <t>every value from 0.01 to 24.55 in steps of 0.01</t>
        </is>
      </c>
      <c r="N2169" s="18" t="inlineStr">
        <is>
          <t>buildings|large|distance_to_river_km</t>
        </is>
      </c>
    </row>
    <row r="2170">
      <c r="B2170" s="18" t="inlineStr">
        <is>
          <t>buildings|large|distance_to_river_km|5.32</t>
        </is>
      </c>
      <c r="C2170" s="18" t="inlineStr">
        <is>
          <t>buildings</t>
        </is>
      </c>
      <c r="D2170" s="18" t="inlineStr">
        <is>
          <t>large</t>
        </is>
      </c>
      <c r="E2170" s="18" t="inlineStr">
        <is>
          <t>distance_to_river_km</t>
        </is>
      </c>
      <c r="F2170" s="18" t="inlineStr">
        <is>
          <t>spline value</t>
        </is>
      </c>
      <c r="G2170" s="18" t="n"/>
      <c r="H2170" s="33" t="n">
        <v>5.32</v>
      </c>
      <c r="I2170" s="33" t="n"/>
      <c r="J2170" s="33" t="n"/>
      <c r="K2170" s="34" t="n">
        <v>-0.8240352300070458</v>
      </c>
      <c r="L2170" s="35">
        <f>IF(ISNUMBER(K2170),EXP(K2170),"")</f>
        <v/>
      </c>
      <c r="M2170" s="18" t="inlineStr">
        <is>
          <t>every value from 0.01 to 24.55 in steps of 0.01</t>
        </is>
      </c>
      <c r="N2170" s="18" t="inlineStr">
        <is>
          <t>buildings|large|distance_to_river_km</t>
        </is>
      </c>
    </row>
    <row r="2171">
      <c r="B2171" s="18" t="inlineStr">
        <is>
          <t>buildings|large|distance_to_river_km|5.33</t>
        </is>
      </c>
      <c r="C2171" s="18" t="inlineStr">
        <is>
          <t>buildings</t>
        </is>
      </c>
      <c r="D2171" s="18" t="inlineStr">
        <is>
          <t>large</t>
        </is>
      </c>
      <c r="E2171" s="18" t="inlineStr">
        <is>
          <t>distance_to_river_km</t>
        </is>
      </c>
      <c r="F2171" s="18" t="inlineStr">
        <is>
          <t>spline value</t>
        </is>
      </c>
      <c r="G2171" s="18" t="n"/>
      <c r="H2171" s="33" t="n">
        <v>5.33</v>
      </c>
      <c r="I2171" s="33" t="n"/>
      <c r="J2171" s="33" t="n"/>
      <c r="K2171" s="34" t="n">
        <v>-0.8242694949651607</v>
      </c>
      <c r="L2171" s="35">
        <f>IF(ISNUMBER(K2171),EXP(K2171),"")</f>
        <v/>
      </c>
      <c r="M2171" s="18" t="inlineStr">
        <is>
          <t>every value from 0.01 to 24.55 in steps of 0.01</t>
        </is>
      </c>
      <c r="N2171" s="18" t="inlineStr">
        <is>
          <t>buildings|large|distance_to_river_km</t>
        </is>
      </c>
    </row>
    <row r="2172">
      <c r="B2172" s="18" t="inlineStr">
        <is>
          <t>buildings|large|distance_to_river_km|5.34</t>
        </is>
      </c>
      <c r="C2172" s="18" t="inlineStr">
        <is>
          <t>buildings</t>
        </is>
      </c>
      <c r="D2172" s="18" t="inlineStr">
        <is>
          <t>large</t>
        </is>
      </c>
      <c r="E2172" s="18" t="inlineStr">
        <is>
          <t>distance_to_river_km</t>
        </is>
      </c>
      <c r="F2172" s="18" t="inlineStr">
        <is>
          <t>spline value</t>
        </is>
      </c>
      <c r="G2172" s="18" t="n"/>
      <c r="H2172" s="33" t="n">
        <v>5.34</v>
      </c>
      <c r="I2172" s="33" t="n"/>
      <c r="J2172" s="33" t="n"/>
      <c r="K2172" s="34" t="n">
        <v>-0.8245037088284548</v>
      </c>
      <c r="L2172" s="35">
        <f>IF(ISNUMBER(K2172),EXP(K2172),"")</f>
        <v/>
      </c>
      <c r="M2172" s="18" t="inlineStr">
        <is>
          <t>every value from 0.01 to 24.55 in steps of 0.01</t>
        </is>
      </c>
      <c r="N2172" s="18" t="inlineStr">
        <is>
          <t>buildings|large|distance_to_river_km</t>
        </is>
      </c>
    </row>
    <row r="2173">
      <c r="B2173" s="18" t="inlineStr">
        <is>
          <t>buildings|large|distance_to_river_km|5.35</t>
        </is>
      </c>
      <c r="C2173" s="18" t="inlineStr">
        <is>
          <t>buildings</t>
        </is>
      </c>
      <c r="D2173" s="18" t="inlineStr">
        <is>
          <t>large</t>
        </is>
      </c>
      <c r="E2173" s="18" t="inlineStr">
        <is>
          <t>distance_to_river_km</t>
        </is>
      </c>
      <c r="F2173" s="18" t="inlineStr">
        <is>
          <t>spline value</t>
        </is>
      </c>
      <c r="G2173" s="18" t="n"/>
      <c r="H2173" s="33" t="n">
        <v>5.35</v>
      </c>
      <c r="I2173" s="33" t="n"/>
      <c r="J2173" s="33" t="n"/>
      <c r="K2173" s="34" t="n">
        <v>-0.8247378715100325</v>
      </c>
      <c r="L2173" s="35">
        <f>IF(ISNUMBER(K2173),EXP(K2173),"")</f>
        <v/>
      </c>
      <c r="M2173" s="18" t="inlineStr">
        <is>
          <t>every value from 0.01 to 24.55 in steps of 0.01</t>
        </is>
      </c>
      <c r="N2173" s="18" t="inlineStr">
        <is>
          <t>buildings|large|distance_to_river_km</t>
        </is>
      </c>
    </row>
    <row r="2174">
      <c r="B2174" s="18" t="inlineStr">
        <is>
          <t>buildings|large|distance_to_river_km|5.36</t>
        </is>
      </c>
      <c r="C2174" s="18" t="inlineStr">
        <is>
          <t>buildings</t>
        </is>
      </c>
      <c r="D2174" s="18" t="inlineStr">
        <is>
          <t>large</t>
        </is>
      </c>
      <c r="E2174" s="18" t="inlineStr">
        <is>
          <t>distance_to_river_km</t>
        </is>
      </c>
      <c r="F2174" s="18" t="inlineStr">
        <is>
          <t>spline value</t>
        </is>
      </c>
      <c r="G2174" s="18" t="n"/>
      <c r="H2174" s="33" t="n">
        <v>5.36</v>
      </c>
      <c r="I2174" s="33" t="n"/>
      <c r="J2174" s="33" t="n"/>
      <c r="K2174" s="34" t="n">
        <v>-0.824971982922998</v>
      </c>
      <c r="L2174" s="35">
        <f>IF(ISNUMBER(K2174),EXP(K2174),"")</f>
        <v/>
      </c>
      <c r="M2174" s="18" t="inlineStr">
        <is>
          <t>every value from 0.01 to 24.55 in steps of 0.01</t>
        </is>
      </c>
      <c r="N2174" s="18" t="inlineStr">
        <is>
          <t>buildings|large|distance_to_river_km</t>
        </is>
      </c>
    </row>
    <row r="2175">
      <c r="B2175" s="18" t="inlineStr">
        <is>
          <t>buildings|large|distance_to_river_km|5.37</t>
        </is>
      </c>
      <c r="C2175" s="18" t="inlineStr">
        <is>
          <t>buildings</t>
        </is>
      </c>
      <c r="D2175" s="18" t="inlineStr">
        <is>
          <t>large</t>
        </is>
      </c>
      <c r="E2175" s="18" t="inlineStr">
        <is>
          <t>distance_to_river_km</t>
        </is>
      </c>
      <c r="F2175" s="18" t="inlineStr">
        <is>
          <t>spline value</t>
        </is>
      </c>
      <c r="G2175" s="18" t="n"/>
      <c r="H2175" s="33" t="n">
        <v>5.37</v>
      </c>
      <c r="I2175" s="33" t="n"/>
      <c r="J2175" s="33" t="n"/>
      <c r="K2175" s="34" t="n">
        <v>-0.8252060429804549</v>
      </c>
      <c r="L2175" s="35">
        <f>IF(ISNUMBER(K2175),EXP(K2175),"")</f>
        <v/>
      </c>
      <c r="M2175" s="18" t="inlineStr">
        <is>
          <t>every value from 0.01 to 24.55 in steps of 0.01</t>
        </is>
      </c>
      <c r="N2175" s="18" t="inlineStr">
        <is>
          <t>buildings|large|distance_to_river_km</t>
        </is>
      </c>
    </row>
    <row r="2176">
      <c r="B2176" s="18" t="inlineStr">
        <is>
          <t>buildings|large|distance_to_river_km|5.38</t>
        </is>
      </c>
      <c r="C2176" s="18" t="inlineStr">
        <is>
          <t>buildings</t>
        </is>
      </c>
      <c r="D2176" s="18" t="inlineStr">
        <is>
          <t>large</t>
        </is>
      </c>
      <c r="E2176" s="18" t="inlineStr">
        <is>
          <t>distance_to_river_km</t>
        </is>
      </c>
      <c r="F2176" s="18" t="inlineStr">
        <is>
          <t>spline value</t>
        </is>
      </c>
      <c r="G2176" s="18" t="n"/>
      <c r="H2176" s="33" t="n">
        <v>5.38</v>
      </c>
      <c r="I2176" s="33" t="n"/>
      <c r="J2176" s="33" t="n"/>
      <c r="K2176" s="34" t="n">
        <v>-0.8254400515955078</v>
      </c>
      <c r="L2176" s="35">
        <f>IF(ISNUMBER(K2176),EXP(K2176),"")</f>
        <v/>
      </c>
      <c r="M2176" s="18" t="inlineStr">
        <is>
          <t>every value from 0.01 to 24.55 in steps of 0.01</t>
        </is>
      </c>
      <c r="N2176" s="18" t="inlineStr">
        <is>
          <t>buildings|large|distance_to_river_km</t>
        </is>
      </c>
    </row>
    <row r="2177">
      <c r="B2177" s="18" t="inlineStr">
        <is>
          <t>buildings|large|distance_to_river_km|5.39</t>
        </is>
      </c>
      <c r="C2177" s="18" t="inlineStr">
        <is>
          <t>buildings</t>
        </is>
      </c>
      <c r="D2177" s="18" t="inlineStr">
        <is>
          <t>large</t>
        </is>
      </c>
      <c r="E2177" s="18" t="inlineStr">
        <is>
          <t>distance_to_river_km</t>
        </is>
      </c>
      <c r="F2177" s="18" t="inlineStr">
        <is>
          <t>spline value</t>
        </is>
      </c>
      <c r="G2177" s="18" t="n"/>
      <c r="H2177" s="33" t="n">
        <v>5.39</v>
      </c>
      <c r="I2177" s="33" t="n"/>
      <c r="J2177" s="33" t="n"/>
      <c r="K2177" s="34" t="n">
        <v>-0.8256740086812601</v>
      </c>
      <c r="L2177" s="35">
        <f>IF(ISNUMBER(K2177),EXP(K2177),"")</f>
        <v/>
      </c>
      <c r="M2177" s="18" t="inlineStr">
        <is>
          <t>every value from 0.01 to 24.55 in steps of 0.01</t>
        </is>
      </c>
      <c r="N2177" s="18" t="inlineStr">
        <is>
          <t>buildings|large|distance_to_river_km</t>
        </is>
      </c>
    </row>
    <row r="2178">
      <c r="B2178" s="18" t="inlineStr">
        <is>
          <t>buildings|large|distance_to_river_km|5.40</t>
        </is>
      </c>
      <c r="C2178" s="18" t="inlineStr">
        <is>
          <t>buildings</t>
        </is>
      </c>
      <c r="D2178" s="18" t="inlineStr">
        <is>
          <t>large</t>
        </is>
      </c>
      <c r="E2178" s="18" t="inlineStr">
        <is>
          <t>distance_to_river_km</t>
        </is>
      </c>
      <c r="F2178" s="18" t="inlineStr">
        <is>
          <t>spline value</t>
        </is>
      </c>
      <c r="G2178" s="18" t="n"/>
      <c r="H2178" s="33" t="n">
        <v>5.4</v>
      </c>
      <c r="I2178" s="33" t="n"/>
      <c r="J2178" s="33" t="n"/>
      <c r="K2178" s="34" t="n">
        <v>-0.8259079141508165</v>
      </c>
      <c r="L2178" s="35">
        <f>IF(ISNUMBER(K2178),EXP(K2178),"")</f>
        <v/>
      </c>
      <c r="M2178" s="18" t="inlineStr">
        <is>
          <t>every value from 0.01 to 24.55 in steps of 0.01</t>
        </is>
      </c>
      <c r="N2178" s="18" t="inlineStr">
        <is>
          <t>buildings|large|distance_to_river_km</t>
        </is>
      </c>
    </row>
    <row r="2179">
      <c r="B2179" s="18" t="inlineStr">
        <is>
          <t>buildings|large|distance_to_river_km|5.41</t>
        </is>
      </c>
      <c r="C2179" s="18" t="inlineStr">
        <is>
          <t>buildings</t>
        </is>
      </c>
      <c r="D2179" s="18" t="inlineStr">
        <is>
          <t>large</t>
        </is>
      </c>
      <c r="E2179" s="18" t="inlineStr">
        <is>
          <t>distance_to_river_km</t>
        </is>
      </c>
      <c r="F2179" s="18" t="inlineStr">
        <is>
          <t>spline value</t>
        </is>
      </c>
      <c r="G2179" s="18" t="n"/>
      <c r="H2179" s="33" t="n">
        <v>5.41</v>
      </c>
      <c r="I2179" s="33" t="n"/>
      <c r="J2179" s="33" t="n"/>
      <c r="K2179" s="34" t="n">
        <v>-0.8261417679172804</v>
      </c>
      <c r="L2179" s="35">
        <f>IF(ISNUMBER(K2179),EXP(K2179),"")</f>
        <v/>
      </c>
      <c r="M2179" s="18" t="inlineStr">
        <is>
          <t>every value from 0.01 to 24.55 in steps of 0.01</t>
        </is>
      </c>
      <c r="N2179" s="18" t="inlineStr">
        <is>
          <t>buildings|large|distance_to_river_km</t>
        </is>
      </c>
    </row>
    <row r="2180">
      <c r="B2180" s="18" t="inlineStr">
        <is>
          <t>buildings|large|distance_to_river_km|5.42</t>
        </is>
      </c>
      <c r="C2180" s="18" t="inlineStr">
        <is>
          <t>buildings</t>
        </is>
      </c>
      <c r="D2180" s="18" t="inlineStr">
        <is>
          <t>large</t>
        </is>
      </c>
      <c r="E2180" s="18" t="inlineStr">
        <is>
          <t>distance_to_river_km</t>
        </is>
      </c>
      <c r="F2180" s="18" t="inlineStr">
        <is>
          <t>spline value</t>
        </is>
      </c>
      <c r="G2180" s="18" t="n"/>
      <c r="H2180" s="33" t="n">
        <v>5.42</v>
      </c>
      <c r="I2180" s="33" t="n"/>
      <c r="J2180" s="33" t="n"/>
      <c r="K2180" s="34" t="n">
        <v>-0.8263755698937565</v>
      </c>
      <c r="L2180" s="35">
        <f>IF(ISNUMBER(K2180),EXP(K2180),"")</f>
        <v/>
      </c>
      <c r="M2180" s="18" t="inlineStr">
        <is>
          <t>every value from 0.01 to 24.55 in steps of 0.01</t>
        </is>
      </c>
      <c r="N2180" s="18" t="inlineStr">
        <is>
          <t>buildings|large|distance_to_river_km</t>
        </is>
      </c>
    </row>
    <row r="2181">
      <c r="B2181" s="18" t="inlineStr">
        <is>
          <t>buildings|large|distance_to_river_km|5.43</t>
        </is>
      </c>
      <c r="C2181" s="18" t="inlineStr">
        <is>
          <t>buildings</t>
        </is>
      </c>
      <c r="D2181" s="18" t="inlineStr">
        <is>
          <t>large</t>
        </is>
      </c>
      <c r="E2181" s="18" t="inlineStr">
        <is>
          <t>distance_to_river_km</t>
        </is>
      </c>
      <c r="F2181" s="18" t="inlineStr">
        <is>
          <t>spline value</t>
        </is>
      </c>
      <c r="G2181" s="18" t="n"/>
      <c r="H2181" s="33" t="n">
        <v>5.43</v>
      </c>
      <c r="I2181" s="33" t="n"/>
      <c r="J2181" s="33" t="n"/>
      <c r="K2181" s="34" t="n">
        <v>-0.8266093199933484</v>
      </c>
      <c r="L2181" s="35">
        <f>IF(ISNUMBER(K2181),EXP(K2181),"")</f>
        <v/>
      </c>
      <c r="M2181" s="18" t="inlineStr">
        <is>
          <t>every value from 0.01 to 24.55 in steps of 0.01</t>
        </is>
      </c>
      <c r="N2181" s="18" t="inlineStr">
        <is>
          <t>buildings|large|distance_to_river_km</t>
        </is>
      </c>
    </row>
    <row r="2182">
      <c r="B2182" s="18" t="inlineStr">
        <is>
          <t>buildings|large|distance_to_river_km|5.44</t>
        </is>
      </c>
      <c r="C2182" s="18" t="inlineStr">
        <is>
          <t>buildings</t>
        </is>
      </c>
      <c r="D2182" s="18" t="inlineStr">
        <is>
          <t>large</t>
        </is>
      </c>
      <c r="E2182" s="18" t="inlineStr">
        <is>
          <t>distance_to_river_km</t>
        </is>
      </c>
      <c r="F2182" s="18" t="inlineStr">
        <is>
          <t>spline value</t>
        </is>
      </c>
      <c r="G2182" s="18" t="n"/>
      <c r="H2182" s="33" t="n">
        <v>5.44</v>
      </c>
      <c r="I2182" s="33" t="n"/>
      <c r="J2182" s="33" t="n"/>
      <c r="K2182" s="34" t="n">
        <v>-0.8268430181291603</v>
      </c>
      <c r="L2182" s="35">
        <f>IF(ISNUMBER(K2182),EXP(K2182),"")</f>
        <v/>
      </c>
      <c r="M2182" s="18" t="inlineStr">
        <is>
          <t>every value from 0.01 to 24.55 in steps of 0.01</t>
        </is>
      </c>
      <c r="N2182" s="18" t="inlineStr">
        <is>
          <t>buildings|large|distance_to_river_km</t>
        </is>
      </c>
    </row>
    <row r="2183">
      <c r="B2183" s="18" t="inlineStr">
        <is>
          <t>buildings|large|distance_to_river_km|5.45</t>
        </is>
      </c>
      <c r="C2183" s="18" t="inlineStr">
        <is>
          <t>buildings</t>
        </is>
      </c>
      <c r="D2183" s="18" t="inlineStr">
        <is>
          <t>large</t>
        </is>
      </c>
      <c r="E2183" s="18" t="inlineStr">
        <is>
          <t>distance_to_river_km</t>
        </is>
      </c>
      <c r="F2183" s="18" t="inlineStr">
        <is>
          <t>spline value</t>
        </is>
      </c>
      <c r="G2183" s="18" t="n"/>
      <c r="H2183" s="33" t="n">
        <v>5.45</v>
      </c>
      <c r="I2183" s="33" t="n"/>
      <c r="J2183" s="33" t="n"/>
      <c r="K2183" s="34" t="n">
        <v>-0.8270766642142963</v>
      </c>
      <c r="L2183" s="35">
        <f>IF(ISNUMBER(K2183),EXP(K2183),"")</f>
        <v/>
      </c>
      <c r="M2183" s="18" t="inlineStr">
        <is>
          <t>every value from 0.01 to 24.55 in steps of 0.01</t>
        </is>
      </c>
      <c r="N2183" s="18" t="inlineStr">
        <is>
          <t>buildings|large|distance_to_river_km</t>
        </is>
      </c>
    </row>
    <row r="2184">
      <c r="B2184" s="18" t="inlineStr">
        <is>
          <t>buildings|large|distance_to_river_km|5.46</t>
        </is>
      </c>
      <c r="C2184" s="18" t="inlineStr">
        <is>
          <t>buildings</t>
        </is>
      </c>
      <c r="D2184" s="18" t="inlineStr">
        <is>
          <t>large</t>
        </is>
      </c>
      <c r="E2184" s="18" t="inlineStr">
        <is>
          <t>distance_to_river_km</t>
        </is>
      </c>
      <c r="F2184" s="18" t="inlineStr">
        <is>
          <t>spline value</t>
        </is>
      </c>
      <c r="G2184" s="18" t="n"/>
      <c r="H2184" s="33" t="n">
        <v>5.46</v>
      </c>
      <c r="I2184" s="33" t="n"/>
      <c r="J2184" s="33" t="n"/>
      <c r="K2184" s="34" t="n">
        <v>-0.8273102581618603</v>
      </c>
      <c r="L2184" s="35">
        <f>IF(ISNUMBER(K2184),EXP(K2184),"")</f>
        <v/>
      </c>
      <c r="M2184" s="18" t="inlineStr">
        <is>
          <t>every value from 0.01 to 24.55 in steps of 0.01</t>
        </is>
      </c>
      <c r="N2184" s="18" t="inlineStr">
        <is>
          <t>buildings|large|distance_to_river_km</t>
        </is>
      </c>
    </row>
    <row r="2185">
      <c r="B2185" s="18" t="inlineStr">
        <is>
          <t>buildings|large|distance_to_river_km|5.47</t>
        </is>
      </c>
      <c r="C2185" s="18" t="inlineStr">
        <is>
          <t>buildings</t>
        </is>
      </c>
      <c r="D2185" s="18" t="inlineStr">
        <is>
          <t>large</t>
        </is>
      </c>
      <c r="E2185" s="18" t="inlineStr">
        <is>
          <t>distance_to_river_km</t>
        </is>
      </c>
      <c r="F2185" s="18" t="inlineStr">
        <is>
          <t>spline value</t>
        </is>
      </c>
      <c r="G2185" s="18" t="n"/>
      <c r="H2185" s="33" t="n">
        <v>5.47</v>
      </c>
      <c r="I2185" s="33" t="n"/>
      <c r="J2185" s="33" t="n"/>
      <c r="K2185" s="34" t="n">
        <v>-0.8275437998849565</v>
      </c>
      <c r="L2185" s="35">
        <f>IF(ISNUMBER(K2185),EXP(K2185),"")</f>
        <v/>
      </c>
      <c r="M2185" s="18" t="inlineStr">
        <is>
          <t>every value from 0.01 to 24.55 in steps of 0.01</t>
        </is>
      </c>
      <c r="N2185" s="18" t="inlineStr">
        <is>
          <t>buildings|large|distance_to_river_km</t>
        </is>
      </c>
    </row>
    <row r="2186">
      <c r="B2186" s="18" t="inlineStr">
        <is>
          <t>buildings|large|distance_to_river_km|5.48</t>
        </is>
      </c>
      <c r="C2186" s="18" t="inlineStr">
        <is>
          <t>buildings</t>
        </is>
      </c>
      <c r="D2186" s="18" t="inlineStr">
        <is>
          <t>large</t>
        </is>
      </c>
      <c r="E2186" s="18" t="inlineStr">
        <is>
          <t>distance_to_river_km</t>
        </is>
      </c>
      <c r="F2186" s="18" t="inlineStr">
        <is>
          <t>spline value</t>
        </is>
      </c>
      <c r="G2186" s="18" t="n"/>
      <c r="H2186" s="33" t="n">
        <v>5.48</v>
      </c>
      <c r="I2186" s="33" t="n"/>
      <c r="J2186" s="33" t="n"/>
      <c r="K2186" s="34" t="n">
        <v>-0.8277772892966887</v>
      </c>
      <c r="L2186" s="35">
        <f>IF(ISNUMBER(K2186),EXP(K2186),"")</f>
        <v/>
      </c>
      <c r="M2186" s="18" t="inlineStr">
        <is>
          <t>every value from 0.01 to 24.55 in steps of 0.01</t>
        </is>
      </c>
      <c r="N2186" s="18" t="inlineStr">
        <is>
          <t>buildings|large|distance_to_river_km</t>
        </is>
      </c>
    </row>
    <row r="2187">
      <c r="B2187" s="18" t="inlineStr">
        <is>
          <t>buildings|large|distance_to_river_km|5.49</t>
        </is>
      </c>
      <c r="C2187" s="18" t="inlineStr">
        <is>
          <t>buildings</t>
        </is>
      </c>
      <c r="D2187" s="18" t="inlineStr">
        <is>
          <t>large</t>
        </is>
      </c>
      <c r="E2187" s="18" t="inlineStr">
        <is>
          <t>distance_to_river_km</t>
        </is>
      </c>
      <c r="F2187" s="18" t="inlineStr">
        <is>
          <t>spline value</t>
        </is>
      </c>
      <c r="G2187" s="18" t="n"/>
      <c r="H2187" s="33" t="n">
        <v>5.49</v>
      </c>
      <c r="I2187" s="33" t="n"/>
      <c r="J2187" s="33" t="n"/>
      <c r="K2187" s="34" t="n">
        <v>-0.828010726310161</v>
      </c>
      <c r="L2187" s="35">
        <f>IF(ISNUMBER(K2187),EXP(K2187),"")</f>
        <v/>
      </c>
      <c r="M2187" s="18" t="inlineStr">
        <is>
          <t>every value from 0.01 to 24.55 in steps of 0.01</t>
        </is>
      </c>
      <c r="N2187" s="18" t="inlineStr">
        <is>
          <t>buildings|large|distance_to_river_km</t>
        </is>
      </c>
    </row>
    <row r="2188">
      <c r="B2188" s="18" t="inlineStr">
        <is>
          <t>buildings|large|distance_to_river_km|5.50</t>
        </is>
      </c>
      <c r="C2188" s="18" t="inlineStr">
        <is>
          <t>buildings</t>
        </is>
      </c>
      <c r="D2188" s="18" t="inlineStr">
        <is>
          <t>large</t>
        </is>
      </c>
      <c r="E2188" s="18" t="inlineStr">
        <is>
          <t>distance_to_river_km</t>
        </is>
      </c>
      <c r="F2188" s="18" t="inlineStr">
        <is>
          <t>spline value</t>
        </is>
      </c>
      <c r="G2188" s="18" t="n"/>
      <c r="H2188" s="33" t="n">
        <v>5.5</v>
      </c>
      <c r="I2188" s="33" t="n"/>
      <c r="J2188" s="33" t="n"/>
      <c r="K2188" s="34" t="n">
        <v>-0.828244110838478</v>
      </c>
      <c r="L2188" s="35">
        <f>IF(ISNUMBER(K2188),EXP(K2188),"")</f>
        <v/>
      </c>
      <c r="M2188" s="18" t="inlineStr">
        <is>
          <t>every value from 0.01 to 24.55 in steps of 0.01</t>
        </is>
      </c>
      <c r="N2188" s="18" t="inlineStr">
        <is>
          <t>buildings|large|distance_to_river_km</t>
        </is>
      </c>
    </row>
    <row r="2189">
      <c r="B2189" s="18" t="inlineStr">
        <is>
          <t>buildings|large|distance_to_river_km|5.51</t>
        </is>
      </c>
      <c r="C2189" s="18" t="inlineStr">
        <is>
          <t>buildings</t>
        </is>
      </c>
      <c r="D2189" s="18" t="inlineStr">
        <is>
          <t>large</t>
        </is>
      </c>
      <c r="E2189" s="18" t="inlineStr">
        <is>
          <t>distance_to_river_km</t>
        </is>
      </c>
      <c r="F2189" s="18" t="inlineStr">
        <is>
          <t>spline value</t>
        </is>
      </c>
      <c r="G2189" s="18" t="n"/>
      <c r="H2189" s="33" t="n">
        <v>5.51</v>
      </c>
      <c r="I2189" s="33" t="n"/>
      <c r="J2189" s="33" t="n"/>
      <c r="K2189" s="34" t="n">
        <v>-0.8284774427947433</v>
      </c>
      <c r="L2189" s="35">
        <f>IF(ISNUMBER(K2189),EXP(K2189),"")</f>
        <v/>
      </c>
      <c r="M2189" s="18" t="inlineStr">
        <is>
          <t>every value from 0.01 to 24.55 in steps of 0.01</t>
        </is>
      </c>
      <c r="N2189" s="18" t="inlineStr">
        <is>
          <t>buildings|large|distance_to_river_km</t>
        </is>
      </c>
    </row>
    <row r="2190">
      <c r="B2190" s="18" t="inlineStr">
        <is>
          <t>buildings|large|distance_to_river_km|5.52</t>
        </is>
      </c>
      <c r="C2190" s="18" t="inlineStr">
        <is>
          <t>buildings</t>
        </is>
      </c>
      <c r="D2190" s="18" t="inlineStr">
        <is>
          <t>large</t>
        </is>
      </c>
      <c r="E2190" s="18" t="inlineStr">
        <is>
          <t>distance_to_river_km</t>
        </is>
      </c>
      <c r="F2190" s="18" t="inlineStr">
        <is>
          <t>spline value</t>
        </is>
      </c>
      <c r="G2190" s="18" t="n"/>
      <c r="H2190" s="33" t="n">
        <v>5.52</v>
      </c>
      <c r="I2190" s="33" t="n"/>
      <c r="J2190" s="33" t="n"/>
      <c r="K2190" s="34" t="n">
        <v>-0.8287107220920606</v>
      </c>
      <c r="L2190" s="35">
        <f>IF(ISNUMBER(K2190),EXP(K2190),"")</f>
        <v/>
      </c>
      <c r="M2190" s="18" t="inlineStr">
        <is>
          <t>every value from 0.01 to 24.55 in steps of 0.01</t>
        </is>
      </c>
      <c r="N2190" s="18" t="inlineStr">
        <is>
          <t>buildings|large|distance_to_river_km</t>
        </is>
      </c>
    </row>
    <row r="2191">
      <c r="B2191" s="18" t="inlineStr">
        <is>
          <t>buildings|large|distance_to_river_km|5.53</t>
        </is>
      </c>
      <c r="C2191" s="18" t="inlineStr">
        <is>
          <t>buildings</t>
        </is>
      </c>
      <c r="D2191" s="18" t="inlineStr">
        <is>
          <t>large</t>
        </is>
      </c>
      <c r="E2191" s="18" t="inlineStr">
        <is>
          <t>distance_to_river_km</t>
        </is>
      </c>
      <c r="F2191" s="18" t="inlineStr">
        <is>
          <t>spline value</t>
        </is>
      </c>
      <c r="G2191" s="18" t="n"/>
      <c r="H2191" s="33" t="n">
        <v>5.53</v>
      </c>
      <c r="I2191" s="33" t="n"/>
      <c r="J2191" s="33" t="n"/>
      <c r="K2191" s="34" t="n">
        <v>-0.8289439486435344</v>
      </c>
      <c r="L2191" s="35">
        <f>IF(ISNUMBER(K2191),EXP(K2191),"")</f>
        <v/>
      </c>
      <c r="M2191" s="18" t="inlineStr">
        <is>
          <t>every value from 0.01 to 24.55 in steps of 0.01</t>
        </is>
      </c>
      <c r="N2191" s="18" t="inlineStr">
        <is>
          <t>buildings|large|distance_to_river_km</t>
        </is>
      </c>
    </row>
    <row r="2192">
      <c r="B2192" s="18" t="inlineStr">
        <is>
          <t>buildings|large|distance_to_river_km|5.54</t>
        </is>
      </c>
      <c r="C2192" s="18" t="inlineStr">
        <is>
          <t>buildings</t>
        </is>
      </c>
      <c r="D2192" s="18" t="inlineStr">
        <is>
          <t>large</t>
        </is>
      </c>
      <c r="E2192" s="18" t="inlineStr">
        <is>
          <t>distance_to_river_km</t>
        </is>
      </c>
      <c r="F2192" s="18" t="inlineStr">
        <is>
          <t>spline value</t>
        </is>
      </c>
      <c r="G2192" s="18" t="n"/>
      <c r="H2192" s="33" t="n">
        <v>5.54</v>
      </c>
      <c r="I2192" s="33" t="n"/>
      <c r="J2192" s="33" t="n"/>
      <c r="K2192" s="34" t="n">
        <v>-0.829177122362269</v>
      </c>
      <c r="L2192" s="35">
        <f>IF(ISNUMBER(K2192),EXP(K2192),"")</f>
        <v/>
      </c>
      <c r="M2192" s="18" t="inlineStr">
        <is>
          <t>every value from 0.01 to 24.55 in steps of 0.01</t>
        </is>
      </c>
      <c r="N2192" s="18" t="inlineStr">
        <is>
          <t>buildings|large|distance_to_river_km</t>
        </is>
      </c>
    </row>
    <row r="2193">
      <c r="B2193" s="18" t="inlineStr">
        <is>
          <t>buildings|large|distance_to_river_km|5.55</t>
        </is>
      </c>
      <c r="C2193" s="18" t="inlineStr">
        <is>
          <t>buildings</t>
        </is>
      </c>
      <c r="D2193" s="18" t="inlineStr">
        <is>
          <t>large</t>
        </is>
      </c>
      <c r="E2193" s="18" t="inlineStr">
        <is>
          <t>distance_to_river_km</t>
        </is>
      </c>
      <c r="F2193" s="18" t="inlineStr">
        <is>
          <t>spline value</t>
        </is>
      </c>
      <c r="G2193" s="18" t="n"/>
      <c r="H2193" s="33" t="n">
        <v>5.55</v>
      </c>
      <c r="I2193" s="33" t="n"/>
      <c r="J2193" s="33" t="n"/>
      <c r="K2193" s="34" t="n">
        <v>-0.8294102431613677</v>
      </c>
      <c r="L2193" s="35">
        <f>IF(ISNUMBER(K2193),EXP(K2193),"")</f>
        <v/>
      </c>
      <c r="M2193" s="18" t="inlineStr">
        <is>
          <t>every value from 0.01 to 24.55 in steps of 0.01</t>
        </is>
      </c>
      <c r="N2193" s="18" t="inlineStr">
        <is>
          <t>buildings|large|distance_to_river_km</t>
        </is>
      </c>
    </row>
    <row r="2194">
      <c r="B2194" s="18" t="inlineStr">
        <is>
          <t>buildings|large|distance_to_river_km|5.56</t>
        </is>
      </c>
      <c r="C2194" s="18" t="inlineStr">
        <is>
          <t>buildings</t>
        </is>
      </c>
      <c r="D2194" s="18" t="inlineStr">
        <is>
          <t>large</t>
        </is>
      </c>
      <c r="E2194" s="18" t="inlineStr">
        <is>
          <t>distance_to_river_km</t>
        </is>
      </c>
      <c r="F2194" s="18" t="inlineStr">
        <is>
          <t>spline value</t>
        </is>
      </c>
      <c r="G2194" s="18" t="n"/>
      <c r="H2194" s="33" t="n">
        <v>5.56</v>
      </c>
      <c r="I2194" s="33" t="n"/>
      <c r="J2194" s="33" t="n"/>
      <c r="K2194" s="34" t="n">
        <v>-0.8296433109539351</v>
      </c>
      <c r="L2194" s="35">
        <f>IF(ISNUMBER(K2194),EXP(K2194),"")</f>
        <v/>
      </c>
      <c r="M2194" s="18" t="inlineStr">
        <is>
          <t>every value from 0.01 to 24.55 in steps of 0.01</t>
        </is>
      </c>
      <c r="N2194" s="18" t="inlineStr">
        <is>
          <t>buildings|large|distance_to_river_km</t>
        </is>
      </c>
    </row>
    <row r="2195">
      <c r="B2195" s="18" t="inlineStr">
        <is>
          <t>buildings|large|distance_to_river_km|5.57</t>
        </is>
      </c>
      <c r="C2195" s="18" t="inlineStr">
        <is>
          <t>buildings</t>
        </is>
      </c>
      <c r="D2195" s="18" t="inlineStr">
        <is>
          <t>large</t>
        </is>
      </c>
      <c r="E2195" s="18" t="inlineStr">
        <is>
          <t>distance_to_river_km</t>
        </is>
      </c>
      <c r="F2195" s="18" t="inlineStr">
        <is>
          <t>spline value</t>
        </is>
      </c>
      <c r="G2195" s="18" t="n"/>
      <c r="H2195" s="33" t="n">
        <v>5.57</v>
      </c>
      <c r="I2195" s="33" t="n"/>
      <c r="J2195" s="33" t="n"/>
      <c r="K2195" s="34" t="n">
        <v>-0.8298763256530752</v>
      </c>
      <c r="L2195" s="35">
        <f>IF(ISNUMBER(K2195),EXP(K2195),"")</f>
        <v/>
      </c>
      <c r="M2195" s="18" t="inlineStr">
        <is>
          <t>every value from 0.01 to 24.55 in steps of 0.01</t>
        </is>
      </c>
      <c r="N2195" s="18" t="inlineStr">
        <is>
          <t>buildings|large|distance_to_river_km</t>
        </is>
      </c>
    </row>
    <row r="2196">
      <c r="B2196" s="18" t="inlineStr">
        <is>
          <t>buildings|large|distance_to_river_km|5.58</t>
        </is>
      </c>
      <c r="C2196" s="18" t="inlineStr">
        <is>
          <t>buildings</t>
        </is>
      </c>
      <c r="D2196" s="18" t="inlineStr">
        <is>
          <t>large</t>
        </is>
      </c>
      <c r="E2196" s="18" t="inlineStr">
        <is>
          <t>distance_to_river_km</t>
        </is>
      </c>
      <c r="F2196" s="18" t="inlineStr">
        <is>
          <t>spline value</t>
        </is>
      </c>
      <c r="G2196" s="18" t="n"/>
      <c r="H2196" s="33" t="n">
        <v>5.58</v>
      </c>
      <c r="I2196" s="33" t="n"/>
      <c r="J2196" s="33" t="n"/>
      <c r="K2196" s="34" t="n">
        <v>-0.8301092871718919</v>
      </c>
      <c r="L2196" s="35">
        <f>IF(ISNUMBER(K2196),EXP(K2196),"")</f>
        <v/>
      </c>
      <c r="M2196" s="18" t="inlineStr">
        <is>
          <t>every value from 0.01 to 24.55 in steps of 0.01</t>
        </is>
      </c>
      <c r="N2196" s="18" t="inlineStr">
        <is>
          <t>buildings|large|distance_to_river_km</t>
        </is>
      </c>
    </row>
    <row r="2197">
      <c r="B2197" s="18" t="inlineStr">
        <is>
          <t>buildings|large|distance_to_river_km|5.59</t>
        </is>
      </c>
      <c r="C2197" s="18" t="inlineStr">
        <is>
          <t>buildings</t>
        </is>
      </c>
      <c r="D2197" s="18" t="inlineStr">
        <is>
          <t>large</t>
        </is>
      </c>
      <c r="E2197" s="18" t="inlineStr">
        <is>
          <t>distance_to_river_km</t>
        </is>
      </c>
      <c r="F2197" s="18" t="inlineStr">
        <is>
          <t>spline value</t>
        </is>
      </c>
      <c r="G2197" s="18" t="n"/>
      <c r="H2197" s="33" t="n">
        <v>5.59</v>
      </c>
      <c r="I2197" s="33" t="n"/>
      <c r="J2197" s="33" t="n"/>
      <c r="K2197" s="34" t="n">
        <v>-0.8303421954234891</v>
      </c>
      <c r="L2197" s="35">
        <f>IF(ISNUMBER(K2197),EXP(K2197),"")</f>
        <v/>
      </c>
      <c r="M2197" s="18" t="inlineStr">
        <is>
          <t>every value from 0.01 to 24.55 in steps of 0.01</t>
        </is>
      </c>
      <c r="N2197" s="18" t="inlineStr">
        <is>
          <t>buildings|large|distance_to_river_km</t>
        </is>
      </c>
    </row>
    <row r="2198">
      <c r="B2198" s="18" t="inlineStr">
        <is>
          <t>buildings|large|distance_to_river_km|5.60</t>
        </is>
      </c>
      <c r="C2198" s="18" t="inlineStr">
        <is>
          <t>buildings</t>
        </is>
      </c>
      <c r="D2198" s="18" t="inlineStr">
        <is>
          <t>large</t>
        </is>
      </c>
      <c r="E2198" s="18" t="inlineStr">
        <is>
          <t>distance_to_river_km</t>
        </is>
      </c>
      <c r="F2198" s="18" t="inlineStr">
        <is>
          <t>spline value</t>
        </is>
      </c>
      <c r="G2198" s="18" t="n"/>
      <c r="H2198" s="33" t="n">
        <v>5.6</v>
      </c>
      <c r="I2198" s="33" t="n"/>
      <c r="J2198" s="33" t="n"/>
      <c r="K2198" s="34" t="n">
        <v>-0.8305750503209709</v>
      </c>
      <c r="L2198" s="35">
        <f>IF(ISNUMBER(K2198),EXP(K2198),"")</f>
        <v/>
      </c>
      <c r="M2198" s="18" t="inlineStr">
        <is>
          <t>every value from 0.01 to 24.55 in steps of 0.01</t>
        </is>
      </c>
      <c r="N2198" s="18" t="inlineStr">
        <is>
          <t>buildings|large|distance_to_river_km</t>
        </is>
      </c>
    </row>
    <row r="2199">
      <c r="B2199" s="18" t="inlineStr">
        <is>
          <t>buildings|large|distance_to_river_km|5.61</t>
        </is>
      </c>
      <c r="C2199" s="18" t="inlineStr">
        <is>
          <t>buildings</t>
        </is>
      </c>
      <c r="D2199" s="18" t="inlineStr">
        <is>
          <t>large</t>
        </is>
      </c>
      <c r="E2199" s="18" t="inlineStr">
        <is>
          <t>distance_to_river_km</t>
        </is>
      </c>
      <c r="F2199" s="18" t="inlineStr">
        <is>
          <t>spline value</t>
        </is>
      </c>
      <c r="G2199" s="18" t="n"/>
      <c r="H2199" s="33" t="n">
        <v>5.61</v>
      </c>
      <c r="I2199" s="33" t="n"/>
      <c r="J2199" s="33" t="n"/>
      <c r="K2199" s="34" t="n">
        <v>-0.8308078517774422</v>
      </c>
      <c r="L2199" s="35">
        <f>IF(ISNUMBER(K2199),EXP(K2199),"")</f>
        <v/>
      </c>
      <c r="M2199" s="18" t="inlineStr">
        <is>
          <t>every value from 0.01 to 24.55 in steps of 0.01</t>
        </is>
      </c>
      <c r="N2199" s="18" t="inlineStr">
        <is>
          <t>buildings|large|distance_to_river_km</t>
        </is>
      </c>
    </row>
    <row r="2200">
      <c r="B2200" s="18" t="inlineStr">
        <is>
          <t>buildings|large|distance_to_river_km|5.62</t>
        </is>
      </c>
      <c r="C2200" s="18" t="inlineStr">
        <is>
          <t>buildings</t>
        </is>
      </c>
      <c r="D2200" s="18" t="inlineStr">
        <is>
          <t>large</t>
        </is>
      </c>
      <c r="E2200" s="18" t="inlineStr">
        <is>
          <t>distance_to_river_km</t>
        </is>
      </c>
      <c r="F2200" s="18" t="inlineStr">
        <is>
          <t>spline value</t>
        </is>
      </c>
      <c r="G2200" s="18" t="n"/>
      <c r="H2200" s="33" t="n">
        <v>5.62</v>
      </c>
      <c r="I2200" s="33" t="n"/>
      <c r="J2200" s="33" t="n"/>
      <c r="K2200" s="34" t="n">
        <v>-0.8310405997060059</v>
      </c>
      <c r="L2200" s="35">
        <f>IF(ISNUMBER(K2200),EXP(K2200),"")</f>
        <v/>
      </c>
      <c r="M2200" s="18" t="inlineStr">
        <is>
          <t>every value from 0.01 to 24.55 in steps of 0.01</t>
        </is>
      </c>
      <c r="N2200" s="18" t="inlineStr">
        <is>
          <t>buildings|large|distance_to_river_km</t>
        </is>
      </c>
    </row>
    <row r="2201">
      <c r="B2201" s="18" t="inlineStr">
        <is>
          <t>buildings|large|distance_to_river_km|5.63</t>
        </is>
      </c>
      <c r="C2201" s="18" t="inlineStr">
        <is>
          <t>buildings</t>
        </is>
      </c>
      <c r="D2201" s="18" t="inlineStr">
        <is>
          <t>large</t>
        </is>
      </c>
      <c r="E2201" s="18" t="inlineStr">
        <is>
          <t>distance_to_river_km</t>
        </is>
      </c>
      <c r="F2201" s="18" t="inlineStr">
        <is>
          <t>spline value</t>
        </is>
      </c>
      <c r="G2201" s="18" t="n"/>
      <c r="H2201" s="33" t="n">
        <v>5.63</v>
      </c>
      <c r="I2201" s="33" t="n"/>
      <c r="J2201" s="33" t="n"/>
      <c r="K2201" s="34" t="n">
        <v>-0.8312732940197665</v>
      </c>
      <c r="L2201" s="35">
        <f>IF(ISNUMBER(K2201),EXP(K2201),"")</f>
        <v/>
      </c>
      <c r="M2201" s="18" t="inlineStr">
        <is>
          <t>every value from 0.01 to 24.55 in steps of 0.01</t>
        </is>
      </c>
      <c r="N2201" s="18" t="inlineStr">
        <is>
          <t>buildings|large|distance_to_river_km</t>
        </is>
      </c>
    </row>
    <row r="2202">
      <c r="B2202" s="18" t="inlineStr">
        <is>
          <t>buildings|large|distance_to_river_km|5.64</t>
        </is>
      </c>
      <c r="C2202" s="18" t="inlineStr">
        <is>
          <t>buildings</t>
        </is>
      </c>
      <c r="D2202" s="18" t="inlineStr">
        <is>
          <t>large</t>
        </is>
      </c>
      <c r="E2202" s="18" t="inlineStr">
        <is>
          <t>distance_to_river_km</t>
        </is>
      </c>
      <c r="F2202" s="18" t="inlineStr">
        <is>
          <t>spline value</t>
        </is>
      </c>
      <c r="G2202" s="18" t="n"/>
      <c r="H2202" s="33" t="n">
        <v>5.64</v>
      </c>
      <c r="I2202" s="33" t="n"/>
      <c r="J2202" s="33" t="n"/>
      <c r="K2202" s="34" t="n">
        <v>-0.831505934631828</v>
      </c>
      <c r="L2202" s="35">
        <f>IF(ISNUMBER(K2202),EXP(K2202),"")</f>
        <v/>
      </c>
      <c r="M2202" s="18" t="inlineStr">
        <is>
          <t>every value from 0.01 to 24.55 in steps of 0.01</t>
        </is>
      </c>
      <c r="N2202" s="18" t="inlineStr">
        <is>
          <t>buildings|large|distance_to_river_km</t>
        </is>
      </c>
    </row>
    <row r="2203">
      <c r="B2203" s="18" t="inlineStr">
        <is>
          <t>buildings|large|distance_to_river_km|5.65</t>
        </is>
      </c>
      <c r="C2203" s="18" t="inlineStr">
        <is>
          <t>buildings</t>
        </is>
      </c>
      <c r="D2203" s="18" t="inlineStr">
        <is>
          <t>large</t>
        </is>
      </c>
      <c r="E2203" s="18" t="inlineStr">
        <is>
          <t>distance_to_river_km</t>
        </is>
      </c>
      <c r="F2203" s="18" t="inlineStr">
        <is>
          <t>spline value</t>
        </is>
      </c>
      <c r="G2203" s="18" t="n"/>
      <c r="H2203" s="33" t="n">
        <v>5.65</v>
      </c>
      <c r="I2203" s="33" t="n"/>
      <c r="J2203" s="33" t="n"/>
      <c r="K2203" s="34" t="n">
        <v>-0.8317385214552947</v>
      </c>
      <c r="L2203" s="35">
        <f>IF(ISNUMBER(K2203),EXP(K2203),"")</f>
        <v/>
      </c>
      <c r="M2203" s="18" t="inlineStr">
        <is>
          <t>every value from 0.01 to 24.55 in steps of 0.01</t>
        </is>
      </c>
      <c r="N2203" s="18" t="inlineStr">
        <is>
          <t>buildings|large|distance_to_river_km</t>
        </is>
      </c>
    </row>
    <row r="2204">
      <c r="B2204" s="18" t="inlineStr">
        <is>
          <t>buildings|large|distance_to_river_km|5.66</t>
        </is>
      </c>
      <c r="C2204" s="18" t="inlineStr">
        <is>
          <t>buildings</t>
        </is>
      </c>
      <c r="D2204" s="18" t="inlineStr">
        <is>
          <t>large</t>
        </is>
      </c>
      <c r="E2204" s="18" t="inlineStr">
        <is>
          <t>distance_to_river_km</t>
        </is>
      </c>
      <c r="F2204" s="18" t="inlineStr">
        <is>
          <t>spline value</t>
        </is>
      </c>
      <c r="G2204" s="18" t="n"/>
      <c r="H2204" s="33" t="n">
        <v>5.66</v>
      </c>
      <c r="I2204" s="33" t="n"/>
      <c r="J2204" s="33" t="n"/>
      <c r="K2204" s="34" t="n">
        <v>-0.8319710544032701</v>
      </c>
      <c r="L2204" s="35">
        <f>IF(ISNUMBER(K2204),EXP(K2204),"")</f>
        <v/>
      </c>
      <c r="M2204" s="18" t="inlineStr">
        <is>
          <t>every value from 0.01 to 24.55 in steps of 0.01</t>
        </is>
      </c>
      <c r="N2204" s="18" t="inlineStr">
        <is>
          <t>buildings|large|distance_to_river_km</t>
        </is>
      </c>
    </row>
    <row r="2205">
      <c r="B2205" s="18" t="inlineStr">
        <is>
          <t>buildings|large|distance_to_river_km|5.67</t>
        </is>
      </c>
      <c r="C2205" s="18" t="inlineStr">
        <is>
          <t>buildings</t>
        </is>
      </c>
      <c r="D2205" s="18" t="inlineStr">
        <is>
          <t>large</t>
        </is>
      </c>
      <c r="E2205" s="18" t="inlineStr">
        <is>
          <t>distance_to_river_km</t>
        </is>
      </c>
      <c r="F2205" s="18" t="inlineStr">
        <is>
          <t>spline value</t>
        </is>
      </c>
      <c r="G2205" s="18" t="n"/>
      <c r="H2205" s="33" t="n">
        <v>5.67</v>
      </c>
      <c r="I2205" s="33" t="n"/>
      <c r="J2205" s="33" t="n"/>
      <c r="K2205" s="34" t="n">
        <v>-0.8322035333888587</v>
      </c>
      <c r="L2205" s="35">
        <f>IF(ISNUMBER(K2205),EXP(K2205),"")</f>
        <v/>
      </c>
      <c r="M2205" s="18" t="inlineStr">
        <is>
          <t>every value from 0.01 to 24.55 in steps of 0.01</t>
        </is>
      </c>
      <c r="N2205" s="18" t="inlineStr">
        <is>
          <t>buildings|large|distance_to_river_km</t>
        </is>
      </c>
    </row>
    <row r="2206">
      <c r="B2206" s="18" t="inlineStr">
        <is>
          <t>buildings|large|distance_to_river_km|5.68</t>
        </is>
      </c>
      <c r="C2206" s="18" t="inlineStr">
        <is>
          <t>buildings</t>
        </is>
      </c>
      <c r="D2206" s="18" t="inlineStr">
        <is>
          <t>large</t>
        </is>
      </c>
      <c r="E2206" s="18" t="inlineStr">
        <is>
          <t>distance_to_river_km</t>
        </is>
      </c>
      <c r="F2206" s="18" t="inlineStr">
        <is>
          <t>spline value</t>
        </is>
      </c>
      <c r="G2206" s="18" t="n"/>
      <c r="H2206" s="33" t="n">
        <v>5.68</v>
      </c>
      <c r="I2206" s="33" t="n"/>
      <c r="J2206" s="33" t="n"/>
      <c r="K2206" s="34" t="n">
        <v>-0.8324359583251646</v>
      </c>
      <c r="L2206" s="35">
        <f>IF(ISNUMBER(K2206),EXP(K2206),"")</f>
        <v/>
      </c>
      <c r="M2206" s="18" t="inlineStr">
        <is>
          <t>every value from 0.01 to 24.55 in steps of 0.01</t>
        </is>
      </c>
      <c r="N2206" s="18" t="inlineStr">
        <is>
          <t>buildings|large|distance_to_river_km</t>
        </is>
      </c>
    </row>
    <row r="2207">
      <c r="B2207" s="18" t="inlineStr">
        <is>
          <t>buildings|large|distance_to_river_km|5.69</t>
        </is>
      </c>
      <c r="C2207" s="18" t="inlineStr">
        <is>
          <t>buildings</t>
        </is>
      </c>
      <c r="D2207" s="18" t="inlineStr">
        <is>
          <t>large</t>
        </is>
      </c>
      <c r="E2207" s="18" t="inlineStr">
        <is>
          <t>distance_to_river_km</t>
        </is>
      </c>
      <c r="F2207" s="18" t="inlineStr">
        <is>
          <t>spline value</t>
        </is>
      </c>
      <c r="G2207" s="18" t="n"/>
      <c r="H2207" s="33" t="n">
        <v>5.69</v>
      </c>
      <c r="I2207" s="33" t="n"/>
      <c r="J2207" s="33" t="n"/>
      <c r="K2207" s="34" t="n">
        <v>-0.8326683291252914</v>
      </c>
      <c r="L2207" s="35">
        <f>IF(ISNUMBER(K2207),EXP(K2207),"")</f>
        <v/>
      </c>
      <c r="M2207" s="18" t="inlineStr">
        <is>
          <t>every value from 0.01 to 24.55 in steps of 0.01</t>
        </is>
      </c>
      <c r="N2207" s="18" t="inlineStr">
        <is>
          <t>buildings|large|distance_to_river_km</t>
        </is>
      </c>
    </row>
    <row r="2208">
      <c r="B2208" s="18" t="inlineStr">
        <is>
          <t>buildings|large|distance_to_river_km|5.70</t>
        </is>
      </c>
      <c r="C2208" s="18" t="inlineStr">
        <is>
          <t>buildings</t>
        </is>
      </c>
      <c r="D2208" s="18" t="inlineStr">
        <is>
          <t>large</t>
        </is>
      </c>
      <c r="E2208" s="18" t="inlineStr">
        <is>
          <t>distance_to_river_km</t>
        </is>
      </c>
      <c r="F2208" s="18" t="inlineStr">
        <is>
          <t>spline value</t>
        </is>
      </c>
      <c r="G2208" s="18" t="n"/>
      <c r="H2208" s="33" t="n">
        <v>5.7</v>
      </c>
      <c r="I2208" s="33" t="n"/>
      <c r="J2208" s="33" t="n"/>
      <c r="K2208" s="34" t="n">
        <v>-0.8329006457023436</v>
      </c>
      <c r="L2208" s="35">
        <f>IF(ISNUMBER(K2208),EXP(K2208),"")</f>
        <v/>
      </c>
      <c r="M2208" s="18" t="inlineStr">
        <is>
          <t>every value from 0.01 to 24.55 in steps of 0.01</t>
        </is>
      </c>
      <c r="N2208" s="18" t="inlineStr">
        <is>
          <t>buildings|large|distance_to_river_km</t>
        </is>
      </c>
    </row>
    <row r="2209">
      <c r="B2209" s="18" t="inlineStr">
        <is>
          <t>buildings|large|distance_to_river_km|5.71</t>
        </is>
      </c>
      <c r="C2209" s="18" t="inlineStr">
        <is>
          <t>buildings</t>
        </is>
      </c>
      <c r="D2209" s="18" t="inlineStr">
        <is>
          <t>large</t>
        </is>
      </c>
      <c r="E2209" s="18" t="inlineStr">
        <is>
          <t>distance_to_river_km</t>
        </is>
      </c>
      <c r="F2209" s="18" t="inlineStr">
        <is>
          <t>spline value</t>
        </is>
      </c>
      <c r="G2209" s="18" t="n"/>
      <c r="H2209" s="33" t="n">
        <v>5.71</v>
      </c>
      <c r="I2209" s="33" t="n"/>
      <c r="J2209" s="33" t="n"/>
      <c r="K2209" s="34" t="n">
        <v>-0.8331329079694249</v>
      </c>
      <c r="L2209" s="35">
        <f>IF(ISNUMBER(K2209),EXP(K2209),"")</f>
        <v/>
      </c>
      <c r="M2209" s="18" t="inlineStr">
        <is>
          <t>every value from 0.01 to 24.55 in steps of 0.01</t>
        </is>
      </c>
      <c r="N2209" s="18" t="inlineStr">
        <is>
          <t>buildings|large|distance_to_river_km</t>
        </is>
      </c>
    </row>
    <row r="2210">
      <c r="B2210" s="18" t="inlineStr">
        <is>
          <t>buildings|large|distance_to_river_km|5.72</t>
        </is>
      </c>
      <c r="C2210" s="18" t="inlineStr">
        <is>
          <t>buildings</t>
        </is>
      </c>
      <c r="D2210" s="18" t="inlineStr">
        <is>
          <t>large</t>
        </is>
      </c>
      <c r="E2210" s="18" t="inlineStr">
        <is>
          <t>distance_to_river_km</t>
        </is>
      </c>
      <c r="F2210" s="18" t="inlineStr">
        <is>
          <t>spline value</t>
        </is>
      </c>
      <c r="G2210" s="18" t="n"/>
      <c r="H2210" s="33" t="n">
        <v>5.72</v>
      </c>
      <c r="I2210" s="33" t="n"/>
      <c r="J2210" s="33" t="n"/>
      <c r="K2210" s="34" t="n">
        <v>-0.8333651158396399</v>
      </c>
      <c r="L2210" s="35">
        <f>IF(ISNUMBER(K2210),EXP(K2210),"")</f>
        <v/>
      </c>
      <c r="M2210" s="18" t="inlineStr">
        <is>
          <t>every value from 0.01 to 24.55 in steps of 0.01</t>
        </is>
      </c>
      <c r="N2210" s="18" t="inlineStr">
        <is>
          <t>buildings|large|distance_to_river_km</t>
        </is>
      </c>
    </row>
    <row r="2211">
      <c r="B2211" s="18" t="inlineStr">
        <is>
          <t>buildings|large|distance_to_river_km|5.73</t>
        </is>
      </c>
      <c r="C2211" s="18" t="inlineStr">
        <is>
          <t>buildings</t>
        </is>
      </c>
      <c r="D2211" s="18" t="inlineStr">
        <is>
          <t>large</t>
        </is>
      </c>
      <c r="E2211" s="18" t="inlineStr">
        <is>
          <t>distance_to_river_km</t>
        </is>
      </c>
      <c r="F2211" s="18" t="inlineStr">
        <is>
          <t>spline value</t>
        </is>
      </c>
      <c r="G2211" s="18" t="n"/>
      <c r="H2211" s="33" t="n">
        <v>5.73</v>
      </c>
      <c r="I2211" s="33" t="n"/>
      <c r="J2211" s="33" t="n"/>
      <c r="K2211" s="34" t="n">
        <v>-0.833597269226092</v>
      </c>
      <c r="L2211" s="35">
        <f>IF(ISNUMBER(K2211),EXP(K2211),"")</f>
        <v/>
      </c>
      <c r="M2211" s="18" t="inlineStr">
        <is>
          <t>every value from 0.01 to 24.55 in steps of 0.01</t>
        </is>
      </c>
      <c r="N2211" s="18" t="inlineStr">
        <is>
          <t>buildings|large|distance_to_river_km</t>
        </is>
      </c>
    </row>
    <row r="2212">
      <c r="B2212" s="18" t="inlineStr">
        <is>
          <t>buildings|large|distance_to_river_km|5.74</t>
        </is>
      </c>
      <c r="C2212" s="18" t="inlineStr">
        <is>
          <t>buildings</t>
        </is>
      </c>
      <c r="D2212" s="18" t="inlineStr">
        <is>
          <t>large</t>
        </is>
      </c>
      <c r="E2212" s="18" t="inlineStr">
        <is>
          <t>distance_to_river_km</t>
        </is>
      </c>
      <c r="F2212" s="18" t="inlineStr">
        <is>
          <t>spline value</t>
        </is>
      </c>
      <c r="G2212" s="18" t="n"/>
      <c r="H2212" s="33" t="n">
        <v>5.74</v>
      </c>
      <c r="I2212" s="33" t="n"/>
      <c r="J2212" s="33" t="n"/>
      <c r="K2212" s="34" t="n">
        <v>-0.8338293680418853</v>
      </c>
      <c r="L2212" s="35">
        <f>IF(ISNUMBER(K2212),EXP(K2212),"")</f>
        <v/>
      </c>
      <c r="M2212" s="18" t="inlineStr">
        <is>
          <t>every value from 0.01 to 24.55 in steps of 0.01</t>
        </is>
      </c>
      <c r="N2212" s="18" t="inlineStr">
        <is>
          <t>buildings|large|distance_to_river_km</t>
        </is>
      </c>
    </row>
    <row r="2213">
      <c r="B2213" s="18" t="inlineStr">
        <is>
          <t>buildings|large|distance_to_river_km|5.75</t>
        </is>
      </c>
      <c r="C2213" s="18" t="inlineStr">
        <is>
          <t>buildings</t>
        </is>
      </c>
      <c r="D2213" s="18" t="inlineStr">
        <is>
          <t>large</t>
        </is>
      </c>
      <c r="E2213" s="18" t="inlineStr">
        <is>
          <t>distance_to_river_km</t>
        </is>
      </c>
      <c r="F2213" s="18" t="inlineStr">
        <is>
          <t>spline value</t>
        </is>
      </c>
      <c r="G2213" s="18" t="n"/>
      <c r="H2213" s="33" t="n">
        <v>5.75</v>
      </c>
      <c r="I2213" s="33" t="n"/>
      <c r="J2213" s="33" t="n"/>
      <c r="K2213" s="34" t="n">
        <v>-0.8340614122001244</v>
      </c>
      <c r="L2213" s="35">
        <f>IF(ISNUMBER(K2213),EXP(K2213),"")</f>
        <v/>
      </c>
      <c r="M2213" s="18" t="inlineStr">
        <is>
          <t>every value from 0.01 to 24.55 in steps of 0.01</t>
        </is>
      </c>
      <c r="N2213" s="18" t="inlineStr">
        <is>
          <t>buildings|large|distance_to_river_km</t>
        </is>
      </c>
    </row>
    <row r="2214">
      <c r="B2214" s="18" t="inlineStr">
        <is>
          <t>buildings|large|distance_to_river_km|5.76</t>
        </is>
      </c>
      <c r="C2214" s="18" t="inlineStr">
        <is>
          <t>buildings</t>
        </is>
      </c>
      <c r="D2214" s="18" t="inlineStr">
        <is>
          <t>large</t>
        </is>
      </c>
      <c r="E2214" s="18" t="inlineStr">
        <is>
          <t>distance_to_river_km</t>
        </is>
      </c>
      <c r="F2214" s="18" t="inlineStr">
        <is>
          <t>spline value</t>
        </is>
      </c>
      <c r="G2214" s="18" t="n"/>
      <c r="H2214" s="33" t="n">
        <v>5.76</v>
      </c>
      <c r="I2214" s="33" t="n"/>
      <c r="J2214" s="33" t="n"/>
      <c r="K2214" s="34" t="n">
        <v>-0.8342934016139131</v>
      </c>
      <c r="L2214" s="35">
        <f>IF(ISNUMBER(K2214),EXP(K2214),"")</f>
        <v/>
      </c>
      <c r="M2214" s="18" t="inlineStr">
        <is>
          <t>every value from 0.01 to 24.55 in steps of 0.01</t>
        </is>
      </c>
      <c r="N2214" s="18" t="inlineStr">
        <is>
          <t>buildings|large|distance_to_river_km</t>
        </is>
      </c>
    </row>
    <row r="2215">
      <c r="B2215" s="18" t="inlineStr">
        <is>
          <t>buildings|large|distance_to_river_km|5.77</t>
        </is>
      </c>
      <c r="C2215" s="18" t="inlineStr">
        <is>
          <t>buildings</t>
        </is>
      </c>
      <c r="D2215" s="18" t="inlineStr">
        <is>
          <t>large</t>
        </is>
      </c>
      <c r="E2215" s="18" t="inlineStr">
        <is>
          <t>distance_to_river_km</t>
        </is>
      </c>
      <c r="F2215" s="18" t="inlineStr">
        <is>
          <t>spline value</t>
        </is>
      </c>
      <c r="G2215" s="18" t="n"/>
      <c r="H2215" s="33" t="n">
        <v>5.77</v>
      </c>
      <c r="I2215" s="33" t="n"/>
      <c r="J2215" s="33" t="n"/>
      <c r="K2215" s="34" t="n">
        <v>-0.8345253361963549</v>
      </c>
      <c r="L2215" s="35">
        <f>IF(ISNUMBER(K2215),EXP(K2215),"")</f>
        <v/>
      </c>
      <c r="M2215" s="18" t="inlineStr">
        <is>
          <t>every value from 0.01 to 24.55 in steps of 0.01</t>
        </is>
      </c>
      <c r="N2215" s="18" t="inlineStr">
        <is>
          <t>buildings|large|distance_to_river_km</t>
        </is>
      </c>
    </row>
    <row r="2216">
      <c r="B2216" s="18" t="inlineStr">
        <is>
          <t>buildings|large|distance_to_river_km|5.78</t>
        </is>
      </c>
      <c r="C2216" s="18" t="inlineStr">
        <is>
          <t>buildings</t>
        </is>
      </c>
      <c r="D2216" s="18" t="inlineStr">
        <is>
          <t>large</t>
        </is>
      </c>
      <c r="E2216" s="18" t="inlineStr">
        <is>
          <t>distance_to_river_km</t>
        </is>
      </c>
      <c r="F2216" s="18" t="inlineStr">
        <is>
          <t>spline value</t>
        </is>
      </c>
      <c r="G2216" s="18" t="n"/>
      <c r="H2216" s="33" t="n">
        <v>5.78</v>
      </c>
      <c r="I2216" s="33" t="n"/>
      <c r="J2216" s="33" t="n"/>
      <c r="K2216" s="34" t="n">
        <v>-0.8347572158605544</v>
      </c>
      <c r="L2216" s="35">
        <f>IF(ISNUMBER(K2216),EXP(K2216),"")</f>
        <v/>
      </c>
      <c r="M2216" s="18" t="inlineStr">
        <is>
          <t>every value from 0.01 to 24.55 in steps of 0.01</t>
        </is>
      </c>
      <c r="N2216" s="18" t="inlineStr">
        <is>
          <t>buildings|large|distance_to_river_km</t>
        </is>
      </c>
    </row>
    <row r="2217">
      <c r="B2217" s="18" t="inlineStr">
        <is>
          <t>buildings|large|distance_to_river_km|5.79</t>
        </is>
      </c>
      <c r="C2217" s="18" t="inlineStr">
        <is>
          <t>buildings</t>
        </is>
      </c>
      <c r="D2217" s="18" t="inlineStr">
        <is>
          <t>large</t>
        </is>
      </c>
      <c r="E2217" s="18" t="inlineStr">
        <is>
          <t>distance_to_river_km</t>
        </is>
      </c>
      <c r="F2217" s="18" t="inlineStr">
        <is>
          <t>spline value</t>
        </is>
      </c>
      <c r="G2217" s="18" t="n"/>
      <c r="H2217" s="33" t="n">
        <v>5.79</v>
      </c>
      <c r="I2217" s="33" t="n"/>
      <c r="J2217" s="33" t="n"/>
      <c r="K2217" s="34" t="n">
        <v>-0.834989040519616</v>
      </c>
      <c r="L2217" s="35">
        <f>IF(ISNUMBER(K2217),EXP(K2217),"")</f>
        <v/>
      </c>
      <c r="M2217" s="18" t="inlineStr">
        <is>
          <t>every value from 0.01 to 24.55 in steps of 0.01</t>
        </is>
      </c>
      <c r="N2217" s="18" t="inlineStr">
        <is>
          <t>buildings|large|distance_to_river_km</t>
        </is>
      </c>
    </row>
    <row r="2218">
      <c r="B2218" s="18" t="inlineStr">
        <is>
          <t>buildings|large|distance_to_river_km|5.80</t>
        </is>
      </c>
      <c r="C2218" s="18" t="inlineStr">
        <is>
          <t>buildings</t>
        </is>
      </c>
      <c r="D2218" s="18" t="inlineStr">
        <is>
          <t>large</t>
        </is>
      </c>
      <c r="E2218" s="18" t="inlineStr">
        <is>
          <t>distance_to_river_km</t>
        </is>
      </c>
      <c r="F2218" s="18" t="inlineStr">
        <is>
          <t>spline value</t>
        </is>
      </c>
      <c r="G2218" s="18" t="n"/>
      <c r="H2218" s="33" t="n">
        <v>5.8</v>
      </c>
      <c r="I2218" s="33" t="n"/>
      <c r="J2218" s="33" t="n"/>
      <c r="K2218" s="34" t="n">
        <v>-0.8352208100866427</v>
      </c>
      <c r="L2218" s="35">
        <f>IF(ISNUMBER(K2218),EXP(K2218),"")</f>
        <v/>
      </c>
      <c r="M2218" s="18" t="inlineStr">
        <is>
          <t>every value from 0.01 to 24.55 in steps of 0.01</t>
        </is>
      </c>
      <c r="N2218" s="18" t="inlineStr">
        <is>
          <t>buildings|large|distance_to_river_km</t>
        </is>
      </c>
    </row>
    <row r="2219">
      <c r="B2219" s="18" t="inlineStr">
        <is>
          <t>buildings|large|distance_to_river_km|5.81</t>
        </is>
      </c>
      <c r="C2219" s="18" t="inlineStr">
        <is>
          <t>buildings</t>
        </is>
      </c>
      <c r="D2219" s="18" t="inlineStr">
        <is>
          <t>large</t>
        </is>
      </c>
      <c r="E2219" s="18" t="inlineStr">
        <is>
          <t>distance_to_river_km</t>
        </is>
      </c>
      <c r="F2219" s="18" t="inlineStr">
        <is>
          <t>spline value</t>
        </is>
      </c>
      <c r="G2219" s="18" t="n"/>
      <c r="H2219" s="33" t="n">
        <v>5.81</v>
      </c>
      <c r="I2219" s="33" t="n"/>
      <c r="J2219" s="33" t="n"/>
      <c r="K2219" s="34" t="n">
        <v>-0.8354525244747396</v>
      </c>
      <c r="L2219" s="35">
        <f>IF(ISNUMBER(K2219),EXP(K2219),"")</f>
        <v/>
      </c>
      <c r="M2219" s="18" t="inlineStr">
        <is>
          <t>every value from 0.01 to 24.55 in steps of 0.01</t>
        </is>
      </c>
      <c r="N2219" s="18" t="inlineStr">
        <is>
          <t>buildings|large|distance_to_river_km</t>
        </is>
      </c>
    </row>
    <row r="2220">
      <c r="B2220" s="18" t="inlineStr">
        <is>
          <t>buildings|large|distance_to_river_km|5.82</t>
        </is>
      </c>
      <c r="C2220" s="18" t="inlineStr">
        <is>
          <t>buildings</t>
        </is>
      </c>
      <c r="D2220" s="18" t="inlineStr">
        <is>
          <t>large</t>
        </is>
      </c>
      <c r="E2220" s="18" t="inlineStr">
        <is>
          <t>distance_to_river_km</t>
        </is>
      </c>
      <c r="F2220" s="18" t="inlineStr">
        <is>
          <t>spline value</t>
        </is>
      </c>
      <c r="G2220" s="18" t="n"/>
      <c r="H2220" s="33" t="n">
        <v>5.82</v>
      </c>
      <c r="I2220" s="33" t="n"/>
      <c r="J2220" s="33" t="n"/>
      <c r="K2220" s="34" t="n">
        <v>-0.8356841835970099</v>
      </c>
      <c r="L2220" s="35">
        <f>IF(ISNUMBER(K2220),EXP(K2220),"")</f>
        <v/>
      </c>
      <c r="M2220" s="18" t="inlineStr">
        <is>
          <t>every value from 0.01 to 24.55 in steps of 0.01</t>
        </is>
      </c>
      <c r="N2220" s="18" t="inlineStr">
        <is>
          <t>buildings|large|distance_to_river_km</t>
        </is>
      </c>
    </row>
    <row r="2221">
      <c r="B2221" s="18" t="inlineStr">
        <is>
          <t>buildings|large|distance_to_river_km|5.83</t>
        </is>
      </c>
      <c r="C2221" s="18" t="inlineStr">
        <is>
          <t>buildings</t>
        </is>
      </c>
      <c r="D2221" s="18" t="inlineStr">
        <is>
          <t>large</t>
        </is>
      </c>
      <c r="E2221" s="18" t="inlineStr">
        <is>
          <t>distance_to_river_km</t>
        </is>
      </c>
      <c r="F2221" s="18" t="inlineStr">
        <is>
          <t>spline value</t>
        </is>
      </c>
      <c r="G2221" s="18" t="n"/>
      <c r="H2221" s="33" t="n">
        <v>5.83</v>
      </c>
      <c r="I2221" s="33" t="n"/>
      <c r="J2221" s="33" t="n"/>
      <c r="K2221" s="34" t="n">
        <v>-0.8359157873665585</v>
      </c>
      <c r="L2221" s="35">
        <f>IF(ISNUMBER(K2221),EXP(K2221),"")</f>
        <v/>
      </c>
      <c r="M2221" s="18" t="inlineStr">
        <is>
          <t>every value from 0.01 to 24.55 in steps of 0.01</t>
        </is>
      </c>
      <c r="N2221" s="18" t="inlineStr">
        <is>
          <t>buildings|large|distance_to_river_km</t>
        </is>
      </c>
    </row>
    <row r="2222">
      <c r="B2222" s="18" t="inlineStr">
        <is>
          <t>buildings|large|distance_to_river_km|5.84</t>
        </is>
      </c>
      <c r="C2222" s="18" t="inlineStr">
        <is>
          <t>buildings</t>
        </is>
      </c>
      <c r="D2222" s="18" t="inlineStr">
        <is>
          <t>large</t>
        </is>
      </c>
      <c r="E2222" s="18" t="inlineStr">
        <is>
          <t>distance_to_river_km</t>
        </is>
      </c>
      <c r="F2222" s="18" t="inlineStr">
        <is>
          <t>spline value</t>
        </is>
      </c>
      <c r="G2222" s="18" t="n"/>
      <c r="H2222" s="33" t="n">
        <v>5.84</v>
      </c>
      <c r="I2222" s="33" t="n"/>
      <c r="J2222" s="33" t="n"/>
      <c r="K2222" s="34" t="n">
        <v>-0.8361473356964886</v>
      </c>
      <c r="L2222" s="35">
        <f>IF(ISNUMBER(K2222),EXP(K2222),"")</f>
        <v/>
      </c>
      <c r="M2222" s="18" t="inlineStr">
        <is>
          <t>every value from 0.01 to 24.55 in steps of 0.01</t>
        </is>
      </c>
      <c r="N2222" s="18" t="inlineStr">
        <is>
          <t>buildings|large|distance_to_river_km</t>
        </is>
      </c>
    </row>
    <row r="2223">
      <c r="B2223" s="18" t="inlineStr">
        <is>
          <t>buildings|large|distance_to_river_km|5.85</t>
        </is>
      </c>
      <c r="C2223" s="18" t="inlineStr">
        <is>
          <t>buildings</t>
        </is>
      </c>
      <c r="D2223" s="18" t="inlineStr">
        <is>
          <t>large</t>
        </is>
      </c>
      <c r="E2223" s="18" t="inlineStr">
        <is>
          <t>distance_to_river_km</t>
        </is>
      </c>
      <c r="F2223" s="18" t="inlineStr">
        <is>
          <t>spline value</t>
        </is>
      </c>
      <c r="G2223" s="18" t="n"/>
      <c r="H2223" s="33" t="n">
        <v>5.85</v>
      </c>
      <c r="I2223" s="33" t="n"/>
      <c r="J2223" s="33" t="n"/>
      <c r="K2223" s="34" t="n">
        <v>-0.8363788284999046</v>
      </c>
      <c r="L2223" s="35">
        <f>IF(ISNUMBER(K2223),EXP(K2223),"")</f>
        <v/>
      </c>
      <c r="M2223" s="18" t="inlineStr">
        <is>
          <t>every value from 0.01 to 24.55 in steps of 0.01</t>
        </is>
      </c>
      <c r="N2223" s="18" t="inlineStr">
        <is>
          <t>buildings|large|distance_to_river_km</t>
        </is>
      </c>
    </row>
    <row r="2224">
      <c r="B2224" s="18" t="inlineStr">
        <is>
          <t>buildings|large|distance_to_river_km|5.86</t>
        </is>
      </c>
      <c r="C2224" s="18" t="inlineStr">
        <is>
          <t>buildings</t>
        </is>
      </c>
      <c r="D2224" s="18" t="inlineStr">
        <is>
          <t>large</t>
        </is>
      </c>
      <c r="E2224" s="18" t="inlineStr">
        <is>
          <t>distance_to_river_km</t>
        </is>
      </c>
      <c r="F2224" s="18" t="inlineStr">
        <is>
          <t>spline value</t>
        </is>
      </c>
      <c r="G2224" s="18" t="n"/>
      <c r="H2224" s="33" t="n">
        <v>5.86</v>
      </c>
      <c r="I2224" s="33" t="n"/>
      <c r="J2224" s="33" t="n"/>
      <c r="K2224" s="34" t="n">
        <v>-0.836610265689911</v>
      </c>
      <c r="L2224" s="35">
        <f>IF(ISNUMBER(K2224),EXP(K2224),"")</f>
        <v/>
      </c>
      <c r="M2224" s="18" t="inlineStr">
        <is>
          <t>every value from 0.01 to 24.55 in steps of 0.01</t>
        </is>
      </c>
      <c r="N2224" s="18" t="inlineStr">
        <is>
          <t>buildings|large|distance_to_river_km</t>
        </is>
      </c>
    </row>
    <row r="2225">
      <c r="B2225" s="18" t="inlineStr">
        <is>
          <t>buildings|large|distance_to_river_km|5.87</t>
        </is>
      </c>
      <c r="C2225" s="18" t="inlineStr">
        <is>
          <t>buildings</t>
        </is>
      </c>
      <c r="D2225" s="18" t="inlineStr">
        <is>
          <t>large</t>
        </is>
      </c>
      <c r="E2225" s="18" t="inlineStr">
        <is>
          <t>distance_to_river_km</t>
        </is>
      </c>
      <c r="F2225" s="18" t="inlineStr">
        <is>
          <t>spline value</t>
        </is>
      </c>
      <c r="G2225" s="18" t="n"/>
      <c r="H2225" s="33" t="n">
        <v>5.87</v>
      </c>
      <c r="I2225" s="33" t="n"/>
      <c r="J2225" s="33" t="n"/>
      <c r="K2225" s="34" t="n">
        <v>-0.836841647179611</v>
      </c>
      <c r="L2225" s="35">
        <f>IF(ISNUMBER(K2225),EXP(K2225),"")</f>
        <v/>
      </c>
      <c r="M2225" s="18" t="inlineStr">
        <is>
          <t>every value from 0.01 to 24.55 in steps of 0.01</t>
        </is>
      </c>
      <c r="N2225" s="18" t="inlineStr">
        <is>
          <t>buildings|large|distance_to_river_km</t>
        </is>
      </c>
    </row>
    <row r="2226">
      <c r="B2226" s="18" t="inlineStr">
        <is>
          <t>buildings|large|distance_to_river_km|5.88</t>
        </is>
      </c>
      <c r="C2226" s="18" t="inlineStr">
        <is>
          <t>buildings</t>
        </is>
      </c>
      <c r="D2226" s="18" t="inlineStr">
        <is>
          <t>large</t>
        </is>
      </c>
      <c r="E2226" s="18" t="inlineStr">
        <is>
          <t>distance_to_river_km</t>
        </is>
      </c>
      <c r="F2226" s="18" t="inlineStr">
        <is>
          <t>spline value</t>
        </is>
      </c>
      <c r="G2226" s="18" t="n"/>
      <c r="H2226" s="33" t="n">
        <v>5.88</v>
      </c>
      <c r="I2226" s="33" t="n"/>
      <c r="J2226" s="33" t="n"/>
      <c r="K2226" s="34" t="n">
        <v>-0.8370729728821095</v>
      </c>
      <c r="L2226" s="35">
        <f>IF(ISNUMBER(K2226),EXP(K2226),"")</f>
        <v/>
      </c>
      <c r="M2226" s="18" t="inlineStr">
        <is>
          <t>every value from 0.01 to 24.55 in steps of 0.01</t>
        </is>
      </c>
      <c r="N2226" s="18" t="inlineStr">
        <is>
          <t>buildings|large|distance_to_river_km</t>
        </is>
      </c>
    </row>
    <row r="2227">
      <c r="B2227" s="18" t="inlineStr">
        <is>
          <t>buildings|large|distance_to_river_km|5.89</t>
        </is>
      </c>
      <c r="C2227" s="18" t="inlineStr">
        <is>
          <t>buildings</t>
        </is>
      </c>
      <c r="D2227" s="18" t="inlineStr">
        <is>
          <t>large</t>
        </is>
      </c>
      <c r="E2227" s="18" t="inlineStr">
        <is>
          <t>distance_to_river_km</t>
        </is>
      </c>
      <c r="F2227" s="18" t="inlineStr">
        <is>
          <t>spline value</t>
        </is>
      </c>
      <c r="G2227" s="18" t="n"/>
      <c r="H2227" s="33" t="n">
        <v>5.89</v>
      </c>
      <c r="I2227" s="33" t="n"/>
      <c r="J2227" s="33" t="n"/>
      <c r="K2227" s="34" t="n">
        <v>-0.8373042427105097</v>
      </c>
      <c r="L2227" s="35">
        <f>IF(ISNUMBER(K2227),EXP(K2227),"")</f>
        <v/>
      </c>
      <c r="M2227" s="18" t="inlineStr">
        <is>
          <t>every value from 0.01 to 24.55 in steps of 0.01</t>
        </is>
      </c>
      <c r="N2227" s="18" t="inlineStr">
        <is>
          <t>buildings|large|distance_to_river_km</t>
        </is>
      </c>
    </row>
    <row r="2228">
      <c r="B2228" s="18" t="inlineStr">
        <is>
          <t>buildings|large|distance_to_river_km|5.90</t>
        </is>
      </c>
      <c r="C2228" s="18" t="inlineStr">
        <is>
          <t>buildings</t>
        </is>
      </c>
      <c r="D2228" s="18" t="inlineStr">
        <is>
          <t>large</t>
        </is>
      </c>
      <c r="E2228" s="18" t="inlineStr">
        <is>
          <t>distance_to_river_km</t>
        </is>
      </c>
      <c r="F2228" s="18" t="inlineStr">
        <is>
          <t>spline value</t>
        </is>
      </c>
      <c r="G2228" s="18" t="n"/>
      <c r="H2228" s="33" t="n">
        <v>5.9</v>
      </c>
      <c r="I2228" s="33" t="n"/>
      <c r="J2228" s="33" t="n"/>
      <c r="K2228" s="34" t="n">
        <v>-0.8375354565779164</v>
      </c>
      <c r="L2228" s="35">
        <f>IF(ISNUMBER(K2228),EXP(K2228),"")</f>
        <v/>
      </c>
      <c r="M2228" s="18" t="inlineStr">
        <is>
          <t>every value from 0.01 to 24.55 in steps of 0.01</t>
        </is>
      </c>
      <c r="N2228" s="18" t="inlineStr">
        <is>
          <t>buildings|large|distance_to_river_km</t>
        </is>
      </c>
    </row>
    <row r="2229">
      <c r="B2229" s="18" t="inlineStr">
        <is>
          <t>buildings|large|distance_to_river_km|5.91</t>
        </is>
      </c>
      <c r="C2229" s="18" t="inlineStr">
        <is>
          <t>buildings</t>
        </is>
      </c>
      <c r="D2229" s="18" t="inlineStr">
        <is>
          <t>large</t>
        </is>
      </c>
      <c r="E2229" s="18" t="inlineStr">
        <is>
          <t>distance_to_river_km</t>
        </is>
      </c>
      <c r="F2229" s="18" t="inlineStr">
        <is>
          <t>spline value</t>
        </is>
      </c>
      <c r="G2229" s="18" t="n"/>
      <c r="H2229" s="33" t="n">
        <v>5.91</v>
      </c>
      <c r="I2229" s="33" t="n"/>
      <c r="J2229" s="33" t="n"/>
      <c r="K2229" s="34" t="n">
        <v>-0.8377666143974331</v>
      </c>
      <c r="L2229" s="35">
        <f>IF(ISNUMBER(K2229),EXP(K2229),"")</f>
        <v/>
      </c>
      <c r="M2229" s="18" t="inlineStr">
        <is>
          <t>every value from 0.01 to 24.55 in steps of 0.01</t>
        </is>
      </c>
      <c r="N2229" s="18" t="inlineStr">
        <is>
          <t>buildings|large|distance_to_river_km</t>
        </is>
      </c>
    </row>
    <row r="2230">
      <c r="B2230" s="18" t="inlineStr">
        <is>
          <t>buildings|large|distance_to_river_km|5.92</t>
        </is>
      </c>
      <c r="C2230" s="18" t="inlineStr">
        <is>
          <t>buildings</t>
        </is>
      </c>
      <c r="D2230" s="18" t="inlineStr">
        <is>
          <t>large</t>
        </is>
      </c>
      <c r="E2230" s="18" t="inlineStr">
        <is>
          <t>distance_to_river_km</t>
        </is>
      </c>
      <c r="F2230" s="18" t="inlineStr">
        <is>
          <t>spline value</t>
        </is>
      </c>
      <c r="G2230" s="18" t="n"/>
      <c r="H2230" s="33" t="n">
        <v>5.92</v>
      </c>
      <c r="I2230" s="33" t="n"/>
      <c r="J2230" s="33" t="n"/>
      <c r="K2230" s="34" t="n">
        <v>-0.8379977160821641</v>
      </c>
      <c r="L2230" s="35">
        <f>IF(ISNUMBER(K2230),EXP(K2230),"")</f>
        <v/>
      </c>
      <c r="M2230" s="18" t="inlineStr">
        <is>
          <t>every value from 0.01 to 24.55 in steps of 0.01</t>
        </is>
      </c>
      <c r="N2230" s="18" t="inlineStr">
        <is>
          <t>buildings|large|distance_to_river_km</t>
        </is>
      </c>
    </row>
    <row r="2231">
      <c r="B2231" s="18" t="inlineStr">
        <is>
          <t>buildings|large|distance_to_river_km|5.93</t>
        </is>
      </c>
      <c r="C2231" s="18" t="inlineStr">
        <is>
          <t>buildings</t>
        </is>
      </c>
      <c r="D2231" s="18" t="inlineStr">
        <is>
          <t>large</t>
        </is>
      </c>
      <c r="E2231" s="18" t="inlineStr">
        <is>
          <t>distance_to_river_km</t>
        </is>
      </c>
      <c r="F2231" s="18" t="inlineStr">
        <is>
          <t>spline value</t>
        </is>
      </c>
      <c r="G2231" s="18" t="n"/>
      <c r="H2231" s="33" t="n">
        <v>5.93</v>
      </c>
      <c r="I2231" s="33" t="n"/>
      <c r="J2231" s="33" t="n"/>
      <c r="K2231" s="34" t="n">
        <v>-0.8382287615452134</v>
      </c>
      <c r="L2231" s="35">
        <f>IF(ISNUMBER(K2231),EXP(K2231),"")</f>
        <v/>
      </c>
      <c r="M2231" s="18" t="inlineStr">
        <is>
          <t>every value from 0.01 to 24.55 in steps of 0.01</t>
        </is>
      </c>
      <c r="N2231" s="18" t="inlineStr">
        <is>
          <t>buildings|large|distance_to_river_km</t>
        </is>
      </c>
    </row>
    <row r="2232">
      <c r="B2232" s="18" t="inlineStr">
        <is>
          <t>buildings|large|distance_to_river_km|5.94</t>
        </is>
      </c>
      <c r="C2232" s="18" t="inlineStr">
        <is>
          <t>buildings</t>
        </is>
      </c>
      <c r="D2232" s="18" t="inlineStr">
        <is>
          <t>large</t>
        </is>
      </c>
      <c r="E2232" s="18" t="inlineStr">
        <is>
          <t>distance_to_river_km</t>
        </is>
      </c>
      <c r="F2232" s="18" t="inlineStr">
        <is>
          <t>spline value</t>
        </is>
      </c>
      <c r="G2232" s="18" t="n"/>
      <c r="H2232" s="33" t="n">
        <v>5.94</v>
      </c>
      <c r="I2232" s="33" t="n"/>
      <c r="J2232" s="33" t="n"/>
      <c r="K2232" s="34" t="n">
        <v>-0.8384597506996854</v>
      </c>
      <c r="L2232" s="35">
        <f>IF(ISNUMBER(K2232),EXP(K2232),"")</f>
        <v/>
      </c>
      <c r="M2232" s="18" t="inlineStr">
        <is>
          <t>every value from 0.01 to 24.55 in steps of 0.01</t>
        </is>
      </c>
      <c r="N2232" s="18" t="inlineStr">
        <is>
          <t>buildings|large|distance_to_river_km</t>
        </is>
      </c>
    </row>
    <row r="2233">
      <c r="B2233" s="18" t="inlineStr">
        <is>
          <t>buildings|large|distance_to_river_km|5.95</t>
        </is>
      </c>
      <c r="C2233" s="18" t="inlineStr">
        <is>
          <t>buildings</t>
        </is>
      </c>
      <c r="D2233" s="18" t="inlineStr">
        <is>
          <t>large</t>
        </is>
      </c>
      <c r="E2233" s="18" t="inlineStr">
        <is>
          <t>distance_to_river_km</t>
        </is>
      </c>
      <c r="F2233" s="18" t="inlineStr">
        <is>
          <t>spline value</t>
        </is>
      </c>
      <c r="G2233" s="18" t="n"/>
      <c r="H2233" s="33" t="n">
        <v>5.95</v>
      </c>
      <c r="I2233" s="33" t="n"/>
      <c r="J2233" s="33" t="n"/>
      <c r="K2233" s="34" t="n">
        <v>-0.8386906834586833</v>
      </c>
      <c r="L2233" s="35">
        <f>IF(ISNUMBER(K2233),EXP(K2233),"")</f>
        <v/>
      </c>
      <c r="M2233" s="18" t="inlineStr">
        <is>
          <t>every value from 0.01 to 24.55 in steps of 0.01</t>
        </is>
      </c>
      <c r="N2233" s="18" t="inlineStr">
        <is>
          <t>buildings|large|distance_to_river_km</t>
        </is>
      </c>
    </row>
    <row r="2234">
      <c r="B2234" s="18" t="inlineStr">
        <is>
          <t>buildings|large|distance_to_river_km|5.96</t>
        </is>
      </c>
      <c r="C2234" s="18" t="inlineStr">
        <is>
          <t>buildings</t>
        </is>
      </c>
      <c r="D2234" s="18" t="inlineStr">
        <is>
          <t>large</t>
        </is>
      </c>
      <c r="E2234" s="18" t="inlineStr">
        <is>
          <t>distance_to_river_km</t>
        </is>
      </c>
      <c r="F2234" s="18" t="inlineStr">
        <is>
          <t>spline value</t>
        </is>
      </c>
      <c r="G2234" s="18" t="n"/>
      <c r="H2234" s="33" t="n">
        <v>5.96</v>
      </c>
      <c r="I2234" s="33" t="n"/>
      <c r="J2234" s="33" t="n"/>
      <c r="K2234" s="34" t="n">
        <v>-0.838921559735312</v>
      </c>
      <c r="L2234" s="35">
        <f>IF(ISNUMBER(K2234),EXP(K2234),"")</f>
        <v/>
      </c>
      <c r="M2234" s="18" t="inlineStr">
        <is>
          <t>every value from 0.01 to 24.55 in steps of 0.01</t>
        </is>
      </c>
      <c r="N2234" s="18" t="inlineStr">
        <is>
          <t>buildings|large|distance_to_river_km</t>
        </is>
      </c>
    </row>
    <row r="2235">
      <c r="B2235" s="18" t="inlineStr">
        <is>
          <t>buildings|large|distance_to_river_km|5.97</t>
        </is>
      </c>
      <c r="C2235" s="18" t="inlineStr">
        <is>
          <t>buildings</t>
        </is>
      </c>
      <c r="D2235" s="18" t="inlineStr">
        <is>
          <t>large</t>
        </is>
      </c>
      <c r="E2235" s="18" t="inlineStr">
        <is>
          <t>distance_to_river_km</t>
        </is>
      </c>
      <c r="F2235" s="18" t="inlineStr">
        <is>
          <t>spline value</t>
        </is>
      </c>
      <c r="G2235" s="18" t="n"/>
      <c r="H2235" s="33" t="n">
        <v>5.97</v>
      </c>
      <c r="I2235" s="33" t="n"/>
      <c r="J2235" s="33" t="n"/>
      <c r="K2235" s="34" t="n">
        <v>-0.8391523794426752</v>
      </c>
      <c r="L2235" s="35">
        <f>IF(ISNUMBER(K2235),EXP(K2235),"")</f>
        <v/>
      </c>
      <c r="M2235" s="18" t="inlineStr">
        <is>
          <t>every value from 0.01 to 24.55 in steps of 0.01</t>
        </is>
      </c>
      <c r="N2235" s="18" t="inlineStr">
        <is>
          <t>buildings|large|distance_to_river_km</t>
        </is>
      </c>
    </row>
    <row r="2236">
      <c r="B2236" s="18" t="inlineStr">
        <is>
          <t>buildings|large|distance_to_river_km|5.98</t>
        </is>
      </c>
      <c r="C2236" s="18" t="inlineStr">
        <is>
          <t>buildings</t>
        </is>
      </c>
      <c r="D2236" s="18" t="inlineStr">
        <is>
          <t>large</t>
        </is>
      </c>
      <c r="E2236" s="18" t="inlineStr">
        <is>
          <t>distance_to_river_km</t>
        </is>
      </c>
      <c r="F2236" s="18" t="inlineStr">
        <is>
          <t>spline value</t>
        </is>
      </c>
      <c r="G2236" s="18" t="n"/>
      <c r="H2236" s="33" t="n">
        <v>5.98</v>
      </c>
      <c r="I2236" s="33" t="n"/>
      <c r="J2236" s="33" t="n"/>
      <c r="K2236" s="34" t="n">
        <v>-0.8393831424938768</v>
      </c>
      <c r="L2236" s="35">
        <f>IF(ISNUMBER(K2236),EXP(K2236),"")</f>
        <v/>
      </c>
      <c r="M2236" s="18" t="inlineStr">
        <is>
          <t>every value from 0.01 to 24.55 in steps of 0.01</t>
        </is>
      </c>
      <c r="N2236" s="18" t="inlineStr">
        <is>
          <t>buildings|large|distance_to_river_km</t>
        </is>
      </c>
    </row>
    <row r="2237">
      <c r="B2237" s="18" t="inlineStr">
        <is>
          <t>buildings|large|distance_to_river_km|5.99</t>
        </is>
      </c>
      <c r="C2237" s="18" t="inlineStr">
        <is>
          <t>buildings</t>
        </is>
      </c>
      <c r="D2237" s="18" t="inlineStr">
        <is>
          <t>large</t>
        </is>
      </c>
      <c r="E2237" s="18" t="inlineStr">
        <is>
          <t>distance_to_river_km</t>
        </is>
      </c>
      <c r="F2237" s="18" t="inlineStr">
        <is>
          <t>spline value</t>
        </is>
      </c>
      <c r="G2237" s="18" t="n"/>
      <c r="H2237" s="33" t="n">
        <v>5.99</v>
      </c>
      <c r="I2237" s="33" t="n"/>
      <c r="J2237" s="33" t="n"/>
      <c r="K2237" s="34" t="n">
        <v>-0.8396138488020208</v>
      </c>
      <c r="L2237" s="35">
        <f>IF(ISNUMBER(K2237),EXP(K2237),"")</f>
        <v/>
      </c>
      <c r="M2237" s="18" t="inlineStr">
        <is>
          <t>every value from 0.01 to 24.55 in steps of 0.01</t>
        </is>
      </c>
      <c r="N2237" s="18" t="inlineStr">
        <is>
          <t>buildings|large|distance_to_river_km</t>
        </is>
      </c>
    </row>
    <row r="2238">
      <c r="B2238" s="18" t="inlineStr">
        <is>
          <t>buildings|large|distance_to_river_km|6.00</t>
        </is>
      </c>
      <c r="C2238" s="18" t="inlineStr">
        <is>
          <t>buildings</t>
        </is>
      </c>
      <c r="D2238" s="18" t="inlineStr">
        <is>
          <t>large</t>
        </is>
      </c>
      <c r="E2238" s="18" t="inlineStr">
        <is>
          <t>distance_to_river_km</t>
        </is>
      </c>
      <c r="F2238" s="18" t="inlineStr">
        <is>
          <t>spline value</t>
        </is>
      </c>
      <c r="G2238" s="18" t="n"/>
      <c r="H2238" s="33" t="n">
        <v>6</v>
      </c>
      <c r="I2238" s="33" t="n"/>
      <c r="J2238" s="33" t="n"/>
      <c r="K2238" s="34" t="n">
        <v>-0.839844498280212</v>
      </c>
      <c r="L2238" s="35">
        <f>IF(ISNUMBER(K2238),EXP(K2238),"")</f>
        <v/>
      </c>
      <c r="M2238" s="18" t="inlineStr">
        <is>
          <t>every value from 0.01 to 24.55 in steps of 0.01</t>
        </is>
      </c>
      <c r="N2238" s="18" t="inlineStr">
        <is>
          <t>buildings|large|distance_to_river_km</t>
        </is>
      </c>
    </row>
    <row r="2239">
      <c r="B2239" s="18" t="inlineStr">
        <is>
          <t>buildings|large|distance_to_river_km|6.01</t>
        </is>
      </c>
      <c r="C2239" s="18" t="inlineStr">
        <is>
          <t>buildings</t>
        </is>
      </c>
      <c r="D2239" s="18" t="inlineStr">
        <is>
          <t>large</t>
        </is>
      </c>
      <c r="E2239" s="18" t="inlineStr">
        <is>
          <t>distance_to_river_km</t>
        </is>
      </c>
      <c r="F2239" s="18" t="inlineStr">
        <is>
          <t>spline value</t>
        </is>
      </c>
      <c r="G2239" s="18" t="n"/>
      <c r="H2239" s="33" t="n">
        <v>6.01</v>
      </c>
      <c r="I2239" s="33" t="n"/>
      <c r="J2239" s="33" t="n"/>
      <c r="K2239" s="34" t="n">
        <v>-0.8400750908415537</v>
      </c>
      <c r="L2239" s="35">
        <f>IF(ISNUMBER(K2239),EXP(K2239),"")</f>
        <v/>
      </c>
      <c r="M2239" s="18" t="inlineStr">
        <is>
          <t>every value from 0.01 to 24.55 in steps of 0.01</t>
        </is>
      </c>
      <c r="N2239" s="18" t="inlineStr">
        <is>
          <t>buildings|large|distance_to_river_km</t>
        </is>
      </c>
    </row>
    <row r="2240">
      <c r="B2240" s="18" t="inlineStr">
        <is>
          <t>buildings|large|distance_to_river_km|6.02</t>
        </is>
      </c>
      <c r="C2240" s="18" t="inlineStr">
        <is>
          <t>buildings</t>
        </is>
      </c>
      <c r="D2240" s="18" t="inlineStr">
        <is>
          <t>large</t>
        </is>
      </c>
      <c r="E2240" s="18" t="inlineStr">
        <is>
          <t>distance_to_river_km</t>
        </is>
      </c>
      <c r="F2240" s="18" t="inlineStr">
        <is>
          <t>spline value</t>
        </is>
      </c>
      <c r="G2240" s="18" t="n"/>
      <c r="H2240" s="33" t="n">
        <v>6.02</v>
      </c>
      <c r="I2240" s="33" t="n"/>
      <c r="J2240" s="33" t="n"/>
      <c r="K2240" s="34" t="n">
        <v>-0.8403056263991497</v>
      </c>
      <c r="L2240" s="35">
        <f>IF(ISNUMBER(K2240),EXP(K2240),"")</f>
        <v/>
      </c>
      <c r="M2240" s="18" t="inlineStr">
        <is>
          <t>every value from 0.01 to 24.55 in steps of 0.01</t>
        </is>
      </c>
      <c r="N2240" s="18" t="inlineStr">
        <is>
          <t>buildings|large|distance_to_river_km</t>
        </is>
      </c>
    </row>
    <row r="2241">
      <c r="B2241" s="18" t="inlineStr">
        <is>
          <t>buildings|large|distance_to_river_km|6.03</t>
        </is>
      </c>
      <c r="C2241" s="18" t="inlineStr">
        <is>
          <t>buildings</t>
        </is>
      </c>
      <c r="D2241" s="18" t="inlineStr">
        <is>
          <t>large</t>
        </is>
      </c>
      <c r="E2241" s="18" t="inlineStr">
        <is>
          <t>distance_to_river_km</t>
        </is>
      </c>
      <c r="F2241" s="18" t="inlineStr">
        <is>
          <t>spline value</t>
        </is>
      </c>
      <c r="G2241" s="18" t="n"/>
      <c r="H2241" s="33" t="n">
        <v>6.03</v>
      </c>
      <c r="I2241" s="33" t="n"/>
      <c r="J2241" s="33" t="n"/>
      <c r="K2241" s="34" t="n">
        <v>-0.8405361048661049</v>
      </c>
      <c r="L2241" s="35">
        <f>IF(ISNUMBER(K2241),EXP(K2241),"")</f>
        <v/>
      </c>
      <c r="M2241" s="18" t="inlineStr">
        <is>
          <t>every value from 0.01 to 24.55 in steps of 0.01</t>
        </is>
      </c>
      <c r="N2241" s="18" t="inlineStr">
        <is>
          <t>buildings|large|distance_to_river_km</t>
        </is>
      </c>
    </row>
    <row r="2242">
      <c r="B2242" s="18" t="inlineStr">
        <is>
          <t>buildings|large|distance_to_river_km|6.04</t>
        </is>
      </c>
      <c r="C2242" s="18" t="inlineStr">
        <is>
          <t>buildings</t>
        </is>
      </c>
      <c r="D2242" s="18" t="inlineStr">
        <is>
          <t>large</t>
        </is>
      </c>
      <c r="E2242" s="18" t="inlineStr">
        <is>
          <t>distance_to_river_km</t>
        </is>
      </c>
      <c r="F2242" s="18" t="inlineStr">
        <is>
          <t>spline value</t>
        </is>
      </c>
      <c r="G2242" s="18" t="n"/>
      <c r="H2242" s="33" t="n">
        <v>6.04</v>
      </c>
      <c r="I2242" s="33" t="n"/>
      <c r="J2242" s="33" t="n"/>
      <c r="K2242" s="34" t="n">
        <v>-0.8407665261555231</v>
      </c>
      <c r="L2242" s="35">
        <f>IF(ISNUMBER(K2242),EXP(K2242),"")</f>
        <v/>
      </c>
      <c r="M2242" s="18" t="inlineStr">
        <is>
          <t>every value from 0.01 to 24.55 in steps of 0.01</t>
        </is>
      </c>
      <c r="N2242" s="18" t="inlineStr">
        <is>
          <t>buildings|large|distance_to_river_km</t>
        </is>
      </c>
    </row>
    <row r="2243">
      <c r="B2243" s="18" t="inlineStr">
        <is>
          <t>buildings|large|distance_to_river_km|6.05</t>
        </is>
      </c>
      <c r="C2243" s="18" t="inlineStr">
        <is>
          <t>buildings</t>
        </is>
      </c>
      <c r="D2243" s="18" t="inlineStr">
        <is>
          <t>large</t>
        </is>
      </c>
      <c r="E2243" s="18" t="inlineStr">
        <is>
          <t>distance_to_river_km</t>
        </is>
      </c>
      <c r="F2243" s="18" t="inlineStr">
        <is>
          <t>spline value</t>
        </is>
      </c>
      <c r="G2243" s="18" t="n"/>
      <c r="H2243" s="33" t="n">
        <v>6.05</v>
      </c>
      <c r="I2243" s="33" t="n"/>
      <c r="J2243" s="33" t="n"/>
      <c r="K2243" s="34" t="n">
        <v>-0.8409968901805077</v>
      </c>
      <c r="L2243" s="35">
        <f>IF(ISNUMBER(K2243),EXP(K2243),"")</f>
        <v/>
      </c>
      <c r="M2243" s="18" t="inlineStr">
        <is>
          <t>every value from 0.01 to 24.55 in steps of 0.01</t>
        </is>
      </c>
      <c r="N2243" s="18" t="inlineStr">
        <is>
          <t>buildings|large|distance_to_river_km</t>
        </is>
      </c>
    </row>
    <row r="2244">
      <c r="B2244" s="18" t="inlineStr">
        <is>
          <t>buildings|large|distance_to_river_km|6.06</t>
        </is>
      </c>
      <c r="C2244" s="18" t="inlineStr">
        <is>
          <t>buildings</t>
        </is>
      </c>
      <c r="D2244" s="18" t="inlineStr">
        <is>
          <t>large</t>
        </is>
      </c>
      <c r="E2244" s="18" t="inlineStr">
        <is>
          <t>distance_to_river_km</t>
        </is>
      </c>
      <c r="F2244" s="18" t="inlineStr">
        <is>
          <t>spline value</t>
        </is>
      </c>
      <c r="G2244" s="18" t="n"/>
      <c r="H2244" s="33" t="n">
        <v>6.06</v>
      </c>
      <c r="I2244" s="33" t="n"/>
      <c r="J2244" s="33" t="n"/>
      <c r="K2244" s="34" t="n">
        <v>-0.8412271968541637</v>
      </c>
      <c r="L2244" s="35">
        <f>IF(ISNUMBER(K2244),EXP(K2244),"")</f>
        <v/>
      </c>
      <c r="M2244" s="18" t="inlineStr">
        <is>
          <t>every value from 0.01 to 24.55 in steps of 0.01</t>
        </is>
      </c>
      <c r="N2244" s="18" t="inlineStr">
        <is>
          <t>buildings|large|distance_to_river_km</t>
        </is>
      </c>
    </row>
    <row r="2245">
      <c r="B2245" s="18" t="inlineStr">
        <is>
          <t>buildings|large|distance_to_river_km|6.07</t>
        </is>
      </c>
      <c r="C2245" s="18" t="inlineStr">
        <is>
          <t>buildings</t>
        </is>
      </c>
      <c r="D2245" s="18" t="inlineStr">
        <is>
          <t>large</t>
        </is>
      </c>
      <c r="E2245" s="18" t="inlineStr">
        <is>
          <t>distance_to_river_km</t>
        </is>
      </c>
      <c r="F2245" s="18" t="inlineStr">
        <is>
          <t>spline value</t>
        </is>
      </c>
      <c r="G2245" s="18" t="n"/>
      <c r="H2245" s="33" t="n">
        <v>6.07</v>
      </c>
      <c r="I2245" s="33" t="n"/>
      <c r="J2245" s="33" t="n"/>
      <c r="K2245" s="34" t="n">
        <v>-0.8414574460895944</v>
      </c>
      <c r="L2245" s="35">
        <f>IF(ISNUMBER(K2245),EXP(K2245),"")</f>
        <v/>
      </c>
      <c r="M2245" s="18" t="inlineStr">
        <is>
          <t>every value from 0.01 to 24.55 in steps of 0.01</t>
        </is>
      </c>
      <c r="N2245" s="18" t="inlineStr">
        <is>
          <t>buildings|large|distance_to_river_km</t>
        </is>
      </c>
    </row>
    <row r="2246">
      <c r="B2246" s="18" t="inlineStr">
        <is>
          <t>buildings|large|distance_to_river_km|6.08</t>
        </is>
      </c>
      <c r="C2246" s="18" t="inlineStr">
        <is>
          <t>buildings</t>
        </is>
      </c>
      <c r="D2246" s="18" t="inlineStr">
        <is>
          <t>large</t>
        </is>
      </c>
      <c r="E2246" s="18" t="inlineStr">
        <is>
          <t>distance_to_river_km</t>
        </is>
      </c>
      <c r="F2246" s="18" t="inlineStr">
        <is>
          <t>spline value</t>
        </is>
      </c>
      <c r="G2246" s="18" t="n"/>
      <c r="H2246" s="33" t="n">
        <v>6.08</v>
      </c>
      <c r="I2246" s="33" t="n"/>
      <c r="J2246" s="33" t="n"/>
      <c r="K2246" s="34" t="n">
        <v>-0.8416876377999043</v>
      </c>
      <c r="L2246" s="35">
        <f>IF(ISNUMBER(K2246),EXP(K2246),"")</f>
        <v/>
      </c>
      <c r="M2246" s="18" t="inlineStr">
        <is>
          <t>every value from 0.01 to 24.55 in steps of 0.01</t>
        </is>
      </c>
      <c r="N2246" s="18" t="inlineStr">
        <is>
          <t>buildings|large|distance_to_river_km</t>
        </is>
      </c>
    </row>
    <row r="2247">
      <c r="B2247" s="18" t="inlineStr">
        <is>
          <t>buildings|large|distance_to_river_km|6.09</t>
        </is>
      </c>
      <c r="C2247" s="18" t="inlineStr">
        <is>
          <t>buildings</t>
        </is>
      </c>
      <c r="D2247" s="18" t="inlineStr">
        <is>
          <t>large</t>
        </is>
      </c>
      <c r="E2247" s="18" t="inlineStr">
        <is>
          <t>distance_to_river_km</t>
        </is>
      </c>
      <c r="F2247" s="18" t="inlineStr">
        <is>
          <t>spline value</t>
        </is>
      </c>
      <c r="G2247" s="18" t="n"/>
      <c r="H2247" s="33" t="n">
        <v>6.09</v>
      </c>
      <c r="I2247" s="33" t="n"/>
      <c r="J2247" s="33" t="n"/>
      <c r="K2247" s="34" t="n">
        <v>-0.8419177718981971</v>
      </c>
      <c r="L2247" s="35">
        <f>IF(ISNUMBER(K2247),EXP(K2247),"")</f>
        <v/>
      </c>
      <c r="M2247" s="18" t="inlineStr">
        <is>
          <t>every value from 0.01 to 24.55 in steps of 0.01</t>
        </is>
      </c>
      <c r="N2247" s="18" t="inlineStr">
        <is>
          <t>buildings|large|distance_to_river_km</t>
        </is>
      </c>
    </row>
    <row r="2248">
      <c r="B2248" s="18" t="inlineStr">
        <is>
          <t>buildings|large|distance_to_river_km|6.10</t>
        </is>
      </c>
      <c r="C2248" s="18" t="inlineStr">
        <is>
          <t>buildings</t>
        </is>
      </c>
      <c r="D2248" s="18" t="inlineStr">
        <is>
          <t>large</t>
        </is>
      </c>
      <c r="E2248" s="18" t="inlineStr">
        <is>
          <t>distance_to_river_km</t>
        </is>
      </c>
      <c r="F2248" s="18" t="inlineStr">
        <is>
          <t>spline value</t>
        </is>
      </c>
      <c r="G2248" s="18" t="n"/>
      <c r="H2248" s="33" t="n">
        <v>6.1</v>
      </c>
      <c r="I2248" s="33" t="n"/>
      <c r="J2248" s="33" t="n"/>
      <c r="K2248" s="34" t="n">
        <v>-0.8421478482975768</v>
      </c>
      <c r="L2248" s="35">
        <f>IF(ISNUMBER(K2248),EXP(K2248),"")</f>
        <v/>
      </c>
      <c r="M2248" s="18" t="inlineStr">
        <is>
          <t>every value from 0.01 to 24.55 in steps of 0.01</t>
        </is>
      </c>
      <c r="N2248" s="18" t="inlineStr">
        <is>
          <t>buildings|large|distance_to_river_km</t>
        </is>
      </c>
    </row>
    <row r="2249">
      <c r="B2249" s="18" t="inlineStr">
        <is>
          <t>buildings|large|distance_to_river_km|6.11</t>
        </is>
      </c>
      <c r="C2249" s="18" t="inlineStr">
        <is>
          <t>buildings</t>
        </is>
      </c>
      <c r="D2249" s="18" t="inlineStr">
        <is>
          <t>large</t>
        </is>
      </c>
      <c r="E2249" s="18" t="inlineStr">
        <is>
          <t>distance_to_river_km</t>
        </is>
      </c>
      <c r="F2249" s="18" t="inlineStr">
        <is>
          <t>spline value</t>
        </is>
      </c>
      <c r="G2249" s="18" t="n"/>
      <c r="H2249" s="33" t="n">
        <v>6.11</v>
      </c>
      <c r="I2249" s="33" t="n"/>
      <c r="J2249" s="33" t="n"/>
      <c r="K2249" s="34" t="n">
        <v>-0.8423778669111484</v>
      </c>
      <c r="L2249" s="35">
        <f>IF(ISNUMBER(K2249),EXP(K2249),"")</f>
        <v/>
      </c>
      <c r="M2249" s="18" t="inlineStr">
        <is>
          <t>every value from 0.01 to 24.55 in steps of 0.01</t>
        </is>
      </c>
      <c r="N2249" s="18" t="inlineStr">
        <is>
          <t>buildings|large|distance_to_river_km</t>
        </is>
      </c>
    </row>
    <row r="2250">
      <c r="B2250" s="18" t="inlineStr">
        <is>
          <t>buildings|large|distance_to_river_km|6.12</t>
        </is>
      </c>
      <c r="C2250" s="18" t="inlineStr">
        <is>
          <t>buildings</t>
        </is>
      </c>
      <c r="D2250" s="18" t="inlineStr">
        <is>
          <t>large</t>
        </is>
      </c>
      <c r="E2250" s="18" t="inlineStr">
        <is>
          <t>distance_to_river_km</t>
        </is>
      </c>
      <c r="F2250" s="18" t="inlineStr">
        <is>
          <t>spline value</t>
        </is>
      </c>
      <c r="G2250" s="18" t="n"/>
      <c r="H2250" s="33" t="n">
        <v>6.12</v>
      </c>
      <c r="I2250" s="33" t="n"/>
      <c r="J2250" s="33" t="n"/>
      <c r="K2250" s="34" t="n">
        <v>-0.8426078276520146</v>
      </c>
      <c r="L2250" s="35">
        <f>IF(ISNUMBER(K2250),EXP(K2250),"")</f>
        <v/>
      </c>
      <c r="M2250" s="18" t="inlineStr">
        <is>
          <t>every value from 0.01 to 24.55 in steps of 0.01</t>
        </is>
      </c>
      <c r="N2250" s="18" t="inlineStr">
        <is>
          <t>buildings|large|distance_to_river_km</t>
        </is>
      </c>
    </row>
    <row r="2251">
      <c r="B2251" s="18" t="inlineStr">
        <is>
          <t>buildings|large|distance_to_river_km|6.13</t>
        </is>
      </c>
      <c r="C2251" s="18" t="inlineStr">
        <is>
          <t>buildings</t>
        </is>
      </c>
      <c r="D2251" s="18" t="inlineStr">
        <is>
          <t>large</t>
        </is>
      </c>
      <c r="E2251" s="18" t="inlineStr">
        <is>
          <t>distance_to_river_km</t>
        </is>
      </c>
      <c r="F2251" s="18" t="inlineStr">
        <is>
          <t>spline value</t>
        </is>
      </c>
      <c r="G2251" s="18" t="n"/>
      <c r="H2251" s="33" t="n">
        <v>6.13</v>
      </c>
      <c r="I2251" s="33" t="n"/>
      <c r="J2251" s="33" t="n"/>
      <c r="K2251" s="34" t="n">
        <v>-0.8428377304332801</v>
      </c>
      <c r="L2251" s="35">
        <f>IF(ISNUMBER(K2251),EXP(K2251),"")</f>
        <v/>
      </c>
      <c r="M2251" s="18" t="inlineStr">
        <is>
          <t>every value from 0.01 to 24.55 in steps of 0.01</t>
        </is>
      </c>
      <c r="N2251" s="18" t="inlineStr">
        <is>
          <t>buildings|large|distance_to_river_km</t>
        </is>
      </c>
    </row>
    <row r="2252">
      <c r="B2252" s="18" t="inlineStr">
        <is>
          <t>buildings|large|distance_to_river_km|6.14</t>
        </is>
      </c>
      <c r="C2252" s="18" t="inlineStr">
        <is>
          <t>buildings</t>
        </is>
      </c>
      <c r="D2252" s="18" t="inlineStr">
        <is>
          <t>large</t>
        </is>
      </c>
      <c r="E2252" s="18" t="inlineStr">
        <is>
          <t>distance_to_river_km</t>
        </is>
      </c>
      <c r="F2252" s="18" t="inlineStr">
        <is>
          <t>spline value</t>
        </is>
      </c>
      <c r="G2252" s="18" t="n"/>
      <c r="H2252" s="33" t="n">
        <v>6.14</v>
      </c>
      <c r="I2252" s="33" t="n"/>
      <c r="J2252" s="33" t="n"/>
      <c r="K2252" s="34" t="n">
        <v>-0.8430675751680491</v>
      </c>
      <c r="L2252" s="35">
        <f>IF(ISNUMBER(K2252),EXP(K2252),"")</f>
        <v/>
      </c>
      <c r="M2252" s="18" t="inlineStr">
        <is>
          <t>every value from 0.01 to 24.55 in steps of 0.01</t>
        </is>
      </c>
      <c r="N2252" s="18" t="inlineStr">
        <is>
          <t>buildings|large|distance_to_river_km</t>
        </is>
      </c>
    </row>
    <row r="2253">
      <c r="B2253" s="18" t="inlineStr">
        <is>
          <t>buildings|large|distance_to_river_km|6.15</t>
        </is>
      </c>
      <c r="C2253" s="18" t="inlineStr">
        <is>
          <t>buildings</t>
        </is>
      </c>
      <c r="D2253" s="18" t="inlineStr">
        <is>
          <t>large</t>
        </is>
      </c>
      <c r="E2253" s="18" t="inlineStr">
        <is>
          <t>distance_to_river_km</t>
        </is>
      </c>
      <c r="F2253" s="18" t="inlineStr">
        <is>
          <t>spline value</t>
        </is>
      </c>
      <c r="G2253" s="18" t="n"/>
      <c r="H2253" s="33" t="n">
        <v>6.15</v>
      </c>
      <c r="I2253" s="33" t="n"/>
      <c r="J2253" s="33" t="n"/>
      <c r="K2253" s="34" t="n">
        <v>-0.8432973617694257</v>
      </c>
      <c r="L2253" s="35">
        <f>IF(ISNUMBER(K2253),EXP(K2253),"")</f>
        <v/>
      </c>
      <c r="M2253" s="18" t="inlineStr">
        <is>
          <t>every value from 0.01 to 24.55 in steps of 0.01</t>
        </is>
      </c>
      <c r="N2253" s="18" t="inlineStr">
        <is>
          <t>buildings|large|distance_to_river_km</t>
        </is>
      </c>
    </row>
    <row r="2254">
      <c r="B2254" s="18" t="inlineStr">
        <is>
          <t>buildings|large|distance_to_river_km|6.16</t>
        </is>
      </c>
      <c r="C2254" s="18" t="inlineStr">
        <is>
          <t>buildings</t>
        </is>
      </c>
      <c r="D2254" s="18" t="inlineStr">
        <is>
          <t>large</t>
        </is>
      </c>
      <c r="E2254" s="18" t="inlineStr">
        <is>
          <t>distance_to_river_km</t>
        </is>
      </c>
      <c r="F2254" s="18" t="inlineStr">
        <is>
          <t>spline value</t>
        </is>
      </c>
      <c r="G2254" s="18" t="n"/>
      <c r="H2254" s="33" t="n">
        <v>6.16</v>
      </c>
      <c r="I2254" s="33" t="n"/>
      <c r="J2254" s="33" t="n"/>
      <c r="K2254" s="34" t="n">
        <v>-0.8435270901505134</v>
      </c>
      <c r="L2254" s="35">
        <f>IF(ISNUMBER(K2254),EXP(K2254),"")</f>
        <v/>
      </c>
      <c r="M2254" s="18" t="inlineStr">
        <is>
          <t>every value from 0.01 to 24.55 in steps of 0.01</t>
        </is>
      </c>
      <c r="N2254" s="18" t="inlineStr">
        <is>
          <t>buildings|large|distance_to_river_km</t>
        </is>
      </c>
    </row>
    <row r="2255">
      <c r="B2255" s="18" t="inlineStr">
        <is>
          <t>buildings|large|distance_to_river_km|6.17</t>
        </is>
      </c>
      <c r="C2255" s="18" t="inlineStr">
        <is>
          <t>buildings</t>
        </is>
      </c>
      <c r="D2255" s="18" t="inlineStr">
        <is>
          <t>large</t>
        </is>
      </c>
      <c r="E2255" s="18" t="inlineStr">
        <is>
          <t>distance_to_river_km</t>
        </is>
      </c>
      <c r="F2255" s="18" t="inlineStr">
        <is>
          <t>spline value</t>
        </is>
      </c>
      <c r="G2255" s="18" t="n"/>
      <c r="H2255" s="33" t="n">
        <v>6.17</v>
      </c>
      <c r="I2255" s="33" t="n"/>
      <c r="J2255" s="33" t="n"/>
      <c r="K2255" s="34" t="n">
        <v>-0.8437567602244166</v>
      </c>
      <c r="L2255" s="35">
        <f>IF(ISNUMBER(K2255),EXP(K2255),"")</f>
        <v/>
      </c>
      <c r="M2255" s="18" t="inlineStr">
        <is>
          <t>every value from 0.01 to 24.55 in steps of 0.01</t>
        </is>
      </c>
      <c r="N2255" s="18" t="inlineStr">
        <is>
          <t>buildings|large|distance_to_river_km</t>
        </is>
      </c>
    </row>
    <row r="2256">
      <c r="B2256" s="18" t="inlineStr">
        <is>
          <t>buildings|large|distance_to_river_km|6.18</t>
        </is>
      </c>
      <c r="C2256" s="18" t="inlineStr">
        <is>
          <t>buildings</t>
        </is>
      </c>
      <c r="D2256" s="18" t="inlineStr">
        <is>
          <t>large</t>
        </is>
      </c>
      <c r="E2256" s="18" t="inlineStr">
        <is>
          <t>distance_to_river_km</t>
        </is>
      </c>
      <c r="F2256" s="18" t="inlineStr">
        <is>
          <t>spline value</t>
        </is>
      </c>
      <c r="G2256" s="18" t="n"/>
      <c r="H2256" s="33" t="n">
        <v>6.18</v>
      </c>
      <c r="I2256" s="33" t="n"/>
      <c r="J2256" s="33" t="n"/>
      <c r="K2256" s="34" t="n">
        <v>-0.8439863719042393</v>
      </c>
      <c r="L2256" s="35">
        <f>IF(ISNUMBER(K2256),EXP(K2256),"")</f>
        <v/>
      </c>
      <c r="M2256" s="18" t="inlineStr">
        <is>
          <t>every value from 0.01 to 24.55 in steps of 0.01</t>
        </is>
      </c>
      <c r="N2256" s="18" t="inlineStr">
        <is>
          <t>buildings|large|distance_to_river_km</t>
        </is>
      </c>
    </row>
    <row r="2257">
      <c r="B2257" s="18" t="inlineStr">
        <is>
          <t>buildings|large|distance_to_river_km|6.19</t>
        </is>
      </c>
      <c r="C2257" s="18" t="inlineStr">
        <is>
          <t>buildings</t>
        </is>
      </c>
      <c r="D2257" s="18" t="inlineStr">
        <is>
          <t>large</t>
        </is>
      </c>
      <c r="E2257" s="18" t="inlineStr">
        <is>
          <t>distance_to_river_km</t>
        </is>
      </c>
      <c r="F2257" s="18" t="inlineStr">
        <is>
          <t>spline value</t>
        </is>
      </c>
      <c r="G2257" s="18" t="n"/>
      <c r="H2257" s="33" t="n">
        <v>6.19</v>
      </c>
      <c r="I2257" s="33" t="n"/>
      <c r="J2257" s="33" t="n"/>
      <c r="K2257" s="34" t="n">
        <v>-0.8442159251030854</v>
      </c>
      <c r="L2257" s="35">
        <f>IF(ISNUMBER(K2257),EXP(K2257),"")</f>
        <v/>
      </c>
      <c r="M2257" s="18" t="inlineStr">
        <is>
          <t>every value from 0.01 to 24.55 in steps of 0.01</t>
        </is>
      </c>
      <c r="N2257" s="18" t="inlineStr">
        <is>
          <t>buildings|large|distance_to_river_km</t>
        </is>
      </c>
    </row>
    <row r="2258">
      <c r="B2258" s="18" t="inlineStr">
        <is>
          <t>buildings|large|distance_to_river_km|6.20</t>
        </is>
      </c>
      <c r="C2258" s="18" t="inlineStr">
        <is>
          <t>buildings</t>
        </is>
      </c>
      <c r="D2258" s="18" t="inlineStr">
        <is>
          <t>large</t>
        </is>
      </c>
      <c r="E2258" s="18" t="inlineStr">
        <is>
          <t>distance_to_river_km</t>
        </is>
      </c>
      <c r="F2258" s="18" t="inlineStr">
        <is>
          <t>spline value</t>
        </is>
      </c>
      <c r="G2258" s="18" t="n"/>
      <c r="H2258" s="33" t="n">
        <v>6.2</v>
      </c>
      <c r="I2258" s="33" t="n"/>
      <c r="J2258" s="33" t="n"/>
      <c r="K2258" s="34" t="n">
        <v>-0.8444454197340594</v>
      </c>
      <c r="L2258" s="35">
        <f>IF(ISNUMBER(K2258),EXP(K2258),"")</f>
        <v/>
      </c>
      <c r="M2258" s="18" t="inlineStr">
        <is>
          <t>every value from 0.01 to 24.55 in steps of 0.01</t>
        </is>
      </c>
      <c r="N2258" s="18" t="inlineStr">
        <is>
          <t>buildings|large|distance_to_river_km</t>
        </is>
      </c>
    </row>
    <row r="2259">
      <c r="B2259" s="18" t="inlineStr">
        <is>
          <t>buildings|large|distance_to_river_km|6.21</t>
        </is>
      </c>
      <c r="C2259" s="18" t="inlineStr">
        <is>
          <t>buildings</t>
        </is>
      </c>
      <c r="D2259" s="18" t="inlineStr">
        <is>
          <t>large</t>
        </is>
      </c>
      <c r="E2259" s="18" t="inlineStr">
        <is>
          <t>distance_to_river_km</t>
        </is>
      </c>
      <c r="F2259" s="18" t="inlineStr">
        <is>
          <t>spline value</t>
        </is>
      </c>
      <c r="G2259" s="18" t="n"/>
      <c r="H2259" s="33" t="n">
        <v>6.21</v>
      </c>
      <c r="I2259" s="33" t="n"/>
      <c r="J2259" s="33" t="n"/>
      <c r="K2259" s="34" t="n">
        <v>-0.8446748557102648</v>
      </c>
      <c r="L2259" s="35">
        <f>IF(ISNUMBER(K2259),EXP(K2259),"")</f>
        <v/>
      </c>
      <c r="M2259" s="18" t="inlineStr">
        <is>
          <t>every value from 0.01 to 24.55 in steps of 0.01</t>
        </is>
      </c>
      <c r="N2259" s="18" t="inlineStr">
        <is>
          <t>buildings|large|distance_to_river_km</t>
        </is>
      </c>
    </row>
    <row r="2260">
      <c r="B2260" s="18" t="inlineStr">
        <is>
          <t>buildings|large|distance_to_river_km|6.22</t>
        </is>
      </c>
      <c r="C2260" s="18" t="inlineStr">
        <is>
          <t>buildings</t>
        </is>
      </c>
      <c r="D2260" s="18" t="inlineStr">
        <is>
          <t>large</t>
        </is>
      </c>
      <c r="E2260" s="18" t="inlineStr">
        <is>
          <t>distance_to_river_km</t>
        </is>
      </c>
      <c r="F2260" s="18" t="inlineStr">
        <is>
          <t>spline value</t>
        </is>
      </c>
      <c r="G2260" s="18" t="n"/>
      <c r="H2260" s="33" t="n">
        <v>6.22</v>
      </c>
      <c r="I2260" s="33" t="n"/>
      <c r="J2260" s="33" t="n"/>
      <c r="K2260" s="34" t="n">
        <v>-0.8449042329448061</v>
      </c>
      <c r="L2260" s="35">
        <f>IF(ISNUMBER(K2260),EXP(K2260),"")</f>
        <v/>
      </c>
      <c r="M2260" s="18" t="inlineStr">
        <is>
          <t>every value from 0.01 to 24.55 in steps of 0.01</t>
        </is>
      </c>
      <c r="N2260" s="18" t="inlineStr">
        <is>
          <t>buildings|large|distance_to_river_km</t>
        </is>
      </c>
    </row>
    <row r="2261">
      <c r="B2261" s="18" t="inlineStr">
        <is>
          <t>buildings|large|distance_to_river_km|6.23</t>
        </is>
      </c>
      <c r="C2261" s="18" t="inlineStr">
        <is>
          <t>buildings</t>
        </is>
      </c>
      <c r="D2261" s="18" t="inlineStr">
        <is>
          <t>large</t>
        </is>
      </c>
      <c r="E2261" s="18" t="inlineStr">
        <is>
          <t>distance_to_river_km</t>
        </is>
      </c>
      <c r="F2261" s="18" t="inlineStr">
        <is>
          <t>spline value</t>
        </is>
      </c>
      <c r="G2261" s="18" t="n"/>
      <c r="H2261" s="33" t="n">
        <v>6.23</v>
      </c>
      <c r="I2261" s="33" t="n"/>
      <c r="J2261" s="33" t="n"/>
      <c r="K2261" s="34" t="n">
        <v>-0.8451335513507872</v>
      </c>
      <c r="L2261" s="35">
        <f>IF(ISNUMBER(K2261),EXP(K2261),"")</f>
        <v/>
      </c>
      <c r="M2261" s="18" t="inlineStr">
        <is>
          <t>every value from 0.01 to 24.55 in steps of 0.01</t>
        </is>
      </c>
      <c r="N2261" s="18" t="inlineStr">
        <is>
          <t>buildings|large|distance_to_river_km</t>
        </is>
      </c>
    </row>
    <row r="2262">
      <c r="B2262" s="18" t="inlineStr">
        <is>
          <t>buildings|large|distance_to_river_km|6.24</t>
        </is>
      </c>
      <c r="C2262" s="18" t="inlineStr">
        <is>
          <t>buildings</t>
        </is>
      </c>
      <c r="D2262" s="18" t="inlineStr">
        <is>
          <t>large</t>
        </is>
      </c>
      <c r="E2262" s="18" t="inlineStr">
        <is>
          <t>distance_to_river_km</t>
        </is>
      </c>
      <c r="F2262" s="18" t="inlineStr">
        <is>
          <t>spline value</t>
        </is>
      </c>
      <c r="G2262" s="18" t="n"/>
      <c r="H2262" s="33" t="n">
        <v>6.24</v>
      </c>
      <c r="I2262" s="33" t="n"/>
      <c r="J2262" s="33" t="n"/>
      <c r="K2262" s="34" t="n">
        <v>-0.8453628108413116</v>
      </c>
      <c r="L2262" s="35">
        <f>IF(ISNUMBER(K2262),EXP(K2262),"")</f>
        <v/>
      </c>
      <c r="M2262" s="18" t="inlineStr">
        <is>
          <t>every value from 0.01 to 24.55 in steps of 0.01</t>
        </is>
      </c>
      <c r="N2262" s="18" t="inlineStr">
        <is>
          <t>buildings|large|distance_to_river_km</t>
        </is>
      </c>
    </row>
    <row r="2263">
      <c r="B2263" s="18" t="inlineStr">
        <is>
          <t>buildings|large|distance_to_river_km|6.25</t>
        </is>
      </c>
      <c r="C2263" s="18" t="inlineStr">
        <is>
          <t>buildings</t>
        </is>
      </c>
      <c r="D2263" s="18" t="inlineStr">
        <is>
          <t>large</t>
        </is>
      </c>
      <c r="E2263" s="18" t="inlineStr">
        <is>
          <t>distance_to_river_km</t>
        </is>
      </c>
      <c r="F2263" s="18" t="inlineStr">
        <is>
          <t>spline value</t>
        </is>
      </c>
      <c r="G2263" s="18" t="n"/>
      <c r="H2263" s="33" t="n">
        <v>6.25</v>
      </c>
      <c r="I2263" s="33" t="n"/>
      <c r="J2263" s="33" t="n"/>
      <c r="K2263" s="34" t="n">
        <v>-0.8455920113294845</v>
      </c>
      <c r="L2263" s="35">
        <f>IF(ISNUMBER(K2263),EXP(K2263),"")</f>
        <v/>
      </c>
      <c r="M2263" s="18" t="inlineStr">
        <is>
          <t>every value from 0.01 to 24.55 in steps of 0.01</t>
        </is>
      </c>
      <c r="N2263" s="18" t="inlineStr">
        <is>
          <t>buildings|large|distance_to_river_km</t>
        </is>
      </c>
    </row>
    <row r="2264">
      <c r="B2264" s="18" t="inlineStr">
        <is>
          <t>buildings|large|distance_to_river_km|6.26</t>
        </is>
      </c>
      <c r="C2264" s="18" t="inlineStr">
        <is>
          <t>buildings</t>
        </is>
      </c>
      <c r="D2264" s="18" t="inlineStr">
        <is>
          <t>large</t>
        </is>
      </c>
      <c r="E2264" s="18" t="inlineStr">
        <is>
          <t>distance_to_river_km</t>
        </is>
      </c>
      <c r="F2264" s="18" t="inlineStr">
        <is>
          <t>spline value</t>
        </is>
      </c>
      <c r="G2264" s="18" t="n"/>
      <c r="H2264" s="33" t="n">
        <v>6.26</v>
      </c>
      <c r="I2264" s="33" t="n"/>
      <c r="J2264" s="33" t="n"/>
      <c r="K2264" s="34" t="n">
        <v>-0.845821152728409</v>
      </c>
      <c r="L2264" s="35">
        <f>IF(ISNUMBER(K2264),EXP(K2264),"")</f>
        <v/>
      </c>
      <c r="M2264" s="18" t="inlineStr">
        <is>
          <t>every value from 0.01 to 24.55 in steps of 0.01</t>
        </is>
      </c>
      <c r="N2264" s="18" t="inlineStr">
        <is>
          <t>buildings|large|distance_to_river_km</t>
        </is>
      </c>
    </row>
    <row r="2265">
      <c r="B2265" s="18" t="inlineStr">
        <is>
          <t>buildings|large|distance_to_river_km|6.27</t>
        </is>
      </c>
      <c r="C2265" s="18" t="inlineStr">
        <is>
          <t>buildings</t>
        </is>
      </c>
      <c r="D2265" s="18" t="inlineStr">
        <is>
          <t>large</t>
        </is>
      </c>
      <c r="E2265" s="18" t="inlineStr">
        <is>
          <t>distance_to_river_km</t>
        </is>
      </c>
      <c r="F2265" s="18" t="inlineStr">
        <is>
          <t>spline value</t>
        </is>
      </c>
      <c r="G2265" s="18" t="n"/>
      <c r="H2265" s="33" t="n">
        <v>6.27</v>
      </c>
      <c r="I2265" s="33" t="n"/>
      <c r="J2265" s="33" t="n"/>
      <c r="K2265" s="34" t="n">
        <v>-0.8460502349511893</v>
      </c>
      <c r="L2265" s="35">
        <f>IF(ISNUMBER(K2265),EXP(K2265),"")</f>
        <v/>
      </c>
      <c r="M2265" s="18" t="inlineStr">
        <is>
          <t>every value from 0.01 to 24.55 in steps of 0.01</t>
        </is>
      </c>
      <c r="N2265" s="18" t="inlineStr">
        <is>
          <t>buildings|large|distance_to_river_km</t>
        </is>
      </c>
    </row>
    <row r="2266">
      <c r="B2266" s="18" t="inlineStr">
        <is>
          <t>buildings|large|distance_to_river_km|6.28</t>
        </is>
      </c>
      <c r="C2266" s="18" t="inlineStr">
        <is>
          <t>buildings</t>
        </is>
      </c>
      <c r="D2266" s="18" t="inlineStr">
        <is>
          <t>large</t>
        </is>
      </c>
      <c r="E2266" s="18" t="inlineStr">
        <is>
          <t>distance_to_river_km</t>
        </is>
      </c>
      <c r="F2266" s="18" t="inlineStr">
        <is>
          <t>spline value</t>
        </is>
      </c>
      <c r="G2266" s="18" t="n"/>
      <c r="H2266" s="33" t="n">
        <v>6.28</v>
      </c>
      <c r="I2266" s="33" t="n"/>
      <c r="J2266" s="33" t="n"/>
      <c r="K2266" s="34" t="n">
        <v>-0.8462792579109296</v>
      </c>
      <c r="L2266" s="35">
        <f>IF(ISNUMBER(K2266),EXP(K2266),"")</f>
        <v/>
      </c>
      <c r="M2266" s="18" t="inlineStr">
        <is>
          <t>every value from 0.01 to 24.55 in steps of 0.01</t>
        </is>
      </c>
      <c r="N2266" s="18" t="inlineStr">
        <is>
          <t>buildings|large|distance_to_river_km</t>
        </is>
      </c>
    </row>
    <row r="2267">
      <c r="B2267" s="18" t="inlineStr">
        <is>
          <t>buildings|large|distance_to_river_km|6.29</t>
        </is>
      </c>
      <c r="C2267" s="18" t="inlineStr">
        <is>
          <t>buildings</t>
        </is>
      </c>
      <c r="D2267" s="18" t="inlineStr">
        <is>
          <t>large</t>
        </is>
      </c>
      <c r="E2267" s="18" t="inlineStr">
        <is>
          <t>distance_to_river_km</t>
        </is>
      </c>
      <c r="F2267" s="18" t="inlineStr">
        <is>
          <t>spline value</t>
        </is>
      </c>
      <c r="G2267" s="18" t="n"/>
      <c r="H2267" s="33" t="n">
        <v>6.29</v>
      </c>
      <c r="I2267" s="33" t="n"/>
      <c r="J2267" s="33" t="n"/>
      <c r="K2267" s="34" t="n">
        <v>-0.8465082215207342</v>
      </c>
      <c r="L2267" s="35">
        <f>IF(ISNUMBER(K2267),EXP(K2267),"")</f>
        <v/>
      </c>
      <c r="M2267" s="18" t="inlineStr">
        <is>
          <t>every value from 0.01 to 24.55 in steps of 0.01</t>
        </is>
      </c>
      <c r="N2267" s="18" t="inlineStr">
        <is>
          <t>buildings|large|distance_to_river_km</t>
        </is>
      </c>
    </row>
    <row r="2268">
      <c r="B2268" s="18" t="inlineStr">
        <is>
          <t>buildings|large|distance_to_river_km|6.30</t>
        </is>
      </c>
      <c r="C2268" s="18" t="inlineStr">
        <is>
          <t>buildings</t>
        </is>
      </c>
      <c r="D2268" s="18" t="inlineStr">
        <is>
          <t>large</t>
        </is>
      </c>
      <c r="E2268" s="18" t="inlineStr">
        <is>
          <t>distance_to_river_km</t>
        </is>
      </c>
      <c r="F2268" s="18" t="inlineStr">
        <is>
          <t>spline value</t>
        </is>
      </c>
      <c r="G2268" s="18" t="n"/>
      <c r="H2268" s="33" t="n">
        <v>6.3</v>
      </c>
      <c r="I2268" s="33" t="n"/>
      <c r="J2268" s="33" t="n"/>
      <c r="K2268" s="34" t="n">
        <v>-0.8467371256937063</v>
      </c>
      <c r="L2268" s="35">
        <f>IF(ISNUMBER(K2268),EXP(K2268),"")</f>
        <v/>
      </c>
      <c r="M2268" s="18" t="inlineStr">
        <is>
          <t>every value from 0.01 to 24.55 in steps of 0.01</t>
        </is>
      </c>
      <c r="N2268" s="18" t="inlineStr">
        <is>
          <t>buildings|large|distance_to_river_km</t>
        </is>
      </c>
    </row>
    <row r="2269">
      <c r="B2269" s="18" t="inlineStr">
        <is>
          <t>buildings|large|distance_to_river_km|6.31</t>
        </is>
      </c>
      <c r="C2269" s="18" t="inlineStr">
        <is>
          <t>buildings</t>
        </is>
      </c>
      <c r="D2269" s="18" t="inlineStr">
        <is>
          <t>large</t>
        </is>
      </c>
      <c r="E2269" s="18" t="inlineStr">
        <is>
          <t>distance_to_river_km</t>
        </is>
      </c>
      <c r="F2269" s="18" t="inlineStr">
        <is>
          <t>spline value</t>
        </is>
      </c>
      <c r="G2269" s="18" t="n"/>
      <c r="H2269" s="33" t="n">
        <v>6.31</v>
      </c>
      <c r="I2269" s="33" t="n"/>
      <c r="J2269" s="33" t="n"/>
      <c r="K2269" s="34" t="n">
        <v>-0.8469659703429512</v>
      </c>
      <c r="L2269" s="35">
        <f>IF(ISNUMBER(K2269),EXP(K2269),"")</f>
        <v/>
      </c>
      <c r="M2269" s="18" t="inlineStr">
        <is>
          <t>every value from 0.01 to 24.55 in steps of 0.01</t>
        </is>
      </c>
      <c r="N2269" s="18" t="inlineStr">
        <is>
          <t>buildings|large|distance_to_river_km</t>
        </is>
      </c>
    </row>
    <row r="2270">
      <c r="B2270" s="18" t="inlineStr">
        <is>
          <t>buildings|large|distance_to_river_km|6.32</t>
        </is>
      </c>
      <c r="C2270" s="18" t="inlineStr">
        <is>
          <t>buildings</t>
        </is>
      </c>
      <c r="D2270" s="18" t="inlineStr">
        <is>
          <t>large</t>
        </is>
      </c>
      <c r="E2270" s="18" t="inlineStr">
        <is>
          <t>distance_to_river_km</t>
        </is>
      </c>
      <c r="F2270" s="18" t="inlineStr">
        <is>
          <t>spline value</t>
        </is>
      </c>
      <c r="G2270" s="18" t="n"/>
      <c r="H2270" s="33" t="n">
        <v>6.32</v>
      </c>
      <c r="I2270" s="33" t="n"/>
      <c r="J2270" s="33" t="n"/>
      <c r="K2270" s="34" t="n">
        <v>-0.847194755381572</v>
      </c>
      <c r="L2270" s="35">
        <f>IF(ISNUMBER(K2270),EXP(K2270),"")</f>
        <v/>
      </c>
      <c r="M2270" s="18" t="inlineStr">
        <is>
          <t>every value from 0.01 to 24.55 in steps of 0.01</t>
        </is>
      </c>
      <c r="N2270" s="18" t="inlineStr">
        <is>
          <t>buildings|large|distance_to_river_km</t>
        </is>
      </c>
    </row>
    <row r="2271">
      <c r="B2271" s="18" t="inlineStr">
        <is>
          <t>buildings|large|distance_to_river_km|6.33</t>
        </is>
      </c>
      <c r="C2271" s="18" t="inlineStr">
        <is>
          <t>buildings</t>
        </is>
      </c>
      <c r="D2271" s="18" t="inlineStr">
        <is>
          <t>large</t>
        </is>
      </c>
      <c r="E2271" s="18" t="inlineStr">
        <is>
          <t>distance_to_river_km</t>
        </is>
      </c>
      <c r="F2271" s="18" t="inlineStr">
        <is>
          <t>spline value</t>
        </is>
      </c>
      <c r="G2271" s="18" t="n"/>
      <c r="H2271" s="33" t="n">
        <v>6.33</v>
      </c>
      <c r="I2271" s="33" t="n"/>
      <c r="J2271" s="33" t="n"/>
      <c r="K2271" s="34" t="n">
        <v>-0.847423480722673</v>
      </c>
      <c r="L2271" s="35">
        <f>IF(ISNUMBER(K2271),EXP(K2271),"")</f>
        <v/>
      </c>
      <c r="M2271" s="18" t="inlineStr">
        <is>
          <t>every value from 0.01 to 24.55 in steps of 0.01</t>
        </is>
      </c>
      <c r="N2271" s="18" t="inlineStr">
        <is>
          <t>buildings|large|distance_to_river_km</t>
        </is>
      </c>
    </row>
    <row r="2272">
      <c r="B2272" s="18" t="inlineStr">
        <is>
          <t>buildings|large|distance_to_river_km|6.34</t>
        </is>
      </c>
      <c r="C2272" s="18" t="inlineStr">
        <is>
          <t>buildings</t>
        </is>
      </c>
      <c r="D2272" s="18" t="inlineStr">
        <is>
          <t>large</t>
        </is>
      </c>
      <c r="E2272" s="18" t="inlineStr">
        <is>
          <t>distance_to_river_km</t>
        </is>
      </c>
      <c r="F2272" s="18" t="inlineStr">
        <is>
          <t>spline value</t>
        </is>
      </c>
      <c r="G2272" s="18" t="n"/>
      <c r="H2272" s="33" t="n">
        <v>6.34</v>
      </c>
      <c r="I2272" s="33" t="n"/>
      <c r="J2272" s="33" t="n"/>
      <c r="K2272" s="34" t="n">
        <v>-0.8476521462793583</v>
      </c>
      <c r="L2272" s="35">
        <f>IF(ISNUMBER(K2272),EXP(K2272),"")</f>
        <v/>
      </c>
      <c r="M2272" s="18" t="inlineStr">
        <is>
          <t>every value from 0.01 to 24.55 in steps of 0.01</t>
        </is>
      </c>
      <c r="N2272" s="18" t="inlineStr">
        <is>
          <t>buildings|large|distance_to_river_km</t>
        </is>
      </c>
    </row>
    <row r="2273">
      <c r="B2273" s="18" t="inlineStr">
        <is>
          <t>buildings|large|distance_to_river_km|6.35</t>
        </is>
      </c>
      <c r="C2273" s="18" t="inlineStr">
        <is>
          <t>buildings</t>
        </is>
      </c>
      <c r="D2273" s="18" t="inlineStr">
        <is>
          <t>large</t>
        </is>
      </c>
      <c r="E2273" s="18" t="inlineStr">
        <is>
          <t>distance_to_river_km</t>
        </is>
      </c>
      <c r="F2273" s="18" t="inlineStr">
        <is>
          <t>spline value</t>
        </is>
      </c>
      <c r="G2273" s="18" t="n"/>
      <c r="H2273" s="33" t="n">
        <v>6.35</v>
      </c>
      <c r="I2273" s="33" t="n"/>
      <c r="J2273" s="33" t="n"/>
      <c r="K2273" s="34" t="n">
        <v>-0.8478807519647317</v>
      </c>
      <c r="L2273" s="35">
        <f>IF(ISNUMBER(K2273),EXP(K2273),"")</f>
        <v/>
      </c>
      <c r="M2273" s="18" t="inlineStr">
        <is>
          <t>every value from 0.01 to 24.55 in steps of 0.01</t>
        </is>
      </c>
      <c r="N2273" s="18" t="inlineStr">
        <is>
          <t>buildings|large|distance_to_river_km</t>
        </is>
      </c>
    </row>
    <row r="2274">
      <c r="B2274" s="18" t="inlineStr">
        <is>
          <t>buildings|large|distance_to_river_km|6.36</t>
        </is>
      </c>
      <c r="C2274" s="18" t="inlineStr">
        <is>
          <t>buildings</t>
        </is>
      </c>
      <c r="D2274" s="18" t="inlineStr">
        <is>
          <t>large</t>
        </is>
      </c>
      <c r="E2274" s="18" t="inlineStr">
        <is>
          <t>distance_to_river_km</t>
        </is>
      </c>
      <c r="F2274" s="18" t="inlineStr">
        <is>
          <t>spline value</t>
        </is>
      </c>
      <c r="G2274" s="18" t="n"/>
      <c r="H2274" s="33" t="n">
        <v>6.36</v>
      </c>
      <c r="I2274" s="33" t="n"/>
      <c r="J2274" s="33" t="n"/>
      <c r="K2274" s="34" t="n">
        <v>-0.8481092976918977</v>
      </c>
      <c r="L2274" s="35">
        <f>IF(ISNUMBER(K2274),EXP(K2274),"")</f>
        <v/>
      </c>
      <c r="M2274" s="18" t="inlineStr">
        <is>
          <t>every value from 0.01 to 24.55 in steps of 0.01</t>
        </is>
      </c>
      <c r="N2274" s="18" t="inlineStr">
        <is>
          <t>buildings|large|distance_to_river_km</t>
        </is>
      </c>
    </row>
    <row r="2275">
      <c r="B2275" s="18" t="inlineStr">
        <is>
          <t>buildings|large|distance_to_river_km|6.37</t>
        </is>
      </c>
      <c r="C2275" s="18" t="inlineStr">
        <is>
          <t>buildings</t>
        </is>
      </c>
      <c r="D2275" s="18" t="inlineStr">
        <is>
          <t>large</t>
        </is>
      </c>
      <c r="E2275" s="18" t="inlineStr">
        <is>
          <t>distance_to_river_km</t>
        </is>
      </c>
      <c r="F2275" s="18" t="inlineStr">
        <is>
          <t>spline value</t>
        </is>
      </c>
      <c r="G2275" s="18" t="n"/>
      <c r="H2275" s="33" t="n">
        <v>6.37</v>
      </c>
      <c r="I2275" s="33" t="n"/>
      <c r="J2275" s="33" t="n"/>
      <c r="K2275" s="34" t="n">
        <v>-0.84833778337396</v>
      </c>
      <c r="L2275" s="35">
        <f>IF(ISNUMBER(K2275),EXP(K2275),"")</f>
        <v/>
      </c>
      <c r="M2275" s="18" t="inlineStr">
        <is>
          <t>every value from 0.01 to 24.55 in steps of 0.01</t>
        </is>
      </c>
      <c r="N2275" s="18" t="inlineStr">
        <is>
          <t>buildings|large|distance_to_river_km</t>
        </is>
      </c>
    </row>
    <row r="2276">
      <c r="B2276" s="18" t="inlineStr">
        <is>
          <t>buildings|large|distance_to_river_km|6.38</t>
        </is>
      </c>
      <c r="C2276" s="18" t="inlineStr">
        <is>
          <t>buildings</t>
        </is>
      </c>
      <c r="D2276" s="18" t="inlineStr">
        <is>
          <t>large</t>
        </is>
      </c>
      <c r="E2276" s="18" t="inlineStr">
        <is>
          <t>distance_to_river_km</t>
        </is>
      </c>
      <c r="F2276" s="18" t="inlineStr">
        <is>
          <t>spline value</t>
        </is>
      </c>
      <c r="G2276" s="18" t="n"/>
      <c r="H2276" s="33" t="n">
        <v>6.38</v>
      </c>
      <c r="I2276" s="33" t="n"/>
      <c r="J2276" s="33" t="n"/>
      <c r="K2276" s="34" t="n">
        <v>-0.8485662089240231</v>
      </c>
      <c r="L2276" s="35">
        <f>IF(ISNUMBER(K2276),EXP(K2276),"")</f>
        <v/>
      </c>
      <c r="M2276" s="18" t="inlineStr">
        <is>
          <t>every value from 0.01 to 24.55 in steps of 0.01</t>
        </is>
      </c>
      <c r="N2276" s="18" t="inlineStr">
        <is>
          <t>buildings|large|distance_to_river_km</t>
        </is>
      </c>
    </row>
    <row r="2277">
      <c r="B2277" s="18" t="inlineStr">
        <is>
          <t>buildings|large|distance_to_river_km|6.39</t>
        </is>
      </c>
      <c r="C2277" s="18" t="inlineStr">
        <is>
          <t>buildings</t>
        </is>
      </c>
      <c r="D2277" s="18" t="inlineStr">
        <is>
          <t>large</t>
        </is>
      </c>
      <c r="E2277" s="18" t="inlineStr">
        <is>
          <t>distance_to_river_km</t>
        </is>
      </c>
      <c r="F2277" s="18" t="inlineStr">
        <is>
          <t>spline value</t>
        </is>
      </c>
      <c r="G2277" s="18" t="n"/>
      <c r="H2277" s="33" t="n">
        <v>6.39</v>
      </c>
      <c r="I2277" s="33" t="n"/>
      <c r="J2277" s="33" t="n"/>
      <c r="K2277" s="34" t="n">
        <v>-0.8487945742551902</v>
      </c>
      <c r="L2277" s="35">
        <f>IF(ISNUMBER(K2277),EXP(K2277),"")</f>
        <v/>
      </c>
      <c r="M2277" s="18" t="inlineStr">
        <is>
          <t>every value from 0.01 to 24.55 in steps of 0.01</t>
        </is>
      </c>
      <c r="N2277" s="18" t="inlineStr">
        <is>
          <t>buildings|large|distance_to_river_km</t>
        </is>
      </c>
    </row>
    <row r="2278">
      <c r="B2278" s="18" t="inlineStr">
        <is>
          <t>buildings|large|distance_to_river_km|6.40</t>
        </is>
      </c>
      <c r="C2278" s="18" t="inlineStr">
        <is>
          <t>buildings</t>
        </is>
      </c>
      <c r="D2278" s="18" t="inlineStr">
        <is>
          <t>large</t>
        </is>
      </c>
      <c r="E2278" s="18" t="inlineStr">
        <is>
          <t>distance_to_river_km</t>
        </is>
      </c>
      <c r="F2278" s="18" t="inlineStr">
        <is>
          <t>spline value</t>
        </is>
      </c>
      <c r="G2278" s="18" t="n"/>
      <c r="H2278" s="33" t="n">
        <v>6.4</v>
      </c>
      <c r="I2278" s="33" t="n"/>
      <c r="J2278" s="33" t="n"/>
      <c r="K2278" s="34" t="n">
        <v>-0.8490228792805665</v>
      </c>
      <c r="L2278" s="35">
        <f>IF(ISNUMBER(K2278),EXP(K2278),"")</f>
        <v/>
      </c>
      <c r="M2278" s="18" t="inlineStr">
        <is>
          <t>every value from 0.01 to 24.55 in steps of 0.01</t>
        </is>
      </c>
      <c r="N2278" s="18" t="inlineStr">
        <is>
          <t>buildings|large|distance_to_river_km</t>
        </is>
      </c>
    </row>
    <row r="2279">
      <c r="B2279" s="18" t="inlineStr">
        <is>
          <t>buildings|large|distance_to_river_km|6.41</t>
        </is>
      </c>
      <c r="C2279" s="18" t="inlineStr">
        <is>
          <t>buildings</t>
        </is>
      </c>
      <c r="D2279" s="18" t="inlineStr">
        <is>
          <t>large</t>
        </is>
      </c>
      <c r="E2279" s="18" t="inlineStr">
        <is>
          <t>distance_to_river_km</t>
        </is>
      </c>
      <c r="F2279" s="18" t="inlineStr">
        <is>
          <t>spline value</t>
        </is>
      </c>
      <c r="G2279" s="18" t="n"/>
      <c r="H2279" s="33" t="n">
        <v>6.41</v>
      </c>
      <c r="I2279" s="33" t="n"/>
      <c r="J2279" s="33" t="n"/>
      <c r="K2279" s="34" t="n">
        <v>-0.8492511239132544</v>
      </c>
      <c r="L2279" s="35">
        <f>IF(ISNUMBER(K2279),EXP(K2279),"")</f>
        <v/>
      </c>
      <c r="M2279" s="18" t="inlineStr">
        <is>
          <t>every value from 0.01 to 24.55 in steps of 0.01</t>
        </is>
      </c>
      <c r="N2279" s="18" t="inlineStr">
        <is>
          <t>buildings|large|distance_to_river_km</t>
        </is>
      </c>
    </row>
    <row r="2280">
      <c r="B2280" s="18" t="inlineStr">
        <is>
          <t>buildings|large|distance_to_river_km|6.42</t>
        </is>
      </c>
      <c r="C2280" s="18" t="inlineStr">
        <is>
          <t>buildings</t>
        </is>
      </c>
      <c r="D2280" s="18" t="inlineStr">
        <is>
          <t>large</t>
        </is>
      </c>
      <c r="E2280" s="18" t="inlineStr">
        <is>
          <t>distance_to_river_km</t>
        </is>
      </c>
      <c r="F2280" s="18" t="inlineStr">
        <is>
          <t>spline value</t>
        </is>
      </c>
      <c r="G2280" s="18" t="n"/>
      <c r="H2280" s="33" t="n">
        <v>6.42</v>
      </c>
      <c r="I2280" s="33" t="n"/>
      <c r="J2280" s="33" t="n"/>
      <c r="K2280" s="34" t="n">
        <v>-0.8494793080663596</v>
      </c>
      <c r="L2280" s="35">
        <f>IF(ISNUMBER(K2280),EXP(K2280),"")</f>
        <v/>
      </c>
      <c r="M2280" s="18" t="inlineStr">
        <is>
          <t>every value from 0.01 to 24.55 in steps of 0.01</t>
        </is>
      </c>
      <c r="N2280" s="18" t="inlineStr">
        <is>
          <t>buildings|large|distance_to_river_km</t>
        </is>
      </c>
    </row>
    <row r="2281">
      <c r="B2281" s="18" t="inlineStr">
        <is>
          <t>buildings|large|distance_to_river_km|6.43</t>
        </is>
      </c>
      <c r="C2281" s="18" t="inlineStr">
        <is>
          <t>buildings</t>
        </is>
      </c>
      <c r="D2281" s="18" t="inlineStr">
        <is>
          <t>large</t>
        </is>
      </c>
      <c r="E2281" s="18" t="inlineStr">
        <is>
          <t>distance_to_river_km</t>
        </is>
      </c>
      <c r="F2281" s="18" t="inlineStr">
        <is>
          <t>spline value</t>
        </is>
      </c>
      <c r="G2281" s="18" t="n"/>
      <c r="H2281" s="33" t="n">
        <v>6.43</v>
      </c>
      <c r="I2281" s="33" t="n"/>
      <c r="J2281" s="33" t="n"/>
      <c r="K2281" s="34" t="n">
        <v>-0.8497074316529855</v>
      </c>
      <c r="L2281" s="35">
        <f>IF(ISNUMBER(K2281),EXP(K2281),"")</f>
        <v/>
      </c>
      <c r="M2281" s="18" t="inlineStr">
        <is>
          <t>every value from 0.01 to 24.55 in steps of 0.01</t>
        </is>
      </c>
      <c r="N2281" s="18" t="inlineStr">
        <is>
          <t>buildings|large|distance_to_river_km</t>
        </is>
      </c>
    </row>
    <row r="2282">
      <c r="B2282" s="18" t="inlineStr">
        <is>
          <t>buildings|large|distance_to_river_km|6.44</t>
        </is>
      </c>
      <c r="C2282" s="18" t="inlineStr">
        <is>
          <t>buildings</t>
        </is>
      </c>
      <c r="D2282" s="18" t="inlineStr">
        <is>
          <t>large</t>
        </is>
      </c>
      <c r="E2282" s="18" t="inlineStr">
        <is>
          <t>distance_to_river_km</t>
        </is>
      </c>
      <c r="F2282" s="18" t="inlineStr">
        <is>
          <t>spline value</t>
        </is>
      </c>
      <c r="G2282" s="18" t="n"/>
      <c r="H2282" s="33" t="n">
        <v>6.44</v>
      </c>
      <c r="I2282" s="33" t="n"/>
      <c r="J2282" s="33" t="n"/>
      <c r="K2282" s="34" t="n">
        <v>-0.8499354945862361</v>
      </c>
      <c r="L2282" s="35">
        <f>IF(ISNUMBER(K2282),EXP(K2282),"")</f>
        <v/>
      </c>
      <c r="M2282" s="18" t="inlineStr">
        <is>
          <t>every value from 0.01 to 24.55 in steps of 0.01</t>
        </is>
      </c>
      <c r="N2282" s="18" t="inlineStr">
        <is>
          <t>buildings|large|distance_to_river_km</t>
        </is>
      </c>
    </row>
    <row r="2283">
      <c r="B2283" s="18" t="inlineStr">
        <is>
          <t>buildings|large|distance_to_river_km|6.45</t>
        </is>
      </c>
      <c r="C2283" s="18" t="inlineStr">
        <is>
          <t>buildings</t>
        </is>
      </c>
      <c r="D2283" s="18" t="inlineStr">
        <is>
          <t>large</t>
        </is>
      </c>
      <c r="E2283" s="18" t="inlineStr">
        <is>
          <t>distance_to_river_km</t>
        </is>
      </c>
      <c r="F2283" s="18" t="inlineStr">
        <is>
          <t>spline value</t>
        </is>
      </c>
      <c r="G2283" s="18" t="n"/>
      <c r="H2283" s="33" t="n">
        <v>6.45</v>
      </c>
      <c r="I2283" s="33" t="n"/>
      <c r="J2283" s="33" t="n"/>
      <c r="K2283" s="34" t="n">
        <v>-0.8501634967792155</v>
      </c>
      <c r="L2283" s="35">
        <f>IF(ISNUMBER(K2283),EXP(K2283),"")</f>
        <v/>
      </c>
      <c r="M2283" s="18" t="inlineStr">
        <is>
          <t>every value from 0.01 to 24.55 in steps of 0.01</t>
        </is>
      </c>
      <c r="N2283" s="18" t="inlineStr">
        <is>
          <t>buildings|large|distance_to_river_km</t>
        </is>
      </c>
    </row>
    <row r="2284">
      <c r="B2284" s="18" t="inlineStr">
        <is>
          <t>buildings|large|distance_to_river_km|6.46</t>
        </is>
      </c>
      <c r="C2284" s="18" t="inlineStr">
        <is>
          <t>buildings</t>
        </is>
      </c>
      <c r="D2284" s="18" t="inlineStr">
        <is>
          <t>large</t>
        </is>
      </c>
      <c r="E2284" s="18" t="inlineStr">
        <is>
          <t>distance_to_river_km</t>
        </is>
      </c>
      <c r="F2284" s="18" t="inlineStr">
        <is>
          <t>spline value</t>
        </is>
      </c>
      <c r="G2284" s="18" t="n"/>
      <c r="H2284" s="33" t="n">
        <v>6.46</v>
      </c>
      <c r="I2284" s="33" t="n"/>
      <c r="J2284" s="33" t="n"/>
      <c r="K2284" s="34" t="n">
        <v>-0.8503914381450276</v>
      </c>
      <c r="L2284" s="35">
        <f>IF(ISNUMBER(K2284),EXP(K2284),"")</f>
        <v/>
      </c>
      <c r="M2284" s="18" t="inlineStr">
        <is>
          <t>every value from 0.01 to 24.55 in steps of 0.01</t>
        </is>
      </c>
      <c r="N2284" s="18" t="inlineStr">
        <is>
          <t>buildings|large|distance_to_river_km</t>
        </is>
      </c>
    </row>
    <row r="2285">
      <c r="B2285" s="18" t="inlineStr">
        <is>
          <t>buildings|large|distance_to_river_km|6.47</t>
        </is>
      </c>
      <c r="C2285" s="18" t="inlineStr">
        <is>
          <t>buildings</t>
        </is>
      </c>
      <c r="D2285" s="18" t="inlineStr">
        <is>
          <t>large</t>
        </is>
      </c>
      <c r="E2285" s="18" t="inlineStr">
        <is>
          <t>distance_to_river_km</t>
        </is>
      </c>
      <c r="F2285" s="18" t="inlineStr">
        <is>
          <t>spline value</t>
        </is>
      </c>
      <c r="G2285" s="18" t="n"/>
      <c r="H2285" s="33" t="n">
        <v>6.47</v>
      </c>
      <c r="I2285" s="33" t="n"/>
      <c r="J2285" s="33" t="n"/>
      <c r="K2285" s="34" t="n">
        <v>-0.8506193185967768</v>
      </c>
      <c r="L2285" s="35">
        <f>IF(ISNUMBER(K2285),EXP(K2285),"")</f>
        <v/>
      </c>
      <c r="M2285" s="18" t="inlineStr">
        <is>
          <t>every value from 0.01 to 24.55 in steps of 0.01</t>
        </is>
      </c>
      <c r="N2285" s="18" t="inlineStr">
        <is>
          <t>buildings|large|distance_to_river_km</t>
        </is>
      </c>
    </row>
    <row r="2286">
      <c r="B2286" s="18" t="inlineStr">
        <is>
          <t>buildings|large|distance_to_river_km|6.48</t>
        </is>
      </c>
      <c r="C2286" s="18" t="inlineStr">
        <is>
          <t>buildings</t>
        </is>
      </c>
      <c r="D2286" s="18" t="inlineStr">
        <is>
          <t>large</t>
        </is>
      </c>
      <c r="E2286" s="18" t="inlineStr">
        <is>
          <t>distance_to_river_km</t>
        </is>
      </c>
      <c r="F2286" s="18" t="inlineStr">
        <is>
          <t>spline value</t>
        </is>
      </c>
      <c r="G2286" s="18" t="n"/>
      <c r="H2286" s="33" t="n">
        <v>6.48</v>
      </c>
      <c r="I2286" s="33" t="n"/>
      <c r="J2286" s="33" t="n"/>
      <c r="K2286" s="34" t="n">
        <v>-0.8508471380475666</v>
      </c>
      <c r="L2286" s="35">
        <f>IF(ISNUMBER(K2286),EXP(K2286),"")</f>
        <v/>
      </c>
      <c r="M2286" s="18" t="inlineStr">
        <is>
          <t>every value from 0.01 to 24.55 in steps of 0.01</t>
        </is>
      </c>
      <c r="N2286" s="18" t="inlineStr">
        <is>
          <t>buildings|large|distance_to_river_km</t>
        </is>
      </c>
    </row>
    <row r="2287">
      <c r="B2287" s="18" t="inlineStr">
        <is>
          <t>buildings|large|distance_to_river_km|6.49</t>
        </is>
      </c>
      <c r="C2287" s="18" t="inlineStr">
        <is>
          <t>buildings</t>
        </is>
      </c>
      <c r="D2287" s="18" t="inlineStr">
        <is>
          <t>large</t>
        </is>
      </c>
      <c r="E2287" s="18" t="inlineStr">
        <is>
          <t>distance_to_river_km</t>
        </is>
      </c>
      <c r="F2287" s="18" t="inlineStr">
        <is>
          <t>spline value</t>
        </is>
      </c>
      <c r="G2287" s="18" t="n"/>
      <c r="H2287" s="33" t="n">
        <v>6.49</v>
      </c>
      <c r="I2287" s="33" t="n"/>
      <c r="J2287" s="33" t="n"/>
      <c r="K2287" s="34" t="n">
        <v>-0.8510748964105017</v>
      </c>
      <c r="L2287" s="35">
        <f>IF(ISNUMBER(K2287),EXP(K2287),"")</f>
        <v/>
      </c>
      <c r="M2287" s="18" t="inlineStr">
        <is>
          <t>every value from 0.01 to 24.55 in steps of 0.01</t>
        </is>
      </c>
      <c r="N2287" s="18" t="inlineStr">
        <is>
          <t>buildings|large|distance_to_river_km</t>
        </is>
      </c>
    </row>
    <row r="2288">
      <c r="B2288" s="18" t="inlineStr">
        <is>
          <t>buildings|large|distance_to_river_km|6.50</t>
        </is>
      </c>
      <c r="C2288" s="18" t="inlineStr">
        <is>
          <t>buildings</t>
        </is>
      </c>
      <c r="D2288" s="18" t="inlineStr">
        <is>
          <t>large</t>
        </is>
      </c>
      <c r="E2288" s="18" t="inlineStr">
        <is>
          <t>distance_to_river_km</t>
        </is>
      </c>
      <c r="F2288" s="18" t="inlineStr">
        <is>
          <t>spline value</t>
        </is>
      </c>
      <c r="G2288" s="18" t="n"/>
      <c r="H2288" s="33" t="n">
        <v>6.5</v>
      </c>
      <c r="I2288" s="33" t="n"/>
      <c r="J2288" s="33" t="n"/>
      <c r="K2288" s="34" t="n">
        <v>-0.8513025935986858</v>
      </c>
      <c r="L2288" s="35">
        <f>IF(ISNUMBER(K2288),EXP(K2288),"")</f>
        <v/>
      </c>
      <c r="M2288" s="18" t="inlineStr">
        <is>
          <t>every value from 0.01 to 24.55 in steps of 0.01</t>
        </is>
      </c>
      <c r="N2288" s="18" t="inlineStr">
        <is>
          <t>buildings|large|distance_to_river_km</t>
        </is>
      </c>
    </row>
    <row r="2289">
      <c r="B2289" s="18" t="inlineStr">
        <is>
          <t>buildings|large|distance_to_river_km|6.51</t>
        </is>
      </c>
      <c r="C2289" s="18" t="inlineStr">
        <is>
          <t>buildings</t>
        </is>
      </c>
      <c r="D2289" s="18" t="inlineStr">
        <is>
          <t>large</t>
        </is>
      </c>
      <c r="E2289" s="18" t="inlineStr">
        <is>
          <t>distance_to_river_km</t>
        </is>
      </c>
      <c r="F2289" s="18" t="inlineStr">
        <is>
          <t>spline value</t>
        </is>
      </c>
      <c r="G2289" s="18" t="n"/>
      <c r="H2289" s="33" t="n">
        <v>6.51</v>
      </c>
      <c r="I2289" s="33" t="n"/>
      <c r="J2289" s="33" t="n"/>
      <c r="K2289" s="34" t="n">
        <v>-0.8515302295252229</v>
      </c>
      <c r="L2289" s="35">
        <f>IF(ISNUMBER(K2289),EXP(K2289),"")</f>
        <v/>
      </c>
      <c r="M2289" s="18" t="inlineStr">
        <is>
          <t>every value from 0.01 to 24.55 in steps of 0.01</t>
        </is>
      </c>
      <c r="N2289" s="18" t="inlineStr">
        <is>
          <t>buildings|large|distance_to_river_km</t>
        </is>
      </c>
    </row>
    <row r="2290">
      <c r="B2290" s="18" t="inlineStr">
        <is>
          <t>buildings|large|distance_to_river_km|6.52</t>
        </is>
      </c>
      <c r="C2290" s="18" t="inlineStr">
        <is>
          <t>buildings</t>
        </is>
      </c>
      <c r="D2290" s="18" t="inlineStr">
        <is>
          <t>large</t>
        </is>
      </c>
      <c r="E2290" s="18" t="inlineStr">
        <is>
          <t>distance_to_river_km</t>
        </is>
      </c>
      <c r="F2290" s="18" t="inlineStr">
        <is>
          <t>spline value</t>
        </is>
      </c>
      <c r="G2290" s="18" t="n"/>
      <c r="H2290" s="33" t="n">
        <v>6.52</v>
      </c>
      <c r="I2290" s="33" t="n"/>
      <c r="J2290" s="33" t="n"/>
      <c r="K2290" s="34" t="n">
        <v>-0.851757804103217</v>
      </c>
      <c r="L2290" s="35">
        <f>IF(ISNUMBER(K2290),EXP(K2290),"")</f>
        <v/>
      </c>
      <c r="M2290" s="18" t="inlineStr">
        <is>
          <t>every value from 0.01 to 24.55 in steps of 0.01</t>
        </is>
      </c>
      <c r="N2290" s="18" t="inlineStr">
        <is>
          <t>buildings|large|distance_to_river_km</t>
        </is>
      </c>
    </row>
    <row r="2291">
      <c r="B2291" s="18" t="inlineStr">
        <is>
          <t>buildings|large|distance_to_river_km|6.53</t>
        </is>
      </c>
      <c r="C2291" s="18" t="inlineStr">
        <is>
          <t>buildings</t>
        </is>
      </c>
      <c r="D2291" s="18" t="inlineStr">
        <is>
          <t>large</t>
        </is>
      </c>
      <c r="E2291" s="18" t="inlineStr">
        <is>
          <t>distance_to_river_km</t>
        </is>
      </c>
      <c r="F2291" s="18" t="inlineStr">
        <is>
          <t>spline value</t>
        </is>
      </c>
      <c r="G2291" s="18" t="n"/>
      <c r="H2291" s="33" t="n">
        <v>6.53</v>
      </c>
      <c r="I2291" s="33" t="n"/>
      <c r="J2291" s="33" t="n"/>
      <c r="K2291" s="34" t="n">
        <v>-0.8519853172457723</v>
      </c>
      <c r="L2291" s="35">
        <f>IF(ISNUMBER(K2291),EXP(K2291),"")</f>
        <v/>
      </c>
      <c r="M2291" s="18" t="inlineStr">
        <is>
          <t>every value from 0.01 to 24.55 in steps of 0.01</t>
        </is>
      </c>
      <c r="N2291" s="18" t="inlineStr">
        <is>
          <t>buildings|large|distance_to_river_km</t>
        </is>
      </c>
    </row>
    <row r="2292">
      <c r="B2292" s="18" t="inlineStr">
        <is>
          <t>buildings|large|distance_to_river_km|6.54</t>
        </is>
      </c>
      <c r="C2292" s="18" t="inlineStr">
        <is>
          <t>buildings</t>
        </is>
      </c>
      <c r="D2292" s="18" t="inlineStr">
        <is>
          <t>large</t>
        </is>
      </c>
      <c r="E2292" s="18" t="inlineStr">
        <is>
          <t>distance_to_river_km</t>
        </is>
      </c>
      <c r="F2292" s="18" t="inlineStr">
        <is>
          <t>spline value</t>
        </is>
      </c>
      <c r="G2292" s="18" t="n"/>
      <c r="H2292" s="33" t="n">
        <v>6.54</v>
      </c>
      <c r="I2292" s="33" t="n"/>
      <c r="J2292" s="33" t="n"/>
      <c r="K2292" s="34" t="n">
        <v>-0.8522127688659931</v>
      </c>
      <c r="L2292" s="35">
        <f>IF(ISNUMBER(K2292),EXP(K2292),"")</f>
        <v/>
      </c>
      <c r="M2292" s="18" t="inlineStr">
        <is>
          <t>every value from 0.01 to 24.55 in steps of 0.01</t>
        </is>
      </c>
      <c r="N2292" s="18" t="inlineStr">
        <is>
          <t>buildings|large|distance_to_river_km</t>
        </is>
      </c>
    </row>
    <row r="2293">
      <c r="B2293" s="18" t="inlineStr">
        <is>
          <t>buildings|large|distance_to_river_km|6.55</t>
        </is>
      </c>
      <c r="C2293" s="18" t="inlineStr">
        <is>
          <t>buildings</t>
        </is>
      </c>
      <c r="D2293" s="18" t="inlineStr">
        <is>
          <t>large</t>
        </is>
      </c>
      <c r="E2293" s="18" t="inlineStr">
        <is>
          <t>distance_to_river_km</t>
        </is>
      </c>
      <c r="F2293" s="18" t="inlineStr">
        <is>
          <t>spline value</t>
        </is>
      </c>
      <c r="G2293" s="18" t="n"/>
      <c r="H2293" s="33" t="n">
        <v>6.55</v>
      </c>
      <c r="I2293" s="33" t="n"/>
      <c r="J2293" s="33" t="n"/>
      <c r="K2293" s="34" t="n">
        <v>-0.852440158876983</v>
      </c>
      <c r="L2293" s="35">
        <f>IF(ISNUMBER(K2293),EXP(K2293),"")</f>
        <v/>
      </c>
      <c r="M2293" s="18" t="inlineStr">
        <is>
          <t>every value from 0.01 to 24.55 in steps of 0.01</t>
        </is>
      </c>
      <c r="N2293" s="18" t="inlineStr">
        <is>
          <t>buildings|large|distance_to_river_km</t>
        </is>
      </c>
    </row>
    <row r="2294">
      <c r="B2294" s="18" t="inlineStr">
        <is>
          <t>buildings|large|distance_to_river_km|6.56</t>
        </is>
      </c>
      <c r="C2294" s="18" t="inlineStr">
        <is>
          <t>buildings</t>
        </is>
      </c>
      <c r="D2294" s="18" t="inlineStr">
        <is>
          <t>large</t>
        </is>
      </c>
      <c r="E2294" s="18" t="inlineStr">
        <is>
          <t>distance_to_river_km</t>
        </is>
      </c>
      <c r="F2294" s="18" t="inlineStr">
        <is>
          <t>spline value</t>
        </is>
      </c>
      <c r="G2294" s="18" t="n"/>
      <c r="H2294" s="33" t="n">
        <v>6.56</v>
      </c>
      <c r="I2294" s="33" t="n"/>
      <c r="J2294" s="33" t="n"/>
      <c r="K2294" s="34" t="n">
        <v>-0.8526674871918462</v>
      </c>
      <c r="L2294" s="35">
        <f>IF(ISNUMBER(K2294),EXP(K2294),"")</f>
        <v/>
      </c>
      <c r="M2294" s="18" t="inlineStr">
        <is>
          <t>every value from 0.01 to 24.55 in steps of 0.01</t>
        </is>
      </c>
      <c r="N2294" s="18" t="inlineStr">
        <is>
          <t>buildings|large|distance_to_river_km</t>
        </is>
      </c>
    </row>
    <row r="2295">
      <c r="B2295" s="18" t="inlineStr">
        <is>
          <t>buildings|large|distance_to_river_km|6.57</t>
        </is>
      </c>
      <c r="C2295" s="18" t="inlineStr">
        <is>
          <t>buildings</t>
        </is>
      </c>
      <c r="D2295" s="18" t="inlineStr">
        <is>
          <t>large</t>
        </is>
      </c>
      <c r="E2295" s="18" t="inlineStr">
        <is>
          <t>distance_to_river_km</t>
        </is>
      </c>
      <c r="F2295" s="18" t="inlineStr">
        <is>
          <t>spline value</t>
        </is>
      </c>
      <c r="G2295" s="18" t="n"/>
      <c r="H2295" s="33" t="n">
        <v>6.57</v>
      </c>
      <c r="I2295" s="33" t="n"/>
      <c r="J2295" s="33" t="n"/>
      <c r="K2295" s="34" t="n">
        <v>-0.8528947537236868</v>
      </c>
      <c r="L2295" s="35">
        <f>IF(ISNUMBER(K2295),EXP(K2295),"")</f>
        <v/>
      </c>
      <c r="M2295" s="18" t="inlineStr">
        <is>
          <t>every value from 0.01 to 24.55 in steps of 0.01</t>
        </is>
      </c>
      <c r="N2295" s="18" t="inlineStr">
        <is>
          <t>buildings|large|distance_to_river_km</t>
        </is>
      </c>
    </row>
    <row r="2296">
      <c r="B2296" s="18" t="inlineStr">
        <is>
          <t>buildings|large|distance_to_river_km|6.58</t>
        </is>
      </c>
      <c r="C2296" s="18" t="inlineStr">
        <is>
          <t>buildings</t>
        </is>
      </c>
      <c r="D2296" s="18" t="inlineStr">
        <is>
          <t>large</t>
        </is>
      </c>
      <c r="E2296" s="18" t="inlineStr">
        <is>
          <t>distance_to_river_km</t>
        </is>
      </c>
      <c r="F2296" s="18" t="inlineStr">
        <is>
          <t>spline value</t>
        </is>
      </c>
      <c r="G2296" s="18" t="n"/>
      <c r="H2296" s="33" t="n">
        <v>6.58</v>
      </c>
      <c r="I2296" s="33" t="n"/>
      <c r="J2296" s="33" t="n"/>
      <c r="K2296" s="34" t="n">
        <v>-0.853121958385609</v>
      </c>
      <c r="L2296" s="35">
        <f>IF(ISNUMBER(K2296),EXP(K2296),"")</f>
        <v/>
      </c>
      <c r="M2296" s="18" t="inlineStr">
        <is>
          <t>every value from 0.01 to 24.55 in steps of 0.01</t>
        </is>
      </c>
      <c r="N2296" s="18" t="inlineStr">
        <is>
          <t>buildings|large|distance_to_river_km</t>
        </is>
      </c>
    </row>
    <row r="2297">
      <c r="B2297" s="18" t="inlineStr">
        <is>
          <t>buildings|large|distance_to_river_km|6.59</t>
        </is>
      </c>
      <c r="C2297" s="18" t="inlineStr">
        <is>
          <t>buildings</t>
        </is>
      </c>
      <c r="D2297" s="18" t="inlineStr">
        <is>
          <t>large</t>
        </is>
      </c>
      <c r="E2297" s="18" t="inlineStr">
        <is>
          <t>distance_to_river_km</t>
        </is>
      </c>
      <c r="F2297" s="18" t="inlineStr">
        <is>
          <t>spline value</t>
        </is>
      </c>
      <c r="G2297" s="18" t="n"/>
      <c r="H2297" s="33" t="n">
        <v>6.59</v>
      </c>
      <c r="I2297" s="33" t="n"/>
      <c r="J2297" s="33" t="n"/>
      <c r="K2297" s="34" t="n">
        <v>-0.853349101090716</v>
      </c>
      <c r="L2297" s="35">
        <f>IF(ISNUMBER(K2297),EXP(K2297),"")</f>
        <v/>
      </c>
      <c r="M2297" s="18" t="inlineStr">
        <is>
          <t>every value from 0.01 to 24.55 in steps of 0.01</t>
        </is>
      </c>
      <c r="N2297" s="18" t="inlineStr">
        <is>
          <t>buildings|large|distance_to_river_km</t>
        </is>
      </c>
    </row>
    <row r="2298">
      <c r="B2298" s="18" t="inlineStr">
        <is>
          <t>buildings|large|distance_to_river_km|6.60</t>
        </is>
      </c>
      <c r="C2298" s="18" t="inlineStr">
        <is>
          <t>buildings</t>
        </is>
      </c>
      <c r="D2298" s="18" t="inlineStr">
        <is>
          <t>large</t>
        </is>
      </c>
      <c r="E2298" s="18" t="inlineStr">
        <is>
          <t>distance_to_river_km</t>
        </is>
      </c>
      <c r="F2298" s="18" t="inlineStr">
        <is>
          <t>spline value</t>
        </is>
      </c>
      <c r="G2298" s="18" t="n"/>
      <c r="H2298" s="33" t="n">
        <v>6.6</v>
      </c>
      <c r="I2298" s="33" t="n"/>
      <c r="J2298" s="33" t="n"/>
      <c r="K2298" s="34" t="n">
        <v>-0.8535761817521128</v>
      </c>
      <c r="L2298" s="35">
        <f>IF(ISNUMBER(K2298),EXP(K2298),"")</f>
        <v/>
      </c>
      <c r="M2298" s="18" t="inlineStr">
        <is>
          <t>every value from 0.01 to 24.55 in steps of 0.01</t>
        </is>
      </c>
      <c r="N2298" s="18" t="inlineStr">
        <is>
          <t>buildings|large|distance_to_river_km</t>
        </is>
      </c>
    </row>
    <row r="2299">
      <c r="B2299" s="18" t="inlineStr">
        <is>
          <t>buildings|large|distance_to_river_km|6.61</t>
        </is>
      </c>
      <c r="C2299" s="18" t="inlineStr">
        <is>
          <t>buildings</t>
        </is>
      </c>
      <c r="D2299" s="18" t="inlineStr">
        <is>
          <t>large</t>
        </is>
      </c>
      <c r="E2299" s="18" t="inlineStr">
        <is>
          <t>distance_to_river_km</t>
        </is>
      </c>
      <c r="F2299" s="18" t="inlineStr">
        <is>
          <t>spline value</t>
        </is>
      </c>
      <c r="G2299" s="18" t="n"/>
      <c r="H2299" s="33" t="n">
        <v>6.61</v>
      </c>
      <c r="I2299" s="33" t="n"/>
      <c r="J2299" s="33" t="n"/>
      <c r="K2299" s="34" t="n">
        <v>-0.8538032002829037</v>
      </c>
      <c r="L2299" s="35">
        <f>IF(ISNUMBER(K2299),EXP(K2299),"")</f>
        <v/>
      </c>
      <c r="M2299" s="18" t="inlineStr">
        <is>
          <t>every value from 0.01 to 24.55 in steps of 0.01</t>
        </is>
      </c>
      <c r="N2299" s="18" t="inlineStr">
        <is>
          <t>buildings|large|distance_to_river_km</t>
        </is>
      </c>
    </row>
    <row r="2300">
      <c r="B2300" s="18" t="inlineStr">
        <is>
          <t>buildings|large|distance_to_river_km|6.62</t>
        </is>
      </c>
      <c r="C2300" s="18" t="inlineStr">
        <is>
          <t>buildings</t>
        </is>
      </c>
      <c r="D2300" s="18" t="inlineStr">
        <is>
          <t>large</t>
        </is>
      </c>
      <c r="E2300" s="18" t="inlineStr">
        <is>
          <t>distance_to_river_km</t>
        </is>
      </c>
      <c r="F2300" s="18" t="inlineStr">
        <is>
          <t>spline value</t>
        </is>
      </c>
      <c r="G2300" s="18" t="n"/>
      <c r="H2300" s="33" t="n">
        <v>6.62</v>
      </c>
      <c r="I2300" s="33" t="n"/>
      <c r="J2300" s="33" t="n"/>
      <c r="K2300" s="34" t="n">
        <v>-0.8540301565961915</v>
      </c>
      <c r="L2300" s="35">
        <f>IF(ISNUMBER(K2300),EXP(K2300),"")</f>
        <v/>
      </c>
      <c r="M2300" s="18" t="inlineStr">
        <is>
          <t>every value from 0.01 to 24.55 in steps of 0.01</t>
        </is>
      </c>
      <c r="N2300" s="18" t="inlineStr">
        <is>
          <t>buildings|large|distance_to_river_km</t>
        </is>
      </c>
    </row>
    <row r="2301">
      <c r="B2301" s="18" t="inlineStr">
        <is>
          <t>buildings|large|distance_to_river_km|6.63</t>
        </is>
      </c>
      <c r="C2301" s="18" t="inlineStr">
        <is>
          <t>buildings</t>
        </is>
      </c>
      <c r="D2301" s="18" t="inlineStr">
        <is>
          <t>large</t>
        </is>
      </c>
      <c r="E2301" s="18" t="inlineStr">
        <is>
          <t>distance_to_river_km</t>
        </is>
      </c>
      <c r="F2301" s="18" t="inlineStr">
        <is>
          <t>spline value</t>
        </is>
      </c>
      <c r="G2301" s="18" t="n"/>
      <c r="H2301" s="33" t="n">
        <v>6.63</v>
      </c>
      <c r="I2301" s="33" t="n"/>
      <c r="J2301" s="33" t="n"/>
      <c r="K2301" s="34" t="n">
        <v>-0.8542570506050814</v>
      </c>
      <c r="L2301" s="35">
        <f>IF(ISNUMBER(K2301),EXP(K2301),"")</f>
        <v/>
      </c>
      <c r="M2301" s="18" t="inlineStr">
        <is>
          <t>every value from 0.01 to 24.55 in steps of 0.01</t>
        </is>
      </c>
      <c r="N2301" s="18" t="inlineStr">
        <is>
          <t>buildings|large|distance_to_river_km</t>
        </is>
      </c>
    </row>
    <row r="2302">
      <c r="B2302" s="18" t="inlineStr">
        <is>
          <t>buildings|large|distance_to_river_km|6.64</t>
        </is>
      </c>
      <c r="C2302" s="18" t="inlineStr">
        <is>
          <t>buildings</t>
        </is>
      </c>
      <c r="D2302" s="18" t="inlineStr">
        <is>
          <t>large</t>
        </is>
      </c>
      <c r="E2302" s="18" t="inlineStr">
        <is>
          <t>distance_to_river_km</t>
        </is>
      </c>
      <c r="F2302" s="18" t="inlineStr">
        <is>
          <t>spline value</t>
        </is>
      </c>
      <c r="G2302" s="18" t="n"/>
      <c r="H2302" s="33" t="n">
        <v>6.64</v>
      </c>
      <c r="I2302" s="33" t="n"/>
      <c r="J2302" s="33" t="n"/>
      <c r="K2302" s="34" t="n">
        <v>-0.8544838822226767</v>
      </c>
      <c r="L2302" s="35">
        <f>IF(ISNUMBER(K2302),EXP(K2302),"")</f>
        <v/>
      </c>
      <c r="M2302" s="18" t="inlineStr">
        <is>
          <t>every value from 0.01 to 24.55 in steps of 0.01</t>
        </is>
      </c>
      <c r="N2302" s="18" t="inlineStr">
        <is>
          <t>buildings|large|distance_to_river_km</t>
        </is>
      </c>
    </row>
    <row r="2303">
      <c r="B2303" s="18" t="inlineStr">
        <is>
          <t>buildings|large|distance_to_river_km|6.65</t>
        </is>
      </c>
      <c r="C2303" s="18" t="inlineStr">
        <is>
          <t>buildings</t>
        </is>
      </c>
      <c r="D2303" s="18" t="inlineStr">
        <is>
          <t>large</t>
        </is>
      </c>
      <c r="E2303" s="18" t="inlineStr">
        <is>
          <t>distance_to_river_km</t>
        </is>
      </c>
      <c r="F2303" s="18" t="inlineStr">
        <is>
          <t>spline value</t>
        </is>
      </c>
      <c r="G2303" s="18" t="n"/>
      <c r="H2303" s="33" t="n">
        <v>6.65</v>
      </c>
      <c r="I2303" s="33" t="n"/>
      <c r="J2303" s="33" t="n"/>
      <c r="K2303" s="34" t="n">
        <v>-0.854710651362082</v>
      </c>
      <c r="L2303" s="35">
        <f>IF(ISNUMBER(K2303),EXP(K2303),"")</f>
        <v/>
      </c>
      <c r="M2303" s="18" t="inlineStr">
        <is>
          <t>every value from 0.01 to 24.55 in steps of 0.01</t>
        </is>
      </c>
      <c r="N2303" s="18" t="inlineStr">
        <is>
          <t>buildings|large|distance_to_river_km</t>
        </is>
      </c>
    </row>
    <row r="2304">
      <c r="B2304" s="18" t="inlineStr">
        <is>
          <t>buildings|large|distance_to_river_km|6.66</t>
        </is>
      </c>
      <c r="C2304" s="18" t="inlineStr">
        <is>
          <t>buildings</t>
        </is>
      </c>
      <c r="D2304" s="18" t="inlineStr">
        <is>
          <t>large</t>
        </is>
      </c>
      <c r="E2304" s="18" t="inlineStr">
        <is>
          <t>distance_to_river_km</t>
        </is>
      </c>
      <c r="F2304" s="18" t="inlineStr">
        <is>
          <t>spline value</t>
        </is>
      </c>
      <c r="G2304" s="18" t="n"/>
      <c r="H2304" s="33" t="n">
        <v>6.66</v>
      </c>
      <c r="I2304" s="33" t="n"/>
      <c r="J2304" s="33" t="n"/>
      <c r="K2304" s="34" t="n">
        <v>-0.8549373579364009</v>
      </c>
      <c r="L2304" s="35">
        <f>IF(ISNUMBER(K2304),EXP(K2304),"")</f>
        <v/>
      </c>
      <c r="M2304" s="18" t="inlineStr">
        <is>
          <t>every value from 0.01 to 24.55 in steps of 0.01</t>
        </is>
      </c>
      <c r="N2304" s="18" t="inlineStr">
        <is>
          <t>buildings|large|distance_to_river_km</t>
        </is>
      </c>
    </row>
    <row r="2305">
      <c r="B2305" s="18" t="inlineStr">
        <is>
          <t>buildings|large|distance_to_river_km|6.67</t>
        </is>
      </c>
      <c r="C2305" s="18" t="inlineStr">
        <is>
          <t>buildings</t>
        </is>
      </c>
      <c r="D2305" s="18" t="inlineStr">
        <is>
          <t>large</t>
        </is>
      </c>
      <c r="E2305" s="18" t="inlineStr">
        <is>
          <t>distance_to_river_km</t>
        </is>
      </c>
      <c r="F2305" s="18" t="inlineStr">
        <is>
          <t>spline value</t>
        </is>
      </c>
      <c r="G2305" s="18" t="n"/>
      <c r="H2305" s="33" t="n">
        <v>6.67</v>
      </c>
      <c r="I2305" s="33" t="n"/>
      <c r="J2305" s="33" t="n"/>
      <c r="K2305" s="34" t="n">
        <v>-0.8551640018587375</v>
      </c>
      <c r="L2305" s="35">
        <f>IF(ISNUMBER(K2305),EXP(K2305),"")</f>
        <v/>
      </c>
      <c r="M2305" s="18" t="inlineStr">
        <is>
          <t>every value from 0.01 to 24.55 in steps of 0.01</t>
        </is>
      </c>
      <c r="N2305" s="18" t="inlineStr">
        <is>
          <t>buildings|large|distance_to_river_km</t>
        </is>
      </c>
    </row>
    <row r="2306">
      <c r="B2306" s="18" t="inlineStr">
        <is>
          <t>buildings|large|distance_to_river_km|6.68</t>
        </is>
      </c>
      <c r="C2306" s="18" t="inlineStr">
        <is>
          <t>buildings</t>
        </is>
      </c>
      <c r="D2306" s="18" t="inlineStr">
        <is>
          <t>large</t>
        </is>
      </c>
      <c r="E2306" s="18" t="inlineStr">
        <is>
          <t>distance_to_river_km</t>
        </is>
      </c>
      <c r="F2306" s="18" t="inlineStr">
        <is>
          <t>spline value</t>
        </is>
      </c>
      <c r="G2306" s="18" t="n"/>
      <c r="H2306" s="33" t="n">
        <v>6.68</v>
      </c>
      <c r="I2306" s="33" t="n"/>
      <c r="J2306" s="33" t="n"/>
      <c r="K2306" s="34" t="n">
        <v>-0.8553905830421964</v>
      </c>
      <c r="L2306" s="35">
        <f>IF(ISNUMBER(K2306),EXP(K2306),"")</f>
        <v/>
      </c>
      <c r="M2306" s="18" t="inlineStr">
        <is>
          <t>every value from 0.01 to 24.55 in steps of 0.01</t>
        </is>
      </c>
      <c r="N2306" s="18" t="inlineStr">
        <is>
          <t>buildings|large|distance_to_river_km</t>
        </is>
      </c>
    </row>
    <row r="2307">
      <c r="B2307" s="18" t="inlineStr">
        <is>
          <t>buildings|large|distance_to_river_km|6.69</t>
        </is>
      </c>
      <c r="C2307" s="18" t="inlineStr">
        <is>
          <t>buildings</t>
        </is>
      </c>
      <c r="D2307" s="18" t="inlineStr">
        <is>
          <t>large</t>
        </is>
      </c>
      <c r="E2307" s="18" t="inlineStr">
        <is>
          <t>distance_to_river_km</t>
        </is>
      </c>
      <c r="F2307" s="18" t="inlineStr">
        <is>
          <t>spline value</t>
        </is>
      </c>
      <c r="G2307" s="18" t="n"/>
      <c r="H2307" s="33" t="n">
        <v>6.69</v>
      </c>
      <c r="I2307" s="33" t="n"/>
      <c r="J2307" s="33" t="n"/>
      <c r="K2307" s="34" t="n">
        <v>-0.8556171013998809</v>
      </c>
      <c r="L2307" s="35">
        <f>IF(ISNUMBER(K2307),EXP(K2307),"")</f>
        <v/>
      </c>
      <c r="M2307" s="18" t="inlineStr">
        <is>
          <t>every value from 0.01 to 24.55 in steps of 0.01</t>
        </is>
      </c>
      <c r="N2307" s="18" t="inlineStr">
        <is>
          <t>buildings|large|distance_to_river_km</t>
        </is>
      </c>
    </row>
    <row r="2308">
      <c r="B2308" s="18" t="inlineStr">
        <is>
          <t>buildings|large|distance_to_river_km|6.70</t>
        </is>
      </c>
      <c r="C2308" s="18" t="inlineStr">
        <is>
          <t>buildings</t>
        </is>
      </c>
      <c r="D2308" s="18" t="inlineStr">
        <is>
          <t>large</t>
        </is>
      </c>
      <c r="E2308" s="18" t="inlineStr">
        <is>
          <t>distance_to_river_km</t>
        </is>
      </c>
      <c r="F2308" s="18" t="inlineStr">
        <is>
          <t>spline value</t>
        </is>
      </c>
      <c r="G2308" s="18" t="n"/>
      <c r="H2308" s="33" t="n">
        <v>6.7</v>
      </c>
      <c r="I2308" s="33" t="n"/>
      <c r="J2308" s="33" t="n"/>
      <c r="K2308" s="34" t="n">
        <v>-0.8558435568448957</v>
      </c>
      <c r="L2308" s="35">
        <f>IF(ISNUMBER(K2308),EXP(K2308),"")</f>
        <v/>
      </c>
      <c r="M2308" s="18" t="inlineStr">
        <is>
          <t>every value from 0.01 to 24.55 in steps of 0.01</t>
        </is>
      </c>
      <c r="N2308" s="18" t="inlineStr">
        <is>
          <t>buildings|large|distance_to_river_km</t>
        </is>
      </c>
    </row>
    <row r="2309">
      <c r="B2309" s="18" t="inlineStr">
        <is>
          <t>buildings|large|distance_to_river_km|6.71</t>
        </is>
      </c>
      <c r="C2309" s="18" t="inlineStr">
        <is>
          <t>buildings</t>
        </is>
      </c>
      <c r="D2309" s="18" t="inlineStr">
        <is>
          <t>large</t>
        </is>
      </c>
      <c r="E2309" s="18" t="inlineStr">
        <is>
          <t>distance_to_river_km</t>
        </is>
      </c>
      <c r="F2309" s="18" t="inlineStr">
        <is>
          <t>spline value</t>
        </is>
      </c>
      <c r="G2309" s="18" t="n"/>
      <c r="H2309" s="33" t="n">
        <v>6.71</v>
      </c>
      <c r="I2309" s="33" t="n"/>
      <c r="J2309" s="33" t="n"/>
      <c r="K2309" s="34" t="n">
        <v>-0.856069949290344</v>
      </c>
      <c r="L2309" s="35">
        <f>IF(ISNUMBER(K2309),EXP(K2309),"")</f>
        <v/>
      </c>
      <c r="M2309" s="18" t="inlineStr">
        <is>
          <t>every value from 0.01 to 24.55 in steps of 0.01</t>
        </is>
      </c>
      <c r="N2309" s="18" t="inlineStr">
        <is>
          <t>buildings|large|distance_to_river_km</t>
        </is>
      </c>
    </row>
    <row r="2310">
      <c r="B2310" s="18" t="inlineStr">
        <is>
          <t>buildings|large|distance_to_river_km|6.72</t>
        </is>
      </c>
      <c r="C2310" s="18" t="inlineStr">
        <is>
          <t>buildings</t>
        </is>
      </c>
      <c r="D2310" s="18" t="inlineStr">
        <is>
          <t>large</t>
        </is>
      </c>
      <c r="E2310" s="18" t="inlineStr">
        <is>
          <t>distance_to_river_km</t>
        </is>
      </c>
      <c r="F2310" s="18" t="inlineStr">
        <is>
          <t>spline value</t>
        </is>
      </c>
      <c r="G2310" s="18" t="n"/>
      <c r="H2310" s="33" t="n">
        <v>6.72</v>
      </c>
      <c r="I2310" s="33" t="n"/>
      <c r="J2310" s="33" t="n"/>
      <c r="K2310" s="34" t="n">
        <v>-0.8562962786493307</v>
      </c>
      <c r="L2310" s="35">
        <f>IF(ISNUMBER(K2310),EXP(K2310),"")</f>
        <v/>
      </c>
      <c r="M2310" s="18" t="inlineStr">
        <is>
          <t>every value from 0.01 to 24.55 in steps of 0.01</t>
        </is>
      </c>
      <c r="N2310" s="18" t="inlineStr">
        <is>
          <t>buildings|large|distance_to_river_km</t>
        </is>
      </c>
    </row>
    <row r="2311">
      <c r="B2311" s="18" t="inlineStr">
        <is>
          <t>buildings|large|distance_to_river_km|6.73</t>
        </is>
      </c>
      <c r="C2311" s="18" t="inlineStr">
        <is>
          <t>buildings</t>
        </is>
      </c>
      <c r="D2311" s="18" t="inlineStr">
        <is>
          <t>large</t>
        </is>
      </c>
      <c r="E2311" s="18" t="inlineStr">
        <is>
          <t>distance_to_river_km</t>
        </is>
      </c>
      <c r="F2311" s="18" t="inlineStr">
        <is>
          <t>spline value</t>
        </is>
      </c>
      <c r="G2311" s="18" t="n"/>
      <c r="H2311" s="33" t="n">
        <v>6.73</v>
      </c>
      <c r="I2311" s="33" t="n"/>
      <c r="J2311" s="33" t="n"/>
      <c r="K2311" s="34" t="n">
        <v>-0.8565225448349597</v>
      </c>
      <c r="L2311" s="35">
        <f>IF(ISNUMBER(K2311),EXP(K2311),"")</f>
        <v/>
      </c>
      <c r="M2311" s="18" t="inlineStr">
        <is>
          <t>every value from 0.01 to 24.55 in steps of 0.01</t>
        </is>
      </c>
      <c r="N2311" s="18" t="inlineStr">
        <is>
          <t>buildings|large|distance_to_river_km</t>
        </is>
      </c>
    </row>
    <row r="2312">
      <c r="B2312" s="18" t="inlineStr">
        <is>
          <t>buildings|large|distance_to_river_km|6.74</t>
        </is>
      </c>
      <c r="C2312" s="18" t="inlineStr">
        <is>
          <t>buildings</t>
        </is>
      </c>
      <c r="D2312" s="18" t="inlineStr">
        <is>
          <t>large</t>
        </is>
      </c>
      <c r="E2312" s="18" t="inlineStr">
        <is>
          <t>distance_to_river_km</t>
        </is>
      </c>
      <c r="F2312" s="18" t="inlineStr">
        <is>
          <t>spline value</t>
        </is>
      </c>
      <c r="G2312" s="18" t="n"/>
      <c r="H2312" s="33" t="n">
        <v>6.74</v>
      </c>
      <c r="I2312" s="33" t="n"/>
      <c r="J2312" s="33" t="n"/>
      <c r="K2312" s="34" t="n">
        <v>-0.8567487477603345</v>
      </c>
      <c r="L2312" s="35">
        <f>IF(ISNUMBER(K2312),EXP(K2312),"")</f>
        <v/>
      </c>
      <c r="M2312" s="18" t="inlineStr">
        <is>
          <t>every value from 0.01 to 24.55 in steps of 0.01</t>
        </is>
      </c>
      <c r="N2312" s="18" t="inlineStr">
        <is>
          <t>buildings|large|distance_to_river_km</t>
        </is>
      </c>
    </row>
    <row r="2313">
      <c r="B2313" s="18" t="inlineStr">
        <is>
          <t>buildings|large|distance_to_river_km|6.75</t>
        </is>
      </c>
      <c r="C2313" s="18" t="inlineStr">
        <is>
          <t>buildings</t>
        </is>
      </c>
      <c r="D2313" s="18" t="inlineStr">
        <is>
          <t>large</t>
        </is>
      </c>
      <c r="E2313" s="18" t="inlineStr">
        <is>
          <t>distance_to_river_km</t>
        </is>
      </c>
      <c r="F2313" s="18" t="inlineStr">
        <is>
          <t>spline value</t>
        </is>
      </c>
      <c r="G2313" s="18" t="n"/>
      <c r="H2313" s="33" t="n">
        <v>6.75</v>
      </c>
      <c r="I2313" s="33" t="n"/>
      <c r="J2313" s="33" t="n"/>
      <c r="K2313" s="34" t="n">
        <v>-0.8569748873385599</v>
      </c>
      <c r="L2313" s="35">
        <f>IF(ISNUMBER(K2313),EXP(K2313),"")</f>
        <v/>
      </c>
      <c r="M2313" s="18" t="inlineStr">
        <is>
          <t>every value from 0.01 to 24.55 in steps of 0.01</t>
        </is>
      </c>
      <c r="N2313" s="18" t="inlineStr">
        <is>
          <t>buildings|large|distance_to_river_km</t>
        </is>
      </c>
    </row>
    <row r="2314">
      <c r="B2314" s="18" t="inlineStr">
        <is>
          <t>buildings|large|distance_to_river_km|6.76</t>
        </is>
      </c>
      <c r="C2314" s="18" t="inlineStr">
        <is>
          <t>buildings</t>
        </is>
      </c>
      <c r="D2314" s="18" t="inlineStr">
        <is>
          <t>large</t>
        </is>
      </c>
      <c r="E2314" s="18" t="inlineStr">
        <is>
          <t>distance_to_river_km</t>
        </is>
      </c>
      <c r="F2314" s="18" t="inlineStr">
        <is>
          <t>spline value</t>
        </is>
      </c>
      <c r="G2314" s="18" t="n"/>
      <c r="H2314" s="33" t="n">
        <v>6.76</v>
      </c>
      <c r="I2314" s="33" t="n"/>
      <c r="J2314" s="33" t="n"/>
      <c r="K2314" s="34" t="n">
        <v>-0.8572009634827393</v>
      </c>
      <c r="L2314" s="35">
        <f>IF(ISNUMBER(K2314),EXP(K2314),"")</f>
        <v/>
      </c>
      <c r="M2314" s="18" t="inlineStr">
        <is>
          <t>every value from 0.01 to 24.55 in steps of 0.01</t>
        </is>
      </c>
      <c r="N2314" s="18" t="inlineStr">
        <is>
          <t>buildings|large|distance_to_river_km</t>
        </is>
      </c>
    </row>
    <row r="2315">
      <c r="B2315" s="18" t="inlineStr">
        <is>
          <t>buildings|large|distance_to_river_km|6.77</t>
        </is>
      </c>
      <c r="C2315" s="18" t="inlineStr">
        <is>
          <t>buildings</t>
        </is>
      </c>
      <c r="D2315" s="18" t="inlineStr">
        <is>
          <t>large</t>
        </is>
      </c>
      <c r="E2315" s="18" t="inlineStr">
        <is>
          <t>distance_to_river_km</t>
        </is>
      </c>
      <c r="F2315" s="18" t="inlineStr">
        <is>
          <t>spline value</t>
        </is>
      </c>
      <c r="G2315" s="18" t="n"/>
      <c r="H2315" s="33" t="n">
        <v>6.77</v>
      </c>
      <c r="I2315" s="33" t="n"/>
      <c r="J2315" s="33" t="n"/>
      <c r="K2315" s="34" t="n">
        <v>-0.8574269761059771</v>
      </c>
      <c r="L2315" s="35">
        <f>IF(ISNUMBER(K2315),EXP(K2315),"")</f>
        <v/>
      </c>
      <c r="M2315" s="18" t="inlineStr">
        <is>
          <t>every value from 0.01 to 24.55 in steps of 0.01</t>
        </is>
      </c>
      <c r="N2315" s="18" t="inlineStr">
        <is>
          <t>buildings|large|distance_to_river_km</t>
        </is>
      </c>
    </row>
    <row r="2316">
      <c r="B2316" s="18" t="inlineStr">
        <is>
          <t>buildings|large|distance_to_river_km|6.78</t>
        </is>
      </c>
      <c r="C2316" s="18" t="inlineStr">
        <is>
          <t>buildings</t>
        </is>
      </c>
      <c r="D2316" s="18" t="inlineStr">
        <is>
          <t>large</t>
        </is>
      </c>
      <c r="E2316" s="18" t="inlineStr">
        <is>
          <t>distance_to_river_km</t>
        </is>
      </c>
      <c r="F2316" s="18" t="inlineStr">
        <is>
          <t>spline value</t>
        </is>
      </c>
      <c r="G2316" s="18" t="n"/>
      <c r="H2316" s="33" t="n">
        <v>6.78</v>
      </c>
      <c r="I2316" s="33" t="n"/>
      <c r="J2316" s="33" t="n"/>
      <c r="K2316" s="34" t="n">
        <v>-0.857652925121377</v>
      </c>
      <c r="L2316" s="35">
        <f>IF(ISNUMBER(K2316),EXP(K2316),"")</f>
        <v/>
      </c>
      <c r="M2316" s="18" t="inlineStr">
        <is>
          <t>every value from 0.01 to 24.55 in steps of 0.01</t>
        </is>
      </c>
      <c r="N2316" s="18" t="inlineStr">
        <is>
          <t>buildings|large|distance_to_river_km</t>
        </is>
      </c>
    </row>
    <row r="2317">
      <c r="B2317" s="18" t="inlineStr">
        <is>
          <t>buildings|large|distance_to_river_km|6.79</t>
        </is>
      </c>
      <c r="C2317" s="18" t="inlineStr">
        <is>
          <t>buildings</t>
        </is>
      </c>
      <c r="D2317" s="18" t="inlineStr">
        <is>
          <t>large</t>
        </is>
      </c>
      <c r="E2317" s="18" t="inlineStr">
        <is>
          <t>distance_to_river_km</t>
        </is>
      </c>
      <c r="F2317" s="18" t="inlineStr">
        <is>
          <t>spline value</t>
        </is>
      </c>
      <c r="G2317" s="18" t="n"/>
      <c r="H2317" s="33" t="n">
        <v>6.79</v>
      </c>
      <c r="I2317" s="33" t="n"/>
      <c r="J2317" s="33" t="n"/>
      <c r="K2317" s="34" t="n">
        <v>-0.8578788104420439</v>
      </c>
      <c r="L2317" s="35">
        <f>IF(ISNUMBER(K2317),EXP(K2317),"")</f>
        <v/>
      </c>
      <c r="M2317" s="18" t="inlineStr">
        <is>
          <t>every value from 0.01 to 24.55 in steps of 0.01</t>
        </is>
      </c>
      <c r="N2317" s="18" t="inlineStr">
        <is>
          <t>buildings|large|distance_to_river_km</t>
        </is>
      </c>
    </row>
    <row r="2318">
      <c r="B2318" s="18" t="inlineStr">
        <is>
          <t>buildings|large|distance_to_river_km|6.80</t>
        </is>
      </c>
      <c r="C2318" s="18" t="inlineStr">
        <is>
          <t>buildings</t>
        </is>
      </c>
      <c r="D2318" s="18" t="inlineStr">
        <is>
          <t>large</t>
        </is>
      </c>
      <c r="E2318" s="18" t="inlineStr">
        <is>
          <t>distance_to_river_km</t>
        </is>
      </c>
      <c r="F2318" s="18" t="inlineStr">
        <is>
          <t>spline value</t>
        </is>
      </c>
      <c r="G2318" s="18" t="n"/>
      <c r="H2318" s="33" t="n">
        <v>6.8</v>
      </c>
      <c r="I2318" s="33" t="n"/>
      <c r="J2318" s="33" t="n"/>
      <c r="K2318" s="34" t="n">
        <v>-0.8581046319810809</v>
      </c>
      <c r="L2318" s="35">
        <f>IF(ISNUMBER(K2318),EXP(K2318),"")</f>
        <v/>
      </c>
      <c r="M2318" s="18" t="inlineStr">
        <is>
          <t>every value from 0.01 to 24.55 in steps of 0.01</t>
        </is>
      </c>
      <c r="N2318" s="18" t="inlineStr">
        <is>
          <t>buildings|large|distance_to_river_km</t>
        </is>
      </c>
    </row>
    <row r="2319">
      <c r="B2319" s="18" t="inlineStr">
        <is>
          <t>buildings|large|distance_to_river_km|6.81</t>
        </is>
      </c>
      <c r="C2319" s="18" t="inlineStr">
        <is>
          <t>buildings</t>
        </is>
      </c>
      <c r="D2319" s="18" t="inlineStr">
        <is>
          <t>large</t>
        </is>
      </c>
      <c r="E2319" s="18" t="inlineStr">
        <is>
          <t>distance_to_river_km</t>
        </is>
      </c>
      <c r="F2319" s="18" t="inlineStr">
        <is>
          <t>spline value</t>
        </is>
      </c>
      <c r="G2319" s="18" t="n"/>
      <c r="H2319" s="33" t="n">
        <v>6.81</v>
      </c>
      <c r="I2319" s="33" t="n"/>
      <c r="J2319" s="33" t="n"/>
      <c r="K2319" s="34" t="n">
        <v>-0.8583303896515924</v>
      </c>
      <c r="L2319" s="35">
        <f>IF(ISNUMBER(K2319),EXP(K2319),"")</f>
        <v/>
      </c>
      <c r="M2319" s="18" t="inlineStr">
        <is>
          <t>every value from 0.01 to 24.55 in steps of 0.01</t>
        </is>
      </c>
      <c r="N2319" s="18" t="inlineStr">
        <is>
          <t>buildings|large|distance_to_river_km</t>
        </is>
      </c>
    </row>
    <row r="2320">
      <c r="B2320" s="18" t="inlineStr">
        <is>
          <t>buildings|large|distance_to_river_km|6.82</t>
        </is>
      </c>
      <c r="C2320" s="18" t="inlineStr">
        <is>
          <t>buildings</t>
        </is>
      </c>
      <c r="D2320" s="18" t="inlineStr">
        <is>
          <t>large</t>
        </is>
      </c>
      <c r="E2320" s="18" t="inlineStr">
        <is>
          <t>distance_to_river_km</t>
        </is>
      </c>
      <c r="F2320" s="18" t="inlineStr">
        <is>
          <t>spline value</t>
        </is>
      </c>
      <c r="G2320" s="18" t="n"/>
      <c r="H2320" s="33" t="n">
        <v>6.82</v>
      </c>
      <c r="I2320" s="33" t="n"/>
      <c r="J2320" s="33" t="n"/>
      <c r="K2320" s="34" t="n">
        <v>-0.8585560833666825</v>
      </c>
      <c r="L2320" s="35">
        <f>IF(ISNUMBER(K2320),EXP(K2320),"")</f>
        <v/>
      </c>
      <c r="M2320" s="18" t="inlineStr">
        <is>
          <t>every value from 0.01 to 24.55 in steps of 0.01</t>
        </is>
      </c>
      <c r="N2320" s="18" t="inlineStr">
        <is>
          <t>buildings|large|distance_to_river_km</t>
        </is>
      </c>
    </row>
    <row r="2321">
      <c r="B2321" s="18" t="inlineStr">
        <is>
          <t>buildings|large|distance_to_river_km|6.83</t>
        </is>
      </c>
      <c r="C2321" s="18" t="inlineStr">
        <is>
          <t>buildings</t>
        </is>
      </c>
      <c r="D2321" s="18" t="inlineStr">
        <is>
          <t>large</t>
        </is>
      </c>
      <c r="E2321" s="18" t="inlineStr">
        <is>
          <t>distance_to_river_km</t>
        </is>
      </c>
      <c r="F2321" s="18" t="inlineStr">
        <is>
          <t>spline value</t>
        </is>
      </c>
      <c r="G2321" s="18" t="n"/>
      <c r="H2321" s="33" t="n">
        <v>6.83</v>
      </c>
      <c r="I2321" s="33" t="n"/>
      <c r="J2321" s="33" t="n"/>
      <c r="K2321" s="34" t="n">
        <v>-0.8587817130394553</v>
      </c>
      <c r="L2321" s="35">
        <f>IF(ISNUMBER(K2321),EXP(K2321),"")</f>
        <v/>
      </c>
      <c r="M2321" s="18" t="inlineStr">
        <is>
          <t>every value from 0.01 to 24.55 in steps of 0.01</t>
        </is>
      </c>
      <c r="N2321" s="18" t="inlineStr">
        <is>
          <t>buildings|large|distance_to_river_km</t>
        </is>
      </c>
    </row>
    <row r="2322">
      <c r="B2322" s="18" t="inlineStr">
        <is>
          <t>buildings|large|distance_to_river_km|6.84</t>
        </is>
      </c>
      <c r="C2322" s="18" t="inlineStr">
        <is>
          <t>buildings</t>
        </is>
      </c>
      <c r="D2322" s="18" t="inlineStr">
        <is>
          <t>large</t>
        </is>
      </c>
      <c r="E2322" s="18" t="inlineStr">
        <is>
          <t>distance_to_river_km</t>
        </is>
      </c>
      <c r="F2322" s="18" t="inlineStr">
        <is>
          <t>spline value</t>
        </is>
      </c>
      <c r="G2322" s="18" t="n"/>
      <c r="H2322" s="33" t="n">
        <v>6.84</v>
      </c>
      <c r="I2322" s="33" t="n"/>
      <c r="J2322" s="33" t="n"/>
      <c r="K2322" s="34" t="n">
        <v>-0.8590072785830146</v>
      </c>
      <c r="L2322" s="35">
        <f>IF(ISNUMBER(K2322),EXP(K2322),"")</f>
        <v/>
      </c>
      <c r="M2322" s="18" t="inlineStr">
        <is>
          <t>every value from 0.01 to 24.55 in steps of 0.01</t>
        </is>
      </c>
      <c r="N2322" s="18" t="inlineStr">
        <is>
          <t>buildings|large|distance_to_river_km</t>
        </is>
      </c>
    </row>
    <row r="2323">
      <c r="B2323" s="18" t="inlineStr">
        <is>
          <t>buildings|large|distance_to_river_km|6.85</t>
        </is>
      </c>
      <c r="C2323" s="18" t="inlineStr">
        <is>
          <t>buildings</t>
        </is>
      </c>
      <c r="D2323" s="18" t="inlineStr">
        <is>
          <t>large</t>
        </is>
      </c>
      <c r="E2323" s="18" t="inlineStr">
        <is>
          <t>distance_to_river_km</t>
        </is>
      </c>
      <c r="F2323" s="18" t="inlineStr">
        <is>
          <t>spline value</t>
        </is>
      </c>
      <c r="G2323" s="18" t="n"/>
      <c r="H2323" s="33" t="n">
        <v>6.85</v>
      </c>
      <c r="I2323" s="33" t="n"/>
      <c r="J2323" s="33" t="n"/>
      <c r="K2323" s="34" t="n">
        <v>-0.8592327799104643</v>
      </c>
      <c r="L2323" s="35">
        <f>IF(ISNUMBER(K2323),EXP(K2323),"")</f>
        <v/>
      </c>
      <c r="M2323" s="18" t="inlineStr">
        <is>
          <t>every value from 0.01 to 24.55 in steps of 0.01</t>
        </is>
      </c>
      <c r="N2323" s="18" t="inlineStr">
        <is>
          <t>buildings|large|distance_to_river_km</t>
        </is>
      </c>
    </row>
    <row r="2324">
      <c r="B2324" s="18" t="inlineStr">
        <is>
          <t>buildings|large|distance_to_river_km|6.86</t>
        </is>
      </c>
      <c r="C2324" s="18" t="inlineStr">
        <is>
          <t>buildings</t>
        </is>
      </c>
      <c r="D2324" s="18" t="inlineStr">
        <is>
          <t>large</t>
        </is>
      </c>
      <c r="E2324" s="18" t="inlineStr">
        <is>
          <t>distance_to_river_km</t>
        </is>
      </c>
      <c r="F2324" s="18" t="inlineStr">
        <is>
          <t>spline value</t>
        </is>
      </c>
      <c r="G2324" s="18" t="n"/>
      <c r="H2324" s="33" t="n">
        <v>6.86</v>
      </c>
      <c r="I2324" s="33" t="n"/>
      <c r="J2324" s="33" t="n"/>
      <c r="K2324" s="34" t="n">
        <v>-0.8594582169349094</v>
      </c>
      <c r="L2324" s="35">
        <f>IF(ISNUMBER(K2324),EXP(K2324),"")</f>
        <v/>
      </c>
      <c r="M2324" s="18" t="inlineStr">
        <is>
          <t>every value from 0.01 to 24.55 in steps of 0.01</t>
        </is>
      </c>
      <c r="N2324" s="18" t="inlineStr">
        <is>
          <t>buildings|large|distance_to_river_km</t>
        </is>
      </c>
    </row>
    <row r="2325">
      <c r="B2325" s="18" t="inlineStr">
        <is>
          <t>buildings|large|distance_to_river_km|6.87</t>
        </is>
      </c>
      <c r="C2325" s="18" t="inlineStr">
        <is>
          <t>buildings</t>
        </is>
      </c>
      <c r="D2325" s="18" t="inlineStr">
        <is>
          <t>large</t>
        </is>
      </c>
      <c r="E2325" s="18" t="inlineStr">
        <is>
          <t>distance_to_river_km</t>
        </is>
      </c>
      <c r="F2325" s="18" t="inlineStr">
        <is>
          <t>spline value</t>
        </is>
      </c>
      <c r="G2325" s="18" t="n"/>
      <c r="H2325" s="33" t="n">
        <v>6.87</v>
      </c>
      <c r="I2325" s="33" t="n"/>
      <c r="J2325" s="33" t="n"/>
      <c r="K2325" s="34" t="n">
        <v>-0.8596835895694528</v>
      </c>
      <c r="L2325" s="35">
        <f>IF(ISNUMBER(K2325),EXP(K2325),"")</f>
        <v/>
      </c>
      <c r="M2325" s="18" t="inlineStr">
        <is>
          <t>every value from 0.01 to 24.55 in steps of 0.01</t>
        </is>
      </c>
      <c r="N2325" s="18" t="inlineStr">
        <is>
          <t>buildings|large|distance_to_river_km</t>
        </is>
      </c>
    </row>
    <row r="2326">
      <c r="B2326" s="18" t="inlineStr">
        <is>
          <t>buildings|large|distance_to_river_km|6.88</t>
        </is>
      </c>
      <c r="C2326" s="18" t="inlineStr">
        <is>
          <t>buildings</t>
        </is>
      </c>
      <c r="D2326" s="18" t="inlineStr">
        <is>
          <t>large</t>
        </is>
      </c>
      <c r="E2326" s="18" t="inlineStr">
        <is>
          <t>distance_to_river_km</t>
        </is>
      </c>
      <c r="F2326" s="18" t="inlineStr">
        <is>
          <t>spline value</t>
        </is>
      </c>
      <c r="G2326" s="18" t="n"/>
      <c r="H2326" s="33" t="n">
        <v>6.88</v>
      </c>
      <c r="I2326" s="33" t="n"/>
      <c r="J2326" s="33" t="n"/>
      <c r="K2326" s="34" t="n">
        <v>-0.8599088977271991</v>
      </c>
      <c r="L2326" s="35">
        <f>IF(ISNUMBER(K2326),EXP(K2326),"")</f>
        <v/>
      </c>
      <c r="M2326" s="18" t="inlineStr">
        <is>
          <t>every value from 0.01 to 24.55 in steps of 0.01</t>
        </is>
      </c>
      <c r="N2326" s="18" t="inlineStr">
        <is>
          <t>buildings|large|distance_to_river_km</t>
        </is>
      </c>
    </row>
    <row r="2327">
      <c r="B2327" s="18" t="inlineStr">
        <is>
          <t>buildings|large|distance_to_river_km|6.89</t>
        </is>
      </c>
      <c r="C2327" s="18" t="inlineStr">
        <is>
          <t>buildings</t>
        </is>
      </c>
      <c r="D2327" s="18" t="inlineStr">
        <is>
          <t>large</t>
        </is>
      </c>
      <c r="E2327" s="18" t="inlineStr">
        <is>
          <t>distance_to_river_km</t>
        </is>
      </c>
      <c r="F2327" s="18" t="inlineStr">
        <is>
          <t>spline value</t>
        </is>
      </c>
      <c r="G2327" s="18" t="n"/>
      <c r="H2327" s="33" t="n">
        <v>6.89</v>
      </c>
      <c r="I2327" s="33" t="n"/>
      <c r="J2327" s="33" t="n"/>
      <c r="K2327" s="34" t="n">
        <v>-0.8601341413212523</v>
      </c>
      <c r="L2327" s="35">
        <f>IF(ISNUMBER(K2327),EXP(K2327),"")</f>
        <v/>
      </c>
      <c r="M2327" s="18" t="inlineStr">
        <is>
          <t>every value from 0.01 to 24.55 in steps of 0.01</t>
        </is>
      </c>
      <c r="N2327" s="18" t="inlineStr">
        <is>
          <t>buildings|large|distance_to_river_km</t>
        </is>
      </c>
    </row>
    <row r="2328">
      <c r="B2328" s="18" t="inlineStr">
        <is>
          <t>buildings|large|distance_to_river_km|6.90</t>
        </is>
      </c>
      <c r="C2328" s="18" t="inlineStr">
        <is>
          <t>buildings</t>
        </is>
      </c>
      <c r="D2328" s="18" t="inlineStr">
        <is>
          <t>large</t>
        </is>
      </c>
      <c r="E2328" s="18" t="inlineStr">
        <is>
          <t>distance_to_river_km</t>
        </is>
      </c>
      <c r="F2328" s="18" t="inlineStr">
        <is>
          <t>spline value</t>
        </is>
      </c>
      <c r="G2328" s="18" t="n"/>
      <c r="H2328" s="33" t="n">
        <v>6.9</v>
      </c>
      <c r="I2328" s="33" t="n"/>
      <c r="J2328" s="33" t="n"/>
      <c r="K2328" s="34" t="n">
        <v>-0.8603593202647167</v>
      </c>
      <c r="L2328" s="35">
        <f>IF(ISNUMBER(K2328),EXP(K2328),"")</f>
        <v/>
      </c>
      <c r="M2328" s="18" t="inlineStr">
        <is>
          <t>every value from 0.01 to 24.55 in steps of 0.01</t>
        </is>
      </c>
      <c r="N2328" s="18" t="inlineStr">
        <is>
          <t>buildings|large|distance_to_river_km</t>
        </is>
      </c>
    </row>
    <row r="2329">
      <c r="B2329" s="18" t="inlineStr">
        <is>
          <t>buildings|large|distance_to_river_km|6.91</t>
        </is>
      </c>
      <c r="C2329" s="18" t="inlineStr">
        <is>
          <t>buildings</t>
        </is>
      </c>
      <c r="D2329" s="18" t="inlineStr">
        <is>
          <t>large</t>
        </is>
      </c>
      <c r="E2329" s="18" t="inlineStr">
        <is>
          <t>distance_to_river_km</t>
        </is>
      </c>
      <c r="F2329" s="18" t="inlineStr">
        <is>
          <t>spline value</t>
        </is>
      </c>
      <c r="G2329" s="18" t="n"/>
      <c r="H2329" s="33" t="n">
        <v>6.91</v>
      </c>
      <c r="I2329" s="33" t="n"/>
      <c r="J2329" s="33" t="n"/>
      <c r="K2329" s="34" t="n">
        <v>-0.8605844344706959</v>
      </c>
      <c r="L2329" s="35">
        <f>IF(ISNUMBER(K2329),EXP(K2329),"")</f>
        <v/>
      </c>
      <c r="M2329" s="18" t="inlineStr">
        <is>
          <t>every value from 0.01 to 24.55 in steps of 0.01</t>
        </is>
      </c>
      <c r="N2329" s="18" t="inlineStr">
        <is>
          <t>buildings|large|distance_to_river_km</t>
        </is>
      </c>
    </row>
    <row r="2330">
      <c r="B2330" s="18" t="inlineStr">
        <is>
          <t>buildings|large|distance_to_river_km|6.92</t>
        </is>
      </c>
      <c r="C2330" s="18" t="inlineStr">
        <is>
          <t>buildings</t>
        </is>
      </c>
      <c r="D2330" s="18" t="inlineStr">
        <is>
          <t>large</t>
        </is>
      </c>
      <c r="E2330" s="18" t="inlineStr">
        <is>
          <t>distance_to_river_km</t>
        </is>
      </c>
      <c r="F2330" s="18" t="inlineStr">
        <is>
          <t>spline value</t>
        </is>
      </c>
      <c r="G2330" s="18" t="n"/>
      <c r="H2330" s="33" t="n">
        <v>6.92</v>
      </c>
      <c r="I2330" s="33" t="n"/>
      <c r="J2330" s="33" t="n"/>
      <c r="K2330" s="34" t="n">
        <v>-0.8608094838522938</v>
      </c>
      <c r="L2330" s="35">
        <f>IF(ISNUMBER(K2330),EXP(K2330),"")</f>
        <v/>
      </c>
      <c r="M2330" s="18" t="inlineStr">
        <is>
          <t>every value from 0.01 to 24.55 in steps of 0.01</t>
        </is>
      </c>
      <c r="N2330" s="18" t="inlineStr">
        <is>
          <t>buildings|large|distance_to_river_km</t>
        </is>
      </c>
    </row>
    <row r="2331">
      <c r="B2331" s="18" t="inlineStr">
        <is>
          <t>buildings|large|distance_to_river_km|6.93</t>
        </is>
      </c>
      <c r="C2331" s="18" t="inlineStr">
        <is>
          <t>buildings</t>
        </is>
      </c>
      <c r="D2331" s="18" t="inlineStr">
        <is>
          <t>large</t>
        </is>
      </c>
      <c r="E2331" s="18" t="inlineStr">
        <is>
          <t>distance_to_river_km</t>
        </is>
      </c>
      <c r="F2331" s="18" t="inlineStr">
        <is>
          <t>spline value</t>
        </is>
      </c>
      <c r="G2331" s="18" t="n"/>
      <c r="H2331" s="33" t="n">
        <v>6.93</v>
      </c>
      <c r="I2331" s="33" t="n"/>
      <c r="J2331" s="33" t="n"/>
      <c r="K2331" s="34" t="n">
        <v>-0.8610344683226153</v>
      </c>
      <c r="L2331" s="35">
        <f>IF(ISNUMBER(K2331),EXP(K2331),"")</f>
        <v/>
      </c>
      <c r="M2331" s="18" t="inlineStr">
        <is>
          <t>every value from 0.01 to 24.55 in steps of 0.01</t>
        </is>
      </c>
      <c r="N2331" s="18" t="inlineStr">
        <is>
          <t>buildings|large|distance_to_river_km</t>
        </is>
      </c>
    </row>
    <row r="2332">
      <c r="B2332" s="18" t="inlineStr">
        <is>
          <t>buildings|large|distance_to_river_km|6.94</t>
        </is>
      </c>
      <c r="C2332" s="18" t="inlineStr">
        <is>
          <t>buildings</t>
        </is>
      </c>
      <c r="D2332" s="18" t="inlineStr">
        <is>
          <t>large</t>
        </is>
      </c>
      <c r="E2332" s="18" t="inlineStr">
        <is>
          <t>distance_to_river_km</t>
        </is>
      </c>
      <c r="F2332" s="18" t="inlineStr">
        <is>
          <t>spline value</t>
        </is>
      </c>
      <c r="G2332" s="18" t="n"/>
      <c r="H2332" s="33" t="n">
        <v>6.94</v>
      </c>
      <c r="I2332" s="33" t="n"/>
      <c r="J2332" s="33" t="n"/>
      <c r="K2332" s="34" t="n">
        <v>-0.8612593877947635</v>
      </c>
      <c r="L2332" s="35">
        <f>IF(ISNUMBER(K2332),EXP(K2332),"")</f>
        <v/>
      </c>
      <c r="M2332" s="18" t="inlineStr">
        <is>
          <t>every value from 0.01 to 24.55 in steps of 0.01</t>
        </is>
      </c>
      <c r="N2332" s="18" t="inlineStr">
        <is>
          <t>buildings|large|distance_to_river_km</t>
        </is>
      </c>
    </row>
    <row r="2333">
      <c r="B2333" s="18" t="inlineStr">
        <is>
          <t>buildings|large|distance_to_river_km|6.95</t>
        </is>
      </c>
      <c r="C2333" s="18" t="inlineStr">
        <is>
          <t>buildings</t>
        </is>
      </c>
      <c r="D2333" s="18" t="inlineStr">
        <is>
          <t>large</t>
        </is>
      </c>
      <c r="E2333" s="18" t="inlineStr">
        <is>
          <t>distance_to_river_km</t>
        </is>
      </c>
      <c r="F2333" s="18" t="inlineStr">
        <is>
          <t>spline value</t>
        </is>
      </c>
      <c r="G2333" s="18" t="n"/>
      <c r="H2333" s="33" t="n">
        <v>6.95</v>
      </c>
      <c r="I2333" s="33" t="n"/>
      <c r="J2333" s="33" t="n"/>
      <c r="K2333" s="34" t="n">
        <v>-0.8614842421818433</v>
      </c>
      <c r="L2333" s="35">
        <f>IF(ISNUMBER(K2333),EXP(K2333),"")</f>
        <v/>
      </c>
      <c r="M2333" s="18" t="inlineStr">
        <is>
          <t>every value from 0.01 to 24.55 in steps of 0.01</t>
        </is>
      </c>
      <c r="N2333" s="18" t="inlineStr">
        <is>
          <t>buildings|large|distance_to_river_km</t>
        </is>
      </c>
    </row>
    <row r="2334">
      <c r="B2334" s="18" t="inlineStr">
        <is>
          <t>buildings|large|distance_to_river_km|6.96</t>
        </is>
      </c>
      <c r="C2334" s="18" t="inlineStr">
        <is>
          <t>buildings</t>
        </is>
      </c>
      <c r="D2334" s="18" t="inlineStr">
        <is>
          <t>large</t>
        </is>
      </c>
      <c r="E2334" s="18" t="inlineStr">
        <is>
          <t>distance_to_river_km</t>
        </is>
      </c>
      <c r="F2334" s="18" t="inlineStr">
        <is>
          <t>spline value</t>
        </is>
      </c>
      <c r="G2334" s="18" t="n"/>
      <c r="H2334" s="33" t="n">
        <v>6.96</v>
      </c>
      <c r="I2334" s="33" t="n"/>
      <c r="J2334" s="33" t="n"/>
      <c r="K2334" s="34" t="n">
        <v>-0.8617090313969581</v>
      </c>
      <c r="L2334" s="35">
        <f>IF(ISNUMBER(K2334),EXP(K2334),"")</f>
        <v/>
      </c>
      <c r="M2334" s="18" t="inlineStr">
        <is>
          <t>every value from 0.01 to 24.55 in steps of 0.01</t>
        </is>
      </c>
      <c r="N2334" s="18" t="inlineStr">
        <is>
          <t>buildings|large|distance_to_river_km</t>
        </is>
      </c>
    </row>
    <row r="2335">
      <c r="B2335" s="18" t="inlineStr">
        <is>
          <t>buildings|large|distance_to_river_km|6.97</t>
        </is>
      </c>
      <c r="C2335" s="18" t="inlineStr">
        <is>
          <t>buildings</t>
        </is>
      </c>
      <c r="D2335" s="18" t="inlineStr">
        <is>
          <t>large</t>
        </is>
      </c>
      <c r="E2335" s="18" t="inlineStr">
        <is>
          <t>distance_to_river_km</t>
        </is>
      </c>
      <c r="F2335" s="18" t="inlineStr">
        <is>
          <t>spline value</t>
        </is>
      </c>
      <c r="G2335" s="18" t="n"/>
      <c r="H2335" s="33" t="n">
        <v>6.97</v>
      </c>
      <c r="I2335" s="33" t="n"/>
      <c r="J2335" s="33" t="n"/>
      <c r="K2335" s="34" t="n">
        <v>-0.8619337553532121</v>
      </c>
      <c r="L2335" s="35">
        <f>IF(ISNUMBER(K2335),EXP(K2335),"")</f>
        <v/>
      </c>
      <c r="M2335" s="18" t="inlineStr">
        <is>
          <t>every value from 0.01 to 24.55 in steps of 0.01</t>
        </is>
      </c>
      <c r="N2335" s="18" t="inlineStr">
        <is>
          <t>buildings|large|distance_to_river_km</t>
        </is>
      </c>
    </row>
    <row r="2336">
      <c r="B2336" s="18" t="inlineStr">
        <is>
          <t>buildings|large|distance_to_river_km|6.98</t>
        </is>
      </c>
      <c r="C2336" s="18" t="inlineStr">
        <is>
          <t>buildings</t>
        </is>
      </c>
      <c r="D2336" s="18" t="inlineStr">
        <is>
          <t>large</t>
        </is>
      </c>
      <c r="E2336" s="18" t="inlineStr">
        <is>
          <t>distance_to_river_km</t>
        </is>
      </c>
      <c r="F2336" s="18" t="inlineStr">
        <is>
          <t>spline value</t>
        </is>
      </c>
      <c r="G2336" s="18" t="n"/>
      <c r="H2336" s="33" t="n">
        <v>6.98</v>
      </c>
      <c r="I2336" s="33" t="n"/>
      <c r="J2336" s="33" t="n"/>
      <c r="K2336" s="34" t="n">
        <v>-0.8621584139637096</v>
      </c>
      <c r="L2336" s="35">
        <f>IF(ISNUMBER(K2336),EXP(K2336),"")</f>
        <v/>
      </c>
      <c r="M2336" s="18" t="inlineStr">
        <is>
          <t>every value from 0.01 to 24.55 in steps of 0.01</t>
        </is>
      </c>
      <c r="N2336" s="18" t="inlineStr">
        <is>
          <t>buildings|large|distance_to_river_km</t>
        </is>
      </c>
    </row>
    <row r="2337">
      <c r="B2337" s="18" t="inlineStr">
        <is>
          <t>buildings|large|distance_to_river_km|6.99</t>
        </is>
      </c>
      <c r="C2337" s="18" t="inlineStr">
        <is>
          <t>buildings</t>
        </is>
      </c>
      <c r="D2337" s="18" t="inlineStr">
        <is>
          <t>large</t>
        </is>
      </c>
      <c r="E2337" s="18" t="inlineStr">
        <is>
          <t>distance_to_river_km</t>
        </is>
      </c>
      <c r="F2337" s="18" t="inlineStr">
        <is>
          <t>spline value</t>
        </is>
      </c>
      <c r="G2337" s="18" t="n"/>
      <c r="H2337" s="33" t="n">
        <v>6.99</v>
      </c>
      <c r="I2337" s="33" t="n"/>
      <c r="J2337" s="33" t="n"/>
      <c r="K2337" s="34" t="n">
        <v>-0.8623830071415542</v>
      </c>
      <c r="L2337" s="35">
        <f>IF(ISNUMBER(K2337),EXP(K2337),"")</f>
        <v/>
      </c>
      <c r="M2337" s="18" t="inlineStr">
        <is>
          <t>every value from 0.01 to 24.55 in steps of 0.01</t>
        </is>
      </c>
      <c r="N2337" s="18" t="inlineStr">
        <is>
          <t>buildings|large|distance_to_river_km</t>
        </is>
      </c>
    </row>
    <row r="2338">
      <c r="B2338" s="18" t="inlineStr">
        <is>
          <t>buildings|large|distance_to_river_km|7.00</t>
        </is>
      </c>
      <c r="C2338" s="18" t="inlineStr">
        <is>
          <t>buildings</t>
        </is>
      </c>
      <c r="D2338" s="18" t="inlineStr">
        <is>
          <t>large</t>
        </is>
      </c>
      <c r="E2338" s="18" t="inlineStr">
        <is>
          <t>distance_to_river_km</t>
        </is>
      </c>
      <c r="F2338" s="18" t="inlineStr">
        <is>
          <t>spline value</t>
        </is>
      </c>
      <c r="G2338" s="18" t="n"/>
      <c r="H2338" s="33" t="n">
        <v>7</v>
      </c>
      <c r="I2338" s="33" t="n"/>
      <c r="J2338" s="33" t="n"/>
      <c r="K2338" s="34" t="n">
        <v>-0.8626075347998504</v>
      </c>
      <c r="L2338" s="35">
        <f>IF(ISNUMBER(K2338),EXP(K2338),"")</f>
        <v/>
      </c>
      <c r="M2338" s="18" t="inlineStr">
        <is>
          <t>every value from 0.01 to 24.55 in steps of 0.01</t>
        </is>
      </c>
      <c r="N2338" s="18" t="inlineStr">
        <is>
          <t>buildings|large|distance_to_river_km</t>
        </is>
      </c>
    </row>
    <row r="2339">
      <c r="B2339" s="18" t="inlineStr">
        <is>
          <t>buildings|large|distance_to_river_km|7.01</t>
        </is>
      </c>
      <c r="C2339" s="18" t="inlineStr">
        <is>
          <t>buildings</t>
        </is>
      </c>
      <c r="D2339" s="18" t="inlineStr">
        <is>
          <t>large</t>
        </is>
      </c>
      <c r="E2339" s="18" t="inlineStr">
        <is>
          <t>distance_to_river_km</t>
        </is>
      </c>
      <c r="F2339" s="18" t="inlineStr">
        <is>
          <t>spline value</t>
        </is>
      </c>
      <c r="G2339" s="18" t="n"/>
      <c r="H2339" s="33" t="n">
        <v>7.01</v>
      </c>
      <c r="I2339" s="33" t="n"/>
      <c r="J2339" s="33" t="n"/>
      <c r="K2339" s="34" t="n">
        <v>-0.8628319968517022</v>
      </c>
      <c r="L2339" s="35">
        <f>IF(ISNUMBER(K2339),EXP(K2339),"")</f>
        <v/>
      </c>
      <c r="M2339" s="18" t="inlineStr">
        <is>
          <t>every value from 0.01 to 24.55 in steps of 0.01</t>
        </is>
      </c>
      <c r="N2339" s="18" t="inlineStr">
        <is>
          <t>buildings|large|distance_to_river_km</t>
        </is>
      </c>
    </row>
    <row r="2340">
      <c r="B2340" s="18" t="inlineStr">
        <is>
          <t>buildings|large|distance_to_river_km|7.02</t>
        </is>
      </c>
      <c r="C2340" s="18" t="inlineStr">
        <is>
          <t>buildings</t>
        </is>
      </c>
      <c r="D2340" s="18" t="inlineStr">
        <is>
          <t>large</t>
        </is>
      </c>
      <c r="E2340" s="18" t="inlineStr">
        <is>
          <t>distance_to_river_km</t>
        </is>
      </c>
      <c r="F2340" s="18" t="inlineStr">
        <is>
          <t>spline value</t>
        </is>
      </c>
      <c r="G2340" s="18" t="n"/>
      <c r="H2340" s="33" t="n">
        <v>7.02</v>
      </c>
      <c r="I2340" s="33" t="n"/>
      <c r="J2340" s="33" t="n"/>
      <c r="K2340" s="34" t="n">
        <v>-0.8630563932102131</v>
      </c>
      <c r="L2340" s="35">
        <f>IF(ISNUMBER(K2340),EXP(K2340),"")</f>
        <v/>
      </c>
      <c r="M2340" s="18" t="inlineStr">
        <is>
          <t>every value from 0.01 to 24.55 in steps of 0.01</t>
        </is>
      </c>
      <c r="N2340" s="18" t="inlineStr">
        <is>
          <t>buildings|large|distance_to_river_km</t>
        </is>
      </c>
    </row>
    <row r="2341">
      <c r="B2341" s="18" t="inlineStr">
        <is>
          <t>buildings|large|distance_to_river_km|7.03</t>
        </is>
      </c>
      <c r="C2341" s="18" t="inlineStr">
        <is>
          <t>buildings</t>
        </is>
      </c>
      <c r="D2341" s="18" t="inlineStr">
        <is>
          <t>large</t>
        </is>
      </c>
      <c r="E2341" s="18" t="inlineStr">
        <is>
          <t>distance_to_river_km</t>
        </is>
      </c>
      <c r="F2341" s="18" t="inlineStr">
        <is>
          <t>spline value</t>
        </is>
      </c>
      <c r="G2341" s="18" t="n"/>
      <c r="H2341" s="33" t="n">
        <v>7.03</v>
      </c>
      <c r="I2341" s="33" t="n"/>
      <c r="J2341" s="33" t="n"/>
      <c r="K2341" s="34" t="n">
        <v>-0.8632807237884877</v>
      </c>
      <c r="L2341" s="35">
        <f>IF(ISNUMBER(K2341),EXP(K2341),"")</f>
        <v/>
      </c>
      <c r="M2341" s="18" t="inlineStr">
        <is>
          <t>every value from 0.01 to 24.55 in steps of 0.01</t>
        </is>
      </c>
      <c r="N2341" s="18" t="inlineStr">
        <is>
          <t>buildings|large|distance_to_river_km</t>
        </is>
      </c>
    </row>
    <row r="2342">
      <c r="B2342" s="18" t="inlineStr">
        <is>
          <t>buildings|large|distance_to_river_km|7.04</t>
        </is>
      </c>
      <c r="C2342" s="18" t="inlineStr">
        <is>
          <t>buildings</t>
        </is>
      </c>
      <c r="D2342" s="18" t="inlineStr">
        <is>
          <t>large</t>
        </is>
      </c>
      <c r="E2342" s="18" t="inlineStr">
        <is>
          <t>distance_to_river_km</t>
        </is>
      </c>
      <c r="F2342" s="18" t="inlineStr">
        <is>
          <t>spline value</t>
        </is>
      </c>
      <c r="G2342" s="18" t="n"/>
      <c r="H2342" s="33" t="n">
        <v>7.04</v>
      </c>
      <c r="I2342" s="33" t="n"/>
      <c r="J2342" s="33" t="n"/>
      <c r="K2342" s="34" t="n">
        <v>-0.8635049884996302</v>
      </c>
      <c r="L2342" s="35">
        <f>IF(ISNUMBER(K2342),EXP(K2342),"")</f>
        <v/>
      </c>
      <c r="M2342" s="18" t="inlineStr">
        <is>
          <t>every value from 0.01 to 24.55 in steps of 0.01</t>
        </is>
      </c>
      <c r="N2342" s="18" t="inlineStr">
        <is>
          <t>buildings|large|distance_to_river_km</t>
        </is>
      </c>
    </row>
    <row r="2343">
      <c r="B2343" s="18" t="inlineStr">
        <is>
          <t>buildings|large|distance_to_river_km|7.05</t>
        </is>
      </c>
      <c r="C2343" s="18" t="inlineStr">
        <is>
          <t>buildings</t>
        </is>
      </c>
      <c r="D2343" s="18" t="inlineStr">
        <is>
          <t>large</t>
        </is>
      </c>
      <c r="E2343" s="18" t="inlineStr">
        <is>
          <t>distance_to_river_km</t>
        </is>
      </c>
      <c r="F2343" s="18" t="inlineStr">
        <is>
          <t>spline value</t>
        </is>
      </c>
      <c r="G2343" s="18" t="n"/>
      <c r="H2343" s="33" t="n">
        <v>7.05</v>
      </c>
      <c r="I2343" s="33" t="n"/>
      <c r="J2343" s="33" t="n"/>
      <c r="K2343" s="34" t="n">
        <v>-0.8637291872567439</v>
      </c>
      <c r="L2343" s="35">
        <f>IF(ISNUMBER(K2343),EXP(K2343),"")</f>
        <v/>
      </c>
      <c r="M2343" s="18" t="inlineStr">
        <is>
          <t>every value from 0.01 to 24.55 in steps of 0.01</t>
        </is>
      </c>
      <c r="N2343" s="18" t="inlineStr">
        <is>
          <t>buildings|large|distance_to_river_km</t>
        </is>
      </c>
    </row>
    <row r="2344">
      <c r="B2344" s="18" t="inlineStr">
        <is>
          <t>buildings|large|distance_to_river_km|7.06</t>
        </is>
      </c>
      <c r="C2344" s="18" t="inlineStr">
        <is>
          <t>buildings</t>
        </is>
      </c>
      <c r="D2344" s="18" t="inlineStr">
        <is>
          <t>large</t>
        </is>
      </c>
      <c r="E2344" s="18" t="inlineStr">
        <is>
          <t>distance_to_river_km</t>
        </is>
      </c>
      <c r="F2344" s="18" t="inlineStr">
        <is>
          <t>spline value</t>
        </is>
      </c>
      <c r="G2344" s="18" t="n"/>
      <c r="H2344" s="33" t="n">
        <v>7.06</v>
      </c>
      <c r="I2344" s="33" t="n"/>
      <c r="J2344" s="33" t="n"/>
      <c r="K2344" s="34" t="n">
        <v>-0.8639533199729337</v>
      </c>
      <c r="L2344" s="35">
        <f>IF(ISNUMBER(K2344),EXP(K2344),"")</f>
        <v/>
      </c>
      <c r="M2344" s="18" t="inlineStr">
        <is>
          <t>every value from 0.01 to 24.55 in steps of 0.01</t>
        </is>
      </c>
      <c r="N2344" s="18" t="inlineStr">
        <is>
          <t>buildings|large|distance_to_river_km</t>
        </is>
      </c>
    </row>
    <row r="2345">
      <c r="B2345" s="18" t="inlineStr">
        <is>
          <t>buildings|large|distance_to_river_km|7.07</t>
        </is>
      </c>
      <c r="C2345" s="18" t="inlineStr">
        <is>
          <t>buildings</t>
        </is>
      </c>
      <c r="D2345" s="18" t="inlineStr">
        <is>
          <t>large</t>
        </is>
      </c>
      <c r="E2345" s="18" t="inlineStr">
        <is>
          <t>distance_to_river_km</t>
        </is>
      </c>
      <c r="F2345" s="18" t="inlineStr">
        <is>
          <t>spline value</t>
        </is>
      </c>
      <c r="G2345" s="18" t="n"/>
      <c r="H2345" s="33" t="n">
        <v>7.07</v>
      </c>
      <c r="I2345" s="33" t="n"/>
      <c r="J2345" s="33" t="n"/>
      <c r="K2345" s="34" t="n">
        <v>-0.8641773865613031</v>
      </c>
      <c r="L2345" s="35">
        <f>IF(ISNUMBER(K2345),EXP(K2345),"")</f>
        <v/>
      </c>
      <c r="M2345" s="18" t="inlineStr">
        <is>
          <t>every value from 0.01 to 24.55 in steps of 0.01</t>
        </is>
      </c>
      <c r="N2345" s="18" t="inlineStr">
        <is>
          <t>buildings|large|distance_to_river_km</t>
        </is>
      </c>
    </row>
    <row r="2346">
      <c r="B2346" s="18" t="inlineStr">
        <is>
          <t>buildings|large|distance_to_river_km|7.08</t>
        </is>
      </c>
      <c r="C2346" s="18" t="inlineStr">
        <is>
          <t>buildings</t>
        </is>
      </c>
      <c r="D2346" s="18" t="inlineStr">
        <is>
          <t>large</t>
        </is>
      </c>
      <c r="E2346" s="18" t="inlineStr">
        <is>
          <t>distance_to_river_km</t>
        </is>
      </c>
      <c r="F2346" s="18" t="inlineStr">
        <is>
          <t>spline value</t>
        </is>
      </c>
      <c r="G2346" s="18" t="n"/>
      <c r="H2346" s="33" t="n">
        <v>7.08</v>
      </c>
      <c r="I2346" s="33" t="n"/>
      <c r="J2346" s="33" t="n"/>
      <c r="K2346" s="34" t="n">
        <v>-0.8644013869349563</v>
      </c>
      <c r="L2346" s="35">
        <f>IF(ISNUMBER(K2346),EXP(K2346),"")</f>
        <v/>
      </c>
      <c r="M2346" s="18" t="inlineStr">
        <is>
          <t>every value from 0.01 to 24.55 in steps of 0.01</t>
        </is>
      </c>
      <c r="N2346" s="18" t="inlineStr">
        <is>
          <t>buildings|large|distance_to_river_km</t>
        </is>
      </c>
    </row>
    <row r="2347">
      <c r="B2347" s="18" t="inlineStr">
        <is>
          <t>buildings|large|distance_to_river_km|7.09</t>
        </is>
      </c>
      <c r="C2347" s="18" t="inlineStr">
        <is>
          <t>buildings</t>
        </is>
      </c>
      <c r="D2347" s="18" t="inlineStr">
        <is>
          <t>large</t>
        </is>
      </c>
      <c r="E2347" s="18" t="inlineStr">
        <is>
          <t>distance_to_river_km</t>
        </is>
      </c>
      <c r="F2347" s="18" t="inlineStr">
        <is>
          <t>spline value</t>
        </is>
      </c>
      <c r="G2347" s="18" t="n"/>
      <c r="H2347" s="33" t="n">
        <v>7.09</v>
      </c>
      <c r="I2347" s="33" t="n"/>
      <c r="J2347" s="33" t="n"/>
      <c r="K2347" s="34" t="n">
        <v>-0.8646253210069971</v>
      </c>
      <c r="L2347" s="35">
        <f>IF(ISNUMBER(K2347),EXP(K2347),"")</f>
        <v/>
      </c>
      <c r="M2347" s="18" t="inlineStr">
        <is>
          <t>every value from 0.01 to 24.55 in steps of 0.01</t>
        </is>
      </c>
      <c r="N2347" s="18" t="inlineStr">
        <is>
          <t>buildings|large|distance_to_river_km</t>
        </is>
      </c>
    </row>
    <row r="2348">
      <c r="B2348" s="18" t="inlineStr">
        <is>
          <t>buildings|large|distance_to_river_km|7.10</t>
        </is>
      </c>
      <c r="C2348" s="18" t="inlineStr">
        <is>
          <t>buildings</t>
        </is>
      </c>
      <c r="D2348" s="18" t="inlineStr">
        <is>
          <t>large</t>
        </is>
      </c>
      <c r="E2348" s="18" t="inlineStr">
        <is>
          <t>distance_to_river_km</t>
        </is>
      </c>
      <c r="F2348" s="18" t="inlineStr">
        <is>
          <t>spline value</t>
        </is>
      </c>
      <c r="G2348" s="18" t="n"/>
      <c r="H2348" s="33" t="n">
        <v>7.1</v>
      </c>
      <c r="I2348" s="33" t="n"/>
      <c r="J2348" s="33" t="n"/>
      <c r="K2348" s="34" t="n">
        <v>-0.8648491886905297</v>
      </c>
      <c r="L2348" s="35">
        <f>IF(ISNUMBER(K2348),EXP(K2348),"")</f>
        <v/>
      </c>
      <c r="M2348" s="18" t="inlineStr">
        <is>
          <t>every value from 0.01 to 24.55 in steps of 0.01</t>
        </is>
      </c>
      <c r="N2348" s="18" t="inlineStr">
        <is>
          <t>buildings|large|distance_to_river_km</t>
        </is>
      </c>
    </row>
    <row r="2349">
      <c r="B2349" s="18" t="inlineStr">
        <is>
          <t>buildings|large|distance_to_river_km|7.11</t>
        </is>
      </c>
      <c r="C2349" s="18" t="inlineStr">
        <is>
          <t>buildings</t>
        </is>
      </c>
      <c r="D2349" s="18" t="inlineStr">
        <is>
          <t>large</t>
        </is>
      </c>
      <c r="E2349" s="18" t="inlineStr">
        <is>
          <t>distance_to_river_km</t>
        </is>
      </c>
      <c r="F2349" s="18" t="inlineStr">
        <is>
          <t>spline value</t>
        </is>
      </c>
      <c r="G2349" s="18" t="n"/>
      <c r="H2349" s="33" t="n">
        <v>7.11</v>
      </c>
      <c r="I2349" s="33" t="n"/>
      <c r="J2349" s="33" t="n"/>
      <c r="K2349" s="34" t="n">
        <v>-0.8650729898986588</v>
      </c>
      <c r="L2349" s="35">
        <f>IF(ISNUMBER(K2349),EXP(K2349),"")</f>
        <v/>
      </c>
      <c r="M2349" s="18" t="inlineStr">
        <is>
          <t>every value from 0.01 to 24.55 in steps of 0.01</t>
        </is>
      </c>
      <c r="N2349" s="18" t="inlineStr">
        <is>
          <t>buildings|large|distance_to_river_km</t>
        </is>
      </c>
    </row>
    <row r="2350">
      <c r="B2350" s="18" t="inlineStr">
        <is>
          <t>buildings|large|distance_to_river_km|7.12</t>
        </is>
      </c>
      <c r="C2350" s="18" t="inlineStr">
        <is>
          <t>buildings</t>
        </is>
      </c>
      <c r="D2350" s="18" t="inlineStr">
        <is>
          <t>large</t>
        </is>
      </c>
      <c r="E2350" s="18" t="inlineStr">
        <is>
          <t>distance_to_river_km</t>
        </is>
      </c>
      <c r="F2350" s="18" t="inlineStr">
        <is>
          <t>spline value</t>
        </is>
      </c>
      <c r="G2350" s="18" t="n"/>
      <c r="H2350" s="33" t="n">
        <v>7.12</v>
      </c>
      <c r="I2350" s="33" t="n"/>
      <c r="J2350" s="33" t="n"/>
      <c r="K2350" s="34" t="n">
        <v>-0.8652967245444875</v>
      </c>
      <c r="L2350" s="35">
        <f>IF(ISNUMBER(K2350),EXP(K2350),"")</f>
        <v/>
      </c>
      <c r="M2350" s="18" t="inlineStr">
        <is>
          <t>every value from 0.01 to 24.55 in steps of 0.01</t>
        </is>
      </c>
      <c r="N2350" s="18" t="inlineStr">
        <is>
          <t>buildings|large|distance_to_river_km</t>
        </is>
      </c>
    </row>
    <row r="2351">
      <c r="B2351" s="18" t="inlineStr">
        <is>
          <t>buildings|large|distance_to_river_km|7.13</t>
        </is>
      </c>
      <c r="C2351" s="18" t="inlineStr">
        <is>
          <t>buildings</t>
        </is>
      </c>
      <c r="D2351" s="18" t="inlineStr">
        <is>
          <t>large</t>
        </is>
      </c>
      <c r="E2351" s="18" t="inlineStr">
        <is>
          <t>distance_to_river_km</t>
        </is>
      </c>
      <c r="F2351" s="18" t="inlineStr">
        <is>
          <t>spline value</t>
        </is>
      </c>
      <c r="G2351" s="18" t="n"/>
      <c r="H2351" s="33" t="n">
        <v>7.13</v>
      </c>
      <c r="I2351" s="33" t="n"/>
      <c r="J2351" s="33" t="n"/>
      <c r="K2351" s="34" t="n">
        <v>-0.8655203925411205</v>
      </c>
      <c r="L2351" s="35">
        <f>IF(ISNUMBER(K2351),EXP(K2351),"")</f>
        <v/>
      </c>
      <c r="M2351" s="18" t="inlineStr">
        <is>
          <t>every value from 0.01 to 24.55 in steps of 0.01</t>
        </is>
      </c>
      <c r="N2351" s="18" t="inlineStr">
        <is>
          <t>buildings|large|distance_to_river_km</t>
        </is>
      </c>
    </row>
    <row r="2352">
      <c r="B2352" s="18" t="inlineStr">
        <is>
          <t>buildings|large|distance_to_river_km|7.14</t>
        </is>
      </c>
      <c r="C2352" s="18" t="inlineStr">
        <is>
          <t>buildings</t>
        </is>
      </c>
      <c r="D2352" s="18" t="inlineStr">
        <is>
          <t>large</t>
        </is>
      </c>
      <c r="E2352" s="18" t="inlineStr">
        <is>
          <t>distance_to_river_km</t>
        </is>
      </c>
      <c r="F2352" s="18" t="inlineStr">
        <is>
          <t>spline value</t>
        </is>
      </c>
      <c r="G2352" s="18" t="n"/>
      <c r="H2352" s="33" t="n">
        <v>7.14</v>
      </c>
      <c r="I2352" s="33" t="n"/>
      <c r="J2352" s="33" t="n"/>
      <c r="K2352" s="34" t="n">
        <v>-0.865743993801661</v>
      </c>
      <c r="L2352" s="35">
        <f>IF(ISNUMBER(K2352),EXP(K2352),"")</f>
        <v/>
      </c>
      <c r="M2352" s="18" t="inlineStr">
        <is>
          <t>every value from 0.01 to 24.55 in steps of 0.01</t>
        </is>
      </c>
      <c r="N2352" s="18" t="inlineStr">
        <is>
          <t>buildings|large|distance_to_river_km</t>
        </is>
      </c>
    </row>
    <row r="2353">
      <c r="B2353" s="18" t="inlineStr">
        <is>
          <t>buildings|large|distance_to_river_km|7.15</t>
        </is>
      </c>
      <c r="C2353" s="18" t="inlineStr">
        <is>
          <t>buildings</t>
        </is>
      </c>
      <c r="D2353" s="18" t="inlineStr">
        <is>
          <t>large</t>
        </is>
      </c>
      <c r="E2353" s="18" t="inlineStr">
        <is>
          <t>distance_to_river_km</t>
        </is>
      </c>
      <c r="F2353" s="18" t="inlineStr">
        <is>
          <t>spline value</t>
        </is>
      </c>
      <c r="G2353" s="18" t="n"/>
      <c r="H2353" s="33" t="n">
        <v>7.15</v>
      </c>
      <c r="I2353" s="33" t="n"/>
      <c r="J2353" s="33" t="n"/>
      <c r="K2353" s="34" t="n">
        <v>-0.8659675282392143</v>
      </c>
      <c r="L2353" s="35">
        <f>IF(ISNUMBER(K2353),EXP(K2353),"")</f>
        <v/>
      </c>
      <c r="M2353" s="18" t="inlineStr">
        <is>
          <t>every value from 0.01 to 24.55 in steps of 0.01</t>
        </is>
      </c>
      <c r="N2353" s="18" t="inlineStr">
        <is>
          <t>buildings|large|distance_to_river_km</t>
        </is>
      </c>
    </row>
    <row r="2354">
      <c r="B2354" s="18" t="inlineStr">
        <is>
          <t>buildings|large|distance_to_river_km|7.16</t>
        </is>
      </c>
      <c r="C2354" s="18" t="inlineStr">
        <is>
          <t>buildings</t>
        </is>
      </c>
      <c r="D2354" s="18" t="inlineStr">
        <is>
          <t>large</t>
        </is>
      </c>
      <c r="E2354" s="18" t="inlineStr">
        <is>
          <t>distance_to_river_km</t>
        </is>
      </c>
      <c r="F2354" s="18" t="inlineStr">
        <is>
          <t>spline value</t>
        </is>
      </c>
      <c r="G2354" s="18" t="n"/>
      <c r="H2354" s="33" t="n">
        <v>7.16</v>
      </c>
      <c r="I2354" s="33" t="n"/>
      <c r="J2354" s="33" t="n"/>
      <c r="K2354" s="34" t="n">
        <v>-0.8661909957668833</v>
      </c>
      <c r="L2354" s="35">
        <f>IF(ISNUMBER(K2354),EXP(K2354),"")</f>
        <v/>
      </c>
      <c r="M2354" s="18" t="inlineStr">
        <is>
          <t>every value from 0.01 to 24.55 in steps of 0.01</t>
        </is>
      </c>
      <c r="N2354" s="18" t="inlineStr">
        <is>
          <t>buildings|large|distance_to_river_km</t>
        </is>
      </c>
    </row>
    <row r="2355">
      <c r="B2355" s="18" t="inlineStr">
        <is>
          <t>buildings|large|distance_to_river_km|7.17</t>
        </is>
      </c>
      <c r="C2355" s="18" t="inlineStr">
        <is>
          <t>buildings</t>
        </is>
      </c>
      <c r="D2355" s="18" t="inlineStr">
        <is>
          <t>large</t>
        </is>
      </c>
      <c r="E2355" s="18" t="inlineStr">
        <is>
          <t>distance_to_river_km</t>
        </is>
      </c>
      <c r="F2355" s="18" t="inlineStr">
        <is>
          <t>spline value</t>
        </is>
      </c>
      <c r="G2355" s="18" t="n"/>
      <c r="H2355" s="33" t="n">
        <v>7.17</v>
      </c>
      <c r="I2355" s="33" t="n"/>
      <c r="J2355" s="33" t="n"/>
      <c r="K2355" s="34" t="n">
        <v>-0.8664143962977725</v>
      </c>
      <c r="L2355" s="35">
        <f>IF(ISNUMBER(K2355),EXP(K2355),"")</f>
        <v/>
      </c>
      <c r="M2355" s="18" t="inlineStr">
        <is>
          <t>every value from 0.01 to 24.55 in steps of 0.01</t>
        </is>
      </c>
      <c r="N2355" s="18" t="inlineStr">
        <is>
          <t>buildings|large|distance_to_river_km</t>
        </is>
      </c>
    </row>
    <row r="2356">
      <c r="B2356" s="18" t="inlineStr">
        <is>
          <t>buildings|large|distance_to_river_km|7.18</t>
        </is>
      </c>
      <c r="C2356" s="18" t="inlineStr">
        <is>
          <t>buildings</t>
        </is>
      </c>
      <c r="D2356" s="18" t="inlineStr">
        <is>
          <t>large</t>
        </is>
      </c>
      <c r="E2356" s="18" t="inlineStr">
        <is>
          <t>distance_to_river_km</t>
        </is>
      </c>
      <c r="F2356" s="18" t="inlineStr">
        <is>
          <t>spline value</t>
        </is>
      </c>
      <c r="G2356" s="18" t="n"/>
      <c r="H2356" s="33" t="n">
        <v>7.18</v>
      </c>
      <c r="I2356" s="33" t="n"/>
      <c r="J2356" s="33" t="n"/>
      <c r="K2356" s="34" t="n">
        <v>-0.8666377297449864</v>
      </c>
      <c r="L2356" s="35">
        <f>IF(ISNUMBER(K2356),EXP(K2356),"")</f>
        <v/>
      </c>
      <c r="M2356" s="18" t="inlineStr">
        <is>
          <t>every value from 0.01 to 24.55 in steps of 0.01</t>
        </is>
      </c>
      <c r="N2356" s="18" t="inlineStr">
        <is>
          <t>buildings|large|distance_to_river_km</t>
        </is>
      </c>
    </row>
    <row r="2357">
      <c r="B2357" s="18" t="inlineStr">
        <is>
          <t>buildings|large|distance_to_river_km|7.19</t>
        </is>
      </c>
      <c r="C2357" s="18" t="inlineStr">
        <is>
          <t>buildings</t>
        </is>
      </c>
      <c r="D2357" s="18" t="inlineStr">
        <is>
          <t>large</t>
        </is>
      </c>
      <c r="E2357" s="18" t="inlineStr">
        <is>
          <t>distance_to_river_km</t>
        </is>
      </c>
      <c r="F2357" s="18" t="inlineStr">
        <is>
          <t>spline value</t>
        </is>
      </c>
      <c r="G2357" s="18" t="n"/>
      <c r="H2357" s="33" t="n">
        <v>7.19</v>
      </c>
      <c r="I2357" s="33" t="n"/>
      <c r="J2357" s="33" t="n"/>
      <c r="K2357" s="34" t="n">
        <v>-0.8668609960216282</v>
      </c>
      <c r="L2357" s="35">
        <f>IF(ISNUMBER(K2357),EXP(K2357),"")</f>
        <v/>
      </c>
      <c r="M2357" s="18" t="inlineStr">
        <is>
          <t>every value from 0.01 to 24.55 in steps of 0.01</t>
        </is>
      </c>
      <c r="N2357" s="18" t="inlineStr">
        <is>
          <t>buildings|large|distance_to_river_km</t>
        </is>
      </c>
    </row>
    <row r="2358">
      <c r="B2358" s="18" t="inlineStr">
        <is>
          <t>buildings|large|distance_to_river_km|7.20</t>
        </is>
      </c>
      <c r="C2358" s="18" t="inlineStr">
        <is>
          <t>buildings</t>
        </is>
      </c>
      <c r="D2358" s="18" t="inlineStr">
        <is>
          <t>large</t>
        </is>
      </c>
      <c r="E2358" s="18" t="inlineStr">
        <is>
          <t>distance_to_river_km</t>
        </is>
      </c>
      <c r="F2358" s="18" t="inlineStr">
        <is>
          <t>spline value</t>
        </is>
      </c>
      <c r="G2358" s="18" t="n"/>
      <c r="H2358" s="33" t="n">
        <v>7.2</v>
      </c>
      <c r="I2358" s="33" t="n"/>
      <c r="J2358" s="33" t="n"/>
      <c r="K2358" s="34" t="n">
        <v>-0.8670841950408026</v>
      </c>
      <c r="L2358" s="35">
        <f>IF(ISNUMBER(K2358),EXP(K2358),"")</f>
        <v/>
      </c>
      <c r="M2358" s="18" t="inlineStr">
        <is>
          <t>every value from 0.01 to 24.55 in steps of 0.01</t>
        </is>
      </c>
      <c r="N2358" s="18" t="inlineStr">
        <is>
          <t>buildings|large|distance_to_river_km</t>
        </is>
      </c>
    </row>
    <row r="2359">
      <c r="B2359" s="18" t="inlineStr">
        <is>
          <t>buildings|large|distance_to_river_km|7.21</t>
        </is>
      </c>
      <c r="C2359" s="18" t="inlineStr">
        <is>
          <t>buildings</t>
        </is>
      </c>
      <c r="D2359" s="18" t="inlineStr">
        <is>
          <t>large</t>
        </is>
      </c>
      <c r="E2359" s="18" t="inlineStr">
        <is>
          <t>distance_to_river_km</t>
        </is>
      </c>
      <c r="F2359" s="18" t="inlineStr">
        <is>
          <t>spline value</t>
        </is>
      </c>
      <c r="G2359" s="18" t="n"/>
      <c r="H2359" s="33" t="n">
        <v>7.21</v>
      </c>
      <c r="I2359" s="33" t="n"/>
      <c r="J2359" s="33" t="n"/>
      <c r="K2359" s="34" t="n">
        <v>-0.8673073267156134</v>
      </c>
      <c r="L2359" s="35">
        <f>IF(ISNUMBER(K2359),EXP(K2359),"")</f>
        <v/>
      </c>
      <c r="M2359" s="18" t="inlineStr">
        <is>
          <t>every value from 0.01 to 24.55 in steps of 0.01</t>
        </is>
      </c>
      <c r="N2359" s="18" t="inlineStr">
        <is>
          <t>buildings|large|distance_to_river_km</t>
        </is>
      </c>
    </row>
    <row r="2360">
      <c r="B2360" s="18" t="inlineStr">
        <is>
          <t>buildings|large|distance_to_river_km|7.22</t>
        </is>
      </c>
      <c r="C2360" s="18" t="inlineStr">
        <is>
          <t>buildings</t>
        </is>
      </c>
      <c r="D2360" s="18" t="inlineStr">
        <is>
          <t>large</t>
        </is>
      </c>
      <c r="E2360" s="18" t="inlineStr">
        <is>
          <t>distance_to_river_km</t>
        </is>
      </c>
      <c r="F2360" s="18" t="inlineStr">
        <is>
          <t>spline value</t>
        </is>
      </c>
      <c r="G2360" s="18" t="n"/>
      <c r="H2360" s="33" t="n">
        <v>7.22</v>
      </c>
      <c r="I2360" s="33" t="n"/>
      <c r="J2360" s="33" t="n"/>
      <c r="K2360" s="34" t="n">
        <v>-0.8675303909591646</v>
      </c>
      <c r="L2360" s="35">
        <f>IF(ISNUMBER(K2360),EXP(K2360),"")</f>
        <v/>
      </c>
      <c r="M2360" s="18" t="inlineStr">
        <is>
          <t>every value from 0.01 to 24.55 in steps of 0.01</t>
        </is>
      </c>
      <c r="N2360" s="18" t="inlineStr">
        <is>
          <t>buildings|large|distance_to_river_km</t>
        </is>
      </c>
    </row>
    <row r="2361">
      <c r="B2361" s="18" t="inlineStr">
        <is>
          <t>buildings|large|distance_to_river_km|7.23</t>
        </is>
      </c>
      <c r="C2361" s="18" t="inlineStr">
        <is>
          <t>buildings</t>
        </is>
      </c>
      <c r="D2361" s="18" t="inlineStr">
        <is>
          <t>large</t>
        </is>
      </c>
      <c r="E2361" s="18" t="inlineStr">
        <is>
          <t>distance_to_river_km</t>
        </is>
      </c>
      <c r="F2361" s="18" t="inlineStr">
        <is>
          <t>spline value</t>
        </is>
      </c>
      <c r="G2361" s="18" t="n"/>
      <c r="H2361" s="33" t="n">
        <v>7.23</v>
      </c>
      <c r="I2361" s="33" t="n"/>
      <c r="J2361" s="33" t="n"/>
      <c r="K2361" s="34" t="n">
        <v>-0.8677533876845603</v>
      </c>
      <c r="L2361" s="35">
        <f>IF(ISNUMBER(K2361),EXP(K2361),"")</f>
        <v/>
      </c>
      <c r="M2361" s="18" t="inlineStr">
        <is>
          <t>every value from 0.01 to 24.55 in steps of 0.01</t>
        </is>
      </c>
      <c r="N2361" s="18" t="inlineStr">
        <is>
          <t>buildings|large|distance_to_river_km</t>
        </is>
      </c>
    </row>
    <row r="2362">
      <c r="B2362" s="18" t="inlineStr">
        <is>
          <t>buildings|large|distance_to_river_km|7.24</t>
        </is>
      </c>
      <c r="C2362" s="18" t="inlineStr">
        <is>
          <t>buildings</t>
        </is>
      </c>
      <c r="D2362" s="18" t="inlineStr">
        <is>
          <t>large</t>
        </is>
      </c>
      <c r="E2362" s="18" t="inlineStr">
        <is>
          <t>distance_to_river_km</t>
        </is>
      </c>
      <c r="F2362" s="18" t="inlineStr">
        <is>
          <t>spline value</t>
        </is>
      </c>
      <c r="G2362" s="18" t="n"/>
      <c r="H2362" s="33" t="n">
        <v>7.24</v>
      </c>
      <c r="I2362" s="33" t="n"/>
      <c r="J2362" s="33" t="n"/>
      <c r="K2362" s="34" t="n">
        <v>-0.8679763168049045</v>
      </c>
      <c r="L2362" s="35">
        <f>IF(ISNUMBER(K2362),EXP(K2362),"")</f>
        <v/>
      </c>
      <c r="M2362" s="18" t="inlineStr">
        <is>
          <t>every value from 0.01 to 24.55 in steps of 0.01</t>
        </is>
      </c>
      <c r="N2362" s="18" t="inlineStr">
        <is>
          <t>buildings|large|distance_to_river_km</t>
        </is>
      </c>
    </row>
    <row r="2363">
      <c r="B2363" s="18" t="inlineStr">
        <is>
          <t>buildings|large|distance_to_river_km|7.25</t>
        </is>
      </c>
      <c r="C2363" s="18" t="inlineStr">
        <is>
          <t>buildings</t>
        </is>
      </c>
      <c r="D2363" s="18" t="inlineStr">
        <is>
          <t>large</t>
        </is>
      </c>
      <c r="E2363" s="18" t="inlineStr">
        <is>
          <t>distance_to_river_km</t>
        </is>
      </c>
      <c r="F2363" s="18" t="inlineStr">
        <is>
          <t>spline value</t>
        </is>
      </c>
      <c r="G2363" s="18" t="n"/>
      <c r="H2363" s="33" t="n">
        <v>7.25</v>
      </c>
      <c r="I2363" s="33" t="n"/>
      <c r="J2363" s="33" t="n"/>
      <c r="K2363" s="34" t="n">
        <v>-0.8681991782333014</v>
      </c>
      <c r="L2363" s="35">
        <f>IF(ISNUMBER(K2363),EXP(K2363),"")</f>
        <v/>
      </c>
      <c r="M2363" s="18" t="inlineStr">
        <is>
          <t>every value from 0.01 to 24.55 in steps of 0.01</t>
        </is>
      </c>
      <c r="N2363" s="18" t="inlineStr">
        <is>
          <t>buildings|large|distance_to_river_km</t>
        </is>
      </c>
    </row>
    <row r="2364">
      <c r="B2364" s="18" t="inlineStr">
        <is>
          <t>buildings|large|distance_to_river_km|7.26</t>
        </is>
      </c>
      <c r="C2364" s="18" t="inlineStr">
        <is>
          <t>buildings</t>
        </is>
      </c>
      <c r="D2364" s="18" t="inlineStr">
        <is>
          <t>large</t>
        </is>
      </c>
      <c r="E2364" s="18" t="inlineStr">
        <is>
          <t>distance_to_river_km</t>
        </is>
      </c>
      <c r="F2364" s="18" t="inlineStr">
        <is>
          <t>spline value</t>
        </is>
      </c>
      <c r="G2364" s="18" t="n"/>
      <c r="H2364" s="33" t="n">
        <v>7.26</v>
      </c>
      <c r="I2364" s="33" t="n"/>
      <c r="J2364" s="33" t="n"/>
      <c r="K2364" s="34" t="n">
        <v>-0.868421971882855</v>
      </c>
      <c r="L2364" s="35">
        <f>IF(ISNUMBER(K2364),EXP(K2364),"")</f>
        <v/>
      </c>
      <c r="M2364" s="18" t="inlineStr">
        <is>
          <t>every value from 0.01 to 24.55 in steps of 0.01</t>
        </is>
      </c>
      <c r="N2364" s="18" t="inlineStr">
        <is>
          <t>buildings|large|distance_to_river_km</t>
        </is>
      </c>
    </row>
    <row r="2365">
      <c r="B2365" s="18" t="inlineStr">
        <is>
          <t>buildings|large|distance_to_river_km|7.27</t>
        </is>
      </c>
      <c r="C2365" s="18" t="inlineStr">
        <is>
          <t>buildings</t>
        </is>
      </c>
      <c r="D2365" s="18" t="inlineStr">
        <is>
          <t>large</t>
        </is>
      </c>
      <c r="E2365" s="18" t="inlineStr">
        <is>
          <t>distance_to_river_km</t>
        </is>
      </c>
      <c r="F2365" s="18" t="inlineStr">
        <is>
          <t>spline value</t>
        </is>
      </c>
      <c r="G2365" s="18" t="n"/>
      <c r="H2365" s="33" t="n">
        <v>7.27</v>
      </c>
      <c r="I2365" s="33" t="n"/>
      <c r="J2365" s="33" t="n"/>
      <c r="K2365" s="34" t="n">
        <v>-0.868644697666669</v>
      </c>
      <c r="L2365" s="35">
        <f>IF(ISNUMBER(K2365),EXP(K2365),"")</f>
        <v/>
      </c>
      <c r="M2365" s="18" t="inlineStr">
        <is>
          <t>every value from 0.01 to 24.55 in steps of 0.01</t>
        </is>
      </c>
      <c r="N2365" s="18" t="inlineStr">
        <is>
          <t>buildings|large|distance_to_river_km</t>
        </is>
      </c>
    </row>
    <row r="2366">
      <c r="B2366" s="18" t="inlineStr">
        <is>
          <t>buildings|large|distance_to_river_km|7.28</t>
        </is>
      </c>
      <c r="C2366" s="18" t="inlineStr">
        <is>
          <t>buildings</t>
        </is>
      </c>
      <c r="D2366" s="18" t="inlineStr">
        <is>
          <t>large</t>
        </is>
      </c>
      <c r="E2366" s="18" t="inlineStr">
        <is>
          <t>distance_to_river_km</t>
        </is>
      </c>
      <c r="F2366" s="18" t="inlineStr">
        <is>
          <t>spline value</t>
        </is>
      </c>
      <c r="G2366" s="18" t="n"/>
      <c r="H2366" s="33" t="n">
        <v>7.28</v>
      </c>
      <c r="I2366" s="33" t="n"/>
      <c r="J2366" s="33" t="n"/>
      <c r="K2366" s="34" t="n">
        <v>-0.868867355497848</v>
      </c>
      <c r="L2366" s="35">
        <f>IF(ISNUMBER(K2366),EXP(K2366),"")</f>
        <v/>
      </c>
      <c r="M2366" s="18" t="inlineStr">
        <is>
          <t>every value from 0.01 to 24.55 in steps of 0.01</t>
        </is>
      </c>
      <c r="N2366" s="18" t="inlineStr">
        <is>
          <t>buildings|large|distance_to_river_km</t>
        </is>
      </c>
    </row>
    <row r="2367">
      <c r="B2367" s="18" t="inlineStr">
        <is>
          <t>buildings|large|distance_to_river_km|7.29</t>
        </is>
      </c>
      <c r="C2367" s="18" t="inlineStr">
        <is>
          <t>buildings</t>
        </is>
      </c>
      <c r="D2367" s="18" t="inlineStr">
        <is>
          <t>large</t>
        </is>
      </c>
      <c r="E2367" s="18" t="inlineStr">
        <is>
          <t>distance_to_river_km</t>
        </is>
      </c>
      <c r="F2367" s="18" t="inlineStr">
        <is>
          <t>spline value</t>
        </is>
      </c>
      <c r="G2367" s="18" t="n"/>
      <c r="H2367" s="33" t="n">
        <v>7.29</v>
      </c>
      <c r="I2367" s="33" t="n"/>
      <c r="J2367" s="33" t="n"/>
      <c r="K2367" s="34" t="n">
        <v>-0.8690899452894958</v>
      </c>
      <c r="L2367" s="35">
        <f>IF(ISNUMBER(K2367),EXP(K2367),"")</f>
        <v/>
      </c>
      <c r="M2367" s="18" t="inlineStr">
        <is>
          <t>every value from 0.01 to 24.55 in steps of 0.01</t>
        </is>
      </c>
      <c r="N2367" s="18" t="inlineStr">
        <is>
          <t>buildings|large|distance_to_river_km</t>
        </is>
      </c>
    </row>
    <row r="2368">
      <c r="B2368" s="18" t="inlineStr">
        <is>
          <t>buildings|large|distance_to_river_km|7.30</t>
        </is>
      </c>
      <c r="C2368" s="18" t="inlineStr">
        <is>
          <t>buildings</t>
        </is>
      </c>
      <c r="D2368" s="18" t="inlineStr">
        <is>
          <t>large</t>
        </is>
      </c>
      <c r="E2368" s="18" t="inlineStr">
        <is>
          <t>distance_to_river_km</t>
        </is>
      </c>
      <c r="F2368" s="18" t="inlineStr">
        <is>
          <t>spline value</t>
        </is>
      </c>
      <c r="G2368" s="18" t="n"/>
      <c r="H2368" s="33" t="n">
        <v>7.3</v>
      </c>
      <c r="I2368" s="33" t="n"/>
      <c r="J2368" s="33" t="n"/>
      <c r="K2368" s="34" t="n">
        <v>-0.8693124669547162</v>
      </c>
      <c r="L2368" s="35">
        <f>IF(ISNUMBER(K2368),EXP(K2368),"")</f>
        <v/>
      </c>
      <c r="M2368" s="18" t="inlineStr">
        <is>
          <t>every value from 0.01 to 24.55 in steps of 0.01</t>
        </is>
      </c>
      <c r="N2368" s="18" t="inlineStr">
        <is>
          <t>buildings|large|distance_to_river_km</t>
        </is>
      </c>
    </row>
    <row r="2369">
      <c r="B2369" s="18" t="inlineStr">
        <is>
          <t>buildings|large|distance_to_river_km|7.31</t>
        </is>
      </c>
      <c r="C2369" s="18" t="inlineStr">
        <is>
          <t>buildings</t>
        </is>
      </c>
      <c r="D2369" s="18" t="inlineStr">
        <is>
          <t>large</t>
        </is>
      </c>
      <c r="E2369" s="18" t="inlineStr">
        <is>
          <t>distance_to_river_km</t>
        </is>
      </c>
      <c r="F2369" s="18" t="inlineStr">
        <is>
          <t>spline value</t>
        </is>
      </c>
      <c r="G2369" s="18" t="n"/>
      <c r="H2369" s="33" t="n">
        <v>7.31</v>
      </c>
      <c r="I2369" s="33" t="n"/>
      <c r="J2369" s="33" t="n"/>
      <c r="K2369" s="34" t="n">
        <v>-0.8695349204066137</v>
      </c>
      <c r="L2369" s="35">
        <f>IF(ISNUMBER(K2369),EXP(K2369),"")</f>
        <v/>
      </c>
      <c r="M2369" s="18" t="inlineStr">
        <is>
          <t>every value from 0.01 to 24.55 in steps of 0.01</t>
        </is>
      </c>
      <c r="N2369" s="18" t="inlineStr">
        <is>
          <t>buildings|large|distance_to_river_km</t>
        </is>
      </c>
    </row>
    <row r="2370">
      <c r="B2370" s="18" t="inlineStr">
        <is>
          <t>buildings|large|distance_to_river_km|7.32</t>
        </is>
      </c>
      <c r="C2370" s="18" t="inlineStr">
        <is>
          <t>buildings</t>
        </is>
      </c>
      <c r="D2370" s="18" t="inlineStr">
        <is>
          <t>large</t>
        </is>
      </c>
      <c r="E2370" s="18" t="inlineStr">
        <is>
          <t>distance_to_river_km</t>
        </is>
      </c>
      <c r="F2370" s="18" t="inlineStr">
        <is>
          <t>spline value</t>
        </is>
      </c>
      <c r="G2370" s="18" t="n"/>
      <c r="H2370" s="33" t="n">
        <v>7.32</v>
      </c>
      <c r="I2370" s="33" t="n"/>
      <c r="J2370" s="33" t="n"/>
      <c r="K2370" s="34" t="n">
        <v>-0.8697573055582922</v>
      </c>
      <c r="L2370" s="35">
        <f>IF(ISNUMBER(K2370),EXP(K2370),"")</f>
        <v/>
      </c>
      <c r="M2370" s="18" t="inlineStr">
        <is>
          <t>every value from 0.01 to 24.55 in steps of 0.01</t>
        </is>
      </c>
      <c r="N2370" s="18" t="inlineStr">
        <is>
          <t>buildings|large|distance_to_river_km</t>
        </is>
      </c>
    </row>
    <row r="2371">
      <c r="B2371" s="18" t="inlineStr">
        <is>
          <t>buildings|large|distance_to_river_km|7.33</t>
        </is>
      </c>
      <c r="C2371" s="18" t="inlineStr">
        <is>
          <t>buildings</t>
        </is>
      </c>
      <c r="D2371" s="18" t="inlineStr">
        <is>
          <t>large</t>
        </is>
      </c>
      <c r="E2371" s="18" t="inlineStr">
        <is>
          <t>distance_to_river_km</t>
        </is>
      </c>
      <c r="F2371" s="18" t="inlineStr">
        <is>
          <t>spline value</t>
        </is>
      </c>
      <c r="G2371" s="18" t="n"/>
      <c r="H2371" s="33" t="n">
        <v>7.33</v>
      </c>
      <c r="I2371" s="33" t="n"/>
      <c r="J2371" s="33" t="n"/>
      <c r="K2371" s="34" t="n">
        <v>-0.8699796223228555</v>
      </c>
      <c r="L2371" s="35">
        <f>IF(ISNUMBER(K2371),EXP(K2371),"")</f>
        <v/>
      </c>
      <c r="M2371" s="18" t="inlineStr">
        <is>
          <t>every value from 0.01 to 24.55 in steps of 0.01</t>
        </is>
      </c>
      <c r="N2371" s="18" t="inlineStr">
        <is>
          <t>buildings|large|distance_to_river_km</t>
        </is>
      </c>
    </row>
    <row r="2372">
      <c r="B2372" s="18" t="inlineStr">
        <is>
          <t>buildings|large|distance_to_river_km|7.34</t>
        </is>
      </c>
      <c r="C2372" s="18" t="inlineStr">
        <is>
          <t>buildings</t>
        </is>
      </c>
      <c r="D2372" s="18" t="inlineStr">
        <is>
          <t>large</t>
        </is>
      </c>
      <c r="E2372" s="18" t="inlineStr">
        <is>
          <t>distance_to_river_km</t>
        </is>
      </c>
      <c r="F2372" s="18" t="inlineStr">
        <is>
          <t>spline value</t>
        </is>
      </c>
      <c r="G2372" s="18" t="n"/>
      <c r="H2372" s="33" t="n">
        <v>7.34</v>
      </c>
      <c r="I2372" s="33" t="n"/>
      <c r="J2372" s="33" t="n"/>
      <c r="K2372" s="34" t="n">
        <v>-0.8702018706134079</v>
      </c>
      <c r="L2372" s="35">
        <f>IF(ISNUMBER(K2372),EXP(K2372),"")</f>
        <v/>
      </c>
      <c r="M2372" s="18" t="inlineStr">
        <is>
          <t>every value from 0.01 to 24.55 in steps of 0.01</t>
        </is>
      </c>
      <c r="N2372" s="18" t="inlineStr">
        <is>
          <t>buildings|large|distance_to_river_km</t>
        </is>
      </c>
    </row>
    <row r="2373">
      <c r="B2373" s="18" t="inlineStr">
        <is>
          <t>buildings|large|distance_to_river_km|7.35</t>
        </is>
      </c>
      <c r="C2373" s="18" t="inlineStr">
        <is>
          <t>buildings</t>
        </is>
      </c>
      <c r="D2373" s="18" t="inlineStr">
        <is>
          <t>large</t>
        </is>
      </c>
      <c r="E2373" s="18" t="inlineStr">
        <is>
          <t>distance_to_river_km</t>
        </is>
      </c>
      <c r="F2373" s="18" t="inlineStr">
        <is>
          <t>spline value</t>
        </is>
      </c>
      <c r="G2373" s="18" t="n"/>
      <c r="H2373" s="33" t="n">
        <v>7.35</v>
      </c>
      <c r="I2373" s="33" t="n"/>
      <c r="J2373" s="33" t="n"/>
      <c r="K2373" s="34" t="n">
        <v>-0.8704240503430531</v>
      </c>
      <c r="L2373" s="35">
        <f>IF(ISNUMBER(K2373),EXP(K2373),"")</f>
        <v/>
      </c>
      <c r="M2373" s="18" t="inlineStr">
        <is>
          <t>every value from 0.01 to 24.55 in steps of 0.01</t>
        </is>
      </c>
      <c r="N2373" s="18" t="inlineStr">
        <is>
          <t>buildings|large|distance_to_river_km</t>
        </is>
      </c>
    </row>
    <row r="2374">
      <c r="B2374" s="18" t="inlineStr">
        <is>
          <t>buildings|large|distance_to_river_km|7.36</t>
        </is>
      </c>
      <c r="C2374" s="18" t="inlineStr">
        <is>
          <t>buildings</t>
        </is>
      </c>
      <c r="D2374" s="18" t="inlineStr">
        <is>
          <t>large</t>
        </is>
      </c>
      <c r="E2374" s="18" t="inlineStr">
        <is>
          <t>distance_to_river_km</t>
        </is>
      </c>
      <c r="F2374" s="18" t="inlineStr">
        <is>
          <t>spline value</t>
        </is>
      </c>
      <c r="G2374" s="18" t="n"/>
      <c r="H2374" s="33" t="n">
        <v>7.36</v>
      </c>
      <c r="I2374" s="33" t="n"/>
      <c r="J2374" s="33" t="n"/>
      <c r="K2374" s="34" t="n">
        <v>-0.8706461614248959</v>
      </c>
      <c r="L2374" s="35">
        <f>IF(ISNUMBER(K2374),EXP(K2374),"")</f>
        <v/>
      </c>
      <c r="M2374" s="18" t="inlineStr">
        <is>
          <t>every value from 0.01 to 24.55 in steps of 0.01</t>
        </is>
      </c>
      <c r="N2374" s="18" t="inlineStr">
        <is>
          <t>buildings|large|distance_to_river_km</t>
        </is>
      </c>
    </row>
    <row r="2375">
      <c r="B2375" s="18" t="inlineStr">
        <is>
          <t>buildings|large|distance_to_river_km|7.37</t>
        </is>
      </c>
      <c r="C2375" s="18" t="inlineStr">
        <is>
          <t>buildings</t>
        </is>
      </c>
      <c r="D2375" s="18" t="inlineStr">
        <is>
          <t>large</t>
        </is>
      </c>
      <c r="E2375" s="18" t="inlineStr">
        <is>
          <t>distance_to_river_km</t>
        </is>
      </c>
      <c r="F2375" s="18" t="inlineStr">
        <is>
          <t>spline value</t>
        </is>
      </c>
      <c r="G2375" s="18" t="n"/>
      <c r="H2375" s="33" t="n">
        <v>7.37</v>
      </c>
      <c r="I2375" s="33" t="n"/>
      <c r="J2375" s="33" t="n"/>
      <c r="K2375" s="34" t="n">
        <v>-0.8708682037720396</v>
      </c>
      <c r="L2375" s="35">
        <f>IF(ISNUMBER(K2375),EXP(K2375),"")</f>
        <v/>
      </c>
      <c r="M2375" s="18" t="inlineStr">
        <is>
          <t>every value from 0.01 to 24.55 in steps of 0.01</t>
        </is>
      </c>
      <c r="N2375" s="18" t="inlineStr">
        <is>
          <t>buildings|large|distance_to_river_km</t>
        </is>
      </c>
    </row>
    <row r="2376">
      <c r="B2376" s="18" t="inlineStr">
        <is>
          <t>buildings|large|distance_to_river_km|7.38</t>
        </is>
      </c>
      <c r="C2376" s="18" t="inlineStr">
        <is>
          <t>buildings</t>
        </is>
      </c>
      <c r="D2376" s="18" t="inlineStr">
        <is>
          <t>large</t>
        </is>
      </c>
      <c r="E2376" s="18" t="inlineStr">
        <is>
          <t>distance_to_river_km</t>
        </is>
      </c>
      <c r="F2376" s="18" t="inlineStr">
        <is>
          <t>spline value</t>
        </is>
      </c>
      <c r="G2376" s="18" t="n"/>
      <c r="H2376" s="33" t="n">
        <v>7.38</v>
      </c>
      <c r="I2376" s="33" t="n"/>
      <c r="J2376" s="33" t="n"/>
      <c r="K2376" s="34" t="n">
        <v>-0.8710901772975888</v>
      </c>
      <c r="L2376" s="35">
        <f>IF(ISNUMBER(K2376),EXP(K2376),"")</f>
        <v/>
      </c>
      <c r="M2376" s="18" t="inlineStr">
        <is>
          <t>every value from 0.01 to 24.55 in steps of 0.01</t>
        </is>
      </c>
      <c r="N2376" s="18" t="inlineStr">
        <is>
          <t>buildings|large|distance_to_river_km</t>
        </is>
      </c>
    </row>
    <row r="2377">
      <c r="B2377" s="18" t="inlineStr">
        <is>
          <t>buildings|large|distance_to_river_km|7.39</t>
        </is>
      </c>
      <c r="C2377" s="18" t="inlineStr">
        <is>
          <t>buildings</t>
        </is>
      </c>
      <c r="D2377" s="18" t="inlineStr">
        <is>
          <t>large</t>
        </is>
      </c>
      <c r="E2377" s="18" t="inlineStr">
        <is>
          <t>distance_to_river_km</t>
        </is>
      </c>
      <c r="F2377" s="18" t="inlineStr">
        <is>
          <t>spline value</t>
        </is>
      </c>
      <c r="G2377" s="18" t="n"/>
      <c r="H2377" s="33" t="n">
        <v>7.39</v>
      </c>
      <c r="I2377" s="33" t="n"/>
      <c r="J2377" s="33" t="n"/>
      <c r="K2377" s="34" t="n">
        <v>-0.8713120819146468</v>
      </c>
      <c r="L2377" s="35">
        <f>IF(ISNUMBER(K2377),EXP(K2377),"")</f>
        <v/>
      </c>
      <c r="M2377" s="18" t="inlineStr">
        <is>
          <t>every value from 0.01 to 24.55 in steps of 0.01</t>
        </is>
      </c>
      <c r="N2377" s="18" t="inlineStr">
        <is>
          <t>buildings|large|distance_to_river_km</t>
        </is>
      </c>
    </row>
    <row r="2378">
      <c r="B2378" s="18" t="inlineStr">
        <is>
          <t>buildings|large|distance_to_river_km|7.40</t>
        </is>
      </c>
      <c r="C2378" s="18" t="inlineStr">
        <is>
          <t>buildings</t>
        </is>
      </c>
      <c r="D2378" s="18" t="inlineStr">
        <is>
          <t>large</t>
        </is>
      </c>
      <c r="E2378" s="18" t="inlineStr">
        <is>
          <t>distance_to_river_km</t>
        </is>
      </c>
      <c r="F2378" s="18" t="inlineStr">
        <is>
          <t>spline value</t>
        </is>
      </c>
      <c r="G2378" s="18" t="n"/>
      <c r="H2378" s="33" t="n">
        <v>7.4</v>
      </c>
      <c r="I2378" s="33" t="n"/>
      <c r="J2378" s="33" t="n"/>
      <c r="K2378" s="34" t="n">
        <v>-0.8715339175363187</v>
      </c>
      <c r="L2378" s="35">
        <f>IF(ISNUMBER(K2378),EXP(K2378),"")</f>
        <v/>
      </c>
      <c r="M2378" s="18" t="inlineStr">
        <is>
          <t>every value from 0.01 to 24.55 in steps of 0.01</t>
        </is>
      </c>
      <c r="N2378" s="18" t="inlineStr">
        <is>
          <t>buildings|large|distance_to_river_km</t>
        </is>
      </c>
    </row>
    <row r="2379">
      <c r="B2379" s="18" t="inlineStr">
        <is>
          <t>buildings|large|distance_to_river_km|7.41</t>
        </is>
      </c>
      <c r="C2379" s="18" t="inlineStr">
        <is>
          <t>buildings</t>
        </is>
      </c>
      <c r="D2379" s="18" t="inlineStr">
        <is>
          <t>large</t>
        </is>
      </c>
      <c r="E2379" s="18" t="inlineStr">
        <is>
          <t>distance_to_river_km</t>
        </is>
      </c>
      <c r="F2379" s="18" t="inlineStr">
        <is>
          <t>spline value</t>
        </is>
      </c>
      <c r="G2379" s="18" t="n"/>
      <c r="H2379" s="33" t="n">
        <v>7.41</v>
      </c>
      <c r="I2379" s="33" t="n"/>
      <c r="J2379" s="33" t="n"/>
      <c r="K2379" s="34" t="n">
        <v>-0.8717556840757074</v>
      </c>
      <c r="L2379" s="35">
        <f>IF(ISNUMBER(K2379),EXP(K2379),"")</f>
        <v/>
      </c>
      <c r="M2379" s="18" t="inlineStr">
        <is>
          <t>every value from 0.01 to 24.55 in steps of 0.01</t>
        </is>
      </c>
      <c r="N2379" s="18" t="inlineStr">
        <is>
          <t>buildings|large|distance_to_river_km</t>
        </is>
      </c>
    </row>
    <row r="2380">
      <c r="B2380" s="18" t="inlineStr">
        <is>
          <t>buildings|large|distance_to_river_km|7.42</t>
        </is>
      </c>
      <c r="C2380" s="18" t="inlineStr">
        <is>
          <t>buildings</t>
        </is>
      </c>
      <c r="D2380" s="18" t="inlineStr">
        <is>
          <t>large</t>
        </is>
      </c>
      <c r="E2380" s="18" t="inlineStr">
        <is>
          <t>distance_to_river_km</t>
        </is>
      </c>
      <c r="F2380" s="18" t="inlineStr">
        <is>
          <t>spline value</t>
        </is>
      </c>
      <c r="G2380" s="18" t="n"/>
      <c r="H2380" s="33" t="n">
        <v>7.42</v>
      </c>
      <c r="I2380" s="33" t="n"/>
      <c r="J2380" s="33" t="n"/>
      <c r="K2380" s="34" t="n">
        <v>-0.8719773814459174</v>
      </c>
      <c r="L2380" s="35">
        <f>IF(ISNUMBER(K2380),EXP(K2380),"")</f>
        <v/>
      </c>
      <c r="M2380" s="18" t="inlineStr">
        <is>
          <t>every value from 0.01 to 24.55 in steps of 0.01</t>
        </is>
      </c>
      <c r="N2380" s="18" t="inlineStr">
        <is>
          <t>buildings|large|distance_to_river_km</t>
        </is>
      </c>
    </row>
    <row r="2381">
      <c r="B2381" s="18" t="inlineStr">
        <is>
          <t>buildings|large|distance_to_river_km|7.43</t>
        </is>
      </c>
      <c r="C2381" s="18" t="inlineStr">
        <is>
          <t>buildings</t>
        </is>
      </c>
      <c r="D2381" s="18" t="inlineStr">
        <is>
          <t>large</t>
        </is>
      </c>
      <c r="E2381" s="18" t="inlineStr">
        <is>
          <t>distance_to_river_km</t>
        </is>
      </c>
      <c r="F2381" s="18" t="inlineStr">
        <is>
          <t>spline value</t>
        </is>
      </c>
      <c r="G2381" s="18" t="n"/>
      <c r="H2381" s="33" t="n">
        <v>7.43</v>
      </c>
      <c r="I2381" s="33" t="n"/>
      <c r="J2381" s="33" t="n"/>
      <c r="K2381" s="34" t="n">
        <v>-0.8721990095600534</v>
      </c>
      <c r="L2381" s="35">
        <f>IF(ISNUMBER(K2381),EXP(K2381),"")</f>
        <v/>
      </c>
      <c r="M2381" s="18" t="inlineStr">
        <is>
          <t>every value from 0.01 to 24.55 in steps of 0.01</t>
        </is>
      </c>
      <c r="N2381" s="18" t="inlineStr">
        <is>
          <t>buildings|large|distance_to_river_km</t>
        </is>
      </c>
    </row>
    <row r="2382">
      <c r="B2382" s="18" t="inlineStr">
        <is>
          <t>buildings|large|distance_to_river_km|7.44</t>
        </is>
      </c>
      <c r="C2382" s="18" t="inlineStr">
        <is>
          <t>buildings</t>
        </is>
      </c>
      <c r="D2382" s="18" t="inlineStr">
        <is>
          <t>large</t>
        </is>
      </c>
      <c r="E2382" s="18" t="inlineStr">
        <is>
          <t>distance_to_river_km</t>
        </is>
      </c>
      <c r="F2382" s="18" t="inlineStr">
        <is>
          <t>spline value</t>
        </is>
      </c>
      <c r="G2382" s="18" t="n"/>
      <c r="H2382" s="33" t="n">
        <v>7.44</v>
      </c>
      <c r="I2382" s="33" t="n"/>
      <c r="J2382" s="33" t="n"/>
      <c r="K2382" s="34" t="n">
        <v>-0.8724205683312186</v>
      </c>
      <c r="L2382" s="35">
        <f>IF(ISNUMBER(K2382),EXP(K2382),"")</f>
        <v/>
      </c>
      <c r="M2382" s="18" t="inlineStr">
        <is>
          <t>every value from 0.01 to 24.55 in steps of 0.01</t>
        </is>
      </c>
      <c r="N2382" s="18" t="inlineStr">
        <is>
          <t>buildings|large|distance_to_river_km</t>
        </is>
      </c>
    </row>
    <row r="2383">
      <c r="B2383" s="18" t="inlineStr">
        <is>
          <t>buildings|large|distance_to_river_km|7.45</t>
        </is>
      </c>
      <c r="C2383" s="18" t="inlineStr">
        <is>
          <t>buildings</t>
        </is>
      </c>
      <c r="D2383" s="18" t="inlineStr">
        <is>
          <t>large</t>
        </is>
      </c>
      <c r="E2383" s="18" t="inlineStr">
        <is>
          <t>distance_to_river_km</t>
        </is>
      </c>
      <c r="F2383" s="18" t="inlineStr">
        <is>
          <t>spline value</t>
        </is>
      </c>
      <c r="G2383" s="18" t="n"/>
      <c r="H2383" s="33" t="n">
        <v>7.45</v>
      </c>
      <c r="I2383" s="33" t="n"/>
      <c r="J2383" s="33" t="n"/>
      <c r="K2383" s="34" t="n">
        <v>-0.8726420576725176</v>
      </c>
      <c r="L2383" s="35">
        <f>IF(ISNUMBER(K2383),EXP(K2383),"")</f>
        <v/>
      </c>
      <c r="M2383" s="18" t="inlineStr">
        <is>
          <t>every value from 0.01 to 24.55 in steps of 0.01</t>
        </is>
      </c>
      <c r="N2383" s="18" t="inlineStr">
        <is>
          <t>buildings|large|distance_to_river_km</t>
        </is>
      </c>
    </row>
    <row r="2384">
      <c r="B2384" s="18" t="inlineStr">
        <is>
          <t>buildings|large|distance_to_river_km|7.46</t>
        </is>
      </c>
      <c r="C2384" s="18" t="inlineStr">
        <is>
          <t>buildings</t>
        </is>
      </c>
      <c r="D2384" s="18" t="inlineStr">
        <is>
          <t>large</t>
        </is>
      </c>
      <c r="E2384" s="18" t="inlineStr">
        <is>
          <t>distance_to_river_km</t>
        </is>
      </c>
      <c r="F2384" s="18" t="inlineStr">
        <is>
          <t>spline value</t>
        </is>
      </c>
      <c r="G2384" s="18" t="n"/>
      <c r="H2384" s="33" t="n">
        <v>7.46</v>
      </c>
      <c r="I2384" s="33" t="n"/>
      <c r="J2384" s="33" t="n"/>
      <c r="K2384" s="34" t="n">
        <v>-0.8728634774970538</v>
      </c>
      <c r="L2384" s="35">
        <f>IF(ISNUMBER(K2384),EXP(K2384),"")</f>
        <v/>
      </c>
      <c r="M2384" s="18" t="inlineStr">
        <is>
          <t>every value from 0.01 to 24.55 in steps of 0.01</t>
        </is>
      </c>
      <c r="N2384" s="18" t="inlineStr">
        <is>
          <t>buildings|large|distance_to_river_km</t>
        </is>
      </c>
    </row>
    <row r="2385">
      <c r="B2385" s="18" t="inlineStr">
        <is>
          <t>buildings|large|distance_to_river_km|7.47</t>
        </is>
      </c>
      <c r="C2385" s="18" t="inlineStr">
        <is>
          <t>buildings</t>
        </is>
      </c>
      <c r="D2385" s="18" t="inlineStr">
        <is>
          <t>large</t>
        </is>
      </c>
      <c r="E2385" s="18" t="inlineStr">
        <is>
          <t>distance_to_river_km</t>
        </is>
      </c>
      <c r="F2385" s="18" t="inlineStr">
        <is>
          <t>spline value</t>
        </is>
      </c>
      <c r="G2385" s="18" t="n"/>
      <c r="H2385" s="33" t="n">
        <v>7.47</v>
      </c>
      <c r="I2385" s="33" t="n"/>
      <c r="J2385" s="33" t="n"/>
      <c r="K2385" s="34" t="n">
        <v>-0.8730848277179321</v>
      </c>
      <c r="L2385" s="35">
        <f>IF(ISNUMBER(K2385),EXP(K2385),"")</f>
        <v/>
      </c>
      <c r="M2385" s="18" t="inlineStr">
        <is>
          <t>every value from 0.01 to 24.55 in steps of 0.01</t>
        </is>
      </c>
      <c r="N2385" s="18" t="inlineStr">
        <is>
          <t>buildings|large|distance_to_river_km</t>
        </is>
      </c>
    </row>
    <row r="2386">
      <c r="B2386" s="18" t="inlineStr">
        <is>
          <t>buildings|large|distance_to_river_km|7.48</t>
        </is>
      </c>
      <c r="C2386" s="18" t="inlineStr">
        <is>
          <t>buildings</t>
        </is>
      </c>
      <c r="D2386" s="18" t="inlineStr">
        <is>
          <t>large</t>
        </is>
      </c>
      <c r="E2386" s="18" t="inlineStr">
        <is>
          <t>distance_to_river_km</t>
        </is>
      </c>
      <c r="F2386" s="18" t="inlineStr">
        <is>
          <t>spline value</t>
        </is>
      </c>
      <c r="G2386" s="18" t="n"/>
      <c r="H2386" s="33" t="n">
        <v>7.48</v>
      </c>
      <c r="I2386" s="33" t="n"/>
      <c r="J2386" s="33" t="n"/>
      <c r="K2386" s="34" t="n">
        <v>-0.8733061082482558</v>
      </c>
      <c r="L2386" s="35">
        <f>IF(ISNUMBER(K2386),EXP(K2386),"")</f>
        <v/>
      </c>
      <c r="M2386" s="18" t="inlineStr">
        <is>
          <t>every value from 0.01 to 24.55 in steps of 0.01</t>
        </is>
      </c>
      <c r="N2386" s="18" t="inlineStr">
        <is>
          <t>buildings|large|distance_to_river_km</t>
        </is>
      </c>
    </row>
    <row r="2387">
      <c r="B2387" s="18" t="inlineStr">
        <is>
          <t>buildings|large|distance_to_river_km|7.49</t>
        </is>
      </c>
      <c r="C2387" s="18" t="inlineStr">
        <is>
          <t>buildings</t>
        </is>
      </c>
      <c r="D2387" s="18" t="inlineStr">
        <is>
          <t>large</t>
        </is>
      </c>
      <c r="E2387" s="18" t="inlineStr">
        <is>
          <t>distance_to_river_km</t>
        </is>
      </c>
      <c r="F2387" s="18" t="inlineStr">
        <is>
          <t>spline value</t>
        </is>
      </c>
      <c r="G2387" s="18" t="n"/>
      <c r="H2387" s="33" t="n">
        <v>7.49</v>
      </c>
      <c r="I2387" s="33" t="n"/>
      <c r="J2387" s="33" t="n"/>
      <c r="K2387" s="34" t="n">
        <v>-0.8735273190011292</v>
      </c>
      <c r="L2387" s="35">
        <f>IF(ISNUMBER(K2387),EXP(K2387),"")</f>
        <v/>
      </c>
      <c r="M2387" s="18" t="inlineStr">
        <is>
          <t>every value from 0.01 to 24.55 in steps of 0.01</t>
        </is>
      </c>
      <c r="N2387" s="18" t="inlineStr">
        <is>
          <t>buildings|large|distance_to_river_km</t>
        </is>
      </c>
    </row>
    <row r="2388">
      <c r="B2388" s="18" t="inlineStr">
        <is>
          <t>buildings|large|distance_to_river_km|7.50</t>
        </is>
      </c>
      <c r="C2388" s="18" t="inlineStr">
        <is>
          <t>buildings</t>
        </is>
      </c>
      <c r="D2388" s="18" t="inlineStr">
        <is>
          <t>large</t>
        </is>
      </c>
      <c r="E2388" s="18" t="inlineStr">
        <is>
          <t>distance_to_river_km</t>
        </is>
      </c>
      <c r="F2388" s="18" t="inlineStr">
        <is>
          <t>spline value</t>
        </is>
      </c>
      <c r="G2388" s="18" t="n"/>
      <c r="H2388" s="33" t="n">
        <v>7.5</v>
      </c>
      <c r="I2388" s="33" t="n"/>
      <c r="J2388" s="33" t="n"/>
      <c r="K2388" s="34" t="n">
        <v>-0.8737484598896565</v>
      </c>
      <c r="L2388" s="35">
        <f>IF(ISNUMBER(K2388),EXP(K2388),"")</f>
        <v/>
      </c>
      <c r="M2388" s="18" t="inlineStr">
        <is>
          <t>every value from 0.01 to 24.55 in steps of 0.01</t>
        </is>
      </c>
      <c r="N2388" s="18" t="inlineStr">
        <is>
          <t>buildings|large|distance_to_river_km</t>
        </is>
      </c>
    </row>
    <row r="2389">
      <c r="B2389" s="18" t="inlineStr">
        <is>
          <t>buildings|large|distance_to_river_km|7.51</t>
        </is>
      </c>
      <c r="C2389" s="18" t="inlineStr">
        <is>
          <t>buildings</t>
        </is>
      </c>
      <c r="D2389" s="18" t="inlineStr">
        <is>
          <t>large</t>
        </is>
      </c>
      <c r="E2389" s="18" t="inlineStr">
        <is>
          <t>distance_to_river_km</t>
        </is>
      </c>
      <c r="F2389" s="18" t="inlineStr">
        <is>
          <t>spline value</t>
        </is>
      </c>
      <c r="G2389" s="18" t="n"/>
      <c r="H2389" s="33" t="n">
        <v>7.51</v>
      </c>
      <c r="I2389" s="33" t="n"/>
      <c r="J2389" s="33" t="n"/>
      <c r="K2389" s="34" t="n">
        <v>-0.8739695308269418</v>
      </c>
      <c r="L2389" s="35">
        <f>IF(ISNUMBER(K2389),EXP(K2389),"")</f>
        <v/>
      </c>
      <c r="M2389" s="18" t="inlineStr">
        <is>
          <t>every value from 0.01 to 24.55 in steps of 0.01</t>
        </is>
      </c>
      <c r="N2389" s="18" t="inlineStr">
        <is>
          <t>buildings|large|distance_to_river_km</t>
        </is>
      </c>
    </row>
    <row r="2390">
      <c r="B2390" s="18" t="inlineStr">
        <is>
          <t>buildings|large|distance_to_river_km|7.52</t>
        </is>
      </c>
      <c r="C2390" s="18" t="inlineStr">
        <is>
          <t>buildings</t>
        </is>
      </c>
      <c r="D2390" s="18" t="inlineStr">
        <is>
          <t>large</t>
        </is>
      </c>
      <c r="E2390" s="18" t="inlineStr">
        <is>
          <t>distance_to_river_km</t>
        </is>
      </c>
      <c r="F2390" s="18" t="inlineStr">
        <is>
          <t>spline value</t>
        </is>
      </c>
      <c r="G2390" s="18" t="n"/>
      <c r="H2390" s="33" t="n">
        <v>7.52</v>
      </c>
      <c r="I2390" s="33" t="n"/>
      <c r="J2390" s="33" t="n"/>
      <c r="K2390" s="34" t="n">
        <v>-0.8741905317260885</v>
      </c>
      <c r="L2390" s="35">
        <f>IF(ISNUMBER(K2390),EXP(K2390),"")</f>
        <v/>
      </c>
      <c r="M2390" s="18" t="inlineStr">
        <is>
          <t>every value from 0.01 to 24.55 in steps of 0.01</t>
        </is>
      </c>
      <c r="N2390" s="18" t="inlineStr">
        <is>
          <t>buildings|large|distance_to_river_km</t>
        </is>
      </c>
    </row>
    <row r="2391">
      <c r="B2391" s="18" t="inlineStr">
        <is>
          <t>buildings|large|distance_to_river_km|7.53</t>
        </is>
      </c>
      <c r="C2391" s="18" t="inlineStr">
        <is>
          <t>buildings</t>
        </is>
      </c>
      <c r="D2391" s="18" t="inlineStr">
        <is>
          <t>large</t>
        </is>
      </c>
      <c r="E2391" s="18" t="inlineStr">
        <is>
          <t>distance_to_river_km</t>
        </is>
      </c>
      <c r="F2391" s="18" t="inlineStr">
        <is>
          <t>spline value</t>
        </is>
      </c>
      <c r="G2391" s="18" t="n"/>
      <c r="H2391" s="33" t="n">
        <v>7.53</v>
      </c>
      <c r="I2391" s="33" t="n"/>
      <c r="J2391" s="33" t="n"/>
      <c r="K2391" s="34" t="n">
        <v>-0.8744114625002015</v>
      </c>
      <c r="L2391" s="35">
        <f>IF(ISNUMBER(K2391),EXP(K2391),"")</f>
        <v/>
      </c>
      <c r="M2391" s="18" t="inlineStr">
        <is>
          <t>every value from 0.01 to 24.55 in steps of 0.01</t>
        </is>
      </c>
      <c r="N2391" s="18" t="inlineStr">
        <is>
          <t>buildings|large|distance_to_river_km</t>
        </is>
      </c>
    </row>
    <row r="2392">
      <c r="B2392" s="18" t="inlineStr">
        <is>
          <t>buildings|large|distance_to_river_km|7.54</t>
        </is>
      </c>
      <c r="C2392" s="18" t="inlineStr">
        <is>
          <t>buildings</t>
        </is>
      </c>
      <c r="D2392" s="18" t="inlineStr">
        <is>
          <t>large</t>
        </is>
      </c>
      <c r="E2392" s="18" t="inlineStr">
        <is>
          <t>distance_to_river_km</t>
        </is>
      </c>
      <c r="F2392" s="18" t="inlineStr">
        <is>
          <t>spline value</t>
        </is>
      </c>
      <c r="G2392" s="18" t="n"/>
      <c r="H2392" s="33" t="n">
        <v>7.54</v>
      </c>
      <c r="I2392" s="33" t="n"/>
      <c r="J2392" s="33" t="n"/>
      <c r="K2392" s="34" t="n">
        <v>-0.8746323230623846</v>
      </c>
      <c r="L2392" s="35">
        <f>IF(ISNUMBER(K2392),EXP(K2392),"")</f>
        <v/>
      </c>
      <c r="M2392" s="18" t="inlineStr">
        <is>
          <t>every value from 0.01 to 24.55 in steps of 0.01</t>
        </is>
      </c>
      <c r="N2392" s="18" t="inlineStr">
        <is>
          <t>buildings|large|distance_to_river_km</t>
        </is>
      </c>
    </row>
    <row r="2393">
      <c r="B2393" s="18" t="inlineStr">
        <is>
          <t>buildings|large|distance_to_river_km|7.55</t>
        </is>
      </c>
      <c r="C2393" s="18" t="inlineStr">
        <is>
          <t>buildings</t>
        </is>
      </c>
      <c r="D2393" s="18" t="inlineStr">
        <is>
          <t>large</t>
        </is>
      </c>
      <c r="E2393" s="18" t="inlineStr">
        <is>
          <t>distance_to_river_km</t>
        </is>
      </c>
      <c r="F2393" s="18" t="inlineStr">
        <is>
          <t>spline value</t>
        </is>
      </c>
      <c r="G2393" s="18" t="n"/>
      <c r="H2393" s="33" t="n">
        <v>7.55</v>
      </c>
      <c r="I2393" s="33" t="n"/>
      <c r="J2393" s="33" t="n"/>
      <c r="K2393" s="34" t="n">
        <v>-0.8748531133257416</v>
      </c>
      <c r="L2393" s="35">
        <f>IF(ISNUMBER(K2393),EXP(K2393),"")</f>
        <v/>
      </c>
      <c r="M2393" s="18" t="inlineStr">
        <is>
          <t>every value from 0.01 to 24.55 in steps of 0.01</t>
        </is>
      </c>
      <c r="N2393" s="18" t="inlineStr">
        <is>
          <t>buildings|large|distance_to_river_km</t>
        </is>
      </c>
    </row>
    <row r="2394">
      <c r="B2394" s="18" t="inlineStr">
        <is>
          <t>buildings|large|distance_to_river_km|7.56</t>
        </is>
      </c>
      <c r="C2394" s="18" t="inlineStr">
        <is>
          <t>buildings</t>
        </is>
      </c>
      <c r="D2394" s="18" t="inlineStr">
        <is>
          <t>large</t>
        </is>
      </c>
      <c r="E2394" s="18" t="inlineStr">
        <is>
          <t>distance_to_river_km</t>
        </is>
      </c>
      <c r="F2394" s="18" t="inlineStr">
        <is>
          <t>spline value</t>
        </is>
      </c>
      <c r="G2394" s="18" t="n"/>
      <c r="H2394" s="33" t="n">
        <v>7.56</v>
      </c>
      <c r="I2394" s="33" t="n"/>
      <c r="J2394" s="33" t="n"/>
      <c r="K2394" s="34" t="n">
        <v>-0.8750738332033766</v>
      </c>
      <c r="L2394" s="35">
        <f>IF(ISNUMBER(K2394),EXP(K2394),"")</f>
        <v/>
      </c>
      <c r="M2394" s="18" t="inlineStr">
        <is>
          <t>every value from 0.01 to 24.55 in steps of 0.01</t>
        </is>
      </c>
      <c r="N2394" s="18" t="inlineStr">
        <is>
          <t>buildings|large|distance_to_river_km</t>
        </is>
      </c>
    </row>
    <row r="2395">
      <c r="B2395" s="18" t="inlineStr">
        <is>
          <t>buildings|large|distance_to_river_km|7.57</t>
        </is>
      </c>
      <c r="C2395" s="18" t="inlineStr">
        <is>
          <t>buildings</t>
        </is>
      </c>
      <c r="D2395" s="18" t="inlineStr">
        <is>
          <t>large</t>
        </is>
      </c>
      <c r="E2395" s="18" t="inlineStr">
        <is>
          <t>distance_to_river_km</t>
        </is>
      </c>
      <c r="F2395" s="18" t="inlineStr">
        <is>
          <t>spline value</t>
        </is>
      </c>
      <c r="G2395" s="18" t="n"/>
      <c r="H2395" s="33" t="n">
        <v>7.57</v>
      </c>
      <c r="I2395" s="33" t="n"/>
      <c r="J2395" s="33" t="n"/>
      <c r="K2395" s="34" t="n">
        <v>-0.8752944826083937</v>
      </c>
      <c r="L2395" s="35">
        <f>IF(ISNUMBER(K2395),EXP(K2395),"")</f>
        <v/>
      </c>
      <c r="M2395" s="18" t="inlineStr">
        <is>
          <t>every value from 0.01 to 24.55 in steps of 0.01</t>
        </is>
      </c>
      <c r="N2395" s="18" t="inlineStr">
        <is>
          <t>buildings|large|distance_to_river_km</t>
        </is>
      </c>
    </row>
    <row r="2396">
      <c r="B2396" s="18" t="inlineStr">
        <is>
          <t>buildings|large|distance_to_river_km|7.58</t>
        </is>
      </c>
      <c r="C2396" s="18" t="inlineStr">
        <is>
          <t>buildings</t>
        </is>
      </c>
      <c r="D2396" s="18" t="inlineStr">
        <is>
          <t>large</t>
        </is>
      </c>
      <c r="E2396" s="18" t="inlineStr">
        <is>
          <t>distance_to_river_km</t>
        </is>
      </c>
      <c r="F2396" s="18" t="inlineStr">
        <is>
          <t>spline value</t>
        </is>
      </c>
      <c r="G2396" s="18" t="n"/>
      <c r="H2396" s="33" t="n">
        <v>7.58</v>
      </c>
      <c r="I2396" s="33" t="n"/>
      <c r="J2396" s="33" t="n"/>
      <c r="K2396" s="34" t="n">
        <v>-0.8755150614538972</v>
      </c>
      <c r="L2396" s="35">
        <f>IF(ISNUMBER(K2396),EXP(K2396),"")</f>
        <v/>
      </c>
      <c r="M2396" s="18" t="inlineStr">
        <is>
          <t>every value from 0.01 to 24.55 in steps of 0.01</t>
        </is>
      </c>
      <c r="N2396" s="18" t="inlineStr">
        <is>
          <t>buildings|large|distance_to_river_km</t>
        </is>
      </c>
    </row>
    <row r="2397">
      <c r="B2397" s="18" t="inlineStr">
        <is>
          <t>buildings|large|distance_to_river_km|7.59</t>
        </is>
      </c>
      <c r="C2397" s="18" t="inlineStr">
        <is>
          <t>buildings</t>
        </is>
      </c>
      <c r="D2397" s="18" t="inlineStr">
        <is>
          <t>large</t>
        </is>
      </c>
      <c r="E2397" s="18" t="inlineStr">
        <is>
          <t>distance_to_river_km</t>
        </is>
      </c>
      <c r="F2397" s="18" t="inlineStr">
        <is>
          <t>spline value</t>
        </is>
      </c>
      <c r="G2397" s="18" t="n"/>
      <c r="H2397" s="33" t="n">
        <v>7.59</v>
      </c>
      <c r="I2397" s="33" t="n"/>
      <c r="J2397" s="33" t="n"/>
      <c r="K2397" s="34" t="n">
        <v>-0.8757355696529906</v>
      </c>
      <c r="L2397" s="35">
        <f>IF(ISNUMBER(K2397),EXP(K2397),"")</f>
        <v/>
      </c>
      <c r="M2397" s="18" t="inlineStr">
        <is>
          <t>every value from 0.01 to 24.55 in steps of 0.01</t>
        </is>
      </c>
      <c r="N2397" s="18" t="inlineStr">
        <is>
          <t>buildings|large|distance_to_river_km</t>
        </is>
      </c>
    </row>
    <row r="2398">
      <c r="B2398" s="18" t="inlineStr">
        <is>
          <t>buildings|large|distance_to_river_km|7.60</t>
        </is>
      </c>
      <c r="C2398" s="18" t="inlineStr">
        <is>
          <t>buildings</t>
        </is>
      </c>
      <c r="D2398" s="18" t="inlineStr">
        <is>
          <t>large</t>
        </is>
      </c>
      <c r="E2398" s="18" t="inlineStr">
        <is>
          <t>distance_to_river_km</t>
        </is>
      </c>
      <c r="F2398" s="18" t="inlineStr">
        <is>
          <t>spline value</t>
        </is>
      </c>
      <c r="G2398" s="18" t="n"/>
      <c r="H2398" s="33" t="n">
        <v>7.6</v>
      </c>
      <c r="I2398" s="33" t="n"/>
      <c r="J2398" s="33" t="n"/>
      <c r="K2398" s="34" t="n">
        <v>-0.8759560071187783</v>
      </c>
      <c r="L2398" s="35">
        <f>IF(ISNUMBER(K2398),EXP(K2398),"")</f>
        <v/>
      </c>
      <c r="M2398" s="18" t="inlineStr">
        <is>
          <t>every value from 0.01 to 24.55 in steps of 0.01</t>
        </is>
      </c>
      <c r="N2398" s="18" t="inlineStr">
        <is>
          <t>buildings|large|distance_to_river_km</t>
        </is>
      </c>
    </row>
    <row r="2399">
      <c r="B2399" s="18" t="inlineStr">
        <is>
          <t>buildings|large|distance_to_river_km|7.61</t>
        </is>
      </c>
      <c r="C2399" s="18" t="inlineStr">
        <is>
          <t>buildings</t>
        </is>
      </c>
      <c r="D2399" s="18" t="inlineStr">
        <is>
          <t>large</t>
        </is>
      </c>
      <c r="E2399" s="18" t="inlineStr">
        <is>
          <t>distance_to_river_km</t>
        </is>
      </c>
      <c r="F2399" s="18" t="inlineStr">
        <is>
          <t>spline value</t>
        </is>
      </c>
      <c r="G2399" s="18" t="n"/>
      <c r="H2399" s="33" t="n">
        <v>7.61</v>
      </c>
      <c r="I2399" s="33" t="n"/>
      <c r="J2399" s="33" t="n"/>
      <c r="K2399" s="34" t="n">
        <v>-0.8761763737643646</v>
      </c>
      <c r="L2399" s="35">
        <f>IF(ISNUMBER(K2399),EXP(K2399),"")</f>
        <v/>
      </c>
      <c r="M2399" s="18" t="inlineStr">
        <is>
          <t>every value from 0.01 to 24.55 in steps of 0.01</t>
        </is>
      </c>
      <c r="N2399" s="18" t="inlineStr">
        <is>
          <t>buildings|large|distance_to_river_km</t>
        </is>
      </c>
    </row>
    <row r="2400">
      <c r="B2400" s="18" t="inlineStr">
        <is>
          <t>buildings|large|distance_to_river_km|7.62</t>
        </is>
      </c>
      <c r="C2400" s="18" t="inlineStr">
        <is>
          <t>buildings</t>
        </is>
      </c>
      <c r="D2400" s="18" t="inlineStr">
        <is>
          <t>large</t>
        </is>
      </c>
      <c r="E2400" s="18" t="inlineStr">
        <is>
          <t>distance_to_river_km</t>
        </is>
      </c>
      <c r="F2400" s="18" t="inlineStr">
        <is>
          <t>spline value</t>
        </is>
      </c>
      <c r="G2400" s="18" t="n"/>
      <c r="H2400" s="33" t="n">
        <v>7.62</v>
      </c>
      <c r="I2400" s="33" t="n"/>
      <c r="J2400" s="33" t="n"/>
      <c r="K2400" s="34" t="n">
        <v>-0.876396669502853</v>
      </c>
      <c r="L2400" s="35">
        <f>IF(ISNUMBER(K2400),EXP(K2400),"")</f>
        <v/>
      </c>
      <c r="M2400" s="18" t="inlineStr">
        <is>
          <t>every value from 0.01 to 24.55 in steps of 0.01</t>
        </is>
      </c>
      <c r="N2400" s="18" t="inlineStr">
        <is>
          <t>buildings|large|distance_to_river_km</t>
        </is>
      </c>
    </row>
    <row r="2401">
      <c r="B2401" s="18" t="inlineStr">
        <is>
          <t>buildings|large|distance_to_river_km|7.63</t>
        </is>
      </c>
      <c r="C2401" s="18" t="inlineStr">
        <is>
          <t>buildings</t>
        </is>
      </c>
      <c r="D2401" s="18" t="inlineStr">
        <is>
          <t>large</t>
        </is>
      </c>
      <c r="E2401" s="18" t="inlineStr">
        <is>
          <t>distance_to_river_km</t>
        </is>
      </c>
      <c r="F2401" s="18" t="inlineStr">
        <is>
          <t>spline value</t>
        </is>
      </c>
      <c r="G2401" s="18" t="n"/>
      <c r="H2401" s="33" t="n">
        <v>7.63</v>
      </c>
      <c r="I2401" s="33" t="n"/>
      <c r="J2401" s="33" t="n"/>
      <c r="K2401" s="34" t="n">
        <v>-0.876616894247348</v>
      </c>
      <c r="L2401" s="35">
        <f>IF(ISNUMBER(K2401),EXP(K2401),"")</f>
        <v/>
      </c>
      <c r="M2401" s="18" t="inlineStr">
        <is>
          <t>every value from 0.01 to 24.55 in steps of 0.01</t>
        </is>
      </c>
      <c r="N2401" s="18" t="inlineStr">
        <is>
          <t>buildings|large|distance_to_river_km</t>
        </is>
      </c>
    </row>
    <row r="2402">
      <c r="B2402" s="18" t="inlineStr">
        <is>
          <t>buildings|large|distance_to_river_km|7.64</t>
        </is>
      </c>
      <c r="C2402" s="18" t="inlineStr">
        <is>
          <t>buildings</t>
        </is>
      </c>
      <c r="D2402" s="18" t="inlineStr">
        <is>
          <t>large</t>
        </is>
      </c>
      <c r="E2402" s="18" t="inlineStr">
        <is>
          <t>distance_to_river_km</t>
        </is>
      </c>
      <c r="F2402" s="18" t="inlineStr">
        <is>
          <t>spline value</t>
        </is>
      </c>
      <c r="G2402" s="18" t="n"/>
      <c r="H2402" s="33" t="n">
        <v>7.64</v>
      </c>
      <c r="I2402" s="33" t="n"/>
      <c r="J2402" s="33" t="n"/>
      <c r="K2402" s="34" t="n">
        <v>-0.8768370479109532</v>
      </c>
      <c r="L2402" s="35">
        <f>IF(ISNUMBER(K2402),EXP(K2402),"")</f>
        <v/>
      </c>
      <c r="M2402" s="18" t="inlineStr">
        <is>
          <t>every value from 0.01 to 24.55 in steps of 0.01</t>
        </is>
      </c>
      <c r="N2402" s="18" t="inlineStr">
        <is>
          <t>buildings|large|distance_to_river_km</t>
        </is>
      </c>
    </row>
    <row r="2403">
      <c r="B2403" s="18" t="inlineStr">
        <is>
          <t>buildings|large|distance_to_river_km|7.65</t>
        </is>
      </c>
      <c r="C2403" s="18" t="inlineStr">
        <is>
          <t>buildings</t>
        </is>
      </c>
      <c r="D2403" s="18" t="inlineStr">
        <is>
          <t>large</t>
        </is>
      </c>
      <c r="E2403" s="18" t="inlineStr">
        <is>
          <t>distance_to_river_km</t>
        </is>
      </c>
      <c r="F2403" s="18" t="inlineStr">
        <is>
          <t>spline value</t>
        </is>
      </c>
      <c r="G2403" s="18" t="n"/>
      <c r="H2403" s="33" t="n">
        <v>7.65</v>
      </c>
      <c r="I2403" s="33" t="n"/>
      <c r="J2403" s="33" t="n"/>
      <c r="K2403" s="34" t="n">
        <v>-0.8770571304067732</v>
      </c>
      <c r="L2403" s="35">
        <f>IF(ISNUMBER(K2403),EXP(K2403),"")</f>
        <v/>
      </c>
      <c r="M2403" s="18" t="inlineStr">
        <is>
          <t>every value from 0.01 to 24.55 in steps of 0.01</t>
        </is>
      </c>
      <c r="N2403" s="18" t="inlineStr">
        <is>
          <t>buildings|large|distance_to_river_km</t>
        </is>
      </c>
    </row>
    <row r="2404">
      <c r="B2404" s="18" t="inlineStr">
        <is>
          <t>buildings|large|distance_to_river_km|7.66</t>
        </is>
      </c>
      <c r="C2404" s="18" t="inlineStr">
        <is>
          <t>buildings</t>
        </is>
      </c>
      <c r="D2404" s="18" t="inlineStr">
        <is>
          <t>large</t>
        </is>
      </c>
      <c r="E2404" s="18" t="inlineStr">
        <is>
          <t>distance_to_river_km</t>
        </is>
      </c>
      <c r="F2404" s="18" t="inlineStr">
        <is>
          <t>spline value</t>
        </is>
      </c>
      <c r="G2404" s="18" t="n"/>
      <c r="H2404" s="33" t="n">
        <v>7.66</v>
      </c>
      <c r="I2404" s="33" t="n"/>
      <c r="J2404" s="33" t="n"/>
      <c r="K2404" s="34" t="n">
        <v>-0.8772771416479116</v>
      </c>
      <c r="L2404" s="35">
        <f>IF(ISNUMBER(K2404),EXP(K2404),"")</f>
        <v/>
      </c>
      <c r="M2404" s="18" t="inlineStr">
        <is>
          <t>every value from 0.01 to 24.55 in steps of 0.01</t>
        </is>
      </c>
      <c r="N2404" s="18" t="inlineStr">
        <is>
          <t>buildings|large|distance_to_river_km</t>
        </is>
      </c>
    </row>
    <row r="2405">
      <c r="B2405" s="18" t="inlineStr">
        <is>
          <t>buildings|large|distance_to_river_km|7.67</t>
        </is>
      </c>
      <c r="C2405" s="18" t="inlineStr">
        <is>
          <t>buildings</t>
        </is>
      </c>
      <c r="D2405" s="18" t="inlineStr">
        <is>
          <t>large</t>
        </is>
      </c>
      <c r="E2405" s="18" t="inlineStr">
        <is>
          <t>distance_to_river_km</t>
        </is>
      </c>
      <c r="F2405" s="18" t="inlineStr">
        <is>
          <t>spline value</t>
        </is>
      </c>
      <c r="G2405" s="18" t="n"/>
      <c r="H2405" s="33" t="n">
        <v>7.67</v>
      </c>
      <c r="I2405" s="33" t="n"/>
      <c r="J2405" s="33" t="n"/>
      <c r="K2405" s="34" t="n">
        <v>-0.8774970815474725</v>
      </c>
      <c r="L2405" s="35">
        <f>IF(ISNUMBER(K2405),EXP(K2405),"")</f>
        <v/>
      </c>
      <c r="M2405" s="18" t="inlineStr">
        <is>
          <t>every value from 0.01 to 24.55 in steps of 0.01</t>
        </is>
      </c>
      <c r="N2405" s="18" t="inlineStr">
        <is>
          <t>buildings|large|distance_to_river_km</t>
        </is>
      </c>
    </row>
    <row r="2406">
      <c r="B2406" s="18" t="inlineStr">
        <is>
          <t>buildings|large|distance_to_river_km|7.68</t>
        </is>
      </c>
      <c r="C2406" s="18" t="inlineStr">
        <is>
          <t>buildings</t>
        </is>
      </c>
      <c r="D2406" s="18" t="inlineStr">
        <is>
          <t>large</t>
        </is>
      </c>
      <c r="E2406" s="18" t="inlineStr">
        <is>
          <t>distance_to_river_km</t>
        </is>
      </c>
      <c r="F2406" s="18" t="inlineStr">
        <is>
          <t>spline value</t>
        </is>
      </c>
      <c r="G2406" s="18" t="n"/>
      <c r="H2406" s="33" t="n">
        <v>7.68</v>
      </c>
      <c r="I2406" s="33" t="n"/>
      <c r="J2406" s="33" t="n"/>
      <c r="K2406" s="34" t="n">
        <v>-0.8777169500185602</v>
      </c>
      <c r="L2406" s="35">
        <f>IF(ISNUMBER(K2406),EXP(K2406),"")</f>
        <v/>
      </c>
      <c r="M2406" s="18" t="inlineStr">
        <is>
          <t>every value from 0.01 to 24.55 in steps of 0.01</t>
        </is>
      </c>
      <c r="N2406" s="18" t="inlineStr">
        <is>
          <t>buildings|large|distance_to_river_km</t>
        </is>
      </c>
    </row>
    <row r="2407">
      <c r="B2407" s="18" t="inlineStr">
        <is>
          <t>buildings|large|distance_to_river_km|7.69</t>
        </is>
      </c>
      <c r="C2407" s="18" t="inlineStr">
        <is>
          <t>buildings</t>
        </is>
      </c>
      <c r="D2407" s="18" t="inlineStr">
        <is>
          <t>large</t>
        </is>
      </c>
      <c r="E2407" s="18" t="inlineStr">
        <is>
          <t>distance_to_river_km</t>
        </is>
      </c>
      <c r="F2407" s="18" t="inlineStr">
        <is>
          <t>spline value</t>
        </is>
      </c>
      <c r="G2407" s="18" t="n"/>
      <c r="H2407" s="33" t="n">
        <v>7.69</v>
      </c>
      <c r="I2407" s="33" t="n"/>
      <c r="J2407" s="33" t="n"/>
      <c r="K2407" s="34" t="n">
        <v>-0.8779367469742786</v>
      </c>
      <c r="L2407" s="35">
        <f>IF(ISNUMBER(K2407),EXP(K2407),"")</f>
        <v/>
      </c>
      <c r="M2407" s="18" t="inlineStr">
        <is>
          <t>every value from 0.01 to 24.55 in steps of 0.01</t>
        </is>
      </c>
      <c r="N2407" s="18" t="inlineStr">
        <is>
          <t>buildings|large|distance_to_river_km</t>
        </is>
      </c>
    </row>
    <row r="2408">
      <c r="B2408" s="18" t="inlineStr">
        <is>
          <t>buildings|large|distance_to_river_km|7.70</t>
        </is>
      </c>
      <c r="C2408" s="18" t="inlineStr">
        <is>
          <t>buildings</t>
        </is>
      </c>
      <c r="D2408" s="18" t="inlineStr">
        <is>
          <t>large</t>
        </is>
      </c>
      <c r="E2408" s="18" t="inlineStr">
        <is>
          <t>distance_to_river_km</t>
        </is>
      </c>
      <c r="F2408" s="18" t="inlineStr">
        <is>
          <t>spline value</t>
        </is>
      </c>
      <c r="G2408" s="18" t="n"/>
      <c r="H2408" s="33" t="n">
        <v>7.7</v>
      </c>
      <c r="I2408" s="33" t="n"/>
      <c r="J2408" s="33" t="n"/>
      <c r="K2408" s="34" t="n">
        <v>-0.8781564723277315</v>
      </c>
      <c r="L2408" s="35">
        <f>IF(ISNUMBER(K2408),EXP(K2408),"")</f>
        <v/>
      </c>
      <c r="M2408" s="18" t="inlineStr">
        <is>
          <t>every value from 0.01 to 24.55 in steps of 0.01</t>
        </is>
      </c>
      <c r="N2408" s="18" t="inlineStr">
        <is>
          <t>buildings|large|distance_to_river_km</t>
        </is>
      </c>
    </row>
    <row r="2409">
      <c r="B2409" s="18" t="inlineStr">
        <is>
          <t>buildings|large|distance_to_river_km|7.71</t>
        </is>
      </c>
      <c r="C2409" s="18" t="inlineStr">
        <is>
          <t>buildings</t>
        </is>
      </c>
      <c r="D2409" s="18" t="inlineStr">
        <is>
          <t>large</t>
        </is>
      </c>
      <c r="E2409" s="18" t="inlineStr">
        <is>
          <t>distance_to_river_km</t>
        </is>
      </c>
      <c r="F2409" s="18" t="inlineStr">
        <is>
          <t>spline value</t>
        </is>
      </c>
      <c r="G2409" s="18" t="n"/>
      <c r="H2409" s="33" t="n">
        <v>7.71</v>
      </c>
      <c r="I2409" s="33" t="n"/>
      <c r="J2409" s="33" t="n"/>
      <c r="K2409" s="34" t="n">
        <v>-0.8783761259920234</v>
      </c>
      <c r="L2409" s="35">
        <f>IF(ISNUMBER(K2409),EXP(K2409),"")</f>
        <v/>
      </c>
      <c r="M2409" s="18" t="inlineStr">
        <is>
          <t>every value from 0.01 to 24.55 in steps of 0.01</t>
        </is>
      </c>
      <c r="N2409" s="18" t="inlineStr">
        <is>
          <t>buildings|large|distance_to_river_km</t>
        </is>
      </c>
    </row>
    <row r="2410">
      <c r="B2410" s="18" t="inlineStr">
        <is>
          <t>buildings|large|distance_to_river_km|7.72</t>
        </is>
      </c>
      <c r="C2410" s="18" t="inlineStr">
        <is>
          <t>buildings</t>
        </is>
      </c>
      <c r="D2410" s="18" t="inlineStr">
        <is>
          <t>large</t>
        </is>
      </c>
      <c r="E2410" s="18" t="inlineStr">
        <is>
          <t>distance_to_river_km</t>
        </is>
      </c>
      <c r="F2410" s="18" t="inlineStr">
        <is>
          <t>spline value</t>
        </is>
      </c>
      <c r="G2410" s="18" t="n"/>
      <c r="H2410" s="33" t="n">
        <v>7.72</v>
      </c>
      <c r="I2410" s="33" t="n"/>
      <c r="J2410" s="33" t="n"/>
      <c r="K2410" s="34" t="n">
        <v>-0.8785957078802581</v>
      </c>
      <c r="L2410" s="35">
        <f>IF(ISNUMBER(K2410),EXP(K2410),"")</f>
        <v/>
      </c>
      <c r="M2410" s="18" t="inlineStr">
        <is>
          <t>every value from 0.01 to 24.55 in steps of 0.01</t>
        </is>
      </c>
      <c r="N2410" s="18" t="inlineStr">
        <is>
          <t>buildings|large|distance_to_river_km</t>
        </is>
      </c>
    </row>
    <row r="2411">
      <c r="B2411" s="18" t="inlineStr">
        <is>
          <t>buildings|large|distance_to_river_km|7.73</t>
        </is>
      </c>
      <c r="C2411" s="18" t="inlineStr">
        <is>
          <t>buildings</t>
        </is>
      </c>
      <c r="D2411" s="18" t="inlineStr">
        <is>
          <t>large</t>
        </is>
      </c>
      <c r="E2411" s="18" t="inlineStr">
        <is>
          <t>distance_to_river_km</t>
        </is>
      </c>
      <c r="F2411" s="18" t="inlineStr">
        <is>
          <t>spline value</t>
        </is>
      </c>
      <c r="G2411" s="18" t="n"/>
      <c r="H2411" s="33" t="n">
        <v>7.73</v>
      </c>
      <c r="I2411" s="33" t="n"/>
      <c r="J2411" s="33" t="n"/>
      <c r="K2411" s="34" t="n">
        <v>-0.87881521790554</v>
      </c>
      <c r="L2411" s="35">
        <f>IF(ISNUMBER(K2411),EXP(K2411),"")</f>
        <v/>
      </c>
      <c r="M2411" s="18" t="inlineStr">
        <is>
          <t>every value from 0.01 to 24.55 in steps of 0.01</t>
        </is>
      </c>
      <c r="N2411" s="18" t="inlineStr">
        <is>
          <t>buildings|large|distance_to_river_km</t>
        </is>
      </c>
    </row>
    <row r="2412">
      <c r="B2412" s="18" t="inlineStr">
        <is>
          <t>buildings|large|distance_to_river_km|7.74</t>
        </is>
      </c>
      <c r="C2412" s="18" t="inlineStr">
        <is>
          <t>buildings</t>
        </is>
      </c>
      <c r="D2412" s="18" t="inlineStr">
        <is>
          <t>large</t>
        </is>
      </c>
      <c r="E2412" s="18" t="inlineStr">
        <is>
          <t>distance_to_river_km</t>
        </is>
      </c>
      <c r="F2412" s="18" t="inlineStr">
        <is>
          <t>spline value</t>
        </is>
      </c>
      <c r="G2412" s="18" t="n"/>
      <c r="H2412" s="33" t="n">
        <v>7.74</v>
      </c>
      <c r="I2412" s="33" t="n"/>
      <c r="J2412" s="33" t="n"/>
      <c r="K2412" s="34" t="n">
        <v>-0.8790346559809722</v>
      </c>
      <c r="L2412" s="35">
        <f>IF(ISNUMBER(K2412),EXP(K2412),"")</f>
        <v/>
      </c>
      <c r="M2412" s="18" t="inlineStr">
        <is>
          <t>every value from 0.01 to 24.55 in steps of 0.01</t>
        </is>
      </c>
      <c r="N2412" s="18" t="inlineStr">
        <is>
          <t>buildings|large|distance_to_river_km</t>
        </is>
      </c>
    </row>
    <row r="2413">
      <c r="B2413" s="18" t="inlineStr">
        <is>
          <t>buildings|large|distance_to_river_km|7.75</t>
        </is>
      </c>
      <c r="C2413" s="18" t="inlineStr">
        <is>
          <t>buildings</t>
        </is>
      </c>
      <c r="D2413" s="18" t="inlineStr">
        <is>
          <t>large</t>
        </is>
      </c>
      <c r="E2413" s="18" t="inlineStr">
        <is>
          <t>distance_to_river_km</t>
        </is>
      </c>
      <c r="F2413" s="18" t="inlineStr">
        <is>
          <t>spline value</t>
        </is>
      </c>
      <c r="G2413" s="18" t="n"/>
      <c r="H2413" s="33" t="n">
        <v>7.75</v>
      </c>
      <c r="I2413" s="33" t="n"/>
      <c r="J2413" s="33" t="n"/>
      <c r="K2413" s="34" t="n">
        <v>-0.8792540220196599</v>
      </c>
      <c r="L2413" s="35">
        <f>IF(ISNUMBER(K2413),EXP(K2413),"")</f>
        <v/>
      </c>
      <c r="M2413" s="18" t="inlineStr">
        <is>
          <t>every value from 0.01 to 24.55 in steps of 0.01</t>
        </is>
      </c>
      <c r="N2413" s="18" t="inlineStr">
        <is>
          <t>buildings|large|distance_to_river_km</t>
        </is>
      </c>
    </row>
    <row r="2414">
      <c r="B2414" s="18" t="inlineStr">
        <is>
          <t>buildings|large|distance_to_river_km|7.76</t>
        </is>
      </c>
      <c r="C2414" s="18" t="inlineStr">
        <is>
          <t>buildings</t>
        </is>
      </c>
      <c r="D2414" s="18" t="inlineStr">
        <is>
          <t>large</t>
        </is>
      </c>
      <c r="E2414" s="18" t="inlineStr">
        <is>
          <t>distance_to_river_km</t>
        </is>
      </c>
      <c r="F2414" s="18" t="inlineStr">
        <is>
          <t>spline value</t>
        </is>
      </c>
      <c r="G2414" s="18" t="n"/>
      <c r="H2414" s="33" t="n">
        <v>7.76</v>
      </c>
      <c r="I2414" s="33" t="n"/>
      <c r="J2414" s="33" t="n"/>
      <c r="K2414" s="34" t="n">
        <v>-0.8794733159347065</v>
      </c>
      <c r="L2414" s="35">
        <f>IF(ISNUMBER(K2414),EXP(K2414),"")</f>
        <v/>
      </c>
      <c r="M2414" s="18" t="inlineStr">
        <is>
          <t>every value from 0.01 to 24.55 in steps of 0.01</t>
        </is>
      </c>
      <c r="N2414" s="18" t="inlineStr">
        <is>
          <t>buildings|large|distance_to_river_km</t>
        </is>
      </c>
    </row>
    <row r="2415">
      <c r="B2415" s="18" t="inlineStr">
        <is>
          <t>buildings|large|distance_to_river_km|7.77</t>
        </is>
      </c>
      <c r="C2415" s="18" t="inlineStr">
        <is>
          <t>buildings</t>
        </is>
      </c>
      <c r="D2415" s="18" t="inlineStr">
        <is>
          <t>large</t>
        </is>
      </c>
      <c r="E2415" s="18" t="inlineStr">
        <is>
          <t>distance_to_river_km</t>
        </is>
      </c>
      <c r="F2415" s="18" t="inlineStr">
        <is>
          <t>spline value</t>
        </is>
      </c>
      <c r="G2415" s="18" t="n"/>
      <c r="H2415" s="33" t="n">
        <v>7.77</v>
      </c>
      <c r="I2415" s="33" t="n"/>
      <c r="J2415" s="33" t="n"/>
      <c r="K2415" s="34" t="n">
        <v>-0.879692537639216</v>
      </c>
      <c r="L2415" s="35">
        <f>IF(ISNUMBER(K2415),EXP(K2415),"")</f>
        <v/>
      </c>
      <c r="M2415" s="18" t="inlineStr">
        <is>
          <t>every value from 0.01 to 24.55 in steps of 0.01</t>
        </is>
      </c>
      <c r="N2415" s="18" t="inlineStr">
        <is>
          <t>buildings|large|distance_to_river_km</t>
        </is>
      </c>
    </row>
    <row r="2416">
      <c r="B2416" s="18" t="inlineStr">
        <is>
          <t>buildings|large|distance_to_river_km|7.78</t>
        </is>
      </c>
      <c r="C2416" s="18" t="inlineStr">
        <is>
          <t>buildings</t>
        </is>
      </c>
      <c r="D2416" s="18" t="inlineStr">
        <is>
          <t>large</t>
        </is>
      </c>
      <c r="E2416" s="18" t="inlineStr">
        <is>
          <t>distance_to_river_km</t>
        </is>
      </c>
      <c r="F2416" s="18" t="inlineStr">
        <is>
          <t>spline value</t>
        </is>
      </c>
      <c r="G2416" s="18" t="n"/>
      <c r="H2416" s="33" t="n">
        <v>7.78</v>
      </c>
      <c r="I2416" s="33" t="n"/>
      <c r="J2416" s="33" t="n"/>
      <c r="K2416" s="34" t="n">
        <v>-0.8799116870462925</v>
      </c>
      <c r="L2416" s="35">
        <f>IF(ISNUMBER(K2416),EXP(K2416),"")</f>
        <v/>
      </c>
      <c r="M2416" s="18" t="inlineStr">
        <is>
          <t>every value from 0.01 to 24.55 in steps of 0.01</t>
        </is>
      </c>
      <c r="N2416" s="18" t="inlineStr">
        <is>
          <t>buildings|large|distance_to_river_km</t>
        </is>
      </c>
    </row>
    <row r="2417">
      <c r="B2417" s="18" t="inlineStr">
        <is>
          <t>buildings|large|distance_to_river_km|7.79</t>
        </is>
      </c>
      <c r="C2417" s="18" t="inlineStr">
        <is>
          <t>buildings</t>
        </is>
      </c>
      <c r="D2417" s="18" t="inlineStr">
        <is>
          <t>large</t>
        </is>
      </c>
      <c r="E2417" s="18" t="inlineStr">
        <is>
          <t>distance_to_river_km</t>
        </is>
      </c>
      <c r="F2417" s="18" t="inlineStr">
        <is>
          <t>spline value</t>
        </is>
      </c>
      <c r="G2417" s="18" t="n"/>
      <c r="H2417" s="33" t="n">
        <v>7.79</v>
      </c>
      <c r="I2417" s="33" t="n"/>
      <c r="J2417" s="33" t="n"/>
      <c r="K2417" s="34" t="n">
        <v>-0.8801307640690406</v>
      </c>
      <c r="L2417" s="35">
        <f>IF(ISNUMBER(K2417),EXP(K2417),"")</f>
        <v/>
      </c>
      <c r="M2417" s="18" t="inlineStr">
        <is>
          <t>every value from 0.01 to 24.55 in steps of 0.01</t>
        </is>
      </c>
      <c r="N2417" s="18" t="inlineStr">
        <is>
          <t>buildings|large|distance_to_river_km</t>
        </is>
      </c>
    </row>
    <row r="2418">
      <c r="B2418" s="18" t="inlineStr">
        <is>
          <t>buildings|large|distance_to_river_km|7.80</t>
        </is>
      </c>
      <c r="C2418" s="18" t="inlineStr">
        <is>
          <t>buildings</t>
        </is>
      </c>
      <c r="D2418" s="18" t="inlineStr">
        <is>
          <t>large</t>
        </is>
      </c>
      <c r="E2418" s="18" t="inlineStr">
        <is>
          <t>distance_to_river_km</t>
        </is>
      </c>
      <c r="F2418" s="18" t="inlineStr">
        <is>
          <t>spline value</t>
        </is>
      </c>
      <c r="G2418" s="18" t="n"/>
      <c r="H2418" s="33" t="n">
        <v>7.8</v>
      </c>
      <c r="I2418" s="33" t="n"/>
      <c r="J2418" s="33" t="n"/>
      <c r="K2418" s="34" t="n">
        <v>-0.8803497686205637</v>
      </c>
      <c r="L2418" s="35">
        <f>IF(ISNUMBER(K2418),EXP(K2418),"")</f>
        <v/>
      </c>
      <c r="M2418" s="18" t="inlineStr">
        <is>
          <t>every value from 0.01 to 24.55 in steps of 0.01</t>
        </is>
      </c>
      <c r="N2418" s="18" t="inlineStr">
        <is>
          <t>buildings|large|distance_to_river_km</t>
        </is>
      </c>
    </row>
    <row r="2419">
      <c r="B2419" s="18" t="inlineStr">
        <is>
          <t>buildings|large|distance_to_river_km|7.81</t>
        </is>
      </c>
      <c r="C2419" s="18" t="inlineStr">
        <is>
          <t>buildings</t>
        </is>
      </c>
      <c r="D2419" s="18" t="inlineStr">
        <is>
          <t>large</t>
        </is>
      </c>
      <c r="E2419" s="18" t="inlineStr">
        <is>
          <t>distance_to_river_km</t>
        </is>
      </c>
      <c r="F2419" s="18" t="inlineStr">
        <is>
          <t>spline value</t>
        </is>
      </c>
      <c r="G2419" s="18" t="n"/>
      <c r="H2419" s="33" t="n">
        <v>7.81</v>
      </c>
      <c r="I2419" s="33" t="n"/>
      <c r="J2419" s="33" t="n"/>
      <c r="K2419" s="34" t="n">
        <v>-0.8805687006139661</v>
      </c>
      <c r="L2419" s="35">
        <f>IF(ISNUMBER(K2419),EXP(K2419),"")</f>
        <v/>
      </c>
      <c r="M2419" s="18" t="inlineStr">
        <is>
          <t>every value from 0.01 to 24.55 in steps of 0.01</t>
        </is>
      </c>
      <c r="N2419" s="18" t="inlineStr">
        <is>
          <t>buildings|large|distance_to_river_km</t>
        </is>
      </c>
    </row>
    <row r="2420">
      <c r="B2420" s="18" t="inlineStr">
        <is>
          <t>buildings|large|distance_to_river_km|7.82</t>
        </is>
      </c>
      <c r="C2420" s="18" t="inlineStr">
        <is>
          <t>buildings</t>
        </is>
      </c>
      <c r="D2420" s="18" t="inlineStr">
        <is>
          <t>large</t>
        </is>
      </c>
      <c r="E2420" s="18" t="inlineStr">
        <is>
          <t>distance_to_river_km</t>
        </is>
      </c>
      <c r="F2420" s="18" t="inlineStr">
        <is>
          <t>spline value</t>
        </is>
      </c>
      <c r="G2420" s="18" t="n"/>
      <c r="H2420" s="33" t="n">
        <v>7.82</v>
      </c>
      <c r="I2420" s="33" t="n"/>
      <c r="J2420" s="33" t="n"/>
      <c r="K2420" s="34" t="n">
        <v>-0.8807875599623518</v>
      </c>
      <c r="L2420" s="35">
        <f>IF(ISNUMBER(K2420),EXP(K2420),"")</f>
        <v/>
      </c>
      <c r="M2420" s="18" t="inlineStr">
        <is>
          <t>every value from 0.01 to 24.55 in steps of 0.01</t>
        </is>
      </c>
      <c r="N2420" s="18" t="inlineStr">
        <is>
          <t>buildings|large|distance_to_river_km</t>
        </is>
      </c>
    </row>
    <row r="2421">
      <c r="B2421" s="18" t="inlineStr">
        <is>
          <t>buildings|large|distance_to_river_km|7.83</t>
        </is>
      </c>
      <c r="C2421" s="18" t="inlineStr">
        <is>
          <t>buildings</t>
        </is>
      </c>
      <c r="D2421" s="18" t="inlineStr">
        <is>
          <t>large</t>
        </is>
      </c>
      <c r="E2421" s="18" t="inlineStr">
        <is>
          <t>distance_to_river_km</t>
        </is>
      </c>
      <c r="F2421" s="18" t="inlineStr">
        <is>
          <t>spline value</t>
        </is>
      </c>
      <c r="G2421" s="18" t="n"/>
      <c r="H2421" s="33" t="n">
        <v>7.83</v>
      </c>
      <c r="I2421" s="33" t="n"/>
      <c r="J2421" s="33" t="n"/>
      <c r="K2421" s="34" t="n">
        <v>-0.8810063465788249</v>
      </c>
      <c r="L2421" s="35">
        <f>IF(ISNUMBER(K2421),EXP(K2421),"")</f>
        <v/>
      </c>
      <c r="M2421" s="18" t="inlineStr">
        <is>
          <t>every value from 0.01 to 24.55 in steps of 0.01</t>
        </is>
      </c>
      <c r="N2421" s="18" t="inlineStr">
        <is>
          <t>buildings|large|distance_to_river_km</t>
        </is>
      </c>
    </row>
    <row r="2422">
      <c r="B2422" s="18" t="inlineStr">
        <is>
          <t>buildings|large|distance_to_river_km|7.84</t>
        </is>
      </c>
      <c r="C2422" s="18" t="inlineStr">
        <is>
          <t>buildings</t>
        </is>
      </c>
      <c r="D2422" s="18" t="inlineStr">
        <is>
          <t>large</t>
        </is>
      </c>
      <c r="E2422" s="18" t="inlineStr">
        <is>
          <t>distance_to_river_km</t>
        </is>
      </c>
      <c r="F2422" s="18" t="inlineStr">
        <is>
          <t>spline value</t>
        </is>
      </c>
      <c r="G2422" s="18" t="n"/>
      <c r="H2422" s="33" t="n">
        <v>7.84</v>
      </c>
      <c r="I2422" s="33" t="n"/>
      <c r="J2422" s="33" t="n"/>
      <c r="K2422" s="34" t="n">
        <v>-0.8812250603764894</v>
      </c>
      <c r="L2422" s="35">
        <f>IF(ISNUMBER(K2422),EXP(K2422),"")</f>
        <v/>
      </c>
      <c r="M2422" s="18" t="inlineStr">
        <is>
          <t>every value from 0.01 to 24.55 in steps of 0.01</t>
        </is>
      </c>
      <c r="N2422" s="18" t="inlineStr">
        <is>
          <t>buildings|large|distance_to_river_km</t>
        </is>
      </c>
    </row>
    <row r="2423">
      <c r="B2423" s="18" t="inlineStr">
        <is>
          <t>buildings|large|distance_to_river_km|7.85</t>
        </is>
      </c>
      <c r="C2423" s="18" t="inlineStr">
        <is>
          <t>buildings</t>
        </is>
      </c>
      <c r="D2423" s="18" t="inlineStr">
        <is>
          <t>large</t>
        </is>
      </c>
      <c r="E2423" s="18" t="inlineStr">
        <is>
          <t>distance_to_river_km</t>
        </is>
      </c>
      <c r="F2423" s="18" t="inlineStr">
        <is>
          <t>spline value</t>
        </is>
      </c>
      <c r="G2423" s="18" t="n"/>
      <c r="H2423" s="33" t="n">
        <v>7.85</v>
      </c>
      <c r="I2423" s="33" t="n"/>
      <c r="J2423" s="33" t="n"/>
      <c r="K2423" s="34" t="n">
        <v>-0.8814437012684491</v>
      </c>
      <c r="L2423" s="35">
        <f>IF(ISNUMBER(K2423),EXP(K2423),"")</f>
        <v/>
      </c>
      <c r="M2423" s="18" t="inlineStr">
        <is>
          <t>every value from 0.01 to 24.55 in steps of 0.01</t>
        </is>
      </c>
      <c r="N2423" s="18" t="inlineStr">
        <is>
          <t>buildings|large|distance_to_river_km</t>
        </is>
      </c>
    </row>
    <row r="2424">
      <c r="B2424" s="18" t="inlineStr">
        <is>
          <t>buildings|large|distance_to_river_km|7.86</t>
        </is>
      </c>
      <c r="C2424" s="18" t="inlineStr">
        <is>
          <t>buildings</t>
        </is>
      </c>
      <c r="D2424" s="18" t="inlineStr">
        <is>
          <t>large</t>
        </is>
      </c>
      <c r="E2424" s="18" t="inlineStr">
        <is>
          <t>distance_to_river_km</t>
        </is>
      </c>
      <c r="F2424" s="18" t="inlineStr">
        <is>
          <t>spline value</t>
        </is>
      </c>
      <c r="G2424" s="18" t="n"/>
      <c r="H2424" s="33" t="n">
        <v>7.86</v>
      </c>
      <c r="I2424" s="33" t="n"/>
      <c r="J2424" s="33" t="n"/>
      <c r="K2424" s="34" t="n">
        <v>-0.8816622691678087</v>
      </c>
      <c r="L2424" s="35">
        <f>IF(ISNUMBER(K2424),EXP(K2424),"")</f>
        <v/>
      </c>
      <c r="M2424" s="18" t="inlineStr">
        <is>
          <t>every value from 0.01 to 24.55 in steps of 0.01</t>
        </is>
      </c>
      <c r="N2424" s="18" t="inlineStr">
        <is>
          <t>buildings|large|distance_to_river_km</t>
        </is>
      </c>
    </row>
    <row r="2425">
      <c r="B2425" s="18" t="inlineStr">
        <is>
          <t>buildings|large|distance_to_river_km|7.87</t>
        </is>
      </c>
      <c r="C2425" s="18" t="inlineStr">
        <is>
          <t>buildings</t>
        </is>
      </c>
      <c r="D2425" s="18" t="inlineStr">
        <is>
          <t>large</t>
        </is>
      </c>
      <c r="E2425" s="18" t="inlineStr">
        <is>
          <t>distance_to_river_km</t>
        </is>
      </c>
      <c r="F2425" s="18" t="inlineStr">
        <is>
          <t>spline value</t>
        </is>
      </c>
      <c r="G2425" s="18" t="n"/>
      <c r="H2425" s="33" t="n">
        <v>7.87</v>
      </c>
      <c r="I2425" s="33" t="n"/>
      <c r="J2425" s="33" t="n"/>
      <c r="K2425" s="34" t="n">
        <v>-0.8818807639876715</v>
      </c>
      <c r="L2425" s="35">
        <f>IF(ISNUMBER(K2425),EXP(K2425),"")</f>
        <v/>
      </c>
      <c r="M2425" s="18" t="inlineStr">
        <is>
          <t>every value from 0.01 to 24.55 in steps of 0.01</t>
        </is>
      </c>
      <c r="N2425" s="18" t="inlineStr">
        <is>
          <t>buildings|large|distance_to_river_km</t>
        </is>
      </c>
    </row>
    <row r="2426">
      <c r="B2426" s="18" t="inlineStr">
        <is>
          <t>buildings|large|distance_to_river_km|7.88</t>
        </is>
      </c>
      <c r="C2426" s="18" t="inlineStr">
        <is>
          <t>buildings</t>
        </is>
      </c>
      <c r="D2426" s="18" t="inlineStr">
        <is>
          <t>large</t>
        </is>
      </c>
      <c r="E2426" s="18" t="inlineStr">
        <is>
          <t>distance_to_river_km</t>
        </is>
      </c>
      <c r="F2426" s="18" t="inlineStr">
        <is>
          <t>spline value</t>
        </is>
      </c>
      <c r="G2426" s="18" t="n"/>
      <c r="H2426" s="33" t="n">
        <v>7.88</v>
      </c>
      <c r="I2426" s="33" t="n"/>
      <c r="J2426" s="33" t="n"/>
      <c r="K2426" s="34" t="n">
        <v>-0.8820991856411422</v>
      </c>
      <c r="L2426" s="35">
        <f>IF(ISNUMBER(K2426),EXP(K2426),"")</f>
        <v/>
      </c>
      <c r="M2426" s="18" t="inlineStr">
        <is>
          <t>every value from 0.01 to 24.55 in steps of 0.01</t>
        </is>
      </c>
      <c r="N2426" s="18" t="inlineStr">
        <is>
          <t>buildings|large|distance_to_river_km</t>
        </is>
      </c>
    </row>
    <row r="2427">
      <c r="B2427" s="18" t="inlineStr">
        <is>
          <t>buildings|large|distance_to_river_km|7.89</t>
        </is>
      </c>
      <c r="C2427" s="18" t="inlineStr">
        <is>
          <t>buildings</t>
        </is>
      </c>
      <c r="D2427" s="18" t="inlineStr">
        <is>
          <t>large</t>
        </is>
      </c>
      <c r="E2427" s="18" t="inlineStr">
        <is>
          <t>distance_to_river_km</t>
        </is>
      </c>
      <c r="F2427" s="18" t="inlineStr">
        <is>
          <t>spline value</t>
        </is>
      </c>
      <c r="G2427" s="18" t="n"/>
      <c r="H2427" s="33" t="n">
        <v>7.89</v>
      </c>
      <c r="I2427" s="33" t="n"/>
      <c r="J2427" s="33" t="n"/>
      <c r="K2427" s="34" t="n">
        <v>-0.8823175340413243</v>
      </c>
      <c r="L2427" s="35">
        <f>IF(ISNUMBER(K2427),EXP(K2427),"")</f>
        <v/>
      </c>
      <c r="M2427" s="18" t="inlineStr">
        <is>
          <t>every value from 0.01 to 24.55 in steps of 0.01</t>
        </is>
      </c>
      <c r="N2427" s="18" t="inlineStr">
        <is>
          <t>buildings|large|distance_to_river_km</t>
        </is>
      </c>
    </row>
    <row r="2428">
      <c r="B2428" s="18" t="inlineStr">
        <is>
          <t>buildings|large|distance_to_river_km|7.90</t>
        </is>
      </c>
      <c r="C2428" s="18" t="inlineStr">
        <is>
          <t>buildings</t>
        </is>
      </c>
      <c r="D2428" s="18" t="inlineStr">
        <is>
          <t>large</t>
        </is>
      </c>
      <c r="E2428" s="18" t="inlineStr">
        <is>
          <t>distance_to_river_km</t>
        </is>
      </c>
      <c r="F2428" s="18" t="inlineStr">
        <is>
          <t>spline value</t>
        </is>
      </c>
      <c r="G2428" s="18" t="n"/>
      <c r="H2428" s="33" t="n">
        <v>7.9</v>
      </c>
      <c r="I2428" s="33" t="n"/>
      <c r="J2428" s="33" t="n"/>
      <c r="K2428" s="34" t="n">
        <v>-0.8825358091013223</v>
      </c>
      <c r="L2428" s="35">
        <f>IF(ISNUMBER(K2428),EXP(K2428),"")</f>
        <v/>
      </c>
      <c r="M2428" s="18" t="inlineStr">
        <is>
          <t>every value from 0.01 to 24.55 in steps of 0.01</t>
        </is>
      </c>
      <c r="N2428" s="18" t="inlineStr">
        <is>
          <t>buildings|large|distance_to_river_km</t>
        </is>
      </c>
    </row>
    <row r="2429">
      <c r="B2429" s="18" t="inlineStr">
        <is>
          <t>buildings|large|distance_to_river_km|7.91</t>
        </is>
      </c>
      <c r="C2429" s="18" t="inlineStr">
        <is>
          <t>buildings</t>
        </is>
      </c>
      <c r="D2429" s="18" t="inlineStr">
        <is>
          <t>large</t>
        </is>
      </c>
      <c r="E2429" s="18" t="inlineStr">
        <is>
          <t>distance_to_river_km</t>
        </is>
      </c>
      <c r="F2429" s="18" t="inlineStr">
        <is>
          <t>spline value</t>
        </is>
      </c>
      <c r="G2429" s="18" t="n"/>
      <c r="H2429" s="33" t="n">
        <v>7.91</v>
      </c>
      <c r="I2429" s="33" t="n"/>
      <c r="J2429" s="33" t="n"/>
      <c r="K2429" s="34" t="n">
        <v>-0.88275401073424</v>
      </c>
      <c r="L2429" s="35">
        <f>IF(ISNUMBER(K2429),EXP(K2429),"")</f>
        <v/>
      </c>
      <c r="M2429" s="18" t="inlineStr">
        <is>
          <t>every value from 0.01 to 24.55 in steps of 0.01</t>
        </is>
      </c>
      <c r="N2429" s="18" t="inlineStr">
        <is>
          <t>buildings|large|distance_to_river_km</t>
        </is>
      </c>
    </row>
    <row r="2430">
      <c r="B2430" s="18" t="inlineStr">
        <is>
          <t>buildings|large|distance_to_river_km|7.92</t>
        </is>
      </c>
      <c r="C2430" s="18" t="inlineStr">
        <is>
          <t>buildings</t>
        </is>
      </c>
      <c r="D2430" s="18" t="inlineStr">
        <is>
          <t>large</t>
        </is>
      </c>
      <c r="E2430" s="18" t="inlineStr">
        <is>
          <t>distance_to_river_km</t>
        </is>
      </c>
      <c r="F2430" s="18" t="inlineStr">
        <is>
          <t>spline value</t>
        </is>
      </c>
      <c r="G2430" s="18" t="n"/>
      <c r="H2430" s="33" t="n">
        <v>7.92</v>
      </c>
      <c r="I2430" s="33" t="n"/>
      <c r="J2430" s="33" t="n"/>
      <c r="K2430" s="34" t="n">
        <v>-0.8829721388531814</v>
      </c>
      <c r="L2430" s="35">
        <f>IF(ISNUMBER(K2430),EXP(K2430),"")</f>
        <v/>
      </c>
      <c r="M2430" s="18" t="inlineStr">
        <is>
          <t>every value from 0.01 to 24.55 in steps of 0.01</t>
        </is>
      </c>
      <c r="N2430" s="18" t="inlineStr">
        <is>
          <t>buildings|large|distance_to_river_km</t>
        </is>
      </c>
    </row>
    <row r="2431">
      <c r="B2431" s="18" t="inlineStr">
        <is>
          <t>buildings|large|distance_to_river_km|7.93</t>
        </is>
      </c>
      <c r="C2431" s="18" t="inlineStr">
        <is>
          <t>buildings</t>
        </is>
      </c>
      <c r="D2431" s="18" t="inlineStr">
        <is>
          <t>large</t>
        </is>
      </c>
      <c r="E2431" s="18" t="inlineStr">
        <is>
          <t>distance_to_river_km</t>
        </is>
      </c>
      <c r="F2431" s="18" t="inlineStr">
        <is>
          <t>spline value</t>
        </is>
      </c>
      <c r="G2431" s="18" t="n"/>
      <c r="H2431" s="33" t="n">
        <v>7.93</v>
      </c>
      <c r="I2431" s="33" t="n"/>
      <c r="J2431" s="33" t="n"/>
      <c r="K2431" s="34" t="n">
        <v>-0.8831901933712507</v>
      </c>
      <c r="L2431" s="35">
        <f>IF(ISNUMBER(K2431),EXP(K2431),"")</f>
        <v/>
      </c>
      <c r="M2431" s="18" t="inlineStr">
        <is>
          <t>every value from 0.01 to 24.55 in steps of 0.01</t>
        </is>
      </c>
      <c r="N2431" s="18" t="inlineStr">
        <is>
          <t>buildings|large|distance_to_river_km</t>
        </is>
      </c>
    </row>
    <row r="2432">
      <c r="B2432" s="18" t="inlineStr">
        <is>
          <t>buildings|large|distance_to_river_km|7.94</t>
        </is>
      </c>
      <c r="C2432" s="18" t="inlineStr">
        <is>
          <t>buildings</t>
        </is>
      </c>
      <c r="D2432" s="18" t="inlineStr">
        <is>
          <t>large</t>
        </is>
      </c>
      <c r="E2432" s="18" t="inlineStr">
        <is>
          <t>distance_to_river_km</t>
        </is>
      </c>
      <c r="F2432" s="18" t="inlineStr">
        <is>
          <t>spline value</t>
        </is>
      </c>
      <c r="G2432" s="18" t="n"/>
      <c r="H2432" s="33" t="n">
        <v>7.94</v>
      </c>
      <c r="I2432" s="33" t="n"/>
      <c r="J2432" s="33" t="n"/>
      <c r="K2432" s="34" t="n">
        <v>-0.8834081742015518</v>
      </c>
      <c r="L2432" s="35">
        <f>IF(ISNUMBER(K2432),EXP(K2432),"")</f>
        <v/>
      </c>
      <c r="M2432" s="18" t="inlineStr">
        <is>
          <t>every value from 0.01 to 24.55 in steps of 0.01</t>
        </is>
      </c>
      <c r="N2432" s="18" t="inlineStr">
        <is>
          <t>buildings|large|distance_to_river_km</t>
        </is>
      </c>
    </row>
    <row r="2433">
      <c r="B2433" s="18" t="inlineStr">
        <is>
          <t>buildings|large|distance_to_river_km|7.95</t>
        </is>
      </c>
      <c r="C2433" s="18" t="inlineStr">
        <is>
          <t>buildings</t>
        </is>
      </c>
      <c r="D2433" s="18" t="inlineStr">
        <is>
          <t>large</t>
        </is>
      </c>
      <c r="E2433" s="18" t="inlineStr">
        <is>
          <t>distance_to_river_km</t>
        </is>
      </c>
      <c r="F2433" s="18" t="inlineStr">
        <is>
          <t>spline value</t>
        </is>
      </c>
      <c r="G2433" s="18" t="n"/>
      <c r="H2433" s="33" t="n">
        <v>7.95</v>
      </c>
      <c r="I2433" s="33" t="n"/>
      <c r="J2433" s="33" t="n"/>
      <c r="K2433" s="34" t="n">
        <v>-0.8836260812571889</v>
      </c>
      <c r="L2433" s="35">
        <f>IF(ISNUMBER(K2433),EXP(K2433),"")</f>
        <v/>
      </c>
      <c r="M2433" s="18" t="inlineStr">
        <is>
          <t>every value from 0.01 to 24.55 in steps of 0.01</t>
        </is>
      </c>
      <c r="N2433" s="18" t="inlineStr">
        <is>
          <t>buildings|large|distance_to_river_km</t>
        </is>
      </c>
    </row>
    <row r="2434">
      <c r="B2434" s="18" t="inlineStr">
        <is>
          <t>buildings|large|distance_to_river_km|7.96</t>
        </is>
      </c>
      <c r="C2434" s="18" t="inlineStr">
        <is>
          <t>buildings</t>
        </is>
      </c>
      <c r="D2434" s="18" t="inlineStr">
        <is>
          <t>large</t>
        </is>
      </c>
      <c r="E2434" s="18" t="inlineStr">
        <is>
          <t>distance_to_river_km</t>
        </is>
      </c>
      <c r="F2434" s="18" t="inlineStr">
        <is>
          <t>spline value</t>
        </is>
      </c>
      <c r="G2434" s="18" t="n"/>
      <c r="H2434" s="33" t="n">
        <v>7.96</v>
      </c>
      <c r="I2434" s="33" t="n"/>
      <c r="J2434" s="33" t="n"/>
      <c r="K2434" s="34" t="n">
        <v>-0.8838439144512658</v>
      </c>
      <c r="L2434" s="35">
        <f>IF(ISNUMBER(K2434),EXP(K2434),"")</f>
        <v/>
      </c>
      <c r="M2434" s="18" t="inlineStr">
        <is>
          <t>every value from 0.01 to 24.55 in steps of 0.01</t>
        </is>
      </c>
      <c r="N2434" s="18" t="inlineStr">
        <is>
          <t>buildings|large|distance_to_river_km</t>
        </is>
      </c>
    </row>
    <row r="2435">
      <c r="B2435" s="18" t="inlineStr">
        <is>
          <t>buildings|large|distance_to_river_km|7.97</t>
        </is>
      </c>
      <c r="C2435" s="18" t="inlineStr">
        <is>
          <t>buildings</t>
        </is>
      </c>
      <c r="D2435" s="18" t="inlineStr">
        <is>
          <t>large</t>
        </is>
      </c>
      <c r="E2435" s="18" t="inlineStr">
        <is>
          <t>distance_to_river_km</t>
        </is>
      </c>
      <c r="F2435" s="18" t="inlineStr">
        <is>
          <t>spline value</t>
        </is>
      </c>
      <c r="G2435" s="18" t="n"/>
      <c r="H2435" s="33" t="n">
        <v>7.97</v>
      </c>
      <c r="I2435" s="33" t="n"/>
      <c r="J2435" s="33" t="n"/>
      <c r="K2435" s="34" t="n">
        <v>-0.884061673696887</v>
      </c>
      <c r="L2435" s="35">
        <f>IF(ISNUMBER(K2435),EXP(K2435),"")</f>
        <v/>
      </c>
      <c r="M2435" s="18" t="inlineStr">
        <is>
          <t>every value from 0.01 to 24.55 in steps of 0.01</t>
        </is>
      </c>
      <c r="N2435" s="18" t="inlineStr">
        <is>
          <t>buildings|large|distance_to_river_km</t>
        </is>
      </c>
    </row>
    <row r="2436">
      <c r="B2436" s="18" t="inlineStr">
        <is>
          <t>buildings|large|distance_to_river_km|7.98</t>
        </is>
      </c>
      <c r="C2436" s="18" t="inlineStr">
        <is>
          <t>buildings</t>
        </is>
      </c>
      <c r="D2436" s="18" t="inlineStr">
        <is>
          <t>large</t>
        </is>
      </c>
      <c r="E2436" s="18" t="inlineStr">
        <is>
          <t>distance_to_river_km</t>
        </is>
      </c>
      <c r="F2436" s="18" t="inlineStr">
        <is>
          <t>spline value</t>
        </is>
      </c>
      <c r="G2436" s="18" t="n"/>
      <c r="H2436" s="33" t="n">
        <v>7.98</v>
      </c>
      <c r="I2436" s="33" t="n"/>
      <c r="J2436" s="33" t="n"/>
      <c r="K2436" s="34" t="n">
        <v>-0.8842793589071564</v>
      </c>
      <c r="L2436" s="35">
        <f>IF(ISNUMBER(K2436),EXP(K2436),"")</f>
        <v/>
      </c>
      <c r="M2436" s="18" t="inlineStr">
        <is>
          <t>every value from 0.01 to 24.55 in steps of 0.01</t>
        </is>
      </c>
      <c r="N2436" s="18" t="inlineStr">
        <is>
          <t>buildings|large|distance_to_river_km</t>
        </is>
      </c>
    </row>
    <row r="2437">
      <c r="B2437" s="18" t="inlineStr">
        <is>
          <t>buildings|large|distance_to_river_km|7.99</t>
        </is>
      </c>
      <c r="C2437" s="18" t="inlineStr">
        <is>
          <t>buildings</t>
        </is>
      </c>
      <c r="D2437" s="18" t="inlineStr">
        <is>
          <t>large</t>
        </is>
      </c>
      <c r="E2437" s="18" t="inlineStr">
        <is>
          <t>distance_to_river_km</t>
        </is>
      </c>
      <c r="F2437" s="18" t="inlineStr">
        <is>
          <t>spline value</t>
        </is>
      </c>
      <c r="G2437" s="18" t="n"/>
      <c r="H2437" s="33" t="n">
        <v>7.99</v>
      </c>
      <c r="I2437" s="33" t="n"/>
      <c r="J2437" s="33" t="n"/>
      <c r="K2437" s="34" t="n">
        <v>-0.8844969699951775</v>
      </c>
      <c r="L2437" s="35">
        <f>IF(ISNUMBER(K2437),EXP(K2437),"")</f>
        <v/>
      </c>
      <c r="M2437" s="18" t="inlineStr">
        <is>
          <t>every value from 0.01 to 24.55 in steps of 0.01</t>
        </is>
      </c>
      <c r="N2437" s="18" t="inlineStr">
        <is>
          <t>buildings|large|distance_to_river_km</t>
        </is>
      </c>
    </row>
    <row r="2438">
      <c r="B2438" s="18" t="inlineStr">
        <is>
          <t>buildings|large|distance_to_river_km|8.00</t>
        </is>
      </c>
      <c r="C2438" s="18" t="inlineStr">
        <is>
          <t>buildings</t>
        </is>
      </c>
      <c r="D2438" s="18" t="inlineStr">
        <is>
          <t>large</t>
        </is>
      </c>
      <c r="E2438" s="18" t="inlineStr">
        <is>
          <t>distance_to_river_km</t>
        </is>
      </c>
      <c r="F2438" s="18" t="inlineStr">
        <is>
          <t>spline value</t>
        </is>
      </c>
      <c r="G2438" s="18" t="n"/>
      <c r="H2438" s="33" t="n">
        <v>8</v>
      </c>
      <c r="I2438" s="33" t="n"/>
      <c r="J2438" s="33" t="n"/>
      <c r="K2438" s="34" t="n">
        <v>-0.8847145068740551</v>
      </c>
      <c r="L2438" s="35">
        <f>IF(ISNUMBER(K2438),EXP(K2438),"")</f>
        <v/>
      </c>
      <c r="M2438" s="18" t="inlineStr">
        <is>
          <t>every value from 0.01 to 24.55 in steps of 0.01</t>
        </is>
      </c>
      <c r="N2438" s="18" t="inlineStr">
        <is>
          <t>buildings|large|distance_to_river_km</t>
        </is>
      </c>
    </row>
    <row r="2439">
      <c r="B2439" s="18" t="inlineStr">
        <is>
          <t>buildings|large|distance_to_river_km|8.01</t>
        </is>
      </c>
      <c r="C2439" s="18" t="inlineStr">
        <is>
          <t>buildings</t>
        </is>
      </c>
      <c r="D2439" s="18" t="inlineStr">
        <is>
          <t>large</t>
        </is>
      </c>
      <c r="E2439" s="18" t="inlineStr">
        <is>
          <t>distance_to_river_km</t>
        </is>
      </c>
      <c r="F2439" s="18" t="inlineStr">
        <is>
          <t>spline value</t>
        </is>
      </c>
      <c r="G2439" s="18" t="n"/>
      <c r="H2439" s="33" t="n">
        <v>8.01</v>
      </c>
      <c r="I2439" s="33" t="n"/>
      <c r="J2439" s="33" t="n"/>
      <c r="K2439" s="34" t="n">
        <v>-0.8849319694568928</v>
      </c>
      <c r="L2439" s="35">
        <f>IF(ISNUMBER(K2439),EXP(K2439),"")</f>
        <v/>
      </c>
      <c r="M2439" s="18" t="inlineStr">
        <is>
          <t>every value from 0.01 to 24.55 in steps of 0.01</t>
        </is>
      </c>
      <c r="N2439" s="18" t="inlineStr">
        <is>
          <t>buildings|large|distance_to_river_km</t>
        </is>
      </c>
    </row>
    <row r="2440">
      <c r="B2440" s="18" t="inlineStr">
        <is>
          <t>buildings|large|distance_to_river_km|8.02</t>
        </is>
      </c>
      <c r="C2440" s="18" t="inlineStr">
        <is>
          <t>buildings</t>
        </is>
      </c>
      <c r="D2440" s="18" t="inlineStr">
        <is>
          <t>large</t>
        </is>
      </c>
      <c r="E2440" s="18" t="inlineStr">
        <is>
          <t>distance_to_river_km</t>
        </is>
      </c>
      <c r="F2440" s="18" t="inlineStr">
        <is>
          <t>spline value</t>
        </is>
      </c>
      <c r="G2440" s="18" t="n"/>
      <c r="H2440" s="33" t="n">
        <v>8.02</v>
      </c>
      <c r="I2440" s="33" t="n"/>
      <c r="J2440" s="33" t="n"/>
      <c r="K2440" s="34" t="n">
        <v>-0.8851493576567945</v>
      </c>
      <c r="L2440" s="35">
        <f>IF(ISNUMBER(K2440),EXP(K2440),"")</f>
        <v/>
      </c>
      <c r="M2440" s="18" t="inlineStr">
        <is>
          <t>every value from 0.01 to 24.55 in steps of 0.01</t>
        </is>
      </c>
      <c r="N2440" s="18" t="inlineStr">
        <is>
          <t>buildings|large|distance_to_river_km</t>
        </is>
      </c>
    </row>
    <row r="2441">
      <c r="B2441" s="18" t="inlineStr">
        <is>
          <t>buildings|large|distance_to_river_km|8.03</t>
        </is>
      </c>
      <c r="C2441" s="18" t="inlineStr">
        <is>
          <t>buildings</t>
        </is>
      </c>
      <c r="D2441" s="18" t="inlineStr">
        <is>
          <t>large</t>
        </is>
      </c>
      <c r="E2441" s="18" t="inlineStr">
        <is>
          <t>distance_to_river_km</t>
        </is>
      </c>
      <c r="F2441" s="18" t="inlineStr">
        <is>
          <t>spline value</t>
        </is>
      </c>
      <c r="G2441" s="18" t="n"/>
      <c r="H2441" s="33" t="n">
        <v>8.029999999999999</v>
      </c>
      <c r="I2441" s="33" t="n"/>
      <c r="J2441" s="33" t="n"/>
      <c r="K2441" s="34" t="n">
        <v>-0.8853666713868645</v>
      </c>
      <c r="L2441" s="35">
        <f>IF(ISNUMBER(K2441),EXP(K2441),"")</f>
        <v/>
      </c>
      <c r="M2441" s="18" t="inlineStr">
        <is>
          <t>every value from 0.01 to 24.55 in steps of 0.01</t>
        </is>
      </c>
      <c r="N2441" s="18" t="inlineStr">
        <is>
          <t>buildings|large|distance_to_river_km</t>
        </is>
      </c>
    </row>
    <row r="2442">
      <c r="B2442" s="18" t="inlineStr">
        <is>
          <t>buildings|large|distance_to_river_km|8.04</t>
        </is>
      </c>
      <c r="C2442" s="18" t="inlineStr">
        <is>
          <t>buildings</t>
        </is>
      </c>
      <c r="D2442" s="18" t="inlineStr">
        <is>
          <t>large</t>
        </is>
      </c>
      <c r="E2442" s="18" t="inlineStr">
        <is>
          <t>distance_to_river_km</t>
        </is>
      </c>
      <c r="F2442" s="18" t="inlineStr">
        <is>
          <t>spline value</t>
        </is>
      </c>
      <c r="G2442" s="18" t="n"/>
      <c r="H2442" s="33" t="n">
        <v>8.039999999999999</v>
      </c>
      <c r="I2442" s="33" t="n"/>
      <c r="J2442" s="33" t="n"/>
      <c r="K2442" s="34" t="n">
        <v>-0.8855839105602075</v>
      </c>
      <c r="L2442" s="35">
        <f>IF(ISNUMBER(K2442),EXP(K2442),"")</f>
        <v/>
      </c>
      <c r="M2442" s="18" t="inlineStr">
        <is>
          <t>every value from 0.01 to 24.55 in steps of 0.01</t>
        </is>
      </c>
      <c r="N2442" s="18" t="inlineStr">
        <is>
          <t>buildings|large|distance_to_river_km</t>
        </is>
      </c>
    </row>
    <row r="2443">
      <c r="B2443" s="18" t="inlineStr">
        <is>
          <t>buildings|large|distance_to_river_km|8.05</t>
        </is>
      </c>
      <c r="C2443" s="18" t="inlineStr">
        <is>
          <t>buildings</t>
        </is>
      </c>
      <c r="D2443" s="18" t="inlineStr">
        <is>
          <t>large</t>
        </is>
      </c>
      <c r="E2443" s="18" t="inlineStr">
        <is>
          <t>distance_to_river_km</t>
        </is>
      </c>
      <c r="F2443" s="18" t="inlineStr">
        <is>
          <t>spline value</t>
        </is>
      </c>
      <c r="G2443" s="18" t="n"/>
      <c r="H2443" s="33" t="n">
        <v>8.050000000000001</v>
      </c>
      <c r="I2443" s="33" t="n"/>
      <c r="J2443" s="33" t="n"/>
      <c r="K2443" s="34" t="n">
        <v>-0.8858010750899267</v>
      </c>
      <c r="L2443" s="35">
        <f>IF(ISNUMBER(K2443),EXP(K2443),"")</f>
        <v/>
      </c>
      <c r="M2443" s="18" t="inlineStr">
        <is>
          <t>every value from 0.01 to 24.55 in steps of 0.01</t>
        </is>
      </c>
      <c r="N2443" s="18" t="inlineStr">
        <is>
          <t>buildings|large|distance_to_river_km</t>
        </is>
      </c>
    </row>
    <row r="2444">
      <c r="B2444" s="18" t="inlineStr">
        <is>
          <t>buildings|large|distance_to_river_km|8.06</t>
        </is>
      </c>
      <c r="C2444" s="18" t="inlineStr">
        <is>
          <t>buildings</t>
        </is>
      </c>
      <c r="D2444" s="18" t="inlineStr">
        <is>
          <t>large</t>
        </is>
      </c>
      <c r="E2444" s="18" t="inlineStr">
        <is>
          <t>distance_to_river_km</t>
        </is>
      </c>
      <c r="F2444" s="18" t="inlineStr">
        <is>
          <t>spline value</t>
        </is>
      </c>
      <c r="G2444" s="18" t="n"/>
      <c r="H2444" s="33" t="n">
        <v>8.06</v>
      </c>
      <c r="I2444" s="33" t="n"/>
      <c r="J2444" s="33" t="n"/>
      <c r="K2444" s="34" t="n">
        <v>-0.8860181648891257</v>
      </c>
      <c r="L2444" s="35">
        <f>IF(ISNUMBER(K2444),EXP(K2444),"")</f>
        <v/>
      </c>
      <c r="M2444" s="18" t="inlineStr">
        <is>
          <t>every value from 0.01 to 24.55 in steps of 0.01</t>
        </is>
      </c>
      <c r="N2444" s="18" t="inlineStr">
        <is>
          <t>buildings|large|distance_to_river_km</t>
        </is>
      </c>
    </row>
    <row r="2445">
      <c r="B2445" s="18" t="inlineStr">
        <is>
          <t>buildings|large|distance_to_river_km|8.07</t>
        </is>
      </c>
      <c r="C2445" s="18" t="inlineStr">
        <is>
          <t>buildings</t>
        </is>
      </c>
      <c r="D2445" s="18" t="inlineStr">
        <is>
          <t>large</t>
        </is>
      </c>
      <c r="E2445" s="18" t="inlineStr">
        <is>
          <t>distance_to_river_km</t>
        </is>
      </c>
      <c r="F2445" s="18" t="inlineStr">
        <is>
          <t>spline value</t>
        </is>
      </c>
      <c r="G2445" s="18" t="n"/>
      <c r="H2445" s="33" t="n">
        <v>8.07</v>
      </c>
      <c r="I2445" s="33" t="n"/>
      <c r="J2445" s="33" t="n"/>
      <c r="K2445" s="34" t="n">
        <v>-0.8862351798709099</v>
      </c>
      <c r="L2445" s="35">
        <f>IF(ISNUMBER(K2445),EXP(K2445),"")</f>
        <v/>
      </c>
      <c r="M2445" s="18" t="inlineStr">
        <is>
          <t>every value from 0.01 to 24.55 in steps of 0.01</t>
        </is>
      </c>
      <c r="N2445" s="18" t="inlineStr">
        <is>
          <t>buildings|large|distance_to_river_km</t>
        </is>
      </c>
    </row>
    <row r="2446">
      <c r="B2446" s="18" t="inlineStr">
        <is>
          <t>buildings|large|distance_to_river_km|8.08</t>
        </is>
      </c>
      <c r="C2446" s="18" t="inlineStr">
        <is>
          <t>buildings</t>
        </is>
      </c>
      <c r="D2446" s="18" t="inlineStr">
        <is>
          <t>large</t>
        </is>
      </c>
      <c r="E2446" s="18" t="inlineStr">
        <is>
          <t>distance_to_river_km</t>
        </is>
      </c>
      <c r="F2446" s="18" t="inlineStr">
        <is>
          <t>spline value</t>
        </is>
      </c>
      <c r="G2446" s="18" t="n"/>
      <c r="H2446" s="33" t="n">
        <v>8.08</v>
      </c>
      <c r="I2446" s="33" t="n"/>
      <c r="J2446" s="33" t="n"/>
      <c r="K2446" s="34" t="n">
        <v>-0.8864521199483827</v>
      </c>
      <c r="L2446" s="35">
        <f>IF(ISNUMBER(K2446),EXP(K2446),"")</f>
        <v/>
      </c>
      <c r="M2446" s="18" t="inlineStr">
        <is>
          <t>every value from 0.01 to 24.55 in steps of 0.01</t>
        </is>
      </c>
      <c r="N2446" s="18" t="inlineStr">
        <is>
          <t>buildings|large|distance_to_river_km</t>
        </is>
      </c>
    </row>
    <row r="2447">
      <c r="B2447" s="18" t="inlineStr">
        <is>
          <t>buildings|large|distance_to_river_km|8.09</t>
        </is>
      </c>
      <c r="C2447" s="18" t="inlineStr">
        <is>
          <t>buildings</t>
        </is>
      </c>
      <c r="D2447" s="18" t="inlineStr">
        <is>
          <t>large</t>
        </is>
      </c>
      <c r="E2447" s="18" t="inlineStr">
        <is>
          <t>distance_to_river_km</t>
        </is>
      </c>
      <c r="F2447" s="18" t="inlineStr">
        <is>
          <t>spline value</t>
        </is>
      </c>
      <c r="G2447" s="18" t="n"/>
      <c r="H2447" s="33" t="n">
        <v>8.09</v>
      </c>
      <c r="I2447" s="33" t="n"/>
      <c r="J2447" s="33" t="n"/>
      <c r="K2447" s="34" t="n">
        <v>-0.8866689850346476</v>
      </c>
      <c r="L2447" s="35">
        <f>IF(ISNUMBER(K2447),EXP(K2447),"")</f>
        <v/>
      </c>
      <c r="M2447" s="18" t="inlineStr">
        <is>
          <t>every value from 0.01 to 24.55 in steps of 0.01</t>
        </is>
      </c>
      <c r="N2447" s="18" t="inlineStr">
        <is>
          <t>buildings|large|distance_to_river_km</t>
        </is>
      </c>
    </row>
    <row r="2448">
      <c r="B2448" s="18" t="inlineStr">
        <is>
          <t>buildings|large|distance_to_river_km|8.10</t>
        </is>
      </c>
      <c r="C2448" s="18" t="inlineStr">
        <is>
          <t>buildings</t>
        </is>
      </c>
      <c r="D2448" s="18" t="inlineStr">
        <is>
          <t>large</t>
        </is>
      </c>
      <c r="E2448" s="18" t="inlineStr">
        <is>
          <t>distance_to_river_km</t>
        </is>
      </c>
      <c r="F2448" s="18" t="inlineStr">
        <is>
          <t>spline value</t>
        </is>
      </c>
      <c r="G2448" s="18" t="n"/>
      <c r="H2448" s="33" t="n">
        <v>8.1</v>
      </c>
      <c r="I2448" s="33" t="n"/>
      <c r="J2448" s="33" t="n"/>
      <c r="K2448" s="34" t="n">
        <v>-0.8868857750428093</v>
      </c>
      <c r="L2448" s="35">
        <f>IF(ISNUMBER(K2448),EXP(K2448),"")</f>
        <v/>
      </c>
      <c r="M2448" s="18" t="inlineStr">
        <is>
          <t>every value from 0.01 to 24.55 in steps of 0.01</t>
        </is>
      </c>
      <c r="N2448" s="18" t="inlineStr">
        <is>
          <t>buildings|large|distance_to_river_km</t>
        </is>
      </c>
    </row>
    <row r="2449">
      <c r="B2449" s="18" t="inlineStr">
        <is>
          <t>buildings|large|distance_to_river_km|8.11</t>
        </is>
      </c>
      <c r="C2449" s="18" t="inlineStr">
        <is>
          <t>buildings</t>
        </is>
      </c>
      <c r="D2449" s="18" t="inlineStr">
        <is>
          <t>large</t>
        </is>
      </c>
      <c r="E2449" s="18" t="inlineStr">
        <is>
          <t>distance_to_river_km</t>
        </is>
      </c>
      <c r="F2449" s="18" t="inlineStr">
        <is>
          <t>spline value</t>
        </is>
      </c>
      <c r="G2449" s="18" t="n"/>
      <c r="H2449" s="33" t="n">
        <v>8.109999999999999</v>
      </c>
      <c r="I2449" s="33" t="n"/>
      <c r="J2449" s="33" t="n"/>
      <c r="K2449" s="34" t="n">
        <v>-0.8871024898859718</v>
      </c>
      <c r="L2449" s="35">
        <f>IF(ISNUMBER(K2449),EXP(K2449),"")</f>
        <v/>
      </c>
      <c r="M2449" s="18" t="inlineStr">
        <is>
          <t>every value from 0.01 to 24.55 in steps of 0.01</t>
        </is>
      </c>
      <c r="N2449" s="18" t="inlineStr">
        <is>
          <t>buildings|large|distance_to_river_km</t>
        </is>
      </c>
    </row>
    <row r="2450">
      <c r="B2450" s="18" t="inlineStr">
        <is>
          <t>buildings|large|distance_to_river_km|8.12</t>
        </is>
      </c>
      <c r="C2450" s="18" t="inlineStr">
        <is>
          <t>buildings</t>
        </is>
      </c>
      <c r="D2450" s="18" t="inlineStr">
        <is>
          <t>large</t>
        </is>
      </c>
      <c r="E2450" s="18" t="inlineStr">
        <is>
          <t>distance_to_river_km</t>
        </is>
      </c>
      <c r="F2450" s="18" t="inlineStr">
        <is>
          <t>spline value</t>
        </is>
      </c>
      <c r="G2450" s="18" t="n"/>
      <c r="H2450" s="33" t="n">
        <v>8.119999999999999</v>
      </c>
      <c r="I2450" s="33" t="n"/>
      <c r="J2450" s="33" t="n"/>
      <c r="K2450" s="34" t="n">
        <v>-0.8873191294772392</v>
      </c>
      <c r="L2450" s="35">
        <f>IF(ISNUMBER(K2450),EXP(K2450),"")</f>
        <v/>
      </c>
      <c r="M2450" s="18" t="inlineStr">
        <is>
          <t>every value from 0.01 to 24.55 in steps of 0.01</t>
        </is>
      </c>
      <c r="N2450" s="18" t="inlineStr">
        <is>
          <t>buildings|large|distance_to_river_km</t>
        </is>
      </c>
    </row>
    <row r="2451">
      <c r="B2451" s="18" t="inlineStr">
        <is>
          <t>buildings|large|distance_to_river_km|8.13</t>
        </is>
      </c>
      <c r="C2451" s="18" t="inlineStr">
        <is>
          <t>buildings</t>
        </is>
      </c>
      <c r="D2451" s="18" t="inlineStr">
        <is>
          <t>large</t>
        </is>
      </c>
      <c r="E2451" s="18" t="inlineStr">
        <is>
          <t>distance_to_river_km</t>
        </is>
      </c>
      <c r="F2451" s="18" t="inlineStr">
        <is>
          <t>spline value</t>
        </is>
      </c>
      <c r="G2451" s="18" t="n"/>
      <c r="H2451" s="33" t="n">
        <v>8.130000000000001</v>
      </c>
      <c r="I2451" s="33" t="n"/>
      <c r="J2451" s="33" t="n"/>
      <c r="K2451" s="34" t="n">
        <v>-0.8875356937297149</v>
      </c>
      <c r="L2451" s="35">
        <f>IF(ISNUMBER(K2451),EXP(K2451),"")</f>
        <v/>
      </c>
      <c r="M2451" s="18" t="inlineStr">
        <is>
          <t>every value from 0.01 to 24.55 in steps of 0.01</t>
        </is>
      </c>
      <c r="N2451" s="18" t="inlineStr">
        <is>
          <t>buildings|large|distance_to_river_km</t>
        </is>
      </c>
    </row>
    <row r="2452">
      <c r="B2452" s="18" t="inlineStr">
        <is>
          <t>buildings|large|distance_to_river_km|8.14</t>
        </is>
      </c>
      <c r="C2452" s="18" t="inlineStr">
        <is>
          <t>buildings</t>
        </is>
      </c>
      <c r="D2452" s="18" t="inlineStr">
        <is>
          <t>large</t>
        </is>
      </c>
      <c r="E2452" s="18" t="inlineStr">
        <is>
          <t>distance_to_river_km</t>
        </is>
      </c>
      <c r="F2452" s="18" t="inlineStr">
        <is>
          <t>spline value</t>
        </is>
      </c>
      <c r="G2452" s="18" t="n"/>
      <c r="H2452" s="33" t="n">
        <v>8.140000000000001</v>
      </c>
      <c r="I2452" s="33" t="n"/>
      <c r="J2452" s="33" t="n"/>
      <c r="K2452" s="34" t="n">
        <v>-0.887752182556504</v>
      </c>
      <c r="L2452" s="35">
        <f>IF(ISNUMBER(K2452),EXP(K2452),"")</f>
        <v/>
      </c>
      <c r="M2452" s="18" t="inlineStr">
        <is>
          <t>every value from 0.01 to 24.55 in steps of 0.01</t>
        </is>
      </c>
      <c r="N2452" s="18" t="inlineStr">
        <is>
          <t>buildings|large|distance_to_river_km</t>
        </is>
      </c>
    </row>
    <row r="2453">
      <c r="B2453" s="18" t="inlineStr">
        <is>
          <t>buildings|large|distance_to_river_km|8.15</t>
        </is>
      </c>
      <c r="C2453" s="18" t="inlineStr">
        <is>
          <t>buildings</t>
        </is>
      </c>
      <c r="D2453" s="18" t="inlineStr">
        <is>
          <t>large</t>
        </is>
      </c>
      <c r="E2453" s="18" t="inlineStr">
        <is>
          <t>distance_to_river_km</t>
        </is>
      </c>
      <c r="F2453" s="18" t="inlineStr">
        <is>
          <t>spline value</t>
        </is>
      </c>
      <c r="G2453" s="18" t="n"/>
      <c r="H2453" s="33" t="n">
        <v>8.15</v>
      </c>
      <c r="I2453" s="33" t="n"/>
      <c r="J2453" s="33" t="n"/>
      <c r="K2453" s="34" t="n">
        <v>-0.8879685958707099</v>
      </c>
      <c r="L2453" s="35">
        <f>IF(ISNUMBER(K2453),EXP(K2453),"")</f>
        <v/>
      </c>
      <c r="M2453" s="18" t="inlineStr">
        <is>
          <t>every value from 0.01 to 24.55 in steps of 0.01</t>
        </is>
      </c>
      <c r="N2453" s="18" t="inlineStr">
        <is>
          <t>buildings|large|distance_to_river_km</t>
        </is>
      </c>
    </row>
    <row r="2454">
      <c r="B2454" s="18" t="inlineStr">
        <is>
          <t>buildings|large|distance_to_river_km|8.16</t>
        </is>
      </c>
      <c r="C2454" s="18" t="inlineStr">
        <is>
          <t>buildings</t>
        </is>
      </c>
      <c r="D2454" s="18" t="inlineStr">
        <is>
          <t>large</t>
        </is>
      </c>
      <c r="E2454" s="18" t="inlineStr">
        <is>
          <t>distance_to_river_km</t>
        </is>
      </c>
      <c r="F2454" s="18" t="inlineStr">
        <is>
          <t>spline value</t>
        </is>
      </c>
      <c r="G2454" s="18" t="n"/>
      <c r="H2454" s="33" t="n">
        <v>8.16</v>
      </c>
      <c r="I2454" s="33" t="n"/>
      <c r="J2454" s="33" t="n"/>
      <c r="K2454" s="34" t="n">
        <v>-0.8881849335854364</v>
      </c>
      <c r="L2454" s="35">
        <f>IF(ISNUMBER(K2454),EXP(K2454),"")</f>
        <v/>
      </c>
      <c r="M2454" s="18" t="inlineStr">
        <is>
          <t>every value from 0.01 to 24.55 in steps of 0.01</t>
        </is>
      </c>
      <c r="N2454" s="18" t="inlineStr">
        <is>
          <t>buildings|large|distance_to_river_km</t>
        </is>
      </c>
    </row>
    <row r="2455">
      <c r="B2455" s="18" t="inlineStr">
        <is>
          <t>buildings|large|distance_to_river_km|8.17</t>
        </is>
      </c>
      <c r="C2455" s="18" t="inlineStr">
        <is>
          <t>buildings</t>
        </is>
      </c>
      <c r="D2455" s="18" t="inlineStr">
        <is>
          <t>large</t>
        </is>
      </c>
      <c r="E2455" s="18" t="inlineStr">
        <is>
          <t>distance_to_river_km</t>
        </is>
      </c>
      <c r="F2455" s="18" t="inlineStr">
        <is>
          <t>spline value</t>
        </is>
      </c>
      <c r="G2455" s="18" t="n"/>
      <c r="H2455" s="33" t="n">
        <v>8.17</v>
      </c>
      <c r="I2455" s="33" t="n"/>
      <c r="J2455" s="33" t="n"/>
      <c r="K2455" s="34" t="n">
        <v>-0.8884011956137877</v>
      </c>
      <c r="L2455" s="35">
        <f>IF(ISNUMBER(K2455),EXP(K2455),"")</f>
        <v/>
      </c>
      <c r="M2455" s="18" t="inlineStr">
        <is>
          <t>every value from 0.01 to 24.55 in steps of 0.01</t>
        </is>
      </c>
      <c r="N2455" s="18" t="inlineStr">
        <is>
          <t>buildings|large|distance_to_river_km</t>
        </is>
      </c>
    </row>
    <row r="2456">
      <c r="B2456" s="18" t="inlineStr">
        <is>
          <t>buildings|large|distance_to_river_km|8.18</t>
        </is>
      </c>
      <c r="C2456" s="18" t="inlineStr">
        <is>
          <t>buildings</t>
        </is>
      </c>
      <c r="D2456" s="18" t="inlineStr">
        <is>
          <t>large</t>
        </is>
      </c>
      <c r="E2456" s="18" t="inlineStr">
        <is>
          <t>distance_to_river_km</t>
        </is>
      </c>
      <c r="F2456" s="18" t="inlineStr">
        <is>
          <t>spline value</t>
        </is>
      </c>
      <c r="G2456" s="18" t="n"/>
      <c r="H2456" s="33" t="n">
        <v>8.18</v>
      </c>
      <c r="I2456" s="33" t="n"/>
      <c r="J2456" s="33" t="n"/>
      <c r="K2456" s="34" t="n">
        <v>-0.8886173818688685</v>
      </c>
      <c r="L2456" s="35">
        <f>IF(ISNUMBER(K2456),EXP(K2456),"")</f>
        <v/>
      </c>
      <c r="M2456" s="18" t="inlineStr">
        <is>
          <t>every value from 0.01 to 24.55 in steps of 0.01</t>
        </is>
      </c>
      <c r="N2456" s="18" t="inlineStr">
        <is>
          <t>buildings|large|distance_to_river_km</t>
        </is>
      </c>
    </row>
    <row r="2457">
      <c r="B2457" s="18" t="inlineStr">
        <is>
          <t>buildings|large|distance_to_river_km|8.19</t>
        </is>
      </c>
      <c r="C2457" s="18" t="inlineStr">
        <is>
          <t>buildings</t>
        </is>
      </c>
      <c r="D2457" s="18" t="inlineStr">
        <is>
          <t>large</t>
        </is>
      </c>
      <c r="E2457" s="18" t="inlineStr">
        <is>
          <t>distance_to_river_km</t>
        </is>
      </c>
      <c r="F2457" s="18" t="inlineStr">
        <is>
          <t>spline value</t>
        </is>
      </c>
      <c r="G2457" s="18" t="n"/>
      <c r="H2457" s="33" t="n">
        <v>8.19</v>
      </c>
      <c r="I2457" s="33" t="n"/>
      <c r="J2457" s="33" t="n"/>
      <c r="K2457" s="34" t="n">
        <v>-0.8888334922637823</v>
      </c>
      <c r="L2457" s="35">
        <f>IF(ISNUMBER(K2457),EXP(K2457),"")</f>
        <v/>
      </c>
      <c r="M2457" s="18" t="inlineStr">
        <is>
          <t>every value from 0.01 to 24.55 in steps of 0.01</t>
        </is>
      </c>
      <c r="N2457" s="18" t="inlineStr">
        <is>
          <t>buildings|large|distance_to_river_km</t>
        </is>
      </c>
    </row>
    <row r="2458">
      <c r="B2458" s="18" t="inlineStr">
        <is>
          <t>buildings|large|distance_to_river_km|8.20</t>
        </is>
      </c>
      <c r="C2458" s="18" t="inlineStr">
        <is>
          <t>buildings</t>
        </is>
      </c>
      <c r="D2458" s="18" t="inlineStr">
        <is>
          <t>large</t>
        </is>
      </c>
      <c r="E2458" s="18" t="inlineStr">
        <is>
          <t>distance_to_river_km</t>
        </is>
      </c>
      <c r="F2458" s="18" t="inlineStr">
        <is>
          <t>spline value</t>
        </is>
      </c>
      <c r="G2458" s="18" t="n"/>
      <c r="H2458" s="33" t="n">
        <v>8.199999999999999</v>
      </c>
      <c r="I2458" s="33" t="n"/>
      <c r="J2458" s="33" t="n"/>
      <c r="K2458" s="34" t="n">
        <v>-0.8890495267116331</v>
      </c>
      <c r="L2458" s="35">
        <f>IF(ISNUMBER(K2458),EXP(K2458),"")</f>
        <v/>
      </c>
      <c r="M2458" s="18" t="inlineStr">
        <is>
          <t>every value from 0.01 to 24.55 in steps of 0.01</t>
        </is>
      </c>
      <c r="N2458" s="18" t="inlineStr">
        <is>
          <t>buildings|large|distance_to_river_km</t>
        </is>
      </c>
    </row>
    <row r="2459">
      <c r="B2459" s="18" t="inlineStr">
        <is>
          <t>buildings|large|distance_to_river_km|8.21</t>
        </is>
      </c>
      <c r="C2459" s="18" t="inlineStr">
        <is>
          <t>buildings</t>
        </is>
      </c>
      <c r="D2459" s="18" t="inlineStr">
        <is>
          <t>large</t>
        </is>
      </c>
      <c r="E2459" s="18" t="inlineStr">
        <is>
          <t>distance_to_river_km</t>
        </is>
      </c>
      <c r="F2459" s="18" t="inlineStr">
        <is>
          <t>spline value</t>
        </is>
      </c>
      <c r="G2459" s="18" t="n"/>
      <c r="H2459" s="33" t="n">
        <v>8.210000000000001</v>
      </c>
      <c r="I2459" s="33" t="n"/>
      <c r="J2459" s="33" t="n"/>
      <c r="K2459" s="34" t="n">
        <v>-0.8892654851255251</v>
      </c>
      <c r="L2459" s="35">
        <f>IF(ISNUMBER(K2459),EXP(K2459),"")</f>
        <v/>
      </c>
      <c r="M2459" s="18" t="inlineStr">
        <is>
          <t>every value from 0.01 to 24.55 in steps of 0.01</t>
        </is>
      </c>
      <c r="N2459" s="18" t="inlineStr">
        <is>
          <t>buildings|large|distance_to_river_km</t>
        </is>
      </c>
    </row>
    <row r="2460">
      <c r="B2460" s="18" t="inlineStr">
        <is>
          <t>buildings|large|distance_to_river_km|8.22</t>
        </is>
      </c>
      <c r="C2460" s="18" t="inlineStr">
        <is>
          <t>buildings</t>
        </is>
      </c>
      <c r="D2460" s="18" t="inlineStr">
        <is>
          <t>large</t>
        </is>
      </c>
      <c r="E2460" s="18" t="inlineStr">
        <is>
          <t>distance_to_river_km</t>
        </is>
      </c>
      <c r="F2460" s="18" t="inlineStr">
        <is>
          <t>spline value</t>
        </is>
      </c>
      <c r="G2460" s="18" t="n"/>
      <c r="H2460" s="33" t="n">
        <v>8.220000000000001</v>
      </c>
      <c r="I2460" s="33" t="n"/>
      <c r="J2460" s="33" t="n"/>
      <c r="K2460" s="34" t="n">
        <v>-0.8894813674185624</v>
      </c>
      <c r="L2460" s="35">
        <f>IF(ISNUMBER(K2460),EXP(K2460),"")</f>
        <v/>
      </c>
      <c r="M2460" s="18" t="inlineStr">
        <is>
          <t>every value from 0.01 to 24.55 in steps of 0.01</t>
        </is>
      </c>
      <c r="N2460" s="18" t="inlineStr">
        <is>
          <t>buildings|large|distance_to_river_km</t>
        </is>
      </c>
    </row>
    <row r="2461">
      <c r="B2461" s="18" t="inlineStr">
        <is>
          <t>buildings|large|distance_to_river_km|8.23</t>
        </is>
      </c>
      <c r="C2461" s="18" t="inlineStr">
        <is>
          <t>buildings</t>
        </is>
      </c>
      <c r="D2461" s="18" t="inlineStr">
        <is>
          <t>large</t>
        </is>
      </c>
      <c r="E2461" s="18" t="inlineStr">
        <is>
          <t>distance_to_river_km</t>
        </is>
      </c>
      <c r="F2461" s="18" t="inlineStr">
        <is>
          <t>spline value</t>
        </is>
      </c>
      <c r="G2461" s="18" t="n"/>
      <c r="H2461" s="33" t="n">
        <v>8.23</v>
      </c>
      <c r="I2461" s="33" t="n"/>
      <c r="J2461" s="33" t="n"/>
      <c r="K2461" s="34" t="n">
        <v>-0.8896971735038488</v>
      </c>
      <c r="L2461" s="35">
        <f>IF(ISNUMBER(K2461),EXP(K2461),"")</f>
        <v/>
      </c>
      <c r="M2461" s="18" t="inlineStr">
        <is>
          <t>every value from 0.01 to 24.55 in steps of 0.01</t>
        </is>
      </c>
      <c r="N2461" s="18" t="inlineStr">
        <is>
          <t>buildings|large|distance_to_river_km</t>
        </is>
      </c>
    </row>
    <row r="2462">
      <c r="B2462" s="18" t="inlineStr">
        <is>
          <t>buildings|large|distance_to_river_km|8.24</t>
        </is>
      </c>
      <c r="C2462" s="18" t="inlineStr">
        <is>
          <t>buildings</t>
        </is>
      </c>
      <c r="D2462" s="18" t="inlineStr">
        <is>
          <t>large</t>
        </is>
      </c>
      <c r="E2462" s="18" t="inlineStr">
        <is>
          <t>distance_to_river_km</t>
        </is>
      </c>
      <c r="F2462" s="18" t="inlineStr">
        <is>
          <t>spline value</t>
        </is>
      </c>
      <c r="G2462" s="18" t="n"/>
      <c r="H2462" s="33" t="n">
        <v>8.24</v>
      </c>
      <c r="I2462" s="33" t="n"/>
      <c r="J2462" s="33" t="n"/>
      <c r="K2462" s="34" t="n">
        <v>-0.8899129032944885</v>
      </c>
      <c r="L2462" s="35">
        <f>IF(ISNUMBER(K2462),EXP(K2462),"")</f>
        <v/>
      </c>
      <c r="M2462" s="18" t="inlineStr">
        <is>
          <t>every value from 0.01 to 24.55 in steps of 0.01</t>
        </is>
      </c>
      <c r="N2462" s="18" t="inlineStr">
        <is>
          <t>buildings|large|distance_to_river_km</t>
        </is>
      </c>
    </row>
    <row r="2463">
      <c r="B2463" s="18" t="inlineStr">
        <is>
          <t>buildings|large|distance_to_river_km|8.25</t>
        </is>
      </c>
      <c r="C2463" s="18" t="inlineStr">
        <is>
          <t>buildings</t>
        </is>
      </c>
      <c r="D2463" s="18" t="inlineStr">
        <is>
          <t>large</t>
        </is>
      </c>
      <c r="E2463" s="18" t="inlineStr">
        <is>
          <t>distance_to_river_km</t>
        </is>
      </c>
      <c r="F2463" s="18" t="inlineStr">
        <is>
          <t>spline value</t>
        </is>
      </c>
      <c r="G2463" s="18" t="n"/>
      <c r="H2463" s="33" t="n">
        <v>8.25</v>
      </c>
      <c r="I2463" s="33" t="n"/>
      <c r="J2463" s="33" t="n"/>
      <c r="K2463" s="34" t="n">
        <v>-0.8901285567035858</v>
      </c>
      <c r="L2463" s="35">
        <f>IF(ISNUMBER(K2463),EXP(K2463),"")</f>
        <v/>
      </c>
      <c r="M2463" s="18" t="inlineStr">
        <is>
          <t>every value from 0.01 to 24.55 in steps of 0.01</t>
        </is>
      </c>
      <c r="N2463" s="18" t="inlineStr">
        <is>
          <t>buildings|large|distance_to_river_km</t>
        </is>
      </c>
    </row>
    <row r="2464">
      <c r="B2464" s="18" t="inlineStr">
        <is>
          <t>buildings|large|distance_to_river_km|8.26</t>
        </is>
      </c>
      <c r="C2464" s="18" t="inlineStr">
        <is>
          <t>buildings</t>
        </is>
      </c>
      <c r="D2464" s="18" t="inlineStr">
        <is>
          <t>large</t>
        </is>
      </c>
      <c r="E2464" s="18" t="inlineStr">
        <is>
          <t>distance_to_river_km</t>
        </is>
      </c>
      <c r="F2464" s="18" t="inlineStr">
        <is>
          <t>spline value</t>
        </is>
      </c>
      <c r="G2464" s="18" t="n"/>
      <c r="H2464" s="33" t="n">
        <v>8.26</v>
      </c>
      <c r="I2464" s="33" t="n"/>
      <c r="J2464" s="33" t="n"/>
      <c r="K2464" s="34" t="n">
        <v>-0.8903441336442445</v>
      </c>
      <c r="L2464" s="35">
        <f>IF(ISNUMBER(K2464),EXP(K2464),"")</f>
        <v/>
      </c>
      <c r="M2464" s="18" t="inlineStr">
        <is>
          <t>every value from 0.01 to 24.55 in steps of 0.01</t>
        </is>
      </c>
      <c r="N2464" s="18" t="inlineStr">
        <is>
          <t>buildings|large|distance_to_river_km</t>
        </is>
      </c>
    </row>
    <row r="2465">
      <c r="B2465" s="18" t="inlineStr">
        <is>
          <t>buildings|large|distance_to_river_km|8.27</t>
        </is>
      </c>
      <c r="C2465" s="18" t="inlineStr">
        <is>
          <t>buildings</t>
        </is>
      </c>
      <c r="D2465" s="18" t="inlineStr">
        <is>
          <t>large</t>
        </is>
      </c>
      <c r="E2465" s="18" t="inlineStr">
        <is>
          <t>distance_to_river_km</t>
        </is>
      </c>
      <c r="F2465" s="18" t="inlineStr">
        <is>
          <t>spline value</t>
        </is>
      </c>
      <c r="G2465" s="18" t="n"/>
      <c r="H2465" s="33" t="n">
        <v>8.27</v>
      </c>
      <c r="I2465" s="33" t="n"/>
      <c r="J2465" s="33" t="n"/>
      <c r="K2465" s="34" t="n">
        <v>-0.8905596340295684</v>
      </c>
      <c r="L2465" s="35">
        <f>IF(ISNUMBER(K2465),EXP(K2465),"")</f>
        <v/>
      </c>
      <c r="M2465" s="18" t="inlineStr">
        <is>
          <t>every value from 0.01 to 24.55 in steps of 0.01</t>
        </is>
      </c>
      <c r="N2465" s="18" t="inlineStr">
        <is>
          <t>buildings|large|distance_to_river_km</t>
        </is>
      </c>
    </row>
    <row r="2466">
      <c r="B2466" s="18" t="inlineStr">
        <is>
          <t>buildings|large|distance_to_river_km|8.28</t>
        </is>
      </c>
      <c r="C2466" s="18" t="inlineStr">
        <is>
          <t>buildings</t>
        </is>
      </c>
      <c r="D2466" s="18" t="inlineStr">
        <is>
          <t>large</t>
        </is>
      </c>
      <c r="E2466" s="18" t="inlineStr">
        <is>
          <t>distance_to_river_km</t>
        </is>
      </c>
      <c r="F2466" s="18" t="inlineStr">
        <is>
          <t>spline value</t>
        </is>
      </c>
      <c r="G2466" s="18" t="n"/>
      <c r="H2466" s="33" t="n">
        <v>8.279999999999999</v>
      </c>
      <c r="I2466" s="33" t="n"/>
      <c r="J2466" s="33" t="n"/>
      <c r="K2466" s="34" t="n">
        <v>-0.8907750577726619</v>
      </c>
      <c r="L2466" s="35">
        <f>IF(ISNUMBER(K2466),EXP(K2466),"")</f>
        <v/>
      </c>
      <c r="M2466" s="18" t="inlineStr">
        <is>
          <t>every value from 0.01 to 24.55 in steps of 0.01</t>
        </is>
      </c>
      <c r="N2466" s="18" t="inlineStr">
        <is>
          <t>buildings|large|distance_to_river_km</t>
        </is>
      </c>
    </row>
    <row r="2467">
      <c r="B2467" s="18" t="inlineStr">
        <is>
          <t>buildings|large|distance_to_river_km|8.29</t>
        </is>
      </c>
      <c r="C2467" s="18" t="inlineStr">
        <is>
          <t>buildings</t>
        </is>
      </c>
      <c r="D2467" s="18" t="inlineStr">
        <is>
          <t>large</t>
        </is>
      </c>
      <c r="E2467" s="18" t="inlineStr">
        <is>
          <t>distance_to_river_km</t>
        </is>
      </c>
      <c r="F2467" s="18" t="inlineStr">
        <is>
          <t>spline value</t>
        </is>
      </c>
      <c r="G2467" s="18" t="n"/>
      <c r="H2467" s="33" t="n">
        <v>8.289999999999999</v>
      </c>
      <c r="I2467" s="33" t="n"/>
      <c r="J2467" s="33" t="n"/>
      <c r="K2467" s="34" t="n">
        <v>-0.8909904047866289</v>
      </c>
      <c r="L2467" s="35">
        <f>IF(ISNUMBER(K2467),EXP(K2467),"")</f>
        <v/>
      </c>
      <c r="M2467" s="18" t="inlineStr">
        <is>
          <t>every value from 0.01 to 24.55 in steps of 0.01</t>
        </is>
      </c>
      <c r="N2467" s="18" t="inlineStr">
        <is>
          <t>buildings|large|distance_to_river_km</t>
        </is>
      </c>
    </row>
    <row r="2468">
      <c r="B2468" s="18" t="inlineStr">
        <is>
          <t>buildings|large|distance_to_river_km|8.30</t>
        </is>
      </c>
      <c r="C2468" s="18" t="inlineStr">
        <is>
          <t>buildings</t>
        </is>
      </c>
      <c r="D2468" s="18" t="inlineStr">
        <is>
          <t>large</t>
        </is>
      </c>
      <c r="E2468" s="18" t="inlineStr">
        <is>
          <t>distance_to_river_km</t>
        </is>
      </c>
      <c r="F2468" s="18" t="inlineStr">
        <is>
          <t>spline value</t>
        </is>
      </c>
      <c r="G2468" s="18" t="n"/>
      <c r="H2468" s="33" t="n">
        <v>8.300000000000001</v>
      </c>
      <c r="I2468" s="33" t="n"/>
      <c r="J2468" s="33" t="n"/>
      <c r="K2468" s="34" t="n">
        <v>-0.8912056749845738</v>
      </c>
      <c r="L2468" s="35">
        <f>IF(ISNUMBER(K2468),EXP(K2468),"")</f>
        <v/>
      </c>
      <c r="M2468" s="18" t="inlineStr">
        <is>
          <t>every value from 0.01 to 24.55 in steps of 0.01</t>
        </is>
      </c>
      <c r="N2468" s="18" t="inlineStr">
        <is>
          <t>buildings|large|distance_to_river_km</t>
        </is>
      </c>
    </row>
    <row r="2469">
      <c r="B2469" s="18" t="inlineStr">
        <is>
          <t>buildings|large|distance_to_river_km|8.31</t>
        </is>
      </c>
      <c r="C2469" s="18" t="inlineStr">
        <is>
          <t>buildings</t>
        </is>
      </c>
      <c r="D2469" s="18" t="inlineStr">
        <is>
          <t>large</t>
        </is>
      </c>
      <c r="E2469" s="18" t="inlineStr">
        <is>
          <t>distance_to_river_km</t>
        </is>
      </c>
      <c r="F2469" s="18" t="inlineStr">
        <is>
          <t>spline value</t>
        </is>
      </c>
      <c r="G2469" s="18" t="n"/>
      <c r="H2469" s="33" t="n">
        <v>8.31</v>
      </c>
      <c r="I2469" s="33" t="n"/>
      <c r="J2469" s="33" t="n"/>
      <c r="K2469" s="34" t="n">
        <v>-0.8914208682795999</v>
      </c>
      <c r="L2469" s="35">
        <f>IF(ISNUMBER(K2469),EXP(K2469),"")</f>
        <v/>
      </c>
      <c r="M2469" s="18" t="inlineStr">
        <is>
          <t>every value from 0.01 to 24.55 in steps of 0.01</t>
        </is>
      </c>
      <c r="N2469" s="18" t="inlineStr">
        <is>
          <t>buildings|large|distance_to_river_km</t>
        </is>
      </c>
    </row>
    <row r="2470">
      <c r="B2470" s="18" t="inlineStr">
        <is>
          <t>buildings|large|distance_to_river_km|8.32</t>
        </is>
      </c>
      <c r="C2470" s="18" t="inlineStr">
        <is>
          <t>buildings</t>
        </is>
      </c>
      <c r="D2470" s="18" t="inlineStr">
        <is>
          <t>large</t>
        </is>
      </c>
      <c r="E2470" s="18" t="inlineStr">
        <is>
          <t>distance_to_river_km</t>
        </is>
      </c>
      <c r="F2470" s="18" t="inlineStr">
        <is>
          <t>spline value</t>
        </is>
      </c>
      <c r="G2470" s="18" t="n"/>
      <c r="H2470" s="33" t="n">
        <v>8.32</v>
      </c>
      <c r="I2470" s="33" t="n"/>
      <c r="J2470" s="33" t="n"/>
      <c r="K2470" s="34" t="n">
        <v>-0.8916359845848121</v>
      </c>
      <c r="L2470" s="35">
        <f>IF(ISNUMBER(K2470),EXP(K2470),"")</f>
        <v/>
      </c>
      <c r="M2470" s="18" t="inlineStr">
        <is>
          <t>every value from 0.01 to 24.55 in steps of 0.01</t>
        </is>
      </c>
      <c r="N2470" s="18" t="inlineStr">
        <is>
          <t>buildings|large|distance_to_river_km</t>
        </is>
      </c>
    </row>
    <row r="2471">
      <c r="B2471" s="18" t="inlineStr">
        <is>
          <t>buildings|large|distance_to_river_km|8.33</t>
        </is>
      </c>
      <c r="C2471" s="18" t="inlineStr">
        <is>
          <t>buildings</t>
        </is>
      </c>
      <c r="D2471" s="18" t="inlineStr">
        <is>
          <t>large</t>
        </is>
      </c>
      <c r="E2471" s="18" t="inlineStr">
        <is>
          <t>distance_to_river_km</t>
        </is>
      </c>
      <c r="F2471" s="18" t="inlineStr">
        <is>
          <t>spline value</t>
        </is>
      </c>
      <c r="G2471" s="18" t="n"/>
      <c r="H2471" s="33" t="n">
        <v>8.33</v>
      </c>
      <c r="I2471" s="33" t="n"/>
      <c r="J2471" s="33" t="n"/>
      <c r="K2471" s="34" t="n">
        <v>-0.891851023813314</v>
      </c>
      <c r="L2471" s="35">
        <f>IF(ISNUMBER(K2471),EXP(K2471),"")</f>
        <v/>
      </c>
      <c r="M2471" s="18" t="inlineStr">
        <is>
          <t>every value from 0.01 to 24.55 in steps of 0.01</t>
        </is>
      </c>
      <c r="N2471" s="18" t="inlineStr">
        <is>
          <t>buildings|large|distance_to_river_km</t>
        </is>
      </c>
    </row>
    <row r="2472">
      <c r="B2472" s="18" t="inlineStr">
        <is>
          <t>buildings|large|distance_to_river_km|8.34</t>
        </is>
      </c>
      <c r="C2472" s="18" t="inlineStr">
        <is>
          <t>buildings</t>
        </is>
      </c>
      <c r="D2472" s="18" t="inlineStr">
        <is>
          <t>large</t>
        </is>
      </c>
      <c r="E2472" s="18" t="inlineStr">
        <is>
          <t>distance_to_river_km</t>
        </is>
      </c>
      <c r="F2472" s="18" t="inlineStr">
        <is>
          <t>spline value</t>
        </is>
      </c>
      <c r="G2472" s="18" t="n"/>
      <c r="H2472" s="33" t="n">
        <v>8.34</v>
      </c>
      <c r="I2472" s="33" t="n"/>
      <c r="J2472" s="33" t="n"/>
      <c r="K2472" s="34" t="n">
        <v>-0.8920659858782095</v>
      </c>
      <c r="L2472" s="35">
        <f>IF(ISNUMBER(K2472),EXP(K2472),"")</f>
        <v/>
      </c>
      <c r="M2472" s="18" t="inlineStr">
        <is>
          <t>every value from 0.01 to 24.55 in steps of 0.01</t>
        </is>
      </c>
      <c r="N2472" s="18" t="inlineStr">
        <is>
          <t>buildings|large|distance_to_river_km</t>
        </is>
      </c>
    </row>
    <row r="2473">
      <c r="B2473" s="18" t="inlineStr">
        <is>
          <t>buildings|large|distance_to_river_km|8.35</t>
        </is>
      </c>
      <c r="C2473" s="18" t="inlineStr">
        <is>
          <t>buildings</t>
        </is>
      </c>
      <c r="D2473" s="18" t="inlineStr">
        <is>
          <t>large</t>
        </is>
      </c>
      <c r="E2473" s="18" t="inlineStr">
        <is>
          <t>distance_to_river_km</t>
        </is>
      </c>
      <c r="F2473" s="18" t="inlineStr">
        <is>
          <t>spline value</t>
        </is>
      </c>
      <c r="G2473" s="18" t="n"/>
      <c r="H2473" s="33" t="n">
        <v>8.35</v>
      </c>
      <c r="I2473" s="33" t="n"/>
      <c r="J2473" s="33" t="n"/>
      <c r="K2473" s="34" t="n">
        <v>-0.8922808706926025</v>
      </c>
      <c r="L2473" s="35">
        <f>IF(ISNUMBER(K2473),EXP(K2473),"")</f>
        <v/>
      </c>
      <c r="M2473" s="18" t="inlineStr">
        <is>
          <t>every value from 0.01 to 24.55 in steps of 0.01</t>
        </is>
      </c>
      <c r="N2473" s="18" t="inlineStr">
        <is>
          <t>buildings|large|distance_to_river_km</t>
        </is>
      </c>
    </row>
    <row r="2474">
      <c r="B2474" s="18" t="inlineStr">
        <is>
          <t>buildings|large|distance_to_river_km|8.36</t>
        </is>
      </c>
      <c r="C2474" s="18" t="inlineStr">
        <is>
          <t>buildings</t>
        </is>
      </c>
      <c r="D2474" s="18" t="inlineStr">
        <is>
          <t>large</t>
        </is>
      </c>
      <c r="E2474" s="18" t="inlineStr">
        <is>
          <t>distance_to_river_km</t>
        </is>
      </c>
      <c r="F2474" s="18" t="inlineStr">
        <is>
          <t>spline value</t>
        </is>
      </c>
      <c r="G2474" s="18" t="n"/>
      <c r="H2474" s="33" t="n">
        <v>8.359999999999999</v>
      </c>
      <c r="I2474" s="33" t="n"/>
      <c r="J2474" s="33" t="n"/>
      <c r="K2474" s="34" t="n">
        <v>-0.8924956781695981</v>
      </c>
      <c r="L2474" s="35">
        <f>IF(ISNUMBER(K2474),EXP(K2474),"")</f>
        <v/>
      </c>
      <c r="M2474" s="18" t="inlineStr">
        <is>
          <t>every value from 0.01 to 24.55 in steps of 0.01</t>
        </is>
      </c>
      <c r="N2474" s="18" t="inlineStr">
        <is>
          <t>buildings|large|distance_to_river_km</t>
        </is>
      </c>
    </row>
    <row r="2475">
      <c r="B2475" s="18" t="inlineStr">
        <is>
          <t>buildings|large|distance_to_river_km|8.37</t>
        </is>
      </c>
      <c r="C2475" s="18" t="inlineStr">
        <is>
          <t>buildings</t>
        </is>
      </c>
      <c r="D2475" s="18" t="inlineStr">
        <is>
          <t>large</t>
        </is>
      </c>
      <c r="E2475" s="18" t="inlineStr">
        <is>
          <t>distance_to_river_km</t>
        </is>
      </c>
      <c r="F2475" s="18" t="inlineStr">
        <is>
          <t>spline value</t>
        </is>
      </c>
      <c r="G2475" s="18" t="n"/>
      <c r="H2475" s="33" t="n">
        <v>8.369999999999999</v>
      </c>
      <c r="I2475" s="33" t="n"/>
      <c r="J2475" s="33" t="n"/>
      <c r="K2475" s="34" t="n">
        <v>-0.8927104082222994</v>
      </c>
      <c r="L2475" s="35">
        <f>IF(ISNUMBER(K2475),EXP(K2475),"")</f>
        <v/>
      </c>
      <c r="M2475" s="18" t="inlineStr">
        <is>
          <t>every value from 0.01 to 24.55 in steps of 0.01</t>
        </is>
      </c>
      <c r="N2475" s="18" t="inlineStr">
        <is>
          <t>buildings|large|distance_to_river_km</t>
        </is>
      </c>
    </row>
    <row r="2476">
      <c r="B2476" s="18" t="inlineStr">
        <is>
          <t>buildings|large|distance_to_river_km|8.38</t>
        </is>
      </c>
      <c r="C2476" s="18" t="inlineStr">
        <is>
          <t>buildings</t>
        </is>
      </c>
      <c r="D2476" s="18" t="inlineStr">
        <is>
          <t>large</t>
        </is>
      </c>
      <c r="E2476" s="18" t="inlineStr">
        <is>
          <t>distance_to_river_km</t>
        </is>
      </c>
      <c r="F2476" s="18" t="inlineStr">
        <is>
          <t>spline value</t>
        </is>
      </c>
      <c r="G2476" s="18" t="n"/>
      <c r="H2476" s="33" t="n">
        <v>8.380000000000001</v>
      </c>
      <c r="I2476" s="33" t="n"/>
      <c r="J2476" s="33" t="n"/>
      <c r="K2476" s="34" t="n">
        <v>-0.8929250607638103</v>
      </c>
      <c r="L2476" s="35">
        <f>IF(ISNUMBER(K2476),EXP(K2476),"")</f>
        <v/>
      </c>
      <c r="M2476" s="18" t="inlineStr">
        <is>
          <t>every value from 0.01 to 24.55 in steps of 0.01</t>
        </is>
      </c>
      <c r="N2476" s="18" t="inlineStr">
        <is>
          <t>buildings|large|distance_to_river_km</t>
        </is>
      </c>
    </row>
    <row r="2477">
      <c r="B2477" s="18" t="inlineStr">
        <is>
          <t>buildings|large|distance_to_river_km|8.39</t>
        </is>
      </c>
      <c r="C2477" s="18" t="inlineStr">
        <is>
          <t>buildings</t>
        </is>
      </c>
      <c r="D2477" s="18" t="inlineStr">
        <is>
          <t>large</t>
        </is>
      </c>
      <c r="E2477" s="18" t="inlineStr">
        <is>
          <t>distance_to_river_km</t>
        </is>
      </c>
      <c r="F2477" s="18" t="inlineStr">
        <is>
          <t>spline value</t>
        </is>
      </c>
      <c r="G2477" s="18" t="n"/>
      <c r="H2477" s="33" t="n">
        <v>8.390000000000001</v>
      </c>
      <c r="I2477" s="33" t="n"/>
      <c r="J2477" s="33" t="n"/>
      <c r="K2477" s="34" t="n">
        <v>-0.8931396357072358</v>
      </c>
      <c r="L2477" s="35">
        <f>IF(ISNUMBER(K2477),EXP(K2477),"")</f>
        <v/>
      </c>
      <c r="M2477" s="18" t="inlineStr">
        <is>
          <t>every value from 0.01 to 24.55 in steps of 0.01</t>
        </is>
      </c>
      <c r="N2477" s="18" t="inlineStr">
        <is>
          <t>buildings|large|distance_to_river_km</t>
        </is>
      </c>
    </row>
    <row r="2478">
      <c r="B2478" s="18" t="inlineStr">
        <is>
          <t>buildings|large|distance_to_river_km|8.40</t>
        </is>
      </c>
      <c r="C2478" s="18" t="inlineStr">
        <is>
          <t>buildings</t>
        </is>
      </c>
      <c r="D2478" s="18" t="inlineStr">
        <is>
          <t>large</t>
        </is>
      </c>
      <c r="E2478" s="18" t="inlineStr">
        <is>
          <t>distance_to_river_km</t>
        </is>
      </c>
      <c r="F2478" s="18" t="inlineStr">
        <is>
          <t>spline value</t>
        </is>
      </c>
      <c r="G2478" s="18" t="n"/>
      <c r="H2478" s="33" t="n">
        <v>8.4</v>
      </c>
      <c r="I2478" s="33" t="n"/>
      <c r="J2478" s="33" t="n"/>
      <c r="K2478" s="34" t="n">
        <v>-0.8933541329656791</v>
      </c>
      <c r="L2478" s="35">
        <f>IF(ISNUMBER(K2478),EXP(K2478),"")</f>
        <v/>
      </c>
      <c r="M2478" s="18" t="inlineStr">
        <is>
          <t>every value from 0.01 to 24.55 in steps of 0.01</t>
        </is>
      </c>
      <c r="N2478" s="18" t="inlineStr">
        <is>
          <t>buildings|large|distance_to_river_km</t>
        </is>
      </c>
    </row>
    <row r="2479">
      <c r="B2479" s="18" t="inlineStr">
        <is>
          <t>buildings|large|distance_to_river_km|8.41</t>
        </is>
      </c>
      <c r="C2479" s="18" t="inlineStr">
        <is>
          <t>buildings</t>
        </is>
      </c>
      <c r="D2479" s="18" t="inlineStr">
        <is>
          <t>large</t>
        </is>
      </c>
      <c r="E2479" s="18" t="inlineStr">
        <is>
          <t>distance_to_river_km</t>
        </is>
      </c>
      <c r="F2479" s="18" t="inlineStr">
        <is>
          <t>spline value</t>
        </is>
      </c>
      <c r="G2479" s="18" t="n"/>
      <c r="H2479" s="33" t="n">
        <v>8.41</v>
      </c>
      <c r="I2479" s="33" t="n"/>
      <c r="J2479" s="33" t="n"/>
      <c r="K2479" s="34" t="n">
        <v>-0.8935685524522443</v>
      </c>
      <c r="L2479" s="35">
        <f>IF(ISNUMBER(K2479),EXP(K2479),"")</f>
        <v/>
      </c>
      <c r="M2479" s="18" t="inlineStr">
        <is>
          <t>every value from 0.01 to 24.55 in steps of 0.01</t>
        </is>
      </c>
      <c r="N2479" s="18" t="inlineStr">
        <is>
          <t>buildings|large|distance_to_river_km</t>
        </is>
      </c>
    </row>
    <row r="2480">
      <c r="B2480" s="18" t="inlineStr">
        <is>
          <t>buildings|large|distance_to_river_km|8.42</t>
        </is>
      </c>
      <c r="C2480" s="18" t="inlineStr">
        <is>
          <t>buildings</t>
        </is>
      </c>
      <c r="D2480" s="18" t="inlineStr">
        <is>
          <t>large</t>
        </is>
      </c>
      <c r="E2480" s="18" t="inlineStr">
        <is>
          <t>distance_to_river_km</t>
        </is>
      </c>
      <c r="F2480" s="18" t="inlineStr">
        <is>
          <t>spline value</t>
        </is>
      </c>
      <c r="G2480" s="18" t="n"/>
      <c r="H2480" s="33" t="n">
        <v>8.42</v>
      </c>
      <c r="I2480" s="33" t="n"/>
      <c r="J2480" s="33" t="n"/>
      <c r="K2480" s="34" t="n">
        <v>-0.8937828940800356</v>
      </c>
      <c r="L2480" s="35">
        <f>IF(ISNUMBER(K2480),EXP(K2480),"")</f>
        <v/>
      </c>
      <c r="M2480" s="18" t="inlineStr">
        <is>
          <t>every value from 0.01 to 24.55 in steps of 0.01</t>
        </is>
      </c>
      <c r="N2480" s="18" t="inlineStr">
        <is>
          <t>buildings|large|distance_to_river_km</t>
        </is>
      </c>
    </row>
    <row r="2481">
      <c r="B2481" s="18" t="inlineStr">
        <is>
          <t>buildings|large|distance_to_river_km|8.43</t>
        </is>
      </c>
      <c r="C2481" s="18" t="inlineStr">
        <is>
          <t>buildings</t>
        </is>
      </c>
      <c r="D2481" s="18" t="inlineStr">
        <is>
          <t>large</t>
        </is>
      </c>
      <c r="E2481" s="18" t="inlineStr">
        <is>
          <t>distance_to_river_km</t>
        </is>
      </c>
      <c r="F2481" s="18" t="inlineStr">
        <is>
          <t>spline value</t>
        </is>
      </c>
      <c r="G2481" s="18" t="n"/>
      <c r="H2481" s="33" t="n">
        <v>8.43</v>
      </c>
      <c r="I2481" s="33" t="n"/>
      <c r="J2481" s="33" t="n"/>
      <c r="K2481" s="34" t="n">
        <v>-0.8939971577621577</v>
      </c>
      <c r="L2481" s="35">
        <f>IF(ISNUMBER(K2481),EXP(K2481),"")</f>
        <v/>
      </c>
      <c r="M2481" s="18" t="inlineStr">
        <is>
          <t>every value from 0.01 to 24.55 in steps of 0.01</t>
        </is>
      </c>
      <c r="N2481" s="18" t="inlineStr">
        <is>
          <t>buildings|large|distance_to_river_km</t>
        </is>
      </c>
    </row>
    <row r="2482">
      <c r="B2482" s="18" t="inlineStr">
        <is>
          <t>buildings|large|distance_to_river_km|8.44</t>
        </is>
      </c>
      <c r="C2482" s="18" t="inlineStr">
        <is>
          <t>buildings</t>
        </is>
      </c>
      <c r="D2482" s="18" t="inlineStr">
        <is>
          <t>large</t>
        </is>
      </c>
      <c r="E2482" s="18" t="inlineStr">
        <is>
          <t>distance_to_river_km</t>
        </is>
      </c>
      <c r="F2482" s="18" t="inlineStr">
        <is>
          <t>spline value</t>
        </is>
      </c>
      <c r="G2482" s="18" t="n"/>
      <c r="H2482" s="33" t="n">
        <v>8.44</v>
      </c>
      <c r="I2482" s="33" t="n"/>
      <c r="J2482" s="33" t="n"/>
      <c r="K2482" s="34" t="n">
        <v>-0.8942113434117138</v>
      </c>
      <c r="L2482" s="35">
        <f>IF(ISNUMBER(K2482),EXP(K2482),"")</f>
        <v/>
      </c>
      <c r="M2482" s="18" t="inlineStr">
        <is>
          <t>every value from 0.01 to 24.55 in steps of 0.01</t>
        </is>
      </c>
      <c r="N2482" s="18" t="inlineStr">
        <is>
          <t>buildings|large|distance_to_river_km</t>
        </is>
      </c>
    </row>
    <row r="2483">
      <c r="B2483" s="18" t="inlineStr">
        <is>
          <t>buildings|large|distance_to_river_km|8.45</t>
        </is>
      </c>
      <c r="C2483" s="18" t="inlineStr">
        <is>
          <t>buildings</t>
        </is>
      </c>
      <c r="D2483" s="18" t="inlineStr">
        <is>
          <t>large</t>
        </is>
      </c>
      <c r="E2483" s="18" t="inlineStr">
        <is>
          <t>distance_to_river_km</t>
        </is>
      </c>
      <c r="F2483" s="18" t="inlineStr">
        <is>
          <t>spline value</t>
        </is>
      </c>
      <c r="G2483" s="18" t="n"/>
      <c r="H2483" s="33" t="n">
        <v>8.449999999999999</v>
      </c>
      <c r="I2483" s="33" t="n"/>
      <c r="J2483" s="33" t="n"/>
      <c r="K2483" s="34" t="n">
        <v>-0.8944254509418079</v>
      </c>
      <c r="L2483" s="35">
        <f>IF(ISNUMBER(K2483),EXP(K2483),"")</f>
        <v/>
      </c>
      <c r="M2483" s="18" t="inlineStr">
        <is>
          <t>every value from 0.01 to 24.55 in steps of 0.01</t>
        </is>
      </c>
      <c r="N2483" s="18" t="inlineStr">
        <is>
          <t>buildings|large|distance_to_river_km</t>
        </is>
      </c>
    </row>
    <row r="2484">
      <c r="B2484" s="18" t="inlineStr">
        <is>
          <t>buildings|large|distance_to_river_km|8.46</t>
        </is>
      </c>
      <c r="C2484" s="18" t="inlineStr">
        <is>
          <t>buildings</t>
        </is>
      </c>
      <c r="D2484" s="18" t="inlineStr">
        <is>
          <t>large</t>
        </is>
      </c>
      <c r="E2484" s="18" t="inlineStr">
        <is>
          <t>distance_to_river_km</t>
        </is>
      </c>
      <c r="F2484" s="18" t="inlineStr">
        <is>
          <t>spline value</t>
        </is>
      </c>
      <c r="G2484" s="18" t="n"/>
      <c r="H2484" s="33" t="n">
        <v>8.460000000000001</v>
      </c>
      <c r="I2484" s="33" t="n"/>
      <c r="J2484" s="33" t="n"/>
      <c r="K2484" s="34" t="n">
        <v>-0.8946394802655449</v>
      </c>
      <c r="L2484" s="35">
        <f>IF(ISNUMBER(K2484),EXP(K2484),"")</f>
        <v/>
      </c>
      <c r="M2484" s="18" t="inlineStr">
        <is>
          <t>every value from 0.01 to 24.55 in steps of 0.01</t>
        </is>
      </c>
      <c r="N2484" s="18" t="inlineStr">
        <is>
          <t>buildings|large|distance_to_river_km</t>
        </is>
      </c>
    </row>
    <row r="2485">
      <c r="B2485" s="18" t="inlineStr">
        <is>
          <t>buildings|large|distance_to_river_km|8.47</t>
        </is>
      </c>
      <c r="C2485" s="18" t="inlineStr">
        <is>
          <t>buildings</t>
        </is>
      </c>
      <c r="D2485" s="18" t="inlineStr">
        <is>
          <t>large</t>
        </is>
      </c>
      <c r="E2485" s="18" t="inlineStr">
        <is>
          <t>distance_to_river_km</t>
        </is>
      </c>
      <c r="F2485" s="18" t="inlineStr">
        <is>
          <t>spline value</t>
        </is>
      </c>
      <c r="G2485" s="18" t="n"/>
      <c r="H2485" s="33" t="n">
        <v>8.470000000000001</v>
      </c>
      <c r="I2485" s="33" t="n"/>
      <c r="J2485" s="33" t="n"/>
      <c r="K2485" s="34" t="n">
        <v>-0.894853431296028</v>
      </c>
      <c r="L2485" s="35">
        <f>IF(ISNUMBER(K2485),EXP(K2485),"")</f>
        <v/>
      </c>
      <c r="M2485" s="18" t="inlineStr">
        <is>
          <t>every value from 0.01 to 24.55 in steps of 0.01</t>
        </is>
      </c>
      <c r="N2485" s="18" t="inlineStr">
        <is>
          <t>buildings|large|distance_to_river_km</t>
        </is>
      </c>
    </row>
    <row r="2486">
      <c r="B2486" s="18" t="inlineStr">
        <is>
          <t>buildings|large|distance_to_river_km|8.48</t>
        </is>
      </c>
      <c r="C2486" s="18" t="inlineStr">
        <is>
          <t>buildings</t>
        </is>
      </c>
      <c r="D2486" s="18" t="inlineStr">
        <is>
          <t>large</t>
        </is>
      </c>
      <c r="E2486" s="18" t="inlineStr">
        <is>
          <t>distance_to_river_km</t>
        </is>
      </c>
      <c r="F2486" s="18" t="inlineStr">
        <is>
          <t>spline value</t>
        </is>
      </c>
      <c r="G2486" s="18" t="n"/>
      <c r="H2486" s="33" t="n">
        <v>8.48</v>
      </c>
      <c r="I2486" s="33" t="n"/>
      <c r="J2486" s="33" t="n"/>
      <c r="K2486" s="34" t="n">
        <v>-0.8950673039463616</v>
      </c>
      <c r="L2486" s="35">
        <f>IF(ISNUMBER(K2486),EXP(K2486),"")</f>
        <v/>
      </c>
      <c r="M2486" s="18" t="inlineStr">
        <is>
          <t>every value from 0.01 to 24.55 in steps of 0.01</t>
        </is>
      </c>
      <c r="N2486" s="18" t="inlineStr">
        <is>
          <t>buildings|large|distance_to_river_km</t>
        </is>
      </c>
    </row>
    <row r="2487">
      <c r="B2487" s="18" t="inlineStr">
        <is>
          <t>buildings|large|distance_to_river_km|8.49</t>
        </is>
      </c>
      <c r="C2487" s="18" t="inlineStr">
        <is>
          <t>buildings</t>
        </is>
      </c>
      <c r="D2487" s="18" t="inlineStr">
        <is>
          <t>large</t>
        </is>
      </c>
      <c r="E2487" s="18" t="inlineStr">
        <is>
          <t>distance_to_river_km</t>
        </is>
      </c>
      <c r="F2487" s="18" t="inlineStr">
        <is>
          <t>spline value</t>
        </is>
      </c>
      <c r="G2487" s="18" t="n"/>
      <c r="H2487" s="33" t="n">
        <v>8.49</v>
      </c>
      <c r="I2487" s="33" t="n"/>
      <c r="J2487" s="33" t="n"/>
      <c r="K2487" s="34" t="n">
        <v>-0.8952810981296495</v>
      </c>
      <c r="L2487" s="35">
        <f>IF(ISNUMBER(K2487),EXP(K2487),"")</f>
        <v/>
      </c>
      <c r="M2487" s="18" t="inlineStr">
        <is>
          <t>every value from 0.01 to 24.55 in steps of 0.01</t>
        </is>
      </c>
      <c r="N2487" s="18" t="inlineStr">
        <is>
          <t>buildings|large|distance_to_river_km</t>
        </is>
      </c>
    </row>
    <row r="2488">
      <c r="B2488" s="18" t="inlineStr">
        <is>
          <t>buildings|large|distance_to_river_km|8.50</t>
        </is>
      </c>
      <c r="C2488" s="18" t="inlineStr">
        <is>
          <t>buildings</t>
        </is>
      </c>
      <c r="D2488" s="18" t="inlineStr">
        <is>
          <t>large</t>
        </is>
      </c>
      <c r="E2488" s="18" t="inlineStr">
        <is>
          <t>distance_to_river_km</t>
        </is>
      </c>
      <c r="F2488" s="18" t="inlineStr">
        <is>
          <t>spline value</t>
        </is>
      </c>
      <c r="G2488" s="18" t="n"/>
      <c r="H2488" s="33" t="n">
        <v>8.5</v>
      </c>
      <c r="I2488" s="33" t="n"/>
      <c r="J2488" s="33" t="n"/>
      <c r="K2488" s="34" t="n">
        <v>-0.8954948137589963</v>
      </c>
      <c r="L2488" s="35">
        <f>IF(ISNUMBER(K2488),EXP(K2488),"")</f>
        <v/>
      </c>
      <c r="M2488" s="18" t="inlineStr">
        <is>
          <t>every value from 0.01 to 24.55 in steps of 0.01</t>
        </is>
      </c>
      <c r="N2488" s="18" t="inlineStr">
        <is>
          <t>buildings|large|distance_to_river_km</t>
        </is>
      </c>
    </row>
    <row r="2489">
      <c r="B2489" s="18" t="inlineStr">
        <is>
          <t>buildings|large|distance_to_river_km|8.51</t>
        </is>
      </c>
      <c r="C2489" s="18" t="inlineStr">
        <is>
          <t>buildings</t>
        </is>
      </c>
      <c r="D2489" s="18" t="inlineStr">
        <is>
          <t>large</t>
        </is>
      </c>
      <c r="E2489" s="18" t="inlineStr">
        <is>
          <t>distance_to_river_km</t>
        </is>
      </c>
      <c r="F2489" s="18" t="inlineStr">
        <is>
          <t>spline value</t>
        </is>
      </c>
      <c r="G2489" s="18" t="n"/>
      <c r="H2489" s="33" t="n">
        <v>8.51</v>
      </c>
      <c r="I2489" s="33" t="n"/>
      <c r="J2489" s="33" t="n"/>
      <c r="K2489" s="34" t="n">
        <v>-0.8957084507475055</v>
      </c>
      <c r="L2489" s="35">
        <f>IF(ISNUMBER(K2489),EXP(K2489),"")</f>
        <v/>
      </c>
      <c r="M2489" s="18" t="inlineStr">
        <is>
          <t>every value from 0.01 to 24.55 in steps of 0.01</t>
        </is>
      </c>
      <c r="N2489" s="18" t="inlineStr">
        <is>
          <t>buildings|large|distance_to_river_km</t>
        </is>
      </c>
    </row>
    <row r="2490">
      <c r="B2490" s="18" t="inlineStr">
        <is>
          <t>buildings|large|distance_to_river_km|8.52</t>
        </is>
      </c>
      <c r="C2490" s="18" t="inlineStr">
        <is>
          <t>buildings</t>
        </is>
      </c>
      <c r="D2490" s="18" t="inlineStr">
        <is>
          <t>large</t>
        </is>
      </c>
      <c r="E2490" s="18" t="inlineStr">
        <is>
          <t>distance_to_river_km</t>
        </is>
      </c>
      <c r="F2490" s="18" t="inlineStr">
        <is>
          <t>spline value</t>
        </is>
      </c>
      <c r="G2490" s="18" t="n"/>
      <c r="H2490" s="33" t="n">
        <v>8.52</v>
      </c>
      <c r="I2490" s="33" t="n"/>
      <c r="J2490" s="33" t="n"/>
      <c r="K2490" s="34" t="n">
        <v>-0.8959220090082815</v>
      </c>
      <c r="L2490" s="35">
        <f>IF(ISNUMBER(K2490),EXP(K2490),"")</f>
        <v/>
      </c>
      <c r="M2490" s="18" t="inlineStr">
        <is>
          <t>every value from 0.01 to 24.55 in steps of 0.01</t>
        </is>
      </c>
      <c r="N2490" s="18" t="inlineStr">
        <is>
          <t>buildings|large|distance_to_river_km</t>
        </is>
      </c>
    </row>
    <row r="2491">
      <c r="B2491" s="18" t="inlineStr">
        <is>
          <t>buildings|large|distance_to_river_km|8.53</t>
        </is>
      </c>
      <c r="C2491" s="18" t="inlineStr">
        <is>
          <t>buildings</t>
        </is>
      </c>
      <c r="D2491" s="18" t="inlineStr">
        <is>
          <t>large</t>
        </is>
      </c>
      <c r="E2491" s="18" t="inlineStr">
        <is>
          <t>distance_to_river_km</t>
        </is>
      </c>
      <c r="F2491" s="18" t="inlineStr">
        <is>
          <t>spline value</t>
        </is>
      </c>
      <c r="G2491" s="18" t="n"/>
      <c r="H2491" s="33" t="n">
        <v>8.529999999999999</v>
      </c>
      <c r="I2491" s="33" t="n"/>
      <c r="J2491" s="33" t="n"/>
      <c r="K2491" s="34" t="n">
        <v>-0.8961354884544278</v>
      </c>
      <c r="L2491" s="35">
        <f>IF(ISNUMBER(K2491),EXP(K2491),"")</f>
        <v/>
      </c>
      <c r="M2491" s="18" t="inlineStr">
        <is>
          <t>every value from 0.01 to 24.55 in steps of 0.01</t>
        </is>
      </c>
      <c r="N2491" s="18" t="inlineStr">
        <is>
          <t>buildings|large|distance_to_river_km</t>
        </is>
      </c>
    </row>
    <row r="2492">
      <c r="B2492" s="18" t="inlineStr">
        <is>
          <t>buildings|large|distance_to_river_km|8.54</t>
        </is>
      </c>
      <c r="C2492" s="18" t="inlineStr">
        <is>
          <t>buildings</t>
        </is>
      </c>
      <c r="D2492" s="18" t="inlineStr">
        <is>
          <t>large</t>
        </is>
      </c>
      <c r="E2492" s="18" t="inlineStr">
        <is>
          <t>distance_to_river_km</t>
        </is>
      </c>
      <c r="F2492" s="18" t="inlineStr">
        <is>
          <t>spline value</t>
        </is>
      </c>
      <c r="G2492" s="18" t="n"/>
      <c r="H2492" s="33" t="n">
        <v>8.539999999999999</v>
      </c>
      <c r="I2492" s="33" t="n"/>
      <c r="J2492" s="33" t="n"/>
      <c r="K2492" s="34" t="n">
        <v>-0.8963488889990494</v>
      </c>
      <c r="L2492" s="35">
        <f>IF(ISNUMBER(K2492),EXP(K2492),"")</f>
        <v/>
      </c>
      <c r="M2492" s="18" t="inlineStr">
        <is>
          <t>every value from 0.01 to 24.55 in steps of 0.01</t>
        </is>
      </c>
      <c r="N2492" s="18" t="inlineStr">
        <is>
          <t>buildings|large|distance_to_river_km</t>
        </is>
      </c>
    </row>
    <row r="2493">
      <c r="B2493" s="18" t="inlineStr">
        <is>
          <t>buildings|large|distance_to_river_km|8.55</t>
        </is>
      </c>
      <c r="C2493" s="18" t="inlineStr">
        <is>
          <t>buildings</t>
        </is>
      </c>
      <c r="D2493" s="18" t="inlineStr">
        <is>
          <t>large</t>
        </is>
      </c>
      <c r="E2493" s="18" t="inlineStr">
        <is>
          <t>distance_to_river_km</t>
        </is>
      </c>
      <c r="F2493" s="18" t="inlineStr">
        <is>
          <t>spline value</t>
        </is>
      </c>
      <c r="G2493" s="18" t="n"/>
      <c r="H2493" s="33" t="n">
        <v>8.550000000000001</v>
      </c>
      <c r="I2493" s="33" t="n"/>
      <c r="J2493" s="33" t="n"/>
      <c r="K2493" s="34" t="n">
        <v>-0.8965622105552493</v>
      </c>
      <c r="L2493" s="35">
        <f>IF(ISNUMBER(K2493),EXP(K2493),"")</f>
        <v/>
      </c>
      <c r="M2493" s="18" t="inlineStr">
        <is>
          <t>every value from 0.01 to 24.55 in steps of 0.01</t>
        </is>
      </c>
      <c r="N2493" s="18" t="inlineStr">
        <is>
          <t>buildings|large|distance_to_river_km</t>
        </is>
      </c>
    </row>
    <row r="2494">
      <c r="B2494" s="18" t="inlineStr">
        <is>
          <t>buildings|large|distance_to_river_km|8.56</t>
        </is>
      </c>
      <c r="C2494" s="18" t="inlineStr">
        <is>
          <t>buildings</t>
        </is>
      </c>
      <c r="D2494" s="18" t="inlineStr">
        <is>
          <t>large</t>
        </is>
      </c>
      <c r="E2494" s="18" t="inlineStr">
        <is>
          <t>distance_to_river_km</t>
        </is>
      </c>
      <c r="F2494" s="18" t="inlineStr">
        <is>
          <t>spline value</t>
        </is>
      </c>
      <c r="G2494" s="18" t="n"/>
      <c r="H2494" s="33" t="n">
        <v>8.56</v>
      </c>
      <c r="I2494" s="33" t="n"/>
      <c r="J2494" s="33" t="n"/>
      <c r="K2494" s="34" t="n">
        <v>-0.896775453036132</v>
      </c>
      <c r="L2494" s="35">
        <f>IF(ISNUMBER(K2494),EXP(K2494),"")</f>
        <v/>
      </c>
      <c r="M2494" s="18" t="inlineStr">
        <is>
          <t>every value from 0.01 to 24.55 in steps of 0.01</t>
        </is>
      </c>
      <c r="N2494" s="18" t="inlineStr">
        <is>
          <t>buildings|large|distance_to_river_km</t>
        </is>
      </c>
    </row>
    <row r="2495">
      <c r="B2495" s="18" t="inlineStr">
        <is>
          <t>buildings|large|distance_to_river_km|8.57</t>
        </is>
      </c>
      <c r="C2495" s="18" t="inlineStr">
        <is>
          <t>buildings</t>
        </is>
      </c>
      <c r="D2495" s="18" t="inlineStr">
        <is>
          <t>large</t>
        </is>
      </c>
      <c r="E2495" s="18" t="inlineStr">
        <is>
          <t>distance_to_river_km</t>
        </is>
      </c>
      <c r="F2495" s="18" t="inlineStr">
        <is>
          <t>spline value</t>
        </is>
      </c>
      <c r="G2495" s="18" t="n"/>
      <c r="H2495" s="33" t="n">
        <v>8.57</v>
      </c>
      <c r="I2495" s="33" t="n"/>
      <c r="J2495" s="33" t="n"/>
      <c r="K2495" s="34" t="n">
        <v>-0.896988616354802</v>
      </c>
      <c r="L2495" s="35">
        <f>IF(ISNUMBER(K2495),EXP(K2495),"")</f>
        <v/>
      </c>
      <c r="M2495" s="18" t="inlineStr">
        <is>
          <t>every value from 0.01 to 24.55 in steps of 0.01</t>
        </is>
      </c>
      <c r="N2495" s="18" t="inlineStr">
        <is>
          <t>buildings|large|distance_to_river_km</t>
        </is>
      </c>
    </row>
    <row r="2496">
      <c r="B2496" s="18" t="inlineStr">
        <is>
          <t>buildings|large|distance_to_river_km|8.58</t>
        </is>
      </c>
      <c r="C2496" s="18" t="inlineStr">
        <is>
          <t>buildings</t>
        </is>
      </c>
      <c r="D2496" s="18" t="inlineStr">
        <is>
          <t>large</t>
        </is>
      </c>
      <c r="E2496" s="18" t="inlineStr">
        <is>
          <t>distance_to_river_km</t>
        </is>
      </c>
      <c r="F2496" s="18" t="inlineStr">
        <is>
          <t>spline value</t>
        </is>
      </c>
      <c r="G2496" s="18" t="n"/>
      <c r="H2496" s="33" t="n">
        <v>8.58</v>
      </c>
      <c r="I2496" s="33" t="n"/>
      <c r="J2496" s="33" t="n"/>
      <c r="K2496" s="34" t="n">
        <v>-0.897201700424363</v>
      </c>
      <c r="L2496" s="35">
        <f>IF(ISNUMBER(K2496),EXP(K2496),"")</f>
        <v/>
      </c>
      <c r="M2496" s="18" t="inlineStr">
        <is>
          <t>every value from 0.01 to 24.55 in steps of 0.01</t>
        </is>
      </c>
      <c r="N2496" s="18" t="inlineStr">
        <is>
          <t>buildings|large|distance_to_river_km</t>
        </is>
      </c>
    </row>
    <row r="2497">
      <c r="B2497" s="18" t="inlineStr">
        <is>
          <t>buildings|large|distance_to_river_km|8.59</t>
        </is>
      </c>
      <c r="C2497" s="18" t="inlineStr">
        <is>
          <t>buildings</t>
        </is>
      </c>
      <c r="D2497" s="18" t="inlineStr">
        <is>
          <t>large</t>
        </is>
      </c>
      <c r="E2497" s="18" t="inlineStr">
        <is>
          <t>distance_to_river_km</t>
        </is>
      </c>
      <c r="F2497" s="18" t="inlineStr">
        <is>
          <t>spline value</t>
        </is>
      </c>
      <c r="G2497" s="18" t="n"/>
      <c r="H2497" s="33" t="n">
        <v>8.59</v>
      </c>
      <c r="I2497" s="33" t="n"/>
      <c r="J2497" s="33" t="n"/>
      <c r="K2497" s="34" t="n">
        <v>-0.8974147051579187</v>
      </c>
      <c r="L2497" s="35">
        <f>IF(ISNUMBER(K2497),EXP(K2497),"")</f>
        <v/>
      </c>
      <c r="M2497" s="18" t="inlineStr">
        <is>
          <t>every value from 0.01 to 24.55 in steps of 0.01</t>
        </is>
      </c>
      <c r="N2497" s="18" t="inlineStr">
        <is>
          <t>buildings|large|distance_to_river_km</t>
        </is>
      </c>
    </row>
    <row r="2498">
      <c r="B2498" s="18" t="inlineStr">
        <is>
          <t>buildings|large|distance_to_river_km|8.60</t>
        </is>
      </c>
      <c r="C2498" s="18" t="inlineStr">
        <is>
          <t>buildings</t>
        </is>
      </c>
      <c r="D2498" s="18" t="inlineStr">
        <is>
          <t>large</t>
        </is>
      </c>
      <c r="E2498" s="18" t="inlineStr">
        <is>
          <t>distance_to_river_km</t>
        </is>
      </c>
      <c r="F2498" s="18" t="inlineStr">
        <is>
          <t>spline value</t>
        </is>
      </c>
      <c r="G2498" s="18" t="n"/>
      <c r="H2498" s="33" t="n">
        <v>8.6</v>
      </c>
      <c r="I2498" s="33" t="n"/>
      <c r="J2498" s="33" t="n"/>
      <c r="K2498" s="34" t="n">
        <v>-0.8976276304685732</v>
      </c>
      <c r="L2498" s="35">
        <f>IF(ISNUMBER(K2498),EXP(K2498),"")</f>
        <v/>
      </c>
      <c r="M2498" s="18" t="inlineStr">
        <is>
          <t>every value from 0.01 to 24.55 in steps of 0.01</t>
        </is>
      </c>
      <c r="N2498" s="18" t="inlineStr">
        <is>
          <t>buildings|large|distance_to_river_km</t>
        </is>
      </c>
    </row>
    <row r="2499">
      <c r="B2499" s="18" t="inlineStr">
        <is>
          <t>buildings|large|distance_to_river_km|8.61</t>
        </is>
      </c>
      <c r="C2499" s="18" t="inlineStr">
        <is>
          <t>buildings</t>
        </is>
      </c>
      <c r="D2499" s="18" t="inlineStr">
        <is>
          <t>large</t>
        </is>
      </c>
      <c r="E2499" s="18" t="inlineStr">
        <is>
          <t>distance_to_river_km</t>
        </is>
      </c>
      <c r="F2499" s="18" t="inlineStr">
        <is>
          <t>spline value</t>
        </is>
      </c>
      <c r="G2499" s="18" t="n"/>
      <c r="H2499" s="33" t="n">
        <v>8.609999999999999</v>
      </c>
      <c r="I2499" s="33" t="n"/>
      <c r="J2499" s="33" t="n"/>
      <c r="K2499" s="34" t="n">
        <v>-0.8978404762694311</v>
      </c>
      <c r="L2499" s="35">
        <f>IF(ISNUMBER(K2499),EXP(K2499),"")</f>
        <v/>
      </c>
      <c r="M2499" s="18" t="inlineStr">
        <is>
          <t>every value from 0.01 to 24.55 in steps of 0.01</t>
        </is>
      </c>
      <c r="N2499" s="18" t="inlineStr">
        <is>
          <t>buildings|large|distance_to_river_km</t>
        </is>
      </c>
    </row>
    <row r="2500">
      <c r="B2500" s="18" t="inlineStr">
        <is>
          <t>buildings|large|distance_to_river_km|8.62</t>
        </is>
      </c>
      <c r="C2500" s="18" t="inlineStr">
        <is>
          <t>buildings</t>
        </is>
      </c>
      <c r="D2500" s="18" t="inlineStr">
        <is>
          <t>large</t>
        </is>
      </c>
      <c r="E2500" s="18" t="inlineStr">
        <is>
          <t>distance_to_river_km</t>
        </is>
      </c>
      <c r="F2500" s="18" t="inlineStr">
        <is>
          <t>spline value</t>
        </is>
      </c>
      <c r="G2500" s="18" t="n"/>
      <c r="H2500" s="33" t="n">
        <v>8.619999999999999</v>
      </c>
      <c r="I2500" s="33" t="n"/>
      <c r="J2500" s="33" t="n"/>
      <c r="K2500" s="34" t="n">
        <v>-0.898053242473596</v>
      </c>
      <c r="L2500" s="35">
        <f>IF(ISNUMBER(K2500),EXP(K2500),"")</f>
        <v/>
      </c>
      <c r="M2500" s="18" t="inlineStr">
        <is>
          <t>every value from 0.01 to 24.55 in steps of 0.01</t>
        </is>
      </c>
      <c r="N2500" s="18" t="inlineStr">
        <is>
          <t>buildings|large|distance_to_river_km</t>
        </is>
      </c>
    </row>
    <row r="2501">
      <c r="B2501" s="18" t="inlineStr">
        <is>
          <t>buildings|large|distance_to_river_km|8.63</t>
        </is>
      </c>
      <c r="C2501" s="18" t="inlineStr">
        <is>
          <t>buildings</t>
        </is>
      </c>
      <c r="D2501" s="18" t="inlineStr">
        <is>
          <t>large</t>
        </is>
      </c>
      <c r="E2501" s="18" t="inlineStr">
        <is>
          <t>distance_to_river_km</t>
        </is>
      </c>
      <c r="F2501" s="18" t="inlineStr">
        <is>
          <t>spline value</t>
        </is>
      </c>
      <c r="G2501" s="18" t="n"/>
      <c r="H2501" s="33" t="n">
        <v>8.630000000000001</v>
      </c>
      <c r="I2501" s="33" t="n"/>
      <c r="J2501" s="33" t="n"/>
      <c r="K2501" s="34" t="n">
        <v>-0.8982659289941721</v>
      </c>
      <c r="L2501" s="35">
        <f>IF(ISNUMBER(K2501),EXP(K2501),"")</f>
        <v/>
      </c>
      <c r="M2501" s="18" t="inlineStr">
        <is>
          <t>every value from 0.01 to 24.55 in steps of 0.01</t>
        </is>
      </c>
      <c r="N2501" s="18" t="inlineStr">
        <is>
          <t>buildings|large|distance_to_river_km</t>
        </is>
      </c>
    </row>
    <row r="2502">
      <c r="B2502" s="18" t="inlineStr">
        <is>
          <t>buildings|large|distance_to_river_km|8.64</t>
        </is>
      </c>
      <c r="C2502" s="18" t="inlineStr">
        <is>
          <t>buildings</t>
        </is>
      </c>
      <c r="D2502" s="18" t="inlineStr">
        <is>
          <t>large</t>
        </is>
      </c>
      <c r="E2502" s="18" t="inlineStr">
        <is>
          <t>distance_to_river_km</t>
        </is>
      </c>
      <c r="F2502" s="18" t="inlineStr">
        <is>
          <t>spline value</t>
        </is>
      </c>
      <c r="G2502" s="18" t="n"/>
      <c r="H2502" s="33" t="n">
        <v>8.640000000000001</v>
      </c>
      <c r="I2502" s="33" t="n"/>
      <c r="J2502" s="33" t="n"/>
      <c r="K2502" s="34" t="n">
        <v>-0.8984785357442635</v>
      </c>
      <c r="L2502" s="35">
        <f>IF(ISNUMBER(K2502),EXP(K2502),"")</f>
        <v/>
      </c>
      <c r="M2502" s="18" t="inlineStr">
        <is>
          <t>every value from 0.01 to 24.55 in steps of 0.01</t>
        </is>
      </c>
      <c r="N2502" s="18" t="inlineStr">
        <is>
          <t>buildings|large|distance_to_river_km</t>
        </is>
      </c>
    </row>
    <row r="2503">
      <c r="B2503" s="18" t="inlineStr">
        <is>
          <t>buildings|large|distance_to_river_km|8.65</t>
        </is>
      </c>
      <c r="C2503" s="18" t="inlineStr">
        <is>
          <t>buildings</t>
        </is>
      </c>
      <c r="D2503" s="18" t="inlineStr">
        <is>
          <t>large</t>
        </is>
      </c>
      <c r="E2503" s="18" t="inlineStr">
        <is>
          <t>distance_to_river_km</t>
        </is>
      </c>
      <c r="F2503" s="18" t="inlineStr">
        <is>
          <t>spline value</t>
        </is>
      </c>
      <c r="G2503" s="18" t="n"/>
      <c r="H2503" s="33" t="n">
        <v>8.65</v>
      </c>
      <c r="I2503" s="33" t="n"/>
      <c r="J2503" s="33" t="n"/>
      <c r="K2503" s="34" t="n">
        <v>-0.8986910626369743</v>
      </c>
      <c r="L2503" s="35">
        <f>IF(ISNUMBER(K2503),EXP(K2503),"")</f>
        <v/>
      </c>
      <c r="M2503" s="18" t="inlineStr">
        <is>
          <t>every value from 0.01 to 24.55 in steps of 0.01</t>
        </is>
      </c>
      <c r="N2503" s="18" t="inlineStr">
        <is>
          <t>buildings|large|distance_to_river_km</t>
        </is>
      </c>
    </row>
    <row r="2504">
      <c r="B2504" s="18" t="inlineStr">
        <is>
          <t>buildings|large|distance_to_river_km|8.66</t>
        </is>
      </c>
      <c r="C2504" s="18" t="inlineStr">
        <is>
          <t>buildings</t>
        </is>
      </c>
      <c r="D2504" s="18" t="inlineStr">
        <is>
          <t>large</t>
        </is>
      </c>
      <c r="E2504" s="18" t="inlineStr">
        <is>
          <t>distance_to_river_km</t>
        </is>
      </c>
      <c r="F2504" s="18" t="inlineStr">
        <is>
          <t>spline value</t>
        </is>
      </c>
      <c r="G2504" s="18" t="n"/>
      <c r="H2504" s="33" t="n">
        <v>8.66</v>
      </c>
      <c r="I2504" s="33" t="n"/>
      <c r="J2504" s="33" t="n"/>
      <c r="K2504" s="34" t="n">
        <v>-0.8989035095854079</v>
      </c>
      <c r="L2504" s="35">
        <f>IF(ISNUMBER(K2504),EXP(K2504),"")</f>
        <v/>
      </c>
      <c r="M2504" s="18" t="inlineStr">
        <is>
          <t>every value from 0.01 to 24.55 in steps of 0.01</t>
        </is>
      </c>
      <c r="N2504" s="18" t="inlineStr">
        <is>
          <t>buildings|large|distance_to_river_km</t>
        </is>
      </c>
    </row>
    <row r="2505">
      <c r="B2505" s="18" t="inlineStr">
        <is>
          <t>buildings|large|distance_to_river_km|8.67</t>
        </is>
      </c>
      <c r="C2505" s="18" t="inlineStr">
        <is>
          <t>buildings</t>
        </is>
      </c>
      <c r="D2505" s="18" t="inlineStr">
        <is>
          <t>large</t>
        </is>
      </c>
      <c r="E2505" s="18" t="inlineStr">
        <is>
          <t>distance_to_river_km</t>
        </is>
      </c>
      <c r="F2505" s="18" t="inlineStr">
        <is>
          <t>spline value</t>
        </is>
      </c>
      <c r="G2505" s="18" t="n"/>
      <c r="H2505" s="33" t="n">
        <v>8.67</v>
      </c>
      <c r="I2505" s="33" t="n"/>
      <c r="J2505" s="33" t="n"/>
      <c r="K2505" s="34" t="n">
        <v>-0.8991158765026691</v>
      </c>
      <c r="L2505" s="35">
        <f>IF(ISNUMBER(K2505),EXP(K2505),"")</f>
        <v/>
      </c>
      <c r="M2505" s="18" t="inlineStr">
        <is>
          <t>every value from 0.01 to 24.55 in steps of 0.01</t>
        </is>
      </c>
      <c r="N2505" s="18" t="inlineStr">
        <is>
          <t>buildings|large|distance_to_river_km</t>
        </is>
      </c>
    </row>
    <row r="2506">
      <c r="B2506" s="18" t="inlineStr">
        <is>
          <t>buildings|large|distance_to_river_km|8.68</t>
        </is>
      </c>
      <c r="C2506" s="18" t="inlineStr">
        <is>
          <t>buildings</t>
        </is>
      </c>
      <c r="D2506" s="18" t="inlineStr">
        <is>
          <t>large</t>
        </is>
      </c>
      <c r="E2506" s="18" t="inlineStr">
        <is>
          <t>distance_to_river_km</t>
        </is>
      </c>
      <c r="F2506" s="18" t="inlineStr">
        <is>
          <t>spline value</t>
        </is>
      </c>
      <c r="G2506" s="18" t="n"/>
      <c r="H2506" s="33" t="n">
        <v>8.68</v>
      </c>
      <c r="I2506" s="33" t="n"/>
      <c r="J2506" s="33" t="n"/>
      <c r="K2506" s="34" t="n">
        <v>-0.8993281633018619</v>
      </c>
      <c r="L2506" s="35">
        <f>IF(ISNUMBER(K2506),EXP(K2506),"")</f>
        <v/>
      </c>
      <c r="M2506" s="18" t="inlineStr">
        <is>
          <t>every value from 0.01 to 24.55 in steps of 0.01</t>
        </is>
      </c>
      <c r="N2506" s="18" t="inlineStr">
        <is>
          <t>buildings|large|distance_to_river_km</t>
        </is>
      </c>
    </row>
    <row r="2507">
      <c r="B2507" s="18" t="inlineStr">
        <is>
          <t>buildings|large|distance_to_river_km|8.69</t>
        </is>
      </c>
      <c r="C2507" s="18" t="inlineStr">
        <is>
          <t>buildings</t>
        </is>
      </c>
      <c r="D2507" s="18" t="inlineStr">
        <is>
          <t>large</t>
        </is>
      </c>
      <c r="E2507" s="18" t="inlineStr">
        <is>
          <t>distance_to_river_km</t>
        </is>
      </c>
      <c r="F2507" s="18" t="inlineStr">
        <is>
          <t>spline value</t>
        </is>
      </c>
      <c r="G2507" s="18" t="n"/>
      <c r="H2507" s="33" t="n">
        <v>8.69</v>
      </c>
      <c r="I2507" s="33" t="n"/>
      <c r="J2507" s="33" t="n"/>
      <c r="K2507" s="34" t="n">
        <v>-0.8995403698960901</v>
      </c>
      <c r="L2507" s="35">
        <f>IF(ISNUMBER(K2507),EXP(K2507),"")</f>
        <v/>
      </c>
      <c r="M2507" s="18" t="inlineStr">
        <is>
          <t>every value from 0.01 to 24.55 in steps of 0.01</t>
        </is>
      </c>
      <c r="N2507" s="18" t="inlineStr">
        <is>
          <t>buildings|large|distance_to_river_km</t>
        </is>
      </c>
    </row>
    <row r="2508">
      <c r="B2508" s="18" t="inlineStr">
        <is>
          <t>buildings|large|distance_to_river_km|8.70</t>
        </is>
      </c>
      <c r="C2508" s="18" t="inlineStr">
        <is>
          <t>buildings</t>
        </is>
      </c>
      <c r="D2508" s="18" t="inlineStr">
        <is>
          <t>large</t>
        </is>
      </c>
      <c r="E2508" s="18" t="inlineStr">
        <is>
          <t>distance_to_river_km</t>
        </is>
      </c>
      <c r="F2508" s="18" t="inlineStr">
        <is>
          <t>spline value</t>
        </is>
      </c>
      <c r="G2508" s="18" t="n"/>
      <c r="H2508" s="33" t="n">
        <v>8.699999999999999</v>
      </c>
      <c r="I2508" s="33" t="n"/>
      <c r="J2508" s="33" t="n"/>
      <c r="K2508" s="34" t="n">
        <v>-0.8997524961984578</v>
      </c>
      <c r="L2508" s="35">
        <f>IF(ISNUMBER(K2508),EXP(K2508),"")</f>
        <v/>
      </c>
      <c r="M2508" s="18" t="inlineStr">
        <is>
          <t>every value from 0.01 to 24.55 in steps of 0.01</t>
        </is>
      </c>
      <c r="N2508" s="18" t="inlineStr">
        <is>
          <t>buildings|large|distance_to_river_km</t>
        </is>
      </c>
    </row>
    <row r="2509">
      <c r="B2509" s="18" t="inlineStr">
        <is>
          <t>buildings|large|distance_to_river_km|8.71</t>
        </is>
      </c>
      <c r="C2509" s="18" t="inlineStr">
        <is>
          <t>buildings</t>
        </is>
      </c>
      <c r="D2509" s="18" t="inlineStr">
        <is>
          <t>large</t>
        </is>
      </c>
      <c r="E2509" s="18" t="inlineStr">
        <is>
          <t>distance_to_river_km</t>
        </is>
      </c>
      <c r="F2509" s="18" t="inlineStr">
        <is>
          <t>spline value</t>
        </is>
      </c>
      <c r="G2509" s="18" t="n"/>
      <c r="H2509" s="33" t="n">
        <v>8.710000000000001</v>
      </c>
      <c r="I2509" s="33" t="n"/>
      <c r="J2509" s="33" t="n"/>
      <c r="K2509" s="34" t="n">
        <v>-0.8999645421220689</v>
      </c>
      <c r="L2509" s="35">
        <f>IF(ISNUMBER(K2509),EXP(K2509),"")</f>
        <v/>
      </c>
      <c r="M2509" s="18" t="inlineStr">
        <is>
          <t>every value from 0.01 to 24.55 in steps of 0.01</t>
        </is>
      </c>
      <c r="N2509" s="18" t="inlineStr">
        <is>
          <t>buildings|large|distance_to_river_km</t>
        </is>
      </c>
    </row>
    <row r="2510">
      <c r="B2510" s="18" t="inlineStr">
        <is>
          <t>buildings|large|distance_to_river_km|8.72</t>
        </is>
      </c>
      <c r="C2510" s="18" t="inlineStr">
        <is>
          <t>buildings</t>
        </is>
      </c>
      <c r="D2510" s="18" t="inlineStr">
        <is>
          <t>large</t>
        </is>
      </c>
      <c r="E2510" s="18" t="inlineStr">
        <is>
          <t>distance_to_river_km</t>
        </is>
      </c>
      <c r="F2510" s="18" t="inlineStr">
        <is>
          <t>spline value</t>
        </is>
      </c>
      <c r="G2510" s="18" t="n"/>
      <c r="H2510" s="33" t="n">
        <v>8.720000000000001</v>
      </c>
      <c r="I2510" s="33" t="n"/>
      <c r="J2510" s="33" t="n"/>
      <c r="K2510" s="34" t="n">
        <v>-0.9001765075800278</v>
      </c>
      <c r="L2510" s="35">
        <f>IF(ISNUMBER(K2510),EXP(K2510),"")</f>
        <v/>
      </c>
      <c r="M2510" s="18" t="inlineStr">
        <is>
          <t>every value from 0.01 to 24.55 in steps of 0.01</t>
        </is>
      </c>
      <c r="N2510" s="18" t="inlineStr">
        <is>
          <t>buildings|large|distance_to_river_km</t>
        </is>
      </c>
    </row>
    <row r="2511">
      <c r="B2511" s="18" t="inlineStr">
        <is>
          <t>buildings|large|distance_to_river_km|8.73</t>
        </is>
      </c>
      <c r="C2511" s="18" t="inlineStr">
        <is>
          <t>buildings</t>
        </is>
      </c>
      <c r="D2511" s="18" t="inlineStr">
        <is>
          <t>large</t>
        </is>
      </c>
      <c r="E2511" s="18" t="inlineStr">
        <is>
          <t>distance_to_river_km</t>
        </is>
      </c>
      <c r="F2511" s="18" t="inlineStr">
        <is>
          <t>spline value</t>
        </is>
      </c>
      <c r="G2511" s="18" t="n"/>
      <c r="H2511" s="33" t="n">
        <v>8.73</v>
      </c>
      <c r="I2511" s="33" t="n"/>
      <c r="J2511" s="33" t="n"/>
      <c r="K2511" s="34" t="n">
        <v>-0.9003883924854381</v>
      </c>
      <c r="L2511" s="35">
        <f>IF(ISNUMBER(K2511),EXP(K2511),"")</f>
        <v/>
      </c>
      <c r="M2511" s="18" t="inlineStr">
        <is>
          <t>every value from 0.01 to 24.55 in steps of 0.01</t>
        </is>
      </c>
      <c r="N2511" s="18" t="inlineStr">
        <is>
          <t>buildings|large|distance_to_river_km</t>
        </is>
      </c>
    </row>
    <row r="2512">
      <c r="B2512" s="18" t="inlineStr">
        <is>
          <t>buildings|large|distance_to_river_km|8.74</t>
        </is>
      </c>
      <c r="C2512" s="18" t="inlineStr">
        <is>
          <t>buildings</t>
        </is>
      </c>
      <c r="D2512" s="18" t="inlineStr">
        <is>
          <t>large</t>
        </is>
      </c>
      <c r="E2512" s="18" t="inlineStr">
        <is>
          <t>distance_to_river_km</t>
        </is>
      </c>
      <c r="F2512" s="18" t="inlineStr">
        <is>
          <t>spline value</t>
        </is>
      </c>
      <c r="G2512" s="18" t="n"/>
      <c r="H2512" s="33" t="n">
        <v>8.74</v>
      </c>
      <c r="I2512" s="33" t="n"/>
      <c r="J2512" s="33" t="n"/>
      <c r="K2512" s="34" t="n">
        <v>-0.9006001967514041</v>
      </c>
      <c r="L2512" s="35">
        <f>IF(ISNUMBER(K2512),EXP(K2512),"")</f>
        <v/>
      </c>
      <c r="M2512" s="18" t="inlineStr">
        <is>
          <t>every value from 0.01 to 24.55 in steps of 0.01</t>
        </is>
      </c>
      <c r="N2512" s="18" t="inlineStr">
        <is>
          <t>buildings|large|distance_to_river_km</t>
        </is>
      </c>
    </row>
    <row r="2513">
      <c r="B2513" s="18" t="inlineStr">
        <is>
          <t>buildings|large|distance_to_river_km|8.75</t>
        </is>
      </c>
      <c r="C2513" s="18" t="inlineStr">
        <is>
          <t>buildings</t>
        </is>
      </c>
      <c r="D2513" s="18" t="inlineStr">
        <is>
          <t>large</t>
        </is>
      </c>
      <c r="E2513" s="18" t="inlineStr">
        <is>
          <t>distance_to_river_km</t>
        </is>
      </c>
      <c r="F2513" s="18" t="inlineStr">
        <is>
          <t>spline value</t>
        </is>
      </c>
      <c r="G2513" s="18" t="n"/>
      <c r="H2513" s="33" t="n">
        <v>8.75</v>
      </c>
      <c r="I2513" s="33" t="n"/>
      <c r="J2513" s="33" t="n"/>
      <c r="K2513" s="34" t="n">
        <v>-0.9008119202910301</v>
      </c>
      <c r="L2513" s="35">
        <f>IF(ISNUMBER(K2513),EXP(K2513),"")</f>
        <v/>
      </c>
      <c r="M2513" s="18" t="inlineStr">
        <is>
          <t>every value from 0.01 to 24.55 in steps of 0.01</t>
        </is>
      </c>
      <c r="N2513" s="18" t="inlineStr">
        <is>
          <t>buildings|large|distance_to_river_km</t>
        </is>
      </c>
    </row>
    <row r="2514">
      <c r="B2514" s="18" t="inlineStr">
        <is>
          <t>buildings|large|distance_to_river_km|8.76</t>
        </is>
      </c>
      <c r="C2514" s="18" t="inlineStr">
        <is>
          <t>buildings</t>
        </is>
      </c>
      <c r="D2514" s="18" t="inlineStr">
        <is>
          <t>large</t>
        </is>
      </c>
      <c r="E2514" s="18" t="inlineStr">
        <is>
          <t>distance_to_river_km</t>
        </is>
      </c>
      <c r="F2514" s="18" t="inlineStr">
        <is>
          <t>spline value</t>
        </is>
      </c>
      <c r="G2514" s="18" t="n"/>
      <c r="H2514" s="33" t="n">
        <v>8.76</v>
      </c>
      <c r="I2514" s="33" t="n"/>
      <c r="J2514" s="33" t="n"/>
      <c r="K2514" s="34" t="n">
        <v>-0.9010235630174199</v>
      </c>
      <c r="L2514" s="35">
        <f>IF(ISNUMBER(K2514),EXP(K2514),"")</f>
        <v/>
      </c>
      <c r="M2514" s="18" t="inlineStr">
        <is>
          <t>every value from 0.01 to 24.55 in steps of 0.01</t>
        </is>
      </c>
      <c r="N2514" s="18" t="inlineStr">
        <is>
          <t>buildings|large|distance_to_river_km</t>
        </is>
      </c>
    </row>
    <row r="2515">
      <c r="B2515" s="18" t="inlineStr">
        <is>
          <t>buildings|large|distance_to_river_km|8.77</t>
        </is>
      </c>
      <c r="C2515" s="18" t="inlineStr">
        <is>
          <t>buildings</t>
        </is>
      </c>
      <c r="D2515" s="18" t="inlineStr">
        <is>
          <t>large</t>
        </is>
      </c>
      <c r="E2515" s="18" t="inlineStr">
        <is>
          <t>distance_to_river_km</t>
        </is>
      </c>
      <c r="F2515" s="18" t="inlineStr">
        <is>
          <t>spline value</t>
        </is>
      </c>
      <c r="G2515" s="18" t="n"/>
      <c r="H2515" s="33" t="n">
        <v>8.77</v>
      </c>
      <c r="I2515" s="33" t="n"/>
      <c r="J2515" s="33" t="n"/>
      <c r="K2515" s="34" t="n">
        <v>-0.9012351248436771</v>
      </c>
      <c r="L2515" s="35">
        <f>IF(ISNUMBER(K2515),EXP(K2515),"")</f>
        <v/>
      </c>
      <c r="M2515" s="18" t="inlineStr">
        <is>
          <t>every value from 0.01 to 24.55 in steps of 0.01</t>
        </is>
      </c>
      <c r="N2515" s="18" t="inlineStr">
        <is>
          <t>buildings|large|distance_to_river_km</t>
        </is>
      </c>
    </row>
    <row r="2516">
      <c r="B2516" s="18" t="inlineStr">
        <is>
          <t>buildings|large|distance_to_river_km|8.78</t>
        </is>
      </c>
      <c r="C2516" s="18" t="inlineStr">
        <is>
          <t>buildings</t>
        </is>
      </c>
      <c r="D2516" s="18" t="inlineStr">
        <is>
          <t>large</t>
        </is>
      </c>
      <c r="E2516" s="18" t="inlineStr">
        <is>
          <t>distance_to_river_km</t>
        </is>
      </c>
      <c r="F2516" s="18" t="inlineStr">
        <is>
          <t>spline value</t>
        </is>
      </c>
      <c r="G2516" s="18" t="n"/>
      <c r="H2516" s="33" t="n">
        <v>8.779999999999999</v>
      </c>
      <c r="I2516" s="33" t="n"/>
      <c r="J2516" s="33" t="n"/>
      <c r="K2516" s="34" t="n">
        <v>-0.9014466056829064</v>
      </c>
      <c r="L2516" s="35">
        <f>IF(ISNUMBER(K2516),EXP(K2516),"")</f>
        <v/>
      </c>
      <c r="M2516" s="18" t="inlineStr">
        <is>
          <t>every value from 0.01 to 24.55 in steps of 0.01</t>
        </is>
      </c>
      <c r="N2516" s="18" t="inlineStr">
        <is>
          <t>buildings|large|distance_to_river_km</t>
        </is>
      </c>
    </row>
    <row r="2517">
      <c r="B2517" s="18" t="inlineStr">
        <is>
          <t>buildings|large|distance_to_river_km|8.79</t>
        </is>
      </c>
      <c r="C2517" s="18" t="inlineStr">
        <is>
          <t>buildings</t>
        </is>
      </c>
      <c r="D2517" s="18" t="inlineStr">
        <is>
          <t>large</t>
        </is>
      </c>
      <c r="E2517" s="18" t="inlineStr">
        <is>
          <t>distance_to_river_km</t>
        </is>
      </c>
      <c r="F2517" s="18" t="inlineStr">
        <is>
          <t>spline value</t>
        </is>
      </c>
      <c r="G2517" s="18" t="n"/>
      <c r="H2517" s="33" t="n">
        <v>8.789999999999999</v>
      </c>
      <c r="I2517" s="33" t="n"/>
      <c r="J2517" s="33" t="n"/>
      <c r="K2517" s="34" t="n">
        <v>-0.9016580054482117</v>
      </c>
      <c r="L2517" s="35">
        <f>IF(ISNUMBER(K2517),EXP(K2517),"")</f>
        <v/>
      </c>
      <c r="M2517" s="18" t="inlineStr">
        <is>
          <t>every value from 0.01 to 24.55 in steps of 0.01</t>
        </is>
      </c>
      <c r="N2517" s="18" t="inlineStr">
        <is>
          <t>buildings|large|distance_to_river_km</t>
        </is>
      </c>
    </row>
    <row r="2518">
      <c r="B2518" s="18" t="inlineStr">
        <is>
          <t>buildings|large|distance_to_river_km|8.80</t>
        </is>
      </c>
      <c r="C2518" s="18" t="inlineStr">
        <is>
          <t>buildings</t>
        </is>
      </c>
      <c r="D2518" s="18" t="inlineStr">
        <is>
          <t>large</t>
        </is>
      </c>
      <c r="E2518" s="18" t="inlineStr">
        <is>
          <t>distance_to_river_km</t>
        </is>
      </c>
      <c r="F2518" s="18" t="inlineStr">
        <is>
          <t>spline value</t>
        </is>
      </c>
      <c r="G2518" s="18" t="n"/>
      <c r="H2518" s="33" t="n">
        <v>8.800000000000001</v>
      </c>
      <c r="I2518" s="33" t="n"/>
      <c r="J2518" s="33" t="n"/>
      <c r="K2518" s="34" t="n">
        <v>-0.901869324052697</v>
      </c>
      <c r="L2518" s="35">
        <f>IF(ISNUMBER(K2518),EXP(K2518),"")</f>
        <v/>
      </c>
      <c r="M2518" s="18" t="inlineStr">
        <is>
          <t>every value from 0.01 to 24.55 in steps of 0.01</t>
        </is>
      </c>
      <c r="N2518" s="18" t="inlineStr">
        <is>
          <t>buildings|large|distance_to_river_km</t>
        </is>
      </c>
    </row>
    <row r="2519">
      <c r="B2519" s="18" t="inlineStr">
        <is>
          <t>buildings|large|distance_to_river_km|8.81</t>
        </is>
      </c>
      <c r="C2519" s="18" t="inlineStr">
        <is>
          <t>buildings</t>
        </is>
      </c>
      <c r="D2519" s="18" t="inlineStr">
        <is>
          <t>large</t>
        </is>
      </c>
      <c r="E2519" s="18" t="inlineStr">
        <is>
          <t>distance_to_river_km</t>
        </is>
      </c>
      <c r="F2519" s="18" t="inlineStr">
        <is>
          <t>spline value</t>
        </is>
      </c>
      <c r="G2519" s="18" t="n"/>
      <c r="H2519" s="33" t="n">
        <v>8.81</v>
      </c>
      <c r="I2519" s="33" t="n"/>
      <c r="J2519" s="33" t="n"/>
      <c r="K2519" s="34" t="n">
        <v>-0.9020805614094662</v>
      </c>
      <c r="L2519" s="35">
        <f>IF(ISNUMBER(K2519),EXP(K2519),"")</f>
        <v/>
      </c>
      <c r="M2519" s="18" t="inlineStr">
        <is>
          <t>every value from 0.01 to 24.55 in steps of 0.01</t>
        </is>
      </c>
      <c r="N2519" s="18" t="inlineStr">
        <is>
          <t>buildings|large|distance_to_river_km</t>
        </is>
      </c>
    </row>
    <row r="2520">
      <c r="B2520" s="18" t="inlineStr">
        <is>
          <t>buildings|large|distance_to_river_km|8.82</t>
        </is>
      </c>
      <c r="C2520" s="18" t="inlineStr">
        <is>
          <t>buildings</t>
        </is>
      </c>
      <c r="D2520" s="18" t="inlineStr">
        <is>
          <t>large</t>
        </is>
      </c>
      <c r="E2520" s="18" t="inlineStr">
        <is>
          <t>distance_to_river_km</t>
        </is>
      </c>
      <c r="F2520" s="18" t="inlineStr">
        <is>
          <t>spline value</t>
        </is>
      </c>
      <c r="G2520" s="18" t="n"/>
      <c r="H2520" s="33" t="n">
        <v>8.82</v>
      </c>
      <c r="I2520" s="33" t="n"/>
      <c r="J2520" s="33" t="n"/>
      <c r="K2520" s="34" t="n">
        <v>-0.9022917174316237</v>
      </c>
      <c r="L2520" s="35">
        <f>IF(ISNUMBER(K2520),EXP(K2520),"")</f>
        <v/>
      </c>
      <c r="M2520" s="18" t="inlineStr">
        <is>
          <t>every value from 0.01 to 24.55 in steps of 0.01</t>
        </is>
      </c>
      <c r="N2520" s="18" t="inlineStr">
        <is>
          <t>buildings|large|distance_to_river_km</t>
        </is>
      </c>
    </row>
    <row r="2521">
      <c r="B2521" s="18" t="inlineStr">
        <is>
          <t>buildings|large|distance_to_river_km|8.83</t>
        </is>
      </c>
      <c r="C2521" s="18" t="inlineStr">
        <is>
          <t>buildings</t>
        </is>
      </c>
      <c r="D2521" s="18" t="inlineStr">
        <is>
          <t>large</t>
        </is>
      </c>
      <c r="E2521" s="18" t="inlineStr">
        <is>
          <t>distance_to_river_km</t>
        </is>
      </c>
      <c r="F2521" s="18" t="inlineStr">
        <is>
          <t>spline value</t>
        </is>
      </c>
      <c r="G2521" s="18" t="n"/>
      <c r="H2521" s="33" t="n">
        <v>8.83</v>
      </c>
      <c r="I2521" s="33" t="n"/>
      <c r="J2521" s="33" t="n"/>
      <c r="K2521" s="34" t="n">
        <v>-0.9025027920322733</v>
      </c>
      <c r="L2521" s="35">
        <f>IF(ISNUMBER(K2521),EXP(K2521),"")</f>
        <v/>
      </c>
      <c r="M2521" s="18" t="inlineStr">
        <is>
          <t>every value from 0.01 to 24.55 in steps of 0.01</t>
        </is>
      </c>
      <c r="N2521" s="18" t="inlineStr">
        <is>
          <t>buildings|large|distance_to_river_km</t>
        </is>
      </c>
    </row>
    <row r="2522">
      <c r="B2522" s="18" t="inlineStr">
        <is>
          <t>buildings|large|distance_to_river_km|8.84</t>
        </is>
      </c>
      <c r="C2522" s="18" t="inlineStr">
        <is>
          <t>buildings</t>
        </is>
      </c>
      <c r="D2522" s="18" t="inlineStr">
        <is>
          <t>large</t>
        </is>
      </c>
      <c r="E2522" s="18" t="inlineStr">
        <is>
          <t>distance_to_river_km</t>
        </is>
      </c>
      <c r="F2522" s="18" t="inlineStr">
        <is>
          <t>spline value</t>
        </is>
      </c>
      <c r="G2522" s="18" t="n"/>
      <c r="H2522" s="33" t="n">
        <v>8.84</v>
      </c>
      <c r="I2522" s="33" t="n"/>
      <c r="J2522" s="33" t="n"/>
      <c r="K2522" s="34" t="n">
        <v>-0.9027137851245188</v>
      </c>
      <c r="L2522" s="35">
        <f>IF(ISNUMBER(K2522),EXP(K2522),"")</f>
        <v/>
      </c>
      <c r="M2522" s="18" t="inlineStr">
        <is>
          <t>every value from 0.01 to 24.55 in steps of 0.01</t>
        </is>
      </c>
      <c r="N2522" s="18" t="inlineStr">
        <is>
          <t>buildings|large|distance_to_river_km</t>
        </is>
      </c>
    </row>
    <row r="2523">
      <c r="B2523" s="18" t="inlineStr">
        <is>
          <t>buildings|large|distance_to_river_km|8.85</t>
        </is>
      </c>
      <c r="C2523" s="18" t="inlineStr">
        <is>
          <t>buildings</t>
        </is>
      </c>
      <c r="D2523" s="18" t="inlineStr">
        <is>
          <t>large</t>
        </is>
      </c>
      <c r="E2523" s="18" t="inlineStr">
        <is>
          <t>distance_to_river_km</t>
        </is>
      </c>
      <c r="F2523" s="18" t="inlineStr">
        <is>
          <t>spline value</t>
        </is>
      </c>
      <c r="G2523" s="18" t="n"/>
      <c r="H2523" s="33" t="n">
        <v>8.85</v>
      </c>
      <c r="I2523" s="33" t="n"/>
      <c r="J2523" s="33" t="n"/>
      <c r="K2523" s="34" t="n">
        <v>-0.9029246966214647</v>
      </c>
      <c r="L2523" s="35">
        <f>IF(ISNUMBER(K2523),EXP(K2523),"")</f>
        <v/>
      </c>
      <c r="M2523" s="18" t="inlineStr">
        <is>
          <t>every value from 0.01 to 24.55 in steps of 0.01</t>
        </is>
      </c>
      <c r="N2523" s="18" t="inlineStr">
        <is>
          <t>buildings|large|distance_to_river_km</t>
        </is>
      </c>
    </row>
    <row r="2524">
      <c r="B2524" s="18" t="inlineStr">
        <is>
          <t>buildings|large|distance_to_river_km|8.86</t>
        </is>
      </c>
      <c r="C2524" s="18" t="inlineStr">
        <is>
          <t>buildings</t>
        </is>
      </c>
      <c r="D2524" s="18" t="inlineStr">
        <is>
          <t>large</t>
        </is>
      </c>
      <c r="E2524" s="18" t="inlineStr">
        <is>
          <t>distance_to_river_km</t>
        </is>
      </c>
      <c r="F2524" s="18" t="inlineStr">
        <is>
          <t>spline value</t>
        </is>
      </c>
      <c r="G2524" s="18" t="n"/>
      <c r="H2524" s="33" t="n">
        <v>8.859999999999999</v>
      </c>
      <c r="I2524" s="33" t="n"/>
      <c r="J2524" s="33" t="n"/>
      <c r="K2524" s="34" t="n">
        <v>-0.903135526436215</v>
      </c>
      <c r="L2524" s="35">
        <f>IF(ISNUMBER(K2524),EXP(K2524),"")</f>
        <v/>
      </c>
      <c r="M2524" s="18" t="inlineStr">
        <is>
          <t>every value from 0.01 to 24.55 in steps of 0.01</t>
        </is>
      </c>
      <c r="N2524" s="18" t="inlineStr">
        <is>
          <t>buildings|large|distance_to_river_km</t>
        </is>
      </c>
    </row>
    <row r="2525">
      <c r="B2525" s="18" t="inlineStr">
        <is>
          <t>buildings|large|distance_to_river_km|8.87</t>
        </is>
      </c>
      <c r="C2525" s="18" t="inlineStr">
        <is>
          <t>buildings</t>
        </is>
      </c>
      <c r="D2525" s="18" t="inlineStr">
        <is>
          <t>large</t>
        </is>
      </c>
      <c r="E2525" s="18" t="inlineStr">
        <is>
          <t>distance_to_river_km</t>
        </is>
      </c>
      <c r="F2525" s="18" t="inlineStr">
        <is>
          <t>spline value</t>
        </is>
      </c>
      <c r="G2525" s="18" t="n"/>
      <c r="H2525" s="33" t="n">
        <v>8.869999999999999</v>
      </c>
      <c r="I2525" s="33" t="n"/>
      <c r="J2525" s="33" t="n"/>
      <c r="K2525" s="34" t="n">
        <v>-0.9033462744818734</v>
      </c>
      <c r="L2525" s="35">
        <f>IF(ISNUMBER(K2525),EXP(K2525),"")</f>
        <v/>
      </c>
      <c r="M2525" s="18" t="inlineStr">
        <is>
          <t>every value from 0.01 to 24.55 in steps of 0.01</t>
        </is>
      </c>
      <c r="N2525" s="18" t="inlineStr">
        <is>
          <t>buildings|large|distance_to_river_km</t>
        </is>
      </c>
    </row>
    <row r="2526">
      <c r="B2526" s="18" t="inlineStr">
        <is>
          <t>buildings|large|distance_to_river_km|8.88</t>
        </is>
      </c>
      <c r="C2526" s="18" t="inlineStr">
        <is>
          <t>buildings</t>
        </is>
      </c>
      <c r="D2526" s="18" t="inlineStr">
        <is>
          <t>large</t>
        </is>
      </c>
      <c r="E2526" s="18" t="inlineStr">
        <is>
          <t>distance_to_river_km</t>
        </is>
      </c>
      <c r="F2526" s="18" t="inlineStr">
        <is>
          <t>spline value</t>
        </is>
      </c>
      <c r="G2526" s="18" t="n"/>
      <c r="H2526" s="33" t="n">
        <v>8.880000000000001</v>
      </c>
      <c r="I2526" s="33" t="n"/>
      <c r="J2526" s="33" t="n"/>
      <c r="K2526" s="34" t="n">
        <v>-0.9035569406715441</v>
      </c>
      <c r="L2526" s="35">
        <f>IF(ISNUMBER(K2526),EXP(K2526),"")</f>
        <v/>
      </c>
      <c r="M2526" s="18" t="inlineStr">
        <is>
          <t>every value from 0.01 to 24.55 in steps of 0.01</t>
        </is>
      </c>
      <c r="N2526" s="18" t="inlineStr">
        <is>
          <t>buildings|large|distance_to_river_km</t>
        </is>
      </c>
    </row>
    <row r="2527">
      <c r="B2527" s="18" t="inlineStr">
        <is>
          <t>buildings|large|distance_to_river_km|8.89</t>
        </is>
      </c>
      <c r="C2527" s="18" t="inlineStr">
        <is>
          <t>buildings</t>
        </is>
      </c>
      <c r="D2527" s="18" t="inlineStr">
        <is>
          <t>large</t>
        </is>
      </c>
      <c r="E2527" s="18" t="inlineStr">
        <is>
          <t>distance_to_river_km</t>
        </is>
      </c>
      <c r="F2527" s="18" t="inlineStr">
        <is>
          <t>spline value</t>
        </is>
      </c>
      <c r="G2527" s="18" t="n"/>
      <c r="H2527" s="33" t="n">
        <v>8.890000000000001</v>
      </c>
      <c r="I2527" s="33" t="n"/>
      <c r="J2527" s="33" t="n"/>
      <c r="K2527" s="34" t="n">
        <v>-0.9037675249183315</v>
      </c>
      <c r="L2527" s="35">
        <f>IF(ISNUMBER(K2527),EXP(K2527),"")</f>
        <v/>
      </c>
      <c r="M2527" s="18" t="inlineStr">
        <is>
          <t>every value from 0.01 to 24.55 in steps of 0.01</t>
        </is>
      </c>
      <c r="N2527" s="18" t="inlineStr">
        <is>
          <t>buildings|large|distance_to_river_km</t>
        </is>
      </c>
    </row>
    <row r="2528">
      <c r="B2528" s="18" t="inlineStr">
        <is>
          <t>buildings|large|distance_to_river_km|8.90</t>
        </is>
      </c>
      <c r="C2528" s="18" t="inlineStr">
        <is>
          <t>buildings</t>
        </is>
      </c>
      <c r="D2528" s="18" t="inlineStr">
        <is>
          <t>large</t>
        </is>
      </c>
      <c r="E2528" s="18" t="inlineStr">
        <is>
          <t>distance_to_river_km</t>
        </is>
      </c>
      <c r="F2528" s="18" t="inlineStr">
        <is>
          <t>spline value</t>
        </is>
      </c>
      <c r="G2528" s="18" t="n"/>
      <c r="H2528" s="33" t="n">
        <v>8.9</v>
      </c>
      <c r="I2528" s="33" t="n"/>
      <c r="J2528" s="33" t="n"/>
      <c r="K2528" s="34" t="n">
        <v>-0.9039780271353391</v>
      </c>
      <c r="L2528" s="35">
        <f>IF(ISNUMBER(K2528),EXP(K2528),"")</f>
        <v/>
      </c>
      <c r="M2528" s="18" t="inlineStr">
        <is>
          <t>every value from 0.01 to 24.55 in steps of 0.01</t>
        </is>
      </c>
      <c r="N2528" s="18" t="inlineStr">
        <is>
          <t>buildings|large|distance_to_river_km</t>
        </is>
      </c>
    </row>
    <row r="2529">
      <c r="B2529" s="18" t="inlineStr">
        <is>
          <t>buildings|large|distance_to_river_km|8.91</t>
        </is>
      </c>
      <c r="C2529" s="18" t="inlineStr">
        <is>
          <t>buildings</t>
        </is>
      </c>
      <c r="D2529" s="18" t="inlineStr">
        <is>
          <t>large</t>
        </is>
      </c>
      <c r="E2529" s="18" t="inlineStr">
        <is>
          <t>distance_to_river_km</t>
        </is>
      </c>
      <c r="F2529" s="18" t="inlineStr">
        <is>
          <t>spline value</t>
        </is>
      </c>
      <c r="G2529" s="18" t="n"/>
      <c r="H2529" s="33" t="n">
        <v>8.91</v>
      </c>
      <c r="I2529" s="33" t="n"/>
      <c r="J2529" s="33" t="n"/>
      <c r="K2529" s="34" t="n">
        <v>-0.904188447235671</v>
      </c>
      <c r="L2529" s="35">
        <f>IF(ISNUMBER(K2529),EXP(K2529),"")</f>
        <v/>
      </c>
      <c r="M2529" s="18" t="inlineStr">
        <is>
          <t>every value from 0.01 to 24.55 in steps of 0.01</t>
        </is>
      </c>
      <c r="N2529" s="18" t="inlineStr">
        <is>
          <t>buildings|large|distance_to_river_km</t>
        </is>
      </c>
    </row>
    <row r="2530">
      <c r="B2530" s="18" t="inlineStr">
        <is>
          <t>buildings|large|distance_to_river_km|8.92</t>
        </is>
      </c>
      <c r="C2530" s="18" t="inlineStr">
        <is>
          <t>buildings</t>
        </is>
      </c>
      <c r="D2530" s="18" t="inlineStr">
        <is>
          <t>large</t>
        </is>
      </c>
      <c r="E2530" s="18" t="inlineStr">
        <is>
          <t>distance_to_river_km</t>
        </is>
      </c>
      <c r="F2530" s="18" t="inlineStr">
        <is>
          <t>spline value</t>
        </is>
      </c>
      <c r="G2530" s="18" t="n"/>
      <c r="H2530" s="33" t="n">
        <v>8.92</v>
      </c>
      <c r="I2530" s="33" t="n"/>
      <c r="J2530" s="33" t="n"/>
      <c r="K2530" s="34" t="n">
        <v>-0.9043987851324319</v>
      </c>
      <c r="L2530" s="35">
        <f>IF(ISNUMBER(K2530),EXP(K2530),"")</f>
        <v/>
      </c>
      <c r="M2530" s="18" t="inlineStr">
        <is>
          <t>every value from 0.01 to 24.55 in steps of 0.01</t>
        </is>
      </c>
      <c r="N2530" s="18" t="inlineStr">
        <is>
          <t>buildings|large|distance_to_river_km</t>
        </is>
      </c>
    </row>
    <row r="2531">
      <c r="B2531" s="18" t="inlineStr">
        <is>
          <t>buildings|large|distance_to_river_km|8.93</t>
        </is>
      </c>
      <c r="C2531" s="18" t="inlineStr">
        <is>
          <t>buildings</t>
        </is>
      </c>
      <c r="D2531" s="18" t="inlineStr">
        <is>
          <t>large</t>
        </is>
      </c>
      <c r="E2531" s="18" t="inlineStr">
        <is>
          <t>distance_to_river_km</t>
        </is>
      </c>
      <c r="F2531" s="18" t="inlineStr">
        <is>
          <t>spline value</t>
        </is>
      </c>
      <c r="G2531" s="18" t="n"/>
      <c r="H2531" s="33" t="n">
        <v>8.93</v>
      </c>
      <c r="I2531" s="33" t="n"/>
      <c r="J2531" s="33" t="n"/>
      <c r="K2531" s="34" t="n">
        <v>-0.9046090407387253</v>
      </c>
      <c r="L2531" s="35">
        <f>IF(ISNUMBER(K2531),EXP(K2531),"")</f>
        <v/>
      </c>
      <c r="M2531" s="18" t="inlineStr">
        <is>
          <t>every value from 0.01 to 24.55 in steps of 0.01</t>
        </is>
      </c>
      <c r="N2531" s="18" t="inlineStr">
        <is>
          <t>buildings|large|distance_to_river_km</t>
        </is>
      </c>
    </row>
    <row r="2532">
      <c r="B2532" s="18" t="inlineStr">
        <is>
          <t>buildings|large|distance_to_river_km|8.94</t>
        </is>
      </c>
      <c r="C2532" s="18" t="inlineStr">
        <is>
          <t>buildings</t>
        </is>
      </c>
      <c r="D2532" s="18" t="inlineStr">
        <is>
          <t>large</t>
        </is>
      </c>
      <c r="E2532" s="18" t="inlineStr">
        <is>
          <t>distance_to_river_km</t>
        </is>
      </c>
      <c r="F2532" s="18" t="inlineStr">
        <is>
          <t>spline value</t>
        </is>
      </c>
      <c r="G2532" s="18" t="n"/>
      <c r="H2532" s="33" t="n">
        <v>8.94</v>
      </c>
      <c r="I2532" s="33" t="n"/>
      <c r="J2532" s="33" t="n"/>
      <c r="K2532" s="34" t="n">
        <v>-0.9048192139676553</v>
      </c>
      <c r="L2532" s="35">
        <f>IF(ISNUMBER(K2532),EXP(K2532),"")</f>
        <v/>
      </c>
      <c r="M2532" s="18" t="inlineStr">
        <is>
          <t>every value from 0.01 to 24.55 in steps of 0.01</t>
        </is>
      </c>
      <c r="N2532" s="18" t="inlineStr">
        <is>
          <t>buildings|large|distance_to_river_km</t>
        </is>
      </c>
    </row>
    <row r="2533">
      <c r="B2533" s="18" t="inlineStr">
        <is>
          <t>buildings|large|distance_to_river_km|8.95</t>
        </is>
      </c>
      <c r="C2533" s="18" t="inlineStr">
        <is>
          <t>buildings</t>
        </is>
      </c>
      <c r="D2533" s="18" t="inlineStr">
        <is>
          <t>large</t>
        </is>
      </c>
      <c r="E2533" s="18" t="inlineStr">
        <is>
          <t>distance_to_river_km</t>
        </is>
      </c>
      <c r="F2533" s="18" t="inlineStr">
        <is>
          <t>spline value</t>
        </is>
      </c>
      <c r="G2533" s="18" t="n"/>
      <c r="H2533" s="33" t="n">
        <v>8.949999999999999</v>
      </c>
      <c r="I2533" s="33" t="n"/>
      <c r="J2533" s="33" t="n"/>
      <c r="K2533" s="34" t="n">
        <v>-0.9050293047323258</v>
      </c>
      <c r="L2533" s="35">
        <f>IF(ISNUMBER(K2533),EXP(K2533),"")</f>
        <v/>
      </c>
      <c r="M2533" s="18" t="inlineStr">
        <is>
          <t>every value from 0.01 to 24.55 in steps of 0.01</t>
        </is>
      </c>
      <c r="N2533" s="18" t="inlineStr">
        <is>
          <t>buildings|large|distance_to_river_km</t>
        </is>
      </c>
    </row>
    <row r="2534">
      <c r="B2534" s="18" t="inlineStr">
        <is>
          <t>buildings|large|distance_to_river_km|8.96</t>
        </is>
      </c>
      <c r="C2534" s="18" t="inlineStr">
        <is>
          <t>buildings</t>
        </is>
      </c>
      <c r="D2534" s="18" t="inlineStr">
        <is>
          <t>large</t>
        </is>
      </c>
      <c r="E2534" s="18" t="inlineStr">
        <is>
          <t>distance_to_river_km</t>
        </is>
      </c>
      <c r="F2534" s="18" t="inlineStr">
        <is>
          <t>spline value</t>
        </is>
      </c>
      <c r="G2534" s="18" t="n"/>
      <c r="H2534" s="33" t="n">
        <v>8.960000000000001</v>
      </c>
      <c r="I2534" s="33" t="n"/>
      <c r="J2534" s="33" t="n"/>
      <c r="K2534" s="34" t="n">
        <v>-0.9052393129458414</v>
      </c>
      <c r="L2534" s="35">
        <f>IF(ISNUMBER(K2534),EXP(K2534),"")</f>
        <v/>
      </c>
      <c r="M2534" s="18" t="inlineStr">
        <is>
          <t>every value from 0.01 to 24.55 in steps of 0.01</t>
        </is>
      </c>
      <c r="N2534" s="18" t="inlineStr">
        <is>
          <t>buildings|large|distance_to_river_km</t>
        </is>
      </c>
    </row>
    <row r="2535">
      <c r="B2535" s="18" t="inlineStr">
        <is>
          <t>buildings|large|distance_to_river_km|8.97</t>
        </is>
      </c>
      <c r="C2535" s="18" t="inlineStr">
        <is>
          <t>buildings</t>
        </is>
      </c>
      <c r="D2535" s="18" t="inlineStr">
        <is>
          <t>large</t>
        </is>
      </c>
      <c r="E2535" s="18" t="inlineStr">
        <is>
          <t>distance_to_river_km</t>
        </is>
      </c>
      <c r="F2535" s="18" t="inlineStr">
        <is>
          <t>spline value</t>
        </is>
      </c>
      <c r="G2535" s="18" t="n"/>
      <c r="H2535" s="33" t="n">
        <v>8.970000000000001</v>
      </c>
      <c r="I2535" s="33" t="n"/>
      <c r="J2535" s="33" t="n"/>
      <c r="K2535" s="34" t="n">
        <v>-0.9054492385213055</v>
      </c>
      <c r="L2535" s="35">
        <f>IF(ISNUMBER(K2535),EXP(K2535),"")</f>
        <v/>
      </c>
      <c r="M2535" s="18" t="inlineStr">
        <is>
          <t>every value from 0.01 to 24.55 in steps of 0.01</t>
        </is>
      </c>
      <c r="N2535" s="18" t="inlineStr">
        <is>
          <t>buildings|large|distance_to_river_km</t>
        </is>
      </c>
    </row>
    <row r="2536">
      <c r="B2536" s="18" t="inlineStr">
        <is>
          <t>buildings|large|distance_to_river_km|8.98</t>
        </is>
      </c>
      <c r="C2536" s="18" t="inlineStr">
        <is>
          <t>buildings</t>
        </is>
      </c>
      <c r="D2536" s="18" t="inlineStr">
        <is>
          <t>large</t>
        </is>
      </c>
      <c r="E2536" s="18" t="inlineStr">
        <is>
          <t>distance_to_river_km</t>
        </is>
      </c>
      <c r="F2536" s="18" t="inlineStr">
        <is>
          <t>spline value</t>
        </is>
      </c>
      <c r="G2536" s="18" t="n"/>
      <c r="H2536" s="33" t="n">
        <v>8.98</v>
      </c>
      <c r="I2536" s="33" t="n"/>
      <c r="J2536" s="33" t="n"/>
      <c r="K2536" s="34" t="n">
        <v>-0.9056590813718225</v>
      </c>
      <c r="L2536" s="35">
        <f>IF(ISNUMBER(K2536),EXP(K2536),"")</f>
        <v/>
      </c>
      <c r="M2536" s="18" t="inlineStr">
        <is>
          <t>every value from 0.01 to 24.55 in steps of 0.01</t>
        </is>
      </c>
      <c r="N2536" s="18" t="inlineStr">
        <is>
          <t>buildings|large|distance_to_river_km</t>
        </is>
      </c>
    </row>
    <row r="2537">
      <c r="B2537" s="18" t="inlineStr">
        <is>
          <t>buildings|large|distance_to_river_km|8.99</t>
        </is>
      </c>
      <c r="C2537" s="18" t="inlineStr">
        <is>
          <t>buildings</t>
        </is>
      </c>
      <c r="D2537" s="18" t="inlineStr">
        <is>
          <t>large</t>
        </is>
      </c>
      <c r="E2537" s="18" t="inlineStr">
        <is>
          <t>distance_to_river_km</t>
        </is>
      </c>
      <c r="F2537" s="18" t="inlineStr">
        <is>
          <t>spline value</t>
        </is>
      </c>
      <c r="G2537" s="18" t="n"/>
      <c r="H2537" s="33" t="n">
        <v>8.99</v>
      </c>
      <c r="I2537" s="33" t="n"/>
      <c r="J2537" s="33" t="n"/>
      <c r="K2537" s="34" t="n">
        <v>-0.9058688414104963</v>
      </c>
      <c r="L2537" s="35">
        <f>IF(ISNUMBER(K2537),EXP(K2537),"")</f>
        <v/>
      </c>
      <c r="M2537" s="18" t="inlineStr">
        <is>
          <t>every value from 0.01 to 24.55 in steps of 0.01</t>
        </is>
      </c>
      <c r="N2537" s="18" t="inlineStr">
        <is>
          <t>buildings|large|distance_to_river_km</t>
        </is>
      </c>
    </row>
    <row r="2538">
      <c r="B2538" s="18" t="inlineStr">
        <is>
          <t>buildings|large|distance_to_river_km|9.00</t>
        </is>
      </c>
      <c r="C2538" s="18" t="inlineStr">
        <is>
          <t>buildings</t>
        </is>
      </c>
      <c r="D2538" s="18" t="inlineStr">
        <is>
          <t>large</t>
        </is>
      </c>
      <c r="E2538" s="18" t="inlineStr">
        <is>
          <t>distance_to_river_km</t>
        </is>
      </c>
      <c r="F2538" s="18" t="inlineStr">
        <is>
          <t>spline value</t>
        </is>
      </c>
      <c r="G2538" s="18" t="n"/>
      <c r="H2538" s="33" t="n">
        <v>9</v>
      </c>
      <c r="I2538" s="33" t="n"/>
      <c r="J2538" s="33" t="n"/>
      <c r="K2538" s="34" t="n">
        <v>-0.9060785185504313</v>
      </c>
      <c r="L2538" s="35">
        <f>IF(ISNUMBER(K2538),EXP(K2538),"")</f>
        <v/>
      </c>
      <c r="M2538" s="18" t="inlineStr">
        <is>
          <t>every value from 0.01 to 24.55 in steps of 0.01</t>
        </is>
      </c>
      <c r="N2538" s="18" t="inlineStr">
        <is>
          <t>buildings|large|distance_to_river_km</t>
        </is>
      </c>
    </row>
    <row r="2539">
      <c r="B2539" s="18" t="inlineStr">
        <is>
          <t>buildings|large|distance_to_river_km|9.01</t>
        </is>
      </c>
      <c r="C2539" s="18" t="inlineStr">
        <is>
          <t>buildings</t>
        </is>
      </c>
      <c r="D2539" s="18" t="inlineStr">
        <is>
          <t>large</t>
        </is>
      </c>
      <c r="E2539" s="18" t="inlineStr">
        <is>
          <t>distance_to_river_km</t>
        </is>
      </c>
      <c r="F2539" s="18" t="inlineStr">
        <is>
          <t>spline value</t>
        </is>
      </c>
      <c r="G2539" s="18" t="n"/>
      <c r="H2539" s="33" t="n">
        <v>9.01</v>
      </c>
      <c r="I2539" s="33" t="n"/>
      <c r="J2539" s="33" t="n"/>
      <c r="K2539" s="34" t="n">
        <v>-0.9062881127047312</v>
      </c>
      <c r="L2539" s="35">
        <f>IF(ISNUMBER(K2539),EXP(K2539),"")</f>
        <v/>
      </c>
      <c r="M2539" s="18" t="inlineStr">
        <is>
          <t>every value from 0.01 to 24.55 in steps of 0.01</t>
        </is>
      </c>
      <c r="N2539" s="18" t="inlineStr">
        <is>
          <t>buildings|large|distance_to_river_km</t>
        </is>
      </c>
    </row>
    <row r="2540">
      <c r="B2540" s="18" t="inlineStr">
        <is>
          <t>buildings|large|distance_to_river_km|9.02</t>
        </is>
      </c>
      <c r="C2540" s="18" t="inlineStr">
        <is>
          <t>buildings</t>
        </is>
      </c>
      <c r="D2540" s="18" t="inlineStr">
        <is>
          <t>large</t>
        </is>
      </c>
      <c r="E2540" s="18" t="inlineStr">
        <is>
          <t>distance_to_river_km</t>
        </is>
      </c>
      <c r="F2540" s="18" t="inlineStr">
        <is>
          <t>spline value</t>
        </is>
      </c>
      <c r="G2540" s="18" t="n"/>
      <c r="H2540" s="33" t="n">
        <v>9.02</v>
      </c>
      <c r="I2540" s="33" t="n"/>
      <c r="J2540" s="33" t="n"/>
      <c r="K2540" s="34" t="n">
        <v>-0.9064976237864998</v>
      </c>
      <c r="L2540" s="35">
        <f>IF(ISNUMBER(K2540),EXP(K2540),"")</f>
        <v/>
      </c>
      <c r="M2540" s="18" t="inlineStr">
        <is>
          <t>every value from 0.01 to 24.55 in steps of 0.01</t>
        </is>
      </c>
      <c r="N2540" s="18" t="inlineStr">
        <is>
          <t>buildings|large|distance_to_river_km</t>
        </is>
      </c>
    </row>
    <row r="2541">
      <c r="B2541" s="18" t="inlineStr">
        <is>
          <t>buildings|large|distance_to_river_km|9.03</t>
        </is>
      </c>
      <c r="C2541" s="18" t="inlineStr">
        <is>
          <t>buildings</t>
        </is>
      </c>
      <c r="D2541" s="18" t="inlineStr">
        <is>
          <t>large</t>
        </is>
      </c>
      <c r="E2541" s="18" t="inlineStr">
        <is>
          <t>distance_to_river_km</t>
        </is>
      </c>
      <c r="F2541" s="18" t="inlineStr">
        <is>
          <t>spline value</t>
        </is>
      </c>
      <c r="G2541" s="18" t="n"/>
      <c r="H2541" s="33" t="n">
        <v>9.029999999999999</v>
      </c>
      <c r="I2541" s="33" t="n"/>
      <c r="J2541" s="33" t="n"/>
      <c r="K2541" s="34" t="n">
        <v>-0.9067070517088415</v>
      </c>
      <c r="L2541" s="35">
        <f>IF(ISNUMBER(K2541),EXP(K2541),"")</f>
        <v/>
      </c>
      <c r="M2541" s="18" t="inlineStr">
        <is>
          <t>every value from 0.01 to 24.55 in steps of 0.01</t>
        </is>
      </c>
      <c r="N2541" s="18" t="inlineStr">
        <is>
          <t>buildings|large|distance_to_river_km</t>
        </is>
      </c>
    </row>
    <row r="2542">
      <c r="B2542" s="18" t="inlineStr">
        <is>
          <t>buildings|large|distance_to_river_km|9.04</t>
        </is>
      </c>
      <c r="C2542" s="18" t="inlineStr">
        <is>
          <t>buildings</t>
        </is>
      </c>
      <c r="D2542" s="18" t="inlineStr">
        <is>
          <t>large</t>
        </is>
      </c>
      <c r="E2542" s="18" t="inlineStr">
        <is>
          <t>distance_to_river_km</t>
        </is>
      </c>
      <c r="F2542" s="18" t="inlineStr">
        <is>
          <t>spline value</t>
        </is>
      </c>
      <c r="G2542" s="18" t="n"/>
      <c r="H2542" s="33" t="n">
        <v>9.039999999999999</v>
      </c>
      <c r="I2542" s="33" t="n"/>
      <c r="J2542" s="33" t="n"/>
      <c r="K2542" s="34" t="n">
        <v>-0.9069163963848607</v>
      </c>
      <c r="L2542" s="35">
        <f>IF(ISNUMBER(K2542),EXP(K2542),"")</f>
        <v/>
      </c>
      <c r="M2542" s="18" t="inlineStr">
        <is>
          <t>every value from 0.01 to 24.55 in steps of 0.01</t>
        </is>
      </c>
      <c r="N2542" s="18" t="inlineStr">
        <is>
          <t>buildings|large|distance_to_river_km</t>
        </is>
      </c>
    </row>
    <row r="2543">
      <c r="B2543" s="18" t="inlineStr">
        <is>
          <t>buildings|large|distance_to_river_km|9.05</t>
        </is>
      </c>
      <c r="C2543" s="18" t="inlineStr">
        <is>
          <t>buildings</t>
        </is>
      </c>
      <c r="D2543" s="18" t="inlineStr">
        <is>
          <t>large</t>
        </is>
      </c>
      <c r="E2543" s="18" t="inlineStr">
        <is>
          <t>distance_to_river_km</t>
        </is>
      </c>
      <c r="F2543" s="18" t="inlineStr">
        <is>
          <t>spline value</t>
        </is>
      </c>
      <c r="G2543" s="18" t="n"/>
      <c r="H2543" s="33" t="n">
        <v>9.050000000000001</v>
      </c>
      <c r="I2543" s="33" t="n"/>
      <c r="J2543" s="33" t="n"/>
      <c r="K2543" s="34" t="n">
        <v>-0.9071256577276609</v>
      </c>
      <c r="L2543" s="35">
        <f>IF(ISNUMBER(K2543),EXP(K2543),"")</f>
        <v/>
      </c>
      <c r="M2543" s="18" t="inlineStr">
        <is>
          <t>every value from 0.01 to 24.55 in steps of 0.01</t>
        </is>
      </c>
      <c r="N2543" s="18" t="inlineStr">
        <is>
          <t>buildings|large|distance_to_river_km</t>
        </is>
      </c>
    </row>
    <row r="2544">
      <c r="B2544" s="18" t="inlineStr">
        <is>
          <t>buildings|large|distance_to_river_km|9.06</t>
        </is>
      </c>
      <c r="C2544" s="18" t="inlineStr">
        <is>
          <t>buildings</t>
        </is>
      </c>
      <c r="D2544" s="18" t="inlineStr">
        <is>
          <t>large</t>
        </is>
      </c>
      <c r="E2544" s="18" t="inlineStr">
        <is>
          <t>distance_to_river_km</t>
        </is>
      </c>
      <c r="F2544" s="18" t="inlineStr">
        <is>
          <t>spline value</t>
        </is>
      </c>
      <c r="G2544" s="18" t="n"/>
      <c r="H2544" s="33" t="n">
        <v>9.06</v>
      </c>
      <c r="I2544" s="33" t="n"/>
      <c r="J2544" s="33" t="n"/>
      <c r="K2544" s="34" t="n">
        <v>-0.907334835650346</v>
      </c>
      <c r="L2544" s="35">
        <f>IF(ISNUMBER(K2544),EXP(K2544),"")</f>
        <v/>
      </c>
      <c r="M2544" s="18" t="inlineStr">
        <is>
          <t>every value from 0.01 to 24.55 in steps of 0.01</t>
        </is>
      </c>
      <c r="N2544" s="18" t="inlineStr">
        <is>
          <t>buildings|large|distance_to_river_km</t>
        </is>
      </c>
    </row>
    <row r="2545">
      <c r="B2545" s="18" t="inlineStr">
        <is>
          <t>buildings|large|distance_to_river_km|9.07</t>
        </is>
      </c>
      <c r="C2545" s="18" t="inlineStr">
        <is>
          <t>buildings</t>
        </is>
      </c>
      <c r="D2545" s="18" t="inlineStr">
        <is>
          <t>large</t>
        </is>
      </c>
      <c r="E2545" s="18" t="inlineStr">
        <is>
          <t>distance_to_river_km</t>
        </is>
      </c>
      <c r="F2545" s="18" t="inlineStr">
        <is>
          <t>spline value</t>
        </is>
      </c>
      <c r="G2545" s="18" t="n"/>
      <c r="H2545" s="33" t="n">
        <v>9.07</v>
      </c>
      <c r="I2545" s="33" t="n"/>
      <c r="J2545" s="33" t="n"/>
      <c r="K2545" s="34" t="n">
        <v>-0.9075439300660211</v>
      </c>
      <c r="L2545" s="35">
        <f>IF(ISNUMBER(K2545),EXP(K2545),"")</f>
        <v/>
      </c>
      <c r="M2545" s="18" t="inlineStr">
        <is>
          <t>every value from 0.01 to 24.55 in steps of 0.01</t>
        </is>
      </c>
      <c r="N2545" s="18" t="inlineStr">
        <is>
          <t>buildings|large|distance_to_river_km</t>
        </is>
      </c>
    </row>
    <row r="2546">
      <c r="B2546" s="18" t="inlineStr">
        <is>
          <t>buildings|large|distance_to_river_km|9.08</t>
        </is>
      </c>
      <c r="C2546" s="18" t="inlineStr">
        <is>
          <t>buildings</t>
        </is>
      </c>
      <c r="D2546" s="18" t="inlineStr">
        <is>
          <t>large</t>
        </is>
      </c>
      <c r="E2546" s="18" t="inlineStr">
        <is>
          <t>distance_to_river_km</t>
        </is>
      </c>
      <c r="F2546" s="18" t="inlineStr">
        <is>
          <t>spline value</t>
        </is>
      </c>
      <c r="G2546" s="18" t="n"/>
      <c r="H2546" s="33" t="n">
        <v>9.08</v>
      </c>
      <c r="I2546" s="33" t="n"/>
      <c r="J2546" s="33" t="n"/>
      <c r="K2546" s="34" t="n">
        <v>-0.9077529408877891</v>
      </c>
      <c r="L2546" s="35">
        <f>IF(ISNUMBER(K2546),EXP(K2546),"")</f>
        <v/>
      </c>
      <c r="M2546" s="18" t="inlineStr">
        <is>
          <t>every value from 0.01 to 24.55 in steps of 0.01</t>
        </is>
      </c>
      <c r="N2546" s="18" t="inlineStr">
        <is>
          <t>buildings|large|distance_to_river_km</t>
        </is>
      </c>
    </row>
    <row r="2547">
      <c r="B2547" s="18" t="inlineStr">
        <is>
          <t>buildings|large|distance_to_river_km|9.09</t>
        </is>
      </c>
      <c r="C2547" s="18" t="inlineStr">
        <is>
          <t>buildings</t>
        </is>
      </c>
      <c r="D2547" s="18" t="inlineStr">
        <is>
          <t>large</t>
        </is>
      </c>
      <c r="E2547" s="18" t="inlineStr">
        <is>
          <t>distance_to_river_km</t>
        </is>
      </c>
      <c r="F2547" s="18" t="inlineStr">
        <is>
          <t>spline value</t>
        </is>
      </c>
      <c r="G2547" s="18" t="n"/>
      <c r="H2547" s="33" t="n">
        <v>9.09</v>
      </c>
      <c r="I2547" s="33" t="n"/>
      <c r="J2547" s="33" t="n"/>
      <c r="K2547" s="34" t="n">
        <v>-0.9079618680287546</v>
      </c>
      <c r="L2547" s="35">
        <f>IF(ISNUMBER(K2547),EXP(K2547),"")</f>
        <v/>
      </c>
      <c r="M2547" s="18" t="inlineStr">
        <is>
          <t>every value from 0.01 to 24.55 in steps of 0.01</t>
        </is>
      </c>
      <c r="N2547" s="18" t="inlineStr">
        <is>
          <t>buildings|large|distance_to_river_km</t>
        </is>
      </c>
    </row>
    <row r="2548">
      <c r="B2548" s="18" t="inlineStr">
        <is>
          <t>buildings|large|distance_to_river_km|9.10</t>
        </is>
      </c>
      <c r="C2548" s="18" t="inlineStr">
        <is>
          <t>buildings</t>
        </is>
      </c>
      <c r="D2548" s="18" t="inlineStr">
        <is>
          <t>large</t>
        </is>
      </c>
      <c r="E2548" s="18" t="inlineStr">
        <is>
          <t>distance_to_river_km</t>
        </is>
      </c>
      <c r="F2548" s="18" t="inlineStr">
        <is>
          <t>spline value</t>
        </is>
      </c>
      <c r="G2548" s="18" t="n"/>
      <c r="H2548" s="33" t="n">
        <v>9.1</v>
      </c>
      <c r="I2548" s="33" t="n"/>
      <c r="J2548" s="33" t="n"/>
      <c r="K2548" s="34" t="n">
        <v>-0.9081707114020209</v>
      </c>
      <c r="L2548" s="35">
        <f>IF(ISNUMBER(K2548),EXP(K2548),"")</f>
        <v/>
      </c>
      <c r="M2548" s="18" t="inlineStr">
        <is>
          <t>every value from 0.01 to 24.55 in steps of 0.01</t>
        </is>
      </c>
      <c r="N2548" s="18" t="inlineStr">
        <is>
          <t>buildings|large|distance_to_river_km</t>
        </is>
      </c>
    </row>
    <row r="2549">
      <c r="B2549" s="18" t="inlineStr">
        <is>
          <t>buildings|large|distance_to_river_km|9.11</t>
        </is>
      </c>
      <c r="C2549" s="18" t="inlineStr">
        <is>
          <t>buildings</t>
        </is>
      </c>
      <c r="D2549" s="18" t="inlineStr">
        <is>
          <t>large</t>
        </is>
      </c>
      <c r="E2549" s="18" t="inlineStr">
        <is>
          <t>distance_to_river_km</t>
        </is>
      </c>
      <c r="F2549" s="18" t="inlineStr">
        <is>
          <t>spline value</t>
        </is>
      </c>
      <c r="G2549" s="18" t="n"/>
      <c r="H2549" s="33" t="n">
        <v>9.109999999999999</v>
      </c>
      <c r="I2549" s="33" t="n"/>
      <c r="J2549" s="33" t="n"/>
      <c r="K2549" s="34" t="n">
        <v>-0.9083794709206932</v>
      </c>
      <c r="L2549" s="35">
        <f>IF(ISNUMBER(K2549),EXP(K2549),"")</f>
        <v/>
      </c>
      <c r="M2549" s="18" t="inlineStr">
        <is>
          <t>every value from 0.01 to 24.55 in steps of 0.01</t>
        </is>
      </c>
      <c r="N2549" s="18" t="inlineStr">
        <is>
          <t>buildings|large|distance_to_river_km</t>
        </is>
      </c>
    </row>
    <row r="2550">
      <c r="B2550" s="18" t="inlineStr">
        <is>
          <t>buildings|large|distance_to_river_km|9.12</t>
        </is>
      </c>
      <c r="C2550" s="18" t="inlineStr">
        <is>
          <t>buildings</t>
        </is>
      </c>
      <c r="D2550" s="18" t="inlineStr">
        <is>
          <t>large</t>
        </is>
      </c>
      <c r="E2550" s="18" t="inlineStr">
        <is>
          <t>distance_to_river_km</t>
        </is>
      </c>
      <c r="F2550" s="18" t="inlineStr">
        <is>
          <t>spline value</t>
        </is>
      </c>
      <c r="G2550" s="18" t="n"/>
      <c r="H2550" s="33" t="n">
        <v>9.119999999999999</v>
      </c>
      <c r="I2550" s="33" t="n"/>
      <c r="J2550" s="33" t="n"/>
      <c r="K2550" s="34" t="n">
        <v>-0.908588146497875</v>
      </c>
      <c r="L2550" s="35">
        <f>IF(ISNUMBER(K2550),EXP(K2550),"")</f>
        <v/>
      </c>
      <c r="M2550" s="18" t="inlineStr">
        <is>
          <t>every value from 0.01 to 24.55 in steps of 0.01</t>
        </is>
      </c>
      <c r="N2550" s="18" t="inlineStr">
        <is>
          <t>buildings|large|distance_to_river_km</t>
        </is>
      </c>
    </row>
    <row r="2551">
      <c r="B2551" s="18" t="inlineStr">
        <is>
          <t>buildings|large|distance_to_river_km|9.13</t>
        </is>
      </c>
      <c r="C2551" s="18" t="inlineStr">
        <is>
          <t>buildings</t>
        </is>
      </c>
      <c r="D2551" s="18" t="inlineStr">
        <is>
          <t>large</t>
        </is>
      </c>
      <c r="E2551" s="18" t="inlineStr">
        <is>
          <t>distance_to_river_km</t>
        </is>
      </c>
      <c r="F2551" s="18" t="inlineStr">
        <is>
          <t>spline value</t>
        </is>
      </c>
      <c r="G2551" s="18" t="n"/>
      <c r="H2551" s="33" t="n">
        <v>9.130000000000001</v>
      </c>
      <c r="I2551" s="33" t="n"/>
      <c r="J2551" s="33" t="n"/>
      <c r="K2551" s="34" t="n">
        <v>-0.90879673804667</v>
      </c>
      <c r="L2551" s="35">
        <f>IF(ISNUMBER(K2551),EXP(K2551),"")</f>
        <v/>
      </c>
      <c r="M2551" s="18" t="inlineStr">
        <is>
          <t>every value from 0.01 to 24.55 in steps of 0.01</t>
        </is>
      </c>
      <c r="N2551" s="18" t="inlineStr">
        <is>
          <t>buildings|large|distance_to_river_km</t>
        </is>
      </c>
    </row>
    <row r="2552">
      <c r="B2552" s="18" t="inlineStr">
        <is>
          <t>buildings|large|distance_to_river_km|9.14</t>
        </is>
      </c>
      <c r="C2552" s="18" t="inlineStr">
        <is>
          <t>buildings</t>
        </is>
      </c>
      <c r="D2552" s="18" t="inlineStr">
        <is>
          <t>large</t>
        </is>
      </c>
      <c r="E2552" s="18" t="inlineStr">
        <is>
          <t>distance_to_river_km</t>
        </is>
      </c>
      <c r="F2552" s="18" t="inlineStr">
        <is>
          <t>spline value</t>
        </is>
      </c>
      <c r="G2552" s="18" t="n"/>
      <c r="H2552" s="33" t="n">
        <v>9.140000000000001</v>
      </c>
      <c r="I2552" s="33" t="n"/>
      <c r="J2552" s="33" t="n"/>
      <c r="K2552" s="34" t="n">
        <v>-0.909005245480183</v>
      </c>
      <c r="L2552" s="35">
        <f>IF(ISNUMBER(K2552),EXP(K2552),"")</f>
        <v/>
      </c>
      <c r="M2552" s="18" t="inlineStr">
        <is>
          <t>every value from 0.01 to 24.55 in steps of 0.01</t>
        </is>
      </c>
      <c r="N2552" s="18" t="inlineStr">
        <is>
          <t>buildings|large|distance_to_river_km</t>
        </is>
      </c>
    </row>
    <row r="2553">
      <c r="B2553" s="18" t="inlineStr">
        <is>
          <t>buildings|large|distance_to_river_km|9.15</t>
        </is>
      </c>
      <c r="C2553" s="18" t="inlineStr">
        <is>
          <t>buildings</t>
        </is>
      </c>
      <c r="D2553" s="18" t="inlineStr">
        <is>
          <t>large</t>
        </is>
      </c>
      <c r="E2553" s="18" t="inlineStr">
        <is>
          <t>distance_to_river_km</t>
        </is>
      </c>
      <c r="F2553" s="18" t="inlineStr">
        <is>
          <t>spline value</t>
        </is>
      </c>
      <c r="G2553" s="18" t="n"/>
      <c r="H2553" s="33" t="n">
        <v>9.15</v>
      </c>
      <c r="I2553" s="33" t="n"/>
      <c r="J2553" s="33" t="n"/>
      <c r="K2553" s="34" t="n">
        <v>-0.9092136687115178</v>
      </c>
      <c r="L2553" s="35">
        <f>IF(ISNUMBER(K2553),EXP(K2553),"")</f>
        <v/>
      </c>
      <c r="M2553" s="18" t="inlineStr">
        <is>
          <t>every value from 0.01 to 24.55 in steps of 0.01</t>
        </is>
      </c>
      <c r="N2553" s="18" t="inlineStr">
        <is>
          <t>buildings|large|distance_to_river_km</t>
        </is>
      </c>
    </row>
    <row r="2554">
      <c r="B2554" s="18" t="inlineStr">
        <is>
          <t>buildings|large|distance_to_river_km|9.16</t>
        </is>
      </c>
      <c r="C2554" s="18" t="inlineStr">
        <is>
          <t>buildings</t>
        </is>
      </c>
      <c r="D2554" s="18" t="inlineStr">
        <is>
          <t>large</t>
        </is>
      </c>
      <c r="E2554" s="18" t="inlineStr">
        <is>
          <t>distance_to_river_km</t>
        </is>
      </c>
      <c r="F2554" s="18" t="inlineStr">
        <is>
          <t>spline value</t>
        </is>
      </c>
      <c r="G2554" s="18" t="n"/>
      <c r="H2554" s="33" t="n">
        <v>9.16</v>
      </c>
      <c r="I2554" s="33" t="n"/>
      <c r="J2554" s="33" t="n"/>
      <c r="K2554" s="34" t="n">
        <v>-0.9094220076537777</v>
      </c>
      <c r="L2554" s="35">
        <f>IF(ISNUMBER(K2554),EXP(K2554),"")</f>
        <v/>
      </c>
      <c r="M2554" s="18" t="inlineStr">
        <is>
          <t>every value from 0.01 to 24.55 in steps of 0.01</t>
        </is>
      </c>
      <c r="N2554" s="18" t="inlineStr">
        <is>
          <t>buildings|large|distance_to_river_km</t>
        </is>
      </c>
    </row>
    <row r="2555">
      <c r="B2555" s="18" t="inlineStr">
        <is>
          <t>buildings|large|distance_to_river_km|9.17</t>
        </is>
      </c>
      <c r="C2555" s="18" t="inlineStr">
        <is>
          <t>buildings</t>
        </is>
      </c>
      <c r="D2555" s="18" t="inlineStr">
        <is>
          <t>large</t>
        </is>
      </c>
      <c r="E2555" s="18" t="inlineStr">
        <is>
          <t>distance_to_river_km</t>
        </is>
      </c>
      <c r="F2555" s="18" t="inlineStr">
        <is>
          <t>spline value</t>
        </is>
      </c>
      <c r="G2555" s="18" t="n"/>
      <c r="H2555" s="33" t="n">
        <v>9.17</v>
      </c>
      <c r="I2555" s="33" t="n"/>
      <c r="J2555" s="33" t="n"/>
      <c r="K2555" s="34" t="n">
        <v>-0.9096302622200675</v>
      </c>
      <c r="L2555" s="35">
        <f>IF(ISNUMBER(K2555),EXP(K2555),"")</f>
        <v/>
      </c>
      <c r="M2555" s="18" t="inlineStr">
        <is>
          <t>every value from 0.01 to 24.55 in steps of 0.01</t>
        </is>
      </c>
      <c r="N2555" s="18" t="inlineStr">
        <is>
          <t>buildings|large|distance_to_river_km</t>
        </is>
      </c>
    </row>
    <row r="2556">
      <c r="B2556" s="18" t="inlineStr">
        <is>
          <t>buildings|large|distance_to_river_km|9.18</t>
        </is>
      </c>
      <c r="C2556" s="18" t="inlineStr">
        <is>
          <t>buildings</t>
        </is>
      </c>
      <c r="D2556" s="18" t="inlineStr">
        <is>
          <t>large</t>
        </is>
      </c>
      <c r="E2556" s="18" t="inlineStr">
        <is>
          <t>distance_to_river_km</t>
        </is>
      </c>
      <c r="F2556" s="18" t="inlineStr">
        <is>
          <t>spline value</t>
        </is>
      </c>
      <c r="G2556" s="18" t="n"/>
      <c r="H2556" s="33" t="n">
        <v>9.18</v>
      </c>
      <c r="I2556" s="33" t="n"/>
      <c r="J2556" s="33" t="n"/>
      <c r="K2556" s="34" t="n">
        <v>-0.9098384323234915</v>
      </c>
      <c r="L2556" s="35">
        <f>IF(ISNUMBER(K2556),EXP(K2556),"")</f>
        <v/>
      </c>
      <c r="M2556" s="18" t="inlineStr">
        <is>
          <t>every value from 0.01 to 24.55 in steps of 0.01</t>
        </is>
      </c>
      <c r="N2556" s="18" t="inlineStr">
        <is>
          <t>buildings|large|distance_to_river_km</t>
        </is>
      </c>
    </row>
    <row r="2557">
      <c r="B2557" s="18" t="inlineStr">
        <is>
          <t>buildings|large|distance_to_river_km|9.19</t>
        </is>
      </c>
      <c r="C2557" s="18" t="inlineStr">
        <is>
          <t>buildings</t>
        </is>
      </c>
      <c r="D2557" s="18" t="inlineStr">
        <is>
          <t>large</t>
        </is>
      </c>
      <c r="E2557" s="18" t="inlineStr">
        <is>
          <t>distance_to_river_km</t>
        </is>
      </c>
      <c r="F2557" s="18" t="inlineStr">
        <is>
          <t>spline value</t>
        </is>
      </c>
      <c r="G2557" s="18" t="n"/>
      <c r="H2557" s="33" t="n">
        <v>9.19</v>
      </c>
      <c r="I2557" s="33" t="n"/>
      <c r="J2557" s="33" t="n"/>
      <c r="K2557" s="34" t="n">
        <v>-0.910046517877153</v>
      </c>
      <c r="L2557" s="35">
        <f>IF(ISNUMBER(K2557),EXP(K2557),"")</f>
        <v/>
      </c>
      <c r="M2557" s="18" t="inlineStr">
        <is>
          <t>every value from 0.01 to 24.55 in steps of 0.01</t>
        </is>
      </c>
      <c r="N2557" s="18" t="inlineStr">
        <is>
          <t>buildings|large|distance_to_river_km</t>
        </is>
      </c>
    </row>
    <row r="2558">
      <c r="B2558" s="18" t="inlineStr">
        <is>
          <t>buildings|large|distance_to_river_km|9.20</t>
        </is>
      </c>
      <c r="C2558" s="18" t="inlineStr">
        <is>
          <t>buildings</t>
        </is>
      </c>
      <c r="D2558" s="18" t="inlineStr">
        <is>
          <t>large</t>
        </is>
      </c>
      <c r="E2558" s="18" t="inlineStr">
        <is>
          <t>distance_to_river_km</t>
        </is>
      </c>
      <c r="F2558" s="18" t="inlineStr">
        <is>
          <t>spline value</t>
        </is>
      </c>
      <c r="G2558" s="18" t="n"/>
      <c r="H2558" s="33" t="n">
        <v>9.199999999999999</v>
      </c>
      <c r="I2558" s="33" t="n"/>
      <c r="J2558" s="33" t="n"/>
      <c r="K2558" s="34" t="n">
        <v>-0.9102545187941564</v>
      </c>
      <c r="L2558" s="35">
        <f>IF(ISNUMBER(K2558),EXP(K2558),"")</f>
        <v/>
      </c>
      <c r="M2558" s="18" t="inlineStr">
        <is>
          <t>every value from 0.01 to 24.55 in steps of 0.01</t>
        </is>
      </c>
      <c r="N2558" s="18" t="inlineStr">
        <is>
          <t>buildings|large|distance_to_river_km</t>
        </is>
      </c>
    </row>
    <row r="2559">
      <c r="B2559" s="18" t="inlineStr">
        <is>
          <t>buildings|large|distance_to_river_km|9.21</t>
        </is>
      </c>
      <c r="C2559" s="18" t="inlineStr">
        <is>
          <t>buildings</t>
        </is>
      </c>
      <c r="D2559" s="18" t="inlineStr">
        <is>
          <t>large</t>
        </is>
      </c>
      <c r="E2559" s="18" t="inlineStr">
        <is>
          <t>distance_to_river_km</t>
        </is>
      </c>
      <c r="F2559" s="18" t="inlineStr">
        <is>
          <t>spline value</t>
        </is>
      </c>
      <c r="G2559" s="18" t="n"/>
      <c r="H2559" s="33" t="n">
        <v>9.210000000000001</v>
      </c>
      <c r="I2559" s="33" t="n"/>
      <c r="J2559" s="33" t="n"/>
      <c r="K2559" s="34" t="n">
        <v>-0.9104624349876057</v>
      </c>
      <c r="L2559" s="35">
        <f>IF(ISNUMBER(K2559),EXP(K2559),"")</f>
        <v/>
      </c>
      <c r="M2559" s="18" t="inlineStr">
        <is>
          <t>every value from 0.01 to 24.55 in steps of 0.01</t>
        </is>
      </c>
      <c r="N2559" s="18" t="inlineStr">
        <is>
          <t>buildings|large|distance_to_river_km</t>
        </is>
      </c>
    </row>
    <row r="2560">
      <c r="B2560" s="18" t="inlineStr">
        <is>
          <t>buildings|large|distance_to_river_km|9.22</t>
        </is>
      </c>
      <c r="C2560" s="18" t="inlineStr">
        <is>
          <t>buildings</t>
        </is>
      </c>
      <c r="D2560" s="18" t="inlineStr">
        <is>
          <t>large</t>
        </is>
      </c>
      <c r="E2560" s="18" t="inlineStr">
        <is>
          <t>distance_to_river_km</t>
        </is>
      </c>
      <c r="F2560" s="18" t="inlineStr">
        <is>
          <t>spline value</t>
        </is>
      </c>
      <c r="G2560" s="18" t="n"/>
      <c r="H2560" s="33" t="n">
        <v>9.220000000000001</v>
      </c>
      <c r="I2560" s="33" t="n"/>
      <c r="J2560" s="33" t="n"/>
      <c r="K2560" s="34" t="n">
        <v>-0.9106702663706051</v>
      </c>
      <c r="L2560" s="35">
        <f>IF(ISNUMBER(K2560),EXP(K2560),"")</f>
        <v/>
      </c>
      <c r="M2560" s="18" t="inlineStr">
        <is>
          <t>every value from 0.01 to 24.55 in steps of 0.01</t>
        </is>
      </c>
      <c r="N2560" s="18" t="inlineStr">
        <is>
          <t>buildings|large|distance_to_river_km</t>
        </is>
      </c>
    </row>
    <row r="2561">
      <c r="B2561" s="18" t="inlineStr">
        <is>
          <t>buildings|large|distance_to_river_km|9.23</t>
        </is>
      </c>
      <c r="C2561" s="18" t="inlineStr">
        <is>
          <t>buildings</t>
        </is>
      </c>
      <c r="D2561" s="18" t="inlineStr">
        <is>
          <t>large</t>
        </is>
      </c>
      <c r="E2561" s="18" t="inlineStr">
        <is>
          <t>distance_to_river_km</t>
        </is>
      </c>
      <c r="F2561" s="18" t="inlineStr">
        <is>
          <t>spline value</t>
        </is>
      </c>
      <c r="G2561" s="18" t="n"/>
      <c r="H2561" s="33" t="n">
        <v>9.23</v>
      </c>
      <c r="I2561" s="33" t="n"/>
      <c r="J2561" s="33" t="n"/>
      <c r="K2561" s="34" t="n">
        <v>-0.9108780128562584</v>
      </c>
      <c r="L2561" s="35">
        <f>IF(ISNUMBER(K2561),EXP(K2561),"")</f>
        <v/>
      </c>
      <c r="M2561" s="18" t="inlineStr">
        <is>
          <t>every value from 0.01 to 24.55 in steps of 0.01</t>
        </is>
      </c>
      <c r="N2561" s="18" t="inlineStr">
        <is>
          <t>buildings|large|distance_to_river_km</t>
        </is>
      </c>
    </row>
    <row r="2562">
      <c r="B2562" s="18" t="inlineStr">
        <is>
          <t>buildings|large|distance_to_river_km|9.24</t>
        </is>
      </c>
      <c r="C2562" s="18" t="inlineStr">
        <is>
          <t>buildings</t>
        </is>
      </c>
      <c r="D2562" s="18" t="inlineStr">
        <is>
          <t>large</t>
        </is>
      </c>
      <c r="E2562" s="18" t="inlineStr">
        <is>
          <t>distance_to_river_km</t>
        </is>
      </c>
      <c r="F2562" s="18" t="inlineStr">
        <is>
          <t>spline value</t>
        </is>
      </c>
      <c r="G2562" s="18" t="n"/>
      <c r="H2562" s="33" t="n">
        <v>9.24</v>
      </c>
      <c r="I2562" s="33" t="n"/>
      <c r="J2562" s="33" t="n"/>
      <c r="K2562" s="34" t="n">
        <v>-0.9110856743576696</v>
      </c>
      <c r="L2562" s="35">
        <f>IF(ISNUMBER(K2562),EXP(K2562),"")</f>
        <v/>
      </c>
      <c r="M2562" s="18" t="inlineStr">
        <is>
          <t>every value from 0.01 to 24.55 in steps of 0.01</t>
        </is>
      </c>
      <c r="N2562" s="18" t="inlineStr">
        <is>
          <t>buildings|large|distance_to_river_km</t>
        </is>
      </c>
    </row>
    <row r="2563">
      <c r="B2563" s="18" t="inlineStr">
        <is>
          <t>buildings|large|distance_to_river_km|9.25</t>
        </is>
      </c>
      <c r="C2563" s="18" t="inlineStr">
        <is>
          <t>buildings</t>
        </is>
      </c>
      <c r="D2563" s="18" t="inlineStr">
        <is>
          <t>large</t>
        </is>
      </c>
      <c r="E2563" s="18" t="inlineStr">
        <is>
          <t>distance_to_river_km</t>
        </is>
      </c>
      <c r="F2563" s="18" t="inlineStr">
        <is>
          <t>spline value</t>
        </is>
      </c>
      <c r="G2563" s="18" t="n"/>
      <c r="H2563" s="33" t="n">
        <v>9.25</v>
      </c>
      <c r="I2563" s="33" t="n"/>
      <c r="J2563" s="33" t="n"/>
      <c r="K2563" s="34" t="n">
        <v>-0.9112932507879433</v>
      </c>
      <c r="L2563" s="35">
        <f>IF(ISNUMBER(K2563),EXP(K2563),"")</f>
        <v/>
      </c>
      <c r="M2563" s="18" t="inlineStr">
        <is>
          <t>every value from 0.01 to 24.55 in steps of 0.01</t>
        </is>
      </c>
      <c r="N2563" s="18" t="inlineStr">
        <is>
          <t>buildings|large|distance_to_river_km</t>
        </is>
      </c>
    </row>
    <row r="2564">
      <c r="B2564" s="18" t="inlineStr">
        <is>
          <t>buildings|large|distance_to_river_km|9.26</t>
        </is>
      </c>
      <c r="C2564" s="18" t="inlineStr">
        <is>
          <t>buildings</t>
        </is>
      </c>
      <c r="D2564" s="18" t="inlineStr">
        <is>
          <t>large</t>
        </is>
      </c>
      <c r="E2564" s="18" t="inlineStr">
        <is>
          <t>distance_to_river_km</t>
        </is>
      </c>
      <c r="F2564" s="18" t="inlineStr">
        <is>
          <t>spline value</t>
        </is>
      </c>
      <c r="G2564" s="18" t="n"/>
      <c r="H2564" s="33" t="n">
        <v>9.26</v>
      </c>
      <c r="I2564" s="33" t="n"/>
      <c r="J2564" s="33" t="n"/>
      <c r="K2564" s="34" t="n">
        <v>-0.9115007420601832</v>
      </c>
      <c r="L2564" s="35">
        <f>IF(ISNUMBER(K2564),EXP(K2564),"")</f>
        <v/>
      </c>
      <c r="M2564" s="18" t="inlineStr">
        <is>
          <t>every value from 0.01 to 24.55 in steps of 0.01</t>
        </is>
      </c>
      <c r="N2564" s="18" t="inlineStr">
        <is>
          <t>buildings|large|distance_to_river_km</t>
        </is>
      </c>
    </row>
    <row r="2565">
      <c r="B2565" s="18" t="inlineStr">
        <is>
          <t>buildings|large|distance_to_river_km|9.27</t>
        </is>
      </c>
      <c r="C2565" s="18" t="inlineStr">
        <is>
          <t>buildings</t>
        </is>
      </c>
      <c r="D2565" s="18" t="inlineStr">
        <is>
          <t>large</t>
        </is>
      </c>
      <c r="E2565" s="18" t="inlineStr">
        <is>
          <t>distance_to_river_km</t>
        </is>
      </c>
      <c r="F2565" s="18" t="inlineStr">
        <is>
          <t>spline value</t>
        </is>
      </c>
      <c r="G2565" s="18" t="n"/>
      <c r="H2565" s="33" t="n">
        <v>9.27</v>
      </c>
      <c r="I2565" s="33" t="n"/>
      <c r="J2565" s="33" t="n"/>
      <c r="K2565" s="34" t="n">
        <v>-0.911708148087493</v>
      </c>
      <c r="L2565" s="35">
        <f>IF(ISNUMBER(K2565),EXP(K2565),"")</f>
        <v/>
      </c>
      <c r="M2565" s="18" t="inlineStr">
        <is>
          <t>every value from 0.01 to 24.55 in steps of 0.01</t>
        </is>
      </c>
      <c r="N2565" s="18" t="inlineStr">
        <is>
          <t>buildings|large|distance_to_river_km</t>
        </is>
      </c>
    </row>
    <row r="2566">
      <c r="B2566" s="18" t="inlineStr">
        <is>
          <t>buildings|large|distance_to_river_km|9.28</t>
        </is>
      </c>
      <c r="C2566" s="18" t="inlineStr">
        <is>
          <t>buildings</t>
        </is>
      </c>
      <c r="D2566" s="18" t="inlineStr">
        <is>
          <t>large</t>
        </is>
      </c>
      <c r="E2566" s="18" t="inlineStr">
        <is>
          <t>distance_to_river_km</t>
        </is>
      </c>
      <c r="F2566" s="18" t="inlineStr">
        <is>
          <t>spline value</t>
        </is>
      </c>
      <c r="G2566" s="18" t="n"/>
      <c r="H2566" s="33" t="n">
        <v>9.279999999999999</v>
      </c>
      <c r="I2566" s="33" t="n"/>
      <c r="J2566" s="33" t="n"/>
      <c r="K2566" s="34" t="n">
        <v>-0.9119154687829768</v>
      </c>
      <c r="L2566" s="35">
        <f>IF(ISNUMBER(K2566),EXP(K2566),"")</f>
        <v/>
      </c>
      <c r="M2566" s="18" t="inlineStr">
        <is>
          <t>every value from 0.01 to 24.55 in steps of 0.01</t>
        </is>
      </c>
      <c r="N2566" s="18" t="inlineStr">
        <is>
          <t>buildings|large|distance_to_river_km</t>
        </is>
      </c>
    </row>
    <row r="2567">
      <c r="B2567" s="18" t="inlineStr">
        <is>
          <t>buildings|large|distance_to_river_km|9.29</t>
        </is>
      </c>
      <c r="C2567" s="18" t="inlineStr">
        <is>
          <t>buildings</t>
        </is>
      </c>
      <c r="D2567" s="18" t="inlineStr">
        <is>
          <t>large</t>
        </is>
      </c>
      <c r="E2567" s="18" t="inlineStr">
        <is>
          <t>distance_to_river_km</t>
        </is>
      </c>
      <c r="F2567" s="18" t="inlineStr">
        <is>
          <t>spline value</t>
        </is>
      </c>
      <c r="G2567" s="18" t="n"/>
      <c r="H2567" s="33" t="n">
        <v>9.289999999999999</v>
      </c>
      <c r="I2567" s="33" t="n"/>
      <c r="J2567" s="33" t="n"/>
      <c r="K2567" s="34" t="n">
        <v>-0.9121227040597397</v>
      </c>
      <c r="L2567" s="35">
        <f>IF(ISNUMBER(K2567),EXP(K2567),"")</f>
        <v/>
      </c>
      <c r="M2567" s="18" t="inlineStr">
        <is>
          <t>every value from 0.01 to 24.55 in steps of 0.01</t>
        </is>
      </c>
      <c r="N2567" s="18" t="inlineStr">
        <is>
          <t>buildings|large|distance_to_river_km</t>
        </is>
      </c>
    </row>
    <row r="2568">
      <c r="B2568" s="18" t="inlineStr">
        <is>
          <t>buildings|large|distance_to_river_km|9.30</t>
        </is>
      </c>
      <c r="C2568" s="18" t="inlineStr">
        <is>
          <t>buildings</t>
        </is>
      </c>
      <c r="D2568" s="18" t="inlineStr">
        <is>
          <t>large</t>
        </is>
      </c>
      <c r="E2568" s="18" t="inlineStr">
        <is>
          <t>distance_to_river_km</t>
        </is>
      </c>
      <c r="F2568" s="18" t="inlineStr">
        <is>
          <t>spline value</t>
        </is>
      </c>
      <c r="G2568" s="18" t="n"/>
      <c r="H2568" s="33" t="n">
        <v>9.300000000000001</v>
      </c>
      <c r="I2568" s="33" t="n"/>
      <c r="J2568" s="33" t="n"/>
      <c r="K2568" s="34" t="n">
        <v>-0.9123298538308846</v>
      </c>
      <c r="L2568" s="35">
        <f>IF(ISNUMBER(K2568),EXP(K2568),"")</f>
        <v/>
      </c>
      <c r="M2568" s="18" t="inlineStr">
        <is>
          <t>every value from 0.01 to 24.55 in steps of 0.01</t>
        </is>
      </c>
      <c r="N2568" s="18" t="inlineStr">
        <is>
          <t>buildings|large|distance_to_river_km</t>
        </is>
      </c>
    </row>
    <row r="2569">
      <c r="B2569" s="18" t="inlineStr">
        <is>
          <t>buildings|large|distance_to_river_km|9.31</t>
        </is>
      </c>
      <c r="C2569" s="18" t="inlineStr">
        <is>
          <t>buildings</t>
        </is>
      </c>
      <c r="D2569" s="18" t="inlineStr">
        <is>
          <t>large</t>
        </is>
      </c>
      <c r="E2569" s="18" t="inlineStr">
        <is>
          <t>distance_to_river_km</t>
        </is>
      </c>
      <c r="F2569" s="18" t="inlineStr">
        <is>
          <t>spline value</t>
        </is>
      </c>
      <c r="G2569" s="18" t="n"/>
      <c r="H2569" s="33" t="n">
        <v>9.31</v>
      </c>
      <c r="I2569" s="33" t="n"/>
      <c r="J2569" s="33" t="n"/>
      <c r="K2569" s="34" t="n">
        <v>-0.9125369180095158</v>
      </c>
      <c r="L2569" s="35">
        <f>IF(ISNUMBER(K2569),EXP(K2569),"")</f>
        <v/>
      </c>
      <c r="M2569" s="18" t="inlineStr">
        <is>
          <t>every value from 0.01 to 24.55 in steps of 0.01</t>
        </is>
      </c>
      <c r="N2569" s="18" t="inlineStr">
        <is>
          <t>buildings|large|distance_to_river_km</t>
        </is>
      </c>
    </row>
    <row r="2570">
      <c r="B2570" s="18" t="inlineStr">
        <is>
          <t>buildings|large|distance_to_river_km|9.32</t>
        </is>
      </c>
      <c r="C2570" s="18" t="inlineStr">
        <is>
          <t>buildings</t>
        </is>
      </c>
      <c r="D2570" s="18" t="inlineStr">
        <is>
          <t>large</t>
        </is>
      </c>
      <c r="E2570" s="18" t="inlineStr">
        <is>
          <t>distance_to_river_km</t>
        </is>
      </c>
      <c r="F2570" s="18" t="inlineStr">
        <is>
          <t>spline value</t>
        </is>
      </c>
      <c r="G2570" s="18" t="n"/>
      <c r="H2570" s="33" t="n">
        <v>9.32</v>
      </c>
      <c r="I2570" s="33" t="n"/>
      <c r="J2570" s="33" t="n"/>
      <c r="K2570" s="34" t="n">
        <v>-0.9127438965087376</v>
      </c>
      <c r="L2570" s="35">
        <f>IF(ISNUMBER(K2570),EXP(K2570),"")</f>
        <v/>
      </c>
      <c r="M2570" s="18" t="inlineStr">
        <is>
          <t>every value from 0.01 to 24.55 in steps of 0.01</t>
        </is>
      </c>
      <c r="N2570" s="18" t="inlineStr">
        <is>
          <t>buildings|large|distance_to_river_km</t>
        </is>
      </c>
    </row>
    <row r="2571">
      <c r="B2571" s="18" t="inlineStr">
        <is>
          <t>buildings|large|distance_to_river_km|9.33</t>
        </is>
      </c>
      <c r="C2571" s="18" t="inlineStr">
        <is>
          <t>buildings</t>
        </is>
      </c>
      <c r="D2571" s="18" t="inlineStr">
        <is>
          <t>large</t>
        </is>
      </c>
      <c r="E2571" s="18" t="inlineStr">
        <is>
          <t>distance_to_river_km</t>
        </is>
      </c>
      <c r="F2571" s="18" t="inlineStr">
        <is>
          <t>spline value</t>
        </is>
      </c>
      <c r="G2571" s="18" t="n"/>
      <c r="H2571" s="33" t="n">
        <v>9.33</v>
      </c>
      <c r="I2571" s="33" t="n"/>
      <c r="J2571" s="33" t="n"/>
      <c r="K2571" s="34" t="n">
        <v>-0.912950789241654</v>
      </c>
      <c r="L2571" s="35">
        <f>IF(ISNUMBER(K2571),EXP(K2571),"")</f>
        <v/>
      </c>
      <c r="M2571" s="18" t="inlineStr">
        <is>
          <t>every value from 0.01 to 24.55 in steps of 0.01</t>
        </is>
      </c>
      <c r="N2571" s="18" t="inlineStr">
        <is>
          <t>buildings|large|distance_to_river_km</t>
        </is>
      </c>
    </row>
    <row r="2572">
      <c r="B2572" s="18" t="inlineStr">
        <is>
          <t>buildings|large|distance_to_river_km|9.34</t>
        </is>
      </c>
      <c r="C2572" s="18" t="inlineStr">
        <is>
          <t>buildings</t>
        </is>
      </c>
      <c r="D2572" s="18" t="inlineStr">
        <is>
          <t>large</t>
        </is>
      </c>
      <c r="E2572" s="18" t="inlineStr">
        <is>
          <t>distance_to_river_km</t>
        </is>
      </c>
      <c r="F2572" s="18" t="inlineStr">
        <is>
          <t>spline value</t>
        </is>
      </c>
      <c r="G2572" s="18" t="n"/>
      <c r="H2572" s="33" t="n">
        <v>9.34</v>
      </c>
      <c r="I2572" s="33" t="n"/>
      <c r="J2572" s="33" t="n"/>
      <c r="K2572" s="34" t="n">
        <v>-0.9131575961213686</v>
      </c>
      <c r="L2572" s="35">
        <f>IF(ISNUMBER(K2572),EXP(K2572),"")</f>
        <v/>
      </c>
      <c r="M2572" s="18" t="inlineStr">
        <is>
          <t>every value from 0.01 to 24.55 in steps of 0.01</t>
        </is>
      </c>
      <c r="N2572" s="18" t="inlineStr">
        <is>
          <t>buildings|large|distance_to_river_km</t>
        </is>
      </c>
    </row>
    <row r="2573">
      <c r="B2573" s="18" t="inlineStr">
        <is>
          <t>buildings|large|distance_to_river_km|9.35</t>
        </is>
      </c>
      <c r="C2573" s="18" t="inlineStr">
        <is>
          <t>buildings</t>
        </is>
      </c>
      <c r="D2573" s="18" t="inlineStr">
        <is>
          <t>large</t>
        </is>
      </c>
      <c r="E2573" s="18" t="inlineStr">
        <is>
          <t>distance_to_river_km</t>
        </is>
      </c>
      <c r="F2573" s="18" t="inlineStr">
        <is>
          <t>spline value</t>
        </is>
      </c>
      <c r="G2573" s="18" t="n"/>
      <c r="H2573" s="33" t="n">
        <v>9.35</v>
      </c>
      <c r="I2573" s="33" t="n"/>
      <c r="J2573" s="33" t="n"/>
      <c r="K2573" s="34" t="n">
        <v>-0.9133643170609858</v>
      </c>
      <c r="L2573" s="35">
        <f>IF(ISNUMBER(K2573),EXP(K2573),"")</f>
        <v/>
      </c>
      <c r="M2573" s="18" t="inlineStr">
        <is>
          <t>every value from 0.01 to 24.55 in steps of 0.01</t>
        </is>
      </c>
      <c r="N2573" s="18" t="inlineStr">
        <is>
          <t>buildings|large|distance_to_river_km</t>
        </is>
      </c>
    </row>
    <row r="2574">
      <c r="B2574" s="18" t="inlineStr">
        <is>
          <t>buildings|large|distance_to_river_km|9.36</t>
        </is>
      </c>
      <c r="C2574" s="18" t="inlineStr">
        <is>
          <t>buildings</t>
        </is>
      </c>
      <c r="D2574" s="18" t="inlineStr">
        <is>
          <t>large</t>
        </is>
      </c>
      <c r="E2574" s="18" t="inlineStr">
        <is>
          <t>distance_to_river_km</t>
        </is>
      </c>
      <c r="F2574" s="18" t="inlineStr">
        <is>
          <t>spline value</t>
        </is>
      </c>
      <c r="G2574" s="18" t="n"/>
      <c r="H2574" s="33" t="n">
        <v>9.359999999999999</v>
      </c>
      <c r="I2574" s="33" t="n"/>
      <c r="J2574" s="33" t="n"/>
      <c r="K2574" s="34" t="n">
        <v>-0.9135709519736099</v>
      </c>
      <c r="L2574" s="35">
        <f>IF(ISNUMBER(K2574),EXP(K2574),"")</f>
        <v/>
      </c>
      <c r="M2574" s="18" t="inlineStr">
        <is>
          <t>every value from 0.01 to 24.55 in steps of 0.01</t>
        </is>
      </c>
      <c r="N2574" s="18" t="inlineStr">
        <is>
          <t>buildings|large|distance_to_river_km</t>
        </is>
      </c>
    </row>
    <row r="2575">
      <c r="B2575" s="18" t="inlineStr">
        <is>
          <t>buildings|large|distance_to_river_km|9.37</t>
        </is>
      </c>
      <c r="C2575" s="18" t="inlineStr">
        <is>
          <t>buildings</t>
        </is>
      </c>
      <c r="D2575" s="18" t="inlineStr">
        <is>
          <t>large</t>
        </is>
      </c>
      <c r="E2575" s="18" t="inlineStr">
        <is>
          <t>distance_to_river_km</t>
        </is>
      </c>
      <c r="F2575" s="18" t="inlineStr">
        <is>
          <t>spline value</t>
        </is>
      </c>
      <c r="G2575" s="18" t="n"/>
      <c r="H2575" s="33" t="n">
        <v>9.369999999999999</v>
      </c>
      <c r="I2575" s="33" t="n"/>
      <c r="J2575" s="33" t="n"/>
      <c r="K2575" s="34" t="n">
        <v>-0.9137775007723447</v>
      </c>
      <c r="L2575" s="35">
        <f>IF(ISNUMBER(K2575),EXP(K2575),"")</f>
        <v/>
      </c>
      <c r="M2575" s="18" t="inlineStr">
        <is>
          <t>every value from 0.01 to 24.55 in steps of 0.01</t>
        </is>
      </c>
      <c r="N2575" s="18" t="inlineStr">
        <is>
          <t>buildings|large|distance_to_river_km</t>
        </is>
      </c>
    </row>
    <row r="2576">
      <c r="B2576" s="18" t="inlineStr">
        <is>
          <t>buildings|large|distance_to_river_km|9.38</t>
        </is>
      </c>
      <c r="C2576" s="18" t="inlineStr">
        <is>
          <t>buildings</t>
        </is>
      </c>
      <c r="D2576" s="18" t="inlineStr">
        <is>
          <t>large</t>
        </is>
      </c>
      <c r="E2576" s="18" t="inlineStr">
        <is>
          <t>distance_to_river_km</t>
        </is>
      </c>
      <c r="F2576" s="18" t="inlineStr">
        <is>
          <t>spline value</t>
        </is>
      </c>
      <c r="G2576" s="18" t="n"/>
      <c r="H2576" s="33" t="n">
        <v>9.380000000000001</v>
      </c>
      <c r="I2576" s="33" t="n"/>
      <c r="J2576" s="33" t="n"/>
      <c r="K2576" s="34" t="n">
        <v>-0.9139839633702939</v>
      </c>
      <c r="L2576" s="35">
        <f>IF(ISNUMBER(K2576),EXP(K2576),"")</f>
        <v/>
      </c>
      <c r="M2576" s="18" t="inlineStr">
        <is>
          <t>every value from 0.01 to 24.55 in steps of 0.01</t>
        </is>
      </c>
      <c r="N2576" s="18" t="inlineStr">
        <is>
          <t>buildings|large|distance_to_river_km</t>
        </is>
      </c>
    </row>
    <row r="2577">
      <c r="B2577" s="18" t="inlineStr">
        <is>
          <t>buildings|large|distance_to_river_km|9.39</t>
        </is>
      </c>
      <c r="C2577" s="18" t="inlineStr">
        <is>
          <t>buildings</t>
        </is>
      </c>
      <c r="D2577" s="18" t="inlineStr">
        <is>
          <t>large</t>
        </is>
      </c>
      <c r="E2577" s="18" t="inlineStr">
        <is>
          <t>distance_to_river_km</t>
        </is>
      </c>
      <c r="F2577" s="18" t="inlineStr">
        <is>
          <t>spline value</t>
        </is>
      </c>
      <c r="G2577" s="18" t="n"/>
      <c r="H2577" s="33" t="n">
        <v>9.390000000000001</v>
      </c>
      <c r="I2577" s="33" t="n"/>
      <c r="J2577" s="33" t="n"/>
      <c r="K2577" s="34" t="n">
        <v>-0.9141903396805623</v>
      </c>
      <c r="L2577" s="35">
        <f>IF(ISNUMBER(K2577),EXP(K2577),"")</f>
        <v/>
      </c>
      <c r="M2577" s="18" t="inlineStr">
        <is>
          <t>every value from 0.01 to 24.55 in steps of 0.01</t>
        </is>
      </c>
      <c r="N2577" s="18" t="inlineStr">
        <is>
          <t>buildings|large|distance_to_river_km</t>
        </is>
      </c>
    </row>
    <row r="2578">
      <c r="B2578" s="18" t="inlineStr">
        <is>
          <t>buildings|large|distance_to_river_km|9.40</t>
        </is>
      </c>
      <c r="C2578" s="18" t="inlineStr">
        <is>
          <t>buildings</t>
        </is>
      </c>
      <c r="D2578" s="18" t="inlineStr">
        <is>
          <t>large</t>
        </is>
      </c>
      <c r="E2578" s="18" t="inlineStr">
        <is>
          <t>distance_to_river_km</t>
        </is>
      </c>
      <c r="F2578" s="18" t="inlineStr">
        <is>
          <t>spline value</t>
        </is>
      </c>
      <c r="G2578" s="18" t="n"/>
      <c r="H2578" s="33" t="n">
        <v>9.4</v>
      </c>
      <c r="I2578" s="33" t="n"/>
      <c r="J2578" s="33" t="n"/>
      <c r="K2578" s="34" t="n">
        <v>-0.9143966296162535</v>
      </c>
      <c r="L2578" s="35">
        <f>IF(ISNUMBER(K2578),EXP(K2578),"")</f>
        <v/>
      </c>
      <c r="M2578" s="18" t="inlineStr">
        <is>
          <t>every value from 0.01 to 24.55 in steps of 0.01</t>
        </is>
      </c>
      <c r="N2578" s="18" t="inlineStr">
        <is>
          <t>buildings|large|distance_to_river_km</t>
        </is>
      </c>
    </row>
    <row r="2579">
      <c r="B2579" s="18" t="inlineStr">
        <is>
          <t>buildings|large|distance_to_river_km|9.41</t>
        </is>
      </c>
      <c r="C2579" s="18" t="inlineStr">
        <is>
          <t>buildings</t>
        </is>
      </c>
      <c r="D2579" s="18" t="inlineStr">
        <is>
          <t>large</t>
        </is>
      </c>
      <c r="E2579" s="18" t="inlineStr">
        <is>
          <t>distance_to_river_km</t>
        </is>
      </c>
      <c r="F2579" s="18" t="inlineStr">
        <is>
          <t>spline value</t>
        </is>
      </c>
      <c r="G2579" s="18" t="n"/>
      <c r="H2579" s="33" t="n">
        <v>9.41</v>
      </c>
      <c r="I2579" s="33" t="n"/>
      <c r="J2579" s="33" t="n"/>
      <c r="K2579" s="34" t="n">
        <v>-0.9146028330904712</v>
      </c>
      <c r="L2579" s="35">
        <f>IF(ISNUMBER(K2579),EXP(K2579),"")</f>
        <v/>
      </c>
      <c r="M2579" s="18" t="inlineStr">
        <is>
          <t>every value from 0.01 to 24.55 in steps of 0.01</t>
        </is>
      </c>
      <c r="N2579" s="18" t="inlineStr">
        <is>
          <t>buildings|large|distance_to_river_km</t>
        </is>
      </c>
    </row>
    <row r="2580">
      <c r="B2580" s="18" t="inlineStr">
        <is>
          <t>buildings|large|distance_to_river_km|9.42</t>
        </is>
      </c>
      <c r="C2580" s="18" t="inlineStr">
        <is>
          <t>buildings</t>
        </is>
      </c>
      <c r="D2580" s="18" t="inlineStr">
        <is>
          <t>large</t>
        </is>
      </c>
      <c r="E2580" s="18" t="inlineStr">
        <is>
          <t>distance_to_river_km</t>
        </is>
      </c>
      <c r="F2580" s="18" t="inlineStr">
        <is>
          <t>spline value</t>
        </is>
      </c>
      <c r="G2580" s="18" t="n"/>
      <c r="H2580" s="33" t="n">
        <v>9.42</v>
      </c>
      <c r="I2580" s="33" t="n"/>
      <c r="J2580" s="33" t="n"/>
      <c r="K2580" s="34" t="n">
        <v>-0.9148089500163201</v>
      </c>
      <c r="L2580" s="35">
        <f>IF(ISNUMBER(K2580),EXP(K2580),"")</f>
        <v/>
      </c>
      <c r="M2580" s="18" t="inlineStr">
        <is>
          <t>every value from 0.01 to 24.55 in steps of 0.01</t>
        </is>
      </c>
      <c r="N2580" s="18" t="inlineStr">
        <is>
          <t>buildings|large|distance_to_river_km</t>
        </is>
      </c>
    </row>
    <row r="2581">
      <c r="B2581" s="18" t="inlineStr">
        <is>
          <t>buildings|large|distance_to_river_km|9.43</t>
        </is>
      </c>
      <c r="C2581" s="18" t="inlineStr">
        <is>
          <t>buildings</t>
        </is>
      </c>
      <c r="D2581" s="18" t="inlineStr">
        <is>
          <t>large</t>
        </is>
      </c>
      <c r="E2581" s="18" t="inlineStr">
        <is>
          <t>distance_to_river_km</t>
        </is>
      </c>
      <c r="F2581" s="18" t="inlineStr">
        <is>
          <t>spline value</t>
        </is>
      </c>
      <c r="G2581" s="18" t="n"/>
      <c r="H2581" s="33" t="n">
        <v>9.43</v>
      </c>
      <c r="I2581" s="33" t="n"/>
      <c r="J2581" s="33" t="n"/>
      <c r="K2581" s="34" t="n">
        <v>-0.9150149803069041</v>
      </c>
      <c r="L2581" s="35">
        <f>IF(ISNUMBER(K2581),EXP(K2581),"")</f>
        <v/>
      </c>
      <c r="M2581" s="18" t="inlineStr">
        <is>
          <t>every value from 0.01 to 24.55 in steps of 0.01</t>
        </is>
      </c>
      <c r="N2581" s="18" t="inlineStr">
        <is>
          <t>buildings|large|distance_to_river_km</t>
        </is>
      </c>
    </row>
    <row r="2582">
      <c r="B2582" s="18" t="inlineStr">
        <is>
          <t>buildings|large|distance_to_river_km|9.44</t>
        </is>
      </c>
      <c r="C2582" s="18" t="inlineStr">
        <is>
          <t>buildings</t>
        </is>
      </c>
      <c r="D2582" s="18" t="inlineStr">
        <is>
          <t>large</t>
        </is>
      </c>
      <c r="E2582" s="18" t="inlineStr">
        <is>
          <t>distance_to_river_km</t>
        </is>
      </c>
      <c r="F2582" s="18" t="inlineStr">
        <is>
          <t>spline value</t>
        </is>
      </c>
      <c r="G2582" s="18" t="n"/>
      <c r="H2582" s="33" t="n">
        <v>9.44</v>
      </c>
      <c r="I2582" s="33" t="n"/>
      <c r="J2582" s="33" t="n"/>
      <c r="K2582" s="34" t="n">
        <v>-0.9152209238753272</v>
      </c>
      <c r="L2582" s="35">
        <f>IF(ISNUMBER(K2582),EXP(K2582),"")</f>
        <v/>
      </c>
      <c r="M2582" s="18" t="inlineStr">
        <is>
          <t>every value from 0.01 to 24.55 in steps of 0.01</t>
        </is>
      </c>
      <c r="N2582" s="18" t="inlineStr">
        <is>
          <t>buildings|large|distance_to_river_km</t>
        </is>
      </c>
    </row>
    <row r="2583">
      <c r="B2583" s="18" t="inlineStr">
        <is>
          <t>buildings|large|distance_to_river_km|9.45</t>
        </is>
      </c>
      <c r="C2583" s="18" t="inlineStr">
        <is>
          <t>buildings</t>
        </is>
      </c>
      <c r="D2583" s="18" t="inlineStr">
        <is>
          <t>large</t>
        </is>
      </c>
      <c r="E2583" s="18" t="inlineStr">
        <is>
          <t>distance_to_river_km</t>
        </is>
      </c>
      <c r="F2583" s="18" t="inlineStr">
        <is>
          <t>spline value</t>
        </is>
      </c>
      <c r="G2583" s="18" t="n"/>
      <c r="H2583" s="33" t="n">
        <v>9.449999999999999</v>
      </c>
      <c r="I2583" s="33" t="n"/>
      <c r="J2583" s="33" t="n"/>
      <c r="K2583" s="34" t="n">
        <v>-0.9154267806346928</v>
      </c>
      <c r="L2583" s="35">
        <f>IF(ISNUMBER(K2583),EXP(K2583),"")</f>
        <v/>
      </c>
      <c r="M2583" s="18" t="inlineStr">
        <is>
          <t>every value from 0.01 to 24.55 in steps of 0.01</t>
        </is>
      </c>
      <c r="N2583" s="18" t="inlineStr">
        <is>
          <t>buildings|large|distance_to_river_km</t>
        </is>
      </c>
    </row>
    <row r="2584">
      <c r="B2584" s="18" t="inlineStr">
        <is>
          <t>buildings|large|distance_to_river_km|9.46</t>
        </is>
      </c>
      <c r="C2584" s="18" t="inlineStr">
        <is>
          <t>buildings</t>
        </is>
      </c>
      <c r="D2584" s="18" t="inlineStr">
        <is>
          <t>large</t>
        </is>
      </c>
      <c r="E2584" s="18" t="inlineStr">
        <is>
          <t>distance_to_river_km</t>
        </is>
      </c>
      <c r="F2584" s="18" t="inlineStr">
        <is>
          <t>spline value</t>
        </is>
      </c>
      <c r="G2584" s="18" t="n"/>
      <c r="H2584" s="33" t="n">
        <v>9.460000000000001</v>
      </c>
      <c r="I2584" s="33" t="n"/>
      <c r="J2584" s="33" t="n"/>
      <c r="K2584" s="34" t="n">
        <v>-0.915632550498106</v>
      </c>
      <c r="L2584" s="35">
        <f>IF(ISNUMBER(K2584),EXP(K2584),"")</f>
        <v/>
      </c>
      <c r="M2584" s="18" t="inlineStr">
        <is>
          <t>every value from 0.01 to 24.55 in steps of 0.01</t>
        </is>
      </c>
      <c r="N2584" s="18" t="inlineStr">
        <is>
          <t>buildings|large|distance_to_river_km</t>
        </is>
      </c>
    </row>
    <row r="2585">
      <c r="B2585" s="18" t="inlineStr">
        <is>
          <t>buildings|large|distance_to_river_km|9.47</t>
        </is>
      </c>
      <c r="C2585" s="18" t="inlineStr">
        <is>
          <t>buildings</t>
        </is>
      </c>
      <c r="D2585" s="18" t="inlineStr">
        <is>
          <t>large</t>
        </is>
      </c>
      <c r="E2585" s="18" t="inlineStr">
        <is>
          <t>distance_to_river_km</t>
        </is>
      </c>
      <c r="F2585" s="18" t="inlineStr">
        <is>
          <t>spline value</t>
        </is>
      </c>
      <c r="G2585" s="18" t="n"/>
      <c r="H2585" s="33" t="n">
        <v>9.470000000000001</v>
      </c>
      <c r="I2585" s="33" t="n"/>
      <c r="J2585" s="33" t="n"/>
      <c r="K2585" s="34" t="n">
        <v>-0.9158382333786704</v>
      </c>
      <c r="L2585" s="35">
        <f>IF(ISNUMBER(K2585),EXP(K2585),"")</f>
        <v/>
      </c>
      <c r="M2585" s="18" t="inlineStr">
        <is>
          <t>every value from 0.01 to 24.55 in steps of 0.01</t>
        </is>
      </c>
      <c r="N2585" s="18" t="inlineStr">
        <is>
          <t>buildings|large|distance_to_river_km</t>
        </is>
      </c>
    </row>
    <row r="2586">
      <c r="B2586" s="18" t="inlineStr">
        <is>
          <t>buildings|large|distance_to_river_km|9.48</t>
        </is>
      </c>
      <c r="C2586" s="18" t="inlineStr">
        <is>
          <t>buildings</t>
        </is>
      </c>
      <c r="D2586" s="18" t="inlineStr">
        <is>
          <t>large</t>
        </is>
      </c>
      <c r="E2586" s="18" t="inlineStr">
        <is>
          <t>distance_to_river_km</t>
        </is>
      </c>
      <c r="F2586" s="18" t="inlineStr">
        <is>
          <t>spline value</t>
        </is>
      </c>
      <c r="G2586" s="18" t="n"/>
      <c r="H2586" s="33" t="n">
        <v>9.48</v>
      </c>
      <c r="I2586" s="33" t="n"/>
      <c r="J2586" s="33" t="n"/>
      <c r="K2586" s="34" t="n">
        <v>-0.9160438291894897</v>
      </c>
      <c r="L2586" s="35">
        <f>IF(ISNUMBER(K2586),EXP(K2586),"")</f>
        <v/>
      </c>
      <c r="M2586" s="18" t="inlineStr">
        <is>
          <t>every value from 0.01 to 24.55 in steps of 0.01</t>
        </is>
      </c>
      <c r="N2586" s="18" t="inlineStr">
        <is>
          <t>buildings|large|distance_to_river_km</t>
        </is>
      </c>
    </row>
    <row r="2587">
      <c r="B2587" s="18" t="inlineStr">
        <is>
          <t>buildings|large|distance_to_river_km|9.49</t>
        </is>
      </c>
      <c r="C2587" s="18" t="inlineStr">
        <is>
          <t>buildings</t>
        </is>
      </c>
      <c r="D2587" s="18" t="inlineStr">
        <is>
          <t>large</t>
        </is>
      </c>
      <c r="E2587" s="18" t="inlineStr">
        <is>
          <t>distance_to_river_km</t>
        </is>
      </c>
      <c r="F2587" s="18" t="inlineStr">
        <is>
          <t>spline value</t>
        </is>
      </c>
      <c r="G2587" s="18" t="n"/>
      <c r="H2587" s="33" t="n">
        <v>9.49</v>
      </c>
      <c r="I2587" s="33" t="n"/>
      <c r="J2587" s="33" t="n"/>
      <c r="K2587" s="34" t="n">
        <v>-0.9162493378436682</v>
      </c>
      <c r="L2587" s="35">
        <f>IF(ISNUMBER(K2587),EXP(K2587),"")</f>
        <v/>
      </c>
      <c r="M2587" s="18" t="inlineStr">
        <is>
          <t>every value from 0.01 to 24.55 in steps of 0.01</t>
        </is>
      </c>
      <c r="N2587" s="18" t="inlineStr">
        <is>
          <t>buildings|large|distance_to_river_km</t>
        </is>
      </c>
    </row>
    <row r="2588">
      <c r="B2588" s="18" t="inlineStr">
        <is>
          <t>buildings|large|distance_to_river_km|9.50</t>
        </is>
      </c>
      <c r="C2588" s="18" t="inlineStr">
        <is>
          <t>buildings</t>
        </is>
      </c>
      <c r="D2588" s="18" t="inlineStr">
        <is>
          <t>large</t>
        </is>
      </c>
      <c r="E2588" s="18" t="inlineStr">
        <is>
          <t>distance_to_river_km</t>
        </is>
      </c>
      <c r="F2588" s="18" t="inlineStr">
        <is>
          <t>spline value</t>
        </is>
      </c>
      <c r="G2588" s="18" t="n"/>
      <c r="H2588" s="33" t="n">
        <v>9.5</v>
      </c>
      <c r="I2588" s="33" t="n"/>
      <c r="J2588" s="33" t="n"/>
      <c r="K2588" s="34" t="n">
        <v>-0.9164547592543105</v>
      </c>
      <c r="L2588" s="35">
        <f>IF(ISNUMBER(K2588),EXP(K2588),"")</f>
        <v/>
      </c>
      <c r="M2588" s="18" t="inlineStr">
        <is>
          <t>every value from 0.01 to 24.55 in steps of 0.01</t>
        </is>
      </c>
      <c r="N2588" s="18" t="inlineStr">
        <is>
          <t>buildings|large|distance_to_river_km</t>
        </is>
      </c>
    </row>
    <row r="2589">
      <c r="B2589" s="18" t="inlineStr">
        <is>
          <t>buildings|large|distance_to_river_km|9.51</t>
        </is>
      </c>
      <c r="C2589" s="18" t="inlineStr">
        <is>
          <t>buildings</t>
        </is>
      </c>
      <c r="D2589" s="18" t="inlineStr">
        <is>
          <t>large</t>
        </is>
      </c>
      <c r="E2589" s="18" t="inlineStr">
        <is>
          <t>distance_to_river_km</t>
        </is>
      </c>
      <c r="F2589" s="18" t="inlineStr">
        <is>
          <t>spline value</t>
        </is>
      </c>
      <c r="G2589" s="18" t="n"/>
      <c r="H2589" s="33" t="n">
        <v>9.51</v>
      </c>
      <c r="I2589" s="33" t="n"/>
      <c r="J2589" s="33" t="n"/>
      <c r="K2589" s="34" t="n">
        <v>-0.9166600933345199</v>
      </c>
      <c r="L2589" s="35">
        <f>IF(ISNUMBER(K2589),EXP(K2589),"")</f>
        <v/>
      </c>
      <c r="M2589" s="18" t="inlineStr">
        <is>
          <t>every value from 0.01 to 24.55 in steps of 0.01</t>
        </is>
      </c>
      <c r="N2589" s="18" t="inlineStr">
        <is>
          <t>buildings|large|distance_to_river_km</t>
        </is>
      </c>
    </row>
    <row r="2590">
      <c r="B2590" s="18" t="inlineStr">
        <is>
          <t>buildings|large|distance_to_river_km|9.52</t>
        </is>
      </c>
      <c r="C2590" s="18" t="inlineStr">
        <is>
          <t>buildings</t>
        </is>
      </c>
      <c r="D2590" s="18" t="inlineStr">
        <is>
          <t>large</t>
        </is>
      </c>
      <c r="E2590" s="18" t="inlineStr">
        <is>
          <t>distance_to_river_km</t>
        </is>
      </c>
      <c r="F2590" s="18" t="inlineStr">
        <is>
          <t>spline value</t>
        </is>
      </c>
      <c r="G2590" s="18" t="n"/>
      <c r="H2590" s="33" t="n">
        <v>9.52</v>
      </c>
      <c r="I2590" s="33" t="n"/>
      <c r="J2590" s="33" t="n"/>
      <c r="K2590" s="34" t="n">
        <v>-0.9168653399974005</v>
      </c>
      <c r="L2590" s="35">
        <f>IF(ISNUMBER(K2590),EXP(K2590),"")</f>
        <v/>
      </c>
      <c r="M2590" s="18" t="inlineStr">
        <is>
          <t>every value from 0.01 to 24.55 in steps of 0.01</t>
        </is>
      </c>
      <c r="N2590" s="18" t="inlineStr">
        <is>
          <t>buildings|large|distance_to_river_km</t>
        </is>
      </c>
    </row>
    <row r="2591">
      <c r="B2591" s="18" t="inlineStr">
        <is>
          <t>buildings|large|distance_to_river_km|9.53</t>
        </is>
      </c>
      <c r="C2591" s="18" t="inlineStr">
        <is>
          <t>buildings</t>
        </is>
      </c>
      <c r="D2591" s="18" t="inlineStr">
        <is>
          <t>large</t>
        </is>
      </c>
      <c r="E2591" s="18" t="inlineStr">
        <is>
          <t>distance_to_river_km</t>
        </is>
      </c>
      <c r="F2591" s="18" t="inlineStr">
        <is>
          <t>spline value</t>
        </is>
      </c>
      <c r="G2591" s="18" t="n"/>
      <c r="H2591" s="33" t="n">
        <v>9.529999999999999</v>
      </c>
      <c r="I2591" s="33" t="n"/>
      <c r="J2591" s="33" t="n"/>
      <c r="K2591" s="34" t="n">
        <v>-0.9170704991560568</v>
      </c>
      <c r="L2591" s="35">
        <f>IF(ISNUMBER(K2591),EXP(K2591),"")</f>
        <v/>
      </c>
      <c r="M2591" s="18" t="inlineStr">
        <is>
          <t>every value from 0.01 to 24.55 in steps of 0.01</t>
        </is>
      </c>
      <c r="N2591" s="18" t="inlineStr">
        <is>
          <t>buildings|large|distance_to_river_km</t>
        </is>
      </c>
    </row>
    <row r="2592">
      <c r="B2592" s="18" t="inlineStr">
        <is>
          <t>buildings|large|distance_to_river_km|9.54</t>
        </is>
      </c>
      <c r="C2592" s="18" t="inlineStr">
        <is>
          <t>buildings</t>
        </is>
      </c>
      <c r="D2592" s="18" t="inlineStr">
        <is>
          <t>large</t>
        </is>
      </c>
      <c r="E2592" s="18" t="inlineStr">
        <is>
          <t>distance_to_river_km</t>
        </is>
      </c>
      <c r="F2592" s="18" t="inlineStr">
        <is>
          <t>spline value</t>
        </is>
      </c>
      <c r="G2592" s="18" t="n"/>
      <c r="H2592" s="33" t="n">
        <v>9.539999999999999</v>
      </c>
      <c r="I2592" s="33" t="n"/>
      <c r="J2592" s="33" t="n"/>
      <c r="K2592" s="34" t="n">
        <v>-0.9172755707235926</v>
      </c>
      <c r="L2592" s="35">
        <f>IF(ISNUMBER(K2592),EXP(K2592),"")</f>
        <v/>
      </c>
      <c r="M2592" s="18" t="inlineStr">
        <is>
          <t>every value from 0.01 to 24.55 in steps of 0.01</t>
        </is>
      </c>
      <c r="N2592" s="18" t="inlineStr">
        <is>
          <t>buildings|large|distance_to_river_km</t>
        </is>
      </c>
    </row>
    <row r="2593">
      <c r="B2593" s="18" t="inlineStr">
        <is>
          <t>buildings|large|distance_to_river_km|9.55</t>
        </is>
      </c>
      <c r="C2593" s="18" t="inlineStr">
        <is>
          <t>buildings</t>
        </is>
      </c>
      <c r="D2593" s="18" t="inlineStr">
        <is>
          <t>large</t>
        </is>
      </c>
      <c r="E2593" s="18" t="inlineStr">
        <is>
          <t>distance_to_river_km</t>
        </is>
      </c>
      <c r="F2593" s="18" t="inlineStr">
        <is>
          <t>spline value</t>
        </is>
      </c>
      <c r="G2593" s="18" t="n"/>
      <c r="H2593" s="33" t="n">
        <v>9.550000000000001</v>
      </c>
      <c r="I2593" s="33" t="n"/>
      <c r="J2593" s="33" t="n"/>
      <c r="K2593" s="34" t="n">
        <v>-0.9174805546131117</v>
      </c>
      <c r="L2593" s="35">
        <f>IF(ISNUMBER(K2593),EXP(K2593),"")</f>
        <v/>
      </c>
      <c r="M2593" s="18" t="inlineStr">
        <is>
          <t>every value from 0.01 to 24.55 in steps of 0.01</t>
        </is>
      </c>
      <c r="N2593" s="18" t="inlineStr">
        <is>
          <t>buildings|large|distance_to_river_km</t>
        </is>
      </c>
    </row>
    <row r="2594">
      <c r="B2594" s="18" t="inlineStr">
        <is>
          <t>buildings|large|distance_to_river_km|9.56</t>
        </is>
      </c>
      <c r="C2594" s="18" t="inlineStr">
        <is>
          <t>buildings</t>
        </is>
      </c>
      <c r="D2594" s="18" t="inlineStr">
        <is>
          <t>large</t>
        </is>
      </c>
      <c r="E2594" s="18" t="inlineStr">
        <is>
          <t>distance_to_river_km</t>
        </is>
      </c>
      <c r="F2594" s="18" t="inlineStr">
        <is>
          <t>spline value</t>
        </is>
      </c>
      <c r="G2594" s="18" t="n"/>
      <c r="H2594" s="33" t="n">
        <v>9.56</v>
      </c>
      <c r="I2594" s="33" t="n"/>
      <c r="J2594" s="33" t="n"/>
      <c r="K2594" s="34" t="n">
        <v>-0.9176854507377188</v>
      </c>
      <c r="L2594" s="35">
        <f>IF(ISNUMBER(K2594),EXP(K2594),"")</f>
        <v/>
      </c>
      <c r="M2594" s="18" t="inlineStr">
        <is>
          <t>every value from 0.01 to 24.55 in steps of 0.01</t>
        </is>
      </c>
      <c r="N2594" s="18" t="inlineStr">
        <is>
          <t>buildings|large|distance_to_river_km</t>
        </is>
      </c>
    </row>
    <row r="2595">
      <c r="B2595" s="18" t="inlineStr">
        <is>
          <t>buildings|large|distance_to_river_km|9.57</t>
        </is>
      </c>
      <c r="C2595" s="18" t="inlineStr">
        <is>
          <t>buildings</t>
        </is>
      </c>
      <c r="D2595" s="18" t="inlineStr">
        <is>
          <t>large</t>
        </is>
      </c>
      <c r="E2595" s="18" t="inlineStr">
        <is>
          <t>distance_to_river_km</t>
        </is>
      </c>
      <c r="F2595" s="18" t="inlineStr">
        <is>
          <t>spline value</t>
        </is>
      </c>
      <c r="G2595" s="18" t="n"/>
      <c r="H2595" s="33" t="n">
        <v>9.57</v>
      </c>
      <c r="I2595" s="33" t="n"/>
      <c r="J2595" s="33" t="n"/>
      <c r="K2595" s="34" t="n">
        <v>-0.9178902590105175</v>
      </c>
      <c r="L2595" s="35">
        <f>IF(ISNUMBER(K2595),EXP(K2595),"")</f>
        <v/>
      </c>
      <c r="M2595" s="18" t="inlineStr">
        <is>
          <t>every value from 0.01 to 24.55 in steps of 0.01</t>
        </is>
      </c>
      <c r="N2595" s="18" t="inlineStr">
        <is>
          <t>buildings|large|distance_to_river_km</t>
        </is>
      </c>
    </row>
    <row r="2596">
      <c r="B2596" s="18" t="inlineStr">
        <is>
          <t>buildings|large|distance_to_river_km|9.58</t>
        </is>
      </c>
      <c r="C2596" s="18" t="inlineStr">
        <is>
          <t>buildings</t>
        </is>
      </c>
      <c r="D2596" s="18" t="inlineStr">
        <is>
          <t>large</t>
        </is>
      </c>
      <c r="E2596" s="18" t="inlineStr">
        <is>
          <t>distance_to_river_km</t>
        </is>
      </c>
      <c r="F2596" s="18" t="inlineStr">
        <is>
          <t>spline value</t>
        </is>
      </c>
      <c r="G2596" s="18" t="n"/>
      <c r="H2596" s="33" t="n">
        <v>9.58</v>
      </c>
      <c r="I2596" s="33" t="n"/>
      <c r="J2596" s="33" t="n"/>
      <c r="K2596" s="34" t="n">
        <v>-0.9180949793446116</v>
      </c>
      <c r="L2596" s="35">
        <f>IF(ISNUMBER(K2596),EXP(K2596),"")</f>
        <v/>
      </c>
      <c r="M2596" s="18" t="inlineStr">
        <is>
          <t>every value from 0.01 to 24.55 in steps of 0.01</t>
        </is>
      </c>
      <c r="N2596" s="18" t="inlineStr">
        <is>
          <t>buildings|large|distance_to_river_km</t>
        </is>
      </c>
    </row>
    <row r="2597">
      <c r="B2597" s="18" t="inlineStr">
        <is>
          <t>buildings|large|distance_to_river_km|9.59</t>
        </is>
      </c>
      <c r="C2597" s="18" t="inlineStr">
        <is>
          <t>buildings</t>
        </is>
      </c>
      <c r="D2597" s="18" t="inlineStr">
        <is>
          <t>large</t>
        </is>
      </c>
      <c r="E2597" s="18" t="inlineStr">
        <is>
          <t>distance_to_river_km</t>
        </is>
      </c>
      <c r="F2597" s="18" t="inlineStr">
        <is>
          <t>spline value</t>
        </is>
      </c>
      <c r="G2597" s="18" t="n"/>
      <c r="H2597" s="33" t="n">
        <v>9.59</v>
      </c>
      <c r="I2597" s="33" t="n"/>
      <c r="J2597" s="33" t="n"/>
      <c r="K2597" s="34" t="n">
        <v>-0.9182996116531058</v>
      </c>
      <c r="L2597" s="35">
        <f>IF(ISNUMBER(K2597),EXP(K2597),"")</f>
        <v/>
      </c>
      <c r="M2597" s="18" t="inlineStr">
        <is>
          <t>every value from 0.01 to 24.55 in steps of 0.01</t>
        </is>
      </c>
      <c r="N2597" s="18" t="inlineStr">
        <is>
          <t>buildings|large|distance_to_river_km</t>
        </is>
      </c>
    </row>
    <row r="2598">
      <c r="B2598" s="18" t="inlineStr">
        <is>
          <t>buildings|large|distance_to_river_km|9.60</t>
        </is>
      </c>
      <c r="C2598" s="18" t="inlineStr">
        <is>
          <t>buildings</t>
        </is>
      </c>
      <c r="D2598" s="18" t="inlineStr">
        <is>
          <t>large</t>
        </is>
      </c>
      <c r="E2598" s="18" t="inlineStr">
        <is>
          <t>distance_to_river_km</t>
        </is>
      </c>
      <c r="F2598" s="18" t="inlineStr">
        <is>
          <t>spline value</t>
        </is>
      </c>
      <c r="G2598" s="18" t="n"/>
      <c r="H2598" s="33" t="n">
        <v>9.6</v>
      </c>
      <c r="I2598" s="33" t="n"/>
      <c r="J2598" s="33" t="n"/>
      <c r="K2598" s="34" t="n">
        <v>-0.9185041558491031</v>
      </c>
      <c r="L2598" s="35">
        <f>IF(ISNUMBER(K2598),EXP(K2598),"")</f>
        <v/>
      </c>
      <c r="M2598" s="18" t="inlineStr">
        <is>
          <t>every value from 0.01 to 24.55 in steps of 0.01</t>
        </is>
      </c>
      <c r="N2598" s="18" t="inlineStr">
        <is>
          <t>buildings|large|distance_to_river_km</t>
        </is>
      </c>
    </row>
    <row r="2599">
      <c r="B2599" s="18" t="inlineStr">
        <is>
          <t>buildings|large|distance_to_river_km|9.61</t>
        </is>
      </c>
      <c r="C2599" s="18" t="inlineStr">
        <is>
          <t>buildings</t>
        </is>
      </c>
      <c r="D2599" s="18" t="inlineStr">
        <is>
          <t>large</t>
        </is>
      </c>
      <c r="E2599" s="18" t="inlineStr">
        <is>
          <t>distance_to_river_km</t>
        </is>
      </c>
      <c r="F2599" s="18" t="inlineStr">
        <is>
          <t>spline value</t>
        </is>
      </c>
      <c r="G2599" s="18" t="n"/>
      <c r="H2599" s="33" t="n">
        <v>9.609999999999999</v>
      </c>
      <c r="I2599" s="33" t="n"/>
      <c r="J2599" s="33" t="n"/>
      <c r="K2599" s="34" t="n">
        <v>-0.9187086118457087</v>
      </c>
      <c r="L2599" s="35">
        <f>IF(ISNUMBER(K2599),EXP(K2599),"")</f>
        <v/>
      </c>
      <c r="M2599" s="18" t="inlineStr">
        <is>
          <t>every value from 0.01 to 24.55 in steps of 0.01</t>
        </is>
      </c>
      <c r="N2599" s="18" t="inlineStr">
        <is>
          <t>buildings|large|distance_to_river_km</t>
        </is>
      </c>
    </row>
    <row r="2600">
      <c r="B2600" s="18" t="inlineStr">
        <is>
          <t>buildings|large|distance_to_river_km|9.62</t>
        </is>
      </c>
      <c r="C2600" s="18" t="inlineStr">
        <is>
          <t>buildings</t>
        </is>
      </c>
      <c r="D2600" s="18" t="inlineStr">
        <is>
          <t>large</t>
        </is>
      </c>
      <c r="E2600" s="18" t="inlineStr">
        <is>
          <t>distance_to_river_km</t>
        </is>
      </c>
      <c r="F2600" s="18" t="inlineStr">
        <is>
          <t>spline value</t>
        </is>
      </c>
      <c r="G2600" s="18" t="n"/>
      <c r="H2600" s="33" t="n">
        <v>9.619999999999999</v>
      </c>
      <c r="I2600" s="33" t="n"/>
      <c r="J2600" s="33" t="n"/>
      <c r="K2600" s="34" t="n">
        <v>-0.9189129795560265</v>
      </c>
      <c r="L2600" s="35">
        <f>IF(ISNUMBER(K2600),EXP(K2600),"")</f>
        <v/>
      </c>
      <c r="M2600" s="18" t="inlineStr">
        <is>
          <t>every value from 0.01 to 24.55 in steps of 0.01</t>
        </is>
      </c>
      <c r="N2600" s="18" t="inlineStr">
        <is>
          <t>buildings|large|distance_to_river_km</t>
        </is>
      </c>
    </row>
    <row r="2601">
      <c r="B2601" s="18" t="inlineStr">
        <is>
          <t>buildings|large|distance_to_river_km|9.63</t>
        </is>
      </c>
      <c r="C2601" s="18" t="inlineStr">
        <is>
          <t>buildings</t>
        </is>
      </c>
      <c r="D2601" s="18" t="inlineStr">
        <is>
          <t>large</t>
        </is>
      </c>
      <c r="E2601" s="18" t="inlineStr">
        <is>
          <t>distance_to_river_km</t>
        </is>
      </c>
      <c r="F2601" s="18" t="inlineStr">
        <is>
          <t>spline value</t>
        </is>
      </c>
      <c r="G2601" s="18" t="n"/>
      <c r="H2601" s="33" t="n">
        <v>9.630000000000001</v>
      </c>
      <c r="I2601" s="33" t="n"/>
      <c r="J2601" s="33" t="n"/>
      <c r="K2601" s="34" t="n">
        <v>-0.9191172588931595</v>
      </c>
      <c r="L2601" s="35">
        <f>IF(ISNUMBER(K2601),EXP(K2601),"")</f>
        <v/>
      </c>
      <c r="M2601" s="18" t="inlineStr">
        <is>
          <t>every value from 0.01 to 24.55 in steps of 0.01</t>
        </is>
      </c>
      <c r="N2601" s="18" t="inlineStr">
        <is>
          <t>buildings|large|distance_to_river_km</t>
        </is>
      </c>
    </row>
    <row r="2602">
      <c r="B2602" s="18" t="inlineStr">
        <is>
          <t>buildings|large|distance_to_river_km|9.64</t>
        </is>
      </c>
      <c r="C2602" s="18" t="inlineStr">
        <is>
          <t>buildings</t>
        </is>
      </c>
      <c r="D2602" s="18" t="inlineStr">
        <is>
          <t>large</t>
        </is>
      </c>
      <c r="E2602" s="18" t="inlineStr">
        <is>
          <t>distance_to_river_km</t>
        </is>
      </c>
      <c r="F2602" s="18" t="inlineStr">
        <is>
          <t>spline value</t>
        </is>
      </c>
      <c r="G2602" s="18" t="n"/>
      <c r="H2602" s="33" t="n">
        <v>9.640000000000001</v>
      </c>
      <c r="I2602" s="33" t="n"/>
      <c r="J2602" s="33" t="n"/>
      <c r="K2602" s="34" t="n">
        <v>-0.919321449770213</v>
      </c>
      <c r="L2602" s="35">
        <f>IF(ISNUMBER(K2602),EXP(K2602),"")</f>
        <v/>
      </c>
      <c r="M2602" s="18" t="inlineStr">
        <is>
          <t>every value from 0.01 to 24.55 in steps of 0.01</t>
        </is>
      </c>
      <c r="N2602" s="18" t="inlineStr">
        <is>
          <t>buildings|large|distance_to_river_km</t>
        </is>
      </c>
    </row>
    <row r="2603">
      <c r="B2603" s="18" t="inlineStr">
        <is>
          <t>buildings|large|distance_to_river_km|9.65</t>
        </is>
      </c>
      <c r="C2603" s="18" t="inlineStr">
        <is>
          <t>buildings</t>
        </is>
      </c>
      <c r="D2603" s="18" t="inlineStr">
        <is>
          <t>large</t>
        </is>
      </c>
      <c r="E2603" s="18" t="inlineStr">
        <is>
          <t>distance_to_river_km</t>
        </is>
      </c>
      <c r="F2603" s="18" t="inlineStr">
        <is>
          <t>spline value</t>
        </is>
      </c>
      <c r="G2603" s="18" t="n"/>
      <c r="H2603" s="33" t="n">
        <v>9.65</v>
      </c>
      <c r="I2603" s="33" t="n"/>
      <c r="J2603" s="33" t="n"/>
      <c r="K2603" s="34" t="n">
        <v>-0.9195255521002906</v>
      </c>
      <c r="L2603" s="35">
        <f>IF(ISNUMBER(K2603),EXP(K2603),"")</f>
        <v/>
      </c>
      <c r="M2603" s="18" t="inlineStr">
        <is>
          <t>every value from 0.01 to 24.55 in steps of 0.01</t>
        </is>
      </c>
      <c r="N2603" s="18" t="inlineStr">
        <is>
          <t>buildings|large|distance_to_river_km</t>
        </is>
      </c>
    </row>
    <row r="2604">
      <c r="B2604" s="18" t="inlineStr">
        <is>
          <t>buildings|large|distance_to_river_km|9.66</t>
        </is>
      </c>
      <c r="C2604" s="18" t="inlineStr">
        <is>
          <t>buildings</t>
        </is>
      </c>
      <c r="D2604" s="18" t="inlineStr">
        <is>
          <t>large</t>
        </is>
      </c>
      <c r="E2604" s="18" t="inlineStr">
        <is>
          <t>distance_to_river_km</t>
        </is>
      </c>
      <c r="F2604" s="18" t="inlineStr">
        <is>
          <t>spline value</t>
        </is>
      </c>
      <c r="G2604" s="18" t="n"/>
      <c r="H2604" s="33" t="n">
        <v>9.66</v>
      </c>
      <c r="I2604" s="33" t="n"/>
      <c r="J2604" s="33" t="n"/>
      <c r="K2604" s="34" t="n">
        <v>-0.9197295657964958</v>
      </c>
      <c r="L2604" s="35">
        <f>IF(ISNUMBER(K2604),EXP(K2604),"")</f>
        <v/>
      </c>
      <c r="M2604" s="18" t="inlineStr">
        <is>
          <t>every value from 0.01 to 24.55 in steps of 0.01</t>
        </is>
      </c>
      <c r="N2604" s="18" t="inlineStr">
        <is>
          <t>buildings|large|distance_to_river_km</t>
        </is>
      </c>
    </row>
    <row r="2605">
      <c r="B2605" s="18" t="inlineStr">
        <is>
          <t>buildings|large|distance_to_river_km|9.67</t>
        </is>
      </c>
      <c r="C2605" s="18" t="inlineStr">
        <is>
          <t>buildings</t>
        </is>
      </c>
      <c r="D2605" s="18" t="inlineStr">
        <is>
          <t>large</t>
        </is>
      </c>
      <c r="E2605" s="18" t="inlineStr">
        <is>
          <t>distance_to_river_km</t>
        </is>
      </c>
      <c r="F2605" s="18" t="inlineStr">
        <is>
          <t>spline value</t>
        </is>
      </c>
      <c r="G2605" s="18" t="n"/>
      <c r="H2605" s="33" t="n">
        <v>9.67</v>
      </c>
      <c r="I2605" s="33" t="n"/>
      <c r="J2605" s="33" t="n"/>
      <c r="K2605" s="34" t="n">
        <v>-0.9199334907719333</v>
      </c>
      <c r="L2605" s="35">
        <f>IF(ISNUMBER(K2605),EXP(K2605),"")</f>
        <v/>
      </c>
      <c r="M2605" s="18" t="inlineStr">
        <is>
          <t>every value from 0.01 to 24.55 in steps of 0.01</t>
        </is>
      </c>
      <c r="N2605" s="18" t="inlineStr">
        <is>
          <t>buildings|large|distance_to_river_km</t>
        </is>
      </c>
    </row>
    <row r="2606">
      <c r="B2606" s="18" t="inlineStr">
        <is>
          <t>buildings|large|distance_to_river_km|9.68</t>
        </is>
      </c>
      <c r="C2606" s="18" t="inlineStr">
        <is>
          <t>buildings</t>
        </is>
      </c>
      <c r="D2606" s="18" t="inlineStr">
        <is>
          <t>large</t>
        </is>
      </c>
      <c r="E2606" s="18" t="inlineStr">
        <is>
          <t>distance_to_river_km</t>
        </is>
      </c>
      <c r="F2606" s="18" t="inlineStr">
        <is>
          <t>spline value</t>
        </is>
      </c>
      <c r="G2606" s="18" t="n"/>
      <c r="H2606" s="33" t="n">
        <v>9.68</v>
      </c>
      <c r="I2606" s="33" t="n"/>
      <c r="J2606" s="33" t="n"/>
      <c r="K2606" s="34" t="n">
        <v>-0.9201373269397074</v>
      </c>
      <c r="L2606" s="35">
        <f>IF(ISNUMBER(K2606),EXP(K2606),"")</f>
        <v/>
      </c>
      <c r="M2606" s="18" t="inlineStr">
        <is>
          <t>every value from 0.01 to 24.55 in steps of 0.01</t>
        </is>
      </c>
      <c r="N2606" s="18" t="inlineStr">
        <is>
          <t>buildings|large|distance_to_river_km</t>
        </is>
      </c>
    </row>
    <row r="2607">
      <c r="B2607" s="18" t="inlineStr">
        <is>
          <t>buildings|large|distance_to_river_km|9.69</t>
        </is>
      </c>
      <c r="C2607" s="18" t="inlineStr">
        <is>
          <t>buildings</t>
        </is>
      </c>
      <c r="D2607" s="18" t="inlineStr">
        <is>
          <t>large</t>
        </is>
      </c>
      <c r="E2607" s="18" t="inlineStr">
        <is>
          <t>distance_to_river_km</t>
        </is>
      </c>
      <c r="F2607" s="18" t="inlineStr">
        <is>
          <t>spline value</t>
        </is>
      </c>
      <c r="G2607" s="18" t="n"/>
      <c r="H2607" s="33" t="n">
        <v>9.69</v>
      </c>
      <c r="I2607" s="33" t="n"/>
      <c r="J2607" s="33" t="n"/>
      <c r="K2607" s="34" t="n">
        <v>-0.9203410742129213</v>
      </c>
      <c r="L2607" s="35">
        <f>IF(ISNUMBER(K2607),EXP(K2607),"")</f>
        <v/>
      </c>
      <c r="M2607" s="18" t="inlineStr">
        <is>
          <t>every value from 0.01 to 24.55 in steps of 0.01</t>
        </is>
      </c>
      <c r="N2607" s="18" t="inlineStr">
        <is>
          <t>buildings|large|distance_to_river_km</t>
        </is>
      </c>
    </row>
    <row r="2608">
      <c r="B2608" s="18" t="inlineStr">
        <is>
          <t>buildings|large|distance_to_river_km|9.70</t>
        </is>
      </c>
      <c r="C2608" s="18" t="inlineStr">
        <is>
          <t>buildings</t>
        </is>
      </c>
      <c r="D2608" s="18" t="inlineStr">
        <is>
          <t>large</t>
        </is>
      </c>
      <c r="E2608" s="18" t="inlineStr">
        <is>
          <t>distance_to_river_km</t>
        </is>
      </c>
      <c r="F2608" s="18" t="inlineStr">
        <is>
          <t>spline value</t>
        </is>
      </c>
      <c r="G2608" s="18" t="n"/>
      <c r="H2608" s="33" t="n">
        <v>9.699999999999999</v>
      </c>
      <c r="I2608" s="33" t="n"/>
      <c r="J2608" s="33" t="n"/>
      <c r="K2608" s="34" t="n">
        <v>-0.9205447325046797</v>
      </c>
      <c r="L2608" s="35">
        <f>IF(ISNUMBER(K2608),EXP(K2608),"")</f>
        <v/>
      </c>
      <c r="M2608" s="18" t="inlineStr">
        <is>
          <t>every value from 0.01 to 24.55 in steps of 0.01</t>
        </is>
      </c>
      <c r="N2608" s="18" t="inlineStr">
        <is>
          <t>buildings|large|distance_to_river_km</t>
        </is>
      </c>
    </row>
    <row r="2609">
      <c r="B2609" s="18" t="inlineStr">
        <is>
          <t>buildings|large|distance_to_river_km|9.71</t>
        </is>
      </c>
      <c r="C2609" s="18" t="inlineStr">
        <is>
          <t>buildings</t>
        </is>
      </c>
      <c r="D2609" s="18" t="inlineStr">
        <is>
          <t>large</t>
        </is>
      </c>
      <c r="E2609" s="18" t="inlineStr">
        <is>
          <t>distance_to_river_km</t>
        </is>
      </c>
      <c r="F2609" s="18" t="inlineStr">
        <is>
          <t>spline value</t>
        </is>
      </c>
      <c r="G2609" s="18" t="n"/>
      <c r="H2609" s="33" t="n">
        <v>9.710000000000001</v>
      </c>
      <c r="I2609" s="33" t="n"/>
      <c r="J2609" s="33" t="n"/>
      <c r="K2609" s="34" t="n">
        <v>-0.9207483017280859</v>
      </c>
      <c r="L2609" s="35">
        <f>IF(ISNUMBER(K2609),EXP(K2609),"")</f>
        <v/>
      </c>
      <c r="M2609" s="18" t="inlineStr">
        <is>
          <t>every value from 0.01 to 24.55 in steps of 0.01</t>
        </is>
      </c>
      <c r="N2609" s="18" t="inlineStr">
        <is>
          <t>buildings|large|distance_to_river_km</t>
        </is>
      </c>
    </row>
    <row r="2610">
      <c r="B2610" s="18" t="inlineStr">
        <is>
          <t>buildings|large|distance_to_river_km|9.72</t>
        </is>
      </c>
      <c r="C2610" s="18" t="inlineStr">
        <is>
          <t>buildings</t>
        </is>
      </c>
      <c r="D2610" s="18" t="inlineStr">
        <is>
          <t>large</t>
        </is>
      </c>
      <c r="E2610" s="18" t="inlineStr">
        <is>
          <t>distance_to_river_km</t>
        </is>
      </c>
      <c r="F2610" s="18" t="inlineStr">
        <is>
          <t>spline value</t>
        </is>
      </c>
      <c r="G2610" s="18" t="n"/>
      <c r="H2610" s="33" t="n">
        <v>9.720000000000001</v>
      </c>
      <c r="I2610" s="33" t="n"/>
      <c r="J2610" s="33" t="n"/>
      <c r="K2610" s="34" t="n">
        <v>-0.9209517817962452</v>
      </c>
      <c r="L2610" s="35">
        <f>IF(ISNUMBER(K2610),EXP(K2610),"")</f>
        <v/>
      </c>
      <c r="M2610" s="18" t="inlineStr">
        <is>
          <t>every value from 0.01 to 24.55 in steps of 0.01</t>
        </is>
      </c>
      <c r="N2610" s="18" t="inlineStr">
        <is>
          <t>buildings|large|distance_to_river_km</t>
        </is>
      </c>
    </row>
    <row r="2611">
      <c r="B2611" s="18" t="inlineStr">
        <is>
          <t>buildings|large|distance_to_river_km|9.73</t>
        </is>
      </c>
      <c r="C2611" s="18" t="inlineStr">
        <is>
          <t>buildings</t>
        </is>
      </c>
      <c r="D2611" s="18" t="inlineStr">
        <is>
          <t>large</t>
        </is>
      </c>
      <c r="E2611" s="18" t="inlineStr">
        <is>
          <t>distance_to_river_km</t>
        </is>
      </c>
      <c r="F2611" s="18" t="inlineStr">
        <is>
          <t>spline value</t>
        </is>
      </c>
      <c r="G2611" s="18" t="n"/>
      <c r="H2611" s="33" t="n">
        <v>9.73</v>
      </c>
      <c r="I2611" s="33" t="n"/>
      <c r="J2611" s="33" t="n"/>
      <c r="K2611" s="34" t="n">
        <v>-0.9211551726222603</v>
      </c>
      <c r="L2611" s="35">
        <f>IF(ISNUMBER(K2611),EXP(K2611),"")</f>
        <v/>
      </c>
      <c r="M2611" s="18" t="inlineStr">
        <is>
          <t>every value from 0.01 to 24.55 in steps of 0.01</t>
        </is>
      </c>
      <c r="N2611" s="18" t="inlineStr">
        <is>
          <t>buildings|large|distance_to_river_km</t>
        </is>
      </c>
    </row>
    <row r="2612">
      <c r="B2612" s="18" t="inlineStr">
        <is>
          <t>buildings|large|distance_to_river_km|9.74</t>
        </is>
      </c>
      <c r="C2612" s="18" t="inlineStr">
        <is>
          <t>buildings</t>
        </is>
      </c>
      <c r="D2612" s="18" t="inlineStr">
        <is>
          <t>large</t>
        </is>
      </c>
      <c r="E2612" s="18" t="inlineStr">
        <is>
          <t>distance_to_river_km</t>
        </is>
      </c>
      <c r="F2612" s="18" t="inlineStr">
        <is>
          <t>spline value</t>
        </is>
      </c>
      <c r="G2612" s="18" t="n"/>
      <c r="H2612" s="33" t="n">
        <v>9.74</v>
      </c>
      <c r="I2612" s="33" t="n"/>
      <c r="J2612" s="33" t="n"/>
      <c r="K2612" s="34" t="n">
        <v>-0.9213584741192359</v>
      </c>
      <c r="L2612" s="35">
        <f>IF(ISNUMBER(K2612),EXP(K2612),"")</f>
        <v/>
      </c>
      <c r="M2612" s="18" t="inlineStr">
        <is>
          <t>every value from 0.01 to 24.55 in steps of 0.01</t>
        </is>
      </c>
      <c r="N2612" s="18" t="inlineStr">
        <is>
          <t>buildings|large|distance_to_river_km</t>
        </is>
      </c>
    </row>
    <row r="2613">
      <c r="B2613" s="18" t="inlineStr">
        <is>
          <t>buildings|large|distance_to_river_km|9.75</t>
        </is>
      </c>
      <c r="C2613" s="18" t="inlineStr">
        <is>
          <t>buildings</t>
        </is>
      </c>
      <c r="D2613" s="18" t="inlineStr">
        <is>
          <t>large</t>
        </is>
      </c>
      <c r="E2613" s="18" t="inlineStr">
        <is>
          <t>distance_to_river_km</t>
        </is>
      </c>
      <c r="F2613" s="18" t="inlineStr">
        <is>
          <t>spline value</t>
        </is>
      </c>
      <c r="G2613" s="18" t="n"/>
      <c r="H2613" s="33" t="n">
        <v>9.75</v>
      </c>
      <c r="I2613" s="33" t="n"/>
      <c r="J2613" s="33" t="n"/>
      <c r="K2613" s="34" t="n">
        <v>-0.9215616862002763</v>
      </c>
      <c r="L2613" s="35">
        <f>IF(ISNUMBER(K2613),EXP(K2613),"")</f>
        <v/>
      </c>
      <c r="M2613" s="18" t="inlineStr">
        <is>
          <t>every value from 0.01 to 24.55 in steps of 0.01</t>
        </is>
      </c>
      <c r="N2613" s="18" t="inlineStr">
        <is>
          <t>buildings|large|distance_to_river_km</t>
        </is>
      </c>
    </row>
    <row r="2614">
      <c r="B2614" s="18" t="inlineStr">
        <is>
          <t>buildings|large|distance_to_river_km|9.76</t>
        </is>
      </c>
      <c r="C2614" s="18" t="inlineStr">
        <is>
          <t>buildings</t>
        </is>
      </c>
      <c r="D2614" s="18" t="inlineStr">
        <is>
          <t>large</t>
        </is>
      </c>
      <c r="E2614" s="18" t="inlineStr">
        <is>
          <t>distance_to_river_km</t>
        </is>
      </c>
      <c r="F2614" s="18" t="inlineStr">
        <is>
          <t>spline value</t>
        </is>
      </c>
      <c r="G2614" s="18" t="n"/>
      <c r="H2614" s="33" t="n">
        <v>9.76</v>
      </c>
      <c r="I2614" s="33" t="n"/>
      <c r="J2614" s="33" t="n"/>
      <c r="K2614" s="34" t="n">
        <v>-0.9217648087784852</v>
      </c>
      <c r="L2614" s="35">
        <f>IF(ISNUMBER(K2614),EXP(K2614),"")</f>
        <v/>
      </c>
      <c r="M2614" s="18" t="inlineStr">
        <is>
          <t>every value from 0.01 to 24.55 in steps of 0.01</t>
        </is>
      </c>
      <c r="N2614" s="18" t="inlineStr">
        <is>
          <t>buildings|large|distance_to_river_km</t>
        </is>
      </c>
    </row>
    <row r="2615">
      <c r="B2615" s="18" t="inlineStr">
        <is>
          <t>buildings|large|distance_to_river_km|9.77</t>
        </is>
      </c>
      <c r="C2615" s="18" t="inlineStr">
        <is>
          <t>buildings</t>
        </is>
      </c>
      <c r="D2615" s="18" t="inlineStr">
        <is>
          <t>large</t>
        </is>
      </c>
      <c r="E2615" s="18" t="inlineStr">
        <is>
          <t>distance_to_river_km</t>
        </is>
      </c>
      <c r="F2615" s="18" t="inlineStr">
        <is>
          <t>spline value</t>
        </is>
      </c>
      <c r="G2615" s="18" t="n"/>
      <c r="H2615" s="33" t="n">
        <v>9.77</v>
      </c>
      <c r="I2615" s="33" t="n"/>
      <c r="J2615" s="33" t="n"/>
      <c r="K2615" s="34" t="n">
        <v>-0.9219678417669663</v>
      </c>
      <c r="L2615" s="35">
        <f>IF(ISNUMBER(K2615),EXP(K2615),"")</f>
        <v/>
      </c>
      <c r="M2615" s="18" t="inlineStr">
        <is>
          <t>every value from 0.01 to 24.55 in steps of 0.01</t>
        </is>
      </c>
      <c r="N2615" s="18" t="inlineStr">
        <is>
          <t>buildings|large|distance_to_river_km</t>
        </is>
      </c>
    </row>
    <row r="2616">
      <c r="B2616" s="18" t="inlineStr">
        <is>
          <t>buildings|large|distance_to_river_km|9.78</t>
        </is>
      </c>
      <c r="C2616" s="18" t="inlineStr">
        <is>
          <t>buildings</t>
        </is>
      </c>
      <c r="D2616" s="18" t="inlineStr">
        <is>
          <t>large</t>
        </is>
      </c>
      <c r="E2616" s="18" t="inlineStr">
        <is>
          <t>distance_to_river_km</t>
        </is>
      </c>
      <c r="F2616" s="18" t="inlineStr">
        <is>
          <t>spline value</t>
        </is>
      </c>
      <c r="G2616" s="18" t="n"/>
      <c r="H2616" s="33" t="n">
        <v>9.779999999999999</v>
      </c>
      <c r="I2616" s="33" t="n"/>
      <c r="J2616" s="33" t="n"/>
      <c r="K2616" s="34" t="n">
        <v>-0.9221707850788243</v>
      </c>
      <c r="L2616" s="35">
        <f>IF(ISNUMBER(K2616),EXP(K2616),"")</f>
        <v/>
      </c>
      <c r="M2616" s="18" t="inlineStr">
        <is>
          <t>every value from 0.01 to 24.55 in steps of 0.01</t>
        </is>
      </c>
      <c r="N2616" s="18" t="inlineStr">
        <is>
          <t>buildings|large|distance_to_river_km</t>
        </is>
      </c>
    </row>
    <row r="2617">
      <c r="B2617" s="18" t="inlineStr">
        <is>
          <t>buildings|large|distance_to_river_km|9.79</t>
        </is>
      </c>
      <c r="C2617" s="18" t="inlineStr">
        <is>
          <t>buildings</t>
        </is>
      </c>
      <c r="D2617" s="18" t="inlineStr">
        <is>
          <t>large</t>
        </is>
      </c>
      <c r="E2617" s="18" t="inlineStr">
        <is>
          <t>distance_to_river_km</t>
        </is>
      </c>
      <c r="F2617" s="18" t="inlineStr">
        <is>
          <t>spline value</t>
        </is>
      </c>
      <c r="G2617" s="18" t="n"/>
      <c r="H2617" s="33" t="n">
        <v>9.789999999999999</v>
      </c>
      <c r="I2617" s="33" t="n"/>
      <c r="J2617" s="33" t="n"/>
      <c r="K2617" s="34" t="n">
        <v>-0.9223736386271634</v>
      </c>
      <c r="L2617" s="35">
        <f>IF(ISNUMBER(K2617),EXP(K2617),"")</f>
        <v/>
      </c>
      <c r="M2617" s="18" t="inlineStr">
        <is>
          <t>every value from 0.01 to 24.55 in steps of 0.01</t>
        </is>
      </c>
      <c r="N2617" s="18" t="inlineStr">
        <is>
          <t>buildings|large|distance_to_river_km</t>
        </is>
      </c>
    </row>
    <row r="2618">
      <c r="B2618" s="18" t="inlineStr">
        <is>
          <t>buildings|large|distance_to_river_km|9.80</t>
        </is>
      </c>
      <c r="C2618" s="18" t="inlineStr">
        <is>
          <t>buildings</t>
        </is>
      </c>
      <c r="D2618" s="18" t="inlineStr">
        <is>
          <t>large</t>
        </is>
      </c>
      <c r="E2618" s="18" t="inlineStr">
        <is>
          <t>distance_to_river_km</t>
        </is>
      </c>
      <c r="F2618" s="18" t="inlineStr">
        <is>
          <t>spline value</t>
        </is>
      </c>
      <c r="G2618" s="18" t="n"/>
      <c r="H2618" s="33" t="n">
        <v>9.800000000000001</v>
      </c>
      <c r="I2618" s="33" t="n"/>
      <c r="J2618" s="33" t="n"/>
      <c r="K2618" s="34" t="n">
        <v>-0.9225764023250868</v>
      </c>
      <c r="L2618" s="35">
        <f>IF(ISNUMBER(K2618),EXP(K2618),"")</f>
        <v/>
      </c>
      <c r="M2618" s="18" t="inlineStr">
        <is>
          <t>every value from 0.01 to 24.55 in steps of 0.01</t>
        </is>
      </c>
      <c r="N2618" s="18" t="inlineStr">
        <is>
          <t>buildings|large|distance_to_river_km</t>
        </is>
      </c>
    </row>
    <row r="2619">
      <c r="B2619" s="18" t="inlineStr">
        <is>
          <t>buildings|large|distance_to_river_km|9.81</t>
        </is>
      </c>
      <c r="C2619" s="18" t="inlineStr">
        <is>
          <t>buildings</t>
        </is>
      </c>
      <c r="D2619" s="18" t="inlineStr">
        <is>
          <t>large</t>
        </is>
      </c>
      <c r="E2619" s="18" t="inlineStr">
        <is>
          <t>distance_to_river_km</t>
        </is>
      </c>
      <c r="F2619" s="18" t="inlineStr">
        <is>
          <t>spline value</t>
        </is>
      </c>
      <c r="G2619" s="18" t="n"/>
      <c r="H2619" s="33" t="n">
        <v>9.81</v>
      </c>
      <c r="I2619" s="33" t="n"/>
      <c r="J2619" s="33" t="n"/>
      <c r="K2619" s="34" t="n">
        <v>-0.9227790760856988</v>
      </c>
      <c r="L2619" s="35">
        <f>IF(ISNUMBER(K2619),EXP(K2619),"")</f>
        <v/>
      </c>
      <c r="M2619" s="18" t="inlineStr">
        <is>
          <t>every value from 0.01 to 24.55 in steps of 0.01</t>
        </is>
      </c>
      <c r="N2619" s="18" t="inlineStr">
        <is>
          <t>buildings|large|distance_to_river_km</t>
        </is>
      </c>
    </row>
    <row r="2620">
      <c r="B2620" s="18" t="inlineStr">
        <is>
          <t>buildings|large|distance_to_river_km|9.82</t>
        </is>
      </c>
      <c r="C2620" s="18" t="inlineStr">
        <is>
          <t>buildings</t>
        </is>
      </c>
      <c r="D2620" s="18" t="inlineStr">
        <is>
          <t>large</t>
        </is>
      </c>
      <c r="E2620" s="18" t="inlineStr">
        <is>
          <t>distance_to_river_km</t>
        </is>
      </c>
      <c r="F2620" s="18" t="inlineStr">
        <is>
          <t>spline value</t>
        </is>
      </c>
      <c r="G2620" s="18" t="n"/>
      <c r="H2620" s="33" t="n">
        <v>9.82</v>
      </c>
      <c r="I2620" s="33" t="n"/>
      <c r="J2620" s="33" t="n"/>
      <c r="K2620" s="34" t="n">
        <v>-0.9229816598221041</v>
      </c>
      <c r="L2620" s="35">
        <f>IF(ISNUMBER(K2620),EXP(K2620),"")</f>
        <v/>
      </c>
      <c r="M2620" s="18" t="inlineStr">
        <is>
          <t>every value from 0.01 to 24.55 in steps of 0.01</t>
        </is>
      </c>
      <c r="N2620" s="18" t="inlineStr">
        <is>
          <t>buildings|large|distance_to_river_km</t>
        </is>
      </c>
    </row>
    <row r="2621">
      <c r="B2621" s="18" t="inlineStr">
        <is>
          <t>buildings|large|distance_to_river_km|9.83</t>
        </is>
      </c>
      <c r="C2621" s="18" t="inlineStr">
        <is>
          <t>buildings</t>
        </is>
      </c>
      <c r="D2621" s="18" t="inlineStr">
        <is>
          <t>large</t>
        </is>
      </c>
      <c r="E2621" s="18" t="inlineStr">
        <is>
          <t>distance_to_river_km</t>
        </is>
      </c>
      <c r="F2621" s="18" t="inlineStr">
        <is>
          <t>spline value</t>
        </is>
      </c>
      <c r="G2621" s="18" t="n"/>
      <c r="H2621" s="33" t="n">
        <v>9.83</v>
      </c>
      <c r="I2621" s="33" t="n"/>
      <c r="J2621" s="33" t="n"/>
      <c r="K2621" s="34" t="n">
        <v>-0.9231841534474062</v>
      </c>
      <c r="L2621" s="35">
        <f>IF(ISNUMBER(K2621),EXP(K2621),"")</f>
        <v/>
      </c>
      <c r="M2621" s="18" t="inlineStr">
        <is>
          <t>every value from 0.01 to 24.55 in steps of 0.01</t>
        </is>
      </c>
      <c r="N2621" s="18" t="inlineStr">
        <is>
          <t>buildings|large|distance_to_river_km</t>
        </is>
      </c>
    </row>
    <row r="2622">
      <c r="B2622" s="18" t="inlineStr">
        <is>
          <t>buildings|large|distance_to_river_km|9.84</t>
        </is>
      </c>
      <c r="C2622" s="18" t="inlineStr">
        <is>
          <t>buildings</t>
        </is>
      </c>
      <c r="D2622" s="18" t="inlineStr">
        <is>
          <t>large</t>
        </is>
      </c>
      <c r="E2622" s="18" t="inlineStr">
        <is>
          <t>distance_to_river_km</t>
        </is>
      </c>
      <c r="F2622" s="18" t="inlineStr">
        <is>
          <t>spline value</t>
        </is>
      </c>
      <c r="G2622" s="18" t="n"/>
      <c r="H2622" s="33" t="n">
        <v>9.84</v>
      </c>
      <c r="I2622" s="33" t="n"/>
      <c r="J2622" s="33" t="n"/>
      <c r="K2622" s="34" t="n">
        <v>-0.9233865568747091</v>
      </c>
      <c r="L2622" s="35">
        <f>IF(ISNUMBER(K2622),EXP(K2622),"")</f>
        <v/>
      </c>
      <c r="M2622" s="18" t="inlineStr">
        <is>
          <t>every value from 0.01 to 24.55 in steps of 0.01</t>
        </is>
      </c>
      <c r="N2622" s="18" t="inlineStr">
        <is>
          <t>buildings|large|distance_to_river_km</t>
        </is>
      </c>
    </row>
    <row r="2623">
      <c r="B2623" s="18" t="inlineStr">
        <is>
          <t>buildings|large|distance_to_river_km|9.85</t>
        </is>
      </c>
      <c r="C2623" s="18" t="inlineStr">
        <is>
          <t>buildings</t>
        </is>
      </c>
      <c r="D2623" s="18" t="inlineStr">
        <is>
          <t>large</t>
        </is>
      </c>
      <c r="E2623" s="18" t="inlineStr">
        <is>
          <t>distance_to_river_km</t>
        </is>
      </c>
      <c r="F2623" s="18" t="inlineStr">
        <is>
          <t>spline value</t>
        </is>
      </c>
      <c r="G2623" s="18" t="n"/>
      <c r="H2623" s="33" t="n">
        <v>9.85</v>
      </c>
      <c r="I2623" s="33" t="n"/>
      <c r="J2623" s="33" t="n"/>
      <c r="K2623" s="34" t="n">
        <v>-0.9235888700171168</v>
      </c>
      <c r="L2623" s="35">
        <f>IF(ISNUMBER(K2623),EXP(K2623),"")</f>
        <v/>
      </c>
      <c r="M2623" s="18" t="inlineStr">
        <is>
          <t>every value from 0.01 to 24.55 in steps of 0.01</t>
        </is>
      </c>
      <c r="N2623" s="18" t="inlineStr">
        <is>
          <t>buildings|large|distance_to_river_km</t>
        </is>
      </c>
    </row>
    <row r="2624">
      <c r="B2624" s="18" t="inlineStr">
        <is>
          <t>buildings|large|distance_to_river_km|9.86</t>
        </is>
      </c>
      <c r="C2624" s="18" t="inlineStr">
        <is>
          <t>buildings</t>
        </is>
      </c>
      <c r="D2624" s="18" t="inlineStr">
        <is>
          <t>large</t>
        </is>
      </c>
      <c r="E2624" s="18" t="inlineStr">
        <is>
          <t>distance_to_river_km</t>
        </is>
      </c>
      <c r="F2624" s="18" t="inlineStr">
        <is>
          <t>spline value</t>
        </is>
      </c>
      <c r="G2624" s="18" t="n"/>
      <c r="H2624" s="33" t="n">
        <v>9.859999999999999</v>
      </c>
      <c r="I2624" s="33" t="n"/>
      <c r="J2624" s="33" t="n"/>
      <c r="K2624" s="34" t="n">
        <v>-0.9237910927877337</v>
      </c>
      <c r="L2624" s="35">
        <f>IF(ISNUMBER(K2624),EXP(K2624),"")</f>
        <v/>
      </c>
      <c r="M2624" s="18" t="inlineStr">
        <is>
          <t>every value from 0.01 to 24.55 in steps of 0.01</t>
        </is>
      </c>
      <c r="N2624" s="18" t="inlineStr">
        <is>
          <t>buildings|large|distance_to_river_km</t>
        </is>
      </c>
    </row>
    <row r="2625">
      <c r="B2625" s="18" t="inlineStr">
        <is>
          <t>buildings|large|distance_to_river_km|9.87</t>
        </is>
      </c>
      <c r="C2625" s="18" t="inlineStr">
        <is>
          <t>buildings</t>
        </is>
      </c>
      <c r="D2625" s="18" t="inlineStr">
        <is>
          <t>large</t>
        </is>
      </c>
      <c r="E2625" s="18" t="inlineStr">
        <is>
          <t>distance_to_river_km</t>
        </is>
      </c>
      <c r="F2625" s="18" t="inlineStr">
        <is>
          <t>spline value</t>
        </is>
      </c>
      <c r="G2625" s="18" t="n"/>
      <c r="H2625" s="33" t="n">
        <v>9.869999999999999</v>
      </c>
      <c r="I2625" s="33" t="n"/>
      <c r="J2625" s="33" t="n"/>
      <c r="K2625" s="34" t="n">
        <v>-0.9239932250996638</v>
      </c>
      <c r="L2625" s="35">
        <f>IF(ISNUMBER(K2625),EXP(K2625),"")</f>
        <v/>
      </c>
      <c r="M2625" s="18" t="inlineStr">
        <is>
          <t>every value from 0.01 to 24.55 in steps of 0.01</t>
        </is>
      </c>
      <c r="N2625" s="18" t="inlineStr">
        <is>
          <t>buildings|large|distance_to_river_km</t>
        </is>
      </c>
    </row>
    <row r="2626">
      <c r="B2626" s="18" t="inlineStr">
        <is>
          <t>buildings|large|distance_to_river_km|9.88</t>
        </is>
      </c>
      <c r="C2626" s="18" t="inlineStr">
        <is>
          <t>buildings</t>
        </is>
      </c>
      <c r="D2626" s="18" t="inlineStr">
        <is>
          <t>large</t>
        </is>
      </c>
      <c r="E2626" s="18" t="inlineStr">
        <is>
          <t>distance_to_river_km</t>
        </is>
      </c>
      <c r="F2626" s="18" t="inlineStr">
        <is>
          <t>spline value</t>
        </is>
      </c>
      <c r="G2626" s="18" t="n"/>
      <c r="H2626" s="33" t="n">
        <v>9.880000000000001</v>
      </c>
      <c r="I2626" s="33" t="n"/>
      <c r="J2626" s="33" t="n"/>
      <c r="K2626" s="34" t="n">
        <v>-0.9241952668660108</v>
      </c>
      <c r="L2626" s="35">
        <f>IF(ISNUMBER(K2626),EXP(K2626),"")</f>
        <v/>
      </c>
      <c r="M2626" s="18" t="inlineStr">
        <is>
          <t>every value from 0.01 to 24.55 in steps of 0.01</t>
        </is>
      </c>
      <c r="N2626" s="18" t="inlineStr">
        <is>
          <t>buildings|large|distance_to_river_km</t>
        </is>
      </c>
    </row>
    <row r="2627">
      <c r="B2627" s="18" t="inlineStr">
        <is>
          <t>buildings|large|distance_to_river_km|9.89</t>
        </is>
      </c>
      <c r="C2627" s="18" t="inlineStr">
        <is>
          <t>buildings</t>
        </is>
      </c>
      <c r="D2627" s="18" t="inlineStr">
        <is>
          <t>large</t>
        </is>
      </c>
      <c r="E2627" s="18" t="inlineStr">
        <is>
          <t>distance_to_river_km</t>
        </is>
      </c>
      <c r="F2627" s="18" t="inlineStr">
        <is>
          <t>spline value</t>
        </is>
      </c>
      <c r="G2627" s="18" t="n"/>
      <c r="H2627" s="33" t="n">
        <v>9.890000000000001</v>
      </c>
      <c r="I2627" s="33" t="n"/>
      <c r="J2627" s="33" t="n"/>
      <c r="K2627" s="34" t="n">
        <v>-0.9243972179998792</v>
      </c>
      <c r="L2627" s="35">
        <f>IF(ISNUMBER(K2627),EXP(K2627),"")</f>
        <v/>
      </c>
      <c r="M2627" s="18" t="inlineStr">
        <is>
          <t>every value from 0.01 to 24.55 in steps of 0.01</t>
        </is>
      </c>
      <c r="N2627" s="18" t="inlineStr">
        <is>
          <t>buildings|large|distance_to_river_km</t>
        </is>
      </c>
    </row>
    <row r="2628">
      <c r="B2628" s="18" t="inlineStr">
        <is>
          <t>buildings|large|distance_to_river_km|9.90</t>
        </is>
      </c>
      <c r="C2628" s="18" t="inlineStr">
        <is>
          <t>buildings</t>
        </is>
      </c>
      <c r="D2628" s="18" t="inlineStr">
        <is>
          <t>large</t>
        </is>
      </c>
      <c r="E2628" s="18" t="inlineStr">
        <is>
          <t>distance_to_river_km</t>
        </is>
      </c>
      <c r="F2628" s="18" t="inlineStr">
        <is>
          <t>spline value</t>
        </is>
      </c>
      <c r="G2628" s="18" t="n"/>
      <c r="H2628" s="33" t="n">
        <v>9.9</v>
      </c>
      <c r="I2628" s="33" t="n"/>
      <c r="J2628" s="33" t="n"/>
      <c r="K2628" s="34" t="n">
        <v>-0.9245990784143728</v>
      </c>
      <c r="L2628" s="35">
        <f>IF(ISNUMBER(K2628),EXP(K2628),"")</f>
        <v/>
      </c>
      <c r="M2628" s="18" t="inlineStr">
        <is>
          <t>every value from 0.01 to 24.55 in steps of 0.01</t>
        </is>
      </c>
      <c r="N2628" s="18" t="inlineStr">
        <is>
          <t>buildings|large|distance_to_river_km</t>
        </is>
      </c>
    </row>
    <row r="2629">
      <c r="B2629" s="18" t="inlineStr">
        <is>
          <t>buildings|large|distance_to_river_km|9.91</t>
        </is>
      </c>
      <c r="C2629" s="18" t="inlineStr">
        <is>
          <t>buildings</t>
        </is>
      </c>
      <c r="D2629" s="18" t="inlineStr">
        <is>
          <t>large</t>
        </is>
      </c>
      <c r="E2629" s="18" t="inlineStr">
        <is>
          <t>distance_to_river_km</t>
        </is>
      </c>
      <c r="F2629" s="18" t="inlineStr">
        <is>
          <t>spline value</t>
        </is>
      </c>
      <c r="G2629" s="18" t="n"/>
      <c r="H2629" s="33" t="n">
        <v>9.91</v>
      </c>
      <c r="I2629" s="33" t="n"/>
      <c r="J2629" s="33" t="n"/>
      <c r="K2629" s="34" t="n">
        <v>-0.9248008480225953</v>
      </c>
      <c r="L2629" s="35">
        <f>IF(ISNUMBER(K2629),EXP(K2629),"")</f>
        <v/>
      </c>
      <c r="M2629" s="18" t="inlineStr">
        <is>
          <t>every value from 0.01 to 24.55 in steps of 0.01</t>
        </is>
      </c>
      <c r="N2629" s="18" t="inlineStr">
        <is>
          <t>buildings|large|distance_to_river_km</t>
        </is>
      </c>
    </row>
    <row r="2630">
      <c r="B2630" s="18" t="inlineStr">
        <is>
          <t>buildings|large|distance_to_river_km|9.92</t>
        </is>
      </c>
      <c r="C2630" s="18" t="inlineStr">
        <is>
          <t>buildings</t>
        </is>
      </c>
      <c r="D2630" s="18" t="inlineStr">
        <is>
          <t>large</t>
        </is>
      </c>
      <c r="E2630" s="18" t="inlineStr">
        <is>
          <t>distance_to_river_km</t>
        </is>
      </c>
      <c r="F2630" s="18" t="inlineStr">
        <is>
          <t>spline value</t>
        </is>
      </c>
      <c r="G2630" s="18" t="n"/>
      <c r="H2630" s="33" t="n">
        <v>9.92</v>
      </c>
      <c r="I2630" s="33" t="n"/>
      <c r="J2630" s="33" t="n"/>
      <c r="K2630" s="34" t="n">
        <v>-0.925002526737651</v>
      </c>
      <c r="L2630" s="35">
        <f>IF(ISNUMBER(K2630),EXP(K2630),"")</f>
        <v/>
      </c>
      <c r="M2630" s="18" t="inlineStr">
        <is>
          <t>every value from 0.01 to 24.55 in steps of 0.01</t>
        </is>
      </c>
      <c r="N2630" s="18" t="inlineStr">
        <is>
          <t>buildings|large|distance_to_river_km</t>
        </is>
      </c>
    </row>
    <row r="2631">
      <c r="B2631" s="18" t="inlineStr">
        <is>
          <t>buildings|large|distance_to_river_km|9.93</t>
        </is>
      </c>
      <c r="C2631" s="18" t="inlineStr">
        <is>
          <t>buildings</t>
        </is>
      </c>
      <c r="D2631" s="18" t="inlineStr">
        <is>
          <t>large</t>
        </is>
      </c>
      <c r="E2631" s="18" t="inlineStr">
        <is>
          <t>distance_to_river_km</t>
        </is>
      </c>
      <c r="F2631" s="18" t="inlineStr">
        <is>
          <t>spline value</t>
        </is>
      </c>
      <c r="G2631" s="18" t="n"/>
      <c r="H2631" s="33" t="n">
        <v>9.93</v>
      </c>
      <c r="I2631" s="33" t="n"/>
      <c r="J2631" s="33" t="n"/>
      <c r="K2631" s="34" t="n">
        <v>-0.9252041144726448</v>
      </c>
      <c r="L2631" s="35">
        <f>IF(ISNUMBER(K2631),EXP(K2631),"")</f>
        <v/>
      </c>
      <c r="M2631" s="18" t="inlineStr">
        <is>
          <t>every value from 0.01 to 24.55 in steps of 0.01</t>
        </is>
      </c>
      <c r="N2631" s="18" t="inlineStr">
        <is>
          <t>buildings|large|distance_to_river_km</t>
        </is>
      </c>
    </row>
    <row r="2632">
      <c r="B2632" s="18" t="inlineStr">
        <is>
          <t>buildings|large|distance_to_river_km|9.94</t>
        </is>
      </c>
      <c r="C2632" s="18" t="inlineStr">
        <is>
          <t>buildings</t>
        </is>
      </c>
      <c r="D2632" s="18" t="inlineStr">
        <is>
          <t>large</t>
        </is>
      </c>
      <c r="E2632" s="18" t="inlineStr">
        <is>
          <t>distance_to_river_km</t>
        </is>
      </c>
      <c r="F2632" s="18" t="inlineStr">
        <is>
          <t>spline value</t>
        </is>
      </c>
      <c r="G2632" s="18" t="n"/>
      <c r="H2632" s="33" t="n">
        <v>9.94</v>
      </c>
      <c r="I2632" s="33" t="n"/>
      <c r="J2632" s="33" t="n"/>
      <c r="K2632" s="34" t="n">
        <v>-0.9254056111406798</v>
      </c>
      <c r="L2632" s="35">
        <f>IF(ISNUMBER(K2632),EXP(K2632),"")</f>
        <v/>
      </c>
      <c r="M2632" s="18" t="inlineStr">
        <is>
          <t>every value from 0.01 to 24.55 in steps of 0.01</t>
        </is>
      </c>
      <c r="N2632" s="18" t="inlineStr">
        <is>
          <t>buildings|large|distance_to_river_km</t>
        </is>
      </c>
    </row>
    <row r="2633">
      <c r="B2633" s="18" t="inlineStr">
        <is>
          <t>buildings|large|distance_to_river_km|9.95</t>
        </is>
      </c>
      <c r="C2633" s="18" t="inlineStr">
        <is>
          <t>buildings</t>
        </is>
      </c>
      <c r="D2633" s="18" t="inlineStr">
        <is>
          <t>large</t>
        </is>
      </c>
      <c r="E2633" s="18" t="inlineStr">
        <is>
          <t>distance_to_river_km</t>
        </is>
      </c>
      <c r="F2633" s="18" t="inlineStr">
        <is>
          <t>spline value</t>
        </is>
      </c>
      <c r="G2633" s="18" t="n"/>
      <c r="H2633" s="33" t="n">
        <v>9.949999999999999</v>
      </c>
      <c r="I2633" s="33" t="n"/>
      <c r="J2633" s="33" t="n"/>
      <c r="K2633" s="34" t="n">
        <v>-0.9256070166548599</v>
      </c>
      <c r="L2633" s="35">
        <f>IF(ISNUMBER(K2633),EXP(K2633),"")</f>
        <v/>
      </c>
      <c r="M2633" s="18" t="inlineStr">
        <is>
          <t>every value from 0.01 to 24.55 in steps of 0.01</t>
        </is>
      </c>
      <c r="N2633" s="18" t="inlineStr">
        <is>
          <t>buildings|large|distance_to_river_km</t>
        </is>
      </c>
    </row>
    <row r="2634">
      <c r="B2634" s="18" t="inlineStr">
        <is>
          <t>buildings|large|distance_to_river_km|9.96</t>
        </is>
      </c>
      <c r="C2634" s="18" t="inlineStr">
        <is>
          <t>buildings</t>
        </is>
      </c>
      <c r="D2634" s="18" t="inlineStr">
        <is>
          <t>large</t>
        </is>
      </c>
      <c r="E2634" s="18" t="inlineStr">
        <is>
          <t>distance_to_river_km</t>
        </is>
      </c>
      <c r="F2634" s="18" t="inlineStr">
        <is>
          <t>spline value</t>
        </is>
      </c>
      <c r="G2634" s="18" t="n"/>
      <c r="H2634" s="33" t="n">
        <v>9.960000000000001</v>
      </c>
      <c r="I2634" s="33" t="n"/>
      <c r="J2634" s="33" t="n"/>
      <c r="K2634" s="34" t="n">
        <v>-0.9258083309282898</v>
      </c>
      <c r="L2634" s="35">
        <f>IF(ISNUMBER(K2634),EXP(K2634),"")</f>
        <v/>
      </c>
      <c r="M2634" s="18" t="inlineStr">
        <is>
          <t>every value from 0.01 to 24.55 in steps of 0.01</t>
        </is>
      </c>
      <c r="N2634" s="18" t="inlineStr">
        <is>
          <t>buildings|large|distance_to_river_km</t>
        </is>
      </c>
    </row>
    <row r="2635">
      <c r="B2635" s="18" t="inlineStr">
        <is>
          <t>buildings|large|distance_to_river_km|9.97</t>
        </is>
      </c>
      <c r="C2635" s="18" t="inlineStr">
        <is>
          <t>buildings</t>
        </is>
      </c>
      <c r="D2635" s="18" t="inlineStr">
        <is>
          <t>large</t>
        </is>
      </c>
      <c r="E2635" s="18" t="inlineStr">
        <is>
          <t>distance_to_river_km</t>
        </is>
      </c>
      <c r="F2635" s="18" t="inlineStr">
        <is>
          <t>spline value</t>
        </is>
      </c>
      <c r="G2635" s="18" t="n"/>
      <c r="H2635" s="33" t="n">
        <v>9.970000000000001</v>
      </c>
      <c r="I2635" s="33" t="n"/>
      <c r="J2635" s="33" t="n"/>
      <c r="K2635" s="34" t="n">
        <v>-0.9260095538740732</v>
      </c>
      <c r="L2635" s="35">
        <f>IF(ISNUMBER(K2635),EXP(K2635),"")</f>
        <v/>
      </c>
      <c r="M2635" s="18" t="inlineStr">
        <is>
          <t>every value from 0.01 to 24.55 in steps of 0.01</t>
        </is>
      </c>
      <c r="N2635" s="18" t="inlineStr">
        <is>
          <t>buildings|large|distance_to_river_km</t>
        </is>
      </c>
    </row>
    <row r="2636">
      <c r="B2636" s="18" t="inlineStr">
        <is>
          <t>buildings|large|distance_to_river_km|9.98</t>
        </is>
      </c>
      <c r="C2636" s="18" t="inlineStr">
        <is>
          <t>buildings</t>
        </is>
      </c>
      <c r="D2636" s="18" t="inlineStr">
        <is>
          <t>large</t>
        </is>
      </c>
      <c r="E2636" s="18" t="inlineStr">
        <is>
          <t>distance_to_river_km</t>
        </is>
      </c>
      <c r="F2636" s="18" t="inlineStr">
        <is>
          <t>spline value</t>
        </is>
      </c>
      <c r="G2636" s="18" t="n"/>
      <c r="H2636" s="33" t="n">
        <v>9.98</v>
      </c>
      <c r="I2636" s="33" t="n"/>
      <c r="J2636" s="33" t="n"/>
      <c r="K2636" s="34" t="n">
        <v>-0.9262106854053139</v>
      </c>
      <c r="L2636" s="35">
        <f>IF(ISNUMBER(K2636),EXP(K2636),"")</f>
        <v/>
      </c>
      <c r="M2636" s="18" t="inlineStr">
        <is>
          <t>every value from 0.01 to 24.55 in steps of 0.01</t>
        </is>
      </c>
      <c r="N2636" s="18" t="inlineStr">
        <is>
          <t>buildings|large|distance_to_river_km</t>
        </is>
      </c>
    </row>
    <row r="2637">
      <c r="B2637" s="18" t="inlineStr">
        <is>
          <t>buildings|large|distance_to_river_km|9.99</t>
        </is>
      </c>
      <c r="C2637" s="18" t="inlineStr">
        <is>
          <t>buildings</t>
        </is>
      </c>
      <c r="D2637" s="18" t="inlineStr">
        <is>
          <t>large</t>
        </is>
      </c>
      <c r="E2637" s="18" t="inlineStr">
        <is>
          <t>distance_to_river_km</t>
        </is>
      </c>
      <c r="F2637" s="18" t="inlineStr">
        <is>
          <t>spline value</t>
        </is>
      </c>
      <c r="G2637" s="18" t="n"/>
      <c r="H2637" s="33" t="n">
        <v>9.99</v>
      </c>
      <c r="I2637" s="33" t="n"/>
      <c r="J2637" s="33" t="n"/>
      <c r="K2637" s="34" t="n">
        <v>-0.9264117254351163</v>
      </c>
      <c r="L2637" s="35">
        <f>IF(ISNUMBER(K2637),EXP(K2637),"")</f>
        <v/>
      </c>
      <c r="M2637" s="18" t="inlineStr">
        <is>
          <t>every value from 0.01 to 24.55 in steps of 0.01</t>
        </is>
      </c>
      <c r="N2637" s="18" t="inlineStr">
        <is>
          <t>buildings|large|distance_to_river_km</t>
        </is>
      </c>
    </row>
    <row r="2638">
      <c r="B2638" s="18" t="inlineStr">
        <is>
          <t>buildings|large|distance_to_river_km|10.00</t>
        </is>
      </c>
      <c r="C2638" s="18" t="inlineStr">
        <is>
          <t>buildings</t>
        </is>
      </c>
      <c r="D2638" s="18" t="inlineStr">
        <is>
          <t>large</t>
        </is>
      </c>
      <c r="E2638" s="18" t="inlineStr">
        <is>
          <t>distance_to_river_km</t>
        </is>
      </c>
      <c r="F2638" s="18" t="inlineStr">
        <is>
          <t>spline value</t>
        </is>
      </c>
      <c r="G2638" s="18" t="n"/>
      <c r="H2638" s="33" t="n">
        <v>10</v>
      </c>
      <c r="I2638" s="33" t="n"/>
      <c r="J2638" s="33" t="n"/>
      <c r="K2638" s="34" t="n">
        <v>-0.9266126738765847</v>
      </c>
      <c r="L2638" s="35">
        <f>IF(ISNUMBER(K2638),EXP(K2638),"")</f>
        <v/>
      </c>
      <c r="M2638" s="18" t="inlineStr">
        <is>
          <t>every value from 0.01 to 24.55 in steps of 0.01</t>
        </is>
      </c>
      <c r="N2638" s="18" t="inlineStr">
        <is>
          <t>buildings|large|distance_to_river_km</t>
        </is>
      </c>
    </row>
    <row r="2639">
      <c r="B2639" s="18" t="inlineStr">
        <is>
          <t>buildings|large|distance_to_river_km|10.01</t>
        </is>
      </c>
      <c r="C2639" s="18" t="inlineStr">
        <is>
          <t>buildings</t>
        </is>
      </c>
      <c r="D2639" s="18" t="inlineStr">
        <is>
          <t>large</t>
        </is>
      </c>
      <c r="E2639" s="18" t="inlineStr">
        <is>
          <t>distance_to_river_km</t>
        </is>
      </c>
      <c r="F2639" s="18" t="inlineStr">
        <is>
          <t>spline value</t>
        </is>
      </c>
      <c r="G2639" s="18" t="n"/>
      <c r="H2639" s="33" t="n">
        <v>10.01</v>
      </c>
      <c r="I2639" s="33" t="n"/>
      <c r="J2639" s="33" t="n"/>
      <c r="K2639" s="34" t="n">
        <v>-0.9268135306428229</v>
      </c>
      <c r="L2639" s="35">
        <f>IF(ISNUMBER(K2639),EXP(K2639),"")</f>
        <v/>
      </c>
      <c r="M2639" s="18" t="inlineStr">
        <is>
          <t>every value from 0.01 to 24.55 in steps of 0.01</t>
        </is>
      </c>
      <c r="N2639" s="18" t="inlineStr">
        <is>
          <t>buildings|large|distance_to_river_km</t>
        </is>
      </c>
    </row>
    <row r="2640">
      <c r="B2640" s="18" t="inlineStr">
        <is>
          <t>buildings|large|distance_to_river_km|10.02</t>
        </is>
      </c>
      <c r="C2640" s="18" t="inlineStr">
        <is>
          <t>buildings</t>
        </is>
      </c>
      <c r="D2640" s="18" t="inlineStr">
        <is>
          <t>large</t>
        </is>
      </c>
      <c r="E2640" s="18" t="inlineStr">
        <is>
          <t>distance_to_river_km</t>
        </is>
      </c>
      <c r="F2640" s="18" t="inlineStr">
        <is>
          <t>spline value</t>
        </is>
      </c>
      <c r="G2640" s="18" t="n"/>
      <c r="H2640" s="33" t="n">
        <v>10.02</v>
      </c>
      <c r="I2640" s="33" t="n"/>
      <c r="J2640" s="33" t="n"/>
      <c r="K2640" s="34" t="n">
        <v>-0.9270142956469344</v>
      </c>
      <c r="L2640" s="35">
        <f>IF(ISNUMBER(K2640),EXP(K2640),"")</f>
        <v/>
      </c>
      <c r="M2640" s="18" t="inlineStr">
        <is>
          <t>every value from 0.01 to 24.55 in steps of 0.01</t>
        </is>
      </c>
      <c r="N2640" s="18" t="inlineStr">
        <is>
          <t>buildings|large|distance_to_river_km</t>
        </is>
      </c>
    </row>
    <row r="2641">
      <c r="B2641" s="18" t="inlineStr">
        <is>
          <t>buildings|large|distance_to_river_km|10.03</t>
        </is>
      </c>
      <c r="C2641" s="18" t="inlineStr">
        <is>
          <t>buildings</t>
        </is>
      </c>
      <c r="D2641" s="18" t="inlineStr">
        <is>
          <t>large</t>
        </is>
      </c>
      <c r="E2641" s="18" t="inlineStr">
        <is>
          <t>distance_to_river_km</t>
        </is>
      </c>
      <c r="F2641" s="18" t="inlineStr">
        <is>
          <t>spline value</t>
        </is>
      </c>
      <c r="G2641" s="18" t="n"/>
      <c r="H2641" s="33" t="n">
        <v>10.03</v>
      </c>
      <c r="I2641" s="33" t="n"/>
      <c r="J2641" s="33" t="n"/>
      <c r="K2641" s="34" t="n">
        <v>-0.9272149688020239</v>
      </c>
      <c r="L2641" s="35">
        <f>IF(ISNUMBER(K2641),EXP(K2641),"")</f>
        <v/>
      </c>
      <c r="M2641" s="18" t="inlineStr">
        <is>
          <t>every value from 0.01 to 24.55 in steps of 0.01</t>
        </is>
      </c>
      <c r="N2641" s="18" t="inlineStr">
        <is>
          <t>buildings|large|distance_to_river_km</t>
        </is>
      </c>
    </row>
    <row r="2642">
      <c r="B2642" s="18" t="inlineStr">
        <is>
          <t>buildings|large|distance_to_river_km|10.04</t>
        </is>
      </c>
      <c r="C2642" s="18" t="inlineStr">
        <is>
          <t>buildings</t>
        </is>
      </c>
      <c r="D2642" s="18" t="inlineStr">
        <is>
          <t>large</t>
        </is>
      </c>
      <c r="E2642" s="18" t="inlineStr">
        <is>
          <t>distance_to_river_km</t>
        </is>
      </c>
      <c r="F2642" s="18" t="inlineStr">
        <is>
          <t>spline value</t>
        </is>
      </c>
      <c r="G2642" s="18" t="n"/>
      <c r="H2642" s="33" t="n">
        <v>10.04</v>
      </c>
      <c r="I2642" s="33" t="n"/>
      <c r="J2642" s="33" t="n"/>
      <c r="K2642" s="34" t="n">
        <v>-0.9274155500211956</v>
      </c>
      <c r="L2642" s="35">
        <f>IF(ISNUMBER(K2642),EXP(K2642),"")</f>
        <v/>
      </c>
      <c r="M2642" s="18" t="inlineStr">
        <is>
          <t>every value from 0.01 to 24.55 in steps of 0.01</t>
        </is>
      </c>
      <c r="N2642" s="18" t="inlineStr">
        <is>
          <t>buildings|large|distance_to_river_km</t>
        </is>
      </c>
    </row>
    <row r="2643">
      <c r="B2643" s="18" t="inlineStr">
        <is>
          <t>buildings|large|distance_to_river_km|10.05</t>
        </is>
      </c>
      <c r="C2643" s="18" t="inlineStr">
        <is>
          <t>buildings</t>
        </is>
      </c>
      <c r="D2643" s="18" t="inlineStr">
        <is>
          <t>large</t>
        </is>
      </c>
      <c r="E2643" s="18" t="inlineStr">
        <is>
          <t>distance_to_river_km</t>
        </is>
      </c>
      <c r="F2643" s="18" t="inlineStr">
        <is>
          <t>spline value</t>
        </is>
      </c>
      <c r="G2643" s="18" t="n"/>
      <c r="H2643" s="33" t="n">
        <v>10.05</v>
      </c>
      <c r="I2643" s="33" t="n"/>
      <c r="J2643" s="33" t="n"/>
      <c r="K2643" s="34" t="n">
        <v>-0.927616039217553</v>
      </c>
      <c r="L2643" s="35">
        <f>IF(ISNUMBER(K2643),EXP(K2643),"")</f>
        <v/>
      </c>
      <c r="M2643" s="18" t="inlineStr">
        <is>
          <t>every value from 0.01 to 24.55 in steps of 0.01</t>
        </is>
      </c>
      <c r="N2643" s="18" t="inlineStr">
        <is>
          <t>buildings|large|distance_to_river_km</t>
        </is>
      </c>
    </row>
    <row r="2644">
      <c r="B2644" s="18" t="inlineStr">
        <is>
          <t>buildings|large|distance_to_river_km|10.06</t>
        </is>
      </c>
      <c r="C2644" s="18" t="inlineStr">
        <is>
          <t>buildings</t>
        </is>
      </c>
      <c r="D2644" s="18" t="inlineStr">
        <is>
          <t>large</t>
        </is>
      </c>
      <c r="E2644" s="18" t="inlineStr">
        <is>
          <t>distance_to_river_km</t>
        </is>
      </c>
      <c r="F2644" s="18" t="inlineStr">
        <is>
          <t>spline value</t>
        </is>
      </c>
      <c r="G2644" s="18" t="n"/>
      <c r="H2644" s="33" t="n">
        <v>10.06</v>
      </c>
      <c r="I2644" s="33" t="n"/>
      <c r="J2644" s="33" t="n"/>
      <c r="K2644" s="34" t="n">
        <v>-0.9278164363042002</v>
      </c>
      <c r="L2644" s="35">
        <f>IF(ISNUMBER(K2644),EXP(K2644),"")</f>
        <v/>
      </c>
      <c r="M2644" s="18" t="inlineStr">
        <is>
          <t>every value from 0.01 to 24.55 in steps of 0.01</t>
        </is>
      </c>
      <c r="N2644" s="18" t="inlineStr">
        <is>
          <t>buildings|large|distance_to_river_km</t>
        </is>
      </c>
    </row>
    <row r="2645">
      <c r="B2645" s="18" t="inlineStr">
        <is>
          <t>buildings|large|distance_to_river_km|10.07</t>
        </is>
      </c>
      <c r="C2645" s="18" t="inlineStr">
        <is>
          <t>buildings</t>
        </is>
      </c>
      <c r="D2645" s="18" t="inlineStr">
        <is>
          <t>large</t>
        </is>
      </c>
      <c r="E2645" s="18" t="inlineStr">
        <is>
          <t>distance_to_river_km</t>
        </is>
      </c>
      <c r="F2645" s="18" t="inlineStr">
        <is>
          <t>spline value</t>
        </is>
      </c>
      <c r="G2645" s="18" t="n"/>
      <c r="H2645" s="33" t="n">
        <v>10.07</v>
      </c>
      <c r="I2645" s="33" t="n"/>
      <c r="J2645" s="33" t="n"/>
      <c r="K2645" s="34" t="n">
        <v>-0.9280167411942417</v>
      </c>
      <c r="L2645" s="35">
        <f>IF(ISNUMBER(K2645),EXP(K2645),"")</f>
        <v/>
      </c>
      <c r="M2645" s="18" t="inlineStr">
        <is>
          <t>every value from 0.01 to 24.55 in steps of 0.01</t>
        </is>
      </c>
      <c r="N2645" s="18" t="inlineStr">
        <is>
          <t>buildings|large|distance_to_river_km</t>
        </is>
      </c>
    </row>
    <row r="2646">
      <c r="B2646" s="18" t="inlineStr">
        <is>
          <t>buildings|large|distance_to_river_km|10.08</t>
        </is>
      </c>
      <c r="C2646" s="18" t="inlineStr">
        <is>
          <t>buildings</t>
        </is>
      </c>
      <c r="D2646" s="18" t="inlineStr">
        <is>
          <t>large</t>
        </is>
      </c>
      <c r="E2646" s="18" t="inlineStr">
        <is>
          <t>distance_to_river_km</t>
        </is>
      </c>
      <c r="F2646" s="18" t="inlineStr">
        <is>
          <t>spline value</t>
        </is>
      </c>
      <c r="G2646" s="18" t="n"/>
      <c r="H2646" s="33" t="n">
        <v>10.08</v>
      </c>
      <c r="I2646" s="33" t="n"/>
      <c r="J2646" s="33" t="n"/>
      <c r="K2646" s="34" t="n">
        <v>-0.9282169538007814</v>
      </c>
      <c r="L2646" s="35">
        <f>IF(ISNUMBER(K2646),EXP(K2646),"")</f>
        <v/>
      </c>
      <c r="M2646" s="18" t="inlineStr">
        <is>
          <t>every value from 0.01 to 24.55 in steps of 0.01</t>
        </is>
      </c>
      <c r="N2646" s="18" t="inlineStr">
        <is>
          <t>buildings|large|distance_to_river_km</t>
        </is>
      </c>
    </row>
    <row r="2647">
      <c r="B2647" s="18" t="inlineStr">
        <is>
          <t>buildings|large|distance_to_river_km|10.09</t>
        </is>
      </c>
      <c r="C2647" s="18" t="inlineStr">
        <is>
          <t>buildings</t>
        </is>
      </c>
      <c r="D2647" s="18" t="inlineStr">
        <is>
          <t>large</t>
        </is>
      </c>
      <c r="E2647" s="18" t="inlineStr">
        <is>
          <t>distance_to_river_km</t>
        </is>
      </c>
      <c r="F2647" s="18" t="inlineStr">
        <is>
          <t>spline value</t>
        </is>
      </c>
      <c r="G2647" s="18" t="n"/>
      <c r="H2647" s="33" t="n">
        <v>10.09</v>
      </c>
      <c r="I2647" s="33" t="n"/>
      <c r="J2647" s="33" t="n"/>
      <c r="K2647" s="34" t="n">
        <v>-0.928417074036923</v>
      </c>
      <c r="L2647" s="35">
        <f>IF(ISNUMBER(K2647),EXP(K2647),"")</f>
        <v/>
      </c>
      <c r="M2647" s="18" t="inlineStr">
        <is>
          <t>every value from 0.01 to 24.55 in steps of 0.01</t>
        </is>
      </c>
      <c r="N2647" s="18" t="inlineStr">
        <is>
          <t>buildings|large|distance_to_river_km</t>
        </is>
      </c>
    </row>
    <row r="2648">
      <c r="B2648" s="18" t="inlineStr">
        <is>
          <t>buildings|large|distance_to_river_km|10.10</t>
        </is>
      </c>
      <c r="C2648" s="18" t="inlineStr">
        <is>
          <t>buildings</t>
        </is>
      </c>
      <c r="D2648" s="18" t="inlineStr">
        <is>
          <t>large</t>
        </is>
      </c>
      <c r="E2648" s="18" t="inlineStr">
        <is>
          <t>distance_to_river_km</t>
        </is>
      </c>
      <c r="F2648" s="18" t="inlineStr">
        <is>
          <t>spline value</t>
        </is>
      </c>
      <c r="G2648" s="18" t="n"/>
      <c r="H2648" s="33" t="n">
        <v>10.1</v>
      </c>
      <c r="I2648" s="33" t="n"/>
      <c r="J2648" s="33" t="n"/>
      <c r="K2648" s="34" t="n">
        <v>-0.9286171018157705</v>
      </c>
      <c r="L2648" s="35">
        <f>IF(ISNUMBER(K2648),EXP(K2648),"")</f>
        <v/>
      </c>
      <c r="M2648" s="18" t="inlineStr">
        <is>
          <t>every value from 0.01 to 24.55 in steps of 0.01</t>
        </is>
      </c>
      <c r="N2648" s="18" t="inlineStr">
        <is>
          <t>buildings|large|distance_to_river_km</t>
        </is>
      </c>
    </row>
    <row r="2649">
      <c r="B2649" s="18" t="inlineStr">
        <is>
          <t>buildings|large|distance_to_river_km|10.11</t>
        </is>
      </c>
      <c r="C2649" s="18" t="inlineStr">
        <is>
          <t>buildings</t>
        </is>
      </c>
      <c r="D2649" s="18" t="inlineStr">
        <is>
          <t>large</t>
        </is>
      </c>
      <c r="E2649" s="18" t="inlineStr">
        <is>
          <t>distance_to_river_km</t>
        </is>
      </c>
      <c r="F2649" s="18" t="inlineStr">
        <is>
          <t>spline value</t>
        </is>
      </c>
      <c r="G2649" s="18" t="n"/>
      <c r="H2649" s="33" t="n">
        <v>10.11</v>
      </c>
      <c r="I2649" s="33" t="n"/>
      <c r="J2649" s="33" t="n"/>
      <c r="K2649" s="34" t="n">
        <v>-0.9288170370504286</v>
      </c>
      <c r="L2649" s="35">
        <f>IF(ISNUMBER(K2649),EXP(K2649),"")</f>
        <v/>
      </c>
      <c r="M2649" s="18" t="inlineStr">
        <is>
          <t>every value from 0.01 to 24.55 in steps of 0.01</t>
        </is>
      </c>
      <c r="N2649" s="18" t="inlineStr">
        <is>
          <t>buildings|large|distance_to_river_km</t>
        </is>
      </c>
    </row>
    <row r="2650">
      <c r="B2650" s="18" t="inlineStr">
        <is>
          <t>buildings|large|distance_to_river_km|10.12</t>
        </is>
      </c>
      <c r="C2650" s="18" t="inlineStr">
        <is>
          <t>buildings</t>
        </is>
      </c>
      <c r="D2650" s="18" t="inlineStr">
        <is>
          <t>large</t>
        </is>
      </c>
      <c r="E2650" s="18" t="inlineStr">
        <is>
          <t>distance_to_river_km</t>
        </is>
      </c>
      <c r="F2650" s="18" t="inlineStr">
        <is>
          <t>spline value</t>
        </is>
      </c>
      <c r="G2650" s="18" t="n"/>
      <c r="H2650" s="33" t="n">
        <v>10.12</v>
      </c>
      <c r="I2650" s="33" t="n"/>
      <c r="J2650" s="33" t="n"/>
      <c r="K2650" s="34" t="n">
        <v>-0.9290168796540009</v>
      </c>
      <c r="L2650" s="35">
        <f>IF(ISNUMBER(K2650),EXP(K2650),"")</f>
        <v/>
      </c>
      <c r="M2650" s="18" t="inlineStr">
        <is>
          <t>every value from 0.01 to 24.55 in steps of 0.01</t>
        </is>
      </c>
      <c r="N2650" s="18" t="inlineStr">
        <is>
          <t>buildings|large|distance_to_river_km</t>
        </is>
      </c>
    </row>
    <row r="2651">
      <c r="B2651" s="18" t="inlineStr">
        <is>
          <t>buildings|large|distance_to_river_km|10.13</t>
        </is>
      </c>
      <c r="C2651" s="18" t="inlineStr">
        <is>
          <t>buildings</t>
        </is>
      </c>
      <c r="D2651" s="18" t="inlineStr">
        <is>
          <t>large</t>
        </is>
      </c>
      <c r="E2651" s="18" t="inlineStr">
        <is>
          <t>distance_to_river_km</t>
        </is>
      </c>
      <c r="F2651" s="18" t="inlineStr">
        <is>
          <t>spline value</t>
        </is>
      </c>
      <c r="G2651" s="18" t="n"/>
      <c r="H2651" s="33" t="n">
        <v>10.13</v>
      </c>
      <c r="I2651" s="33" t="n"/>
      <c r="J2651" s="33" t="n"/>
      <c r="K2651" s="34" t="n">
        <v>-0.9292166295395914</v>
      </c>
      <c r="L2651" s="35">
        <f>IF(ISNUMBER(K2651),EXP(K2651),"")</f>
        <v/>
      </c>
      <c r="M2651" s="18" t="inlineStr">
        <is>
          <t>every value from 0.01 to 24.55 in steps of 0.01</t>
        </is>
      </c>
      <c r="N2651" s="18" t="inlineStr">
        <is>
          <t>buildings|large|distance_to_river_km</t>
        </is>
      </c>
    </row>
    <row r="2652">
      <c r="B2652" s="18" t="inlineStr">
        <is>
          <t>buildings|large|distance_to_river_km|10.14</t>
        </is>
      </c>
      <c r="C2652" s="18" t="inlineStr">
        <is>
          <t>buildings</t>
        </is>
      </c>
      <c r="D2652" s="18" t="inlineStr">
        <is>
          <t>large</t>
        </is>
      </c>
      <c r="E2652" s="18" t="inlineStr">
        <is>
          <t>distance_to_river_km</t>
        </is>
      </c>
      <c r="F2652" s="18" t="inlineStr">
        <is>
          <t>spline value</t>
        </is>
      </c>
      <c r="G2652" s="18" t="n"/>
      <c r="H2652" s="33" t="n">
        <v>10.14</v>
      </c>
      <c r="I2652" s="33" t="n"/>
      <c r="J2652" s="33" t="n"/>
      <c r="K2652" s="34" t="n">
        <v>-0.9294162866203045</v>
      </c>
      <c r="L2652" s="35">
        <f>IF(ISNUMBER(K2652),EXP(K2652),"")</f>
        <v/>
      </c>
      <c r="M2652" s="18" t="inlineStr">
        <is>
          <t>every value from 0.01 to 24.55 in steps of 0.01</t>
        </is>
      </c>
      <c r="N2652" s="18" t="inlineStr">
        <is>
          <t>buildings|large|distance_to_river_km</t>
        </is>
      </c>
    </row>
    <row r="2653">
      <c r="B2653" s="18" t="inlineStr">
        <is>
          <t>buildings|large|distance_to_river_km|10.15</t>
        </is>
      </c>
      <c r="C2653" s="18" t="inlineStr">
        <is>
          <t>buildings</t>
        </is>
      </c>
      <c r="D2653" s="18" t="inlineStr">
        <is>
          <t>large</t>
        </is>
      </c>
      <c r="E2653" s="18" t="inlineStr">
        <is>
          <t>distance_to_river_km</t>
        </is>
      </c>
      <c r="F2653" s="18" t="inlineStr">
        <is>
          <t>spline value</t>
        </is>
      </c>
      <c r="G2653" s="18" t="n"/>
      <c r="H2653" s="33" t="n">
        <v>10.15</v>
      </c>
      <c r="I2653" s="33" t="n"/>
      <c r="J2653" s="33" t="n"/>
      <c r="K2653" s="34" t="n">
        <v>-0.9296158508092438</v>
      </c>
      <c r="L2653" s="35">
        <f>IF(ISNUMBER(K2653),EXP(K2653),"")</f>
        <v/>
      </c>
      <c r="M2653" s="18" t="inlineStr">
        <is>
          <t>every value from 0.01 to 24.55 in steps of 0.01</t>
        </is>
      </c>
      <c r="N2653" s="18" t="inlineStr">
        <is>
          <t>buildings|large|distance_to_river_km</t>
        </is>
      </c>
    </row>
    <row r="2654">
      <c r="B2654" s="18" t="inlineStr">
        <is>
          <t>buildings|large|distance_to_river_km|10.16</t>
        </is>
      </c>
      <c r="C2654" s="18" t="inlineStr">
        <is>
          <t>buildings</t>
        </is>
      </c>
      <c r="D2654" s="18" t="inlineStr">
        <is>
          <t>large</t>
        </is>
      </c>
      <c r="E2654" s="18" t="inlineStr">
        <is>
          <t>distance_to_river_km</t>
        </is>
      </c>
      <c r="F2654" s="18" t="inlineStr">
        <is>
          <t>spline value</t>
        </is>
      </c>
      <c r="G2654" s="18" t="n"/>
      <c r="H2654" s="33" t="n">
        <v>10.16</v>
      </c>
      <c r="I2654" s="33" t="n"/>
      <c r="J2654" s="33" t="n"/>
      <c r="K2654" s="34" t="n">
        <v>-0.9298153220195136</v>
      </c>
      <c r="L2654" s="35">
        <f>IF(ISNUMBER(K2654),EXP(K2654),"")</f>
        <v/>
      </c>
      <c r="M2654" s="18" t="inlineStr">
        <is>
          <t>every value from 0.01 to 24.55 in steps of 0.01</t>
        </is>
      </c>
      <c r="N2654" s="18" t="inlineStr">
        <is>
          <t>buildings|large|distance_to_river_km</t>
        </is>
      </c>
    </row>
    <row r="2655">
      <c r="B2655" s="18" t="inlineStr">
        <is>
          <t>buildings|large|distance_to_river_km|10.17</t>
        </is>
      </c>
      <c r="C2655" s="18" t="inlineStr">
        <is>
          <t>buildings</t>
        </is>
      </c>
      <c r="D2655" s="18" t="inlineStr">
        <is>
          <t>large</t>
        </is>
      </c>
      <c r="E2655" s="18" t="inlineStr">
        <is>
          <t>distance_to_river_km</t>
        </is>
      </c>
      <c r="F2655" s="18" t="inlineStr">
        <is>
          <t>spline value</t>
        </is>
      </c>
      <c r="G2655" s="18" t="n"/>
      <c r="H2655" s="33" t="n">
        <v>10.17</v>
      </c>
      <c r="I2655" s="33" t="n"/>
      <c r="J2655" s="33" t="n"/>
      <c r="K2655" s="34" t="n">
        <v>-0.9300147001642177</v>
      </c>
      <c r="L2655" s="35">
        <f>IF(ISNUMBER(K2655),EXP(K2655),"")</f>
        <v/>
      </c>
      <c r="M2655" s="18" t="inlineStr">
        <is>
          <t>every value from 0.01 to 24.55 in steps of 0.01</t>
        </is>
      </c>
      <c r="N2655" s="18" t="inlineStr">
        <is>
          <t>buildings|large|distance_to_river_km</t>
        </is>
      </c>
    </row>
    <row r="2656">
      <c r="B2656" s="18" t="inlineStr">
        <is>
          <t>buildings|large|distance_to_river_km|10.18</t>
        </is>
      </c>
      <c r="C2656" s="18" t="inlineStr">
        <is>
          <t>buildings</t>
        </is>
      </c>
      <c r="D2656" s="18" t="inlineStr">
        <is>
          <t>large</t>
        </is>
      </c>
      <c r="E2656" s="18" t="inlineStr">
        <is>
          <t>distance_to_river_km</t>
        </is>
      </c>
      <c r="F2656" s="18" t="inlineStr">
        <is>
          <t>spline value</t>
        </is>
      </c>
      <c r="G2656" s="18" t="n"/>
      <c r="H2656" s="33" t="n">
        <v>10.18</v>
      </c>
      <c r="I2656" s="33" t="n"/>
      <c r="J2656" s="33" t="n"/>
      <c r="K2656" s="34" t="n">
        <v>-0.9302139851564605</v>
      </c>
      <c r="L2656" s="35">
        <f>IF(ISNUMBER(K2656),EXP(K2656),"")</f>
        <v/>
      </c>
      <c r="M2656" s="18" t="inlineStr">
        <is>
          <t>every value from 0.01 to 24.55 in steps of 0.01</t>
        </is>
      </c>
      <c r="N2656" s="18" t="inlineStr">
        <is>
          <t>buildings|large|distance_to_river_km</t>
        </is>
      </c>
    </row>
    <row r="2657">
      <c r="B2657" s="18" t="inlineStr">
        <is>
          <t>buildings|large|distance_to_river_km|10.19</t>
        </is>
      </c>
      <c r="C2657" s="18" t="inlineStr">
        <is>
          <t>buildings</t>
        </is>
      </c>
      <c r="D2657" s="18" t="inlineStr">
        <is>
          <t>large</t>
        </is>
      </c>
      <c r="E2657" s="18" t="inlineStr">
        <is>
          <t>distance_to_river_km</t>
        </is>
      </c>
      <c r="F2657" s="18" t="inlineStr">
        <is>
          <t>spline value</t>
        </is>
      </c>
      <c r="G2657" s="18" t="n"/>
      <c r="H2657" s="33" t="n">
        <v>10.19</v>
      </c>
      <c r="I2657" s="33" t="n"/>
      <c r="J2657" s="33" t="n"/>
      <c r="K2657" s="34" t="n">
        <v>-0.9304131769093462</v>
      </c>
      <c r="L2657" s="35">
        <f>IF(ISNUMBER(K2657),EXP(K2657),"")</f>
        <v/>
      </c>
      <c r="M2657" s="18" t="inlineStr">
        <is>
          <t>every value from 0.01 to 24.55 in steps of 0.01</t>
        </is>
      </c>
      <c r="N2657" s="18" t="inlineStr">
        <is>
          <t>buildings|large|distance_to_river_km</t>
        </is>
      </c>
    </row>
    <row r="2658">
      <c r="B2658" s="18" t="inlineStr">
        <is>
          <t>buildings|large|distance_to_river_km|10.20</t>
        </is>
      </c>
      <c r="C2658" s="18" t="inlineStr">
        <is>
          <t>buildings</t>
        </is>
      </c>
      <c r="D2658" s="18" t="inlineStr">
        <is>
          <t>large</t>
        </is>
      </c>
      <c r="E2658" s="18" t="inlineStr">
        <is>
          <t>distance_to_river_km</t>
        </is>
      </c>
      <c r="F2658" s="18" t="inlineStr">
        <is>
          <t>spline value</t>
        </is>
      </c>
      <c r="G2658" s="18" t="n"/>
      <c r="H2658" s="33" t="n">
        <v>10.2</v>
      </c>
      <c r="I2658" s="33" t="n"/>
      <c r="J2658" s="33" t="n"/>
      <c r="K2658" s="34" t="n">
        <v>-0.930612275335978</v>
      </c>
      <c r="L2658" s="35">
        <f>IF(ISNUMBER(K2658),EXP(K2658),"")</f>
        <v/>
      </c>
      <c r="M2658" s="18" t="inlineStr">
        <is>
          <t>every value from 0.01 to 24.55 in steps of 0.01</t>
        </is>
      </c>
      <c r="N2658" s="18" t="inlineStr">
        <is>
          <t>buildings|large|distance_to_river_km</t>
        </is>
      </c>
    </row>
    <row r="2659">
      <c r="B2659" s="18" t="inlineStr">
        <is>
          <t>buildings|large|distance_to_river_km|10.21</t>
        </is>
      </c>
      <c r="C2659" s="18" t="inlineStr">
        <is>
          <t>buildings</t>
        </is>
      </c>
      <c r="D2659" s="18" t="inlineStr">
        <is>
          <t>large</t>
        </is>
      </c>
      <c r="E2659" s="18" t="inlineStr">
        <is>
          <t>distance_to_river_km</t>
        </is>
      </c>
      <c r="F2659" s="18" t="inlineStr">
        <is>
          <t>spline value</t>
        </is>
      </c>
      <c r="G2659" s="18" t="n"/>
      <c r="H2659" s="33" t="n">
        <v>10.21</v>
      </c>
      <c r="I2659" s="33" t="n"/>
      <c r="J2659" s="33" t="n"/>
      <c r="K2659" s="34" t="n">
        <v>-0.9308112803494608</v>
      </c>
      <c r="L2659" s="35">
        <f>IF(ISNUMBER(K2659),EXP(K2659),"")</f>
        <v/>
      </c>
      <c r="M2659" s="18" t="inlineStr">
        <is>
          <t>every value from 0.01 to 24.55 in steps of 0.01</t>
        </is>
      </c>
      <c r="N2659" s="18" t="inlineStr">
        <is>
          <t>buildings|large|distance_to_river_km</t>
        </is>
      </c>
    </row>
    <row r="2660">
      <c r="B2660" s="18" t="inlineStr">
        <is>
          <t>buildings|large|distance_to_river_km|10.22</t>
        </is>
      </c>
      <c r="C2660" s="18" t="inlineStr">
        <is>
          <t>buildings</t>
        </is>
      </c>
      <c r="D2660" s="18" t="inlineStr">
        <is>
          <t>large</t>
        </is>
      </c>
      <c r="E2660" s="18" t="inlineStr">
        <is>
          <t>distance_to_river_km</t>
        </is>
      </c>
      <c r="F2660" s="18" t="inlineStr">
        <is>
          <t>spline value</t>
        </is>
      </c>
      <c r="G2660" s="18" t="n"/>
      <c r="H2660" s="33" t="n">
        <v>10.22</v>
      </c>
      <c r="I2660" s="33" t="n"/>
      <c r="J2660" s="33" t="n"/>
      <c r="K2660" s="34" t="n">
        <v>-0.9310101918628985</v>
      </c>
      <c r="L2660" s="35">
        <f>IF(ISNUMBER(K2660),EXP(K2660),"")</f>
        <v/>
      </c>
      <c r="M2660" s="18" t="inlineStr">
        <is>
          <t>every value from 0.01 to 24.55 in steps of 0.01</t>
        </is>
      </c>
      <c r="N2660" s="18" t="inlineStr">
        <is>
          <t>buildings|large|distance_to_river_km</t>
        </is>
      </c>
    </row>
    <row r="2661">
      <c r="B2661" s="18" t="inlineStr">
        <is>
          <t>buildings|large|distance_to_river_km|10.23</t>
        </is>
      </c>
      <c r="C2661" s="18" t="inlineStr">
        <is>
          <t>buildings</t>
        </is>
      </c>
      <c r="D2661" s="18" t="inlineStr">
        <is>
          <t>large</t>
        </is>
      </c>
      <c r="E2661" s="18" t="inlineStr">
        <is>
          <t>distance_to_river_km</t>
        </is>
      </c>
      <c r="F2661" s="18" t="inlineStr">
        <is>
          <t>spline value</t>
        </is>
      </c>
      <c r="G2661" s="18" t="n"/>
      <c r="H2661" s="33" t="n">
        <v>10.23</v>
      </c>
      <c r="I2661" s="33" t="n"/>
      <c r="J2661" s="33" t="n"/>
      <c r="K2661" s="34" t="n">
        <v>-0.9312090097893947</v>
      </c>
      <c r="L2661" s="35">
        <f>IF(ISNUMBER(K2661),EXP(K2661),"")</f>
        <v/>
      </c>
      <c r="M2661" s="18" t="inlineStr">
        <is>
          <t>every value from 0.01 to 24.55 in steps of 0.01</t>
        </is>
      </c>
      <c r="N2661" s="18" t="inlineStr">
        <is>
          <t>buildings|large|distance_to_river_km</t>
        </is>
      </c>
    </row>
    <row r="2662">
      <c r="B2662" s="18" t="inlineStr">
        <is>
          <t>buildings|large|distance_to_river_km|10.24</t>
        </is>
      </c>
      <c r="C2662" s="18" t="inlineStr">
        <is>
          <t>buildings</t>
        </is>
      </c>
      <c r="D2662" s="18" t="inlineStr">
        <is>
          <t>large</t>
        </is>
      </c>
      <c r="E2662" s="18" t="inlineStr">
        <is>
          <t>distance_to_river_km</t>
        </is>
      </c>
      <c r="F2662" s="18" t="inlineStr">
        <is>
          <t>spline value</t>
        </is>
      </c>
      <c r="G2662" s="18" t="n"/>
      <c r="H2662" s="33" t="n">
        <v>10.24</v>
      </c>
      <c r="I2662" s="33" t="n"/>
      <c r="J2662" s="33" t="n"/>
      <c r="K2662" s="34" t="n">
        <v>-0.9314077340420535</v>
      </c>
      <c r="L2662" s="35">
        <f>IF(ISNUMBER(K2662),EXP(K2662),"")</f>
        <v/>
      </c>
      <c r="M2662" s="18" t="inlineStr">
        <is>
          <t>every value from 0.01 to 24.55 in steps of 0.01</t>
        </is>
      </c>
      <c r="N2662" s="18" t="inlineStr">
        <is>
          <t>buildings|large|distance_to_river_km</t>
        </is>
      </c>
    </row>
    <row r="2663">
      <c r="B2663" s="18" t="inlineStr">
        <is>
          <t>buildings|large|distance_to_river_km|10.25</t>
        </is>
      </c>
      <c r="C2663" s="18" t="inlineStr">
        <is>
          <t>buildings</t>
        </is>
      </c>
      <c r="D2663" s="18" t="inlineStr">
        <is>
          <t>large</t>
        </is>
      </c>
      <c r="E2663" s="18" t="inlineStr">
        <is>
          <t>distance_to_river_km</t>
        </is>
      </c>
      <c r="F2663" s="18" t="inlineStr">
        <is>
          <t>spline value</t>
        </is>
      </c>
      <c r="G2663" s="18" t="n"/>
      <c r="H2663" s="33" t="n">
        <v>10.25</v>
      </c>
      <c r="I2663" s="33" t="n"/>
      <c r="J2663" s="33" t="n"/>
      <c r="K2663" s="34" t="n">
        <v>-0.9316063645339796</v>
      </c>
      <c r="L2663" s="35">
        <f>IF(ISNUMBER(K2663),EXP(K2663),"")</f>
        <v/>
      </c>
      <c r="M2663" s="18" t="inlineStr">
        <is>
          <t>every value from 0.01 to 24.55 in steps of 0.01</t>
        </is>
      </c>
      <c r="N2663" s="18" t="inlineStr">
        <is>
          <t>buildings|large|distance_to_river_km</t>
        </is>
      </c>
    </row>
    <row r="2664">
      <c r="B2664" s="18" t="inlineStr">
        <is>
          <t>buildings|large|distance_to_river_km|10.26</t>
        </is>
      </c>
      <c r="C2664" s="18" t="inlineStr">
        <is>
          <t>buildings</t>
        </is>
      </c>
      <c r="D2664" s="18" t="inlineStr">
        <is>
          <t>large</t>
        </is>
      </c>
      <c r="E2664" s="18" t="inlineStr">
        <is>
          <t>distance_to_river_km</t>
        </is>
      </c>
      <c r="F2664" s="18" t="inlineStr">
        <is>
          <t>spline value</t>
        </is>
      </c>
      <c r="G2664" s="18" t="n"/>
      <c r="H2664" s="33" t="n">
        <v>10.26</v>
      </c>
      <c r="I2664" s="33" t="n"/>
      <c r="J2664" s="33" t="n"/>
      <c r="K2664" s="34" t="n">
        <v>-0.9318049011782767</v>
      </c>
      <c r="L2664" s="35">
        <f>IF(ISNUMBER(K2664),EXP(K2664),"")</f>
        <v/>
      </c>
      <c r="M2664" s="18" t="inlineStr">
        <is>
          <t>every value from 0.01 to 24.55 in steps of 0.01</t>
        </is>
      </c>
      <c r="N2664" s="18" t="inlineStr">
        <is>
          <t>buildings|large|distance_to_river_km</t>
        </is>
      </c>
    </row>
    <row r="2665">
      <c r="B2665" s="18" t="inlineStr">
        <is>
          <t>buildings|large|distance_to_river_km|10.27</t>
        </is>
      </c>
      <c r="C2665" s="18" t="inlineStr">
        <is>
          <t>buildings</t>
        </is>
      </c>
      <c r="D2665" s="18" t="inlineStr">
        <is>
          <t>large</t>
        </is>
      </c>
      <c r="E2665" s="18" t="inlineStr">
        <is>
          <t>distance_to_river_km</t>
        </is>
      </c>
      <c r="F2665" s="18" t="inlineStr">
        <is>
          <t>spline value</t>
        </is>
      </c>
      <c r="G2665" s="18" t="n"/>
      <c r="H2665" s="33" t="n">
        <v>10.27</v>
      </c>
      <c r="I2665" s="33" t="n"/>
      <c r="J2665" s="33" t="n"/>
      <c r="K2665" s="34" t="n">
        <v>-0.9320033438880485</v>
      </c>
      <c r="L2665" s="35">
        <f>IF(ISNUMBER(K2665),EXP(K2665),"")</f>
        <v/>
      </c>
      <c r="M2665" s="18" t="inlineStr">
        <is>
          <t>every value from 0.01 to 24.55 in steps of 0.01</t>
        </is>
      </c>
      <c r="N2665" s="18" t="inlineStr">
        <is>
          <t>buildings|large|distance_to_river_km</t>
        </is>
      </c>
    </row>
    <row r="2666">
      <c r="B2666" s="18" t="inlineStr">
        <is>
          <t>buildings|large|distance_to_river_km|10.28</t>
        </is>
      </c>
      <c r="C2666" s="18" t="inlineStr">
        <is>
          <t>buildings</t>
        </is>
      </c>
      <c r="D2666" s="18" t="inlineStr">
        <is>
          <t>large</t>
        </is>
      </c>
      <c r="E2666" s="18" t="inlineStr">
        <is>
          <t>distance_to_river_km</t>
        </is>
      </c>
      <c r="F2666" s="18" t="inlineStr">
        <is>
          <t>spline value</t>
        </is>
      </c>
      <c r="G2666" s="18" t="n"/>
      <c r="H2666" s="33" t="n">
        <v>10.28</v>
      </c>
      <c r="I2666" s="33" t="n"/>
      <c r="J2666" s="33" t="n"/>
      <c r="K2666" s="34" t="n">
        <v>-0.9322016925763993</v>
      </c>
      <c r="L2666" s="35">
        <f>IF(ISNUMBER(K2666),EXP(K2666),"")</f>
        <v/>
      </c>
      <c r="M2666" s="18" t="inlineStr">
        <is>
          <t>every value from 0.01 to 24.55 in steps of 0.01</t>
        </is>
      </c>
      <c r="N2666" s="18" t="inlineStr">
        <is>
          <t>buildings|large|distance_to_river_km</t>
        </is>
      </c>
    </row>
    <row r="2667">
      <c r="B2667" s="18" t="inlineStr">
        <is>
          <t>buildings|large|distance_to_river_km|10.29</t>
        </is>
      </c>
      <c r="C2667" s="18" t="inlineStr">
        <is>
          <t>buildings</t>
        </is>
      </c>
      <c r="D2667" s="18" t="inlineStr">
        <is>
          <t>large</t>
        </is>
      </c>
      <c r="E2667" s="18" t="inlineStr">
        <is>
          <t>distance_to_river_km</t>
        </is>
      </c>
      <c r="F2667" s="18" t="inlineStr">
        <is>
          <t>spline value</t>
        </is>
      </c>
      <c r="G2667" s="18" t="n"/>
      <c r="H2667" s="33" t="n">
        <v>10.29</v>
      </c>
      <c r="I2667" s="33" t="n"/>
      <c r="J2667" s="33" t="n"/>
      <c r="K2667" s="34" t="n">
        <v>-0.9323999471564333</v>
      </c>
      <c r="L2667" s="35">
        <f>IF(ISNUMBER(K2667),EXP(K2667),"")</f>
        <v/>
      </c>
      <c r="M2667" s="18" t="inlineStr">
        <is>
          <t>every value from 0.01 to 24.55 in steps of 0.01</t>
        </is>
      </c>
      <c r="N2667" s="18" t="inlineStr">
        <is>
          <t>buildings|large|distance_to_river_km</t>
        </is>
      </c>
    </row>
    <row r="2668">
      <c r="B2668" s="18" t="inlineStr">
        <is>
          <t>buildings|large|distance_to_river_km|10.30</t>
        </is>
      </c>
      <c r="C2668" s="18" t="inlineStr">
        <is>
          <t>buildings</t>
        </is>
      </c>
      <c r="D2668" s="18" t="inlineStr">
        <is>
          <t>large</t>
        </is>
      </c>
      <c r="E2668" s="18" t="inlineStr">
        <is>
          <t>distance_to_river_km</t>
        </is>
      </c>
      <c r="F2668" s="18" t="inlineStr">
        <is>
          <t>spline value</t>
        </is>
      </c>
      <c r="G2668" s="18" t="n"/>
      <c r="H2668" s="33" t="n">
        <v>10.3</v>
      </c>
      <c r="I2668" s="33" t="n"/>
      <c r="J2668" s="33" t="n"/>
      <c r="K2668" s="34" t="n">
        <v>-0.9325981075412544</v>
      </c>
      <c r="L2668" s="35">
        <f>IF(ISNUMBER(K2668),EXP(K2668),"")</f>
        <v/>
      </c>
      <c r="M2668" s="18" t="inlineStr">
        <is>
          <t>every value from 0.01 to 24.55 in steps of 0.01</t>
        </is>
      </c>
      <c r="N2668" s="18" t="inlineStr">
        <is>
          <t>buildings|large|distance_to_river_km</t>
        </is>
      </c>
    </row>
    <row r="2669">
      <c r="B2669" s="18" t="inlineStr">
        <is>
          <t>buildings|large|distance_to_river_km|10.31</t>
        </is>
      </c>
      <c r="C2669" s="18" t="inlineStr">
        <is>
          <t>buildings</t>
        </is>
      </c>
      <c r="D2669" s="18" t="inlineStr">
        <is>
          <t>large</t>
        </is>
      </c>
      <c r="E2669" s="18" t="inlineStr">
        <is>
          <t>distance_to_river_km</t>
        </is>
      </c>
      <c r="F2669" s="18" t="inlineStr">
        <is>
          <t>spline value</t>
        </is>
      </c>
      <c r="G2669" s="18" t="n"/>
      <c r="H2669" s="33" t="n">
        <v>10.31</v>
      </c>
      <c r="I2669" s="33" t="n"/>
      <c r="J2669" s="33" t="n"/>
      <c r="K2669" s="34" t="n">
        <v>-0.9327961736439665</v>
      </c>
      <c r="L2669" s="35">
        <f>IF(ISNUMBER(K2669),EXP(K2669),"")</f>
        <v/>
      </c>
      <c r="M2669" s="18" t="inlineStr">
        <is>
          <t>every value from 0.01 to 24.55 in steps of 0.01</t>
        </is>
      </c>
      <c r="N2669" s="18" t="inlineStr">
        <is>
          <t>buildings|large|distance_to_river_km</t>
        </is>
      </c>
    </row>
    <row r="2670">
      <c r="B2670" s="18" t="inlineStr">
        <is>
          <t>buildings|large|distance_to_river_km|10.32</t>
        </is>
      </c>
      <c r="C2670" s="18" t="inlineStr">
        <is>
          <t>buildings</t>
        </is>
      </c>
      <c r="D2670" s="18" t="inlineStr">
        <is>
          <t>large</t>
        </is>
      </c>
      <c r="E2670" s="18" t="inlineStr">
        <is>
          <t>distance_to_river_km</t>
        </is>
      </c>
      <c r="F2670" s="18" t="inlineStr">
        <is>
          <t>spline value</t>
        </is>
      </c>
      <c r="G2670" s="18" t="n"/>
      <c r="H2670" s="33" t="n">
        <v>10.32</v>
      </c>
      <c r="I2670" s="33" t="n"/>
      <c r="J2670" s="33" t="n"/>
      <c r="K2670" s="34" t="n">
        <v>-0.9329941453776742</v>
      </c>
      <c r="L2670" s="35">
        <f>IF(ISNUMBER(K2670),EXP(K2670),"")</f>
        <v/>
      </c>
      <c r="M2670" s="18" t="inlineStr">
        <is>
          <t>every value from 0.01 to 24.55 in steps of 0.01</t>
        </is>
      </c>
      <c r="N2670" s="18" t="inlineStr">
        <is>
          <t>buildings|large|distance_to_river_km</t>
        </is>
      </c>
    </row>
    <row r="2671">
      <c r="B2671" s="18" t="inlineStr">
        <is>
          <t>buildings|large|distance_to_river_km|10.33</t>
        </is>
      </c>
      <c r="C2671" s="18" t="inlineStr">
        <is>
          <t>buildings</t>
        </is>
      </c>
      <c r="D2671" s="18" t="inlineStr">
        <is>
          <t>large</t>
        </is>
      </c>
      <c r="E2671" s="18" t="inlineStr">
        <is>
          <t>distance_to_river_km</t>
        </is>
      </c>
      <c r="F2671" s="18" t="inlineStr">
        <is>
          <t>spline value</t>
        </is>
      </c>
      <c r="G2671" s="18" t="n"/>
      <c r="H2671" s="33" t="n">
        <v>10.33</v>
      </c>
      <c r="I2671" s="33" t="n"/>
      <c r="J2671" s="33" t="n"/>
      <c r="K2671" s="34" t="n">
        <v>-0.9331920226554812</v>
      </c>
      <c r="L2671" s="35">
        <f>IF(ISNUMBER(K2671),EXP(K2671),"")</f>
        <v/>
      </c>
      <c r="M2671" s="18" t="inlineStr">
        <is>
          <t>every value from 0.01 to 24.55 in steps of 0.01</t>
        </is>
      </c>
      <c r="N2671" s="18" t="inlineStr">
        <is>
          <t>buildings|large|distance_to_river_km</t>
        </is>
      </c>
    </row>
    <row r="2672">
      <c r="B2672" s="18" t="inlineStr">
        <is>
          <t>buildings|large|distance_to_river_km|10.34</t>
        </is>
      </c>
      <c r="C2672" s="18" t="inlineStr">
        <is>
          <t>buildings</t>
        </is>
      </c>
      <c r="D2672" s="18" t="inlineStr">
        <is>
          <t>large</t>
        </is>
      </c>
      <c r="E2672" s="18" t="inlineStr">
        <is>
          <t>distance_to_river_km</t>
        </is>
      </c>
      <c r="F2672" s="18" t="inlineStr">
        <is>
          <t>spline value</t>
        </is>
      </c>
      <c r="G2672" s="18" t="n"/>
      <c r="H2672" s="33" t="n">
        <v>10.34</v>
      </c>
      <c r="I2672" s="33" t="n"/>
      <c r="J2672" s="33" t="n"/>
      <c r="K2672" s="34" t="n">
        <v>-0.9333898053904911</v>
      </c>
      <c r="L2672" s="35">
        <f>IF(ISNUMBER(K2672),EXP(K2672),"")</f>
        <v/>
      </c>
      <c r="M2672" s="18" t="inlineStr">
        <is>
          <t>every value from 0.01 to 24.55 in steps of 0.01</t>
        </is>
      </c>
      <c r="N2672" s="18" t="inlineStr">
        <is>
          <t>buildings|large|distance_to_river_km</t>
        </is>
      </c>
    </row>
    <row r="2673">
      <c r="B2673" s="18" t="inlineStr">
        <is>
          <t>buildings|large|distance_to_river_km|10.35</t>
        </is>
      </c>
      <c r="C2673" s="18" t="inlineStr">
        <is>
          <t>buildings</t>
        </is>
      </c>
      <c r="D2673" s="18" t="inlineStr">
        <is>
          <t>large</t>
        </is>
      </c>
      <c r="E2673" s="18" t="inlineStr">
        <is>
          <t>distance_to_river_km</t>
        </is>
      </c>
      <c r="F2673" s="18" t="inlineStr">
        <is>
          <t>spline value</t>
        </is>
      </c>
      <c r="G2673" s="18" t="n"/>
      <c r="H2673" s="33" t="n">
        <v>10.35</v>
      </c>
      <c r="I2673" s="33" t="n"/>
      <c r="J2673" s="33" t="n"/>
      <c r="K2673" s="34" t="n">
        <v>-0.9335874934958083</v>
      </c>
      <c r="L2673" s="35">
        <f>IF(ISNUMBER(K2673),EXP(K2673),"")</f>
        <v/>
      </c>
      <c r="M2673" s="18" t="inlineStr">
        <is>
          <t>every value from 0.01 to 24.55 in steps of 0.01</t>
        </is>
      </c>
      <c r="N2673" s="18" t="inlineStr">
        <is>
          <t>buildings|large|distance_to_river_km</t>
        </is>
      </c>
    </row>
    <row r="2674">
      <c r="B2674" s="18" t="inlineStr">
        <is>
          <t>buildings|large|distance_to_river_km|10.36</t>
        </is>
      </c>
      <c r="C2674" s="18" t="inlineStr">
        <is>
          <t>buildings</t>
        </is>
      </c>
      <c r="D2674" s="18" t="inlineStr">
        <is>
          <t>large</t>
        </is>
      </c>
      <c r="E2674" s="18" t="inlineStr">
        <is>
          <t>distance_to_river_km</t>
        </is>
      </c>
      <c r="F2674" s="18" t="inlineStr">
        <is>
          <t>spline value</t>
        </is>
      </c>
      <c r="G2674" s="18" t="n"/>
      <c r="H2674" s="33" t="n">
        <v>10.36</v>
      </c>
      <c r="I2674" s="33" t="n"/>
      <c r="J2674" s="33" t="n"/>
      <c r="K2674" s="34" t="n">
        <v>-0.9337850868845371</v>
      </c>
      <c r="L2674" s="35">
        <f>IF(ISNUMBER(K2674),EXP(K2674),"")</f>
        <v/>
      </c>
      <c r="M2674" s="18" t="inlineStr">
        <is>
          <t>every value from 0.01 to 24.55 in steps of 0.01</t>
        </is>
      </c>
      <c r="N2674" s="18" t="inlineStr">
        <is>
          <t>buildings|large|distance_to_river_km</t>
        </is>
      </c>
    </row>
    <row r="2675">
      <c r="B2675" s="18" t="inlineStr">
        <is>
          <t>buildings|large|distance_to_river_km|10.37</t>
        </is>
      </c>
      <c r="C2675" s="18" t="inlineStr">
        <is>
          <t>buildings</t>
        </is>
      </c>
      <c r="D2675" s="18" t="inlineStr">
        <is>
          <t>large</t>
        </is>
      </c>
      <c r="E2675" s="18" t="inlineStr">
        <is>
          <t>distance_to_river_km</t>
        </is>
      </c>
      <c r="F2675" s="18" t="inlineStr">
        <is>
          <t>spline value</t>
        </is>
      </c>
      <c r="G2675" s="18" t="n"/>
      <c r="H2675" s="33" t="n">
        <v>10.37</v>
      </c>
      <c r="I2675" s="33" t="n"/>
      <c r="J2675" s="33" t="n"/>
      <c r="K2675" s="34" t="n">
        <v>-0.9339825854697815</v>
      </c>
      <c r="L2675" s="35">
        <f>IF(ISNUMBER(K2675),EXP(K2675),"")</f>
        <v/>
      </c>
      <c r="M2675" s="18" t="inlineStr">
        <is>
          <t>every value from 0.01 to 24.55 in steps of 0.01</t>
        </is>
      </c>
      <c r="N2675" s="18" t="inlineStr">
        <is>
          <t>buildings|large|distance_to_river_km</t>
        </is>
      </c>
    </row>
    <row r="2676">
      <c r="B2676" s="18" t="inlineStr">
        <is>
          <t>buildings|large|distance_to_river_km|10.38</t>
        </is>
      </c>
      <c r="C2676" s="18" t="inlineStr">
        <is>
          <t>buildings</t>
        </is>
      </c>
      <c r="D2676" s="18" t="inlineStr">
        <is>
          <t>large</t>
        </is>
      </c>
      <c r="E2676" s="18" t="inlineStr">
        <is>
          <t>distance_to_river_km</t>
        </is>
      </c>
      <c r="F2676" s="18" t="inlineStr">
        <is>
          <t>spline value</t>
        </is>
      </c>
      <c r="G2676" s="18" t="n"/>
      <c r="H2676" s="33" t="n">
        <v>10.38</v>
      </c>
      <c r="I2676" s="33" t="n"/>
      <c r="J2676" s="33" t="n"/>
      <c r="K2676" s="34" t="n">
        <v>-0.9341799891646452</v>
      </c>
      <c r="L2676" s="35">
        <f>IF(ISNUMBER(K2676),EXP(K2676),"")</f>
        <v/>
      </c>
      <c r="M2676" s="18" t="inlineStr">
        <is>
          <t>every value from 0.01 to 24.55 in steps of 0.01</t>
        </is>
      </c>
      <c r="N2676" s="18" t="inlineStr">
        <is>
          <t>buildings|large|distance_to_river_km</t>
        </is>
      </c>
    </row>
    <row r="2677">
      <c r="B2677" s="18" t="inlineStr">
        <is>
          <t>buildings|large|distance_to_river_km|10.39</t>
        </is>
      </c>
      <c r="C2677" s="18" t="inlineStr">
        <is>
          <t>buildings</t>
        </is>
      </c>
      <c r="D2677" s="18" t="inlineStr">
        <is>
          <t>large</t>
        </is>
      </c>
      <c r="E2677" s="18" t="inlineStr">
        <is>
          <t>distance_to_river_km</t>
        </is>
      </c>
      <c r="F2677" s="18" t="inlineStr">
        <is>
          <t>spline value</t>
        </is>
      </c>
      <c r="G2677" s="18" t="n"/>
      <c r="H2677" s="33" t="n">
        <v>10.39</v>
      </c>
      <c r="I2677" s="33" t="n"/>
      <c r="J2677" s="33" t="n"/>
      <c r="K2677" s="34" t="n">
        <v>-0.9343772978822328</v>
      </c>
      <c r="L2677" s="35">
        <f>IF(ISNUMBER(K2677),EXP(K2677),"")</f>
        <v/>
      </c>
      <c r="M2677" s="18" t="inlineStr">
        <is>
          <t>every value from 0.01 to 24.55 in steps of 0.01</t>
        </is>
      </c>
      <c r="N2677" s="18" t="inlineStr">
        <is>
          <t>buildings|large|distance_to_river_km</t>
        </is>
      </c>
    </row>
    <row r="2678">
      <c r="B2678" s="18" t="inlineStr">
        <is>
          <t>buildings|large|distance_to_river_km|10.40</t>
        </is>
      </c>
      <c r="C2678" s="18" t="inlineStr">
        <is>
          <t>buildings</t>
        </is>
      </c>
      <c r="D2678" s="18" t="inlineStr">
        <is>
          <t>large</t>
        </is>
      </c>
      <c r="E2678" s="18" t="inlineStr">
        <is>
          <t>distance_to_river_km</t>
        </is>
      </c>
      <c r="F2678" s="18" t="inlineStr">
        <is>
          <t>spline value</t>
        </is>
      </c>
      <c r="G2678" s="18" t="n"/>
      <c r="H2678" s="33" t="n">
        <v>10.4</v>
      </c>
      <c r="I2678" s="33" t="n"/>
      <c r="J2678" s="33" t="n"/>
      <c r="K2678" s="34" t="n">
        <v>-0.9345745115356479</v>
      </c>
      <c r="L2678" s="35">
        <f>IF(ISNUMBER(K2678),EXP(K2678),"")</f>
        <v/>
      </c>
      <c r="M2678" s="18" t="inlineStr">
        <is>
          <t>every value from 0.01 to 24.55 in steps of 0.01</t>
        </is>
      </c>
      <c r="N2678" s="18" t="inlineStr">
        <is>
          <t>buildings|large|distance_to_river_km</t>
        </is>
      </c>
    </row>
    <row r="2679">
      <c r="B2679" s="18" t="inlineStr">
        <is>
          <t>buildings|large|distance_to_river_km|10.41</t>
        </is>
      </c>
      <c r="C2679" s="18" t="inlineStr">
        <is>
          <t>buildings</t>
        </is>
      </c>
      <c r="D2679" s="18" t="inlineStr">
        <is>
          <t>large</t>
        </is>
      </c>
      <c r="E2679" s="18" t="inlineStr">
        <is>
          <t>distance_to_river_km</t>
        </is>
      </c>
      <c r="F2679" s="18" t="inlineStr">
        <is>
          <t>spline value</t>
        </is>
      </c>
      <c r="G2679" s="18" t="n"/>
      <c r="H2679" s="33" t="n">
        <v>10.41</v>
      </c>
      <c r="I2679" s="33" t="n"/>
      <c r="J2679" s="33" t="n"/>
      <c r="K2679" s="34" t="n">
        <v>-0.934771630037994</v>
      </c>
      <c r="L2679" s="35">
        <f>IF(ISNUMBER(K2679),EXP(K2679),"")</f>
        <v/>
      </c>
      <c r="M2679" s="18" t="inlineStr">
        <is>
          <t>every value from 0.01 to 24.55 in steps of 0.01</t>
        </is>
      </c>
      <c r="N2679" s="18" t="inlineStr">
        <is>
          <t>buildings|large|distance_to_river_km</t>
        </is>
      </c>
    </row>
    <row r="2680">
      <c r="B2680" s="18" t="inlineStr">
        <is>
          <t>buildings|large|distance_to_river_km|10.42</t>
        </is>
      </c>
      <c r="C2680" s="18" t="inlineStr">
        <is>
          <t>buildings</t>
        </is>
      </c>
      <c r="D2680" s="18" t="inlineStr">
        <is>
          <t>large</t>
        </is>
      </c>
      <c r="E2680" s="18" t="inlineStr">
        <is>
          <t>distance_to_river_km</t>
        </is>
      </c>
      <c r="F2680" s="18" t="inlineStr">
        <is>
          <t>spline value</t>
        </is>
      </c>
      <c r="G2680" s="18" t="n"/>
      <c r="H2680" s="33" t="n">
        <v>10.42</v>
      </c>
      <c r="I2680" s="33" t="n"/>
      <c r="J2680" s="33" t="n"/>
      <c r="K2680" s="34" t="n">
        <v>-0.9349686533023761</v>
      </c>
      <c r="L2680" s="35">
        <f>IF(ISNUMBER(K2680),EXP(K2680),"")</f>
        <v/>
      </c>
      <c r="M2680" s="18" t="inlineStr">
        <is>
          <t>every value from 0.01 to 24.55 in steps of 0.01</t>
        </is>
      </c>
      <c r="N2680" s="18" t="inlineStr">
        <is>
          <t>buildings|large|distance_to_river_km</t>
        </is>
      </c>
    </row>
    <row r="2681">
      <c r="B2681" s="18" t="inlineStr">
        <is>
          <t>buildings|large|distance_to_river_km|10.43</t>
        </is>
      </c>
      <c r="C2681" s="18" t="inlineStr">
        <is>
          <t>buildings</t>
        </is>
      </c>
      <c r="D2681" s="18" t="inlineStr">
        <is>
          <t>large</t>
        </is>
      </c>
      <c r="E2681" s="18" t="inlineStr">
        <is>
          <t>distance_to_river_km</t>
        </is>
      </c>
      <c r="F2681" s="18" t="inlineStr">
        <is>
          <t>spline value</t>
        </is>
      </c>
      <c r="G2681" s="18" t="n"/>
      <c r="H2681" s="33" t="n">
        <v>10.43</v>
      </c>
      <c r="I2681" s="33" t="n"/>
      <c r="J2681" s="33" t="n"/>
      <c r="K2681" s="34" t="n">
        <v>-0.9351655812418983</v>
      </c>
      <c r="L2681" s="35">
        <f>IF(ISNUMBER(K2681),EXP(K2681),"")</f>
        <v/>
      </c>
      <c r="M2681" s="18" t="inlineStr">
        <is>
          <t>every value from 0.01 to 24.55 in steps of 0.01</t>
        </is>
      </c>
      <c r="N2681" s="18" t="inlineStr">
        <is>
          <t>buildings|large|distance_to_river_km</t>
        </is>
      </c>
    </row>
    <row r="2682">
      <c r="B2682" s="18" t="inlineStr">
        <is>
          <t>buildings|large|distance_to_river_km|10.44</t>
        </is>
      </c>
      <c r="C2682" s="18" t="inlineStr">
        <is>
          <t>buildings</t>
        </is>
      </c>
      <c r="D2682" s="18" t="inlineStr">
        <is>
          <t>large</t>
        </is>
      </c>
      <c r="E2682" s="18" t="inlineStr">
        <is>
          <t>distance_to_river_km</t>
        </is>
      </c>
      <c r="F2682" s="18" t="inlineStr">
        <is>
          <t>spline value</t>
        </is>
      </c>
      <c r="G2682" s="18" t="n"/>
      <c r="H2682" s="33" t="n">
        <v>10.44</v>
      </c>
      <c r="I2682" s="33" t="n"/>
      <c r="J2682" s="33" t="n"/>
      <c r="K2682" s="34" t="n">
        <v>-0.9353624137696641</v>
      </c>
      <c r="L2682" s="35">
        <f>IF(ISNUMBER(K2682),EXP(K2682),"")</f>
        <v/>
      </c>
      <c r="M2682" s="18" t="inlineStr">
        <is>
          <t>every value from 0.01 to 24.55 in steps of 0.01</t>
        </is>
      </c>
      <c r="N2682" s="18" t="inlineStr">
        <is>
          <t>buildings|large|distance_to_river_km</t>
        </is>
      </c>
    </row>
    <row r="2683">
      <c r="B2683" s="18" t="inlineStr">
        <is>
          <t>buildings|large|distance_to_river_km|10.45</t>
        </is>
      </c>
      <c r="C2683" s="18" t="inlineStr">
        <is>
          <t>buildings</t>
        </is>
      </c>
      <c r="D2683" s="18" t="inlineStr">
        <is>
          <t>large</t>
        </is>
      </c>
      <c r="E2683" s="18" t="inlineStr">
        <is>
          <t>distance_to_river_km</t>
        </is>
      </c>
      <c r="F2683" s="18" t="inlineStr">
        <is>
          <t>spline value</t>
        </is>
      </c>
      <c r="G2683" s="18" t="n"/>
      <c r="H2683" s="33" t="n">
        <v>10.45</v>
      </c>
      <c r="I2683" s="33" t="n"/>
      <c r="J2683" s="33" t="n"/>
      <c r="K2683" s="34" t="n">
        <v>-0.9355591507987777</v>
      </c>
      <c r="L2683" s="35">
        <f>IF(ISNUMBER(K2683),EXP(K2683),"")</f>
        <v/>
      </c>
      <c r="M2683" s="18" t="inlineStr">
        <is>
          <t>every value from 0.01 to 24.55 in steps of 0.01</t>
        </is>
      </c>
      <c r="N2683" s="18" t="inlineStr">
        <is>
          <t>buildings|large|distance_to_river_km</t>
        </is>
      </c>
    </row>
    <row r="2684">
      <c r="B2684" s="18" t="inlineStr">
        <is>
          <t>buildings|large|distance_to_river_km|10.46</t>
        </is>
      </c>
      <c r="C2684" s="18" t="inlineStr">
        <is>
          <t>buildings</t>
        </is>
      </c>
      <c r="D2684" s="18" t="inlineStr">
        <is>
          <t>large</t>
        </is>
      </c>
      <c r="E2684" s="18" t="inlineStr">
        <is>
          <t>distance_to_river_km</t>
        </is>
      </c>
      <c r="F2684" s="18" t="inlineStr">
        <is>
          <t>spline value</t>
        </is>
      </c>
      <c r="G2684" s="18" t="n"/>
      <c r="H2684" s="33" t="n">
        <v>10.46</v>
      </c>
      <c r="I2684" s="33" t="n"/>
      <c r="J2684" s="33" t="n"/>
      <c r="K2684" s="34" t="n">
        <v>-0.9357557922423431</v>
      </c>
      <c r="L2684" s="35">
        <f>IF(ISNUMBER(K2684),EXP(K2684),"")</f>
        <v/>
      </c>
      <c r="M2684" s="18" t="inlineStr">
        <is>
          <t>every value from 0.01 to 24.55 in steps of 0.01</t>
        </is>
      </c>
      <c r="N2684" s="18" t="inlineStr">
        <is>
          <t>buildings|large|distance_to_river_km</t>
        </is>
      </c>
    </row>
    <row r="2685">
      <c r="B2685" s="18" t="inlineStr">
        <is>
          <t>buildings|large|distance_to_river_km|10.47</t>
        </is>
      </c>
      <c r="C2685" s="18" t="inlineStr">
        <is>
          <t>buildings</t>
        </is>
      </c>
      <c r="D2685" s="18" t="inlineStr">
        <is>
          <t>large</t>
        </is>
      </c>
      <c r="E2685" s="18" t="inlineStr">
        <is>
          <t>distance_to_river_km</t>
        </is>
      </c>
      <c r="F2685" s="18" t="inlineStr">
        <is>
          <t>spline value</t>
        </is>
      </c>
      <c r="G2685" s="18" t="n"/>
      <c r="H2685" s="33" t="n">
        <v>10.47</v>
      </c>
      <c r="I2685" s="33" t="n"/>
      <c r="J2685" s="33" t="n"/>
      <c r="K2685" s="34" t="n">
        <v>-0.9359523380134647</v>
      </c>
      <c r="L2685" s="35">
        <f>IF(ISNUMBER(K2685),EXP(K2685),"")</f>
        <v/>
      </c>
      <c r="M2685" s="18" t="inlineStr">
        <is>
          <t>every value from 0.01 to 24.55 in steps of 0.01</t>
        </is>
      </c>
      <c r="N2685" s="18" t="inlineStr">
        <is>
          <t>buildings|large|distance_to_river_km</t>
        </is>
      </c>
    </row>
    <row r="2686">
      <c r="B2686" s="18" t="inlineStr">
        <is>
          <t>buildings|large|distance_to_river_km|10.48</t>
        </is>
      </c>
      <c r="C2686" s="18" t="inlineStr">
        <is>
          <t>buildings</t>
        </is>
      </c>
      <c r="D2686" s="18" t="inlineStr">
        <is>
          <t>large</t>
        </is>
      </c>
      <c r="E2686" s="18" t="inlineStr">
        <is>
          <t>distance_to_river_km</t>
        </is>
      </c>
      <c r="F2686" s="18" t="inlineStr">
        <is>
          <t>spline value</t>
        </is>
      </c>
      <c r="G2686" s="18" t="n"/>
      <c r="H2686" s="33" t="n">
        <v>10.48</v>
      </c>
      <c r="I2686" s="33" t="n"/>
      <c r="J2686" s="33" t="n"/>
      <c r="K2686" s="34" t="n">
        <v>-0.9361487880252459</v>
      </c>
      <c r="L2686" s="35">
        <f>IF(ISNUMBER(K2686),EXP(K2686),"")</f>
        <v/>
      </c>
      <c r="M2686" s="18" t="inlineStr">
        <is>
          <t>every value from 0.01 to 24.55 in steps of 0.01</t>
        </is>
      </c>
      <c r="N2686" s="18" t="inlineStr">
        <is>
          <t>buildings|large|distance_to_river_km</t>
        </is>
      </c>
    </row>
    <row r="2687">
      <c r="B2687" s="18" t="inlineStr">
        <is>
          <t>buildings|large|distance_to_river_km|10.49</t>
        </is>
      </c>
      <c r="C2687" s="18" t="inlineStr">
        <is>
          <t>buildings</t>
        </is>
      </c>
      <c r="D2687" s="18" t="inlineStr">
        <is>
          <t>large</t>
        </is>
      </c>
      <c r="E2687" s="18" t="inlineStr">
        <is>
          <t>distance_to_river_km</t>
        </is>
      </c>
      <c r="F2687" s="18" t="inlineStr">
        <is>
          <t>spline value</t>
        </is>
      </c>
      <c r="G2687" s="18" t="n"/>
      <c r="H2687" s="33" t="n">
        <v>10.49</v>
      </c>
      <c r="I2687" s="33" t="n"/>
      <c r="J2687" s="33" t="n"/>
      <c r="K2687" s="34" t="n">
        <v>-0.9363451421907913</v>
      </c>
      <c r="L2687" s="35">
        <f>IF(ISNUMBER(K2687),EXP(K2687),"")</f>
        <v/>
      </c>
      <c r="M2687" s="18" t="inlineStr">
        <is>
          <t>every value from 0.01 to 24.55 in steps of 0.01</t>
        </is>
      </c>
      <c r="N2687" s="18" t="inlineStr">
        <is>
          <t>buildings|large|distance_to_river_km</t>
        </is>
      </c>
    </row>
    <row r="2688">
      <c r="B2688" s="18" t="inlineStr">
        <is>
          <t>buildings|large|distance_to_river_km|10.50</t>
        </is>
      </c>
      <c r="C2688" s="18" t="inlineStr">
        <is>
          <t>buildings</t>
        </is>
      </c>
      <c r="D2688" s="18" t="inlineStr">
        <is>
          <t>large</t>
        </is>
      </c>
      <c r="E2688" s="18" t="inlineStr">
        <is>
          <t>distance_to_river_km</t>
        </is>
      </c>
      <c r="F2688" s="18" t="inlineStr">
        <is>
          <t>spline value</t>
        </is>
      </c>
      <c r="G2688" s="18" t="n"/>
      <c r="H2688" s="33" t="n">
        <v>10.5</v>
      </c>
      <c r="I2688" s="33" t="n"/>
      <c r="J2688" s="33" t="n"/>
      <c r="K2688" s="34" t="n">
        <v>-0.9365414004232048</v>
      </c>
      <c r="L2688" s="35">
        <f>IF(ISNUMBER(K2688),EXP(K2688),"")</f>
        <v/>
      </c>
      <c r="M2688" s="18" t="inlineStr">
        <is>
          <t>every value from 0.01 to 24.55 in steps of 0.01</t>
        </is>
      </c>
      <c r="N2688" s="18" t="inlineStr">
        <is>
          <t>buildings|large|distance_to_river_km</t>
        </is>
      </c>
    </row>
    <row r="2689">
      <c r="B2689" s="18" t="inlineStr">
        <is>
          <t>buildings|large|distance_to_river_km|10.51</t>
        </is>
      </c>
      <c r="C2689" s="18" t="inlineStr">
        <is>
          <t>buildings</t>
        </is>
      </c>
      <c r="D2689" s="18" t="inlineStr">
        <is>
          <t>large</t>
        </is>
      </c>
      <c r="E2689" s="18" t="inlineStr">
        <is>
          <t>distance_to_river_km</t>
        </is>
      </c>
      <c r="F2689" s="18" t="inlineStr">
        <is>
          <t>spline value</t>
        </is>
      </c>
      <c r="G2689" s="18" t="n"/>
      <c r="H2689" s="33" t="n">
        <v>10.51</v>
      </c>
      <c r="I2689" s="33" t="n"/>
      <c r="J2689" s="33" t="n"/>
      <c r="K2689" s="34" t="n">
        <v>-0.9367375626355906</v>
      </c>
      <c r="L2689" s="35">
        <f>IF(ISNUMBER(K2689),EXP(K2689),"")</f>
        <v/>
      </c>
      <c r="M2689" s="18" t="inlineStr">
        <is>
          <t>every value from 0.01 to 24.55 in steps of 0.01</t>
        </is>
      </c>
      <c r="N2689" s="18" t="inlineStr">
        <is>
          <t>buildings|large|distance_to_river_km</t>
        </is>
      </c>
    </row>
    <row r="2690">
      <c r="B2690" s="18" t="inlineStr">
        <is>
          <t>buildings|large|distance_to_river_km|10.52</t>
        </is>
      </c>
      <c r="C2690" s="18" t="inlineStr">
        <is>
          <t>buildings</t>
        </is>
      </c>
      <c r="D2690" s="18" t="inlineStr">
        <is>
          <t>large</t>
        </is>
      </c>
      <c r="E2690" s="18" t="inlineStr">
        <is>
          <t>distance_to_river_km</t>
        </is>
      </c>
      <c r="F2690" s="18" t="inlineStr">
        <is>
          <t>spline value</t>
        </is>
      </c>
      <c r="G2690" s="18" t="n"/>
      <c r="H2690" s="33" t="n">
        <v>10.52</v>
      </c>
      <c r="I2690" s="33" t="n"/>
      <c r="J2690" s="33" t="n"/>
      <c r="K2690" s="34" t="n">
        <v>-0.936933628741052</v>
      </c>
      <c r="L2690" s="35">
        <f>IF(ISNUMBER(K2690),EXP(K2690),"")</f>
        <v/>
      </c>
      <c r="M2690" s="18" t="inlineStr">
        <is>
          <t>every value from 0.01 to 24.55 in steps of 0.01</t>
        </is>
      </c>
      <c r="N2690" s="18" t="inlineStr">
        <is>
          <t>buildings|large|distance_to_river_km</t>
        </is>
      </c>
    </row>
    <row r="2691">
      <c r="B2691" s="18" t="inlineStr">
        <is>
          <t>buildings|large|distance_to_river_km|10.53</t>
        </is>
      </c>
      <c r="C2691" s="18" t="inlineStr">
        <is>
          <t>buildings</t>
        </is>
      </c>
      <c r="D2691" s="18" t="inlineStr">
        <is>
          <t>large</t>
        </is>
      </c>
      <c r="E2691" s="18" t="inlineStr">
        <is>
          <t>distance_to_river_km</t>
        </is>
      </c>
      <c r="F2691" s="18" t="inlineStr">
        <is>
          <t>spline value</t>
        </is>
      </c>
      <c r="G2691" s="18" t="n"/>
      <c r="H2691" s="33" t="n">
        <v>10.53</v>
      </c>
      <c r="I2691" s="33" t="n"/>
      <c r="J2691" s="33" t="n"/>
      <c r="K2691" s="34" t="n">
        <v>-0.937129598652694</v>
      </c>
      <c r="L2691" s="35">
        <f>IF(ISNUMBER(K2691),EXP(K2691),"")</f>
        <v/>
      </c>
      <c r="M2691" s="18" t="inlineStr">
        <is>
          <t>every value from 0.01 to 24.55 in steps of 0.01</t>
        </is>
      </c>
      <c r="N2691" s="18" t="inlineStr">
        <is>
          <t>buildings|large|distance_to_river_km</t>
        </is>
      </c>
    </row>
    <row r="2692">
      <c r="B2692" s="18" t="inlineStr">
        <is>
          <t>buildings|large|distance_to_river_km|10.54</t>
        </is>
      </c>
      <c r="C2692" s="18" t="inlineStr">
        <is>
          <t>buildings</t>
        </is>
      </c>
      <c r="D2692" s="18" t="inlineStr">
        <is>
          <t>large</t>
        </is>
      </c>
      <c r="E2692" s="18" t="inlineStr">
        <is>
          <t>distance_to_river_km</t>
        </is>
      </c>
      <c r="F2692" s="18" t="inlineStr">
        <is>
          <t>spline value</t>
        </is>
      </c>
      <c r="G2692" s="18" t="n"/>
      <c r="H2692" s="33" t="n">
        <v>10.54</v>
      </c>
      <c r="I2692" s="33" t="n"/>
      <c r="J2692" s="33" t="n"/>
      <c r="K2692" s="34" t="n">
        <v>-0.9373254722836204</v>
      </c>
      <c r="L2692" s="35">
        <f>IF(ISNUMBER(K2692),EXP(K2692),"")</f>
        <v/>
      </c>
      <c r="M2692" s="18" t="inlineStr">
        <is>
          <t>every value from 0.01 to 24.55 in steps of 0.01</t>
        </is>
      </c>
      <c r="N2692" s="18" t="inlineStr">
        <is>
          <t>buildings|large|distance_to_river_km</t>
        </is>
      </c>
    </row>
    <row r="2693">
      <c r="B2693" s="18" t="inlineStr">
        <is>
          <t>buildings|large|distance_to_river_km|10.55</t>
        </is>
      </c>
      <c r="C2693" s="18" t="inlineStr">
        <is>
          <t>buildings</t>
        </is>
      </c>
      <c r="D2693" s="18" t="inlineStr">
        <is>
          <t>large</t>
        </is>
      </c>
      <c r="E2693" s="18" t="inlineStr">
        <is>
          <t>distance_to_river_km</t>
        </is>
      </c>
      <c r="F2693" s="18" t="inlineStr">
        <is>
          <t>spline value</t>
        </is>
      </c>
      <c r="G2693" s="18" t="n"/>
      <c r="H2693" s="33" t="n">
        <v>10.55</v>
      </c>
      <c r="I2693" s="33" t="n"/>
      <c r="J2693" s="33" t="n"/>
      <c r="K2693" s="34" t="n">
        <v>-0.9375212495469349</v>
      </c>
      <c r="L2693" s="35">
        <f>IF(ISNUMBER(K2693),EXP(K2693),"")</f>
        <v/>
      </c>
      <c r="M2693" s="18" t="inlineStr">
        <is>
          <t>every value from 0.01 to 24.55 in steps of 0.01</t>
        </is>
      </c>
      <c r="N2693" s="18" t="inlineStr">
        <is>
          <t>buildings|large|distance_to_river_km</t>
        </is>
      </c>
    </row>
    <row r="2694">
      <c r="B2694" s="18" t="inlineStr">
        <is>
          <t>buildings|large|distance_to_river_km|10.56</t>
        </is>
      </c>
      <c r="C2694" s="18" t="inlineStr">
        <is>
          <t>buildings</t>
        </is>
      </c>
      <c r="D2694" s="18" t="inlineStr">
        <is>
          <t>large</t>
        </is>
      </c>
      <c r="E2694" s="18" t="inlineStr">
        <is>
          <t>distance_to_river_km</t>
        </is>
      </c>
      <c r="F2694" s="18" t="inlineStr">
        <is>
          <t>spline value</t>
        </is>
      </c>
      <c r="G2694" s="18" t="n"/>
      <c r="H2694" s="33" t="n">
        <v>10.56</v>
      </c>
      <c r="I2694" s="33" t="n"/>
      <c r="J2694" s="33" t="n"/>
      <c r="K2694" s="34" t="n">
        <v>-0.9377169303557419</v>
      </c>
      <c r="L2694" s="35">
        <f>IF(ISNUMBER(K2694),EXP(K2694),"")</f>
        <v/>
      </c>
      <c r="M2694" s="18" t="inlineStr">
        <is>
          <t>every value from 0.01 to 24.55 in steps of 0.01</t>
        </is>
      </c>
      <c r="N2694" s="18" t="inlineStr">
        <is>
          <t>buildings|large|distance_to_river_km</t>
        </is>
      </c>
    </row>
    <row r="2695">
      <c r="B2695" s="18" t="inlineStr">
        <is>
          <t>buildings|large|distance_to_river_km|10.57</t>
        </is>
      </c>
      <c r="C2695" s="18" t="inlineStr">
        <is>
          <t>buildings</t>
        </is>
      </c>
      <c r="D2695" s="18" t="inlineStr">
        <is>
          <t>large</t>
        </is>
      </c>
      <c r="E2695" s="18" t="inlineStr">
        <is>
          <t>distance_to_river_km</t>
        </is>
      </c>
      <c r="F2695" s="18" t="inlineStr">
        <is>
          <t>spline value</t>
        </is>
      </c>
      <c r="G2695" s="18" t="n"/>
      <c r="H2695" s="33" t="n">
        <v>10.57</v>
      </c>
      <c r="I2695" s="33" t="n"/>
      <c r="J2695" s="33" t="n"/>
      <c r="K2695" s="34" t="n">
        <v>-0.937912514623145</v>
      </c>
      <c r="L2695" s="35">
        <f>IF(ISNUMBER(K2695),EXP(K2695),"")</f>
        <v/>
      </c>
      <c r="M2695" s="18" t="inlineStr">
        <is>
          <t>every value from 0.01 to 24.55 in steps of 0.01</t>
        </is>
      </c>
      <c r="N2695" s="18" t="inlineStr">
        <is>
          <t>buildings|large|distance_to_river_km</t>
        </is>
      </c>
    </row>
    <row r="2696">
      <c r="B2696" s="18" t="inlineStr">
        <is>
          <t>buildings|large|distance_to_river_km|10.58</t>
        </is>
      </c>
      <c r="C2696" s="18" t="inlineStr">
        <is>
          <t>buildings</t>
        </is>
      </c>
      <c r="D2696" s="18" t="inlineStr">
        <is>
          <t>large</t>
        </is>
      </c>
      <c r="E2696" s="18" t="inlineStr">
        <is>
          <t>distance_to_river_km</t>
        </is>
      </c>
      <c r="F2696" s="18" t="inlineStr">
        <is>
          <t>spline value</t>
        </is>
      </c>
      <c r="G2696" s="18" t="n"/>
      <c r="H2696" s="33" t="n">
        <v>10.58</v>
      </c>
      <c r="I2696" s="33" t="n"/>
      <c r="J2696" s="33" t="n"/>
      <c r="K2696" s="34" t="n">
        <v>-0.9381080022622491</v>
      </c>
      <c r="L2696" s="35">
        <f>IF(ISNUMBER(K2696),EXP(K2696),"")</f>
        <v/>
      </c>
      <c r="M2696" s="18" t="inlineStr">
        <is>
          <t>every value from 0.01 to 24.55 in steps of 0.01</t>
        </is>
      </c>
      <c r="N2696" s="18" t="inlineStr">
        <is>
          <t>buildings|large|distance_to_river_km</t>
        </is>
      </c>
    </row>
    <row r="2697">
      <c r="B2697" s="18" t="inlineStr">
        <is>
          <t>buildings|large|distance_to_river_km|10.59</t>
        </is>
      </c>
      <c r="C2697" s="18" t="inlineStr">
        <is>
          <t>buildings</t>
        </is>
      </c>
      <c r="D2697" s="18" t="inlineStr">
        <is>
          <t>large</t>
        </is>
      </c>
      <c r="E2697" s="18" t="inlineStr">
        <is>
          <t>distance_to_river_km</t>
        </is>
      </c>
      <c r="F2697" s="18" t="inlineStr">
        <is>
          <t>spline value</t>
        </is>
      </c>
      <c r="G2697" s="18" t="n"/>
      <c r="H2697" s="33" t="n">
        <v>10.59</v>
      </c>
      <c r="I2697" s="33" t="n"/>
      <c r="J2697" s="33" t="n"/>
      <c r="K2697" s="34" t="n">
        <v>-0.9383033931861573</v>
      </c>
      <c r="L2697" s="35">
        <f>IF(ISNUMBER(K2697),EXP(K2697),"")</f>
        <v/>
      </c>
      <c r="M2697" s="18" t="inlineStr">
        <is>
          <t>every value from 0.01 to 24.55 in steps of 0.01</t>
        </is>
      </c>
      <c r="N2697" s="18" t="inlineStr">
        <is>
          <t>buildings|large|distance_to_river_km</t>
        </is>
      </c>
    </row>
    <row r="2698">
      <c r="B2698" s="18" t="inlineStr">
        <is>
          <t>buildings|large|distance_to_river_km|10.60</t>
        </is>
      </c>
      <c r="C2698" s="18" t="inlineStr">
        <is>
          <t>buildings</t>
        </is>
      </c>
      <c r="D2698" s="18" t="inlineStr">
        <is>
          <t>large</t>
        </is>
      </c>
      <c r="E2698" s="18" t="inlineStr">
        <is>
          <t>distance_to_river_km</t>
        </is>
      </c>
      <c r="F2698" s="18" t="inlineStr">
        <is>
          <t>spline value</t>
        </is>
      </c>
      <c r="G2698" s="18" t="n"/>
      <c r="H2698" s="33" t="n">
        <v>10.6</v>
      </c>
      <c r="I2698" s="33" t="n"/>
      <c r="J2698" s="33" t="n"/>
      <c r="K2698" s="34" t="n">
        <v>-0.9384986873079738</v>
      </c>
      <c r="L2698" s="35">
        <f>IF(ISNUMBER(K2698),EXP(K2698),"")</f>
        <v/>
      </c>
      <c r="M2698" s="18" t="inlineStr">
        <is>
          <t>every value from 0.01 to 24.55 in steps of 0.01</t>
        </is>
      </c>
      <c r="N2698" s="18" t="inlineStr">
        <is>
          <t>buildings|large|distance_to_river_km</t>
        </is>
      </c>
    </row>
    <row r="2699">
      <c r="B2699" s="18" t="inlineStr">
        <is>
          <t>buildings|large|distance_to_river_km|10.61</t>
        </is>
      </c>
      <c r="C2699" s="18" t="inlineStr">
        <is>
          <t>buildings</t>
        </is>
      </c>
      <c r="D2699" s="18" t="inlineStr">
        <is>
          <t>large</t>
        </is>
      </c>
      <c r="E2699" s="18" t="inlineStr">
        <is>
          <t>distance_to_river_km</t>
        </is>
      </c>
      <c r="F2699" s="18" t="inlineStr">
        <is>
          <t>spline value</t>
        </is>
      </c>
      <c r="G2699" s="18" t="n"/>
      <c r="H2699" s="33" t="n">
        <v>10.61</v>
      </c>
      <c r="I2699" s="33" t="n"/>
      <c r="J2699" s="33" t="n"/>
      <c r="K2699" s="34" t="n">
        <v>-0.9386938845408034</v>
      </c>
      <c r="L2699" s="35">
        <f>IF(ISNUMBER(K2699),EXP(K2699),"")</f>
        <v/>
      </c>
      <c r="M2699" s="18" t="inlineStr">
        <is>
          <t>every value from 0.01 to 24.55 in steps of 0.01</t>
        </is>
      </c>
      <c r="N2699" s="18" t="inlineStr">
        <is>
          <t>buildings|large|distance_to_river_km</t>
        </is>
      </c>
    </row>
    <row r="2700">
      <c r="B2700" s="18" t="inlineStr">
        <is>
          <t>buildings|large|distance_to_river_km|10.62</t>
        </is>
      </c>
      <c r="C2700" s="18" t="inlineStr">
        <is>
          <t>buildings</t>
        </is>
      </c>
      <c r="D2700" s="18" t="inlineStr">
        <is>
          <t>large</t>
        </is>
      </c>
      <c r="E2700" s="18" t="inlineStr">
        <is>
          <t>distance_to_river_km</t>
        </is>
      </c>
      <c r="F2700" s="18" t="inlineStr">
        <is>
          <t>spline value</t>
        </is>
      </c>
      <c r="G2700" s="18" t="n"/>
      <c r="H2700" s="33" t="n">
        <v>10.62</v>
      </c>
      <c r="I2700" s="33" t="n"/>
      <c r="J2700" s="33" t="n"/>
      <c r="K2700" s="34" t="n">
        <v>-0.9388889847977494</v>
      </c>
      <c r="L2700" s="35">
        <f>IF(ISNUMBER(K2700),EXP(K2700),"")</f>
        <v/>
      </c>
      <c r="M2700" s="18" t="inlineStr">
        <is>
          <t>every value from 0.01 to 24.55 in steps of 0.01</t>
        </is>
      </c>
      <c r="N2700" s="18" t="inlineStr">
        <is>
          <t>buildings|large|distance_to_river_km</t>
        </is>
      </c>
    </row>
    <row r="2701">
      <c r="B2701" s="18" t="inlineStr">
        <is>
          <t>buildings|large|distance_to_river_km|10.63</t>
        </is>
      </c>
      <c r="C2701" s="18" t="inlineStr">
        <is>
          <t>buildings</t>
        </is>
      </c>
      <c r="D2701" s="18" t="inlineStr">
        <is>
          <t>large</t>
        </is>
      </c>
      <c r="E2701" s="18" t="inlineStr">
        <is>
          <t>distance_to_river_km</t>
        </is>
      </c>
      <c r="F2701" s="18" t="inlineStr">
        <is>
          <t>spline value</t>
        </is>
      </c>
      <c r="G2701" s="18" t="n"/>
      <c r="H2701" s="33" t="n">
        <v>10.63</v>
      </c>
      <c r="I2701" s="33" t="n"/>
      <c r="J2701" s="33" t="n"/>
      <c r="K2701" s="34" t="n">
        <v>-0.9390839879919159</v>
      </c>
      <c r="L2701" s="35">
        <f>IF(ISNUMBER(K2701),EXP(K2701),"")</f>
        <v/>
      </c>
      <c r="M2701" s="18" t="inlineStr">
        <is>
          <t>every value from 0.01 to 24.55 in steps of 0.01</t>
        </is>
      </c>
      <c r="N2701" s="18" t="inlineStr">
        <is>
          <t>buildings|large|distance_to_river_km</t>
        </is>
      </c>
    </row>
    <row r="2702">
      <c r="B2702" s="18" t="inlineStr">
        <is>
          <t>buildings|large|distance_to_river_km|10.64</t>
        </is>
      </c>
      <c r="C2702" s="18" t="inlineStr">
        <is>
          <t>buildings</t>
        </is>
      </c>
      <c r="D2702" s="18" t="inlineStr">
        <is>
          <t>large</t>
        </is>
      </c>
      <c r="E2702" s="18" t="inlineStr">
        <is>
          <t>distance_to_river_km</t>
        </is>
      </c>
      <c r="F2702" s="18" t="inlineStr">
        <is>
          <t>spline value</t>
        </is>
      </c>
      <c r="G2702" s="18" t="n"/>
      <c r="H2702" s="33" t="n">
        <v>10.64</v>
      </c>
      <c r="I2702" s="33" t="n"/>
      <c r="J2702" s="33" t="n"/>
      <c r="K2702" s="34" t="n">
        <v>-0.9392788940364077</v>
      </c>
      <c r="L2702" s="35">
        <f>IF(ISNUMBER(K2702),EXP(K2702),"")</f>
        <v/>
      </c>
      <c r="M2702" s="18" t="inlineStr">
        <is>
          <t>every value from 0.01 to 24.55 in steps of 0.01</t>
        </is>
      </c>
      <c r="N2702" s="18" t="inlineStr">
        <is>
          <t>buildings|large|distance_to_river_km</t>
        </is>
      </c>
    </row>
    <row r="2703">
      <c r="B2703" s="18" t="inlineStr">
        <is>
          <t>buildings|large|distance_to_river_km|10.65</t>
        </is>
      </c>
      <c r="C2703" s="18" t="inlineStr">
        <is>
          <t>buildings</t>
        </is>
      </c>
      <c r="D2703" s="18" t="inlineStr">
        <is>
          <t>large</t>
        </is>
      </c>
      <c r="E2703" s="18" t="inlineStr">
        <is>
          <t>distance_to_river_km</t>
        </is>
      </c>
      <c r="F2703" s="18" t="inlineStr">
        <is>
          <t>spline value</t>
        </is>
      </c>
      <c r="G2703" s="18" t="n"/>
      <c r="H2703" s="33" t="n">
        <v>10.65</v>
      </c>
      <c r="I2703" s="33" t="n"/>
      <c r="J2703" s="33" t="n"/>
      <c r="K2703" s="34" t="n">
        <v>-0.9394737028443281</v>
      </c>
      <c r="L2703" s="35">
        <f>IF(ISNUMBER(K2703),EXP(K2703),"")</f>
        <v/>
      </c>
      <c r="M2703" s="18" t="inlineStr">
        <is>
          <t>every value from 0.01 to 24.55 in steps of 0.01</t>
        </is>
      </c>
      <c r="N2703" s="18" t="inlineStr">
        <is>
          <t>buildings|large|distance_to_river_km</t>
        </is>
      </c>
    </row>
    <row r="2704">
      <c r="B2704" s="18" t="inlineStr">
        <is>
          <t>buildings|large|distance_to_river_km|10.66</t>
        </is>
      </c>
      <c r="C2704" s="18" t="inlineStr">
        <is>
          <t>buildings</t>
        </is>
      </c>
      <c r="D2704" s="18" t="inlineStr">
        <is>
          <t>large</t>
        </is>
      </c>
      <c r="E2704" s="18" t="inlineStr">
        <is>
          <t>distance_to_river_km</t>
        </is>
      </c>
      <c r="F2704" s="18" t="inlineStr">
        <is>
          <t>spline value</t>
        </is>
      </c>
      <c r="G2704" s="18" t="n"/>
      <c r="H2704" s="33" t="n">
        <v>10.66</v>
      </c>
      <c r="I2704" s="33" t="n"/>
      <c r="J2704" s="33" t="n"/>
      <c r="K2704" s="34" t="n">
        <v>-0.939668414328781</v>
      </c>
      <c r="L2704" s="35">
        <f>IF(ISNUMBER(K2704),EXP(K2704),"")</f>
        <v/>
      </c>
      <c r="M2704" s="18" t="inlineStr">
        <is>
          <t>every value from 0.01 to 24.55 in steps of 0.01</t>
        </is>
      </c>
      <c r="N2704" s="18" t="inlineStr">
        <is>
          <t>buildings|large|distance_to_river_km</t>
        </is>
      </c>
    </row>
    <row r="2705">
      <c r="B2705" s="18" t="inlineStr">
        <is>
          <t>buildings|large|distance_to_river_km|10.67</t>
        </is>
      </c>
      <c r="C2705" s="18" t="inlineStr">
        <is>
          <t>buildings</t>
        </is>
      </c>
      <c r="D2705" s="18" t="inlineStr">
        <is>
          <t>large</t>
        </is>
      </c>
      <c r="E2705" s="18" t="inlineStr">
        <is>
          <t>distance_to_river_km</t>
        </is>
      </c>
      <c r="F2705" s="18" t="inlineStr">
        <is>
          <t>spline value</t>
        </is>
      </c>
      <c r="G2705" s="18" t="n"/>
      <c r="H2705" s="33" t="n">
        <v>10.67</v>
      </c>
      <c r="I2705" s="33" t="n"/>
      <c r="J2705" s="33" t="n"/>
      <c r="K2705" s="34" t="n">
        <v>-0.9398630284028711</v>
      </c>
      <c r="L2705" s="35">
        <f>IF(ISNUMBER(K2705),EXP(K2705),"")</f>
        <v/>
      </c>
      <c r="M2705" s="18" t="inlineStr">
        <is>
          <t>every value from 0.01 to 24.55 in steps of 0.01</t>
        </is>
      </c>
      <c r="N2705" s="18" t="inlineStr">
        <is>
          <t>buildings|large|distance_to_river_km</t>
        </is>
      </c>
    </row>
    <row r="2706">
      <c r="B2706" s="18" t="inlineStr">
        <is>
          <t>buildings|large|distance_to_river_km|10.68</t>
        </is>
      </c>
      <c r="C2706" s="18" t="inlineStr">
        <is>
          <t>buildings</t>
        </is>
      </c>
      <c r="D2706" s="18" t="inlineStr">
        <is>
          <t>large</t>
        </is>
      </c>
      <c r="E2706" s="18" t="inlineStr">
        <is>
          <t>distance_to_river_km</t>
        </is>
      </c>
      <c r="F2706" s="18" t="inlineStr">
        <is>
          <t>spline value</t>
        </is>
      </c>
      <c r="G2706" s="18" t="n"/>
      <c r="H2706" s="33" t="n">
        <v>10.68</v>
      </c>
      <c r="I2706" s="33" t="n"/>
      <c r="J2706" s="33" t="n"/>
      <c r="K2706" s="34" t="n">
        <v>-0.9400575449797018</v>
      </c>
      <c r="L2706" s="35">
        <f>IF(ISNUMBER(K2706),EXP(K2706),"")</f>
        <v/>
      </c>
      <c r="M2706" s="18" t="inlineStr">
        <is>
          <t>every value from 0.01 to 24.55 in steps of 0.01</t>
        </is>
      </c>
      <c r="N2706" s="18" t="inlineStr">
        <is>
          <t>buildings|large|distance_to_river_km</t>
        </is>
      </c>
    </row>
    <row r="2707">
      <c r="B2707" s="18" t="inlineStr">
        <is>
          <t>buildings|large|distance_to_river_km|10.69</t>
        </is>
      </c>
      <c r="C2707" s="18" t="inlineStr">
        <is>
          <t>buildings</t>
        </is>
      </c>
      <c r="D2707" s="18" t="inlineStr">
        <is>
          <t>large</t>
        </is>
      </c>
      <c r="E2707" s="18" t="inlineStr">
        <is>
          <t>distance_to_river_km</t>
        </is>
      </c>
      <c r="F2707" s="18" t="inlineStr">
        <is>
          <t>spline value</t>
        </is>
      </c>
      <c r="G2707" s="18" t="n"/>
      <c r="H2707" s="33" t="n">
        <v>10.69</v>
      </c>
      <c r="I2707" s="33" t="n"/>
      <c r="J2707" s="33" t="n"/>
      <c r="K2707" s="34" t="n">
        <v>-0.940251963972378</v>
      </c>
      <c r="L2707" s="35">
        <f>IF(ISNUMBER(K2707),EXP(K2707),"")</f>
        <v/>
      </c>
      <c r="M2707" s="18" t="inlineStr">
        <is>
          <t>every value from 0.01 to 24.55 in steps of 0.01</t>
        </is>
      </c>
      <c r="N2707" s="18" t="inlineStr">
        <is>
          <t>buildings|large|distance_to_river_km</t>
        </is>
      </c>
    </row>
    <row r="2708">
      <c r="B2708" s="18" t="inlineStr">
        <is>
          <t>buildings|large|distance_to_river_km|10.70</t>
        </is>
      </c>
      <c r="C2708" s="18" t="inlineStr">
        <is>
          <t>buildings</t>
        </is>
      </c>
      <c r="D2708" s="18" t="inlineStr">
        <is>
          <t>large</t>
        </is>
      </c>
      <c r="E2708" s="18" t="inlineStr">
        <is>
          <t>distance_to_river_km</t>
        </is>
      </c>
      <c r="F2708" s="18" t="inlineStr">
        <is>
          <t>spline value</t>
        </is>
      </c>
      <c r="G2708" s="18" t="n"/>
      <c r="H2708" s="33" t="n">
        <v>10.7</v>
      </c>
      <c r="I2708" s="33" t="n"/>
      <c r="J2708" s="33" t="n"/>
      <c r="K2708" s="34" t="n">
        <v>-0.9404462852940026</v>
      </c>
      <c r="L2708" s="35">
        <f>IF(ISNUMBER(K2708),EXP(K2708),"")</f>
        <v/>
      </c>
      <c r="M2708" s="18" t="inlineStr">
        <is>
          <t>every value from 0.01 to 24.55 in steps of 0.01</t>
        </is>
      </c>
      <c r="N2708" s="18" t="inlineStr">
        <is>
          <t>buildings|large|distance_to_river_km</t>
        </is>
      </c>
    </row>
    <row r="2709">
      <c r="B2709" s="18" t="inlineStr">
        <is>
          <t>buildings|large|distance_to_river_km|10.71</t>
        </is>
      </c>
      <c r="C2709" s="18" t="inlineStr">
        <is>
          <t>buildings</t>
        </is>
      </c>
      <c r="D2709" s="18" t="inlineStr">
        <is>
          <t>large</t>
        </is>
      </c>
      <c r="E2709" s="18" t="inlineStr">
        <is>
          <t>distance_to_river_km</t>
        </is>
      </c>
      <c r="F2709" s="18" t="inlineStr">
        <is>
          <t>spline value</t>
        </is>
      </c>
      <c r="G2709" s="18" t="n"/>
      <c r="H2709" s="33" t="n">
        <v>10.71</v>
      </c>
      <c r="I2709" s="33" t="n"/>
      <c r="J2709" s="33" t="n"/>
      <c r="K2709" s="34" t="n">
        <v>-0.9406405088576806</v>
      </c>
      <c r="L2709" s="35">
        <f>IF(ISNUMBER(K2709),EXP(K2709),"")</f>
        <v/>
      </c>
      <c r="M2709" s="18" t="inlineStr">
        <is>
          <t>every value from 0.01 to 24.55 in steps of 0.01</t>
        </is>
      </c>
      <c r="N2709" s="18" t="inlineStr">
        <is>
          <t>buildings|large|distance_to_river_km</t>
        </is>
      </c>
    </row>
    <row r="2710">
      <c r="B2710" s="18" t="inlineStr">
        <is>
          <t>buildings|large|distance_to_river_km|10.72</t>
        </is>
      </c>
      <c r="C2710" s="18" t="inlineStr">
        <is>
          <t>buildings</t>
        </is>
      </c>
      <c r="D2710" s="18" t="inlineStr">
        <is>
          <t>large</t>
        </is>
      </c>
      <c r="E2710" s="18" t="inlineStr">
        <is>
          <t>distance_to_river_km</t>
        </is>
      </c>
      <c r="F2710" s="18" t="inlineStr">
        <is>
          <t>spline value</t>
        </is>
      </c>
      <c r="G2710" s="18" t="n"/>
      <c r="H2710" s="33" t="n">
        <v>10.72</v>
      </c>
      <c r="I2710" s="33" t="n"/>
      <c r="J2710" s="33" t="n"/>
      <c r="K2710" s="34" t="n">
        <v>-0.9408346345765158</v>
      </c>
      <c r="L2710" s="35">
        <f>IF(ISNUMBER(K2710),EXP(K2710),"")</f>
        <v/>
      </c>
      <c r="M2710" s="18" t="inlineStr">
        <is>
          <t>every value from 0.01 to 24.55 in steps of 0.01</t>
        </is>
      </c>
      <c r="N2710" s="18" t="inlineStr">
        <is>
          <t>buildings|large|distance_to_river_km</t>
        </is>
      </c>
    </row>
    <row r="2711">
      <c r="B2711" s="18" t="inlineStr">
        <is>
          <t>buildings|large|distance_to_river_km|10.73</t>
        </is>
      </c>
      <c r="C2711" s="18" t="inlineStr">
        <is>
          <t>buildings</t>
        </is>
      </c>
      <c r="D2711" s="18" t="inlineStr">
        <is>
          <t>large</t>
        </is>
      </c>
      <c r="E2711" s="18" t="inlineStr">
        <is>
          <t>distance_to_river_km</t>
        </is>
      </c>
      <c r="F2711" s="18" t="inlineStr">
        <is>
          <t>spline value</t>
        </is>
      </c>
      <c r="G2711" s="18" t="n"/>
      <c r="H2711" s="33" t="n">
        <v>10.73</v>
      </c>
      <c r="I2711" s="33" t="n"/>
      <c r="J2711" s="33" t="n"/>
      <c r="K2711" s="34" t="n">
        <v>-0.941028662363612</v>
      </c>
      <c r="L2711" s="35">
        <f>IF(ISNUMBER(K2711),EXP(K2711),"")</f>
        <v/>
      </c>
      <c r="M2711" s="18" t="inlineStr">
        <is>
          <t>every value from 0.01 to 24.55 in steps of 0.01</t>
        </is>
      </c>
      <c r="N2711" s="18" t="inlineStr">
        <is>
          <t>buildings|large|distance_to_river_km</t>
        </is>
      </c>
    </row>
    <row r="2712">
      <c r="B2712" s="18" t="inlineStr">
        <is>
          <t>buildings|large|distance_to_river_km|10.74</t>
        </is>
      </c>
      <c r="C2712" s="18" t="inlineStr">
        <is>
          <t>buildings</t>
        </is>
      </c>
      <c r="D2712" s="18" t="inlineStr">
        <is>
          <t>large</t>
        </is>
      </c>
      <c r="E2712" s="18" t="inlineStr">
        <is>
          <t>distance_to_river_km</t>
        </is>
      </c>
      <c r="F2712" s="18" t="inlineStr">
        <is>
          <t>spline value</t>
        </is>
      </c>
      <c r="G2712" s="18" t="n"/>
      <c r="H2712" s="33" t="n">
        <v>10.74</v>
      </c>
      <c r="I2712" s="33" t="n"/>
      <c r="J2712" s="33" t="n"/>
      <c r="K2712" s="34" t="n">
        <v>-0.9412225921320733</v>
      </c>
      <c r="L2712" s="35">
        <f>IF(ISNUMBER(K2712),EXP(K2712),"")</f>
        <v/>
      </c>
      <c r="M2712" s="18" t="inlineStr">
        <is>
          <t>every value from 0.01 to 24.55 in steps of 0.01</t>
        </is>
      </c>
      <c r="N2712" s="18" t="inlineStr">
        <is>
          <t>buildings|large|distance_to_river_km</t>
        </is>
      </c>
    </row>
    <row r="2713">
      <c r="B2713" s="18" t="inlineStr">
        <is>
          <t>buildings|large|distance_to_river_km|10.75</t>
        </is>
      </c>
      <c r="C2713" s="18" t="inlineStr">
        <is>
          <t>buildings</t>
        </is>
      </c>
      <c r="D2713" s="18" t="inlineStr">
        <is>
          <t>large</t>
        </is>
      </c>
      <c r="E2713" s="18" t="inlineStr">
        <is>
          <t>distance_to_river_km</t>
        </is>
      </c>
      <c r="F2713" s="18" t="inlineStr">
        <is>
          <t>spline value</t>
        </is>
      </c>
      <c r="G2713" s="18" t="n"/>
      <c r="H2713" s="33" t="n">
        <v>10.75</v>
      </c>
      <c r="I2713" s="33" t="n"/>
      <c r="J2713" s="33" t="n"/>
      <c r="K2713" s="34" t="n">
        <v>-0.9414164237950042</v>
      </c>
      <c r="L2713" s="35">
        <f>IF(ISNUMBER(K2713),EXP(K2713),"")</f>
        <v/>
      </c>
      <c r="M2713" s="18" t="inlineStr">
        <is>
          <t>every value from 0.01 to 24.55 in steps of 0.01</t>
        </is>
      </c>
      <c r="N2713" s="18" t="inlineStr">
        <is>
          <t>buildings|large|distance_to_river_km</t>
        </is>
      </c>
    </row>
    <row r="2714">
      <c r="B2714" s="18" t="inlineStr">
        <is>
          <t>buildings|large|distance_to_river_km|10.76</t>
        </is>
      </c>
      <c r="C2714" s="18" t="inlineStr">
        <is>
          <t>buildings</t>
        </is>
      </c>
      <c r="D2714" s="18" t="inlineStr">
        <is>
          <t>large</t>
        </is>
      </c>
      <c r="E2714" s="18" t="inlineStr">
        <is>
          <t>distance_to_river_km</t>
        </is>
      </c>
      <c r="F2714" s="18" t="inlineStr">
        <is>
          <t>spline value</t>
        </is>
      </c>
      <c r="G2714" s="18" t="n"/>
      <c r="H2714" s="33" t="n">
        <v>10.76</v>
      </c>
      <c r="I2714" s="33" t="n"/>
      <c r="J2714" s="33" t="n"/>
      <c r="K2714" s="34" t="n">
        <v>-0.9416101572655082</v>
      </c>
      <c r="L2714" s="35">
        <f>IF(ISNUMBER(K2714),EXP(K2714),"")</f>
        <v/>
      </c>
      <c r="M2714" s="18" t="inlineStr">
        <is>
          <t>every value from 0.01 to 24.55 in steps of 0.01</t>
        </is>
      </c>
      <c r="N2714" s="18" t="inlineStr">
        <is>
          <t>buildings|large|distance_to_river_km</t>
        </is>
      </c>
    </row>
    <row r="2715">
      <c r="B2715" s="18" t="inlineStr">
        <is>
          <t>buildings|large|distance_to_river_km|10.77</t>
        </is>
      </c>
      <c r="C2715" s="18" t="inlineStr">
        <is>
          <t>buildings</t>
        </is>
      </c>
      <c r="D2715" s="18" t="inlineStr">
        <is>
          <t>large</t>
        </is>
      </c>
      <c r="E2715" s="18" t="inlineStr">
        <is>
          <t>distance_to_river_km</t>
        </is>
      </c>
      <c r="F2715" s="18" t="inlineStr">
        <is>
          <t>spline value</t>
        </is>
      </c>
      <c r="G2715" s="18" t="n"/>
      <c r="H2715" s="33" t="n">
        <v>10.77</v>
      </c>
      <c r="I2715" s="33" t="n"/>
      <c r="J2715" s="33" t="n"/>
      <c r="K2715" s="34" t="n">
        <v>-0.9418037924566897</v>
      </c>
      <c r="L2715" s="35">
        <f>IF(ISNUMBER(K2715),EXP(K2715),"")</f>
        <v/>
      </c>
      <c r="M2715" s="18" t="inlineStr">
        <is>
          <t>every value from 0.01 to 24.55 in steps of 0.01</t>
        </is>
      </c>
      <c r="N2715" s="18" t="inlineStr">
        <is>
          <t>buildings|large|distance_to_river_km</t>
        </is>
      </c>
    </row>
    <row r="2716">
      <c r="B2716" s="18" t="inlineStr">
        <is>
          <t>buildings|large|distance_to_river_km|10.78</t>
        </is>
      </c>
      <c r="C2716" s="18" t="inlineStr">
        <is>
          <t>buildings</t>
        </is>
      </c>
      <c r="D2716" s="18" t="inlineStr">
        <is>
          <t>large</t>
        </is>
      </c>
      <c r="E2716" s="18" t="inlineStr">
        <is>
          <t>distance_to_river_km</t>
        </is>
      </c>
      <c r="F2716" s="18" t="inlineStr">
        <is>
          <t>spline value</t>
        </is>
      </c>
      <c r="G2716" s="18" t="n"/>
      <c r="H2716" s="33" t="n">
        <v>10.78</v>
      </c>
      <c r="I2716" s="33" t="n"/>
      <c r="J2716" s="33" t="n"/>
      <c r="K2716" s="34" t="n">
        <v>-0.9419973292816521</v>
      </c>
      <c r="L2716" s="35">
        <f>IF(ISNUMBER(K2716),EXP(K2716),"")</f>
        <v/>
      </c>
      <c r="M2716" s="18" t="inlineStr">
        <is>
          <t>every value from 0.01 to 24.55 in steps of 0.01</t>
        </is>
      </c>
      <c r="N2716" s="18" t="inlineStr">
        <is>
          <t>buildings|large|distance_to_river_km</t>
        </is>
      </c>
    </row>
    <row r="2717">
      <c r="B2717" s="18" t="inlineStr">
        <is>
          <t>buildings|large|distance_to_river_km|10.79</t>
        </is>
      </c>
      <c r="C2717" s="18" t="inlineStr">
        <is>
          <t>buildings</t>
        </is>
      </c>
      <c r="D2717" s="18" t="inlineStr">
        <is>
          <t>large</t>
        </is>
      </c>
      <c r="E2717" s="18" t="inlineStr">
        <is>
          <t>distance_to_river_km</t>
        </is>
      </c>
      <c r="F2717" s="18" t="inlineStr">
        <is>
          <t>spline value</t>
        </is>
      </c>
      <c r="G2717" s="18" t="n"/>
      <c r="H2717" s="33" t="n">
        <v>10.79</v>
      </c>
      <c r="I2717" s="33" t="n"/>
      <c r="J2717" s="33" t="n"/>
      <c r="K2717" s="34" t="n">
        <v>-0.9421907676535004</v>
      </c>
      <c r="L2717" s="35">
        <f>IF(ISNUMBER(K2717),EXP(K2717),"")</f>
        <v/>
      </c>
      <c r="M2717" s="18" t="inlineStr">
        <is>
          <t>every value from 0.01 to 24.55 in steps of 0.01</t>
        </is>
      </c>
      <c r="N2717" s="18" t="inlineStr">
        <is>
          <t>buildings|large|distance_to_river_km</t>
        </is>
      </c>
    </row>
    <row r="2718">
      <c r="B2718" s="18" t="inlineStr">
        <is>
          <t>buildings|large|distance_to_river_km|10.80</t>
        </is>
      </c>
      <c r="C2718" s="18" t="inlineStr">
        <is>
          <t>buildings</t>
        </is>
      </c>
      <c r="D2718" s="18" t="inlineStr">
        <is>
          <t>large</t>
        </is>
      </c>
      <c r="E2718" s="18" t="inlineStr">
        <is>
          <t>distance_to_river_km</t>
        </is>
      </c>
      <c r="F2718" s="18" t="inlineStr">
        <is>
          <t>spline value</t>
        </is>
      </c>
      <c r="G2718" s="18" t="n"/>
      <c r="H2718" s="33" t="n">
        <v>10.8</v>
      </c>
      <c r="I2718" s="33" t="n"/>
      <c r="J2718" s="33" t="n"/>
      <c r="K2718" s="34" t="n">
        <v>-0.9423841074853383</v>
      </c>
      <c r="L2718" s="35">
        <f>IF(ISNUMBER(K2718),EXP(K2718),"")</f>
        <v/>
      </c>
      <c r="M2718" s="18" t="inlineStr">
        <is>
          <t>every value from 0.01 to 24.55 in steps of 0.01</t>
        </is>
      </c>
      <c r="N2718" s="18" t="inlineStr">
        <is>
          <t>buildings|large|distance_to_river_km</t>
        </is>
      </c>
    </row>
    <row r="2719">
      <c r="B2719" s="18" t="inlineStr">
        <is>
          <t>buildings|large|distance_to_river_km|10.81</t>
        </is>
      </c>
      <c r="C2719" s="18" t="inlineStr">
        <is>
          <t>buildings</t>
        </is>
      </c>
      <c r="D2719" s="18" t="inlineStr">
        <is>
          <t>large</t>
        </is>
      </c>
      <c r="E2719" s="18" t="inlineStr">
        <is>
          <t>distance_to_river_km</t>
        </is>
      </c>
      <c r="F2719" s="18" t="inlineStr">
        <is>
          <t>spline value</t>
        </is>
      </c>
      <c r="G2719" s="18" t="n"/>
      <c r="H2719" s="33" t="n">
        <v>10.81</v>
      </c>
      <c r="I2719" s="33" t="n"/>
      <c r="J2719" s="33" t="n"/>
      <c r="K2719" s="34" t="n">
        <v>-0.9425773486902694</v>
      </c>
      <c r="L2719" s="35">
        <f>IF(ISNUMBER(K2719),EXP(K2719),"")</f>
        <v/>
      </c>
      <c r="M2719" s="18" t="inlineStr">
        <is>
          <t>every value from 0.01 to 24.55 in steps of 0.01</t>
        </is>
      </c>
      <c r="N2719" s="18" t="inlineStr">
        <is>
          <t>buildings|large|distance_to_river_km</t>
        </is>
      </c>
    </row>
    <row r="2720">
      <c r="B2720" s="18" t="inlineStr">
        <is>
          <t>buildings|large|distance_to_river_km|10.82</t>
        </is>
      </c>
      <c r="C2720" s="18" t="inlineStr">
        <is>
          <t>buildings</t>
        </is>
      </c>
      <c r="D2720" s="18" t="inlineStr">
        <is>
          <t>large</t>
        </is>
      </c>
      <c r="E2720" s="18" t="inlineStr">
        <is>
          <t>distance_to_river_km</t>
        </is>
      </c>
      <c r="F2720" s="18" t="inlineStr">
        <is>
          <t>spline value</t>
        </is>
      </c>
      <c r="G2720" s="18" t="n"/>
      <c r="H2720" s="33" t="n">
        <v>10.82</v>
      </c>
      <c r="I2720" s="33" t="n"/>
      <c r="J2720" s="33" t="n"/>
      <c r="K2720" s="34" t="n">
        <v>-0.9427704911813984</v>
      </c>
      <c r="L2720" s="35">
        <f>IF(ISNUMBER(K2720),EXP(K2720),"")</f>
        <v/>
      </c>
      <c r="M2720" s="18" t="inlineStr">
        <is>
          <t>every value from 0.01 to 24.55 in steps of 0.01</t>
        </is>
      </c>
      <c r="N2720" s="18" t="inlineStr">
        <is>
          <t>buildings|large|distance_to_river_km</t>
        </is>
      </c>
    </row>
    <row r="2721">
      <c r="B2721" s="18" t="inlineStr">
        <is>
          <t>buildings|large|distance_to_river_km|10.83</t>
        </is>
      </c>
      <c r="C2721" s="18" t="inlineStr">
        <is>
          <t>buildings</t>
        </is>
      </c>
      <c r="D2721" s="18" t="inlineStr">
        <is>
          <t>large</t>
        </is>
      </c>
      <c r="E2721" s="18" t="inlineStr">
        <is>
          <t>distance_to_river_km</t>
        </is>
      </c>
      <c r="F2721" s="18" t="inlineStr">
        <is>
          <t>spline value</t>
        </is>
      </c>
      <c r="G2721" s="18" t="n"/>
      <c r="H2721" s="33" t="n">
        <v>10.83</v>
      </c>
      <c r="I2721" s="33" t="n"/>
      <c r="J2721" s="33" t="n"/>
      <c r="K2721" s="34" t="n">
        <v>-0.9429635348718292</v>
      </c>
      <c r="L2721" s="35">
        <f>IF(ISNUMBER(K2721),EXP(K2721),"")</f>
        <v/>
      </c>
      <c r="M2721" s="18" t="inlineStr">
        <is>
          <t>every value from 0.01 to 24.55 in steps of 0.01</t>
        </is>
      </c>
      <c r="N2721" s="18" t="inlineStr">
        <is>
          <t>buildings|large|distance_to_river_km</t>
        </is>
      </c>
    </row>
    <row r="2722">
      <c r="B2722" s="18" t="inlineStr">
        <is>
          <t>buildings|large|distance_to_river_km|10.84</t>
        </is>
      </c>
      <c r="C2722" s="18" t="inlineStr">
        <is>
          <t>buildings</t>
        </is>
      </c>
      <c r="D2722" s="18" t="inlineStr">
        <is>
          <t>large</t>
        </is>
      </c>
      <c r="E2722" s="18" t="inlineStr">
        <is>
          <t>distance_to_river_km</t>
        </is>
      </c>
      <c r="F2722" s="18" t="inlineStr">
        <is>
          <t>spline value</t>
        </is>
      </c>
      <c r="G2722" s="18" t="n"/>
      <c r="H2722" s="33" t="n">
        <v>10.84</v>
      </c>
      <c r="I2722" s="33" t="n"/>
      <c r="J2722" s="33" t="n"/>
      <c r="K2722" s="34" t="n">
        <v>-0.9431564796746654</v>
      </c>
      <c r="L2722" s="35">
        <f>IF(ISNUMBER(K2722),EXP(K2722),"")</f>
        <v/>
      </c>
      <c r="M2722" s="18" t="inlineStr">
        <is>
          <t>every value from 0.01 to 24.55 in steps of 0.01</t>
        </is>
      </c>
      <c r="N2722" s="18" t="inlineStr">
        <is>
          <t>buildings|large|distance_to_river_km</t>
        </is>
      </c>
    </row>
    <row r="2723">
      <c r="B2723" s="18" t="inlineStr">
        <is>
          <t>buildings|large|distance_to_river_km|10.85</t>
        </is>
      </c>
      <c r="C2723" s="18" t="inlineStr">
        <is>
          <t>buildings</t>
        </is>
      </c>
      <c r="D2723" s="18" t="inlineStr">
        <is>
          <t>large</t>
        </is>
      </c>
      <c r="E2723" s="18" t="inlineStr">
        <is>
          <t>distance_to_river_km</t>
        </is>
      </c>
      <c r="F2723" s="18" t="inlineStr">
        <is>
          <t>spline value</t>
        </is>
      </c>
      <c r="G2723" s="18" t="n"/>
      <c r="H2723" s="33" t="n">
        <v>10.85</v>
      </c>
      <c r="I2723" s="33" t="n"/>
      <c r="J2723" s="33" t="n"/>
      <c r="K2723" s="34" t="n">
        <v>-0.9433493255030112</v>
      </c>
      <c r="L2723" s="35">
        <f>IF(ISNUMBER(K2723),EXP(K2723),"")</f>
        <v/>
      </c>
      <c r="M2723" s="18" t="inlineStr">
        <is>
          <t>every value from 0.01 to 24.55 in steps of 0.01</t>
        </is>
      </c>
      <c r="N2723" s="18" t="inlineStr">
        <is>
          <t>buildings|large|distance_to_river_km</t>
        </is>
      </c>
    </row>
    <row r="2724">
      <c r="B2724" s="18" t="inlineStr">
        <is>
          <t>buildings|large|distance_to_river_km|10.86</t>
        </is>
      </c>
      <c r="C2724" s="18" t="inlineStr">
        <is>
          <t>buildings</t>
        </is>
      </c>
      <c r="D2724" s="18" t="inlineStr">
        <is>
          <t>large</t>
        </is>
      </c>
      <c r="E2724" s="18" t="inlineStr">
        <is>
          <t>distance_to_river_km</t>
        </is>
      </c>
      <c r="F2724" s="18" t="inlineStr">
        <is>
          <t>spline value</t>
        </is>
      </c>
      <c r="G2724" s="18" t="n"/>
      <c r="H2724" s="33" t="n">
        <v>10.86</v>
      </c>
      <c r="I2724" s="33" t="n"/>
      <c r="J2724" s="33" t="n"/>
      <c r="K2724" s="34" t="n">
        <v>-0.943542072269971</v>
      </c>
      <c r="L2724" s="35">
        <f>IF(ISNUMBER(K2724),EXP(K2724),"")</f>
        <v/>
      </c>
      <c r="M2724" s="18" t="inlineStr">
        <is>
          <t>every value from 0.01 to 24.55 in steps of 0.01</t>
        </is>
      </c>
      <c r="N2724" s="18" t="inlineStr">
        <is>
          <t>buildings|large|distance_to_river_km</t>
        </is>
      </c>
    </row>
    <row r="2725">
      <c r="B2725" s="18" t="inlineStr">
        <is>
          <t>buildings|large|distance_to_river_km|10.87</t>
        </is>
      </c>
      <c r="C2725" s="18" t="inlineStr">
        <is>
          <t>buildings</t>
        </is>
      </c>
      <c r="D2725" s="18" t="inlineStr">
        <is>
          <t>large</t>
        </is>
      </c>
      <c r="E2725" s="18" t="inlineStr">
        <is>
          <t>distance_to_river_km</t>
        </is>
      </c>
      <c r="F2725" s="18" t="inlineStr">
        <is>
          <t>spline value</t>
        </is>
      </c>
      <c r="G2725" s="18" t="n"/>
      <c r="H2725" s="33" t="n">
        <v>10.87</v>
      </c>
      <c r="I2725" s="33" t="n"/>
      <c r="J2725" s="33" t="n"/>
      <c r="K2725" s="34" t="n">
        <v>-0.9437347198886488</v>
      </c>
      <c r="L2725" s="35">
        <f>IF(ISNUMBER(K2725),EXP(K2725),"")</f>
        <v/>
      </c>
      <c r="M2725" s="18" t="inlineStr">
        <is>
          <t>every value from 0.01 to 24.55 in steps of 0.01</t>
        </is>
      </c>
      <c r="N2725" s="18" t="inlineStr">
        <is>
          <t>buildings|large|distance_to_river_km</t>
        </is>
      </c>
    </row>
    <row r="2726">
      <c r="B2726" s="18" t="inlineStr">
        <is>
          <t>buildings|large|distance_to_river_km|10.88</t>
        </is>
      </c>
      <c r="C2726" s="18" t="inlineStr">
        <is>
          <t>buildings</t>
        </is>
      </c>
      <c r="D2726" s="18" t="inlineStr">
        <is>
          <t>large</t>
        </is>
      </c>
      <c r="E2726" s="18" t="inlineStr">
        <is>
          <t>distance_to_river_km</t>
        </is>
      </c>
      <c r="F2726" s="18" t="inlineStr">
        <is>
          <t>spline value</t>
        </is>
      </c>
      <c r="G2726" s="18" t="n"/>
      <c r="H2726" s="33" t="n">
        <v>10.88</v>
      </c>
      <c r="I2726" s="33" t="n"/>
      <c r="J2726" s="33" t="n"/>
      <c r="K2726" s="34" t="n">
        <v>-0.9439272682721479</v>
      </c>
      <c r="L2726" s="35">
        <f>IF(ISNUMBER(K2726),EXP(K2726),"")</f>
        <v/>
      </c>
      <c r="M2726" s="18" t="inlineStr">
        <is>
          <t>every value from 0.01 to 24.55 in steps of 0.01</t>
        </is>
      </c>
      <c r="N2726" s="18" t="inlineStr">
        <is>
          <t>buildings|large|distance_to_river_km</t>
        </is>
      </c>
    </row>
    <row r="2727">
      <c r="B2727" s="18" t="inlineStr">
        <is>
          <t>buildings|large|distance_to_river_km|10.89</t>
        </is>
      </c>
      <c r="C2727" s="18" t="inlineStr">
        <is>
          <t>buildings</t>
        </is>
      </c>
      <c r="D2727" s="18" t="inlineStr">
        <is>
          <t>large</t>
        </is>
      </c>
      <c r="E2727" s="18" t="inlineStr">
        <is>
          <t>distance_to_river_km</t>
        </is>
      </c>
      <c r="F2727" s="18" t="inlineStr">
        <is>
          <t>spline value</t>
        </is>
      </c>
      <c r="G2727" s="18" t="n"/>
      <c r="H2727" s="33" t="n">
        <v>10.89</v>
      </c>
      <c r="I2727" s="33" t="n"/>
      <c r="J2727" s="33" t="n"/>
      <c r="K2727" s="34" t="n">
        <v>-0.9441197173335734</v>
      </c>
      <c r="L2727" s="35">
        <f>IF(ISNUMBER(K2727),EXP(K2727),"")</f>
        <v/>
      </c>
      <c r="M2727" s="18" t="inlineStr">
        <is>
          <t>every value from 0.01 to 24.55 in steps of 0.01</t>
        </is>
      </c>
      <c r="N2727" s="18" t="inlineStr">
        <is>
          <t>buildings|large|distance_to_river_km</t>
        </is>
      </c>
    </row>
    <row r="2728">
      <c r="B2728" s="18" t="inlineStr">
        <is>
          <t>buildings|large|distance_to_river_km|10.90</t>
        </is>
      </c>
      <c r="C2728" s="18" t="inlineStr">
        <is>
          <t>buildings</t>
        </is>
      </c>
      <c r="D2728" s="18" t="inlineStr">
        <is>
          <t>large</t>
        </is>
      </c>
      <c r="E2728" s="18" t="inlineStr">
        <is>
          <t>distance_to_river_km</t>
        </is>
      </c>
      <c r="F2728" s="18" t="inlineStr">
        <is>
          <t>spline value</t>
        </is>
      </c>
      <c r="G2728" s="18" t="n"/>
      <c r="H2728" s="33" t="n">
        <v>10.9</v>
      </c>
      <c r="I2728" s="33" t="n"/>
      <c r="J2728" s="33" t="n"/>
      <c r="K2728" s="34" t="n">
        <v>-0.9443120669860289</v>
      </c>
      <c r="L2728" s="35">
        <f>IF(ISNUMBER(K2728),EXP(K2728),"")</f>
        <v/>
      </c>
      <c r="M2728" s="18" t="inlineStr">
        <is>
          <t>every value from 0.01 to 24.55 in steps of 0.01</t>
        </is>
      </c>
      <c r="N2728" s="18" t="inlineStr">
        <is>
          <t>buildings|large|distance_to_river_km</t>
        </is>
      </c>
    </row>
    <row r="2729">
      <c r="B2729" s="18" t="inlineStr">
        <is>
          <t>buildings|large|distance_to_river_km|10.91</t>
        </is>
      </c>
      <c r="C2729" s="18" t="inlineStr">
        <is>
          <t>buildings</t>
        </is>
      </c>
      <c r="D2729" s="18" t="inlineStr">
        <is>
          <t>large</t>
        </is>
      </c>
      <c r="E2729" s="18" t="inlineStr">
        <is>
          <t>distance_to_river_km</t>
        </is>
      </c>
      <c r="F2729" s="18" t="inlineStr">
        <is>
          <t>spline value</t>
        </is>
      </c>
      <c r="G2729" s="18" t="n"/>
      <c r="H2729" s="33" t="n">
        <v>10.91</v>
      </c>
      <c r="I2729" s="33" t="n"/>
      <c r="J2729" s="33" t="n"/>
      <c r="K2729" s="34" t="n">
        <v>-0.9445043171426181</v>
      </c>
      <c r="L2729" s="35">
        <f>IF(ISNUMBER(K2729),EXP(K2729),"")</f>
        <v/>
      </c>
      <c r="M2729" s="18" t="inlineStr">
        <is>
          <t>every value from 0.01 to 24.55 in steps of 0.01</t>
        </is>
      </c>
      <c r="N2729" s="18" t="inlineStr">
        <is>
          <t>buildings|large|distance_to_river_km</t>
        </is>
      </c>
    </row>
    <row r="2730">
      <c r="B2730" s="18" t="inlineStr">
        <is>
          <t>buildings|large|distance_to_river_km|10.92</t>
        </is>
      </c>
      <c r="C2730" s="18" t="inlineStr">
        <is>
          <t>buildings</t>
        </is>
      </c>
      <c r="D2730" s="18" t="inlineStr">
        <is>
          <t>large</t>
        </is>
      </c>
      <c r="E2730" s="18" t="inlineStr">
        <is>
          <t>distance_to_river_km</t>
        </is>
      </c>
      <c r="F2730" s="18" t="inlineStr">
        <is>
          <t>spline value</t>
        </is>
      </c>
      <c r="G2730" s="18" t="n"/>
      <c r="H2730" s="33" t="n">
        <v>10.92</v>
      </c>
      <c r="I2730" s="33" t="n"/>
      <c r="J2730" s="33" t="n"/>
      <c r="K2730" s="34" t="n">
        <v>-0.9446964677164453</v>
      </c>
      <c r="L2730" s="35">
        <f>IF(ISNUMBER(K2730),EXP(K2730),"")</f>
        <v/>
      </c>
      <c r="M2730" s="18" t="inlineStr">
        <is>
          <t>every value from 0.01 to 24.55 in steps of 0.01</t>
        </is>
      </c>
      <c r="N2730" s="18" t="inlineStr">
        <is>
          <t>buildings|large|distance_to_river_km</t>
        </is>
      </c>
    </row>
    <row r="2731">
      <c r="B2731" s="18" t="inlineStr">
        <is>
          <t>buildings|large|distance_to_river_km|10.93</t>
        </is>
      </c>
      <c r="C2731" s="18" t="inlineStr">
        <is>
          <t>buildings</t>
        </is>
      </c>
      <c r="D2731" s="18" t="inlineStr">
        <is>
          <t>large</t>
        </is>
      </c>
      <c r="E2731" s="18" t="inlineStr">
        <is>
          <t>distance_to_river_km</t>
        </is>
      </c>
      <c r="F2731" s="18" t="inlineStr">
        <is>
          <t>spline value</t>
        </is>
      </c>
      <c r="G2731" s="18" t="n"/>
      <c r="H2731" s="33" t="n">
        <v>10.93</v>
      </c>
      <c r="I2731" s="33" t="n"/>
      <c r="J2731" s="33" t="n"/>
      <c r="K2731" s="34" t="n">
        <v>-0.9448885186206152</v>
      </c>
      <c r="L2731" s="35">
        <f>IF(ISNUMBER(K2731),EXP(K2731),"")</f>
        <v/>
      </c>
      <c r="M2731" s="18" t="inlineStr">
        <is>
          <t>every value from 0.01 to 24.55 in steps of 0.01</t>
        </is>
      </c>
      <c r="N2731" s="18" t="inlineStr">
        <is>
          <t>buildings|large|distance_to_river_km</t>
        </is>
      </c>
    </row>
    <row r="2732">
      <c r="B2732" s="18" t="inlineStr">
        <is>
          <t>buildings|large|distance_to_river_km|10.94</t>
        </is>
      </c>
      <c r="C2732" s="18" t="inlineStr">
        <is>
          <t>buildings</t>
        </is>
      </c>
      <c r="D2732" s="18" t="inlineStr">
        <is>
          <t>large</t>
        </is>
      </c>
      <c r="E2732" s="18" t="inlineStr">
        <is>
          <t>distance_to_river_km</t>
        </is>
      </c>
      <c r="F2732" s="18" t="inlineStr">
        <is>
          <t>spline value</t>
        </is>
      </c>
      <c r="G2732" s="18" t="n"/>
      <c r="H2732" s="33" t="n">
        <v>10.94</v>
      </c>
      <c r="I2732" s="33" t="n"/>
      <c r="J2732" s="33" t="n"/>
      <c r="K2732" s="34" t="n">
        <v>-0.945080469768231</v>
      </c>
      <c r="L2732" s="35">
        <f>IF(ISNUMBER(K2732),EXP(K2732),"")</f>
        <v/>
      </c>
      <c r="M2732" s="18" t="inlineStr">
        <is>
          <t>every value from 0.01 to 24.55 in steps of 0.01</t>
        </is>
      </c>
      <c r="N2732" s="18" t="inlineStr">
        <is>
          <t>buildings|large|distance_to_river_km</t>
        </is>
      </c>
    </row>
    <row r="2733">
      <c r="B2733" s="18" t="inlineStr">
        <is>
          <t>buildings|large|distance_to_river_km|10.95</t>
        </is>
      </c>
      <c r="C2733" s="18" t="inlineStr">
        <is>
          <t>buildings</t>
        </is>
      </c>
      <c r="D2733" s="18" t="inlineStr">
        <is>
          <t>large</t>
        </is>
      </c>
      <c r="E2733" s="18" t="inlineStr">
        <is>
          <t>distance_to_river_km</t>
        </is>
      </c>
      <c r="F2733" s="18" t="inlineStr">
        <is>
          <t>spline value</t>
        </is>
      </c>
      <c r="G2733" s="18" t="n"/>
      <c r="H2733" s="33" t="n">
        <v>10.95</v>
      </c>
      <c r="I2733" s="33" t="n"/>
      <c r="J2733" s="33" t="n"/>
      <c r="K2733" s="34" t="n">
        <v>-0.9452723210723969</v>
      </c>
      <c r="L2733" s="35">
        <f>IF(ISNUMBER(K2733),EXP(K2733),"")</f>
        <v/>
      </c>
      <c r="M2733" s="18" t="inlineStr">
        <is>
          <t>every value from 0.01 to 24.55 in steps of 0.01</t>
        </is>
      </c>
      <c r="N2733" s="18" t="inlineStr">
        <is>
          <t>buildings|large|distance_to_river_km</t>
        </is>
      </c>
    </row>
    <row r="2734">
      <c r="B2734" s="18" t="inlineStr">
        <is>
          <t>buildings|large|distance_to_river_km|10.96</t>
        </is>
      </c>
      <c r="C2734" s="18" t="inlineStr">
        <is>
          <t>buildings</t>
        </is>
      </c>
      <c r="D2734" s="18" t="inlineStr">
        <is>
          <t>large</t>
        </is>
      </c>
      <c r="E2734" s="18" t="inlineStr">
        <is>
          <t>distance_to_river_km</t>
        </is>
      </c>
      <c r="F2734" s="18" t="inlineStr">
        <is>
          <t>spline value</t>
        </is>
      </c>
      <c r="G2734" s="18" t="n"/>
      <c r="H2734" s="33" t="n">
        <v>10.96</v>
      </c>
      <c r="I2734" s="33" t="n"/>
      <c r="J2734" s="33" t="n"/>
      <c r="K2734" s="34" t="n">
        <v>-0.945464072446217</v>
      </c>
      <c r="L2734" s="35">
        <f>IF(ISNUMBER(K2734),EXP(K2734),"")</f>
        <v/>
      </c>
      <c r="M2734" s="18" t="inlineStr">
        <is>
          <t>every value from 0.01 to 24.55 in steps of 0.01</t>
        </is>
      </c>
      <c r="N2734" s="18" t="inlineStr">
        <is>
          <t>buildings|large|distance_to_river_km</t>
        </is>
      </c>
    </row>
    <row r="2735">
      <c r="B2735" s="18" t="inlineStr">
        <is>
          <t>buildings|large|distance_to_river_km|10.97</t>
        </is>
      </c>
      <c r="C2735" s="18" t="inlineStr">
        <is>
          <t>buildings</t>
        </is>
      </c>
      <c r="D2735" s="18" t="inlineStr">
        <is>
          <t>large</t>
        </is>
      </c>
      <c r="E2735" s="18" t="inlineStr">
        <is>
          <t>distance_to_river_km</t>
        </is>
      </c>
      <c r="F2735" s="18" t="inlineStr">
        <is>
          <t>spline value</t>
        </is>
      </c>
      <c r="G2735" s="18" t="n"/>
      <c r="H2735" s="33" t="n">
        <v>10.97</v>
      </c>
      <c r="I2735" s="33" t="n"/>
      <c r="J2735" s="33" t="n"/>
      <c r="K2735" s="34" t="n">
        <v>-0.9456557238027958</v>
      </c>
      <c r="L2735" s="35">
        <f>IF(ISNUMBER(K2735),EXP(K2735),"")</f>
        <v/>
      </c>
      <c r="M2735" s="18" t="inlineStr">
        <is>
          <t>every value from 0.01 to 24.55 in steps of 0.01</t>
        </is>
      </c>
      <c r="N2735" s="18" t="inlineStr">
        <is>
          <t>buildings|large|distance_to_river_km</t>
        </is>
      </c>
    </row>
    <row r="2736">
      <c r="B2736" s="18" t="inlineStr">
        <is>
          <t>buildings|large|distance_to_river_km|10.98</t>
        </is>
      </c>
      <c r="C2736" s="18" t="inlineStr">
        <is>
          <t>buildings</t>
        </is>
      </c>
      <c r="D2736" s="18" t="inlineStr">
        <is>
          <t>large</t>
        </is>
      </c>
      <c r="E2736" s="18" t="inlineStr">
        <is>
          <t>distance_to_river_km</t>
        </is>
      </c>
      <c r="F2736" s="18" t="inlineStr">
        <is>
          <t>spline value</t>
        </is>
      </c>
      <c r="G2736" s="18" t="n"/>
      <c r="H2736" s="33" t="n">
        <v>10.98</v>
      </c>
      <c r="I2736" s="33" t="n"/>
      <c r="J2736" s="33" t="n"/>
      <c r="K2736" s="34" t="n">
        <v>-0.9458472750552366</v>
      </c>
      <c r="L2736" s="35">
        <f>IF(ISNUMBER(K2736),EXP(K2736),"")</f>
        <v/>
      </c>
      <c r="M2736" s="18" t="inlineStr">
        <is>
          <t>every value from 0.01 to 24.55 in steps of 0.01</t>
        </is>
      </c>
      <c r="N2736" s="18" t="inlineStr">
        <is>
          <t>buildings|large|distance_to_river_km</t>
        </is>
      </c>
    </row>
    <row r="2737">
      <c r="B2737" s="18" t="inlineStr">
        <is>
          <t>buildings|large|distance_to_river_km|10.99</t>
        </is>
      </c>
      <c r="C2737" s="18" t="inlineStr">
        <is>
          <t>buildings</t>
        </is>
      </c>
      <c r="D2737" s="18" t="inlineStr">
        <is>
          <t>large</t>
        </is>
      </c>
      <c r="E2737" s="18" t="inlineStr">
        <is>
          <t>distance_to_river_km</t>
        </is>
      </c>
      <c r="F2737" s="18" t="inlineStr">
        <is>
          <t>spline value</t>
        </is>
      </c>
      <c r="G2737" s="18" t="n"/>
      <c r="H2737" s="33" t="n">
        <v>10.99</v>
      </c>
      <c r="I2737" s="33" t="n"/>
      <c r="J2737" s="33" t="n"/>
      <c r="K2737" s="34" t="n">
        <v>-0.9460387261166436</v>
      </c>
      <c r="L2737" s="35">
        <f>IF(ISNUMBER(K2737),EXP(K2737),"")</f>
        <v/>
      </c>
      <c r="M2737" s="18" t="inlineStr">
        <is>
          <t>every value from 0.01 to 24.55 in steps of 0.01</t>
        </is>
      </c>
      <c r="N2737" s="18" t="inlineStr">
        <is>
          <t>buildings|large|distance_to_river_km</t>
        </is>
      </c>
    </row>
    <row r="2738">
      <c r="B2738" s="18" t="inlineStr">
        <is>
          <t>buildings|large|distance_to_river_km|11.00</t>
        </is>
      </c>
      <c r="C2738" s="18" t="inlineStr">
        <is>
          <t>buildings</t>
        </is>
      </c>
      <c r="D2738" s="18" t="inlineStr">
        <is>
          <t>large</t>
        </is>
      </c>
      <c r="E2738" s="18" t="inlineStr">
        <is>
          <t>distance_to_river_km</t>
        </is>
      </c>
      <c r="F2738" s="18" t="inlineStr">
        <is>
          <t>spline value</t>
        </is>
      </c>
      <c r="G2738" s="18" t="n"/>
      <c r="H2738" s="33" t="n">
        <v>11</v>
      </c>
      <c r="I2738" s="33" t="n"/>
      <c r="J2738" s="33" t="n"/>
      <c r="K2738" s="34" t="n">
        <v>-0.9462300769001215</v>
      </c>
      <c r="L2738" s="35">
        <f>IF(ISNUMBER(K2738),EXP(K2738),"")</f>
        <v/>
      </c>
      <c r="M2738" s="18" t="inlineStr">
        <is>
          <t>every value from 0.01 to 24.55 in steps of 0.01</t>
        </is>
      </c>
      <c r="N2738" s="18" t="inlineStr">
        <is>
          <t>buildings|large|distance_to_river_km</t>
        </is>
      </c>
    </row>
    <row r="2739">
      <c r="B2739" s="18" t="inlineStr">
        <is>
          <t>buildings|large|distance_to_river_km|11.01</t>
        </is>
      </c>
      <c r="C2739" s="18" t="inlineStr">
        <is>
          <t>buildings</t>
        </is>
      </c>
      <c r="D2739" s="18" t="inlineStr">
        <is>
          <t>large</t>
        </is>
      </c>
      <c r="E2739" s="18" t="inlineStr">
        <is>
          <t>distance_to_river_km</t>
        </is>
      </c>
      <c r="F2739" s="18" t="inlineStr">
        <is>
          <t>spline value</t>
        </is>
      </c>
      <c r="G2739" s="18" t="n"/>
      <c r="H2739" s="33" t="n">
        <v>11.01</v>
      </c>
      <c r="I2739" s="33" t="n"/>
      <c r="J2739" s="33" t="n"/>
      <c r="K2739" s="34" t="n">
        <v>-0.9464213273187739</v>
      </c>
      <c r="L2739" s="35">
        <f>IF(ISNUMBER(K2739),EXP(K2739),"")</f>
        <v/>
      </c>
      <c r="M2739" s="18" t="inlineStr">
        <is>
          <t>every value from 0.01 to 24.55 in steps of 0.01</t>
        </is>
      </c>
      <c r="N2739" s="18" t="inlineStr">
        <is>
          <t>buildings|large|distance_to_river_km</t>
        </is>
      </c>
    </row>
    <row r="2740">
      <c r="B2740" s="18" t="inlineStr">
        <is>
          <t>buildings|large|distance_to_river_km|11.02</t>
        </is>
      </c>
      <c r="C2740" s="18" t="inlineStr">
        <is>
          <t>buildings</t>
        </is>
      </c>
      <c r="D2740" s="18" t="inlineStr">
        <is>
          <t>large</t>
        </is>
      </c>
      <c r="E2740" s="18" t="inlineStr">
        <is>
          <t>distance_to_river_km</t>
        </is>
      </c>
      <c r="F2740" s="18" t="inlineStr">
        <is>
          <t>spline value</t>
        </is>
      </c>
      <c r="G2740" s="18" t="n"/>
      <c r="H2740" s="33" t="n">
        <v>11.02</v>
      </c>
      <c r="I2740" s="33" t="n"/>
      <c r="J2740" s="33" t="n"/>
      <c r="K2740" s="34" t="n">
        <v>-0.9466124772857043</v>
      </c>
      <c r="L2740" s="35">
        <f>IF(ISNUMBER(K2740),EXP(K2740),"")</f>
        <v/>
      </c>
      <c r="M2740" s="18" t="inlineStr">
        <is>
          <t>every value from 0.01 to 24.55 in steps of 0.01</t>
        </is>
      </c>
      <c r="N2740" s="18" t="inlineStr">
        <is>
          <t>buildings|large|distance_to_river_km</t>
        </is>
      </c>
    </row>
    <row r="2741">
      <c r="B2741" s="18" t="inlineStr">
        <is>
          <t>buildings|large|distance_to_river_km|11.03</t>
        </is>
      </c>
      <c r="C2741" s="18" t="inlineStr">
        <is>
          <t>buildings</t>
        </is>
      </c>
      <c r="D2741" s="18" t="inlineStr">
        <is>
          <t>large</t>
        </is>
      </c>
      <c r="E2741" s="18" t="inlineStr">
        <is>
          <t>distance_to_river_km</t>
        </is>
      </c>
      <c r="F2741" s="18" t="inlineStr">
        <is>
          <t>spline value</t>
        </is>
      </c>
      <c r="G2741" s="18" t="n"/>
      <c r="H2741" s="33" t="n">
        <v>11.03</v>
      </c>
      <c r="I2741" s="33" t="n"/>
      <c r="J2741" s="33" t="n"/>
      <c r="K2741" s="34" t="n">
        <v>-0.9468035267140177</v>
      </c>
      <c r="L2741" s="35">
        <f>IF(ISNUMBER(K2741),EXP(K2741),"")</f>
        <v/>
      </c>
      <c r="M2741" s="18" t="inlineStr">
        <is>
          <t>every value from 0.01 to 24.55 in steps of 0.01</t>
        </is>
      </c>
      <c r="N2741" s="18" t="inlineStr">
        <is>
          <t>buildings|large|distance_to_river_km</t>
        </is>
      </c>
    </row>
    <row r="2742">
      <c r="B2742" s="18" t="inlineStr">
        <is>
          <t>buildings|large|distance_to_river_km|11.04</t>
        </is>
      </c>
      <c r="C2742" s="18" t="inlineStr">
        <is>
          <t>buildings</t>
        </is>
      </c>
      <c r="D2742" s="18" t="inlineStr">
        <is>
          <t>large</t>
        </is>
      </c>
      <c r="E2742" s="18" t="inlineStr">
        <is>
          <t>distance_to_river_km</t>
        </is>
      </c>
      <c r="F2742" s="18" t="inlineStr">
        <is>
          <t>spline value</t>
        </is>
      </c>
      <c r="G2742" s="18" t="n"/>
      <c r="H2742" s="33" t="n">
        <v>11.04</v>
      </c>
      <c r="I2742" s="33" t="n"/>
      <c r="J2742" s="33" t="n"/>
      <c r="K2742" s="34" t="n">
        <v>-0.9469944755168178</v>
      </c>
      <c r="L2742" s="35">
        <f>IF(ISNUMBER(K2742),EXP(K2742),"")</f>
        <v/>
      </c>
      <c r="M2742" s="18" t="inlineStr">
        <is>
          <t>every value from 0.01 to 24.55 in steps of 0.01</t>
        </is>
      </c>
      <c r="N2742" s="18" t="inlineStr">
        <is>
          <t>buildings|large|distance_to_river_km</t>
        </is>
      </c>
    </row>
    <row r="2743">
      <c r="B2743" s="18" t="inlineStr">
        <is>
          <t>buildings|large|distance_to_river_km|11.05</t>
        </is>
      </c>
      <c r="C2743" s="18" t="inlineStr">
        <is>
          <t>buildings</t>
        </is>
      </c>
      <c r="D2743" s="18" t="inlineStr">
        <is>
          <t>large</t>
        </is>
      </c>
      <c r="E2743" s="18" t="inlineStr">
        <is>
          <t>distance_to_river_km</t>
        </is>
      </c>
      <c r="F2743" s="18" t="inlineStr">
        <is>
          <t>spline value</t>
        </is>
      </c>
      <c r="G2743" s="18" t="n"/>
      <c r="H2743" s="33" t="n">
        <v>11.05</v>
      </c>
      <c r="I2743" s="33" t="n"/>
      <c r="J2743" s="33" t="n"/>
      <c r="K2743" s="34" t="n">
        <v>-0.9471853236072082</v>
      </c>
      <c r="L2743" s="35">
        <f>IF(ISNUMBER(K2743),EXP(K2743),"")</f>
        <v/>
      </c>
      <c r="M2743" s="18" t="inlineStr">
        <is>
          <t>every value from 0.01 to 24.55 in steps of 0.01</t>
        </is>
      </c>
      <c r="N2743" s="18" t="inlineStr">
        <is>
          <t>buildings|large|distance_to_river_km</t>
        </is>
      </c>
    </row>
    <row r="2744">
      <c r="B2744" s="18" t="inlineStr">
        <is>
          <t>buildings|large|distance_to_river_km|11.06</t>
        </is>
      </c>
      <c r="C2744" s="18" t="inlineStr">
        <is>
          <t>buildings</t>
        </is>
      </c>
      <c r="D2744" s="18" t="inlineStr">
        <is>
          <t>large</t>
        </is>
      </c>
      <c r="E2744" s="18" t="inlineStr">
        <is>
          <t>distance_to_river_km</t>
        </is>
      </c>
      <c r="F2744" s="18" t="inlineStr">
        <is>
          <t>spline value</t>
        </is>
      </c>
      <c r="G2744" s="18" t="n"/>
      <c r="H2744" s="33" t="n">
        <v>11.06</v>
      </c>
      <c r="I2744" s="33" t="n"/>
      <c r="J2744" s="33" t="n"/>
      <c r="K2744" s="34" t="n">
        <v>-0.9473760708982938</v>
      </c>
      <c r="L2744" s="35">
        <f>IF(ISNUMBER(K2744),EXP(K2744),"")</f>
        <v/>
      </c>
      <c r="M2744" s="18" t="inlineStr">
        <is>
          <t>every value from 0.01 to 24.55 in steps of 0.01</t>
        </is>
      </c>
      <c r="N2744" s="18" t="inlineStr">
        <is>
          <t>buildings|large|distance_to_river_km</t>
        </is>
      </c>
    </row>
    <row r="2745">
      <c r="B2745" s="18" t="inlineStr">
        <is>
          <t>buildings|large|distance_to_river_km|11.07</t>
        </is>
      </c>
      <c r="C2745" s="18" t="inlineStr">
        <is>
          <t>buildings</t>
        </is>
      </c>
      <c r="D2745" s="18" t="inlineStr">
        <is>
          <t>large</t>
        </is>
      </c>
      <c r="E2745" s="18" t="inlineStr">
        <is>
          <t>distance_to_river_km</t>
        </is>
      </c>
      <c r="F2745" s="18" t="inlineStr">
        <is>
          <t>spline value</t>
        </is>
      </c>
      <c r="G2745" s="18" t="n"/>
      <c r="H2745" s="33" t="n">
        <v>11.07</v>
      </c>
      <c r="I2745" s="33" t="n"/>
      <c r="J2745" s="33" t="n"/>
      <c r="K2745" s="34" t="n">
        <v>-0.9475667173031782</v>
      </c>
      <c r="L2745" s="35">
        <f>IF(ISNUMBER(K2745),EXP(K2745),"")</f>
        <v/>
      </c>
      <c r="M2745" s="18" t="inlineStr">
        <is>
          <t>every value from 0.01 to 24.55 in steps of 0.01</t>
        </is>
      </c>
      <c r="N2745" s="18" t="inlineStr">
        <is>
          <t>buildings|large|distance_to_river_km</t>
        </is>
      </c>
    </row>
    <row r="2746">
      <c r="B2746" s="18" t="inlineStr">
        <is>
          <t>buildings|large|distance_to_river_km|11.08</t>
        </is>
      </c>
      <c r="C2746" s="18" t="inlineStr">
        <is>
          <t>buildings</t>
        </is>
      </c>
      <c r="D2746" s="18" t="inlineStr">
        <is>
          <t>large</t>
        </is>
      </c>
      <c r="E2746" s="18" t="inlineStr">
        <is>
          <t>distance_to_river_km</t>
        </is>
      </c>
      <c r="F2746" s="18" t="inlineStr">
        <is>
          <t>spline value</t>
        </is>
      </c>
      <c r="G2746" s="18" t="n"/>
      <c r="H2746" s="33" t="n">
        <v>11.08</v>
      </c>
      <c r="I2746" s="33" t="n"/>
      <c r="J2746" s="33" t="n"/>
      <c r="K2746" s="34" t="n">
        <v>-0.9477572627349653</v>
      </c>
      <c r="L2746" s="35">
        <f>IF(ISNUMBER(K2746),EXP(K2746),"")</f>
        <v/>
      </c>
      <c r="M2746" s="18" t="inlineStr">
        <is>
          <t>every value from 0.01 to 24.55 in steps of 0.01</t>
        </is>
      </c>
      <c r="N2746" s="18" t="inlineStr">
        <is>
          <t>buildings|large|distance_to_river_km</t>
        </is>
      </c>
    </row>
    <row r="2747">
      <c r="B2747" s="18" t="inlineStr">
        <is>
          <t>buildings|large|distance_to_river_km|11.09</t>
        </is>
      </c>
      <c r="C2747" s="18" t="inlineStr">
        <is>
          <t>buildings</t>
        </is>
      </c>
      <c r="D2747" s="18" t="inlineStr">
        <is>
          <t>large</t>
        </is>
      </c>
      <c r="E2747" s="18" t="inlineStr">
        <is>
          <t>distance_to_river_km</t>
        </is>
      </c>
      <c r="F2747" s="18" t="inlineStr">
        <is>
          <t>spline value</t>
        </is>
      </c>
      <c r="G2747" s="18" t="n"/>
      <c r="H2747" s="33" t="n">
        <v>11.09</v>
      </c>
      <c r="I2747" s="33" t="n"/>
      <c r="J2747" s="33" t="n"/>
      <c r="K2747" s="34" t="n">
        <v>-0.9479477071067591</v>
      </c>
      <c r="L2747" s="35">
        <f>IF(ISNUMBER(K2747),EXP(K2747),"")</f>
        <v/>
      </c>
      <c r="M2747" s="18" t="inlineStr">
        <is>
          <t>every value from 0.01 to 24.55 in steps of 0.01</t>
        </is>
      </c>
      <c r="N2747" s="18" t="inlineStr">
        <is>
          <t>buildings|large|distance_to_river_km</t>
        </is>
      </c>
    </row>
    <row r="2748">
      <c r="B2748" s="18" t="inlineStr">
        <is>
          <t>buildings|large|distance_to_river_km|11.10</t>
        </is>
      </c>
      <c r="C2748" s="18" t="inlineStr">
        <is>
          <t>buildings</t>
        </is>
      </c>
      <c r="D2748" s="18" t="inlineStr">
        <is>
          <t>large</t>
        </is>
      </c>
      <c r="E2748" s="18" t="inlineStr">
        <is>
          <t>distance_to_river_km</t>
        </is>
      </c>
      <c r="F2748" s="18" t="inlineStr">
        <is>
          <t>spline value</t>
        </is>
      </c>
      <c r="G2748" s="18" t="n"/>
      <c r="H2748" s="33" t="n">
        <v>11.1</v>
      </c>
      <c r="I2748" s="33" t="n"/>
      <c r="J2748" s="33" t="n"/>
      <c r="K2748" s="34" t="n">
        <v>-0.9481380503316639</v>
      </c>
      <c r="L2748" s="35">
        <f>IF(ISNUMBER(K2748),EXP(K2748),"")</f>
        <v/>
      </c>
      <c r="M2748" s="18" t="inlineStr">
        <is>
          <t>every value from 0.01 to 24.55 in steps of 0.01</t>
        </is>
      </c>
      <c r="N2748" s="18" t="inlineStr">
        <is>
          <t>buildings|large|distance_to_river_km</t>
        </is>
      </c>
    </row>
    <row r="2749">
      <c r="B2749" s="18" t="inlineStr">
        <is>
          <t>buildings|large|distance_to_river_km|11.11</t>
        </is>
      </c>
      <c r="C2749" s="18" t="inlineStr">
        <is>
          <t>buildings</t>
        </is>
      </c>
      <c r="D2749" s="18" t="inlineStr">
        <is>
          <t>large</t>
        </is>
      </c>
      <c r="E2749" s="18" t="inlineStr">
        <is>
          <t>distance_to_river_km</t>
        </is>
      </c>
      <c r="F2749" s="18" t="inlineStr">
        <is>
          <t>spline value</t>
        </is>
      </c>
      <c r="G2749" s="18" t="n"/>
      <c r="H2749" s="33" t="n">
        <v>11.11</v>
      </c>
      <c r="I2749" s="33" t="n"/>
      <c r="J2749" s="33" t="n"/>
      <c r="K2749" s="34" t="n">
        <v>-0.9483282923227838</v>
      </c>
      <c r="L2749" s="35">
        <f>IF(ISNUMBER(K2749),EXP(K2749),"")</f>
        <v/>
      </c>
      <c r="M2749" s="18" t="inlineStr">
        <is>
          <t>every value from 0.01 to 24.55 in steps of 0.01</t>
        </is>
      </c>
      <c r="N2749" s="18" t="inlineStr">
        <is>
          <t>buildings|large|distance_to_river_km</t>
        </is>
      </c>
    </row>
    <row r="2750">
      <c r="B2750" s="18" t="inlineStr">
        <is>
          <t>buildings|large|distance_to_river_km|11.12</t>
        </is>
      </c>
      <c r="C2750" s="18" t="inlineStr">
        <is>
          <t>buildings</t>
        </is>
      </c>
      <c r="D2750" s="18" t="inlineStr">
        <is>
          <t>large</t>
        </is>
      </c>
      <c r="E2750" s="18" t="inlineStr">
        <is>
          <t>distance_to_river_km</t>
        </is>
      </c>
      <c r="F2750" s="18" t="inlineStr">
        <is>
          <t>spline value</t>
        </is>
      </c>
      <c r="G2750" s="18" t="n"/>
      <c r="H2750" s="33" t="n">
        <v>11.12</v>
      </c>
      <c r="I2750" s="33" t="n"/>
      <c r="J2750" s="33" t="n"/>
      <c r="K2750" s="34" t="n">
        <v>-0.9485184329932228</v>
      </c>
      <c r="L2750" s="35">
        <f>IF(ISNUMBER(K2750),EXP(K2750),"")</f>
        <v/>
      </c>
      <c r="M2750" s="18" t="inlineStr">
        <is>
          <t>every value from 0.01 to 24.55 in steps of 0.01</t>
        </is>
      </c>
      <c r="N2750" s="18" t="inlineStr">
        <is>
          <t>buildings|large|distance_to_river_km</t>
        </is>
      </c>
    </row>
    <row r="2751">
      <c r="B2751" s="18" t="inlineStr">
        <is>
          <t>buildings|large|distance_to_river_km|11.13</t>
        </is>
      </c>
      <c r="C2751" s="18" t="inlineStr">
        <is>
          <t>buildings</t>
        </is>
      </c>
      <c r="D2751" s="18" t="inlineStr">
        <is>
          <t>large</t>
        </is>
      </c>
      <c r="E2751" s="18" t="inlineStr">
        <is>
          <t>distance_to_river_km</t>
        </is>
      </c>
      <c r="F2751" s="18" t="inlineStr">
        <is>
          <t>spline value</t>
        </is>
      </c>
      <c r="G2751" s="18" t="n"/>
      <c r="H2751" s="33" t="n">
        <v>11.13</v>
      </c>
      <c r="I2751" s="33" t="n"/>
      <c r="J2751" s="33" t="n"/>
      <c r="K2751" s="34" t="n">
        <v>-0.9487084722560846</v>
      </c>
      <c r="L2751" s="35">
        <f>IF(ISNUMBER(K2751),EXP(K2751),"")</f>
        <v/>
      </c>
      <c r="M2751" s="18" t="inlineStr">
        <is>
          <t>every value from 0.01 to 24.55 in steps of 0.01</t>
        </is>
      </c>
      <c r="N2751" s="18" t="inlineStr">
        <is>
          <t>buildings|large|distance_to_river_km</t>
        </is>
      </c>
    </row>
    <row r="2752">
      <c r="B2752" s="18" t="inlineStr">
        <is>
          <t>buildings|large|distance_to_river_km|11.14</t>
        </is>
      </c>
      <c r="C2752" s="18" t="inlineStr">
        <is>
          <t>buildings</t>
        </is>
      </c>
      <c r="D2752" s="18" t="inlineStr">
        <is>
          <t>large</t>
        </is>
      </c>
      <c r="E2752" s="18" t="inlineStr">
        <is>
          <t>distance_to_river_km</t>
        </is>
      </c>
      <c r="F2752" s="18" t="inlineStr">
        <is>
          <t>spline value</t>
        </is>
      </c>
      <c r="G2752" s="18" t="n"/>
      <c r="H2752" s="33" t="n">
        <v>11.14</v>
      </c>
      <c r="I2752" s="33" t="n"/>
      <c r="J2752" s="33" t="n"/>
      <c r="K2752" s="34" t="n">
        <v>-0.9488984100244735</v>
      </c>
      <c r="L2752" s="35">
        <f>IF(ISNUMBER(K2752),EXP(K2752),"")</f>
        <v/>
      </c>
      <c r="M2752" s="18" t="inlineStr">
        <is>
          <t>every value from 0.01 to 24.55 in steps of 0.01</t>
        </is>
      </c>
      <c r="N2752" s="18" t="inlineStr">
        <is>
          <t>buildings|large|distance_to_river_km</t>
        </is>
      </c>
    </row>
    <row r="2753">
      <c r="B2753" s="18" t="inlineStr">
        <is>
          <t>buildings|large|distance_to_river_km|11.15</t>
        </is>
      </c>
      <c r="C2753" s="18" t="inlineStr">
        <is>
          <t>buildings</t>
        </is>
      </c>
      <c r="D2753" s="18" t="inlineStr">
        <is>
          <t>large</t>
        </is>
      </c>
      <c r="E2753" s="18" t="inlineStr">
        <is>
          <t>distance_to_river_km</t>
        </is>
      </c>
      <c r="F2753" s="18" t="inlineStr">
        <is>
          <t>spline value</t>
        </is>
      </c>
      <c r="G2753" s="18" t="n"/>
      <c r="H2753" s="33" t="n">
        <v>11.15</v>
      </c>
      <c r="I2753" s="33" t="n"/>
      <c r="J2753" s="33" t="n"/>
      <c r="K2753" s="34" t="n">
        <v>-0.949088246211494</v>
      </c>
      <c r="L2753" s="35">
        <f>IF(ISNUMBER(K2753),EXP(K2753),"")</f>
        <v/>
      </c>
      <c r="M2753" s="18" t="inlineStr">
        <is>
          <t>every value from 0.01 to 24.55 in steps of 0.01</t>
        </is>
      </c>
      <c r="N2753" s="18" t="inlineStr">
        <is>
          <t>buildings|large|distance_to_river_km</t>
        </is>
      </c>
    </row>
    <row r="2754">
      <c r="B2754" s="18" t="inlineStr">
        <is>
          <t>buildings|large|distance_to_river_km|11.16</t>
        </is>
      </c>
      <c r="C2754" s="18" t="inlineStr">
        <is>
          <t>buildings</t>
        </is>
      </c>
      <c r="D2754" s="18" t="inlineStr">
        <is>
          <t>large</t>
        </is>
      </c>
      <c r="E2754" s="18" t="inlineStr">
        <is>
          <t>distance_to_river_km</t>
        </is>
      </c>
      <c r="F2754" s="18" t="inlineStr">
        <is>
          <t>spline value</t>
        </is>
      </c>
      <c r="G2754" s="18" t="n"/>
      <c r="H2754" s="33" t="n">
        <v>11.16</v>
      </c>
      <c r="I2754" s="33" t="n"/>
      <c r="J2754" s="33" t="n"/>
      <c r="K2754" s="34" t="n">
        <v>-0.9492779807302492</v>
      </c>
      <c r="L2754" s="35">
        <f>IF(ISNUMBER(K2754),EXP(K2754),"")</f>
        <v/>
      </c>
      <c r="M2754" s="18" t="inlineStr">
        <is>
          <t>every value from 0.01 to 24.55 in steps of 0.01</t>
        </is>
      </c>
      <c r="N2754" s="18" t="inlineStr">
        <is>
          <t>buildings|large|distance_to_river_km</t>
        </is>
      </c>
    </row>
    <row r="2755">
      <c r="B2755" s="18" t="inlineStr">
        <is>
          <t>buildings|large|distance_to_river_km|11.17</t>
        </is>
      </c>
      <c r="C2755" s="18" t="inlineStr">
        <is>
          <t>buildings</t>
        </is>
      </c>
      <c r="D2755" s="18" t="inlineStr">
        <is>
          <t>large</t>
        </is>
      </c>
      <c r="E2755" s="18" t="inlineStr">
        <is>
          <t>distance_to_river_km</t>
        </is>
      </c>
      <c r="F2755" s="18" t="inlineStr">
        <is>
          <t>spline value</t>
        </is>
      </c>
      <c r="G2755" s="18" t="n"/>
      <c r="H2755" s="33" t="n">
        <v>11.17</v>
      </c>
      <c r="I2755" s="33" t="n"/>
      <c r="J2755" s="33" t="n"/>
      <c r="K2755" s="34" t="n">
        <v>-0.9494676134938439</v>
      </c>
      <c r="L2755" s="35">
        <f>IF(ISNUMBER(K2755),EXP(K2755),"")</f>
        <v/>
      </c>
      <c r="M2755" s="18" t="inlineStr">
        <is>
          <t>every value from 0.01 to 24.55 in steps of 0.01</t>
        </is>
      </c>
      <c r="N2755" s="18" t="inlineStr">
        <is>
          <t>buildings|large|distance_to_river_km</t>
        </is>
      </c>
    </row>
    <row r="2756">
      <c r="B2756" s="18" t="inlineStr">
        <is>
          <t>buildings|large|distance_to_river_km|11.18</t>
        </is>
      </c>
      <c r="C2756" s="18" t="inlineStr">
        <is>
          <t>buildings</t>
        </is>
      </c>
      <c r="D2756" s="18" t="inlineStr">
        <is>
          <t>large</t>
        </is>
      </c>
      <c r="E2756" s="18" t="inlineStr">
        <is>
          <t>distance_to_river_km</t>
        </is>
      </c>
      <c r="F2756" s="18" t="inlineStr">
        <is>
          <t>spline value</t>
        </is>
      </c>
      <c r="G2756" s="18" t="n"/>
      <c r="H2756" s="33" t="n">
        <v>11.18</v>
      </c>
      <c r="I2756" s="33" t="n"/>
      <c r="J2756" s="33" t="n"/>
      <c r="K2756" s="34" t="n">
        <v>-0.9496571444153817</v>
      </c>
      <c r="L2756" s="35">
        <f>IF(ISNUMBER(K2756),EXP(K2756),"")</f>
        <v/>
      </c>
      <c r="M2756" s="18" t="inlineStr">
        <is>
          <t>every value from 0.01 to 24.55 in steps of 0.01</t>
        </is>
      </c>
      <c r="N2756" s="18" t="inlineStr">
        <is>
          <t>buildings|large|distance_to_river_km</t>
        </is>
      </c>
    </row>
    <row r="2757">
      <c r="B2757" s="18" t="inlineStr">
        <is>
          <t>buildings|large|distance_to_river_km|11.19</t>
        </is>
      </c>
      <c r="C2757" s="18" t="inlineStr">
        <is>
          <t>buildings</t>
        </is>
      </c>
      <c r="D2757" s="18" t="inlineStr">
        <is>
          <t>large</t>
        </is>
      </c>
      <c r="E2757" s="18" t="inlineStr">
        <is>
          <t>distance_to_river_km</t>
        </is>
      </c>
      <c r="F2757" s="18" t="inlineStr">
        <is>
          <t>spline value</t>
        </is>
      </c>
      <c r="G2757" s="18" t="n"/>
      <c r="H2757" s="33" t="n">
        <v>11.19</v>
      </c>
      <c r="I2757" s="33" t="n"/>
      <c r="J2757" s="33" t="n"/>
      <c r="K2757" s="34" t="n">
        <v>-0.9498465734079673</v>
      </c>
      <c r="L2757" s="35">
        <f>IF(ISNUMBER(K2757),EXP(K2757),"")</f>
        <v/>
      </c>
      <c r="M2757" s="18" t="inlineStr">
        <is>
          <t>every value from 0.01 to 24.55 in steps of 0.01</t>
        </is>
      </c>
      <c r="N2757" s="18" t="inlineStr">
        <is>
          <t>buildings|large|distance_to_river_km</t>
        </is>
      </c>
    </row>
    <row r="2758">
      <c r="B2758" s="18" t="inlineStr">
        <is>
          <t>buildings|large|distance_to_river_km|11.20</t>
        </is>
      </c>
      <c r="C2758" s="18" t="inlineStr">
        <is>
          <t>buildings</t>
        </is>
      </c>
      <c r="D2758" s="18" t="inlineStr">
        <is>
          <t>large</t>
        </is>
      </c>
      <c r="E2758" s="18" t="inlineStr">
        <is>
          <t>distance_to_river_km</t>
        </is>
      </c>
      <c r="F2758" s="18" t="inlineStr">
        <is>
          <t>spline value</t>
        </is>
      </c>
      <c r="G2758" s="18" t="n"/>
      <c r="H2758" s="33" t="n">
        <v>11.2</v>
      </c>
      <c r="I2758" s="33" t="n"/>
      <c r="J2758" s="33" t="n"/>
      <c r="K2758" s="34" t="n">
        <v>-0.9500359003847041</v>
      </c>
      <c r="L2758" s="35">
        <f>IF(ISNUMBER(K2758),EXP(K2758),"")</f>
        <v/>
      </c>
      <c r="M2758" s="18" t="inlineStr">
        <is>
          <t>every value from 0.01 to 24.55 in steps of 0.01</t>
        </is>
      </c>
      <c r="N2758" s="18" t="inlineStr">
        <is>
          <t>buildings|large|distance_to_river_km</t>
        </is>
      </c>
    </row>
    <row r="2759">
      <c r="B2759" s="18" t="inlineStr">
        <is>
          <t>buildings|large|distance_to_river_km|11.21</t>
        </is>
      </c>
      <c r="C2759" s="18" t="inlineStr">
        <is>
          <t>buildings</t>
        </is>
      </c>
      <c r="D2759" s="18" t="inlineStr">
        <is>
          <t>large</t>
        </is>
      </c>
      <c r="E2759" s="18" t="inlineStr">
        <is>
          <t>distance_to_river_km</t>
        </is>
      </c>
      <c r="F2759" s="18" t="inlineStr">
        <is>
          <t>spline value</t>
        </is>
      </c>
      <c r="G2759" s="18" t="n"/>
      <c r="H2759" s="33" t="n">
        <v>11.21</v>
      </c>
      <c r="I2759" s="33" t="n"/>
      <c r="J2759" s="33" t="n"/>
      <c r="K2759" s="34" t="n">
        <v>-0.9502251252586963</v>
      </c>
      <c r="L2759" s="35">
        <f>IF(ISNUMBER(K2759),EXP(K2759),"")</f>
        <v/>
      </c>
      <c r="M2759" s="18" t="inlineStr">
        <is>
          <t>every value from 0.01 to 24.55 in steps of 0.01</t>
        </is>
      </c>
      <c r="N2759" s="18" t="inlineStr">
        <is>
          <t>buildings|large|distance_to_river_km</t>
        </is>
      </c>
    </row>
    <row r="2760">
      <c r="B2760" s="18" t="inlineStr">
        <is>
          <t>buildings|large|distance_to_river_km|11.22</t>
        </is>
      </c>
      <c r="C2760" s="18" t="inlineStr">
        <is>
          <t>buildings</t>
        </is>
      </c>
      <c r="D2760" s="18" t="inlineStr">
        <is>
          <t>large</t>
        </is>
      </c>
      <c r="E2760" s="18" t="inlineStr">
        <is>
          <t>distance_to_river_km</t>
        </is>
      </c>
      <c r="F2760" s="18" t="inlineStr">
        <is>
          <t>spline value</t>
        </is>
      </c>
      <c r="G2760" s="18" t="n"/>
      <c r="H2760" s="33" t="n">
        <v>11.22</v>
      </c>
      <c r="I2760" s="33" t="n"/>
      <c r="J2760" s="33" t="n"/>
      <c r="K2760" s="34" t="n">
        <v>-0.9504142479430481</v>
      </c>
      <c r="L2760" s="35">
        <f>IF(ISNUMBER(K2760),EXP(K2760),"")</f>
        <v/>
      </c>
      <c r="M2760" s="18" t="inlineStr">
        <is>
          <t>every value from 0.01 to 24.55 in steps of 0.01</t>
        </is>
      </c>
      <c r="N2760" s="18" t="inlineStr">
        <is>
          <t>buildings|large|distance_to_river_km</t>
        </is>
      </c>
    </row>
    <row r="2761">
      <c r="B2761" s="18" t="inlineStr">
        <is>
          <t>buildings|large|distance_to_river_km|11.23</t>
        </is>
      </c>
      <c r="C2761" s="18" t="inlineStr">
        <is>
          <t>buildings</t>
        </is>
      </c>
      <c r="D2761" s="18" t="inlineStr">
        <is>
          <t>large</t>
        </is>
      </c>
      <c r="E2761" s="18" t="inlineStr">
        <is>
          <t>distance_to_river_km</t>
        </is>
      </c>
      <c r="F2761" s="18" t="inlineStr">
        <is>
          <t>spline value</t>
        </is>
      </c>
      <c r="G2761" s="18" t="n"/>
      <c r="H2761" s="33" t="n">
        <v>11.23</v>
      </c>
      <c r="I2761" s="33" t="n"/>
      <c r="J2761" s="33" t="n"/>
      <c r="K2761" s="34" t="n">
        <v>-0.9506032683508632</v>
      </c>
      <c r="L2761" s="35">
        <f>IF(ISNUMBER(K2761),EXP(K2761),"")</f>
        <v/>
      </c>
      <c r="M2761" s="18" t="inlineStr">
        <is>
          <t>every value from 0.01 to 24.55 in steps of 0.01</t>
        </is>
      </c>
      <c r="N2761" s="18" t="inlineStr">
        <is>
          <t>buildings|large|distance_to_river_km</t>
        </is>
      </c>
    </row>
    <row r="2762">
      <c r="B2762" s="18" t="inlineStr">
        <is>
          <t>buildings|large|distance_to_river_km|11.24</t>
        </is>
      </c>
      <c r="C2762" s="18" t="inlineStr">
        <is>
          <t>buildings</t>
        </is>
      </c>
      <c r="D2762" s="18" t="inlineStr">
        <is>
          <t>large</t>
        </is>
      </c>
      <c r="E2762" s="18" t="inlineStr">
        <is>
          <t>distance_to_river_km</t>
        </is>
      </c>
      <c r="F2762" s="18" t="inlineStr">
        <is>
          <t>spline value</t>
        </is>
      </c>
      <c r="G2762" s="18" t="n"/>
      <c r="H2762" s="33" t="n">
        <v>11.24</v>
      </c>
      <c r="I2762" s="33" t="n"/>
      <c r="J2762" s="33" t="n"/>
      <c r="K2762" s="34" t="n">
        <v>-0.950792186395246</v>
      </c>
      <c r="L2762" s="35">
        <f>IF(ISNUMBER(K2762),EXP(K2762),"")</f>
        <v/>
      </c>
      <c r="M2762" s="18" t="inlineStr">
        <is>
          <t>every value from 0.01 to 24.55 in steps of 0.01</t>
        </is>
      </c>
      <c r="N2762" s="18" t="inlineStr">
        <is>
          <t>buildings|large|distance_to_river_km</t>
        </is>
      </c>
    </row>
    <row r="2763">
      <c r="B2763" s="18" t="inlineStr">
        <is>
          <t>buildings|large|distance_to_river_km|11.25</t>
        </is>
      </c>
      <c r="C2763" s="18" t="inlineStr">
        <is>
          <t>buildings</t>
        </is>
      </c>
      <c r="D2763" s="18" t="inlineStr">
        <is>
          <t>large</t>
        </is>
      </c>
      <c r="E2763" s="18" t="inlineStr">
        <is>
          <t>distance_to_river_km</t>
        </is>
      </c>
      <c r="F2763" s="18" t="inlineStr">
        <is>
          <t>spline value</t>
        </is>
      </c>
      <c r="G2763" s="18" t="n"/>
      <c r="H2763" s="33" t="n">
        <v>11.25</v>
      </c>
      <c r="I2763" s="33" t="n"/>
      <c r="J2763" s="33" t="n"/>
      <c r="K2763" s="34" t="n">
        <v>-0.9509810019893005</v>
      </c>
      <c r="L2763" s="35">
        <f>IF(ISNUMBER(K2763),EXP(K2763),"")</f>
        <v/>
      </c>
      <c r="M2763" s="18" t="inlineStr">
        <is>
          <t>every value from 0.01 to 24.55 in steps of 0.01</t>
        </is>
      </c>
      <c r="N2763" s="18" t="inlineStr">
        <is>
          <t>buildings|large|distance_to_river_km</t>
        </is>
      </c>
    </row>
    <row r="2764">
      <c r="B2764" s="18" t="inlineStr">
        <is>
          <t>buildings|large|distance_to_river_km|11.26</t>
        </is>
      </c>
      <c r="C2764" s="18" t="inlineStr">
        <is>
          <t>buildings</t>
        </is>
      </c>
      <c r="D2764" s="18" t="inlineStr">
        <is>
          <t>large</t>
        </is>
      </c>
      <c r="E2764" s="18" t="inlineStr">
        <is>
          <t>distance_to_river_km</t>
        </is>
      </c>
      <c r="F2764" s="18" t="inlineStr">
        <is>
          <t>spline value</t>
        </is>
      </c>
      <c r="G2764" s="18" t="n"/>
      <c r="H2764" s="33" t="n">
        <v>11.26</v>
      </c>
      <c r="I2764" s="33" t="n"/>
      <c r="J2764" s="33" t="n"/>
      <c r="K2764" s="34" t="n">
        <v>-0.9511697150461308</v>
      </c>
      <c r="L2764" s="35">
        <f>IF(ISNUMBER(K2764),EXP(K2764),"")</f>
        <v/>
      </c>
      <c r="M2764" s="18" t="inlineStr">
        <is>
          <t>every value from 0.01 to 24.55 in steps of 0.01</t>
        </is>
      </c>
      <c r="N2764" s="18" t="inlineStr">
        <is>
          <t>buildings|large|distance_to_river_km</t>
        </is>
      </c>
    </row>
    <row r="2765">
      <c r="B2765" s="18" t="inlineStr">
        <is>
          <t>buildings|large|distance_to_river_km|11.27</t>
        </is>
      </c>
      <c r="C2765" s="18" t="inlineStr">
        <is>
          <t>buildings</t>
        </is>
      </c>
      <c r="D2765" s="18" t="inlineStr">
        <is>
          <t>large</t>
        </is>
      </c>
      <c r="E2765" s="18" t="inlineStr">
        <is>
          <t>distance_to_river_km</t>
        </is>
      </c>
      <c r="F2765" s="18" t="inlineStr">
        <is>
          <t>spline value</t>
        </is>
      </c>
      <c r="G2765" s="18" t="n"/>
      <c r="H2765" s="33" t="n">
        <v>11.27</v>
      </c>
      <c r="I2765" s="33" t="n"/>
      <c r="J2765" s="33" t="n"/>
      <c r="K2765" s="34" t="n">
        <v>-0.9513583254788405</v>
      </c>
      <c r="L2765" s="35">
        <f>IF(ISNUMBER(K2765),EXP(K2765),"")</f>
        <v/>
      </c>
      <c r="M2765" s="18" t="inlineStr">
        <is>
          <t>every value from 0.01 to 24.55 in steps of 0.01</t>
        </is>
      </c>
      <c r="N2765" s="18" t="inlineStr">
        <is>
          <t>buildings|large|distance_to_river_km</t>
        </is>
      </c>
    </row>
    <row r="2766">
      <c r="B2766" s="18" t="inlineStr">
        <is>
          <t>buildings|large|distance_to_river_km|11.28</t>
        </is>
      </c>
      <c r="C2766" s="18" t="inlineStr">
        <is>
          <t>buildings</t>
        </is>
      </c>
      <c r="D2766" s="18" t="inlineStr">
        <is>
          <t>large</t>
        </is>
      </c>
      <c r="E2766" s="18" t="inlineStr">
        <is>
          <t>distance_to_river_km</t>
        </is>
      </c>
      <c r="F2766" s="18" t="inlineStr">
        <is>
          <t>spline value</t>
        </is>
      </c>
      <c r="G2766" s="18" t="n"/>
      <c r="H2766" s="33" t="n">
        <v>11.28</v>
      </c>
      <c r="I2766" s="33" t="n"/>
      <c r="J2766" s="33" t="n"/>
      <c r="K2766" s="34" t="n">
        <v>-0.951546833200534</v>
      </c>
      <c r="L2766" s="35">
        <f>IF(ISNUMBER(K2766),EXP(K2766),"")</f>
        <v/>
      </c>
      <c r="M2766" s="18" t="inlineStr">
        <is>
          <t>every value from 0.01 to 24.55 in steps of 0.01</t>
        </is>
      </c>
      <c r="N2766" s="18" t="inlineStr">
        <is>
          <t>buildings|large|distance_to_river_km</t>
        </is>
      </c>
    </row>
    <row r="2767">
      <c r="B2767" s="18" t="inlineStr">
        <is>
          <t>buildings|large|distance_to_river_km|11.29</t>
        </is>
      </c>
      <c r="C2767" s="18" t="inlineStr">
        <is>
          <t>buildings</t>
        </is>
      </c>
      <c r="D2767" s="18" t="inlineStr">
        <is>
          <t>large</t>
        </is>
      </c>
      <c r="E2767" s="18" t="inlineStr">
        <is>
          <t>distance_to_river_km</t>
        </is>
      </c>
      <c r="F2767" s="18" t="inlineStr">
        <is>
          <t>spline value</t>
        </is>
      </c>
      <c r="G2767" s="18" t="n"/>
      <c r="H2767" s="33" t="n">
        <v>11.29</v>
      </c>
      <c r="I2767" s="33" t="n"/>
      <c r="J2767" s="33" t="n"/>
      <c r="K2767" s="34" t="n">
        <v>-0.9517352381243157</v>
      </c>
      <c r="L2767" s="35">
        <f>IF(ISNUMBER(K2767),EXP(K2767),"")</f>
        <v/>
      </c>
      <c r="M2767" s="18" t="inlineStr">
        <is>
          <t>every value from 0.01 to 24.55 in steps of 0.01</t>
        </is>
      </c>
      <c r="N2767" s="18" t="inlineStr">
        <is>
          <t>buildings|large|distance_to_river_km</t>
        </is>
      </c>
    </row>
    <row r="2768">
      <c r="B2768" s="18" t="inlineStr">
        <is>
          <t>buildings|large|distance_to_river_km|11.30</t>
        </is>
      </c>
      <c r="C2768" s="18" t="inlineStr">
        <is>
          <t>buildings</t>
        </is>
      </c>
      <c r="D2768" s="18" t="inlineStr">
        <is>
          <t>large</t>
        </is>
      </c>
      <c r="E2768" s="18" t="inlineStr">
        <is>
          <t>distance_to_river_km</t>
        </is>
      </c>
      <c r="F2768" s="18" t="inlineStr">
        <is>
          <t>spline value</t>
        </is>
      </c>
      <c r="G2768" s="18" t="n"/>
      <c r="H2768" s="33" t="n">
        <v>11.3</v>
      </c>
      <c r="I2768" s="33" t="n"/>
      <c r="J2768" s="33" t="n"/>
      <c r="K2768" s="34" t="n">
        <v>-0.9519235401632893</v>
      </c>
      <c r="L2768" s="35">
        <f>IF(ISNUMBER(K2768),EXP(K2768),"")</f>
        <v/>
      </c>
      <c r="M2768" s="18" t="inlineStr">
        <is>
          <t>every value from 0.01 to 24.55 in steps of 0.01</t>
        </is>
      </c>
      <c r="N2768" s="18" t="inlineStr">
        <is>
          <t>buildings|large|distance_to_river_km</t>
        </is>
      </c>
    </row>
    <row r="2769">
      <c r="B2769" s="18" t="inlineStr">
        <is>
          <t>buildings|large|distance_to_river_km|11.31</t>
        </is>
      </c>
      <c r="C2769" s="18" t="inlineStr">
        <is>
          <t>buildings</t>
        </is>
      </c>
      <c r="D2769" s="18" t="inlineStr">
        <is>
          <t>large</t>
        </is>
      </c>
      <c r="E2769" s="18" t="inlineStr">
        <is>
          <t>distance_to_river_km</t>
        </is>
      </c>
      <c r="F2769" s="18" t="inlineStr">
        <is>
          <t>spline value</t>
        </is>
      </c>
      <c r="G2769" s="18" t="n"/>
      <c r="H2769" s="33" t="n">
        <v>11.31</v>
      </c>
      <c r="I2769" s="33" t="n"/>
      <c r="J2769" s="33" t="n"/>
      <c r="K2769" s="34" t="n">
        <v>-0.9521117392305585</v>
      </c>
      <c r="L2769" s="35">
        <f>IF(ISNUMBER(K2769),EXP(K2769),"")</f>
        <v/>
      </c>
      <c r="M2769" s="18" t="inlineStr">
        <is>
          <t>every value from 0.01 to 24.55 in steps of 0.01</t>
        </is>
      </c>
      <c r="N2769" s="18" t="inlineStr">
        <is>
          <t>buildings|large|distance_to_river_km</t>
        </is>
      </c>
    </row>
    <row r="2770">
      <c r="B2770" s="18" t="inlineStr">
        <is>
          <t>buildings|large|distance_to_river_km|11.32</t>
        </is>
      </c>
      <c r="C2770" s="18" t="inlineStr">
        <is>
          <t>buildings</t>
        </is>
      </c>
      <c r="D2770" s="18" t="inlineStr">
        <is>
          <t>large</t>
        </is>
      </c>
      <c r="E2770" s="18" t="inlineStr">
        <is>
          <t>distance_to_river_km</t>
        </is>
      </c>
      <c r="F2770" s="18" t="inlineStr">
        <is>
          <t>spline value</t>
        </is>
      </c>
      <c r="G2770" s="18" t="n"/>
      <c r="H2770" s="33" t="n">
        <v>11.32</v>
      </c>
      <c r="I2770" s="33" t="n"/>
      <c r="J2770" s="33" t="n"/>
      <c r="K2770" s="34" t="n">
        <v>-0.9522998352392279</v>
      </c>
      <c r="L2770" s="35">
        <f>IF(ISNUMBER(K2770),EXP(K2770),"")</f>
        <v/>
      </c>
      <c r="M2770" s="18" t="inlineStr">
        <is>
          <t>every value from 0.01 to 24.55 in steps of 0.01</t>
        </is>
      </c>
      <c r="N2770" s="18" t="inlineStr">
        <is>
          <t>buildings|large|distance_to_river_km</t>
        </is>
      </c>
    </row>
    <row r="2771">
      <c r="B2771" s="18" t="inlineStr">
        <is>
          <t>buildings|large|distance_to_river_km|11.33</t>
        </is>
      </c>
      <c r="C2771" s="18" t="inlineStr">
        <is>
          <t>buildings</t>
        </is>
      </c>
      <c r="D2771" s="18" t="inlineStr">
        <is>
          <t>large</t>
        </is>
      </c>
      <c r="E2771" s="18" t="inlineStr">
        <is>
          <t>distance_to_river_km</t>
        </is>
      </c>
      <c r="F2771" s="18" t="inlineStr">
        <is>
          <t>spline value</t>
        </is>
      </c>
      <c r="G2771" s="18" t="n"/>
      <c r="H2771" s="33" t="n">
        <v>11.33</v>
      </c>
      <c r="I2771" s="33" t="n"/>
      <c r="J2771" s="33" t="n"/>
      <c r="K2771" s="34" t="n">
        <v>-0.9524878281024014</v>
      </c>
      <c r="L2771" s="35">
        <f>IF(ISNUMBER(K2771),EXP(K2771),"")</f>
        <v/>
      </c>
      <c r="M2771" s="18" t="inlineStr">
        <is>
          <t>every value from 0.01 to 24.55 in steps of 0.01</t>
        </is>
      </c>
      <c r="N2771" s="18" t="inlineStr">
        <is>
          <t>buildings|large|distance_to_river_km</t>
        </is>
      </c>
    </row>
    <row r="2772">
      <c r="B2772" s="18" t="inlineStr">
        <is>
          <t>buildings|large|distance_to_river_km|11.34</t>
        </is>
      </c>
      <c r="C2772" s="18" t="inlineStr">
        <is>
          <t>buildings</t>
        </is>
      </c>
      <c r="D2772" s="18" t="inlineStr">
        <is>
          <t>large</t>
        </is>
      </c>
      <c r="E2772" s="18" t="inlineStr">
        <is>
          <t>distance_to_river_km</t>
        </is>
      </c>
      <c r="F2772" s="18" t="inlineStr">
        <is>
          <t>spline value</t>
        </is>
      </c>
      <c r="G2772" s="18" t="n"/>
      <c r="H2772" s="33" t="n">
        <v>11.34</v>
      </c>
      <c r="I2772" s="33" t="n"/>
      <c r="J2772" s="33" t="n"/>
      <c r="K2772" s="34" t="n">
        <v>-0.9526757177331825</v>
      </c>
      <c r="L2772" s="35">
        <f>IF(ISNUMBER(K2772),EXP(K2772),"")</f>
        <v/>
      </c>
      <c r="M2772" s="18" t="inlineStr">
        <is>
          <t>every value from 0.01 to 24.55 in steps of 0.01</t>
        </is>
      </c>
      <c r="N2772" s="18" t="inlineStr">
        <is>
          <t>buildings|large|distance_to_river_km</t>
        </is>
      </c>
    </row>
    <row r="2773">
      <c r="B2773" s="18" t="inlineStr">
        <is>
          <t>buildings|large|distance_to_river_km|11.35</t>
        </is>
      </c>
      <c r="C2773" s="18" t="inlineStr">
        <is>
          <t>buildings</t>
        </is>
      </c>
      <c r="D2773" s="18" t="inlineStr">
        <is>
          <t>large</t>
        </is>
      </c>
      <c r="E2773" s="18" t="inlineStr">
        <is>
          <t>distance_to_river_km</t>
        </is>
      </c>
      <c r="F2773" s="18" t="inlineStr">
        <is>
          <t>spline value</t>
        </is>
      </c>
      <c r="G2773" s="18" t="n"/>
      <c r="H2773" s="33" t="n">
        <v>11.35</v>
      </c>
      <c r="I2773" s="33" t="n"/>
      <c r="J2773" s="33" t="n"/>
      <c r="K2773" s="34" t="n">
        <v>-0.9528635040446759</v>
      </c>
      <c r="L2773" s="35">
        <f>IF(ISNUMBER(K2773),EXP(K2773),"")</f>
        <v/>
      </c>
      <c r="M2773" s="18" t="inlineStr">
        <is>
          <t>every value from 0.01 to 24.55 in steps of 0.01</t>
        </is>
      </c>
      <c r="N2773" s="18" t="inlineStr">
        <is>
          <t>buildings|large|distance_to_river_km</t>
        </is>
      </c>
    </row>
    <row r="2774">
      <c r="B2774" s="18" t="inlineStr">
        <is>
          <t>buildings|large|distance_to_river_km|11.36</t>
        </is>
      </c>
      <c r="C2774" s="18" t="inlineStr">
        <is>
          <t>buildings</t>
        </is>
      </c>
      <c r="D2774" s="18" t="inlineStr">
        <is>
          <t>large</t>
        </is>
      </c>
      <c r="E2774" s="18" t="inlineStr">
        <is>
          <t>distance_to_river_km</t>
        </is>
      </c>
      <c r="F2774" s="18" t="inlineStr">
        <is>
          <t>spline value</t>
        </is>
      </c>
      <c r="G2774" s="18" t="n"/>
      <c r="H2774" s="33" t="n">
        <v>11.36</v>
      </c>
      <c r="I2774" s="33" t="n"/>
      <c r="J2774" s="33" t="n"/>
      <c r="K2774" s="34" t="n">
        <v>-0.9530511869499857</v>
      </c>
      <c r="L2774" s="35">
        <f>IF(ISNUMBER(K2774),EXP(K2774),"")</f>
        <v/>
      </c>
      <c r="M2774" s="18" t="inlineStr">
        <is>
          <t>every value from 0.01 to 24.55 in steps of 0.01</t>
        </is>
      </c>
      <c r="N2774" s="18" t="inlineStr">
        <is>
          <t>buildings|large|distance_to_river_km</t>
        </is>
      </c>
    </row>
    <row r="2775">
      <c r="B2775" s="18" t="inlineStr">
        <is>
          <t>buildings|large|distance_to_river_km|11.37</t>
        </is>
      </c>
      <c r="C2775" s="18" t="inlineStr">
        <is>
          <t>buildings</t>
        </is>
      </c>
      <c r="D2775" s="18" t="inlineStr">
        <is>
          <t>large</t>
        </is>
      </c>
      <c r="E2775" s="18" t="inlineStr">
        <is>
          <t>distance_to_river_km</t>
        </is>
      </c>
      <c r="F2775" s="18" t="inlineStr">
        <is>
          <t>spline value</t>
        </is>
      </c>
      <c r="G2775" s="18" t="n"/>
      <c r="H2775" s="33" t="n">
        <v>11.37</v>
      </c>
      <c r="I2775" s="33" t="n"/>
      <c r="J2775" s="33" t="n"/>
      <c r="K2775" s="34" t="n">
        <v>-0.9532387663622159</v>
      </c>
      <c r="L2775" s="35">
        <f>IF(ISNUMBER(K2775),EXP(K2775),"")</f>
        <v/>
      </c>
      <c r="M2775" s="18" t="inlineStr">
        <is>
          <t>every value from 0.01 to 24.55 in steps of 0.01</t>
        </is>
      </c>
      <c r="N2775" s="18" t="inlineStr">
        <is>
          <t>buildings|large|distance_to_river_km</t>
        </is>
      </c>
    </row>
    <row r="2776">
      <c r="B2776" s="18" t="inlineStr">
        <is>
          <t>buildings|large|distance_to_river_km|11.38</t>
        </is>
      </c>
      <c r="C2776" s="18" t="inlineStr">
        <is>
          <t>buildings</t>
        </is>
      </c>
      <c r="D2776" s="18" t="inlineStr">
        <is>
          <t>large</t>
        </is>
      </c>
      <c r="E2776" s="18" t="inlineStr">
        <is>
          <t>distance_to_river_km</t>
        </is>
      </c>
      <c r="F2776" s="18" t="inlineStr">
        <is>
          <t>spline value</t>
        </is>
      </c>
      <c r="G2776" s="18" t="n"/>
      <c r="H2776" s="33" t="n">
        <v>11.38</v>
      </c>
      <c r="I2776" s="33" t="n"/>
      <c r="J2776" s="33" t="n"/>
      <c r="K2776" s="34" t="n">
        <v>-0.9534262421944696</v>
      </c>
      <c r="L2776" s="35">
        <f>IF(ISNUMBER(K2776),EXP(K2776),"")</f>
        <v/>
      </c>
      <c r="M2776" s="18" t="inlineStr">
        <is>
          <t>every value from 0.01 to 24.55 in steps of 0.01</t>
        </is>
      </c>
      <c r="N2776" s="18" t="inlineStr">
        <is>
          <t>buildings|large|distance_to_river_km</t>
        </is>
      </c>
    </row>
    <row r="2777">
      <c r="B2777" s="18" t="inlineStr">
        <is>
          <t>buildings|large|distance_to_river_km|11.39</t>
        </is>
      </c>
      <c r="C2777" s="18" t="inlineStr">
        <is>
          <t>buildings</t>
        </is>
      </c>
      <c r="D2777" s="18" t="inlineStr">
        <is>
          <t>large</t>
        </is>
      </c>
      <c r="E2777" s="18" t="inlineStr">
        <is>
          <t>distance_to_river_km</t>
        </is>
      </c>
      <c r="F2777" s="18" t="inlineStr">
        <is>
          <t>spline value</t>
        </is>
      </c>
      <c r="G2777" s="18" t="n"/>
      <c r="H2777" s="33" t="n">
        <v>11.39</v>
      </c>
      <c r="I2777" s="33" t="n"/>
      <c r="J2777" s="33" t="n"/>
      <c r="K2777" s="34" t="n">
        <v>-0.9536136143598524</v>
      </c>
      <c r="L2777" s="35">
        <f>IF(ISNUMBER(K2777),EXP(K2777),"")</f>
        <v/>
      </c>
      <c r="M2777" s="18" t="inlineStr">
        <is>
          <t>every value from 0.01 to 24.55 in steps of 0.01</t>
        </is>
      </c>
      <c r="N2777" s="18" t="inlineStr">
        <is>
          <t>buildings|large|distance_to_river_km</t>
        </is>
      </c>
    </row>
    <row r="2778">
      <c r="B2778" s="18" t="inlineStr">
        <is>
          <t>buildings|large|distance_to_river_km|11.40</t>
        </is>
      </c>
      <c r="C2778" s="18" t="inlineStr">
        <is>
          <t>buildings</t>
        </is>
      </c>
      <c r="D2778" s="18" t="inlineStr">
        <is>
          <t>large</t>
        </is>
      </c>
      <c r="E2778" s="18" t="inlineStr">
        <is>
          <t>distance_to_river_km</t>
        </is>
      </c>
      <c r="F2778" s="18" t="inlineStr">
        <is>
          <t>spline value</t>
        </is>
      </c>
      <c r="G2778" s="18" t="n"/>
      <c r="H2778" s="33" t="n">
        <v>11.4</v>
      </c>
      <c r="I2778" s="33" t="n"/>
      <c r="J2778" s="33" t="n"/>
      <c r="K2778" s="34" t="n">
        <v>-0.9538008827714671</v>
      </c>
      <c r="L2778" s="35">
        <f>IF(ISNUMBER(K2778),EXP(K2778),"")</f>
        <v/>
      </c>
      <c r="M2778" s="18" t="inlineStr">
        <is>
          <t>every value from 0.01 to 24.55 in steps of 0.01</t>
        </is>
      </c>
      <c r="N2778" s="18" t="inlineStr">
        <is>
          <t>buildings|large|distance_to_river_km</t>
        </is>
      </c>
    </row>
    <row r="2779">
      <c r="B2779" s="18" t="inlineStr">
        <is>
          <t>buildings|large|distance_to_river_km|11.41</t>
        </is>
      </c>
      <c r="C2779" s="18" t="inlineStr">
        <is>
          <t>buildings</t>
        </is>
      </c>
      <c r="D2779" s="18" t="inlineStr">
        <is>
          <t>large</t>
        </is>
      </c>
      <c r="E2779" s="18" t="inlineStr">
        <is>
          <t>distance_to_river_km</t>
        </is>
      </c>
      <c r="F2779" s="18" t="inlineStr">
        <is>
          <t>spline value</t>
        </is>
      </c>
      <c r="G2779" s="18" t="n"/>
      <c r="H2779" s="33" t="n">
        <v>11.41</v>
      </c>
      <c r="I2779" s="33" t="n"/>
      <c r="J2779" s="33" t="n"/>
      <c r="K2779" s="34" t="n">
        <v>-0.9539880473424184</v>
      </c>
      <c r="L2779" s="35">
        <f>IF(ISNUMBER(K2779),EXP(K2779),"")</f>
        <v/>
      </c>
      <c r="M2779" s="18" t="inlineStr">
        <is>
          <t>every value from 0.01 to 24.55 in steps of 0.01</t>
        </is>
      </c>
      <c r="N2779" s="18" t="inlineStr">
        <is>
          <t>buildings|large|distance_to_river_km</t>
        </is>
      </c>
    </row>
    <row r="2780">
      <c r="B2780" s="18" t="inlineStr">
        <is>
          <t>buildings|large|distance_to_river_km|11.42</t>
        </is>
      </c>
      <c r="C2780" s="18" t="inlineStr">
        <is>
          <t>buildings</t>
        </is>
      </c>
      <c r="D2780" s="18" t="inlineStr">
        <is>
          <t>large</t>
        </is>
      </c>
      <c r="E2780" s="18" t="inlineStr">
        <is>
          <t>distance_to_river_km</t>
        </is>
      </c>
      <c r="F2780" s="18" t="inlineStr">
        <is>
          <t>spline value</t>
        </is>
      </c>
      <c r="G2780" s="18" t="n"/>
      <c r="H2780" s="33" t="n">
        <v>11.42</v>
      </c>
      <c r="I2780" s="33" t="n"/>
      <c r="J2780" s="33" t="n"/>
      <c r="K2780" s="34" t="n">
        <v>-0.9541751079858097</v>
      </c>
      <c r="L2780" s="35">
        <f>IF(ISNUMBER(K2780),EXP(K2780),"")</f>
        <v/>
      </c>
      <c r="M2780" s="18" t="inlineStr">
        <is>
          <t>every value from 0.01 to 24.55 in steps of 0.01</t>
        </is>
      </c>
      <c r="N2780" s="18" t="inlineStr">
        <is>
          <t>buildings|large|distance_to_river_km</t>
        </is>
      </c>
    </row>
    <row r="2781">
      <c r="B2781" s="18" t="inlineStr">
        <is>
          <t>buildings|large|distance_to_river_km|11.43</t>
        </is>
      </c>
      <c r="C2781" s="18" t="inlineStr">
        <is>
          <t>buildings</t>
        </is>
      </c>
      <c r="D2781" s="18" t="inlineStr">
        <is>
          <t>large</t>
        </is>
      </c>
      <c r="E2781" s="18" t="inlineStr">
        <is>
          <t>distance_to_river_km</t>
        </is>
      </c>
      <c r="F2781" s="18" t="inlineStr">
        <is>
          <t>spline value</t>
        </is>
      </c>
      <c r="G2781" s="18" t="n"/>
      <c r="H2781" s="33" t="n">
        <v>11.43</v>
      </c>
      <c r="I2781" s="33" t="n"/>
      <c r="J2781" s="33" t="n"/>
      <c r="K2781" s="34" t="n">
        <v>-0.9543620646147462</v>
      </c>
      <c r="L2781" s="35">
        <f>IF(ISNUMBER(K2781),EXP(K2781),"")</f>
        <v/>
      </c>
      <c r="M2781" s="18" t="inlineStr">
        <is>
          <t>every value from 0.01 to 24.55 in steps of 0.01</t>
        </is>
      </c>
      <c r="N2781" s="18" t="inlineStr">
        <is>
          <t>buildings|large|distance_to_river_km</t>
        </is>
      </c>
    </row>
    <row r="2782">
      <c r="B2782" s="18" t="inlineStr">
        <is>
          <t>buildings|large|distance_to_river_km|11.44</t>
        </is>
      </c>
      <c r="C2782" s="18" t="inlineStr">
        <is>
          <t>buildings</t>
        </is>
      </c>
      <c r="D2782" s="18" t="inlineStr">
        <is>
          <t>large</t>
        </is>
      </c>
      <c r="E2782" s="18" t="inlineStr">
        <is>
          <t>distance_to_river_km</t>
        </is>
      </c>
      <c r="F2782" s="18" t="inlineStr">
        <is>
          <t>spline value</t>
        </is>
      </c>
      <c r="G2782" s="18" t="n"/>
      <c r="H2782" s="33" t="n">
        <v>11.44</v>
      </c>
      <c r="I2782" s="33" t="n"/>
      <c r="J2782" s="33" t="n"/>
      <c r="K2782" s="34" t="n">
        <v>-0.954548917142331</v>
      </c>
      <c r="L2782" s="35">
        <f>IF(ISNUMBER(K2782),EXP(K2782),"")</f>
        <v/>
      </c>
      <c r="M2782" s="18" t="inlineStr">
        <is>
          <t>every value from 0.01 to 24.55 in steps of 0.01</t>
        </is>
      </c>
      <c r="N2782" s="18" t="inlineStr">
        <is>
          <t>buildings|large|distance_to_river_km</t>
        </is>
      </c>
    </row>
    <row r="2783">
      <c r="B2783" s="18" t="inlineStr">
        <is>
          <t>buildings|large|distance_to_river_km|11.45</t>
        </is>
      </c>
      <c r="C2783" s="18" t="inlineStr">
        <is>
          <t>buildings</t>
        </is>
      </c>
      <c r="D2783" s="18" t="inlineStr">
        <is>
          <t>large</t>
        </is>
      </c>
      <c r="E2783" s="18" t="inlineStr">
        <is>
          <t>distance_to_river_km</t>
        </is>
      </c>
      <c r="F2783" s="18" t="inlineStr">
        <is>
          <t>spline value</t>
        </is>
      </c>
      <c r="G2783" s="18" t="n"/>
      <c r="H2783" s="33" t="n">
        <v>11.45</v>
      </c>
      <c r="I2783" s="33" t="n"/>
      <c r="J2783" s="33" t="n"/>
      <c r="K2783" s="34" t="n">
        <v>-0.9547356654816681</v>
      </c>
      <c r="L2783" s="35">
        <f>IF(ISNUMBER(K2783),EXP(K2783),"")</f>
        <v/>
      </c>
      <c r="M2783" s="18" t="inlineStr">
        <is>
          <t>every value from 0.01 to 24.55 in steps of 0.01</t>
        </is>
      </c>
      <c r="N2783" s="18" t="inlineStr">
        <is>
          <t>buildings|large|distance_to_river_km</t>
        </is>
      </c>
    </row>
    <row r="2784">
      <c r="B2784" s="18" t="inlineStr">
        <is>
          <t>buildings|large|distance_to_river_km|11.46</t>
        </is>
      </c>
      <c r="C2784" s="18" t="inlineStr">
        <is>
          <t>buildings</t>
        </is>
      </c>
      <c r="D2784" s="18" t="inlineStr">
        <is>
          <t>large</t>
        </is>
      </c>
      <c r="E2784" s="18" t="inlineStr">
        <is>
          <t>distance_to_river_km</t>
        </is>
      </c>
      <c r="F2784" s="18" t="inlineStr">
        <is>
          <t>spline value</t>
        </is>
      </c>
      <c r="G2784" s="18" t="n"/>
      <c r="H2784" s="33" t="n">
        <v>11.46</v>
      </c>
      <c r="I2784" s="33" t="n"/>
      <c r="J2784" s="33" t="n"/>
      <c r="K2784" s="34" t="n">
        <v>-0.954922309545862</v>
      </c>
      <c r="L2784" s="35">
        <f>IF(ISNUMBER(K2784),EXP(K2784),"")</f>
        <v/>
      </c>
      <c r="M2784" s="18" t="inlineStr">
        <is>
          <t>every value from 0.01 to 24.55 in steps of 0.01</t>
        </is>
      </c>
      <c r="N2784" s="18" t="inlineStr">
        <is>
          <t>buildings|large|distance_to_river_km</t>
        </is>
      </c>
    </row>
    <row r="2785">
      <c r="B2785" s="18" t="inlineStr">
        <is>
          <t>buildings|large|distance_to_river_km|11.47</t>
        </is>
      </c>
      <c r="C2785" s="18" t="inlineStr">
        <is>
          <t>buildings</t>
        </is>
      </c>
      <c r="D2785" s="18" t="inlineStr">
        <is>
          <t>large</t>
        </is>
      </c>
      <c r="E2785" s="18" t="inlineStr">
        <is>
          <t>distance_to_river_km</t>
        </is>
      </c>
      <c r="F2785" s="18" t="inlineStr">
        <is>
          <t>spline value</t>
        </is>
      </c>
      <c r="G2785" s="18" t="n"/>
      <c r="H2785" s="33" t="n">
        <v>11.47</v>
      </c>
      <c r="I2785" s="33" t="n"/>
      <c r="J2785" s="33" t="n"/>
      <c r="K2785" s="34" t="n">
        <v>-0.9551088492480168</v>
      </c>
      <c r="L2785" s="35">
        <f>IF(ISNUMBER(K2785),EXP(K2785),"")</f>
        <v/>
      </c>
      <c r="M2785" s="18" t="inlineStr">
        <is>
          <t>every value from 0.01 to 24.55 in steps of 0.01</t>
        </is>
      </c>
      <c r="N2785" s="18" t="inlineStr">
        <is>
          <t>buildings|large|distance_to_river_km</t>
        </is>
      </c>
    </row>
    <row r="2786">
      <c r="B2786" s="18" t="inlineStr">
        <is>
          <t>buildings|large|distance_to_river_km|11.48</t>
        </is>
      </c>
      <c r="C2786" s="18" t="inlineStr">
        <is>
          <t>buildings</t>
        </is>
      </c>
      <c r="D2786" s="18" t="inlineStr">
        <is>
          <t>large</t>
        </is>
      </c>
      <c r="E2786" s="18" t="inlineStr">
        <is>
          <t>distance_to_river_km</t>
        </is>
      </c>
      <c r="F2786" s="18" t="inlineStr">
        <is>
          <t>spline value</t>
        </is>
      </c>
      <c r="G2786" s="18" t="n"/>
      <c r="H2786" s="33" t="n">
        <v>11.48</v>
      </c>
      <c r="I2786" s="33" t="n"/>
      <c r="J2786" s="33" t="n"/>
      <c r="K2786" s="34" t="n">
        <v>-0.9552952845012361</v>
      </c>
      <c r="L2786" s="35">
        <f>IF(ISNUMBER(K2786),EXP(K2786),"")</f>
        <v/>
      </c>
      <c r="M2786" s="18" t="inlineStr">
        <is>
          <t>every value from 0.01 to 24.55 in steps of 0.01</t>
        </is>
      </c>
      <c r="N2786" s="18" t="inlineStr">
        <is>
          <t>buildings|large|distance_to_river_km</t>
        </is>
      </c>
    </row>
    <row r="2787">
      <c r="B2787" s="18" t="inlineStr">
        <is>
          <t>buildings|large|distance_to_river_km|11.49</t>
        </is>
      </c>
      <c r="C2787" s="18" t="inlineStr">
        <is>
          <t>buildings</t>
        </is>
      </c>
      <c r="D2787" s="18" t="inlineStr">
        <is>
          <t>large</t>
        </is>
      </c>
      <c r="E2787" s="18" t="inlineStr">
        <is>
          <t>distance_to_river_km</t>
        </is>
      </c>
      <c r="F2787" s="18" t="inlineStr">
        <is>
          <t>spline value</t>
        </is>
      </c>
      <c r="G2787" s="18" t="n"/>
      <c r="H2787" s="33" t="n">
        <v>11.49</v>
      </c>
      <c r="I2787" s="33" t="n"/>
      <c r="J2787" s="33" t="n"/>
      <c r="K2787" s="34" t="n">
        <v>-0.9554816152186241</v>
      </c>
      <c r="L2787" s="35">
        <f>IF(ISNUMBER(K2787),EXP(K2787),"")</f>
        <v/>
      </c>
      <c r="M2787" s="18" t="inlineStr">
        <is>
          <t>every value from 0.01 to 24.55 in steps of 0.01</t>
        </is>
      </c>
      <c r="N2787" s="18" t="inlineStr">
        <is>
          <t>buildings|large|distance_to_river_km</t>
        </is>
      </c>
    </row>
    <row r="2788">
      <c r="B2788" s="18" t="inlineStr">
        <is>
          <t>buildings|large|distance_to_river_km|11.50</t>
        </is>
      </c>
      <c r="C2788" s="18" t="inlineStr">
        <is>
          <t>buildings</t>
        </is>
      </c>
      <c r="D2788" s="18" t="inlineStr">
        <is>
          <t>large</t>
        </is>
      </c>
      <c r="E2788" s="18" t="inlineStr">
        <is>
          <t>distance_to_river_km</t>
        </is>
      </c>
      <c r="F2788" s="18" t="inlineStr">
        <is>
          <t>spline value</t>
        </is>
      </c>
      <c r="G2788" s="18" t="n"/>
      <c r="H2788" s="33" t="n">
        <v>11.5</v>
      </c>
      <c r="I2788" s="33" t="n"/>
      <c r="J2788" s="33" t="n"/>
      <c r="K2788" s="34" t="n">
        <v>-0.9556678413132852</v>
      </c>
      <c r="L2788" s="35">
        <f>IF(ISNUMBER(K2788),EXP(K2788),"")</f>
        <v/>
      </c>
      <c r="M2788" s="18" t="inlineStr">
        <is>
          <t>every value from 0.01 to 24.55 in steps of 0.01</t>
        </is>
      </c>
      <c r="N2788" s="18" t="inlineStr">
        <is>
          <t>buildings|large|distance_to_river_km</t>
        </is>
      </c>
    </row>
    <row r="2789">
      <c r="B2789" s="18" t="inlineStr">
        <is>
          <t>buildings|large|distance_to_river_km|11.51</t>
        </is>
      </c>
      <c r="C2789" s="18" t="inlineStr">
        <is>
          <t>buildings</t>
        </is>
      </c>
      <c r="D2789" s="18" t="inlineStr">
        <is>
          <t>large</t>
        </is>
      </c>
      <c r="E2789" s="18" t="inlineStr">
        <is>
          <t>distance_to_river_km</t>
        </is>
      </c>
      <c r="F2789" s="18" t="inlineStr">
        <is>
          <t>spline value</t>
        </is>
      </c>
      <c r="G2789" s="18" t="n"/>
      <c r="H2789" s="33" t="n">
        <v>11.51</v>
      </c>
      <c r="I2789" s="33" t="n"/>
      <c r="J2789" s="33" t="n"/>
      <c r="K2789" s="34" t="n">
        <v>-0.9558539626983231</v>
      </c>
      <c r="L2789" s="35">
        <f>IF(ISNUMBER(K2789),EXP(K2789),"")</f>
        <v/>
      </c>
      <c r="M2789" s="18" t="inlineStr">
        <is>
          <t>every value from 0.01 to 24.55 in steps of 0.01</t>
        </is>
      </c>
      <c r="N2789" s="18" t="inlineStr">
        <is>
          <t>buildings|large|distance_to_river_km</t>
        </is>
      </c>
    </row>
    <row r="2790">
      <c r="B2790" s="18" t="inlineStr">
        <is>
          <t>buildings|large|distance_to_river_km|11.52</t>
        </is>
      </c>
      <c r="C2790" s="18" t="inlineStr">
        <is>
          <t>buildings</t>
        </is>
      </c>
      <c r="D2790" s="18" t="inlineStr">
        <is>
          <t>large</t>
        </is>
      </c>
      <c r="E2790" s="18" t="inlineStr">
        <is>
          <t>distance_to_river_km</t>
        </is>
      </c>
      <c r="F2790" s="18" t="inlineStr">
        <is>
          <t>spline value</t>
        </is>
      </c>
      <c r="G2790" s="18" t="n"/>
      <c r="H2790" s="33" t="n">
        <v>11.52</v>
      </c>
      <c r="I2790" s="33" t="n"/>
      <c r="J2790" s="33" t="n"/>
      <c r="K2790" s="34" t="n">
        <v>-0.9560399792868418</v>
      </c>
      <c r="L2790" s="35">
        <f>IF(ISNUMBER(K2790),EXP(K2790),"")</f>
        <v/>
      </c>
      <c r="M2790" s="18" t="inlineStr">
        <is>
          <t>every value from 0.01 to 24.55 in steps of 0.01</t>
        </is>
      </c>
      <c r="N2790" s="18" t="inlineStr">
        <is>
          <t>buildings|large|distance_to_river_km</t>
        </is>
      </c>
    </row>
    <row r="2791">
      <c r="B2791" s="18" t="inlineStr">
        <is>
          <t>buildings|large|distance_to_river_km|11.53</t>
        </is>
      </c>
      <c r="C2791" s="18" t="inlineStr">
        <is>
          <t>buildings</t>
        </is>
      </c>
      <c r="D2791" s="18" t="inlineStr">
        <is>
          <t>large</t>
        </is>
      </c>
      <c r="E2791" s="18" t="inlineStr">
        <is>
          <t>distance_to_river_km</t>
        </is>
      </c>
      <c r="F2791" s="18" t="inlineStr">
        <is>
          <t>spline value</t>
        </is>
      </c>
      <c r="G2791" s="18" t="n"/>
      <c r="H2791" s="33" t="n">
        <v>11.53</v>
      </c>
      <c r="I2791" s="33" t="n"/>
      <c r="J2791" s="33" t="n"/>
      <c r="K2791" s="34" t="n">
        <v>-0.9562258909919455</v>
      </c>
      <c r="L2791" s="35">
        <f>IF(ISNUMBER(K2791),EXP(K2791),"")</f>
        <v/>
      </c>
      <c r="M2791" s="18" t="inlineStr">
        <is>
          <t>every value from 0.01 to 24.55 in steps of 0.01</t>
        </is>
      </c>
      <c r="N2791" s="18" t="inlineStr">
        <is>
          <t>buildings|large|distance_to_river_km</t>
        </is>
      </c>
    </row>
    <row r="2792">
      <c r="B2792" s="18" t="inlineStr">
        <is>
          <t>buildings|large|distance_to_river_km|11.54</t>
        </is>
      </c>
      <c r="C2792" s="18" t="inlineStr">
        <is>
          <t>buildings</t>
        </is>
      </c>
      <c r="D2792" s="18" t="inlineStr">
        <is>
          <t>large</t>
        </is>
      </c>
      <c r="E2792" s="18" t="inlineStr">
        <is>
          <t>distance_to_river_km</t>
        </is>
      </c>
      <c r="F2792" s="18" t="inlineStr">
        <is>
          <t>spline value</t>
        </is>
      </c>
      <c r="G2792" s="18" t="n"/>
      <c r="H2792" s="33" t="n">
        <v>11.54</v>
      </c>
      <c r="I2792" s="33" t="n"/>
      <c r="J2792" s="33" t="n"/>
      <c r="K2792" s="34" t="n">
        <v>-0.9564116977267386</v>
      </c>
      <c r="L2792" s="35">
        <f>IF(ISNUMBER(K2792),EXP(K2792),"")</f>
        <v/>
      </c>
      <c r="M2792" s="18" t="inlineStr">
        <is>
          <t>every value from 0.01 to 24.55 in steps of 0.01</t>
        </is>
      </c>
      <c r="N2792" s="18" t="inlineStr">
        <is>
          <t>buildings|large|distance_to_river_km</t>
        </is>
      </c>
    </row>
    <row r="2793">
      <c r="B2793" s="18" t="inlineStr">
        <is>
          <t>buildings|large|distance_to_river_km|11.55</t>
        </is>
      </c>
      <c r="C2793" s="18" t="inlineStr">
        <is>
          <t>buildings</t>
        </is>
      </c>
      <c r="D2793" s="18" t="inlineStr">
        <is>
          <t>large</t>
        </is>
      </c>
      <c r="E2793" s="18" t="inlineStr">
        <is>
          <t>distance_to_river_km</t>
        </is>
      </c>
      <c r="F2793" s="18" t="inlineStr">
        <is>
          <t>spline value</t>
        </is>
      </c>
      <c r="G2793" s="18" t="n"/>
      <c r="H2793" s="33" t="n">
        <v>11.55</v>
      </c>
      <c r="I2793" s="33" t="n"/>
      <c r="J2793" s="33" t="n"/>
      <c r="K2793" s="34" t="n">
        <v>-0.9565973994043243</v>
      </c>
      <c r="L2793" s="35">
        <f>IF(ISNUMBER(K2793),EXP(K2793),"")</f>
        <v/>
      </c>
      <c r="M2793" s="18" t="inlineStr">
        <is>
          <t>every value from 0.01 to 24.55 in steps of 0.01</t>
        </is>
      </c>
      <c r="N2793" s="18" t="inlineStr">
        <is>
          <t>buildings|large|distance_to_river_km</t>
        </is>
      </c>
    </row>
    <row r="2794">
      <c r="B2794" s="18" t="inlineStr">
        <is>
          <t>buildings|large|distance_to_river_km|11.56</t>
        </is>
      </c>
      <c r="C2794" s="18" t="inlineStr">
        <is>
          <t>buildings</t>
        </is>
      </c>
      <c r="D2794" s="18" t="inlineStr">
        <is>
          <t>large</t>
        </is>
      </c>
      <c r="E2794" s="18" t="inlineStr">
        <is>
          <t>distance_to_river_km</t>
        </is>
      </c>
      <c r="F2794" s="18" t="inlineStr">
        <is>
          <t>spline value</t>
        </is>
      </c>
      <c r="G2794" s="18" t="n"/>
      <c r="H2794" s="33" t="n">
        <v>11.56</v>
      </c>
      <c r="I2794" s="33" t="n"/>
      <c r="J2794" s="33" t="n"/>
      <c r="K2794" s="34" t="n">
        <v>-0.9567829959378071</v>
      </c>
      <c r="L2794" s="35">
        <f>IF(ISNUMBER(K2794),EXP(K2794),"")</f>
        <v/>
      </c>
      <c r="M2794" s="18" t="inlineStr">
        <is>
          <t>every value from 0.01 to 24.55 in steps of 0.01</t>
        </is>
      </c>
      <c r="N2794" s="18" t="inlineStr">
        <is>
          <t>buildings|large|distance_to_river_km</t>
        </is>
      </c>
    </row>
    <row r="2795">
      <c r="B2795" s="18" t="inlineStr">
        <is>
          <t>buildings|large|distance_to_river_km|11.57</t>
        </is>
      </c>
      <c r="C2795" s="18" t="inlineStr">
        <is>
          <t>buildings</t>
        </is>
      </c>
      <c r="D2795" s="18" t="inlineStr">
        <is>
          <t>large</t>
        </is>
      </c>
      <c r="E2795" s="18" t="inlineStr">
        <is>
          <t>distance_to_river_km</t>
        </is>
      </c>
      <c r="F2795" s="18" t="inlineStr">
        <is>
          <t>spline value</t>
        </is>
      </c>
      <c r="G2795" s="18" t="n"/>
      <c r="H2795" s="33" t="n">
        <v>11.57</v>
      </c>
      <c r="I2795" s="33" t="n"/>
      <c r="J2795" s="33" t="n"/>
      <c r="K2795" s="34" t="n">
        <v>-0.9569684872402914</v>
      </c>
      <c r="L2795" s="35">
        <f>IF(ISNUMBER(K2795),EXP(K2795),"")</f>
        <v/>
      </c>
      <c r="M2795" s="18" t="inlineStr">
        <is>
          <t>every value from 0.01 to 24.55 in steps of 0.01</t>
        </is>
      </c>
      <c r="N2795" s="18" t="inlineStr">
        <is>
          <t>buildings|large|distance_to_river_km</t>
        </is>
      </c>
    </row>
    <row r="2796">
      <c r="B2796" s="18" t="inlineStr">
        <is>
          <t>buildings|large|distance_to_river_km|11.58</t>
        </is>
      </c>
      <c r="C2796" s="18" t="inlineStr">
        <is>
          <t>buildings</t>
        </is>
      </c>
      <c r="D2796" s="18" t="inlineStr">
        <is>
          <t>large</t>
        </is>
      </c>
      <c r="E2796" s="18" t="inlineStr">
        <is>
          <t>distance_to_river_km</t>
        </is>
      </c>
      <c r="F2796" s="18" t="inlineStr">
        <is>
          <t>spline value</t>
        </is>
      </c>
      <c r="G2796" s="18" t="n"/>
      <c r="H2796" s="33" t="n">
        <v>11.58</v>
      </c>
      <c r="I2796" s="33" t="n"/>
      <c r="J2796" s="33" t="n"/>
      <c r="K2796" s="34" t="n">
        <v>-0.9571538732248811</v>
      </c>
      <c r="L2796" s="35">
        <f>IF(ISNUMBER(K2796),EXP(K2796),"")</f>
        <v/>
      </c>
      <c r="M2796" s="18" t="inlineStr">
        <is>
          <t>every value from 0.01 to 24.55 in steps of 0.01</t>
        </is>
      </c>
      <c r="N2796" s="18" t="inlineStr">
        <is>
          <t>buildings|large|distance_to_river_km</t>
        </is>
      </c>
    </row>
    <row r="2797">
      <c r="B2797" s="18" t="inlineStr">
        <is>
          <t>buildings|large|distance_to_river_km|11.59</t>
        </is>
      </c>
      <c r="C2797" s="18" t="inlineStr">
        <is>
          <t>buildings</t>
        </is>
      </c>
      <c r="D2797" s="18" t="inlineStr">
        <is>
          <t>large</t>
        </is>
      </c>
      <c r="E2797" s="18" t="inlineStr">
        <is>
          <t>distance_to_river_km</t>
        </is>
      </c>
      <c r="F2797" s="18" t="inlineStr">
        <is>
          <t>spline value</t>
        </is>
      </c>
      <c r="G2797" s="18" t="n"/>
      <c r="H2797" s="33" t="n">
        <v>11.59</v>
      </c>
      <c r="I2797" s="33" t="n"/>
      <c r="J2797" s="33" t="n"/>
      <c r="K2797" s="34" t="n">
        <v>-0.9573391538046795</v>
      </c>
      <c r="L2797" s="35">
        <f>IF(ISNUMBER(K2797),EXP(K2797),"")</f>
        <v/>
      </c>
      <c r="M2797" s="18" t="inlineStr">
        <is>
          <t>every value from 0.01 to 24.55 in steps of 0.01</t>
        </is>
      </c>
      <c r="N2797" s="18" t="inlineStr">
        <is>
          <t>buildings|large|distance_to_river_km</t>
        </is>
      </c>
    </row>
    <row r="2798">
      <c r="B2798" s="18" t="inlineStr">
        <is>
          <t>buildings|large|distance_to_river_km|11.60</t>
        </is>
      </c>
      <c r="C2798" s="18" t="inlineStr">
        <is>
          <t>buildings</t>
        </is>
      </c>
      <c r="D2798" s="18" t="inlineStr">
        <is>
          <t>large</t>
        </is>
      </c>
      <c r="E2798" s="18" t="inlineStr">
        <is>
          <t>distance_to_river_km</t>
        </is>
      </c>
      <c r="F2798" s="18" t="inlineStr">
        <is>
          <t>spline value</t>
        </is>
      </c>
      <c r="G2798" s="18" t="n"/>
      <c r="H2798" s="33" t="n">
        <v>11.6</v>
      </c>
      <c r="I2798" s="33" t="n"/>
      <c r="J2798" s="33" t="n"/>
      <c r="K2798" s="34" t="n">
        <v>-0.957524328892791</v>
      </c>
      <c r="L2798" s="35">
        <f>IF(ISNUMBER(K2798),EXP(K2798),"")</f>
        <v/>
      </c>
      <c r="M2798" s="18" t="inlineStr">
        <is>
          <t>every value from 0.01 to 24.55 in steps of 0.01</t>
        </is>
      </c>
      <c r="N2798" s="18" t="inlineStr">
        <is>
          <t>buildings|large|distance_to_river_km</t>
        </is>
      </c>
    </row>
    <row r="2799">
      <c r="B2799" s="18" t="inlineStr">
        <is>
          <t>buildings|large|distance_to_river_km|11.61</t>
        </is>
      </c>
      <c r="C2799" s="18" t="inlineStr">
        <is>
          <t>buildings</t>
        </is>
      </c>
      <c r="D2799" s="18" t="inlineStr">
        <is>
          <t>large</t>
        </is>
      </c>
      <c r="E2799" s="18" t="inlineStr">
        <is>
          <t>distance_to_river_km</t>
        </is>
      </c>
      <c r="F2799" s="18" t="inlineStr">
        <is>
          <t>spline value</t>
        </is>
      </c>
      <c r="G2799" s="18" t="n"/>
      <c r="H2799" s="33" t="n">
        <v>11.61</v>
      </c>
      <c r="I2799" s="33" t="n"/>
      <c r="J2799" s="33" t="n"/>
      <c r="K2799" s="34" t="n">
        <v>-0.9577093984023207</v>
      </c>
      <c r="L2799" s="35">
        <f>IF(ISNUMBER(K2799),EXP(K2799),"")</f>
        <v/>
      </c>
      <c r="M2799" s="18" t="inlineStr">
        <is>
          <t>every value from 0.01 to 24.55 in steps of 0.01</t>
        </is>
      </c>
      <c r="N2799" s="18" t="inlineStr">
        <is>
          <t>buildings|large|distance_to_river_km</t>
        </is>
      </c>
    </row>
    <row r="2800">
      <c r="B2800" s="18" t="inlineStr">
        <is>
          <t>buildings|large|distance_to_river_km|11.62</t>
        </is>
      </c>
      <c r="C2800" s="18" t="inlineStr">
        <is>
          <t>buildings</t>
        </is>
      </c>
      <c r="D2800" s="18" t="inlineStr">
        <is>
          <t>large</t>
        </is>
      </c>
      <c r="E2800" s="18" t="inlineStr">
        <is>
          <t>distance_to_river_km</t>
        </is>
      </c>
      <c r="F2800" s="18" t="inlineStr">
        <is>
          <t>spline value</t>
        </is>
      </c>
      <c r="G2800" s="18" t="n"/>
      <c r="H2800" s="33" t="n">
        <v>11.62</v>
      </c>
      <c r="I2800" s="33" t="n"/>
      <c r="J2800" s="33" t="n"/>
      <c r="K2800" s="34" t="n">
        <v>-0.9578943622463715</v>
      </c>
      <c r="L2800" s="35">
        <f>IF(ISNUMBER(K2800),EXP(K2800),"")</f>
        <v/>
      </c>
      <c r="M2800" s="18" t="inlineStr">
        <is>
          <t>every value from 0.01 to 24.55 in steps of 0.01</t>
        </is>
      </c>
      <c r="N2800" s="18" t="inlineStr">
        <is>
          <t>buildings|large|distance_to_river_km</t>
        </is>
      </c>
    </row>
    <row r="2801">
      <c r="B2801" s="18" t="inlineStr">
        <is>
          <t>buildings|large|distance_to_river_km|11.63</t>
        </is>
      </c>
      <c r="C2801" s="18" t="inlineStr">
        <is>
          <t>buildings</t>
        </is>
      </c>
      <c r="D2801" s="18" t="inlineStr">
        <is>
          <t>large</t>
        </is>
      </c>
      <c r="E2801" s="18" t="inlineStr">
        <is>
          <t>distance_to_river_km</t>
        </is>
      </c>
      <c r="F2801" s="18" t="inlineStr">
        <is>
          <t>spline value</t>
        </is>
      </c>
      <c r="G2801" s="18" t="n"/>
      <c r="H2801" s="33" t="n">
        <v>11.63</v>
      </c>
      <c r="I2801" s="33" t="n"/>
      <c r="J2801" s="33" t="n"/>
      <c r="K2801" s="34" t="n">
        <v>-0.9580792203380475</v>
      </c>
      <c r="L2801" s="35">
        <f>IF(ISNUMBER(K2801),EXP(K2801),"")</f>
        <v/>
      </c>
      <c r="M2801" s="18" t="inlineStr">
        <is>
          <t>every value from 0.01 to 24.55 in steps of 0.01</t>
        </is>
      </c>
      <c r="N2801" s="18" t="inlineStr">
        <is>
          <t>buildings|large|distance_to_river_km</t>
        </is>
      </c>
    </row>
    <row r="2802">
      <c r="B2802" s="18" t="inlineStr">
        <is>
          <t>buildings|large|distance_to_river_km|11.64</t>
        </is>
      </c>
      <c r="C2802" s="18" t="inlineStr">
        <is>
          <t>buildings</t>
        </is>
      </c>
      <c r="D2802" s="18" t="inlineStr">
        <is>
          <t>large</t>
        </is>
      </c>
      <c r="E2802" s="18" t="inlineStr">
        <is>
          <t>distance_to_river_km</t>
        </is>
      </c>
      <c r="F2802" s="18" t="inlineStr">
        <is>
          <t>spline value</t>
        </is>
      </c>
      <c r="G2802" s="18" t="n"/>
      <c r="H2802" s="33" t="n">
        <v>11.64</v>
      </c>
      <c r="I2802" s="33" t="n"/>
      <c r="J2802" s="33" t="n"/>
      <c r="K2802" s="34" t="n">
        <v>-0.958263972590453</v>
      </c>
      <c r="L2802" s="35">
        <f>IF(ISNUMBER(K2802),EXP(K2802),"")</f>
        <v/>
      </c>
      <c r="M2802" s="18" t="inlineStr">
        <is>
          <t>every value from 0.01 to 24.55 in steps of 0.01</t>
        </is>
      </c>
      <c r="N2802" s="18" t="inlineStr">
        <is>
          <t>buildings|large|distance_to_river_km</t>
        </is>
      </c>
    </row>
    <row r="2803">
      <c r="B2803" s="18" t="inlineStr">
        <is>
          <t>buildings|large|distance_to_river_km|11.65</t>
        </is>
      </c>
      <c r="C2803" s="18" t="inlineStr">
        <is>
          <t>buildings</t>
        </is>
      </c>
      <c r="D2803" s="18" t="inlineStr">
        <is>
          <t>large</t>
        </is>
      </c>
      <c r="E2803" s="18" t="inlineStr">
        <is>
          <t>distance_to_river_km</t>
        </is>
      </c>
      <c r="F2803" s="18" t="inlineStr">
        <is>
          <t>spline value</t>
        </is>
      </c>
      <c r="G2803" s="18" t="n"/>
      <c r="H2803" s="33" t="n">
        <v>11.65</v>
      </c>
      <c r="I2803" s="33" t="n"/>
      <c r="J2803" s="33" t="n"/>
      <c r="K2803" s="34" t="n">
        <v>-0.9584486189166923</v>
      </c>
      <c r="L2803" s="35">
        <f>IF(ISNUMBER(K2803),EXP(K2803),"")</f>
        <v/>
      </c>
      <c r="M2803" s="18" t="inlineStr">
        <is>
          <t>every value from 0.01 to 24.55 in steps of 0.01</t>
        </is>
      </c>
      <c r="N2803" s="18" t="inlineStr">
        <is>
          <t>buildings|large|distance_to_river_km</t>
        </is>
      </c>
    </row>
    <row r="2804">
      <c r="B2804" s="18" t="inlineStr">
        <is>
          <t>buildings|large|distance_to_river_km|11.66</t>
        </is>
      </c>
      <c r="C2804" s="18" t="inlineStr">
        <is>
          <t>buildings</t>
        </is>
      </c>
      <c r="D2804" s="18" t="inlineStr">
        <is>
          <t>large</t>
        </is>
      </c>
      <c r="E2804" s="18" t="inlineStr">
        <is>
          <t>distance_to_river_km</t>
        </is>
      </c>
      <c r="F2804" s="18" t="inlineStr">
        <is>
          <t>spline value</t>
        </is>
      </c>
      <c r="G2804" s="18" t="n"/>
      <c r="H2804" s="33" t="n">
        <v>11.66</v>
      </c>
      <c r="I2804" s="33" t="n"/>
      <c r="J2804" s="33" t="n"/>
      <c r="K2804" s="34" t="n">
        <v>-0.9586331592298689</v>
      </c>
      <c r="L2804" s="35">
        <f>IF(ISNUMBER(K2804),EXP(K2804),"")</f>
        <v/>
      </c>
      <c r="M2804" s="18" t="inlineStr">
        <is>
          <t>every value from 0.01 to 24.55 in steps of 0.01</t>
        </is>
      </c>
      <c r="N2804" s="18" t="inlineStr">
        <is>
          <t>buildings|large|distance_to_river_km</t>
        </is>
      </c>
    </row>
    <row r="2805">
      <c r="B2805" s="18" t="inlineStr">
        <is>
          <t>buildings|large|distance_to_river_km|11.67</t>
        </is>
      </c>
      <c r="C2805" s="18" t="inlineStr">
        <is>
          <t>buildings</t>
        </is>
      </c>
      <c r="D2805" s="18" t="inlineStr">
        <is>
          <t>large</t>
        </is>
      </c>
      <c r="E2805" s="18" t="inlineStr">
        <is>
          <t>distance_to_river_km</t>
        </is>
      </c>
      <c r="F2805" s="18" t="inlineStr">
        <is>
          <t>spline value</t>
        </is>
      </c>
      <c r="G2805" s="18" t="n"/>
      <c r="H2805" s="33" t="n">
        <v>11.67</v>
      </c>
      <c r="I2805" s="33" t="n"/>
      <c r="J2805" s="33" t="n"/>
      <c r="K2805" s="34" t="n">
        <v>-0.9588175934430873</v>
      </c>
      <c r="L2805" s="35">
        <f>IF(ISNUMBER(K2805),EXP(K2805),"")</f>
        <v/>
      </c>
      <c r="M2805" s="18" t="inlineStr">
        <is>
          <t>every value from 0.01 to 24.55 in steps of 0.01</t>
        </is>
      </c>
      <c r="N2805" s="18" t="inlineStr">
        <is>
          <t>buildings|large|distance_to_river_km</t>
        </is>
      </c>
    </row>
    <row r="2806">
      <c r="B2806" s="18" t="inlineStr">
        <is>
          <t>buildings|large|distance_to_river_km|11.68</t>
        </is>
      </c>
      <c r="C2806" s="18" t="inlineStr">
        <is>
          <t>buildings</t>
        </is>
      </c>
      <c r="D2806" s="18" t="inlineStr">
        <is>
          <t>large</t>
        </is>
      </c>
      <c r="E2806" s="18" t="inlineStr">
        <is>
          <t>distance_to_river_km</t>
        </is>
      </c>
      <c r="F2806" s="18" t="inlineStr">
        <is>
          <t>spline value</t>
        </is>
      </c>
      <c r="G2806" s="18" t="n"/>
      <c r="H2806" s="33" t="n">
        <v>11.68</v>
      </c>
      <c r="I2806" s="33" t="n"/>
      <c r="J2806" s="33" t="n"/>
      <c r="K2806" s="34" t="n">
        <v>-0.9590019214694514</v>
      </c>
      <c r="L2806" s="35">
        <f>IF(ISNUMBER(K2806),EXP(K2806),"")</f>
        <v/>
      </c>
      <c r="M2806" s="18" t="inlineStr">
        <is>
          <t>every value from 0.01 to 24.55 in steps of 0.01</t>
        </is>
      </c>
      <c r="N2806" s="18" t="inlineStr">
        <is>
          <t>buildings|large|distance_to_river_km</t>
        </is>
      </c>
    </row>
    <row r="2807">
      <c r="B2807" s="18" t="inlineStr">
        <is>
          <t>buildings|large|distance_to_river_km|11.69</t>
        </is>
      </c>
      <c r="C2807" s="18" t="inlineStr">
        <is>
          <t>buildings</t>
        </is>
      </c>
      <c r="D2807" s="18" t="inlineStr">
        <is>
          <t>large</t>
        </is>
      </c>
      <c r="E2807" s="18" t="inlineStr">
        <is>
          <t>distance_to_river_km</t>
        </is>
      </c>
      <c r="F2807" s="18" t="inlineStr">
        <is>
          <t>spline value</t>
        </is>
      </c>
      <c r="G2807" s="18" t="n"/>
      <c r="H2807" s="33" t="n">
        <v>11.69</v>
      </c>
      <c r="I2807" s="33" t="n"/>
      <c r="J2807" s="33" t="n"/>
      <c r="K2807" s="34" t="n">
        <v>-0.9591861432220655</v>
      </c>
      <c r="L2807" s="35">
        <f>IF(ISNUMBER(K2807),EXP(K2807),"")</f>
        <v/>
      </c>
      <c r="M2807" s="18" t="inlineStr">
        <is>
          <t>every value from 0.01 to 24.55 in steps of 0.01</t>
        </is>
      </c>
      <c r="N2807" s="18" t="inlineStr">
        <is>
          <t>buildings|large|distance_to_river_km</t>
        </is>
      </c>
    </row>
    <row r="2808">
      <c r="B2808" s="18" t="inlineStr">
        <is>
          <t>buildings|large|distance_to_river_km|11.70</t>
        </is>
      </c>
      <c r="C2808" s="18" t="inlineStr">
        <is>
          <t>buildings</t>
        </is>
      </c>
      <c r="D2808" s="18" t="inlineStr">
        <is>
          <t>large</t>
        </is>
      </c>
      <c r="E2808" s="18" t="inlineStr">
        <is>
          <t>distance_to_river_km</t>
        </is>
      </c>
      <c r="F2808" s="18" t="inlineStr">
        <is>
          <t>spline value</t>
        </is>
      </c>
      <c r="G2808" s="18" t="n"/>
      <c r="H2808" s="33" t="n">
        <v>11.7</v>
      </c>
      <c r="I2808" s="33" t="n"/>
      <c r="J2808" s="33" t="n"/>
      <c r="K2808" s="34" t="n">
        <v>-0.9593702586140329</v>
      </c>
      <c r="L2808" s="35">
        <f>IF(ISNUMBER(K2808),EXP(K2808),"")</f>
        <v/>
      </c>
      <c r="M2808" s="18" t="inlineStr">
        <is>
          <t>every value from 0.01 to 24.55 in steps of 0.01</t>
        </is>
      </c>
      <c r="N2808" s="18" t="inlineStr">
        <is>
          <t>buildings|large|distance_to_river_km</t>
        </is>
      </c>
    </row>
    <row r="2809">
      <c r="B2809" s="18" t="inlineStr">
        <is>
          <t>buildings|large|distance_to_river_km|11.71</t>
        </is>
      </c>
      <c r="C2809" s="18" t="inlineStr">
        <is>
          <t>buildings</t>
        </is>
      </c>
      <c r="D2809" s="18" t="inlineStr">
        <is>
          <t>large</t>
        </is>
      </c>
      <c r="E2809" s="18" t="inlineStr">
        <is>
          <t>distance_to_river_km</t>
        </is>
      </c>
      <c r="F2809" s="18" t="inlineStr">
        <is>
          <t>spline value</t>
        </is>
      </c>
      <c r="G2809" s="18" t="n"/>
      <c r="H2809" s="33" t="n">
        <v>11.71</v>
      </c>
      <c r="I2809" s="33" t="n"/>
      <c r="J2809" s="33" t="n"/>
      <c r="K2809" s="34" t="n">
        <v>-0.9595542675584584</v>
      </c>
      <c r="L2809" s="35">
        <f>IF(ISNUMBER(K2809),EXP(K2809),"")</f>
        <v/>
      </c>
      <c r="M2809" s="18" t="inlineStr">
        <is>
          <t>every value from 0.01 to 24.55 in steps of 0.01</t>
        </is>
      </c>
      <c r="N2809" s="18" t="inlineStr">
        <is>
          <t>buildings|large|distance_to_river_km</t>
        </is>
      </c>
    </row>
    <row r="2810">
      <c r="B2810" s="18" t="inlineStr">
        <is>
          <t>buildings|large|distance_to_river_km|11.72</t>
        </is>
      </c>
      <c r="C2810" s="18" t="inlineStr">
        <is>
          <t>buildings</t>
        </is>
      </c>
      <c r="D2810" s="18" t="inlineStr">
        <is>
          <t>large</t>
        </is>
      </c>
      <c r="E2810" s="18" t="inlineStr">
        <is>
          <t>distance_to_river_km</t>
        </is>
      </c>
      <c r="F2810" s="18" t="inlineStr">
        <is>
          <t>spline value</t>
        </is>
      </c>
      <c r="G2810" s="18" t="n"/>
      <c r="H2810" s="33" t="n">
        <v>11.72</v>
      </c>
      <c r="I2810" s="33" t="n"/>
      <c r="J2810" s="33" t="n"/>
      <c r="K2810" s="34" t="n">
        <v>-0.9597381699684456</v>
      </c>
      <c r="L2810" s="35">
        <f>IF(ISNUMBER(K2810),EXP(K2810),"")</f>
        <v/>
      </c>
      <c r="M2810" s="18" t="inlineStr">
        <is>
          <t>every value from 0.01 to 24.55 in steps of 0.01</t>
        </is>
      </c>
      <c r="N2810" s="18" t="inlineStr">
        <is>
          <t>buildings|large|distance_to_river_km</t>
        </is>
      </c>
    </row>
    <row r="2811">
      <c r="B2811" s="18" t="inlineStr">
        <is>
          <t>buildings|large|distance_to_river_km|11.73</t>
        </is>
      </c>
      <c r="C2811" s="18" t="inlineStr">
        <is>
          <t>buildings</t>
        </is>
      </c>
      <c r="D2811" s="18" t="inlineStr">
        <is>
          <t>large</t>
        </is>
      </c>
      <c r="E2811" s="18" t="inlineStr">
        <is>
          <t>distance_to_river_km</t>
        </is>
      </c>
      <c r="F2811" s="18" t="inlineStr">
        <is>
          <t>spline value</t>
        </is>
      </c>
      <c r="G2811" s="18" t="n"/>
      <c r="H2811" s="33" t="n">
        <v>11.73</v>
      </c>
      <c r="I2811" s="33" t="n"/>
      <c r="J2811" s="33" t="n"/>
      <c r="K2811" s="34" t="n">
        <v>-0.959921965757099</v>
      </c>
      <c r="L2811" s="35">
        <f>IF(ISNUMBER(K2811),EXP(K2811),"")</f>
        <v/>
      </c>
      <c r="M2811" s="18" t="inlineStr">
        <is>
          <t>every value from 0.01 to 24.55 in steps of 0.01</t>
        </is>
      </c>
      <c r="N2811" s="18" t="inlineStr">
        <is>
          <t>buildings|large|distance_to_river_km</t>
        </is>
      </c>
    </row>
    <row r="2812">
      <c r="B2812" s="18" t="inlineStr">
        <is>
          <t>buildings|large|distance_to_river_km|11.74</t>
        </is>
      </c>
      <c r="C2812" s="18" t="inlineStr">
        <is>
          <t>buildings</t>
        </is>
      </c>
      <c r="D2812" s="18" t="inlineStr">
        <is>
          <t>large</t>
        </is>
      </c>
      <c r="E2812" s="18" t="inlineStr">
        <is>
          <t>distance_to_river_km</t>
        </is>
      </c>
      <c r="F2812" s="18" t="inlineStr">
        <is>
          <t>spline value</t>
        </is>
      </c>
      <c r="G2812" s="18" t="n"/>
      <c r="H2812" s="33" t="n">
        <v>11.74</v>
      </c>
      <c r="I2812" s="33" t="n"/>
      <c r="J2812" s="33" t="n"/>
      <c r="K2812" s="34" t="n">
        <v>-0.960105654837522</v>
      </c>
      <c r="L2812" s="35">
        <f>IF(ISNUMBER(K2812),EXP(K2812),"")</f>
        <v/>
      </c>
      <c r="M2812" s="18" t="inlineStr">
        <is>
          <t>every value from 0.01 to 24.55 in steps of 0.01</t>
        </is>
      </c>
      <c r="N2812" s="18" t="inlineStr">
        <is>
          <t>buildings|large|distance_to_river_km</t>
        </is>
      </c>
    </row>
    <row r="2813">
      <c r="B2813" s="18" t="inlineStr">
        <is>
          <t>buildings|large|distance_to_river_km|11.75</t>
        </is>
      </c>
      <c r="C2813" s="18" t="inlineStr">
        <is>
          <t>buildings</t>
        </is>
      </c>
      <c r="D2813" s="18" t="inlineStr">
        <is>
          <t>large</t>
        </is>
      </c>
      <c r="E2813" s="18" t="inlineStr">
        <is>
          <t>distance_to_river_km</t>
        </is>
      </c>
      <c r="F2813" s="18" t="inlineStr">
        <is>
          <t>spline value</t>
        </is>
      </c>
      <c r="G2813" s="18" t="n"/>
      <c r="H2813" s="33" t="n">
        <v>11.75</v>
      </c>
      <c r="I2813" s="33" t="n"/>
      <c r="J2813" s="33" t="n"/>
      <c r="K2813" s="34" t="n">
        <v>-0.9602892371228194</v>
      </c>
      <c r="L2813" s="35">
        <f>IF(ISNUMBER(K2813),EXP(K2813),"")</f>
        <v/>
      </c>
      <c r="M2813" s="18" t="inlineStr">
        <is>
          <t>every value from 0.01 to 24.55 in steps of 0.01</t>
        </is>
      </c>
      <c r="N2813" s="18" t="inlineStr">
        <is>
          <t>buildings|large|distance_to_river_km</t>
        </is>
      </c>
    </row>
    <row r="2814">
      <c r="B2814" s="18" t="inlineStr">
        <is>
          <t>buildings|large|distance_to_river_km|11.76</t>
        </is>
      </c>
      <c r="C2814" s="18" t="inlineStr">
        <is>
          <t>buildings</t>
        </is>
      </c>
      <c r="D2814" s="18" t="inlineStr">
        <is>
          <t>large</t>
        </is>
      </c>
      <c r="E2814" s="18" t="inlineStr">
        <is>
          <t>distance_to_river_km</t>
        </is>
      </c>
      <c r="F2814" s="18" t="inlineStr">
        <is>
          <t>spline value</t>
        </is>
      </c>
      <c r="G2814" s="18" t="n"/>
      <c r="H2814" s="33" t="n">
        <v>11.76</v>
      </c>
      <c r="I2814" s="33" t="n"/>
      <c r="J2814" s="33" t="n"/>
      <c r="K2814" s="34" t="n">
        <v>-0.9604727125260949</v>
      </c>
      <c r="L2814" s="35">
        <f>IF(ISNUMBER(K2814),EXP(K2814),"")</f>
        <v/>
      </c>
      <c r="M2814" s="18" t="inlineStr">
        <is>
          <t>every value from 0.01 to 24.55 in steps of 0.01</t>
        </is>
      </c>
      <c r="N2814" s="18" t="inlineStr">
        <is>
          <t>buildings|large|distance_to_river_km</t>
        </is>
      </c>
    </row>
    <row r="2815">
      <c r="B2815" s="18" t="inlineStr">
        <is>
          <t>buildings|large|distance_to_river_km|11.77</t>
        </is>
      </c>
      <c r="C2815" s="18" t="inlineStr">
        <is>
          <t>buildings</t>
        </is>
      </c>
      <c r="D2815" s="18" t="inlineStr">
        <is>
          <t>large</t>
        </is>
      </c>
      <c r="E2815" s="18" t="inlineStr">
        <is>
          <t>distance_to_river_km</t>
        </is>
      </c>
      <c r="F2815" s="18" t="inlineStr">
        <is>
          <t>spline value</t>
        </is>
      </c>
      <c r="G2815" s="18" t="n"/>
      <c r="H2815" s="33" t="n">
        <v>11.77</v>
      </c>
      <c r="I2815" s="33" t="n"/>
      <c r="J2815" s="33" t="n"/>
      <c r="K2815" s="34" t="n">
        <v>-0.960656080960452</v>
      </c>
      <c r="L2815" s="35">
        <f>IF(ISNUMBER(K2815),EXP(K2815),"")</f>
        <v/>
      </c>
      <c r="M2815" s="18" t="inlineStr">
        <is>
          <t>every value from 0.01 to 24.55 in steps of 0.01</t>
        </is>
      </c>
      <c r="N2815" s="18" t="inlineStr">
        <is>
          <t>buildings|large|distance_to_river_km</t>
        </is>
      </c>
    </row>
    <row r="2816">
      <c r="B2816" s="18" t="inlineStr">
        <is>
          <t>buildings|large|distance_to_river_km|11.78</t>
        </is>
      </c>
      <c r="C2816" s="18" t="inlineStr">
        <is>
          <t>buildings</t>
        </is>
      </c>
      <c r="D2816" s="18" t="inlineStr">
        <is>
          <t>large</t>
        </is>
      </c>
      <c r="E2816" s="18" t="inlineStr">
        <is>
          <t>distance_to_river_km</t>
        </is>
      </c>
      <c r="F2816" s="18" t="inlineStr">
        <is>
          <t>spline value</t>
        </is>
      </c>
      <c r="G2816" s="18" t="n"/>
      <c r="H2816" s="33" t="n">
        <v>11.78</v>
      </c>
      <c r="I2816" s="33" t="n"/>
      <c r="J2816" s="33" t="n"/>
      <c r="K2816" s="34" t="n">
        <v>-0.9608393423389958</v>
      </c>
      <c r="L2816" s="35">
        <f>IF(ISNUMBER(K2816),EXP(K2816),"")</f>
        <v/>
      </c>
      <c r="M2816" s="18" t="inlineStr">
        <is>
          <t>every value from 0.01 to 24.55 in steps of 0.01</t>
        </is>
      </c>
      <c r="N2816" s="18" t="inlineStr">
        <is>
          <t>buildings|large|distance_to_river_km</t>
        </is>
      </c>
    </row>
    <row r="2817">
      <c r="B2817" s="18" t="inlineStr">
        <is>
          <t>buildings|large|distance_to_river_km|11.79</t>
        </is>
      </c>
      <c r="C2817" s="18" t="inlineStr">
        <is>
          <t>buildings</t>
        </is>
      </c>
      <c r="D2817" s="18" t="inlineStr">
        <is>
          <t>large</t>
        </is>
      </c>
      <c r="E2817" s="18" t="inlineStr">
        <is>
          <t>distance_to_river_km</t>
        </is>
      </c>
      <c r="F2817" s="18" t="inlineStr">
        <is>
          <t>spline value</t>
        </is>
      </c>
      <c r="G2817" s="18" t="n"/>
      <c r="H2817" s="33" t="n">
        <v>11.79</v>
      </c>
      <c r="I2817" s="33" t="n"/>
      <c r="J2817" s="33" t="n"/>
      <c r="K2817" s="34" t="n">
        <v>-0.9610224965748296</v>
      </c>
      <c r="L2817" s="35">
        <f>IF(ISNUMBER(K2817),EXP(K2817),"")</f>
        <v/>
      </c>
      <c r="M2817" s="18" t="inlineStr">
        <is>
          <t>every value from 0.01 to 24.55 in steps of 0.01</t>
        </is>
      </c>
      <c r="N2817" s="18" t="inlineStr">
        <is>
          <t>buildings|large|distance_to_river_km</t>
        </is>
      </c>
    </row>
    <row r="2818">
      <c r="B2818" s="18" t="inlineStr">
        <is>
          <t>buildings|large|distance_to_river_km|11.80</t>
        </is>
      </c>
      <c r="C2818" s="18" t="inlineStr">
        <is>
          <t>buildings</t>
        </is>
      </c>
      <c r="D2818" s="18" t="inlineStr">
        <is>
          <t>large</t>
        </is>
      </c>
      <c r="E2818" s="18" t="inlineStr">
        <is>
          <t>distance_to_river_km</t>
        </is>
      </c>
      <c r="F2818" s="18" t="inlineStr">
        <is>
          <t>spline value</t>
        </is>
      </c>
      <c r="G2818" s="18" t="n"/>
      <c r="H2818" s="33" t="n">
        <v>11.8</v>
      </c>
      <c r="I2818" s="33" t="n"/>
      <c r="J2818" s="33" t="n"/>
      <c r="K2818" s="34" t="n">
        <v>-0.9612055435810577</v>
      </c>
      <c r="L2818" s="35">
        <f>IF(ISNUMBER(K2818),EXP(K2818),"")</f>
        <v/>
      </c>
      <c r="M2818" s="18" t="inlineStr">
        <is>
          <t>every value from 0.01 to 24.55 in steps of 0.01</t>
        </is>
      </c>
      <c r="N2818" s="18" t="inlineStr">
        <is>
          <t>buildings|large|distance_to_river_km</t>
        </is>
      </c>
    </row>
    <row r="2819">
      <c r="B2819" s="18" t="inlineStr">
        <is>
          <t>buildings|large|distance_to_river_km|11.81</t>
        </is>
      </c>
      <c r="C2819" s="18" t="inlineStr">
        <is>
          <t>buildings</t>
        </is>
      </c>
      <c r="D2819" s="18" t="inlineStr">
        <is>
          <t>large</t>
        </is>
      </c>
      <c r="E2819" s="18" t="inlineStr">
        <is>
          <t>distance_to_river_km</t>
        </is>
      </c>
      <c r="F2819" s="18" t="inlineStr">
        <is>
          <t>spline value</t>
        </is>
      </c>
      <c r="G2819" s="18" t="n"/>
      <c r="H2819" s="33" t="n">
        <v>11.81</v>
      </c>
      <c r="I2819" s="33" t="n"/>
      <c r="J2819" s="33" t="n"/>
      <c r="K2819" s="34" t="n">
        <v>-0.961388483270784</v>
      </c>
      <c r="L2819" s="35">
        <f>IF(ISNUMBER(K2819),EXP(K2819),"")</f>
        <v/>
      </c>
      <c r="M2819" s="18" t="inlineStr">
        <is>
          <t>every value from 0.01 to 24.55 in steps of 0.01</t>
        </is>
      </c>
      <c r="N2819" s="18" t="inlineStr">
        <is>
          <t>buildings|large|distance_to_river_km</t>
        </is>
      </c>
    </row>
    <row r="2820">
      <c r="B2820" s="18" t="inlineStr">
        <is>
          <t>buildings|large|distance_to_river_km|11.82</t>
        </is>
      </c>
      <c r="C2820" s="18" t="inlineStr">
        <is>
          <t>buildings</t>
        </is>
      </c>
      <c r="D2820" s="18" t="inlineStr">
        <is>
          <t>large</t>
        </is>
      </c>
      <c r="E2820" s="18" t="inlineStr">
        <is>
          <t>distance_to_river_km</t>
        </is>
      </c>
      <c r="F2820" s="18" t="inlineStr">
        <is>
          <t>spline value</t>
        </is>
      </c>
      <c r="G2820" s="18" t="n"/>
      <c r="H2820" s="33" t="n">
        <v>11.82</v>
      </c>
      <c r="I2820" s="33" t="n"/>
      <c r="J2820" s="33" t="n"/>
      <c r="K2820" s="34" t="n">
        <v>-0.9615713155571126</v>
      </c>
      <c r="L2820" s="35">
        <f>IF(ISNUMBER(K2820),EXP(K2820),"")</f>
        <v/>
      </c>
      <c r="M2820" s="18" t="inlineStr">
        <is>
          <t>every value from 0.01 to 24.55 in steps of 0.01</t>
        </is>
      </c>
      <c r="N2820" s="18" t="inlineStr">
        <is>
          <t>buildings|large|distance_to_river_km</t>
        </is>
      </c>
    </row>
    <row r="2821">
      <c r="B2821" s="18" t="inlineStr">
        <is>
          <t>buildings|large|distance_to_river_km|11.83</t>
        </is>
      </c>
      <c r="C2821" s="18" t="inlineStr">
        <is>
          <t>buildings</t>
        </is>
      </c>
      <c r="D2821" s="18" t="inlineStr">
        <is>
          <t>large</t>
        </is>
      </c>
      <c r="E2821" s="18" t="inlineStr">
        <is>
          <t>distance_to_river_km</t>
        </is>
      </c>
      <c r="F2821" s="18" t="inlineStr">
        <is>
          <t>spline value</t>
        </is>
      </c>
      <c r="G2821" s="18" t="n"/>
      <c r="H2821" s="33" t="n">
        <v>11.83</v>
      </c>
      <c r="I2821" s="33" t="n"/>
      <c r="J2821" s="33" t="n"/>
      <c r="K2821" s="34" t="n">
        <v>-0.9617540403531482</v>
      </c>
      <c r="L2821" s="35">
        <f>IF(ISNUMBER(K2821),EXP(K2821),"")</f>
        <v/>
      </c>
      <c r="M2821" s="18" t="inlineStr">
        <is>
          <t>every value from 0.01 to 24.55 in steps of 0.01</t>
        </is>
      </c>
      <c r="N2821" s="18" t="inlineStr">
        <is>
          <t>buildings|large|distance_to_river_km</t>
        </is>
      </c>
    </row>
    <row r="2822">
      <c r="B2822" s="18" t="inlineStr">
        <is>
          <t>buildings|large|distance_to_river_km|11.84</t>
        </is>
      </c>
      <c r="C2822" s="18" t="inlineStr">
        <is>
          <t>buildings</t>
        </is>
      </c>
      <c r="D2822" s="18" t="inlineStr">
        <is>
          <t>large</t>
        </is>
      </c>
      <c r="E2822" s="18" t="inlineStr">
        <is>
          <t>distance_to_river_km</t>
        </is>
      </c>
      <c r="F2822" s="18" t="inlineStr">
        <is>
          <t>spline value</t>
        </is>
      </c>
      <c r="G2822" s="18" t="n"/>
      <c r="H2822" s="33" t="n">
        <v>11.84</v>
      </c>
      <c r="I2822" s="33" t="n"/>
      <c r="J2822" s="33" t="n"/>
      <c r="K2822" s="34" t="n">
        <v>-0.9619366575719935</v>
      </c>
      <c r="L2822" s="35">
        <f>IF(ISNUMBER(K2822),EXP(K2822),"")</f>
        <v/>
      </c>
      <c r="M2822" s="18" t="inlineStr">
        <is>
          <t>every value from 0.01 to 24.55 in steps of 0.01</t>
        </is>
      </c>
      <c r="N2822" s="18" t="inlineStr">
        <is>
          <t>buildings|large|distance_to_river_km</t>
        </is>
      </c>
    </row>
    <row r="2823">
      <c r="B2823" s="18" t="inlineStr">
        <is>
          <t>buildings|large|distance_to_river_km|11.85</t>
        </is>
      </c>
      <c r="C2823" s="18" t="inlineStr">
        <is>
          <t>buildings</t>
        </is>
      </c>
      <c r="D2823" s="18" t="inlineStr">
        <is>
          <t>large</t>
        </is>
      </c>
      <c r="E2823" s="18" t="inlineStr">
        <is>
          <t>distance_to_river_km</t>
        </is>
      </c>
      <c r="F2823" s="18" t="inlineStr">
        <is>
          <t>spline value</t>
        </is>
      </c>
      <c r="G2823" s="18" t="n"/>
      <c r="H2823" s="33" t="n">
        <v>11.85</v>
      </c>
      <c r="I2823" s="33" t="n"/>
      <c r="J2823" s="33" t="n"/>
      <c r="K2823" s="34" t="n">
        <v>-0.9621191671267534</v>
      </c>
      <c r="L2823" s="35">
        <f>IF(ISNUMBER(K2823),EXP(K2823),"")</f>
        <v/>
      </c>
      <c r="M2823" s="18" t="inlineStr">
        <is>
          <t>every value from 0.01 to 24.55 in steps of 0.01</t>
        </is>
      </c>
      <c r="N2823" s="18" t="inlineStr">
        <is>
          <t>buildings|large|distance_to_river_km</t>
        </is>
      </c>
    </row>
    <row r="2824">
      <c r="B2824" s="18" t="inlineStr">
        <is>
          <t>buildings|large|distance_to_river_km|11.86</t>
        </is>
      </c>
      <c r="C2824" s="18" t="inlineStr">
        <is>
          <t>buildings</t>
        </is>
      </c>
      <c r="D2824" s="18" t="inlineStr">
        <is>
          <t>large</t>
        </is>
      </c>
      <c r="E2824" s="18" t="inlineStr">
        <is>
          <t>distance_to_river_km</t>
        </is>
      </c>
      <c r="F2824" s="18" t="inlineStr">
        <is>
          <t>spline value</t>
        </is>
      </c>
      <c r="G2824" s="18" t="n"/>
      <c r="H2824" s="33" t="n">
        <v>11.86</v>
      </c>
      <c r="I2824" s="33" t="n"/>
      <c r="J2824" s="33" t="n"/>
      <c r="K2824" s="34" t="n">
        <v>-0.9623015689305322</v>
      </c>
      <c r="L2824" s="35">
        <f>IF(ISNUMBER(K2824),EXP(K2824),"")</f>
        <v/>
      </c>
      <c r="M2824" s="18" t="inlineStr">
        <is>
          <t>every value from 0.01 to 24.55 in steps of 0.01</t>
        </is>
      </c>
      <c r="N2824" s="18" t="inlineStr">
        <is>
          <t>buildings|large|distance_to_river_km</t>
        </is>
      </c>
    </row>
    <row r="2825">
      <c r="B2825" s="18" t="inlineStr">
        <is>
          <t>buildings|large|distance_to_river_km|11.87</t>
        </is>
      </c>
      <c r="C2825" s="18" t="inlineStr">
        <is>
          <t>buildings</t>
        </is>
      </c>
      <c r="D2825" s="18" t="inlineStr">
        <is>
          <t>large</t>
        </is>
      </c>
      <c r="E2825" s="18" t="inlineStr">
        <is>
          <t>distance_to_river_km</t>
        </is>
      </c>
      <c r="F2825" s="18" t="inlineStr">
        <is>
          <t>spline value</t>
        </is>
      </c>
      <c r="G2825" s="18" t="n"/>
      <c r="H2825" s="33" t="n">
        <v>11.87</v>
      </c>
      <c r="I2825" s="33" t="n"/>
      <c r="J2825" s="33" t="n"/>
      <c r="K2825" s="34" t="n">
        <v>-0.9624838628964335</v>
      </c>
      <c r="L2825" s="35">
        <f>IF(ISNUMBER(K2825),EXP(K2825),"")</f>
        <v/>
      </c>
      <c r="M2825" s="18" t="inlineStr">
        <is>
          <t>every value from 0.01 to 24.55 in steps of 0.01</t>
        </is>
      </c>
      <c r="N2825" s="18" t="inlineStr">
        <is>
          <t>buildings|large|distance_to_river_km</t>
        </is>
      </c>
    </row>
    <row r="2826">
      <c r="B2826" s="18" t="inlineStr">
        <is>
          <t>buildings|large|distance_to_river_km|11.88</t>
        </is>
      </c>
      <c r="C2826" s="18" t="inlineStr">
        <is>
          <t>buildings</t>
        </is>
      </c>
      <c r="D2826" s="18" t="inlineStr">
        <is>
          <t>large</t>
        </is>
      </c>
      <c r="E2826" s="18" t="inlineStr">
        <is>
          <t>distance_to_river_km</t>
        </is>
      </c>
      <c r="F2826" s="18" t="inlineStr">
        <is>
          <t>spline value</t>
        </is>
      </c>
      <c r="G2826" s="18" t="n"/>
      <c r="H2826" s="33" t="n">
        <v>11.88</v>
      </c>
      <c r="I2826" s="33" t="n"/>
      <c r="J2826" s="33" t="n"/>
      <c r="K2826" s="34" t="n">
        <v>-0.9626660489375611</v>
      </c>
      <c r="L2826" s="35">
        <f>IF(ISNUMBER(K2826),EXP(K2826),"")</f>
        <v/>
      </c>
      <c r="M2826" s="18" t="inlineStr">
        <is>
          <t>every value from 0.01 to 24.55 in steps of 0.01</t>
        </is>
      </c>
      <c r="N2826" s="18" t="inlineStr">
        <is>
          <t>buildings|large|distance_to_river_km</t>
        </is>
      </c>
    </row>
    <row r="2827">
      <c r="B2827" s="18" t="inlineStr">
        <is>
          <t>buildings|large|distance_to_river_km|11.89</t>
        </is>
      </c>
      <c r="C2827" s="18" t="inlineStr">
        <is>
          <t>buildings</t>
        </is>
      </c>
      <c r="D2827" s="18" t="inlineStr">
        <is>
          <t>large</t>
        </is>
      </c>
      <c r="E2827" s="18" t="inlineStr">
        <is>
          <t>distance_to_river_km</t>
        </is>
      </c>
      <c r="F2827" s="18" t="inlineStr">
        <is>
          <t>spline value</t>
        </is>
      </c>
      <c r="G2827" s="18" t="n"/>
      <c r="H2827" s="33" t="n">
        <v>11.89</v>
      </c>
      <c r="I2827" s="33" t="n"/>
      <c r="J2827" s="33" t="n"/>
      <c r="K2827" s="34" t="n">
        <v>-0.9628481269670199</v>
      </c>
      <c r="L2827" s="35">
        <f>IF(ISNUMBER(K2827),EXP(K2827),"")</f>
        <v/>
      </c>
      <c r="M2827" s="18" t="inlineStr">
        <is>
          <t>every value from 0.01 to 24.55 in steps of 0.01</t>
        </is>
      </c>
      <c r="N2827" s="18" t="inlineStr">
        <is>
          <t>buildings|large|distance_to_river_km</t>
        </is>
      </c>
    </row>
    <row r="2828">
      <c r="B2828" s="18" t="inlineStr">
        <is>
          <t>buildings|large|distance_to_river_km|11.90</t>
        </is>
      </c>
      <c r="C2828" s="18" t="inlineStr">
        <is>
          <t>buildings</t>
        </is>
      </c>
      <c r="D2828" s="18" t="inlineStr">
        <is>
          <t>large</t>
        </is>
      </c>
      <c r="E2828" s="18" t="inlineStr">
        <is>
          <t>distance_to_river_km</t>
        </is>
      </c>
      <c r="F2828" s="18" t="inlineStr">
        <is>
          <t>spline value</t>
        </is>
      </c>
      <c r="G2828" s="18" t="n"/>
      <c r="H2828" s="33" t="n">
        <v>11.9</v>
      </c>
      <c r="I2828" s="33" t="n"/>
      <c r="J2828" s="33" t="n"/>
      <c r="K2828" s="34" t="n">
        <v>-0.9630300968979133</v>
      </c>
      <c r="L2828" s="35">
        <f>IF(ISNUMBER(K2828),EXP(K2828),"")</f>
        <v/>
      </c>
      <c r="M2828" s="18" t="inlineStr">
        <is>
          <t>every value from 0.01 to 24.55 in steps of 0.01</t>
        </is>
      </c>
      <c r="N2828" s="18" t="inlineStr">
        <is>
          <t>buildings|large|distance_to_river_km</t>
        </is>
      </c>
    </row>
    <row r="2829">
      <c r="B2829" s="18" t="inlineStr">
        <is>
          <t>buildings|large|distance_to_river_km|11.91</t>
        </is>
      </c>
      <c r="C2829" s="18" t="inlineStr">
        <is>
          <t>buildings</t>
        </is>
      </c>
      <c r="D2829" s="18" t="inlineStr">
        <is>
          <t>large</t>
        </is>
      </c>
      <c r="E2829" s="18" t="inlineStr">
        <is>
          <t>distance_to_river_km</t>
        </is>
      </c>
      <c r="F2829" s="18" t="inlineStr">
        <is>
          <t>spline value</t>
        </is>
      </c>
      <c r="G2829" s="18" t="n"/>
      <c r="H2829" s="33" t="n">
        <v>11.91</v>
      </c>
      <c r="I2829" s="33" t="n"/>
      <c r="J2829" s="33" t="n"/>
      <c r="K2829" s="34" t="n">
        <v>-0.9632119586433453</v>
      </c>
      <c r="L2829" s="35">
        <f>IF(ISNUMBER(K2829),EXP(K2829),"")</f>
        <v/>
      </c>
      <c r="M2829" s="18" t="inlineStr">
        <is>
          <t>every value from 0.01 to 24.55 in steps of 0.01</t>
        </is>
      </c>
      <c r="N2829" s="18" t="inlineStr">
        <is>
          <t>buildings|large|distance_to_river_km</t>
        </is>
      </c>
    </row>
    <row r="2830">
      <c r="B2830" s="18" t="inlineStr">
        <is>
          <t>buildings|large|distance_to_river_km|11.92</t>
        </is>
      </c>
      <c r="C2830" s="18" t="inlineStr">
        <is>
          <t>buildings</t>
        </is>
      </c>
      <c r="D2830" s="18" t="inlineStr">
        <is>
          <t>large</t>
        </is>
      </c>
      <c r="E2830" s="18" t="inlineStr">
        <is>
          <t>distance_to_river_km</t>
        </is>
      </c>
      <c r="F2830" s="18" t="inlineStr">
        <is>
          <t>spline value</t>
        </is>
      </c>
      <c r="G2830" s="18" t="n"/>
      <c r="H2830" s="33" t="n">
        <v>11.92</v>
      </c>
      <c r="I2830" s="33" t="n"/>
      <c r="J2830" s="33" t="n"/>
      <c r="K2830" s="34" t="n">
        <v>-0.96339371211642</v>
      </c>
      <c r="L2830" s="35">
        <f>IF(ISNUMBER(K2830),EXP(K2830),"")</f>
        <v/>
      </c>
      <c r="M2830" s="18" t="inlineStr">
        <is>
          <t>every value from 0.01 to 24.55 in steps of 0.01</t>
        </is>
      </c>
      <c r="N2830" s="18" t="inlineStr">
        <is>
          <t>buildings|large|distance_to_river_km</t>
        </is>
      </c>
    </row>
    <row r="2831">
      <c r="B2831" s="18" t="inlineStr">
        <is>
          <t>buildings|large|distance_to_river_km|11.93</t>
        </is>
      </c>
      <c r="C2831" s="18" t="inlineStr">
        <is>
          <t>buildings</t>
        </is>
      </c>
      <c r="D2831" s="18" t="inlineStr">
        <is>
          <t>large</t>
        </is>
      </c>
      <c r="E2831" s="18" t="inlineStr">
        <is>
          <t>distance_to_river_km</t>
        </is>
      </c>
      <c r="F2831" s="18" t="inlineStr">
        <is>
          <t>spline value</t>
        </is>
      </c>
      <c r="G2831" s="18" t="n"/>
      <c r="H2831" s="33" t="n">
        <v>11.93</v>
      </c>
      <c r="I2831" s="33" t="n"/>
      <c r="J2831" s="33" t="n"/>
      <c r="K2831" s="34" t="n">
        <v>-0.9635753572302418</v>
      </c>
      <c r="L2831" s="35">
        <f>IF(ISNUMBER(K2831),EXP(K2831),"")</f>
        <v/>
      </c>
      <c r="M2831" s="18" t="inlineStr">
        <is>
          <t>every value from 0.01 to 24.55 in steps of 0.01</t>
        </is>
      </c>
      <c r="N2831" s="18" t="inlineStr">
        <is>
          <t>buildings|large|distance_to_river_km</t>
        </is>
      </c>
    </row>
    <row r="2832">
      <c r="B2832" s="18" t="inlineStr">
        <is>
          <t>buildings|large|distance_to_river_km|11.94</t>
        </is>
      </c>
      <c r="C2832" s="18" t="inlineStr">
        <is>
          <t>buildings</t>
        </is>
      </c>
      <c r="D2832" s="18" t="inlineStr">
        <is>
          <t>large</t>
        </is>
      </c>
      <c r="E2832" s="18" t="inlineStr">
        <is>
          <t>distance_to_river_km</t>
        </is>
      </c>
      <c r="F2832" s="18" t="inlineStr">
        <is>
          <t>spline value</t>
        </is>
      </c>
      <c r="G2832" s="18" t="n"/>
      <c r="H2832" s="33" t="n">
        <v>11.94</v>
      </c>
      <c r="I2832" s="33" t="n"/>
      <c r="J2832" s="33" t="n"/>
      <c r="K2832" s="34" t="n">
        <v>-0.9637568938979147</v>
      </c>
      <c r="L2832" s="35">
        <f>IF(ISNUMBER(K2832),EXP(K2832),"")</f>
        <v/>
      </c>
      <c r="M2832" s="18" t="inlineStr">
        <is>
          <t>every value from 0.01 to 24.55 in steps of 0.01</t>
        </is>
      </c>
      <c r="N2832" s="18" t="inlineStr">
        <is>
          <t>buildings|large|distance_to_river_km</t>
        </is>
      </c>
    </row>
    <row r="2833">
      <c r="B2833" s="18" t="inlineStr">
        <is>
          <t>buildings|large|distance_to_river_km|11.95</t>
        </is>
      </c>
      <c r="C2833" s="18" t="inlineStr">
        <is>
          <t>buildings</t>
        </is>
      </c>
      <c r="D2833" s="18" t="inlineStr">
        <is>
          <t>large</t>
        </is>
      </c>
      <c r="E2833" s="18" t="inlineStr">
        <is>
          <t>distance_to_river_km</t>
        </is>
      </c>
      <c r="F2833" s="18" t="inlineStr">
        <is>
          <t>spline value</t>
        </is>
      </c>
      <c r="G2833" s="18" t="n"/>
      <c r="H2833" s="33" t="n">
        <v>11.95</v>
      </c>
      <c r="I2833" s="33" t="n"/>
      <c r="J2833" s="33" t="n"/>
      <c r="K2833" s="34" t="n">
        <v>-0.9639383220325421</v>
      </c>
      <c r="L2833" s="35">
        <f>IF(ISNUMBER(K2833),EXP(K2833),"")</f>
        <v/>
      </c>
      <c r="M2833" s="18" t="inlineStr">
        <is>
          <t>every value from 0.01 to 24.55 in steps of 0.01</t>
        </is>
      </c>
      <c r="N2833" s="18" t="inlineStr">
        <is>
          <t>buildings|large|distance_to_river_km</t>
        </is>
      </c>
    </row>
    <row r="2834">
      <c r="B2834" s="18" t="inlineStr">
        <is>
          <t>buildings|large|distance_to_river_km|11.96</t>
        </is>
      </c>
      <c r="C2834" s="18" t="inlineStr">
        <is>
          <t>buildings</t>
        </is>
      </c>
      <c r="D2834" s="18" t="inlineStr">
        <is>
          <t>large</t>
        </is>
      </c>
      <c r="E2834" s="18" t="inlineStr">
        <is>
          <t>distance_to_river_km</t>
        </is>
      </c>
      <c r="F2834" s="18" t="inlineStr">
        <is>
          <t>spline value</t>
        </is>
      </c>
      <c r="G2834" s="18" t="n"/>
      <c r="H2834" s="33" t="n">
        <v>11.96</v>
      </c>
      <c r="I2834" s="33" t="n"/>
      <c r="J2834" s="33" t="n"/>
      <c r="K2834" s="34" t="n">
        <v>-0.9641196415472291</v>
      </c>
      <c r="L2834" s="35">
        <f>IF(ISNUMBER(K2834),EXP(K2834),"")</f>
        <v/>
      </c>
      <c r="M2834" s="18" t="inlineStr">
        <is>
          <t>every value from 0.01 to 24.55 in steps of 0.01</t>
        </is>
      </c>
      <c r="N2834" s="18" t="inlineStr">
        <is>
          <t>buildings|large|distance_to_river_km</t>
        </is>
      </c>
    </row>
    <row r="2835">
      <c r="B2835" s="18" t="inlineStr">
        <is>
          <t>buildings|large|distance_to_river_km|11.97</t>
        </is>
      </c>
      <c r="C2835" s="18" t="inlineStr">
        <is>
          <t>buildings</t>
        </is>
      </c>
      <c r="D2835" s="18" t="inlineStr">
        <is>
          <t>large</t>
        </is>
      </c>
      <c r="E2835" s="18" t="inlineStr">
        <is>
          <t>distance_to_river_km</t>
        </is>
      </c>
      <c r="F2835" s="18" t="inlineStr">
        <is>
          <t>spline value</t>
        </is>
      </c>
      <c r="G2835" s="18" t="n"/>
      <c r="H2835" s="33" t="n">
        <v>11.97</v>
      </c>
      <c r="I2835" s="33" t="n"/>
      <c r="J2835" s="33" t="n"/>
      <c r="K2835" s="34" t="n">
        <v>-0.9643008523550789</v>
      </c>
      <c r="L2835" s="35">
        <f>IF(ISNUMBER(K2835),EXP(K2835),"")</f>
        <v/>
      </c>
      <c r="M2835" s="18" t="inlineStr">
        <is>
          <t>every value from 0.01 to 24.55 in steps of 0.01</t>
        </is>
      </c>
      <c r="N2835" s="18" t="inlineStr">
        <is>
          <t>buildings|large|distance_to_river_km</t>
        </is>
      </c>
    </row>
    <row r="2836">
      <c r="B2836" s="18" t="inlineStr">
        <is>
          <t>buildings|large|distance_to_river_km|11.98</t>
        </is>
      </c>
      <c r="C2836" s="18" t="inlineStr">
        <is>
          <t>buildings</t>
        </is>
      </c>
      <c r="D2836" s="18" t="inlineStr">
        <is>
          <t>large</t>
        </is>
      </c>
      <c r="E2836" s="18" t="inlineStr">
        <is>
          <t>distance_to_river_km</t>
        </is>
      </c>
      <c r="F2836" s="18" t="inlineStr">
        <is>
          <t>spline value</t>
        </is>
      </c>
      <c r="G2836" s="18" t="n"/>
      <c r="H2836" s="33" t="n">
        <v>11.98</v>
      </c>
      <c r="I2836" s="33" t="n"/>
      <c r="J2836" s="33" t="n"/>
      <c r="K2836" s="34" t="n">
        <v>-0.9644819543691957</v>
      </c>
      <c r="L2836" s="35">
        <f>IF(ISNUMBER(K2836),EXP(K2836),"")</f>
        <v/>
      </c>
      <c r="M2836" s="18" t="inlineStr">
        <is>
          <t>every value from 0.01 to 24.55 in steps of 0.01</t>
        </is>
      </c>
      <c r="N2836" s="18" t="inlineStr">
        <is>
          <t>buildings|large|distance_to_river_km</t>
        </is>
      </c>
    </row>
    <row r="2837">
      <c r="B2837" s="18" t="inlineStr">
        <is>
          <t>buildings|large|distance_to_river_km|11.99</t>
        </is>
      </c>
      <c r="C2837" s="18" t="inlineStr">
        <is>
          <t>buildings</t>
        </is>
      </c>
      <c r="D2837" s="18" t="inlineStr">
        <is>
          <t>large</t>
        </is>
      </c>
      <c r="E2837" s="18" t="inlineStr">
        <is>
          <t>distance_to_river_km</t>
        </is>
      </c>
      <c r="F2837" s="18" t="inlineStr">
        <is>
          <t>spline value</t>
        </is>
      </c>
      <c r="G2837" s="18" t="n"/>
      <c r="H2837" s="33" t="n">
        <v>11.99</v>
      </c>
      <c r="I2837" s="33" t="n"/>
      <c r="J2837" s="33" t="n"/>
      <c r="K2837" s="34" t="n">
        <v>-0.9646629475026834</v>
      </c>
      <c r="L2837" s="35">
        <f>IF(ISNUMBER(K2837),EXP(K2837),"")</f>
        <v/>
      </c>
      <c r="M2837" s="18" t="inlineStr">
        <is>
          <t>every value from 0.01 to 24.55 in steps of 0.01</t>
        </is>
      </c>
      <c r="N2837" s="18" t="inlineStr">
        <is>
          <t>buildings|large|distance_to_river_km</t>
        </is>
      </c>
    </row>
    <row r="2838">
      <c r="B2838" s="18" t="inlineStr">
        <is>
          <t>buildings|large|distance_to_river_km|12.00</t>
        </is>
      </c>
      <c r="C2838" s="18" t="inlineStr">
        <is>
          <t>buildings</t>
        </is>
      </c>
      <c r="D2838" s="18" t="inlineStr">
        <is>
          <t>large</t>
        </is>
      </c>
      <c r="E2838" s="18" t="inlineStr">
        <is>
          <t>distance_to_river_km</t>
        </is>
      </c>
      <c r="F2838" s="18" t="inlineStr">
        <is>
          <t>spline value</t>
        </is>
      </c>
      <c r="G2838" s="18" t="n"/>
      <c r="H2838" s="33" t="n">
        <v>12</v>
      </c>
      <c r="I2838" s="33" t="n"/>
      <c r="J2838" s="33" t="n"/>
      <c r="K2838" s="34" t="n">
        <v>-0.964843831668647</v>
      </c>
      <c r="L2838" s="35">
        <f>IF(ISNUMBER(K2838),EXP(K2838),"")</f>
        <v/>
      </c>
      <c r="M2838" s="18" t="inlineStr">
        <is>
          <t>every value from 0.01 to 24.55 in steps of 0.01</t>
        </is>
      </c>
      <c r="N2838" s="18" t="inlineStr">
        <is>
          <t>buildings|large|distance_to_river_km</t>
        </is>
      </c>
    </row>
    <row r="2839">
      <c r="B2839" s="18" t="inlineStr">
        <is>
          <t>buildings|large|distance_to_river_km|12.01</t>
        </is>
      </c>
      <c r="C2839" s="18" t="inlineStr">
        <is>
          <t>buildings</t>
        </is>
      </c>
      <c r="D2839" s="18" t="inlineStr">
        <is>
          <t>large</t>
        </is>
      </c>
      <c r="E2839" s="18" t="inlineStr">
        <is>
          <t>distance_to_river_km</t>
        </is>
      </c>
      <c r="F2839" s="18" t="inlineStr">
        <is>
          <t>spline value</t>
        </is>
      </c>
      <c r="G2839" s="18" t="n"/>
      <c r="H2839" s="33" t="n">
        <v>12.01</v>
      </c>
      <c r="I2839" s="33" t="n"/>
      <c r="J2839" s="33" t="n"/>
      <c r="K2839" s="34" t="n">
        <v>-0.9650246067801898</v>
      </c>
      <c r="L2839" s="35">
        <f>IF(ISNUMBER(K2839),EXP(K2839),"")</f>
        <v/>
      </c>
      <c r="M2839" s="18" t="inlineStr">
        <is>
          <t>every value from 0.01 to 24.55 in steps of 0.01</t>
        </is>
      </c>
      <c r="N2839" s="18" t="inlineStr">
        <is>
          <t>buildings|large|distance_to_river_km</t>
        </is>
      </c>
    </row>
    <row r="2840">
      <c r="B2840" s="18" t="inlineStr">
        <is>
          <t>buildings|large|distance_to_river_km|12.02</t>
        </is>
      </c>
      <c r="C2840" s="18" t="inlineStr">
        <is>
          <t>buildings</t>
        </is>
      </c>
      <c r="D2840" s="18" t="inlineStr">
        <is>
          <t>large</t>
        </is>
      </c>
      <c r="E2840" s="18" t="inlineStr">
        <is>
          <t>distance_to_river_km</t>
        </is>
      </c>
      <c r="F2840" s="18" t="inlineStr">
        <is>
          <t>spline value</t>
        </is>
      </c>
      <c r="G2840" s="18" t="n"/>
      <c r="H2840" s="33" t="n">
        <v>12.02</v>
      </c>
      <c r="I2840" s="33" t="n"/>
      <c r="J2840" s="33" t="n"/>
      <c r="K2840" s="34" t="n">
        <v>-0.9652052727504152</v>
      </c>
      <c r="L2840" s="35">
        <f>IF(ISNUMBER(K2840),EXP(K2840),"")</f>
        <v/>
      </c>
      <c r="M2840" s="18" t="inlineStr">
        <is>
          <t>every value from 0.01 to 24.55 in steps of 0.01</t>
        </is>
      </c>
      <c r="N2840" s="18" t="inlineStr">
        <is>
          <t>buildings|large|distance_to_river_km</t>
        </is>
      </c>
    </row>
    <row r="2841">
      <c r="B2841" s="18" t="inlineStr">
        <is>
          <t>buildings|large|distance_to_river_km|12.03</t>
        </is>
      </c>
      <c r="C2841" s="18" t="inlineStr">
        <is>
          <t>buildings</t>
        </is>
      </c>
      <c r="D2841" s="18" t="inlineStr">
        <is>
          <t>large</t>
        </is>
      </c>
      <c r="E2841" s="18" t="inlineStr">
        <is>
          <t>distance_to_river_km</t>
        </is>
      </c>
      <c r="F2841" s="18" t="inlineStr">
        <is>
          <t>spline value</t>
        </is>
      </c>
      <c r="G2841" s="18" t="n"/>
      <c r="H2841" s="33" t="n">
        <v>12.03</v>
      </c>
      <c r="I2841" s="33" t="n"/>
      <c r="J2841" s="33" t="n"/>
      <c r="K2841" s="34" t="n">
        <v>-0.9653858294924282</v>
      </c>
      <c r="L2841" s="35">
        <f>IF(ISNUMBER(K2841),EXP(K2841),"")</f>
        <v/>
      </c>
      <c r="M2841" s="18" t="inlineStr">
        <is>
          <t>every value from 0.01 to 24.55 in steps of 0.01</t>
        </is>
      </c>
      <c r="N2841" s="18" t="inlineStr">
        <is>
          <t>buildings|large|distance_to_river_km</t>
        </is>
      </c>
    </row>
    <row r="2842">
      <c r="B2842" s="18" t="inlineStr">
        <is>
          <t>buildings|large|distance_to_river_km|12.04</t>
        </is>
      </c>
      <c r="C2842" s="18" t="inlineStr">
        <is>
          <t>buildings</t>
        </is>
      </c>
      <c r="D2842" s="18" t="inlineStr">
        <is>
          <t>large</t>
        </is>
      </c>
      <c r="E2842" s="18" t="inlineStr">
        <is>
          <t>distance_to_river_km</t>
        </is>
      </c>
      <c r="F2842" s="18" t="inlineStr">
        <is>
          <t>spline value</t>
        </is>
      </c>
      <c r="G2842" s="18" t="n"/>
      <c r="H2842" s="33" t="n">
        <v>12.04</v>
      </c>
      <c r="I2842" s="33" t="n"/>
      <c r="J2842" s="33" t="n"/>
      <c r="K2842" s="34" t="n">
        <v>-0.9655662769193332</v>
      </c>
      <c r="L2842" s="35">
        <f>IF(ISNUMBER(K2842),EXP(K2842),"")</f>
        <v/>
      </c>
      <c r="M2842" s="18" t="inlineStr">
        <is>
          <t>every value from 0.01 to 24.55 in steps of 0.01</t>
        </is>
      </c>
      <c r="N2842" s="18" t="inlineStr">
        <is>
          <t>buildings|large|distance_to_river_km</t>
        </is>
      </c>
    </row>
    <row r="2843">
      <c r="B2843" s="18" t="inlineStr">
        <is>
          <t>buildings|large|distance_to_river_km|12.05</t>
        </is>
      </c>
      <c r="C2843" s="18" t="inlineStr">
        <is>
          <t>buildings</t>
        </is>
      </c>
      <c r="D2843" s="18" t="inlineStr">
        <is>
          <t>large</t>
        </is>
      </c>
      <c r="E2843" s="18" t="inlineStr">
        <is>
          <t>distance_to_river_km</t>
        </is>
      </c>
      <c r="F2843" s="18" t="inlineStr">
        <is>
          <t>spline value</t>
        </is>
      </c>
      <c r="G2843" s="18" t="n"/>
      <c r="H2843" s="33" t="n">
        <v>12.05</v>
      </c>
      <c r="I2843" s="33" t="n"/>
      <c r="J2843" s="33" t="n"/>
      <c r="K2843" s="34" t="n">
        <v>-0.9657466149442331</v>
      </c>
      <c r="L2843" s="35">
        <f>IF(ISNUMBER(K2843),EXP(K2843),"")</f>
        <v/>
      </c>
      <c r="M2843" s="18" t="inlineStr">
        <is>
          <t>every value from 0.01 to 24.55 in steps of 0.01</t>
        </is>
      </c>
      <c r="N2843" s="18" t="inlineStr">
        <is>
          <t>buildings|large|distance_to_river_km</t>
        </is>
      </c>
    </row>
    <row r="2844">
      <c r="B2844" s="18" t="inlineStr">
        <is>
          <t>buildings|large|distance_to_river_km|12.06</t>
        </is>
      </c>
      <c r="C2844" s="18" t="inlineStr">
        <is>
          <t>buildings</t>
        </is>
      </c>
      <c r="D2844" s="18" t="inlineStr">
        <is>
          <t>large</t>
        </is>
      </c>
      <c r="E2844" s="18" t="inlineStr">
        <is>
          <t>distance_to_river_km</t>
        </is>
      </c>
      <c r="F2844" s="18" t="inlineStr">
        <is>
          <t>spline value</t>
        </is>
      </c>
      <c r="G2844" s="18" t="n"/>
      <c r="H2844" s="33" t="n">
        <v>12.06</v>
      </c>
      <c r="I2844" s="33" t="n"/>
      <c r="J2844" s="33" t="n"/>
      <c r="K2844" s="34" t="n">
        <v>-0.9659268434802324</v>
      </c>
      <c r="L2844" s="35">
        <f>IF(ISNUMBER(K2844),EXP(K2844),"")</f>
        <v/>
      </c>
      <c r="M2844" s="18" t="inlineStr">
        <is>
          <t>every value from 0.01 to 24.55 in steps of 0.01</t>
        </is>
      </c>
      <c r="N2844" s="18" t="inlineStr">
        <is>
          <t>buildings|large|distance_to_river_km</t>
        </is>
      </c>
    </row>
    <row r="2845">
      <c r="B2845" s="18" t="inlineStr">
        <is>
          <t>buildings|large|distance_to_river_km|12.07</t>
        </is>
      </c>
      <c r="C2845" s="18" t="inlineStr">
        <is>
          <t>buildings</t>
        </is>
      </c>
      <c r="D2845" s="18" t="inlineStr">
        <is>
          <t>large</t>
        </is>
      </c>
      <c r="E2845" s="18" t="inlineStr">
        <is>
          <t>distance_to_river_km</t>
        </is>
      </c>
      <c r="F2845" s="18" t="inlineStr">
        <is>
          <t>spline value</t>
        </is>
      </c>
      <c r="G2845" s="18" t="n"/>
      <c r="H2845" s="33" t="n">
        <v>12.07</v>
      </c>
      <c r="I2845" s="33" t="n"/>
      <c r="J2845" s="33" t="n"/>
      <c r="K2845" s="34" t="n">
        <v>-0.9661069624404357</v>
      </c>
      <c r="L2845" s="35">
        <f>IF(ISNUMBER(K2845),EXP(K2845),"")</f>
        <v/>
      </c>
      <c r="M2845" s="18" t="inlineStr">
        <is>
          <t>every value from 0.01 to 24.55 in steps of 0.01</t>
        </is>
      </c>
      <c r="N2845" s="18" t="inlineStr">
        <is>
          <t>buildings|large|distance_to_river_km</t>
        </is>
      </c>
    </row>
    <row r="2846">
      <c r="B2846" s="18" t="inlineStr">
        <is>
          <t>buildings|large|distance_to_river_km|12.08</t>
        </is>
      </c>
      <c r="C2846" s="18" t="inlineStr">
        <is>
          <t>buildings</t>
        </is>
      </c>
      <c r="D2846" s="18" t="inlineStr">
        <is>
          <t>large</t>
        </is>
      </c>
      <c r="E2846" s="18" t="inlineStr">
        <is>
          <t>distance_to_river_km</t>
        </is>
      </c>
      <c r="F2846" s="18" t="inlineStr">
        <is>
          <t>spline value</t>
        </is>
      </c>
      <c r="G2846" s="18" t="n"/>
      <c r="H2846" s="33" t="n">
        <v>12.08</v>
      </c>
      <c r="I2846" s="33" t="n"/>
      <c r="J2846" s="33" t="n"/>
      <c r="K2846" s="34" t="n">
        <v>-0.9662869717379465</v>
      </c>
      <c r="L2846" s="35">
        <f>IF(ISNUMBER(K2846),EXP(K2846),"")</f>
        <v/>
      </c>
      <c r="M2846" s="18" t="inlineStr">
        <is>
          <t>every value from 0.01 to 24.55 in steps of 0.01</t>
        </is>
      </c>
      <c r="N2846" s="18" t="inlineStr">
        <is>
          <t>buildings|large|distance_to_river_km</t>
        </is>
      </c>
    </row>
    <row r="2847">
      <c r="B2847" s="18" t="inlineStr">
        <is>
          <t>buildings|large|distance_to_river_km|12.09</t>
        </is>
      </c>
      <c r="C2847" s="18" t="inlineStr">
        <is>
          <t>buildings</t>
        </is>
      </c>
      <c r="D2847" s="18" t="inlineStr">
        <is>
          <t>large</t>
        </is>
      </c>
      <c r="E2847" s="18" t="inlineStr">
        <is>
          <t>distance_to_river_km</t>
        </is>
      </c>
      <c r="F2847" s="18" t="inlineStr">
        <is>
          <t>spline value</t>
        </is>
      </c>
      <c r="G2847" s="18" t="n"/>
      <c r="H2847" s="33" t="n">
        <v>12.09</v>
      </c>
      <c r="I2847" s="33" t="n"/>
      <c r="J2847" s="33" t="n"/>
      <c r="K2847" s="34" t="n">
        <v>-0.9664668712858687</v>
      </c>
      <c r="L2847" s="35">
        <f>IF(ISNUMBER(K2847),EXP(K2847),"")</f>
        <v/>
      </c>
      <c r="M2847" s="18" t="inlineStr">
        <is>
          <t>every value from 0.01 to 24.55 in steps of 0.01</t>
        </is>
      </c>
      <c r="N2847" s="18" t="inlineStr">
        <is>
          <t>buildings|large|distance_to_river_km</t>
        </is>
      </c>
    </row>
    <row r="2848">
      <c r="B2848" s="18" t="inlineStr">
        <is>
          <t>buildings|large|distance_to_river_km|12.10</t>
        </is>
      </c>
      <c r="C2848" s="18" t="inlineStr">
        <is>
          <t>buildings</t>
        </is>
      </c>
      <c r="D2848" s="18" t="inlineStr">
        <is>
          <t>large</t>
        </is>
      </c>
      <c r="E2848" s="18" t="inlineStr">
        <is>
          <t>distance_to_river_km</t>
        </is>
      </c>
      <c r="F2848" s="18" t="inlineStr">
        <is>
          <t>spline value</t>
        </is>
      </c>
      <c r="G2848" s="18" t="n"/>
      <c r="H2848" s="33" t="n">
        <v>12.1</v>
      </c>
      <c r="I2848" s="33" t="n"/>
      <c r="J2848" s="33" t="n"/>
      <c r="K2848" s="34" t="n">
        <v>-0.9666466609973066</v>
      </c>
      <c r="L2848" s="35">
        <f>IF(ISNUMBER(K2848),EXP(K2848),"")</f>
        <v/>
      </c>
      <c r="M2848" s="18" t="inlineStr">
        <is>
          <t>every value from 0.01 to 24.55 in steps of 0.01</t>
        </is>
      </c>
      <c r="N2848" s="18" t="inlineStr">
        <is>
          <t>buildings|large|distance_to_river_km</t>
        </is>
      </c>
    </row>
    <row r="2849">
      <c r="B2849" s="18" t="inlineStr">
        <is>
          <t>buildings|large|distance_to_river_km|12.11</t>
        </is>
      </c>
      <c r="C2849" s="18" t="inlineStr">
        <is>
          <t>buildings</t>
        </is>
      </c>
      <c r="D2849" s="18" t="inlineStr">
        <is>
          <t>large</t>
        </is>
      </c>
      <c r="E2849" s="18" t="inlineStr">
        <is>
          <t>distance_to_river_km</t>
        </is>
      </c>
      <c r="F2849" s="18" t="inlineStr">
        <is>
          <t>spline value</t>
        </is>
      </c>
      <c r="G2849" s="18" t="n"/>
      <c r="H2849" s="33" t="n">
        <v>12.11</v>
      </c>
      <c r="I2849" s="33" t="n"/>
      <c r="J2849" s="33" t="n"/>
      <c r="K2849" s="34" t="n">
        <v>-0.9668263407853644</v>
      </c>
      <c r="L2849" s="35">
        <f>IF(ISNUMBER(K2849),EXP(K2849),"")</f>
        <v/>
      </c>
      <c r="M2849" s="18" t="inlineStr">
        <is>
          <t>every value from 0.01 to 24.55 in steps of 0.01</t>
        </is>
      </c>
      <c r="N2849" s="18" t="inlineStr">
        <is>
          <t>buildings|large|distance_to_river_km</t>
        </is>
      </c>
    </row>
    <row r="2850">
      <c r="B2850" s="18" t="inlineStr">
        <is>
          <t>buildings|large|distance_to_river_km|12.12</t>
        </is>
      </c>
      <c r="C2850" s="18" t="inlineStr">
        <is>
          <t>buildings</t>
        </is>
      </c>
      <c r="D2850" s="18" t="inlineStr">
        <is>
          <t>large</t>
        </is>
      </c>
      <c r="E2850" s="18" t="inlineStr">
        <is>
          <t>distance_to_river_km</t>
        </is>
      </c>
      <c r="F2850" s="18" t="inlineStr">
        <is>
          <t>spline value</t>
        </is>
      </c>
      <c r="G2850" s="18" t="n"/>
      <c r="H2850" s="33" t="n">
        <v>12.12</v>
      </c>
      <c r="I2850" s="33" t="n"/>
      <c r="J2850" s="33" t="n"/>
      <c r="K2850" s="34" t="n">
        <v>-0.9670059105631461</v>
      </c>
      <c r="L2850" s="35">
        <f>IF(ISNUMBER(K2850),EXP(K2850),"")</f>
        <v/>
      </c>
      <c r="M2850" s="18" t="inlineStr">
        <is>
          <t>every value from 0.01 to 24.55 in steps of 0.01</t>
        </is>
      </c>
      <c r="N2850" s="18" t="inlineStr">
        <is>
          <t>buildings|large|distance_to_river_km</t>
        </is>
      </c>
    </row>
    <row r="2851">
      <c r="B2851" s="18" t="inlineStr">
        <is>
          <t>buildings|large|distance_to_river_km|12.13</t>
        </is>
      </c>
      <c r="C2851" s="18" t="inlineStr">
        <is>
          <t>buildings</t>
        </is>
      </c>
      <c r="D2851" s="18" t="inlineStr">
        <is>
          <t>large</t>
        </is>
      </c>
      <c r="E2851" s="18" t="inlineStr">
        <is>
          <t>distance_to_river_km</t>
        </is>
      </c>
      <c r="F2851" s="18" t="inlineStr">
        <is>
          <t>spline value</t>
        </is>
      </c>
      <c r="G2851" s="18" t="n"/>
      <c r="H2851" s="33" t="n">
        <v>12.13</v>
      </c>
      <c r="I2851" s="33" t="n"/>
      <c r="J2851" s="33" t="n"/>
      <c r="K2851" s="34" t="n">
        <v>-0.9671853702437552</v>
      </c>
      <c r="L2851" s="35">
        <f>IF(ISNUMBER(K2851),EXP(K2851),"")</f>
        <v/>
      </c>
      <c r="M2851" s="18" t="inlineStr">
        <is>
          <t>every value from 0.01 to 24.55 in steps of 0.01</t>
        </is>
      </c>
      <c r="N2851" s="18" t="inlineStr">
        <is>
          <t>buildings|large|distance_to_river_km</t>
        </is>
      </c>
    </row>
    <row r="2852">
      <c r="B2852" s="18" t="inlineStr">
        <is>
          <t>buildings|large|distance_to_river_km|12.14</t>
        </is>
      </c>
      <c r="C2852" s="18" t="inlineStr">
        <is>
          <t>buildings</t>
        </is>
      </c>
      <c r="D2852" s="18" t="inlineStr">
        <is>
          <t>large</t>
        </is>
      </c>
      <c r="E2852" s="18" t="inlineStr">
        <is>
          <t>distance_to_river_km</t>
        </is>
      </c>
      <c r="F2852" s="18" t="inlineStr">
        <is>
          <t>spline value</t>
        </is>
      </c>
      <c r="G2852" s="18" t="n"/>
      <c r="H2852" s="33" t="n">
        <v>12.14</v>
      </c>
      <c r="I2852" s="33" t="n"/>
      <c r="J2852" s="33" t="n"/>
      <c r="K2852" s="34" t="n">
        <v>-0.9673647197402967</v>
      </c>
      <c r="L2852" s="35">
        <f>IF(ISNUMBER(K2852),EXP(K2852),"")</f>
        <v/>
      </c>
      <c r="M2852" s="18" t="inlineStr">
        <is>
          <t>every value from 0.01 to 24.55 in steps of 0.01</t>
        </is>
      </c>
      <c r="N2852" s="18" t="inlineStr">
        <is>
          <t>buildings|large|distance_to_river_km</t>
        </is>
      </c>
    </row>
    <row r="2853">
      <c r="B2853" s="18" t="inlineStr">
        <is>
          <t>buildings|large|distance_to_river_km|12.15</t>
        </is>
      </c>
      <c r="C2853" s="18" t="inlineStr">
        <is>
          <t>buildings</t>
        </is>
      </c>
      <c r="D2853" s="18" t="inlineStr">
        <is>
          <t>large</t>
        </is>
      </c>
      <c r="E2853" s="18" t="inlineStr">
        <is>
          <t>distance_to_river_km</t>
        </is>
      </c>
      <c r="F2853" s="18" t="inlineStr">
        <is>
          <t>spline value</t>
        </is>
      </c>
      <c r="G2853" s="18" t="n"/>
      <c r="H2853" s="33" t="n">
        <v>12.15</v>
      </c>
      <c r="I2853" s="33" t="n"/>
      <c r="J2853" s="33" t="n"/>
      <c r="K2853" s="34" t="n">
        <v>-0.9675439589658739</v>
      </c>
      <c r="L2853" s="35">
        <f>IF(ISNUMBER(K2853),EXP(K2853),"")</f>
        <v/>
      </c>
      <c r="M2853" s="18" t="inlineStr">
        <is>
          <t>every value from 0.01 to 24.55 in steps of 0.01</t>
        </is>
      </c>
      <c r="N2853" s="18" t="inlineStr">
        <is>
          <t>buildings|large|distance_to_river_km</t>
        </is>
      </c>
    </row>
    <row r="2854">
      <c r="B2854" s="18" t="inlineStr">
        <is>
          <t>buildings|large|distance_to_river_km|12.16</t>
        </is>
      </c>
      <c r="C2854" s="18" t="inlineStr">
        <is>
          <t>buildings</t>
        </is>
      </c>
      <c r="D2854" s="18" t="inlineStr">
        <is>
          <t>large</t>
        </is>
      </c>
      <c r="E2854" s="18" t="inlineStr">
        <is>
          <t>distance_to_river_km</t>
        </is>
      </c>
      <c r="F2854" s="18" t="inlineStr">
        <is>
          <t>spline value</t>
        </is>
      </c>
      <c r="G2854" s="18" t="n"/>
      <c r="H2854" s="33" t="n">
        <v>12.16</v>
      </c>
      <c r="I2854" s="33" t="n"/>
      <c r="J2854" s="33" t="n"/>
      <c r="K2854" s="34" t="n">
        <v>-0.9677230878335907</v>
      </c>
      <c r="L2854" s="35">
        <f>IF(ISNUMBER(K2854),EXP(K2854),"")</f>
        <v/>
      </c>
      <c r="M2854" s="18" t="inlineStr">
        <is>
          <t>every value from 0.01 to 24.55 in steps of 0.01</t>
        </is>
      </c>
      <c r="N2854" s="18" t="inlineStr">
        <is>
          <t>buildings|large|distance_to_river_km</t>
        </is>
      </c>
    </row>
    <row r="2855">
      <c r="B2855" s="18" t="inlineStr">
        <is>
          <t>buildings|large|distance_to_river_km|12.17</t>
        </is>
      </c>
      <c r="C2855" s="18" t="inlineStr">
        <is>
          <t>buildings</t>
        </is>
      </c>
      <c r="D2855" s="18" t="inlineStr">
        <is>
          <t>large</t>
        </is>
      </c>
      <c r="E2855" s="18" t="inlineStr">
        <is>
          <t>distance_to_river_km</t>
        </is>
      </c>
      <c r="F2855" s="18" t="inlineStr">
        <is>
          <t>spline value</t>
        </is>
      </c>
      <c r="G2855" s="18" t="n"/>
      <c r="H2855" s="33" t="n">
        <v>12.17</v>
      </c>
      <c r="I2855" s="33" t="n"/>
      <c r="J2855" s="33" t="n"/>
      <c r="K2855" s="34" t="n">
        <v>-0.9679021062565518</v>
      </c>
      <c r="L2855" s="35">
        <f>IF(ISNUMBER(K2855),EXP(K2855),"")</f>
        <v/>
      </c>
      <c r="M2855" s="18" t="inlineStr">
        <is>
          <t>every value from 0.01 to 24.55 in steps of 0.01</t>
        </is>
      </c>
      <c r="N2855" s="18" t="inlineStr">
        <is>
          <t>buildings|large|distance_to_river_km</t>
        </is>
      </c>
    </row>
    <row r="2856">
      <c r="B2856" s="18" t="inlineStr">
        <is>
          <t>buildings|large|distance_to_river_km|12.18</t>
        </is>
      </c>
      <c r="C2856" s="18" t="inlineStr">
        <is>
          <t>buildings</t>
        </is>
      </c>
      <c r="D2856" s="18" t="inlineStr">
        <is>
          <t>large</t>
        </is>
      </c>
      <c r="E2856" s="18" t="inlineStr">
        <is>
          <t>distance_to_river_km</t>
        </is>
      </c>
      <c r="F2856" s="18" t="inlineStr">
        <is>
          <t>spline value</t>
        </is>
      </c>
      <c r="G2856" s="18" t="n"/>
      <c r="H2856" s="33" t="n">
        <v>12.18</v>
      </c>
      <c r="I2856" s="33" t="n"/>
      <c r="J2856" s="33" t="n"/>
      <c r="K2856" s="34" t="n">
        <v>-0.9680810141478612</v>
      </c>
      <c r="L2856" s="35">
        <f>IF(ISNUMBER(K2856),EXP(K2856),"")</f>
        <v/>
      </c>
      <c r="M2856" s="18" t="inlineStr">
        <is>
          <t>every value from 0.01 to 24.55 in steps of 0.01</t>
        </is>
      </c>
      <c r="N2856" s="18" t="inlineStr">
        <is>
          <t>buildings|large|distance_to_river_km</t>
        </is>
      </c>
    </row>
    <row r="2857">
      <c r="B2857" s="18" t="inlineStr">
        <is>
          <t>buildings|large|distance_to_river_km|12.19</t>
        </is>
      </c>
      <c r="C2857" s="18" t="inlineStr">
        <is>
          <t>buildings</t>
        </is>
      </c>
      <c r="D2857" s="18" t="inlineStr">
        <is>
          <t>large</t>
        </is>
      </c>
      <c r="E2857" s="18" t="inlineStr">
        <is>
          <t>distance_to_river_km</t>
        </is>
      </c>
      <c r="F2857" s="18" t="inlineStr">
        <is>
          <t>spline value</t>
        </is>
      </c>
      <c r="G2857" s="18" t="n"/>
      <c r="H2857" s="33" t="n">
        <v>12.19</v>
      </c>
      <c r="I2857" s="33" t="n"/>
      <c r="J2857" s="33" t="n"/>
      <c r="K2857" s="34" t="n">
        <v>-0.9682598114206226</v>
      </c>
      <c r="L2857" s="35">
        <f>IF(ISNUMBER(K2857),EXP(K2857),"")</f>
        <v/>
      </c>
      <c r="M2857" s="18" t="inlineStr">
        <is>
          <t>every value from 0.01 to 24.55 in steps of 0.01</t>
        </is>
      </c>
      <c r="N2857" s="18" t="inlineStr">
        <is>
          <t>buildings|large|distance_to_river_km</t>
        </is>
      </c>
    </row>
    <row r="2858">
      <c r="B2858" s="18" t="inlineStr">
        <is>
          <t>buildings|large|distance_to_river_km|12.20</t>
        </is>
      </c>
      <c r="C2858" s="18" t="inlineStr">
        <is>
          <t>buildings</t>
        </is>
      </c>
      <c r="D2858" s="18" t="inlineStr">
        <is>
          <t>large</t>
        </is>
      </c>
      <c r="E2858" s="18" t="inlineStr">
        <is>
          <t>distance_to_river_km</t>
        </is>
      </c>
      <c r="F2858" s="18" t="inlineStr">
        <is>
          <t>spline value</t>
        </is>
      </c>
      <c r="G2858" s="18" t="n"/>
      <c r="H2858" s="33" t="n">
        <v>12.2</v>
      </c>
      <c r="I2858" s="33" t="n"/>
      <c r="J2858" s="33" t="n"/>
      <c r="K2858" s="34" t="n">
        <v>-0.9684384979879401</v>
      </c>
      <c r="L2858" s="35">
        <f>IF(ISNUMBER(K2858),EXP(K2858),"")</f>
        <v/>
      </c>
      <c r="M2858" s="18" t="inlineStr">
        <is>
          <t>every value from 0.01 to 24.55 in steps of 0.01</t>
        </is>
      </c>
      <c r="N2858" s="18" t="inlineStr">
        <is>
          <t>buildings|large|distance_to_river_km</t>
        </is>
      </c>
    </row>
    <row r="2859">
      <c r="B2859" s="18" t="inlineStr">
        <is>
          <t>buildings|large|distance_to_river_km|12.21</t>
        </is>
      </c>
      <c r="C2859" s="18" t="inlineStr">
        <is>
          <t>buildings</t>
        </is>
      </c>
      <c r="D2859" s="18" t="inlineStr">
        <is>
          <t>large</t>
        </is>
      </c>
      <c r="E2859" s="18" t="inlineStr">
        <is>
          <t>distance_to_river_km</t>
        </is>
      </c>
      <c r="F2859" s="18" t="inlineStr">
        <is>
          <t>spline value</t>
        </is>
      </c>
      <c r="G2859" s="18" t="n"/>
      <c r="H2859" s="33" t="n">
        <v>12.21</v>
      </c>
      <c r="I2859" s="33" t="n"/>
      <c r="J2859" s="33" t="n"/>
      <c r="K2859" s="34" t="n">
        <v>-0.9686170737629176</v>
      </c>
      <c r="L2859" s="35">
        <f>IF(ISNUMBER(K2859),EXP(K2859),"")</f>
        <v/>
      </c>
      <c r="M2859" s="18" t="inlineStr">
        <is>
          <t>every value from 0.01 to 24.55 in steps of 0.01</t>
        </is>
      </c>
      <c r="N2859" s="18" t="inlineStr">
        <is>
          <t>buildings|large|distance_to_river_km</t>
        </is>
      </c>
    </row>
    <row r="2860">
      <c r="B2860" s="18" t="inlineStr">
        <is>
          <t>buildings|large|distance_to_river_km|12.22</t>
        </is>
      </c>
      <c r="C2860" s="18" t="inlineStr">
        <is>
          <t>buildings</t>
        </is>
      </c>
      <c r="D2860" s="18" t="inlineStr">
        <is>
          <t>large</t>
        </is>
      </c>
      <c r="E2860" s="18" t="inlineStr">
        <is>
          <t>distance_to_river_km</t>
        </is>
      </c>
      <c r="F2860" s="18" t="inlineStr">
        <is>
          <t>spline value</t>
        </is>
      </c>
      <c r="G2860" s="18" t="n"/>
      <c r="H2860" s="33" t="n">
        <v>12.22</v>
      </c>
      <c r="I2860" s="33" t="n"/>
      <c r="J2860" s="33" t="n"/>
      <c r="K2860" s="34" t="n">
        <v>-0.9687955386586599</v>
      </c>
      <c r="L2860" s="35">
        <f>IF(ISNUMBER(K2860),EXP(K2860),"")</f>
        <v/>
      </c>
      <c r="M2860" s="18" t="inlineStr">
        <is>
          <t>every value from 0.01 to 24.55 in steps of 0.01</t>
        </is>
      </c>
      <c r="N2860" s="18" t="inlineStr">
        <is>
          <t>buildings|large|distance_to_river_km</t>
        </is>
      </c>
    </row>
    <row r="2861">
      <c r="B2861" s="18" t="inlineStr">
        <is>
          <t>buildings|large|distance_to_river_km|12.23</t>
        </is>
      </c>
      <c r="C2861" s="18" t="inlineStr">
        <is>
          <t>buildings</t>
        </is>
      </c>
      <c r="D2861" s="18" t="inlineStr">
        <is>
          <t>large</t>
        </is>
      </c>
      <c r="E2861" s="18" t="inlineStr">
        <is>
          <t>distance_to_river_km</t>
        </is>
      </c>
      <c r="F2861" s="18" t="inlineStr">
        <is>
          <t>spline value</t>
        </is>
      </c>
      <c r="G2861" s="18" t="n"/>
      <c r="H2861" s="33" t="n">
        <v>12.23</v>
      </c>
      <c r="I2861" s="33" t="n"/>
      <c r="J2861" s="33" t="n"/>
      <c r="K2861" s="34" t="n">
        <v>-0.9689738925882702</v>
      </c>
      <c r="L2861" s="35">
        <f>IF(ISNUMBER(K2861),EXP(K2861),"")</f>
        <v/>
      </c>
      <c r="M2861" s="18" t="inlineStr">
        <is>
          <t>every value from 0.01 to 24.55 in steps of 0.01</t>
        </is>
      </c>
      <c r="N2861" s="18" t="inlineStr">
        <is>
          <t>buildings|large|distance_to_river_km</t>
        </is>
      </c>
    </row>
    <row r="2862">
      <c r="B2862" s="18" t="inlineStr">
        <is>
          <t>buildings|large|distance_to_river_km|12.24</t>
        </is>
      </c>
      <c r="C2862" s="18" t="inlineStr">
        <is>
          <t>buildings</t>
        </is>
      </c>
      <c r="D2862" s="18" t="inlineStr">
        <is>
          <t>large</t>
        </is>
      </c>
      <c r="E2862" s="18" t="inlineStr">
        <is>
          <t>distance_to_river_km</t>
        </is>
      </c>
      <c r="F2862" s="18" t="inlineStr">
        <is>
          <t>spline value</t>
        </is>
      </c>
      <c r="G2862" s="18" t="n"/>
      <c r="H2862" s="33" t="n">
        <v>12.24</v>
      </c>
      <c r="I2862" s="33" t="n"/>
      <c r="J2862" s="33" t="n"/>
      <c r="K2862" s="34" t="n">
        <v>-0.9691521354648525</v>
      </c>
      <c r="L2862" s="35">
        <f>IF(ISNUMBER(K2862),EXP(K2862),"")</f>
        <v/>
      </c>
      <c r="M2862" s="18" t="inlineStr">
        <is>
          <t>every value from 0.01 to 24.55 in steps of 0.01</t>
        </is>
      </c>
      <c r="N2862" s="18" t="inlineStr">
        <is>
          <t>buildings|large|distance_to_river_km</t>
        </is>
      </c>
    </row>
    <row r="2863">
      <c r="B2863" s="18" t="inlineStr">
        <is>
          <t>buildings|large|distance_to_river_km|12.25</t>
        </is>
      </c>
      <c r="C2863" s="18" t="inlineStr">
        <is>
          <t>buildings</t>
        </is>
      </c>
      <c r="D2863" s="18" t="inlineStr">
        <is>
          <t>large</t>
        </is>
      </c>
      <c r="E2863" s="18" t="inlineStr">
        <is>
          <t>distance_to_river_km</t>
        </is>
      </c>
      <c r="F2863" s="18" t="inlineStr">
        <is>
          <t>spline value</t>
        </is>
      </c>
      <c r="G2863" s="18" t="n"/>
      <c r="H2863" s="33" t="n">
        <v>12.25</v>
      </c>
      <c r="I2863" s="33" t="n"/>
      <c r="J2863" s="33" t="n"/>
      <c r="K2863" s="34" t="n">
        <v>-0.9693302672015118</v>
      </c>
      <c r="L2863" s="35">
        <f>IF(ISNUMBER(K2863),EXP(K2863),"")</f>
        <v/>
      </c>
      <c r="M2863" s="18" t="inlineStr">
        <is>
          <t>every value from 0.01 to 24.55 in steps of 0.01</t>
        </is>
      </c>
      <c r="N2863" s="18" t="inlineStr">
        <is>
          <t>buildings|large|distance_to_river_km</t>
        </is>
      </c>
    </row>
    <row r="2864">
      <c r="B2864" s="18" t="inlineStr">
        <is>
          <t>buildings|large|distance_to_river_km|12.26</t>
        </is>
      </c>
      <c r="C2864" s="18" t="inlineStr">
        <is>
          <t>buildings</t>
        </is>
      </c>
      <c r="D2864" s="18" t="inlineStr">
        <is>
          <t>large</t>
        </is>
      </c>
      <c r="E2864" s="18" t="inlineStr">
        <is>
          <t>distance_to_river_km</t>
        </is>
      </c>
      <c r="F2864" s="18" t="inlineStr">
        <is>
          <t>spline value</t>
        </is>
      </c>
      <c r="G2864" s="18" t="n"/>
      <c r="H2864" s="33" t="n">
        <v>12.26</v>
      </c>
      <c r="I2864" s="33" t="n"/>
      <c r="J2864" s="33" t="n"/>
      <c r="K2864" s="34" t="n">
        <v>-0.9695082877113513</v>
      </c>
      <c r="L2864" s="35">
        <f>IF(ISNUMBER(K2864),EXP(K2864),"")</f>
        <v/>
      </c>
      <c r="M2864" s="18" t="inlineStr">
        <is>
          <t>every value from 0.01 to 24.55 in steps of 0.01</t>
        </is>
      </c>
      <c r="N2864" s="18" t="inlineStr">
        <is>
          <t>buildings|large|distance_to_river_km</t>
        </is>
      </c>
    </row>
    <row r="2865">
      <c r="B2865" s="18" t="inlineStr">
        <is>
          <t>buildings|large|distance_to_river_km|12.27</t>
        </is>
      </c>
      <c r="C2865" s="18" t="inlineStr">
        <is>
          <t>buildings</t>
        </is>
      </c>
      <c r="D2865" s="18" t="inlineStr">
        <is>
          <t>large</t>
        </is>
      </c>
      <c r="E2865" s="18" t="inlineStr">
        <is>
          <t>distance_to_river_km</t>
        </is>
      </c>
      <c r="F2865" s="18" t="inlineStr">
        <is>
          <t>spline value</t>
        </is>
      </c>
      <c r="G2865" s="18" t="n"/>
      <c r="H2865" s="33" t="n">
        <v>12.27</v>
      </c>
      <c r="I2865" s="33" t="n"/>
      <c r="J2865" s="33" t="n"/>
      <c r="K2865" s="34" t="n">
        <v>-0.969686196907475</v>
      </c>
      <c r="L2865" s="35">
        <f>IF(ISNUMBER(K2865),EXP(K2865),"")</f>
        <v/>
      </c>
      <c r="M2865" s="18" t="inlineStr">
        <is>
          <t>every value from 0.01 to 24.55 in steps of 0.01</t>
        </is>
      </c>
      <c r="N2865" s="18" t="inlineStr">
        <is>
          <t>buildings|large|distance_to_river_km</t>
        </is>
      </c>
    </row>
    <row r="2866">
      <c r="B2866" s="18" t="inlineStr">
        <is>
          <t>buildings|large|distance_to_river_km|12.28</t>
        </is>
      </c>
      <c r="C2866" s="18" t="inlineStr">
        <is>
          <t>buildings</t>
        </is>
      </c>
      <c r="D2866" s="18" t="inlineStr">
        <is>
          <t>large</t>
        </is>
      </c>
      <c r="E2866" s="18" t="inlineStr">
        <is>
          <t>distance_to_river_km</t>
        </is>
      </c>
      <c r="F2866" s="18" t="inlineStr">
        <is>
          <t>spline value</t>
        </is>
      </c>
      <c r="G2866" s="18" t="n"/>
      <c r="H2866" s="33" t="n">
        <v>12.28</v>
      </c>
      <c r="I2866" s="33" t="n"/>
      <c r="J2866" s="33" t="n"/>
      <c r="K2866" s="34" t="n">
        <v>-0.9698639947029876</v>
      </c>
      <c r="L2866" s="35">
        <f>IF(ISNUMBER(K2866),EXP(K2866),"")</f>
        <v/>
      </c>
      <c r="M2866" s="18" t="inlineStr">
        <is>
          <t>every value from 0.01 to 24.55 in steps of 0.01</t>
        </is>
      </c>
      <c r="N2866" s="18" t="inlineStr">
        <is>
          <t>buildings|large|distance_to_river_km</t>
        </is>
      </c>
    </row>
    <row r="2867">
      <c r="B2867" s="18" t="inlineStr">
        <is>
          <t>buildings|large|distance_to_river_km|12.29</t>
        </is>
      </c>
      <c r="C2867" s="18" t="inlineStr">
        <is>
          <t>buildings</t>
        </is>
      </c>
      <c r="D2867" s="18" t="inlineStr">
        <is>
          <t>large</t>
        </is>
      </c>
      <c r="E2867" s="18" t="inlineStr">
        <is>
          <t>distance_to_river_km</t>
        </is>
      </c>
      <c r="F2867" s="18" t="inlineStr">
        <is>
          <t>spline value</t>
        </is>
      </c>
      <c r="G2867" s="18" t="n"/>
      <c r="H2867" s="33" t="n">
        <v>12.29</v>
      </c>
      <c r="I2867" s="33" t="n"/>
      <c r="J2867" s="33" t="n"/>
      <c r="K2867" s="34" t="n">
        <v>-0.9700416810109928</v>
      </c>
      <c r="L2867" s="35">
        <f>IF(ISNUMBER(K2867),EXP(K2867),"")</f>
        <v/>
      </c>
      <c r="M2867" s="18" t="inlineStr">
        <is>
          <t>every value from 0.01 to 24.55 in steps of 0.01</t>
        </is>
      </c>
      <c r="N2867" s="18" t="inlineStr">
        <is>
          <t>buildings|large|distance_to_river_km</t>
        </is>
      </c>
    </row>
    <row r="2868">
      <c r="B2868" s="18" t="inlineStr">
        <is>
          <t>buildings|large|distance_to_river_km|12.30</t>
        </is>
      </c>
      <c r="C2868" s="18" t="inlineStr">
        <is>
          <t>buildings</t>
        </is>
      </c>
      <c r="D2868" s="18" t="inlineStr">
        <is>
          <t>large</t>
        </is>
      </c>
      <c r="E2868" s="18" t="inlineStr">
        <is>
          <t>distance_to_river_km</t>
        </is>
      </c>
      <c r="F2868" s="18" t="inlineStr">
        <is>
          <t>spline value</t>
        </is>
      </c>
      <c r="G2868" s="18" t="n"/>
      <c r="H2868" s="33" t="n">
        <v>12.3</v>
      </c>
      <c r="I2868" s="33" t="n"/>
      <c r="J2868" s="33" t="n"/>
      <c r="K2868" s="34" t="n">
        <v>-0.9702192557445946</v>
      </c>
      <c r="L2868" s="35">
        <f>IF(ISNUMBER(K2868),EXP(K2868),"")</f>
        <v/>
      </c>
      <c r="M2868" s="18" t="inlineStr">
        <is>
          <t>every value from 0.01 to 24.55 in steps of 0.01</t>
        </is>
      </c>
      <c r="N2868" s="18" t="inlineStr">
        <is>
          <t>buildings|large|distance_to_river_km</t>
        </is>
      </c>
    </row>
    <row r="2869">
      <c r="B2869" s="18" t="inlineStr">
        <is>
          <t>buildings|large|distance_to_river_km|12.31</t>
        </is>
      </c>
      <c r="C2869" s="18" t="inlineStr">
        <is>
          <t>buildings</t>
        </is>
      </c>
      <c r="D2869" s="18" t="inlineStr">
        <is>
          <t>large</t>
        </is>
      </c>
      <c r="E2869" s="18" t="inlineStr">
        <is>
          <t>distance_to_river_km</t>
        </is>
      </c>
      <c r="F2869" s="18" t="inlineStr">
        <is>
          <t>spline value</t>
        </is>
      </c>
      <c r="G2869" s="18" t="n"/>
      <c r="H2869" s="33" t="n">
        <v>12.31</v>
      </c>
      <c r="I2869" s="33" t="n"/>
      <c r="J2869" s="33" t="n"/>
      <c r="K2869" s="34" t="n">
        <v>-0.9703967188168968</v>
      </c>
      <c r="L2869" s="35">
        <f>IF(ISNUMBER(K2869),EXP(K2869),"")</f>
        <v/>
      </c>
      <c r="M2869" s="18" t="inlineStr">
        <is>
          <t>every value from 0.01 to 24.55 in steps of 0.01</t>
        </is>
      </c>
      <c r="N2869" s="18" t="inlineStr">
        <is>
          <t>buildings|large|distance_to_river_km</t>
        </is>
      </c>
    </row>
    <row r="2870">
      <c r="B2870" s="18" t="inlineStr">
        <is>
          <t>buildings|large|distance_to_river_km|12.32</t>
        </is>
      </c>
      <c r="C2870" s="18" t="inlineStr">
        <is>
          <t>buildings</t>
        </is>
      </c>
      <c r="D2870" s="18" t="inlineStr">
        <is>
          <t>large</t>
        </is>
      </c>
      <c r="E2870" s="18" t="inlineStr">
        <is>
          <t>distance_to_river_km</t>
        </is>
      </c>
      <c r="F2870" s="18" t="inlineStr">
        <is>
          <t>spline value</t>
        </is>
      </c>
      <c r="G2870" s="18" t="n"/>
      <c r="H2870" s="33" t="n">
        <v>12.32</v>
      </c>
      <c r="I2870" s="33" t="n"/>
      <c r="J2870" s="33" t="n"/>
      <c r="K2870" s="34" t="n">
        <v>-0.9705740701410041</v>
      </c>
      <c r="L2870" s="35">
        <f>IF(ISNUMBER(K2870),EXP(K2870),"")</f>
        <v/>
      </c>
      <c r="M2870" s="18" t="inlineStr">
        <is>
          <t>every value from 0.01 to 24.55 in steps of 0.01</t>
        </is>
      </c>
      <c r="N2870" s="18" t="inlineStr">
        <is>
          <t>buildings|large|distance_to_river_km</t>
        </is>
      </c>
    </row>
    <row r="2871">
      <c r="B2871" s="18" t="inlineStr">
        <is>
          <t>buildings|large|distance_to_river_km|12.33</t>
        </is>
      </c>
      <c r="C2871" s="18" t="inlineStr">
        <is>
          <t>buildings</t>
        </is>
      </c>
      <c r="D2871" s="18" t="inlineStr">
        <is>
          <t>large</t>
        </is>
      </c>
      <c r="E2871" s="18" t="inlineStr">
        <is>
          <t>distance_to_river_km</t>
        </is>
      </c>
      <c r="F2871" s="18" t="inlineStr">
        <is>
          <t>spline value</t>
        </is>
      </c>
      <c r="G2871" s="18" t="n"/>
      <c r="H2871" s="33" t="n">
        <v>12.33</v>
      </c>
      <c r="I2871" s="33" t="n"/>
      <c r="J2871" s="33" t="n"/>
      <c r="K2871" s="34" t="n">
        <v>-0.9707513096300202</v>
      </c>
      <c r="L2871" s="35">
        <f>IF(ISNUMBER(K2871),EXP(K2871),"")</f>
        <v/>
      </c>
      <c r="M2871" s="18" t="inlineStr">
        <is>
          <t>every value from 0.01 to 24.55 in steps of 0.01</t>
        </is>
      </c>
      <c r="N2871" s="18" t="inlineStr">
        <is>
          <t>buildings|large|distance_to_river_km</t>
        </is>
      </c>
    </row>
    <row r="2872">
      <c r="B2872" s="18" t="inlineStr">
        <is>
          <t>buildings|large|distance_to_river_km|12.34</t>
        </is>
      </c>
      <c r="C2872" s="18" t="inlineStr">
        <is>
          <t>buildings</t>
        </is>
      </c>
      <c r="D2872" s="18" t="inlineStr">
        <is>
          <t>large</t>
        </is>
      </c>
      <c r="E2872" s="18" t="inlineStr">
        <is>
          <t>distance_to_river_km</t>
        </is>
      </c>
      <c r="F2872" s="18" t="inlineStr">
        <is>
          <t>spline value</t>
        </is>
      </c>
      <c r="G2872" s="18" t="n"/>
      <c r="H2872" s="33" t="n">
        <v>12.34</v>
      </c>
      <c r="I2872" s="33" t="n"/>
      <c r="J2872" s="33" t="n"/>
      <c r="K2872" s="34" t="n">
        <v>-0.9709284371970488</v>
      </c>
      <c r="L2872" s="35">
        <f>IF(ISNUMBER(K2872),EXP(K2872),"")</f>
        <v/>
      </c>
      <c r="M2872" s="18" t="inlineStr">
        <is>
          <t>every value from 0.01 to 24.55 in steps of 0.01</t>
        </is>
      </c>
      <c r="N2872" s="18" t="inlineStr">
        <is>
          <t>buildings|large|distance_to_river_km</t>
        </is>
      </c>
    </row>
    <row r="2873">
      <c r="B2873" s="18" t="inlineStr">
        <is>
          <t>buildings|large|distance_to_river_km|12.35</t>
        </is>
      </c>
      <c r="C2873" s="18" t="inlineStr">
        <is>
          <t>buildings</t>
        </is>
      </c>
      <c r="D2873" s="18" t="inlineStr">
        <is>
          <t>large</t>
        </is>
      </c>
      <c r="E2873" s="18" t="inlineStr">
        <is>
          <t>distance_to_river_km</t>
        </is>
      </c>
      <c r="F2873" s="18" t="inlineStr">
        <is>
          <t>spline value</t>
        </is>
      </c>
      <c r="G2873" s="18" t="n"/>
      <c r="H2873" s="33" t="n">
        <v>12.35</v>
      </c>
      <c r="I2873" s="33" t="n"/>
      <c r="J2873" s="33" t="n"/>
      <c r="K2873" s="34" t="n">
        <v>-0.9711054527551944</v>
      </c>
      <c r="L2873" s="35">
        <f>IF(ISNUMBER(K2873),EXP(K2873),"")</f>
        <v/>
      </c>
      <c r="M2873" s="18" t="inlineStr">
        <is>
          <t>every value from 0.01 to 24.55 in steps of 0.01</t>
        </is>
      </c>
      <c r="N2873" s="18" t="inlineStr">
        <is>
          <t>buildings|large|distance_to_river_km</t>
        </is>
      </c>
    </row>
    <row r="2874">
      <c r="B2874" s="18" t="inlineStr">
        <is>
          <t>buildings|large|distance_to_river_km|12.36</t>
        </is>
      </c>
      <c r="C2874" s="18" t="inlineStr">
        <is>
          <t>buildings</t>
        </is>
      </c>
      <c r="D2874" s="18" t="inlineStr">
        <is>
          <t>large</t>
        </is>
      </c>
      <c r="E2874" s="18" t="inlineStr">
        <is>
          <t>distance_to_river_km</t>
        </is>
      </c>
      <c r="F2874" s="18" t="inlineStr">
        <is>
          <t>spline value</t>
        </is>
      </c>
      <c r="G2874" s="18" t="n"/>
      <c r="H2874" s="33" t="n">
        <v>12.36</v>
      </c>
      <c r="I2874" s="33" t="n"/>
      <c r="J2874" s="33" t="n"/>
      <c r="K2874" s="34" t="n">
        <v>-0.9712823562175612</v>
      </c>
      <c r="L2874" s="35">
        <f>IF(ISNUMBER(K2874),EXP(K2874),"")</f>
        <v/>
      </c>
      <c r="M2874" s="18" t="inlineStr">
        <is>
          <t>every value from 0.01 to 24.55 in steps of 0.01</t>
        </is>
      </c>
      <c r="N2874" s="18" t="inlineStr">
        <is>
          <t>buildings|large|distance_to_river_km</t>
        </is>
      </c>
    </row>
    <row r="2875">
      <c r="B2875" s="18" t="inlineStr">
        <is>
          <t>buildings|large|distance_to_river_km|12.37</t>
        </is>
      </c>
      <c r="C2875" s="18" t="inlineStr">
        <is>
          <t>buildings</t>
        </is>
      </c>
      <c r="D2875" s="18" t="inlineStr">
        <is>
          <t>large</t>
        </is>
      </c>
      <c r="E2875" s="18" t="inlineStr">
        <is>
          <t>distance_to_river_km</t>
        </is>
      </c>
      <c r="F2875" s="18" t="inlineStr">
        <is>
          <t>spline value</t>
        </is>
      </c>
      <c r="G2875" s="18" t="n"/>
      <c r="H2875" s="33" t="n">
        <v>12.37</v>
      </c>
      <c r="I2875" s="33" t="n"/>
      <c r="J2875" s="33" t="n"/>
      <c r="K2875" s="34" t="n">
        <v>-0.971459147497253</v>
      </c>
      <c r="L2875" s="35">
        <f>IF(ISNUMBER(K2875),EXP(K2875),"")</f>
        <v/>
      </c>
      <c r="M2875" s="18" t="inlineStr">
        <is>
          <t>every value from 0.01 to 24.55 in steps of 0.01</t>
        </is>
      </c>
      <c r="N2875" s="18" t="inlineStr">
        <is>
          <t>buildings|large|distance_to_river_km</t>
        </is>
      </c>
    </row>
    <row r="2876">
      <c r="B2876" s="18" t="inlineStr">
        <is>
          <t>buildings|large|distance_to_river_km|12.38</t>
        </is>
      </c>
      <c r="C2876" s="18" t="inlineStr">
        <is>
          <t>buildings</t>
        </is>
      </c>
      <c r="D2876" s="18" t="inlineStr">
        <is>
          <t>large</t>
        </is>
      </c>
      <c r="E2876" s="18" t="inlineStr">
        <is>
          <t>distance_to_river_km</t>
        </is>
      </c>
      <c r="F2876" s="18" t="inlineStr">
        <is>
          <t>spline value</t>
        </is>
      </c>
      <c r="G2876" s="18" t="n"/>
      <c r="H2876" s="33" t="n">
        <v>12.38</v>
      </c>
      <c r="I2876" s="33" t="n"/>
      <c r="J2876" s="33" t="n"/>
      <c r="K2876" s="34" t="n">
        <v>-0.9716358265073732</v>
      </c>
      <c r="L2876" s="35">
        <f>IF(ISNUMBER(K2876),EXP(K2876),"")</f>
        <v/>
      </c>
      <c r="M2876" s="18" t="inlineStr">
        <is>
          <t>every value from 0.01 to 24.55 in steps of 0.01</t>
        </is>
      </c>
      <c r="N2876" s="18" t="inlineStr">
        <is>
          <t>buildings|large|distance_to_river_km</t>
        </is>
      </c>
    </row>
    <row r="2877">
      <c r="B2877" s="18" t="inlineStr">
        <is>
          <t>buildings|large|distance_to_river_km|12.39</t>
        </is>
      </c>
      <c r="C2877" s="18" t="inlineStr">
        <is>
          <t>buildings</t>
        </is>
      </c>
      <c r="D2877" s="18" t="inlineStr">
        <is>
          <t>large</t>
        </is>
      </c>
      <c r="E2877" s="18" t="inlineStr">
        <is>
          <t>distance_to_river_km</t>
        </is>
      </c>
      <c r="F2877" s="18" t="inlineStr">
        <is>
          <t>spline value</t>
        </is>
      </c>
      <c r="G2877" s="18" t="n"/>
      <c r="H2877" s="33" t="n">
        <v>12.39</v>
      </c>
      <c r="I2877" s="33" t="n"/>
      <c r="J2877" s="33" t="n"/>
      <c r="K2877" s="34" t="n">
        <v>-0.971812393161027</v>
      </c>
      <c r="L2877" s="35">
        <f>IF(ISNUMBER(K2877),EXP(K2877),"")</f>
        <v/>
      </c>
      <c r="M2877" s="18" t="inlineStr">
        <is>
          <t>every value from 0.01 to 24.55 in steps of 0.01</t>
        </is>
      </c>
      <c r="N2877" s="18" t="inlineStr">
        <is>
          <t>buildings|large|distance_to_river_km</t>
        </is>
      </c>
    </row>
    <row r="2878">
      <c r="B2878" s="18" t="inlineStr">
        <is>
          <t>buildings|large|distance_to_river_km|12.40</t>
        </is>
      </c>
      <c r="C2878" s="18" t="inlineStr">
        <is>
          <t>buildings</t>
        </is>
      </c>
      <c r="D2878" s="18" t="inlineStr">
        <is>
          <t>large</t>
        </is>
      </c>
      <c r="E2878" s="18" t="inlineStr">
        <is>
          <t>distance_to_river_km</t>
        </is>
      </c>
      <c r="F2878" s="18" t="inlineStr">
        <is>
          <t>spline value</t>
        </is>
      </c>
      <c r="G2878" s="18" t="n"/>
      <c r="H2878" s="33" t="n">
        <v>12.4</v>
      </c>
      <c r="I2878" s="33" t="n"/>
      <c r="J2878" s="33" t="n"/>
      <c r="K2878" s="34" t="n">
        <v>-0.971988847371318</v>
      </c>
      <c r="L2878" s="35">
        <f>IF(ISNUMBER(K2878),EXP(K2878),"")</f>
        <v/>
      </c>
      <c r="M2878" s="18" t="inlineStr">
        <is>
          <t>every value from 0.01 to 24.55 in steps of 0.01</t>
        </is>
      </c>
      <c r="N2878" s="18" t="inlineStr">
        <is>
          <t>buildings|large|distance_to_river_km</t>
        </is>
      </c>
    </row>
    <row r="2879">
      <c r="B2879" s="18" t="inlineStr">
        <is>
          <t>buildings|large|distance_to_river_km|12.41</t>
        </is>
      </c>
      <c r="C2879" s="18" t="inlineStr">
        <is>
          <t>buildings</t>
        </is>
      </c>
      <c r="D2879" s="18" t="inlineStr">
        <is>
          <t>large</t>
        </is>
      </c>
      <c r="E2879" s="18" t="inlineStr">
        <is>
          <t>distance_to_river_km</t>
        </is>
      </c>
      <c r="F2879" s="18" t="inlineStr">
        <is>
          <t>spline value</t>
        </is>
      </c>
      <c r="G2879" s="18" t="n"/>
      <c r="H2879" s="33" t="n">
        <v>12.41</v>
      </c>
      <c r="I2879" s="33" t="n"/>
      <c r="J2879" s="33" t="n"/>
      <c r="K2879" s="34" t="n">
        <v>-0.9721651890513496</v>
      </c>
      <c r="L2879" s="35">
        <f>IF(ISNUMBER(K2879),EXP(K2879),"")</f>
        <v/>
      </c>
      <c r="M2879" s="18" t="inlineStr">
        <is>
          <t>every value from 0.01 to 24.55 in steps of 0.01</t>
        </is>
      </c>
      <c r="N2879" s="18" t="inlineStr">
        <is>
          <t>buildings|large|distance_to_river_km</t>
        </is>
      </c>
    </row>
    <row r="2880">
      <c r="B2880" s="18" t="inlineStr">
        <is>
          <t>buildings|large|distance_to_river_km|12.42</t>
        </is>
      </c>
      <c r="C2880" s="18" t="inlineStr">
        <is>
          <t>buildings</t>
        </is>
      </c>
      <c r="D2880" s="18" t="inlineStr">
        <is>
          <t>large</t>
        </is>
      </c>
      <c r="E2880" s="18" t="inlineStr">
        <is>
          <t>distance_to_river_km</t>
        </is>
      </c>
      <c r="F2880" s="18" t="inlineStr">
        <is>
          <t>spline value</t>
        </is>
      </c>
      <c r="G2880" s="18" t="n"/>
      <c r="H2880" s="33" t="n">
        <v>12.42</v>
      </c>
      <c r="I2880" s="33" t="n"/>
      <c r="J2880" s="33" t="n"/>
      <c r="K2880" s="34" t="n">
        <v>-0.9723414181142267</v>
      </c>
      <c r="L2880" s="35">
        <f>IF(ISNUMBER(K2880),EXP(K2880),"")</f>
        <v/>
      </c>
      <c r="M2880" s="18" t="inlineStr">
        <is>
          <t>every value from 0.01 to 24.55 in steps of 0.01</t>
        </is>
      </c>
      <c r="N2880" s="18" t="inlineStr">
        <is>
          <t>buildings|large|distance_to_river_km</t>
        </is>
      </c>
    </row>
    <row r="2881">
      <c r="B2881" s="18" t="inlineStr">
        <is>
          <t>buildings|large|distance_to_river_km|12.43</t>
        </is>
      </c>
      <c r="C2881" s="18" t="inlineStr">
        <is>
          <t>buildings</t>
        </is>
      </c>
      <c r="D2881" s="18" t="inlineStr">
        <is>
          <t>large</t>
        </is>
      </c>
      <c r="E2881" s="18" t="inlineStr">
        <is>
          <t>distance_to_river_km</t>
        </is>
      </c>
      <c r="F2881" s="18" t="inlineStr">
        <is>
          <t>spline value</t>
        </is>
      </c>
      <c r="G2881" s="18" t="n"/>
      <c r="H2881" s="33" t="n">
        <v>12.43</v>
      </c>
      <c r="I2881" s="33" t="n"/>
      <c r="J2881" s="33" t="n"/>
      <c r="K2881" s="34" t="n">
        <v>-0.9725175344730531</v>
      </c>
      <c r="L2881" s="35">
        <f>IF(ISNUMBER(K2881),EXP(K2881),"")</f>
        <v/>
      </c>
      <c r="M2881" s="18" t="inlineStr">
        <is>
          <t>every value from 0.01 to 24.55 in steps of 0.01</t>
        </is>
      </c>
      <c r="N2881" s="18" t="inlineStr">
        <is>
          <t>buildings|large|distance_to_river_km</t>
        </is>
      </c>
    </row>
    <row r="2882">
      <c r="B2882" s="18" t="inlineStr">
        <is>
          <t>buildings|large|distance_to_river_km|12.44</t>
        </is>
      </c>
      <c r="C2882" s="18" t="inlineStr">
        <is>
          <t>buildings</t>
        </is>
      </c>
      <c r="D2882" s="18" t="inlineStr">
        <is>
          <t>large</t>
        </is>
      </c>
      <c r="E2882" s="18" t="inlineStr">
        <is>
          <t>distance_to_river_km</t>
        </is>
      </c>
      <c r="F2882" s="18" t="inlineStr">
        <is>
          <t>spline value</t>
        </is>
      </c>
      <c r="G2882" s="18" t="n"/>
      <c r="H2882" s="33" t="n">
        <v>12.44</v>
      </c>
      <c r="I2882" s="33" t="n"/>
      <c r="J2882" s="33" t="n"/>
      <c r="K2882" s="34" t="n">
        <v>-0.9726935380409332</v>
      </c>
      <c r="L2882" s="35">
        <f>IF(ISNUMBER(K2882),EXP(K2882),"")</f>
        <v/>
      </c>
      <c r="M2882" s="18" t="inlineStr">
        <is>
          <t>every value from 0.01 to 24.55 in steps of 0.01</t>
        </is>
      </c>
      <c r="N2882" s="18" t="inlineStr">
        <is>
          <t>buildings|large|distance_to_river_km</t>
        </is>
      </c>
    </row>
    <row r="2883">
      <c r="B2883" s="18" t="inlineStr">
        <is>
          <t>buildings|large|distance_to_river_km|12.45</t>
        </is>
      </c>
      <c r="C2883" s="18" t="inlineStr">
        <is>
          <t>buildings</t>
        </is>
      </c>
      <c r="D2883" s="18" t="inlineStr">
        <is>
          <t>large</t>
        </is>
      </c>
      <c r="E2883" s="18" t="inlineStr">
        <is>
          <t>distance_to_river_km</t>
        </is>
      </c>
      <c r="F2883" s="18" t="inlineStr">
        <is>
          <t>spline value</t>
        </is>
      </c>
      <c r="G2883" s="18" t="n"/>
      <c r="H2883" s="33" t="n">
        <v>12.45</v>
      </c>
      <c r="I2883" s="33" t="n"/>
      <c r="J2883" s="33" t="n"/>
      <c r="K2883" s="34" t="n">
        <v>-0.9728694287309702</v>
      </c>
      <c r="L2883" s="35">
        <f>IF(ISNUMBER(K2883),EXP(K2883),"")</f>
        <v/>
      </c>
      <c r="M2883" s="18" t="inlineStr">
        <is>
          <t>every value from 0.01 to 24.55 in steps of 0.01</t>
        </is>
      </c>
      <c r="N2883" s="18" t="inlineStr">
        <is>
          <t>buildings|large|distance_to_river_km</t>
        </is>
      </c>
    </row>
    <row r="2884">
      <c r="B2884" s="18" t="inlineStr">
        <is>
          <t>buildings|large|distance_to_river_km|12.46</t>
        </is>
      </c>
      <c r="C2884" s="18" t="inlineStr">
        <is>
          <t>buildings</t>
        </is>
      </c>
      <c r="D2884" s="18" t="inlineStr">
        <is>
          <t>large</t>
        </is>
      </c>
      <c r="E2884" s="18" t="inlineStr">
        <is>
          <t>distance_to_river_km</t>
        </is>
      </c>
      <c r="F2884" s="18" t="inlineStr">
        <is>
          <t>spline value</t>
        </is>
      </c>
      <c r="G2884" s="18" t="n"/>
      <c r="H2884" s="33" t="n">
        <v>12.46</v>
      </c>
      <c r="I2884" s="33" t="n"/>
      <c r="J2884" s="33" t="n"/>
      <c r="K2884" s="34" t="n">
        <v>-0.9730452064562688</v>
      </c>
      <c r="L2884" s="35">
        <f>IF(ISNUMBER(K2884),EXP(K2884),"")</f>
        <v/>
      </c>
      <c r="M2884" s="18" t="inlineStr">
        <is>
          <t>every value from 0.01 to 24.55 in steps of 0.01</t>
        </is>
      </c>
      <c r="N2884" s="18" t="inlineStr">
        <is>
          <t>buildings|large|distance_to_river_km</t>
        </is>
      </c>
    </row>
    <row r="2885">
      <c r="B2885" s="18" t="inlineStr">
        <is>
          <t>buildings|large|distance_to_river_km|12.47</t>
        </is>
      </c>
      <c r="C2885" s="18" t="inlineStr">
        <is>
          <t>buildings</t>
        </is>
      </c>
      <c r="D2885" s="18" t="inlineStr">
        <is>
          <t>large</t>
        </is>
      </c>
      <c r="E2885" s="18" t="inlineStr">
        <is>
          <t>distance_to_river_km</t>
        </is>
      </c>
      <c r="F2885" s="18" t="inlineStr">
        <is>
          <t>spline value</t>
        </is>
      </c>
      <c r="G2885" s="18" t="n"/>
      <c r="H2885" s="33" t="n">
        <v>12.47</v>
      </c>
      <c r="I2885" s="33" t="n"/>
      <c r="J2885" s="33" t="n"/>
      <c r="K2885" s="34" t="n">
        <v>-0.9732208711299326</v>
      </c>
      <c r="L2885" s="35">
        <f>IF(ISNUMBER(K2885),EXP(K2885),"")</f>
        <v/>
      </c>
      <c r="M2885" s="18" t="inlineStr">
        <is>
          <t>every value from 0.01 to 24.55 in steps of 0.01</t>
        </is>
      </c>
      <c r="N2885" s="18" t="inlineStr">
        <is>
          <t>buildings|large|distance_to_river_km</t>
        </is>
      </c>
    </row>
    <row r="2886">
      <c r="B2886" s="18" t="inlineStr">
        <is>
          <t>buildings|large|distance_to_river_km|12.48</t>
        </is>
      </c>
      <c r="C2886" s="18" t="inlineStr">
        <is>
          <t>buildings</t>
        </is>
      </c>
      <c r="D2886" s="18" t="inlineStr">
        <is>
          <t>large</t>
        </is>
      </c>
      <c r="E2886" s="18" t="inlineStr">
        <is>
          <t>distance_to_river_km</t>
        </is>
      </c>
      <c r="F2886" s="18" t="inlineStr">
        <is>
          <t>spline value</t>
        </is>
      </c>
      <c r="G2886" s="18" t="n"/>
      <c r="H2886" s="33" t="n">
        <v>12.48</v>
      </c>
      <c r="I2886" s="33" t="n"/>
      <c r="J2886" s="33" t="n"/>
      <c r="K2886" s="34" t="n">
        <v>-0.9733964226650659</v>
      </c>
      <c r="L2886" s="35">
        <f>IF(ISNUMBER(K2886),EXP(K2886),"")</f>
        <v/>
      </c>
      <c r="M2886" s="18" t="inlineStr">
        <is>
          <t>every value from 0.01 to 24.55 in steps of 0.01</t>
        </is>
      </c>
      <c r="N2886" s="18" t="inlineStr">
        <is>
          <t>buildings|large|distance_to_river_km</t>
        </is>
      </c>
    </row>
    <row r="2887">
      <c r="B2887" s="18" t="inlineStr">
        <is>
          <t>buildings|large|distance_to_river_km|12.49</t>
        </is>
      </c>
      <c r="C2887" s="18" t="inlineStr">
        <is>
          <t>buildings</t>
        </is>
      </c>
      <c r="D2887" s="18" t="inlineStr">
        <is>
          <t>large</t>
        </is>
      </c>
      <c r="E2887" s="18" t="inlineStr">
        <is>
          <t>distance_to_river_km</t>
        </is>
      </c>
      <c r="F2887" s="18" t="inlineStr">
        <is>
          <t>spline value</t>
        </is>
      </c>
      <c r="G2887" s="18" t="n"/>
      <c r="H2887" s="33" t="n">
        <v>12.49</v>
      </c>
      <c r="I2887" s="33" t="n"/>
      <c r="J2887" s="33" t="n"/>
      <c r="K2887" s="34" t="n">
        <v>-0.9735718609747727</v>
      </c>
      <c r="L2887" s="35">
        <f>IF(ISNUMBER(K2887),EXP(K2887),"")</f>
        <v/>
      </c>
      <c r="M2887" s="18" t="inlineStr">
        <is>
          <t>every value from 0.01 to 24.55 in steps of 0.01</t>
        </is>
      </c>
      <c r="N2887" s="18" t="inlineStr">
        <is>
          <t>buildings|large|distance_to_river_km</t>
        </is>
      </c>
    </row>
    <row r="2888">
      <c r="B2888" s="18" t="inlineStr">
        <is>
          <t>buildings|large|distance_to_river_km|12.50</t>
        </is>
      </c>
      <c r="C2888" s="18" t="inlineStr">
        <is>
          <t>buildings</t>
        </is>
      </c>
      <c r="D2888" s="18" t="inlineStr">
        <is>
          <t>large</t>
        </is>
      </c>
      <c r="E2888" s="18" t="inlineStr">
        <is>
          <t>distance_to_river_km</t>
        </is>
      </c>
      <c r="F2888" s="18" t="inlineStr">
        <is>
          <t>spline value</t>
        </is>
      </c>
      <c r="G2888" s="18" t="n"/>
      <c r="H2888" s="33" t="n">
        <v>12.5</v>
      </c>
      <c r="I2888" s="33" t="n"/>
      <c r="J2888" s="33" t="n"/>
      <c r="K2888" s="34" t="n">
        <v>-0.9737471859721571</v>
      </c>
      <c r="L2888" s="35">
        <f>IF(ISNUMBER(K2888),EXP(K2888),"")</f>
        <v/>
      </c>
      <c r="M2888" s="18" t="inlineStr">
        <is>
          <t>every value from 0.01 to 24.55 in steps of 0.01</t>
        </is>
      </c>
      <c r="N2888" s="18" t="inlineStr">
        <is>
          <t>buildings|large|distance_to_river_km</t>
        </is>
      </c>
    </row>
    <row r="2889">
      <c r="B2889" s="18" t="inlineStr">
        <is>
          <t>buildings|large|distance_to_river_km|12.51</t>
        </is>
      </c>
      <c r="C2889" s="18" t="inlineStr">
        <is>
          <t>buildings</t>
        </is>
      </c>
      <c r="D2889" s="18" t="inlineStr">
        <is>
          <t>large</t>
        </is>
      </c>
      <c r="E2889" s="18" t="inlineStr">
        <is>
          <t>distance_to_river_km</t>
        </is>
      </c>
      <c r="F2889" s="18" t="inlineStr">
        <is>
          <t>spline value</t>
        </is>
      </c>
      <c r="G2889" s="18" t="n"/>
      <c r="H2889" s="33" t="n">
        <v>12.51</v>
      </c>
      <c r="I2889" s="33" t="n"/>
      <c r="J2889" s="33" t="n"/>
      <c r="K2889" s="34" t="n">
        <v>-0.9739223975703236</v>
      </c>
      <c r="L2889" s="35">
        <f>IF(ISNUMBER(K2889),EXP(K2889),"")</f>
        <v/>
      </c>
      <c r="M2889" s="18" t="inlineStr">
        <is>
          <t>every value from 0.01 to 24.55 in steps of 0.01</t>
        </is>
      </c>
      <c r="N2889" s="18" t="inlineStr">
        <is>
          <t>buildings|large|distance_to_river_km</t>
        </is>
      </c>
    </row>
    <row r="2890">
      <c r="B2890" s="18" t="inlineStr">
        <is>
          <t>buildings|large|distance_to_river_km|12.52</t>
        </is>
      </c>
      <c r="C2890" s="18" t="inlineStr">
        <is>
          <t>buildings</t>
        </is>
      </c>
      <c r="D2890" s="18" t="inlineStr">
        <is>
          <t>large</t>
        </is>
      </c>
      <c r="E2890" s="18" t="inlineStr">
        <is>
          <t>distance_to_river_km</t>
        </is>
      </c>
      <c r="F2890" s="18" t="inlineStr">
        <is>
          <t>spline value</t>
        </is>
      </c>
      <c r="G2890" s="18" t="n"/>
      <c r="H2890" s="33" t="n">
        <v>12.52</v>
      </c>
      <c r="I2890" s="33" t="n"/>
      <c r="J2890" s="33" t="n"/>
      <c r="K2890" s="34" t="n">
        <v>-0.9740974956823754</v>
      </c>
      <c r="L2890" s="35">
        <f>IF(ISNUMBER(K2890),EXP(K2890),"")</f>
        <v/>
      </c>
      <c r="M2890" s="18" t="inlineStr">
        <is>
          <t>every value from 0.01 to 24.55 in steps of 0.01</t>
        </is>
      </c>
      <c r="N2890" s="18" t="inlineStr">
        <is>
          <t>buildings|large|distance_to_river_km</t>
        </is>
      </c>
    </row>
    <row r="2891">
      <c r="B2891" s="18" t="inlineStr">
        <is>
          <t>buildings|large|distance_to_river_km|12.53</t>
        </is>
      </c>
      <c r="C2891" s="18" t="inlineStr">
        <is>
          <t>buildings</t>
        </is>
      </c>
      <c r="D2891" s="18" t="inlineStr">
        <is>
          <t>large</t>
        </is>
      </c>
      <c r="E2891" s="18" t="inlineStr">
        <is>
          <t>distance_to_river_km</t>
        </is>
      </c>
      <c r="F2891" s="18" t="inlineStr">
        <is>
          <t>spline value</t>
        </is>
      </c>
      <c r="G2891" s="18" t="n"/>
      <c r="H2891" s="33" t="n">
        <v>12.53</v>
      </c>
      <c r="I2891" s="33" t="n"/>
      <c r="J2891" s="33" t="n"/>
      <c r="K2891" s="34" t="n">
        <v>-0.974272480221417</v>
      </c>
      <c r="L2891" s="35">
        <f>IF(ISNUMBER(K2891),EXP(K2891),"")</f>
        <v/>
      </c>
      <c r="M2891" s="18" t="inlineStr">
        <is>
          <t>every value from 0.01 to 24.55 in steps of 0.01</t>
        </is>
      </c>
      <c r="N2891" s="18" t="inlineStr">
        <is>
          <t>buildings|large|distance_to_river_km</t>
        </is>
      </c>
    </row>
    <row r="2892">
      <c r="B2892" s="18" t="inlineStr">
        <is>
          <t>buildings|large|distance_to_river_km|12.54</t>
        </is>
      </c>
      <c r="C2892" s="18" t="inlineStr">
        <is>
          <t>buildings</t>
        </is>
      </c>
      <c r="D2892" s="18" t="inlineStr">
        <is>
          <t>large</t>
        </is>
      </c>
      <c r="E2892" s="18" t="inlineStr">
        <is>
          <t>distance_to_river_km</t>
        </is>
      </c>
      <c r="F2892" s="18" t="inlineStr">
        <is>
          <t>spline value</t>
        </is>
      </c>
      <c r="G2892" s="18" t="n"/>
      <c r="H2892" s="33" t="n">
        <v>12.54</v>
      </c>
      <c r="I2892" s="33" t="n"/>
      <c r="J2892" s="33" t="n"/>
      <c r="K2892" s="34" t="n">
        <v>-0.9744473511005523</v>
      </c>
      <c r="L2892" s="35">
        <f>IF(ISNUMBER(K2892),EXP(K2892),"")</f>
        <v/>
      </c>
      <c r="M2892" s="18" t="inlineStr">
        <is>
          <t>every value from 0.01 to 24.55 in steps of 0.01</t>
        </is>
      </c>
      <c r="N2892" s="18" t="inlineStr">
        <is>
          <t>buildings|large|distance_to_river_km</t>
        </is>
      </c>
    </row>
    <row r="2893">
      <c r="B2893" s="18" t="inlineStr">
        <is>
          <t>buildings|large|distance_to_river_km|12.55</t>
        </is>
      </c>
      <c r="C2893" s="18" t="inlineStr">
        <is>
          <t>buildings</t>
        </is>
      </c>
      <c r="D2893" s="18" t="inlineStr">
        <is>
          <t>large</t>
        </is>
      </c>
      <c r="E2893" s="18" t="inlineStr">
        <is>
          <t>distance_to_river_km</t>
        </is>
      </c>
      <c r="F2893" s="18" t="inlineStr">
        <is>
          <t>spline value</t>
        </is>
      </c>
      <c r="G2893" s="18" t="n"/>
      <c r="H2893" s="33" t="n">
        <v>12.55</v>
      </c>
      <c r="I2893" s="33" t="n"/>
      <c r="J2893" s="33" t="n"/>
      <c r="K2893" s="34" t="n">
        <v>-0.9746221082328856</v>
      </c>
      <c r="L2893" s="35">
        <f>IF(ISNUMBER(K2893),EXP(K2893),"")</f>
        <v/>
      </c>
      <c r="M2893" s="18" t="inlineStr">
        <is>
          <t>every value from 0.01 to 24.55 in steps of 0.01</t>
        </is>
      </c>
      <c r="N2893" s="18" t="inlineStr">
        <is>
          <t>buildings|large|distance_to_river_km</t>
        </is>
      </c>
    </row>
    <row r="2894">
      <c r="B2894" s="18" t="inlineStr">
        <is>
          <t>buildings|large|distance_to_river_km|12.56</t>
        </is>
      </c>
      <c r="C2894" s="18" t="inlineStr">
        <is>
          <t>buildings</t>
        </is>
      </c>
      <c r="D2894" s="18" t="inlineStr">
        <is>
          <t>large</t>
        </is>
      </c>
      <c r="E2894" s="18" t="inlineStr">
        <is>
          <t>distance_to_river_km</t>
        </is>
      </c>
      <c r="F2894" s="18" t="inlineStr">
        <is>
          <t>spline value</t>
        </is>
      </c>
      <c r="G2894" s="18" t="n"/>
      <c r="H2894" s="33" t="n">
        <v>12.56</v>
      </c>
      <c r="I2894" s="33" t="n"/>
      <c r="J2894" s="33" t="n"/>
      <c r="K2894" s="34" t="n">
        <v>-0.9747967515315207</v>
      </c>
      <c r="L2894" s="35">
        <f>IF(ISNUMBER(K2894),EXP(K2894),"")</f>
        <v/>
      </c>
      <c r="M2894" s="18" t="inlineStr">
        <is>
          <t>every value from 0.01 to 24.55 in steps of 0.01</t>
        </is>
      </c>
      <c r="N2894" s="18" t="inlineStr">
        <is>
          <t>buildings|large|distance_to_river_km</t>
        </is>
      </c>
    </row>
    <row r="2895">
      <c r="B2895" s="18" t="inlineStr">
        <is>
          <t>buildings|large|distance_to_river_km|12.57</t>
        </is>
      </c>
      <c r="C2895" s="18" t="inlineStr">
        <is>
          <t>buildings</t>
        </is>
      </c>
      <c r="D2895" s="18" t="inlineStr">
        <is>
          <t>large</t>
        </is>
      </c>
      <c r="E2895" s="18" t="inlineStr">
        <is>
          <t>distance_to_river_km</t>
        </is>
      </c>
      <c r="F2895" s="18" t="inlineStr">
        <is>
          <t>spline value</t>
        </is>
      </c>
      <c r="G2895" s="18" t="n"/>
      <c r="H2895" s="33" t="n">
        <v>12.57</v>
      </c>
      <c r="I2895" s="33" t="n"/>
      <c r="J2895" s="33" t="n"/>
      <c r="K2895" s="34" t="n">
        <v>-0.9749712809095619</v>
      </c>
      <c r="L2895" s="35">
        <f>IF(ISNUMBER(K2895),EXP(K2895),"")</f>
        <v/>
      </c>
      <c r="M2895" s="18" t="inlineStr">
        <is>
          <t>every value from 0.01 to 24.55 in steps of 0.01</t>
        </is>
      </c>
      <c r="N2895" s="18" t="inlineStr">
        <is>
          <t>buildings|large|distance_to_river_km</t>
        </is>
      </c>
    </row>
    <row r="2896">
      <c r="B2896" s="18" t="inlineStr">
        <is>
          <t>buildings|large|distance_to_river_km|12.58</t>
        </is>
      </c>
      <c r="C2896" s="18" t="inlineStr">
        <is>
          <t>buildings</t>
        </is>
      </c>
      <c r="D2896" s="18" t="inlineStr">
        <is>
          <t>large</t>
        </is>
      </c>
      <c r="E2896" s="18" t="inlineStr">
        <is>
          <t>distance_to_river_km</t>
        </is>
      </c>
      <c r="F2896" s="18" t="inlineStr">
        <is>
          <t>spline value</t>
        </is>
      </c>
      <c r="G2896" s="18" t="n"/>
      <c r="H2896" s="33" t="n">
        <v>12.58</v>
      </c>
      <c r="I2896" s="33" t="n"/>
      <c r="J2896" s="33" t="n"/>
      <c r="K2896" s="34" t="n">
        <v>-0.9751456962801131</v>
      </c>
      <c r="L2896" s="35">
        <f>IF(ISNUMBER(K2896),EXP(K2896),"")</f>
        <v/>
      </c>
      <c r="M2896" s="18" t="inlineStr">
        <is>
          <t>every value from 0.01 to 24.55 in steps of 0.01</t>
        </is>
      </c>
      <c r="N2896" s="18" t="inlineStr">
        <is>
          <t>buildings|large|distance_to_river_km</t>
        </is>
      </c>
    </row>
    <row r="2897">
      <c r="B2897" s="18" t="inlineStr">
        <is>
          <t>buildings|large|distance_to_river_km|12.59</t>
        </is>
      </c>
      <c r="C2897" s="18" t="inlineStr">
        <is>
          <t>buildings</t>
        </is>
      </c>
      <c r="D2897" s="18" t="inlineStr">
        <is>
          <t>large</t>
        </is>
      </c>
      <c r="E2897" s="18" t="inlineStr">
        <is>
          <t>distance_to_river_km</t>
        </is>
      </c>
      <c r="F2897" s="18" t="inlineStr">
        <is>
          <t>spline value</t>
        </is>
      </c>
      <c r="G2897" s="18" t="n"/>
      <c r="H2897" s="33" t="n">
        <v>12.59</v>
      </c>
      <c r="I2897" s="33" t="n"/>
      <c r="J2897" s="33" t="n"/>
      <c r="K2897" s="34" t="n">
        <v>-0.9753199975562781</v>
      </c>
      <c r="L2897" s="35">
        <f>IF(ISNUMBER(K2897),EXP(K2897),"")</f>
        <v/>
      </c>
      <c r="M2897" s="18" t="inlineStr">
        <is>
          <t>every value from 0.01 to 24.55 in steps of 0.01</t>
        </is>
      </c>
      <c r="N2897" s="18" t="inlineStr">
        <is>
          <t>buildings|large|distance_to_river_km</t>
        </is>
      </c>
    </row>
    <row r="2898">
      <c r="B2898" s="18" t="inlineStr">
        <is>
          <t>buildings|large|distance_to_river_km|12.60</t>
        </is>
      </c>
      <c r="C2898" s="18" t="inlineStr">
        <is>
          <t>buildings</t>
        </is>
      </c>
      <c r="D2898" s="18" t="inlineStr">
        <is>
          <t>large</t>
        </is>
      </c>
      <c r="E2898" s="18" t="inlineStr">
        <is>
          <t>distance_to_river_km</t>
        </is>
      </c>
      <c r="F2898" s="18" t="inlineStr">
        <is>
          <t>spline value</t>
        </is>
      </c>
      <c r="G2898" s="18" t="n"/>
      <c r="H2898" s="33" t="n">
        <v>12.6</v>
      </c>
      <c r="I2898" s="33" t="n"/>
      <c r="J2898" s="33" t="n"/>
      <c r="K2898" s="34" t="n">
        <v>-0.9754941846511608</v>
      </c>
      <c r="L2898" s="35">
        <f>IF(ISNUMBER(K2898),EXP(K2898),"")</f>
        <v/>
      </c>
      <c r="M2898" s="18" t="inlineStr">
        <is>
          <t>every value from 0.01 to 24.55 in steps of 0.01</t>
        </is>
      </c>
      <c r="N2898" s="18" t="inlineStr">
        <is>
          <t>buildings|large|distance_to_river_km</t>
        </is>
      </c>
    </row>
    <row r="2899">
      <c r="B2899" s="18" t="inlineStr">
        <is>
          <t>buildings|large|distance_to_river_km|12.61</t>
        </is>
      </c>
      <c r="C2899" s="18" t="inlineStr">
        <is>
          <t>buildings</t>
        </is>
      </c>
      <c r="D2899" s="18" t="inlineStr">
        <is>
          <t>large</t>
        </is>
      </c>
      <c r="E2899" s="18" t="inlineStr">
        <is>
          <t>distance_to_river_km</t>
        </is>
      </c>
      <c r="F2899" s="18" t="inlineStr">
        <is>
          <t>spline value</t>
        </is>
      </c>
      <c r="G2899" s="18" t="n"/>
      <c r="H2899" s="33" t="n">
        <v>12.61</v>
      </c>
      <c r="I2899" s="33" t="n"/>
      <c r="J2899" s="33" t="n"/>
      <c r="K2899" s="34" t="n">
        <v>-0.9756682574778662</v>
      </c>
      <c r="L2899" s="35">
        <f>IF(ISNUMBER(K2899),EXP(K2899),"")</f>
        <v/>
      </c>
      <c r="M2899" s="18" t="inlineStr">
        <is>
          <t>every value from 0.01 to 24.55 in steps of 0.01</t>
        </is>
      </c>
      <c r="N2899" s="18" t="inlineStr">
        <is>
          <t>buildings|large|distance_to_river_km</t>
        </is>
      </c>
    </row>
    <row r="2900">
      <c r="B2900" s="18" t="inlineStr">
        <is>
          <t>buildings|large|distance_to_river_km|12.62</t>
        </is>
      </c>
      <c r="C2900" s="18" t="inlineStr">
        <is>
          <t>buildings</t>
        </is>
      </c>
      <c r="D2900" s="18" t="inlineStr">
        <is>
          <t>large</t>
        </is>
      </c>
      <c r="E2900" s="18" t="inlineStr">
        <is>
          <t>distance_to_river_km</t>
        </is>
      </c>
      <c r="F2900" s="18" t="inlineStr">
        <is>
          <t>spline value</t>
        </is>
      </c>
      <c r="G2900" s="18" t="n"/>
      <c r="H2900" s="33" t="n">
        <v>12.62</v>
      </c>
      <c r="I2900" s="33" t="n"/>
      <c r="J2900" s="33" t="n"/>
      <c r="K2900" s="34" t="n">
        <v>-0.9758422159494977</v>
      </c>
      <c r="L2900" s="35">
        <f>IF(ISNUMBER(K2900),EXP(K2900),"")</f>
        <v/>
      </c>
      <c r="M2900" s="18" t="inlineStr">
        <is>
          <t>every value from 0.01 to 24.55 in steps of 0.01</t>
        </is>
      </c>
      <c r="N2900" s="18" t="inlineStr">
        <is>
          <t>buildings|large|distance_to_river_km</t>
        </is>
      </c>
    </row>
    <row r="2901">
      <c r="B2901" s="18" t="inlineStr">
        <is>
          <t>buildings|large|distance_to_river_km|12.63</t>
        </is>
      </c>
      <c r="C2901" s="18" t="inlineStr">
        <is>
          <t>buildings</t>
        </is>
      </c>
      <c r="D2901" s="18" t="inlineStr">
        <is>
          <t>large</t>
        </is>
      </c>
      <c r="E2901" s="18" t="inlineStr">
        <is>
          <t>distance_to_river_km</t>
        </is>
      </c>
      <c r="F2901" s="18" t="inlineStr">
        <is>
          <t>spline value</t>
        </is>
      </c>
      <c r="G2901" s="18" t="n"/>
      <c r="H2901" s="33" t="n">
        <v>12.63</v>
      </c>
      <c r="I2901" s="33" t="n"/>
      <c r="J2901" s="33" t="n"/>
      <c r="K2901" s="34" t="n">
        <v>-0.9760160599791591</v>
      </c>
      <c r="L2901" s="35">
        <f>IF(ISNUMBER(K2901),EXP(K2901),"")</f>
        <v/>
      </c>
      <c r="M2901" s="18" t="inlineStr">
        <is>
          <t>every value from 0.01 to 24.55 in steps of 0.01</t>
        </is>
      </c>
      <c r="N2901" s="18" t="inlineStr">
        <is>
          <t>buildings|large|distance_to_river_km</t>
        </is>
      </c>
    </row>
    <row r="2902">
      <c r="B2902" s="18" t="inlineStr">
        <is>
          <t>buildings|large|distance_to_river_km|12.64</t>
        </is>
      </c>
      <c r="C2902" s="18" t="inlineStr">
        <is>
          <t>buildings</t>
        </is>
      </c>
      <c r="D2902" s="18" t="inlineStr">
        <is>
          <t>large</t>
        </is>
      </c>
      <c r="E2902" s="18" t="inlineStr">
        <is>
          <t>distance_to_river_km</t>
        </is>
      </c>
      <c r="F2902" s="18" t="inlineStr">
        <is>
          <t>spline value</t>
        </is>
      </c>
      <c r="G2902" s="18" t="n"/>
      <c r="H2902" s="33" t="n">
        <v>12.64</v>
      </c>
      <c r="I2902" s="33" t="n"/>
      <c r="J2902" s="33" t="n"/>
      <c r="K2902" s="34" t="n">
        <v>-0.9761897894799551</v>
      </c>
      <c r="L2902" s="35">
        <f>IF(ISNUMBER(K2902),EXP(K2902),"")</f>
        <v/>
      </c>
      <c r="M2902" s="18" t="inlineStr">
        <is>
          <t>every value from 0.01 to 24.55 in steps of 0.01</t>
        </is>
      </c>
      <c r="N2902" s="18" t="inlineStr">
        <is>
          <t>buildings|large|distance_to_river_km</t>
        </is>
      </c>
    </row>
    <row r="2903">
      <c r="B2903" s="18" t="inlineStr">
        <is>
          <t>buildings|large|distance_to_river_km|12.65</t>
        </is>
      </c>
      <c r="C2903" s="18" t="inlineStr">
        <is>
          <t>buildings</t>
        </is>
      </c>
      <c r="D2903" s="18" t="inlineStr">
        <is>
          <t>large</t>
        </is>
      </c>
      <c r="E2903" s="18" t="inlineStr">
        <is>
          <t>distance_to_river_km</t>
        </is>
      </c>
      <c r="F2903" s="18" t="inlineStr">
        <is>
          <t>spline value</t>
        </is>
      </c>
      <c r="G2903" s="18" t="n"/>
      <c r="H2903" s="33" t="n">
        <v>12.65</v>
      </c>
      <c r="I2903" s="33" t="n"/>
      <c r="J2903" s="33" t="n"/>
      <c r="K2903" s="34" t="n">
        <v>-0.9763634043649891</v>
      </c>
      <c r="L2903" s="35">
        <f>IF(ISNUMBER(K2903),EXP(K2903),"")</f>
        <v/>
      </c>
      <c r="M2903" s="18" t="inlineStr">
        <is>
          <t>every value from 0.01 to 24.55 in steps of 0.01</t>
        </is>
      </c>
      <c r="N2903" s="18" t="inlineStr">
        <is>
          <t>buildings|large|distance_to_river_km</t>
        </is>
      </c>
    </row>
    <row r="2904">
      <c r="B2904" s="18" t="inlineStr">
        <is>
          <t>buildings|large|distance_to_river_km|12.66</t>
        </is>
      </c>
      <c r="C2904" s="18" t="inlineStr">
        <is>
          <t>buildings</t>
        </is>
      </c>
      <c r="D2904" s="18" t="inlineStr">
        <is>
          <t>large</t>
        </is>
      </c>
      <c r="E2904" s="18" t="inlineStr">
        <is>
          <t>distance_to_river_km</t>
        </is>
      </c>
      <c r="F2904" s="18" t="inlineStr">
        <is>
          <t>spline value</t>
        </is>
      </c>
      <c r="G2904" s="18" t="n"/>
      <c r="H2904" s="33" t="n">
        <v>12.66</v>
      </c>
      <c r="I2904" s="33" t="n"/>
      <c r="J2904" s="33" t="n"/>
      <c r="K2904" s="34" t="n">
        <v>-0.9765369045473654</v>
      </c>
      <c r="L2904" s="35">
        <f>IF(ISNUMBER(K2904),EXP(K2904),"")</f>
        <v/>
      </c>
      <c r="M2904" s="18" t="inlineStr">
        <is>
          <t>every value from 0.01 to 24.55 in steps of 0.01</t>
        </is>
      </c>
      <c r="N2904" s="18" t="inlineStr">
        <is>
          <t>buildings|large|distance_to_river_km</t>
        </is>
      </c>
    </row>
    <row r="2905">
      <c r="B2905" s="18" t="inlineStr">
        <is>
          <t>buildings|large|distance_to_river_km|12.67</t>
        </is>
      </c>
      <c r="C2905" s="18" t="inlineStr">
        <is>
          <t>buildings</t>
        </is>
      </c>
      <c r="D2905" s="18" t="inlineStr">
        <is>
          <t>large</t>
        </is>
      </c>
      <c r="E2905" s="18" t="inlineStr">
        <is>
          <t>distance_to_river_km</t>
        </is>
      </c>
      <c r="F2905" s="18" t="inlineStr">
        <is>
          <t>spline value</t>
        </is>
      </c>
      <c r="G2905" s="18" t="n"/>
      <c r="H2905" s="33" t="n">
        <v>12.67</v>
      </c>
      <c r="I2905" s="33" t="n"/>
      <c r="J2905" s="33" t="n"/>
      <c r="K2905" s="34" t="n">
        <v>-0.9767102899401884</v>
      </c>
      <c r="L2905" s="35">
        <f>IF(ISNUMBER(K2905),EXP(K2905),"")</f>
        <v/>
      </c>
      <c r="M2905" s="18" t="inlineStr">
        <is>
          <t>every value from 0.01 to 24.55 in steps of 0.01</t>
        </is>
      </c>
      <c r="N2905" s="18" t="inlineStr">
        <is>
          <t>buildings|large|distance_to_river_km</t>
        </is>
      </c>
    </row>
    <row r="2906">
      <c r="B2906" s="18" t="inlineStr">
        <is>
          <t>buildings|large|distance_to_river_km|12.68</t>
        </is>
      </c>
      <c r="C2906" s="18" t="inlineStr">
        <is>
          <t>buildings</t>
        </is>
      </c>
      <c r="D2906" s="18" t="inlineStr">
        <is>
          <t>large</t>
        </is>
      </c>
      <c r="E2906" s="18" t="inlineStr">
        <is>
          <t>distance_to_river_km</t>
        </is>
      </c>
      <c r="F2906" s="18" t="inlineStr">
        <is>
          <t>spline value</t>
        </is>
      </c>
      <c r="G2906" s="18" t="n"/>
      <c r="H2906" s="33" t="n">
        <v>12.68</v>
      </c>
      <c r="I2906" s="33" t="n"/>
      <c r="J2906" s="33" t="n"/>
      <c r="K2906" s="34" t="n">
        <v>-0.9768835604565619</v>
      </c>
      <c r="L2906" s="35">
        <f>IF(ISNUMBER(K2906),EXP(K2906),"")</f>
        <v/>
      </c>
      <c r="M2906" s="18" t="inlineStr">
        <is>
          <t>every value from 0.01 to 24.55 in steps of 0.01</t>
        </is>
      </c>
      <c r="N2906" s="18" t="inlineStr">
        <is>
          <t>buildings|large|distance_to_river_km</t>
        </is>
      </c>
    </row>
    <row r="2907">
      <c r="B2907" s="18" t="inlineStr">
        <is>
          <t>buildings|large|distance_to_river_km|12.69</t>
        </is>
      </c>
      <c r="C2907" s="18" t="inlineStr">
        <is>
          <t>buildings</t>
        </is>
      </c>
      <c r="D2907" s="18" t="inlineStr">
        <is>
          <t>large</t>
        </is>
      </c>
      <c r="E2907" s="18" t="inlineStr">
        <is>
          <t>distance_to_river_km</t>
        </is>
      </c>
      <c r="F2907" s="18" t="inlineStr">
        <is>
          <t>spline value</t>
        </is>
      </c>
      <c r="G2907" s="18" t="n"/>
      <c r="H2907" s="33" t="n">
        <v>12.69</v>
      </c>
      <c r="I2907" s="33" t="n"/>
      <c r="J2907" s="33" t="n"/>
      <c r="K2907" s="34" t="n">
        <v>-0.9770567160095898</v>
      </c>
      <c r="L2907" s="35">
        <f>IF(ISNUMBER(K2907),EXP(K2907),"")</f>
        <v/>
      </c>
      <c r="M2907" s="18" t="inlineStr">
        <is>
          <t>every value from 0.01 to 24.55 in steps of 0.01</t>
        </is>
      </c>
      <c r="N2907" s="18" t="inlineStr">
        <is>
          <t>buildings|large|distance_to_river_km</t>
        </is>
      </c>
    </row>
    <row r="2908">
      <c r="B2908" s="18" t="inlineStr">
        <is>
          <t>buildings|large|distance_to_river_km|12.70</t>
        </is>
      </c>
      <c r="C2908" s="18" t="inlineStr">
        <is>
          <t>buildings</t>
        </is>
      </c>
      <c r="D2908" s="18" t="inlineStr">
        <is>
          <t>large</t>
        </is>
      </c>
      <c r="E2908" s="18" t="inlineStr">
        <is>
          <t>distance_to_river_km</t>
        </is>
      </c>
      <c r="F2908" s="18" t="inlineStr">
        <is>
          <t>spline value</t>
        </is>
      </c>
      <c r="G2908" s="18" t="n"/>
      <c r="H2908" s="33" t="n">
        <v>12.7</v>
      </c>
      <c r="I2908" s="33" t="n"/>
      <c r="J2908" s="33" t="n"/>
      <c r="K2908" s="34" t="n">
        <v>-0.9772297565123761</v>
      </c>
      <c r="L2908" s="35">
        <f>IF(ISNUMBER(K2908),EXP(K2908),"")</f>
        <v/>
      </c>
      <c r="M2908" s="18" t="inlineStr">
        <is>
          <t>every value from 0.01 to 24.55 in steps of 0.01</t>
        </is>
      </c>
      <c r="N2908" s="18" t="inlineStr">
        <is>
          <t>buildings|large|distance_to_river_km</t>
        </is>
      </c>
    </row>
    <row r="2909">
      <c r="B2909" s="18" t="inlineStr">
        <is>
          <t>buildings|large|distance_to_river_km|12.71</t>
        </is>
      </c>
      <c r="C2909" s="18" t="inlineStr">
        <is>
          <t>buildings</t>
        </is>
      </c>
      <c r="D2909" s="18" t="inlineStr">
        <is>
          <t>large</t>
        </is>
      </c>
      <c r="E2909" s="18" t="inlineStr">
        <is>
          <t>distance_to_river_km</t>
        </is>
      </c>
      <c r="F2909" s="18" t="inlineStr">
        <is>
          <t>spline value</t>
        </is>
      </c>
      <c r="G2909" s="18" t="n"/>
      <c r="H2909" s="33" t="n">
        <v>12.71</v>
      </c>
      <c r="I2909" s="33" t="n"/>
      <c r="J2909" s="33" t="n"/>
      <c r="K2909" s="34" t="n">
        <v>-0.9774026818780251</v>
      </c>
      <c r="L2909" s="35">
        <f>IF(ISNUMBER(K2909),EXP(K2909),"")</f>
        <v/>
      </c>
      <c r="M2909" s="18" t="inlineStr">
        <is>
          <t>every value from 0.01 to 24.55 in steps of 0.01</t>
        </is>
      </c>
      <c r="N2909" s="18" t="inlineStr">
        <is>
          <t>buildings|large|distance_to_river_km</t>
        </is>
      </c>
    </row>
    <row r="2910">
      <c r="B2910" s="18" t="inlineStr">
        <is>
          <t>buildings|large|distance_to_river_km|12.72</t>
        </is>
      </c>
      <c r="C2910" s="18" t="inlineStr">
        <is>
          <t>buildings</t>
        </is>
      </c>
      <c r="D2910" s="18" t="inlineStr">
        <is>
          <t>large</t>
        </is>
      </c>
      <c r="E2910" s="18" t="inlineStr">
        <is>
          <t>distance_to_river_km</t>
        </is>
      </c>
      <c r="F2910" s="18" t="inlineStr">
        <is>
          <t>spline value</t>
        </is>
      </c>
      <c r="G2910" s="18" t="n"/>
      <c r="H2910" s="33" t="n">
        <v>12.72</v>
      </c>
      <c r="I2910" s="33" t="n"/>
      <c r="J2910" s="33" t="n"/>
      <c r="K2910" s="34" t="n">
        <v>-0.9775754920196408</v>
      </c>
      <c r="L2910" s="35">
        <f>IF(ISNUMBER(K2910),EXP(K2910),"")</f>
        <v/>
      </c>
      <c r="M2910" s="18" t="inlineStr">
        <is>
          <t>every value from 0.01 to 24.55 in steps of 0.01</t>
        </is>
      </c>
      <c r="N2910" s="18" t="inlineStr">
        <is>
          <t>buildings|large|distance_to_river_km</t>
        </is>
      </c>
    </row>
    <row r="2911">
      <c r="B2911" s="18" t="inlineStr">
        <is>
          <t>buildings|large|distance_to_river_km|12.73</t>
        </is>
      </c>
      <c r="C2911" s="18" t="inlineStr">
        <is>
          <t>buildings</t>
        </is>
      </c>
      <c r="D2911" s="18" t="inlineStr">
        <is>
          <t>large</t>
        </is>
      </c>
      <c r="E2911" s="18" t="inlineStr">
        <is>
          <t>distance_to_river_km</t>
        </is>
      </c>
      <c r="F2911" s="18" t="inlineStr">
        <is>
          <t>spline value</t>
        </is>
      </c>
      <c r="G2911" s="18" t="n"/>
      <c r="H2911" s="33" t="n">
        <v>12.73</v>
      </c>
      <c r="I2911" s="33" t="n"/>
      <c r="J2911" s="33" t="n"/>
      <c r="K2911" s="34" t="n">
        <v>-0.9777481868503271</v>
      </c>
      <c r="L2911" s="35">
        <f>IF(ISNUMBER(K2911),EXP(K2911),"")</f>
        <v/>
      </c>
      <c r="M2911" s="18" t="inlineStr">
        <is>
          <t>every value from 0.01 to 24.55 in steps of 0.01</t>
        </is>
      </c>
      <c r="N2911" s="18" t="inlineStr">
        <is>
          <t>buildings|large|distance_to_river_km</t>
        </is>
      </c>
    </row>
    <row r="2912">
      <c r="B2912" s="18" t="inlineStr">
        <is>
          <t>buildings|large|distance_to_river_km|12.74</t>
        </is>
      </c>
      <c r="C2912" s="18" t="inlineStr">
        <is>
          <t>buildings</t>
        </is>
      </c>
      <c r="D2912" s="18" t="inlineStr">
        <is>
          <t>large</t>
        </is>
      </c>
      <c r="E2912" s="18" t="inlineStr">
        <is>
          <t>distance_to_river_km</t>
        </is>
      </c>
      <c r="F2912" s="18" t="inlineStr">
        <is>
          <t>spline value</t>
        </is>
      </c>
      <c r="G2912" s="18" t="n"/>
      <c r="H2912" s="33" t="n">
        <v>12.74</v>
      </c>
      <c r="I2912" s="33" t="n"/>
      <c r="J2912" s="33" t="n"/>
      <c r="K2912" s="34" t="n">
        <v>-0.9779207662831879</v>
      </c>
      <c r="L2912" s="35">
        <f>IF(ISNUMBER(K2912),EXP(K2912),"")</f>
        <v/>
      </c>
      <c r="M2912" s="18" t="inlineStr">
        <is>
          <t>every value from 0.01 to 24.55 in steps of 0.01</t>
        </is>
      </c>
      <c r="N2912" s="18" t="inlineStr">
        <is>
          <t>buildings|large|distance_to_river_km</t>
        </is>
      </c>
    </row>
    <row r="2913">
      <c r="B2913" s="18" t="inlineStr">
        <is>
          <t>buildings|large|distance_to_river_km|12.75</t>
        </is>
      </c>
      <c r="C2913" s="18" t="inlineStr">
        <is>
          <t>buildings</t>
        </is>
      </c>
      <c r="D2913" s="18" t="inlineStr">
        <is>
          <t>large</t>
        </is>
      </c>
      <c r="E2913" s="18" t="inlineStr">
        <is>
          <t>distance_to_river_km</t>
        </is>
      </c>
      <c r="F2913" s="18" t="inlineStr">
        <is>
          <t>spline value</t>
        </is>
      </c>
      <c r="G2913" s="18" t="n"/>
      <c r="H2913" s="33" t="n">
        <v>12.75</v>
      </c>
      <c r="I2913" s="33" t="n"/>
      <c r="J2913" s="33" t="n"/>
      <c r="K2913" s="34" t="n">
        <v>-0.9780932302313279</v>
      </c>
      <c r="L2913" s="35">
        <f>IF(ISNUMBER(K2913),EXP(K2913),"")</f>
        <v/>
      </c>
      <c r="M2913" s="18" t="inlineStr">
        <is>
          <t>every value from 0.01 to 24.55 in steps of 0.01</t>
        </is>
      </c>
      <c r="N2913" s="18" t="inlineStr">
        <is>
          <t>buildings|large|distance_to_river_km</t>
        </is>
      </c>
    </row>
    <row r="2914">
      <c r="B2914" s="18" t="inlineStr">
        <is>
          <t>buildings|large|distance_to_river_km|12.76</t>
        </is>
      </c>
      <c r="C2914" s="18" t="inlineStr">
        <is>
          <t>buildings</t>
        </is>
      </c>
      <c r="D2914" s="18" t="inlineStr">
        <is>
          <t>large</t>
        </is>
      </c>
      <c r="E2914" s="18" t="inlineStr">
        <is>
          <t>distance_to_river_km</t>
        </is>
      </c>
      <c r="F2914" s="18" t="inlineStr">
        <is>
          <t>spline value</t>
        </is>
      </c>
      <c r="G2914" s="18" t="n"/>
      <c r="H2914" s="33" t="n">
        <v>12.76</v>
      </c>
      <c r="I2914" s="33" t="n"/>
      <c r="J2914" s="33" t="n"/>
      <c r="K2914" s="34" t="n">
        <v>-0.9782655786078507</v>
      </c>
      <c r="L2914" s="35">
        <f>IF(ISNUMBER(K2914),EXP(K2914),"")</f>
        <v/>
      </c>
      <c r="M2914" s="18" t="inlineStr">
        <is>
          <t>every value from 0.01 to 24.55 in steps of 0.01</t>
        </is>
      </c>
      <c r="N2914" s="18" t="inlineStr">
        <is>
          <t>buildings|large|distance_to_river_km</t>
        </is>
      </c>
    </row>
    <row r="2915">
      <c r="B2915" s="18" t="inlineStr">
        <is>
          <t>buildings|large|distance_to_river_km|12.77</t>
        </is>
      </c>
      <c r="C2915" s="18" t="inlineStr">
        <is>
          <t>buildings</t>
        </is>
      </c>
      <c r="D2915" s="18" t="inlineStr">
        <is>
          <t>large</t>
        </is>
      </c>
      <c r="E2915" s="18" t="inlineStr">
        <is>
          <t>distance_to_river_km</t>
        </is>
      </c>
      <c r="F2915" s="18" t="inlineStr">
        <is>
          <t>spline value</t>
        </is>
      </c>
      <c r="G2915" s="18" t="n"/>
      <c r="H2915" s="33" t="n">
        <v>12.77</v>
      </c>
      <c r="I2915" s="33" t="n"/>
      <c r="J2915" s="33" t="n"/>
      <c r="K2915" s="34" t="n">
        <v>-0.9784378113258601</v>
      </c>
      <c r="L2915" s="35">
        <f>IF(ISNUMBER(K2915),EXP(K2915),"")</f>
        <v/>
      </c>
      <c r="M2915" s="18" t="inlineStr">
        <is>
          <t>every value from 0.01 to 24.55 in steps of 0.01</t>
        </is>
      </c>
      <c r="N2915" s="18" t="inlineStr">
        <is>
          <t>buildings|large|distance_to_river_km</t>
        </is>
      </c>
    </row>
    <row r="2916">
      <c r="B2916" s="18" t="inlineStr">
        <is>
          <t>buildings|large|distance_to_river_km|12.78</t>
        </is>
      </c>
      <c r="C2916" s="18" t="inlineStr">
        <is>
          <t>buildings</t>
        </is>
      </c>
      <c r="D2916" s="18" t="inlineStr">
        <is>
          <t>large</t>
        </is>
      </c>
      <c r="E2916" s="18" t="inlineStr">
        <is>
          <t>distance_to_river_km</t>
        </is>
      </c>
      <c r="F2916" s="18" t="inlineStr">
        <is>
          <t>spline value</t>
        </is>
      </c>
      <c r="G2916" s="18" t="n"/>
      <c r="H2916" s="33" t="n">
        <v>12.78</v>
      </c>
      <c r="I2916" s="33" t="n"/>
      <c r="J2916" s="33" t="n"/>
      <c r="K2916" s="34" t="n">
        <v>-0.9786099282984604</v>
      </c>
      <c r="L2916" s="35">
        <f>IF(ISNUMBER(K2916),EXP(K2916),"")</f>
        <v/>
      </c>
      <c r="M2916" s="18" t="inlineStr">
        <is>
          <t>every value from 0.01 to 24.55 in steps of 0.01</t>
        </is>
      </c>
      <c r="N2916" s="18" t="inlineStr">
        <is>
          <t>buildings|large|distance_to_river_km</t>
        </is>
      </c>
    </row>
    <row r="2917">
      <c r="B2917" s="18" t="inlineStr">
        <is>
          <t>buildings|large|distance_to_river_km|12.79</t>
        </is>
      </c>
      <c r="C2917" s="18" t="inlineStr">
        <is>
          <t>buildings</t>
        </is>
      </c>
      <c r="D2917" s="18" t="inlineStr">
        <is>
          <t>large</t>
        </is>
      </c>
      <c r="E2917" s="18" t="inlineStr">
        <is>
          <t>distance_to_river_km</t>
        </is>
      </c>
      <c r="F2917" s="18" t="inlineStr">
        <is>
          <t>spline value</t>
        </is>
      </c>
      <c r="G2917" s="18" t="n"/>
      <c r="H2917" s="33" t="n">
        <v>12.79</v>
      </c>
      <c r="I2917" s="33" t="n"/>
      <c r="J2917" s="33" t="n"/>
      <c r="K2917" s="34" t="n">
        <v>-0.978781929438756</v>
      </c>
      <c r="L2917" s="35">
        <f>IF(ISNUMBER(K2917),EXP(K2917),"")</f>
        <v/>
      </c>
      <c r="M2917" s="18" t="inlineStr">
        <is>
          <t>every value from 0.01 to 24.55 in steps of 0.01</t>
        </is>
      </c>
      <c r="N2917" s="18" t="inlineStr">
        <is>
          <t>buildings|large|distance_to_river_km</t>
        </is>
      </c>
    </row>
    <row r="2918">
      <c r="B2918" s="18" t="inlineStr">
        <is>
          <t>buildings|large|distance_to_river_km|12.80</t>
        </is>
      </c>
      <c r="C2918" s="18" t="inlineStr">
        <is>
          <t>buildings</t>
        </is>
      </c>
      <c r="D2918" s="18" t="inlineStr">
        <is>
          <t>large</t>
        </is>
      </c>
      <c r="E2918" s="18" t="inlineStr">
        <is>
          <t>distance_to_river_km</t>
        </is>
      </c>
      <c r="F2918" s="18" t="inlineStr">
        <is>
          <t>spline value</t>
        </is>
      </c>
      <c r="G2918" s="18" t="n"/>
      <c r="H2918" s="33" t="n">
        <v>12.8</v>
      </c>
      <c r="I2918" s="33" t="n"/>
      <c r="J2918" s="33" t="n"/>
      <c r="K2918" s="34" t="n">
        <v>-0.9789538146598503</v>
      </c>
      <c r="L2918" s="35">
        <f>IF(ISNUMBER(K2918),EXP(K2918),"")</f>
        <v/>
      </c>
      <c r="M2918" s="18" t="inlineStr">
        <is>
          <t>every value from 0.01 to 24.55 in steps of 0.01</t>
        </is>
      </c>
      <c r="N2918" s="18" t="inlineStr">
        <is>
          <t>buildings|large|distance_to_river_km</t>
        </is>
      </c>
    </row>
    <row r="2919">
      <c r="B2919" s="18" t="inlineStr">
        <is>
          <t>buildings|large|distance_to_river_km|12.81</t>
        </is>
      </c>
      <c r="C2919" s="18" t="inlineStr">
        <is>
          <t>buildings</t>
        </is>
      </c>
      <c r="D2919" s="18" t="inlineStr">
        <is>
          <t>large</t>
        </is>
      </c>
      <c r="E2919" s="18" t="inlineStr">
        <is>
          <t>distance_to_river_km</t>
        </is>
      </c>
      <c r="F2919" s="18" t="inlineStr">
        <is>
          <t>spline value</t>
        </is>
      </c>
      <c r="G2919" s="18" t="n"/>
      <c r="H2919" s="33" t="n">
        <v>12.81</v>
      </c>
      <c r="I2919" s="33" t="n"/>
      <c r="J2919" s="33" t="n"/>
      <c r="K2919" s="34" t="n">
        <v>-0.9791255838748477</v>
      </c>
      <c r="L2919" s="35">
        <f>IF(ISNUMBER(K2919),EXP(K2919),"")</f>
        <v/>
      </c>
      <c r="M2919" s="18" t="inlineStr">
        <is>
          <t>every value from 0.01 to 24.55 in steps of 0.01</t>
        </is>
      </c>
      <c r="N2919" s="18" t="inlineStr">
        <is>
          <t>buildings|large|distance_to_river_km</t>
        </is>
      </c>
    </row>
    <row r="2920">
      <c r="B2920" s="18" t="inlineStr">
        <is>
          <t>buildings|large|distance_to_river_km|12.82</t>
        </is>
      </c>
      <c r="C2920" s="18" t="inlineStr">
        <is>
          <t>buildings</t>
        </is>
      </c>
      <c r="D2920" s="18" t="inlineStr">
        <is>
          <t>large</t>
        </is>
      </c>
      <c r="E2920" s="18" t="inlineStr">
        <is>
          <t>distance_to_river_km</t>
        </is>
      </c>
      <c r="F2920" s="18" t="inlineStr">
        <is>
          <t>spline value</t>
        </is>
      </c>
      <c r="G2920" s="18" t="n"/>
      <c r="H2920" s="33" t="n">
        <v>12.82</v>
      </c>
      <c r="I2920" s="33" t="n"/>
      <c r="J2920" s="33" t="n"/>
      <c r="K2920" s="34" t="n">
        <v>-0.9792972369968526</v>
      </c>
      <c r="L2920" s="35">
        <f>IF(ISNUMBER(K2920),EXP(K2920),"")</f>
        <v/>
      </c>
      <c r="M2920" s="18" t="inlineStr">
        <is>
          <t>every value from 0.01 to 24.55 in steps of 0.01</t>
        </is>
      </c>
      <c r="N2920" s="18" t="inlineStr">
        <is>
          <t>buildings|large|distance_to_river_km</t>
        </is>
      </c>
    </row>
    <row r="2921">
      <c r="B2921" s="18" t="inlineStr">
        <is>
          <t>buildings|large|distance_to_river_km|12.83</t>
        </is>
      </c>
      <c r="C2921" s="18" t="inlineStr">
        <is>
          <t>buildings</t>
        </is>
      </c>
      <c r="D2921" s="18" t="inlineStr">
        <is>
          <t>large</t>
        </is>
      </c>
      <c r="E2921" s="18" t="inlineStr">
        <is>
          <t>distance_to_river_km</t>
        </is>
      </c>
      <c r="F2921" s="18" t="inlineStr">
        <is>
          <t>spline value</t>
        </is>
      </c>
      <c r="G2921" s="18" t="n"/>
      <c r="H2921" s="33" t="n">
        <v>12.83</v>
      </c>
      <c r="I2921" s="33" t="n"/>
      <c r="J2921" s="33" t="n"/>
      <c r="K2921" s="34" t="n">
        <v>-0.9794687739389686</v>
      </c>
      <c r="L2921" s="35">
        <f>IF(ISNUMBER(K2921),EXP(K2921),"")</f>
        <v/>
      </c>
      <c r="M2921" s="18" t="inlineStr">
        <is>
          <t>every value from 0.01 to 24.55 in steps of 0.01</t>
        </is>
      </c>
      <c r="N2921" s="18" t="inlineStr">
        <is>
          <t>buildings|large|distance_to_river_km</t>
        </is>
      </c>
    </row>
    <row r="2922">
      <c r="B2922" s="18" t="inlineStr">
        <is>
          <t>buildings|large|distance_to_river_km|12.84</t>
        </is>
      </c>
      <c r="C2922" s="18" t="inlineStr">
        <is>
          <t>buildings</t>
        </is>
      </c>
      <c r="D2922" s="18" t="inlineStr">
        <is>
          <t>large</t>
        </is>
      </c>
      <c r="E2922" s="18" t="inlineStr">
        <is>
          <t>distance_to_river_km</t>
        </is>
      </c>
      <c r="F2922" s="18" t="inlineStr">
        <is>
          <t>spline value</t>
        </is>
      </c>
      <c r="G2922" s="18" t="n"/>
      <c r="H2922" s="33" t="n">
        <v>12.84</v>
      </c>
      <c r="I2922" s="33" t="n"/>
      <c r="J2922" s="33" t="n"/>
      <c r="K2922" s="34" t="n">
        <v>-0.9796401946142995</v>
      </c>
      <c r="L2922" s="35">
        <f>IF(ISNUMBER(K2922),EXP(K2922),"")</f>
        <v/>
      </c>
      <c r="M2922" s="18" t="inlineStr">
        <is>
          <t>every value from 0.01 to 24.55 in steps of 0.01</t>
        </is>
      </c>
      <c r="N2922" s="18" t="inlineStr">
        <is>
          <t>buildings|large|distance_to_river_km</t>
        </is>
      </c>
    </row>
    <row r="2923">
      <c r="B2923" s="18" t="inlineStr">
        <is>
          <t>buildings|large|distance_to_river_km|12.85</t>
        </is>
      </c>
      <c r="C2923" s="18" t="inlineStr">
        <is>
          <t>buildings</t>
        </is>
      </c>
      <c r="D2923" s="18" t="inlineStr">
        <is>
          <t>large</t>
        </is>
      </c>
      <c r="E2923" s="18" t="inlineStr">
        <is>
          <t>distance_to_river_km</t>
        </is>
      </c>
      <c r="F2923" s="18" t="inlineStr">
        <is>
          <t>spline value</t>
        </is>
      </c>
      <c r="G2923" s="18" t="n"/>
      <c r="H2923" s="33" t="n">
        <v>12.85</v>
      </c>
      <c r="I2923" s="33" t="n"/>
      <c r="J2923" s="33" t="n"/>
      <c r="K2923" s="34" t="n">
        <v>-0.9798114989359497</v>
      </c>
      <c r="L2923" s="35">
        <f>IF(ISNUMBER(K2923),EXP(K2923),"")</f>
        <v/>
      </c>
      <c r="M2923" s="18" t="inlineStr">
        <is>
          <t>every value from 0.01 to 24.55 in steps of 0.01</t>
        </is>
      </c>
      <c r="N2923" s="18" t="inlineStr">
        <is>
          <t>buildings|large|distance_to_river_km</t>
        </is>
      </c>
    </row>
    <row r="2924">
      <c r="B2924" s="18" t="inlineStr">
        <is>
          <t>buildings|large|distance_to_river_km|12.86</t>
        </is>
      </c>
      <c r="C2924" s="18" t="inlineStr">
        <is>
          <t>buildings</t>
        </is>
      </c>
      <c r="D2924" s="18" t="inlineStr">
        <is>
          <t>large</t>
        </is>
      </c>
      <c r="E2924" s="18" t="inlineStr">
        <is>
          <t>distance_to_river_km</t>
        </is>
      </c>
      <c r="F2924" s="18" t="inlineStr">
        <is>
          <t>spline value</t>
        </is>
      </c>
      <c r="G2924" s="18" t="n"/>
      <c r="H2924" s="33" t="n">
        <v>12.86</v>
      </c>
      <c r="I2924" s="33" t="n"/>
      <c r="J2924" s="33" t="n"/>
      <c r="K2924" s="34" t="n">
        <v>-0.9799826868170232</v>
      </c>
      <c r="L2924" s="35">
        <f>IF(ISNUMBER(K2924),EXP(K2924),"")</f>
        <v/>
      </c>
      <c r="M2924" s="18" t="inlineStr">
        <is>
          <t>every value from 0.01 to 24.55 in steps of 0.01</t>
        </is>
      </c>
      <c r="N2924" s="18" t="inlineStr">
        <is>
          <t>buildings|large|distance_to_river_km</t>
        </is>
      </c>
    </row>
    <row r="2925">
      <c r="B2925" s="18" t="inlineStr">
        <is>
          <t>buildings|large|distance_to_river_km|12.87</t>
        </is>
      </c>
      <c r="C2925" s="18" t="inlineStr">
        <is>
          <t>buildings</t>
        </is>
      </c>
      <c r="D2925" s="18" t="inlineStr">
        <is>
          <t>large</t>
        </is>
      </c>
      <c r="E2925" s="18" t="inlineStr">
        <is>
          <t>distance_to_river_km</t>
        </is>
      </c>
      <c r="F2925" s="18" t="inlineStr">
        <is>
          <t>spline value</t>
        </is>
      </c>
      <c r="G2925" s="18" t="n"/>
      <c r="H2925" s="33" t="n">
        <v>12.87</v>
      </c>
      <c r="I2925" s="33" t="n"/>
      <c r="J2925" s="33" t="n"/>
      <c r="K2925" s="34" t="n">
        <v>-0.9801537581706243</v>
      </c>
      <c r="L2925" s="35">
        <f>IF(ISNUMBER(K2925),EXP(K2925),"")</f>
        <v/>
      </c>
      <c r="M2925" s="18" t="inlineStr">
        <is>
          <t>every value from 0.01 to 24.55 in steps of 0.01</t>
        </is>
      </c>
      <c r="N2925" s="18" t="inlineStr">
        <is>
          <t>buildings|large|distance_to_river_km</t>
        </is>
      </c>
    </row>
    <row r="2926">
      <c r="B2926" s="18" t="inlineStr">
        <is>
          <t>buildings|large|distance_to_river_km|12.88</t>
        </is>
      </c>
      <c r="C2926" s="18" t="inlineStr">
        <is>
          <t>buildings</t>
        </is>
      </c>
      <c r="D2926" s="18" t="inlineStr">
        <is>
          <t>large</t>
        </is>
      </c>
      <c r="E2926" s="18" t="inlineStr">
        <is>
          <t>distance_to_river_km</t>
        </is>
      </c>
      <c r="F2926" s="18" t="inlineStr">
        <is>
          <t>spline value</t>
        </is>
      </c>
      <c r="G2926" s="18" t="n"/>
      <c r="H2926" s="33" t="n">
        <v>12.88</v>
      </c>
      <c r="I2926" s="33" t="n"/>
      <c r="J2926" s="33" t="n"/>
      <c r="K2926" s="34" t="n">
        <v>-0.9803247129098563</v>
      </c>
      <c r="L2926" s="35">
        <f>IF(ISNUMBER(K2926),EXP(K2926),"")</f>
        <v/>
      </c>
      <c r="M2926" s="18" t="inlineStr">
        <is>
          <t>every value from 0.01 to 24.55 in steps of 0.01</t>
        </is>
      </c>
      <c r="N2926" s="18" t="inlineStr">
        <is>
          <t>buildings|large|distance_to_river_km</t>
        </is>
      </c>
    </row>
    <row r="2927">
      <c r="B2927" s="18" t="inlineStr">
        <is>
          <t>buildings|large|distance_to_river_km|12.89</t>
        </is>
      </c>
      <c r="C2927" s="18" t="inlineStr">
        <is>
          <t>buildings</t>
        </is>
      </c>
      <c r="D2927" s="18" t="inlineStr">
        <is>
          <t>large</t>
        </is>
      </c>
      <c r="E2927" s="18" t="inlineStr">
        <is>
          <t>distance_to_river_km</t>
        </is>
      </c>
      <c r="F2927" s="18" t="inlineStr">
        <is>
          <t>spline value</t>
        </is>
      </c>
      <c r="G2927" s="18" t="n"/>
      <c r="H2927" s="33" t="n">
        <v>12.89</v>
      </c>
      <c r="I2927" s="33" t="n"/>
      <c r="J2927" s="33" t="n"/>
      <c r="K2927" s="34" t="n">
        <v>-0.9804955509478244</v>
      </c>
      <c r="L2927" s="35">
        <f>IF(ISNUMBER(K2927),EXP(K2927),"")</f>
        <v/>
      </c>
      <c r="M2927" s="18" t="inlineStr">
        <is>
          <t>every value from 0.01 to 24.55 in steps of 0.01</t>
        </is>
      </c>
      <c r="N2927" s="18" t="inlineStr">
        <is>
          <t>buildings|large|distance_to_river_km</t>
        </is>
      </c>
    </row>
    <row r="2928">
      <c r="B2928" s="18" t="inlineStr">
        <is>
          <t>buildings|large|distance_to_river_km|12.90</t>
        </is>
      </c>
      <c r="C2928" s="18" t="inlineStr">
        <is>
          <t>buildings</t>
        </is>
      </c>
      <c r="D2928" s="18" t="inlineStr">
        <is>
          <t>large</t>
        </is>
      </c>
      <c r="E2928" s="18" t="inlineStr">
        <is>
          <t>distance_to_river_km</t>
        </is>
      </c>
      <c r="F2928" s="18" t="inlineStr">
        <is>
          <t>spline value</t>
        </is>
      </c>
      <c r="G2928" s="18" t="n"/>
      <c r="H2928" s="33" t="n">
        <v>12.9</v>
      </c>
      <c r="I2928" s="33" t="n"/>
      <c r="J2928" s="33" t="n"/>
      <c r="K2928" s="34" t="n">
        <v>-0.9806662721976318</v>
      </c>
      <c r="L2928" s="35">
        <f>IF(ISNUMBER(K2928),EXP(K2928),"")</f>
        <v/>
      </c>
      <c r="M2928" s="18" t="inlineStr">
        <is>
          <t>every value from 0.01 to 24.55 in steps of 0.01</t>
        </is>
      </c>
      <c r="N2928" s="18" t="inlineStr">
        <is>
          <t>buildings|large|distance_to_river_km</t>
        </is>
      </c>
    </row>
    <row r="2929">
      <c r="B2929" s="18" t="inlineStr">
        <is>
          <t>buildings|large|distance_to_river_km|12.91</t>
        </is>
      </c>
      <c r="C2929" s="18" t="inlineStr">
        <is>
          <t>buildings</t>
        </is>
      </c>
      <c r="D2929" s="18" t="inlineStr">
        <is>
          <t>large</t>
        </is>
      </c>
      <c r="E2929" s="18" t="inlineStr">
        <is>
          <t>distance_to_river_km</t>
        </is>
      </c>
      <c r="F2929" s="18" t="inlineStr">
        <is>
          <t>spline value</t>
        </is>
      </c>
      <c r="G2929" s="18" t="n"/>
      <c r="H2929" s="33" t="n">
        <v>12.91</v>
      </c>
      <c r="I2929" s="33" t="n"/>
      <c r="J2929" s="33" t="n"/>
      <c r="K2929" s="34" t="n">
        <v>-0.9808368765723823</v>
      </c>
      <c r="L2929" s="35">
        <f>IF(ISNUMBER(K2929),EXP(K2929),"")</f>
        <v/>
      </c>
      <c r="M2929" s="18" t="inlineStr">
        <is>
          <t>every value from 0.01 to 24.55 in steps of 0.01</t>
        </is>
      </c>
      <c r="N2929" s="18" t="inlineStr">
        <is>
          <t>buildings|large|distance_to_river_km</t>
        </is>
      </c>
    </row>
    <row r="2930">
      <c r="B2930" s="18" t="inlineStr">
        <is>
          <t>buildings|large|distance_to_river_km|12.92</t>
        </is>
      </c>
      <c r="C2930" s="18" t="inlineStr">
        <is>
          <t>buildings</t>
        </is>
      </c>
      <c r="D2930" s="18" t="inlineStr">
        <is>
          <t>large</t>
        </is>
      </c>
      <c r="E2930" s="18" t="inlineStr">
        <is>
          <t>distance_to_river_km</t>
        </is>
      </c>
      <c r="F2930" s="18" t="inlineStr">
        <is>
          <t>spline value</t>
        </is>
      </c>
      <c r="G2930" s="18" t="n"/>
      <c r="H2930" s="33" t="n">
        <v>12.92</v>
      </c>
      <c r="I2930" s="33" t="n"/>
      <c r="J2930" s="33" t="n"/>
      <c r="K2930" s="34" t="n">
        <v>-0.9810073639851806</v>
      </c>
      <c r="L2930" s="35">
        <f>IF(ISNUMBER(K2930),EXP(K2930),"")</f>
        <v/>
      </c>
      <c r="M2930" s="18" t="inlineStr">
        <is>
          <t>every value from 0.01 to 24.55 in steps of 0.01</t>
        </is>
      </c>
      <c r="N2930" s="18" t="inlineStr">
        <is>
          <t>buildings|large|distance_to_river_km</t>
        </is>
      </c>
    </row>
    <row r="2931">
      <c r="B2931" s="18" t="inlineStr">
        <is>
          <t>buildings|large|distance_to_river_km|12.93</t>
        </is>
      </c>
      <c r="C2931" s="18" t="inlineStr">
        <is>
          <t>buildings</t>
        </is>
      </c>
      <c r="D2931" s="18" t="inlineStr">
        <is>
          <t>large</t>
        </is>
      </c>
      <c r="E2931" s="18" t="inlineStr">
        <is>
          <t>distance_to_river_km</t>
        </is>
      </c>
      <c r="F2931" s="18" t="inlineStr">
        <is>
          <t>spline value</t>
        </is>
      </c>
      <c r="G2931" s="18" t="n"/>
      <c r="H2931" s="33" t="n">
        <v>12.93</v>
      </c>
      <c r="I2931" s="33" t="n"/>
      <c r="J2931" s="33" t="n"/>
      <c r="K2931" s="34" t="n">
        <v>-0.9811777343491307</v>
      </c>
      <c r="L2931" s="35">
        <f>IF(ISNUMBER(K2931),EXP(K2931),"")</f>
        <v/>
      </c>
      <c r="M2931" s="18" t="inlineStr">
        <is>
          <t>every value from 0.01 to 24.55 in steps of 0.01</t>
        </is>
      </c>
      <c r="N2931" s="18" t="inlineStr">
        <is>
          <t>buildings|large|distance_to_river_km</t>
        </is>
      </c>
    </row>
    <row r="2932">
      <c r="B2932" s="18" t="inlineStr">
        <is>
          <t>buildings|large|distance_to_river_km|12.94</t>
        </is>
      </c>
      <c r="C2932" s="18" t="inlineStr">
        <is>
          <t>buildings</t>
        </is>
      </c>
      <c r="D2932" s="18" t="inlineStr">
        <is>
          <t>large</t>
        </is>
      </c>
      <c r="E2932" s="18" t="inlineStr">
        <is>
          <t>distance_to_river_km</t>
        </is>
      </c>
      <c r="F2932" s="18" t="inlineStr">
        <is>
          <t>spline value</t>
        </is>
      </c>
      <c r="G2932" s="18" t="n"/>
      <c r="H2932" s="33" t="n">
        <v>12.94</v>
      </c>
      <c r="I2932" s="33" t="n"/>
      <c r="J2932" s="33" t="n"/>
      <c r="K2932" s="34" t="n">
        <v>-0.9813479875773369</v>
      </c>
      <c r="L2932" s="35">
        <f>IF(ISNUMBER(K2932),EXP(K2932),"")</f>
        <v/>
      </c>
      <c r="M2932" s="18" t="inlineStr">
        <is>
          <t>every value from 0.01 to 24.55 in steps of 0.01</t>
        </is>
      </c>
      <c r="N2932" s="18" t="inlineStr">
        <is>
          <t>buildings|large|distance_to_river_km</t>
        </is>
      </c>
    </row>
    <row r="2933">
      <c r="B2933" s="18" t="inlineStr">
        <is>
          <t>buildings|large|distance_to_river_km|12.95</t>
        </is>
      </c>
      <c r="C2933" s="18" t="inlineStr">
        <is>
          <t>buildings</t>
        </is>
      </c>
      <c r="D2933" s="18" t="inlineStr">
        <is>
          <t>large</t>
        </is>
      </c>
      <c r="E2933" s="18" t="inlineStr">
        <is>
          <t>distance_to_river_km</t>
        </is>
      </c>
      <c r="F2933" s="18" t="inlineStr">
        <is>
          <t>spline value</t>
        </is>
      </c>
      <c r="G2933" s="18" t="n"/>
      <c r="H2933" s="33" t="n">
        <v>12.95</v>
      </c>
      <c r="I2933" s="33" t="n"/>
      <c r="J2933" s="33" t="n"/>
      <c r="K2933" s="34" t="n">
        <v>-0.981518123582902</v>
      </c>
      <c r="L2933" s="35">
        <f>IF(ISNUMBER(K2933),EXP(K2933),"")</f>
        <v/>
      </c>
      <c r="M2933" s="18" t="inlineStr">
        <is>
          <t>every value from 0.01 to 24.55 in steps of 0.01</t>
        </is>
      </c>
      <c r="N2933" s="18" t="inlineStr">
        <is>
          <t>buildings|large|distance_to_river_km</t>
        </is>
      </c>
    </row>
    <row r="2934">
      <c r="B2934" s="18" t="inlineStr">
        <is>
          <t>buildings|large|distance_to_river_km|12.96</t>
        </is>
      </c>
      <c r="C2934" s="18" t="inlineStr">
        <is>
          <t>buildings</t>
        </is>
      </c>
      <c r="D2934" s="18" t="inlineStr">
        <is>
          <t>large</t>
        </is>
      </c>
      <c r="E2934" s="18" t="inlineStr">
        <is>
          <t>distance_to_river_km</t>
        </is>
      </c>
      <c r="F2934" s="18" t="inlineStr">
        <is>
          <t>spline value</t>
        </is>
      </c>
      <c r="G2934" s="18" t="n"/>
      <c r="H2934" s="33" t="n">
        <v>12.96</v>
      </c>
      <c r="I2934" s="33" t="n"/>
      <c r="J2934" s="33" t="n"/>
      <c r="K2934" s="34" t="n">
        <v>-0.9816881422789313</v>
      </c>
      <c r="L2934" s="35">
        <f>IF(ISNUMBER(K2934),EXP(K2934),"")</f>
        <v/>
      </c>
      <c r="M2934" s="18" t="inlineStr">
        <is>
          <t>every value from 0.01 to 24.55 in steps of 0.01</t>
        </is>
      </c>
      <c r="N2934" s="18" t="inlineStr">
        <is>
          <t>buildings|large|distance_to_river_km</t>
        </is>
      </c>
    </row>
    <row r="2935">
      <c r="B2935" s="18" t="inlineStr">
        <is>
          <t>buildings|large|distance_to_river_km|12.97</t>
        </is>
      </c>
      <c r="C2935" s="18" t="inlineStr">
        <is>
          <t>buildings</t>
        </is>
      </c>
      <c r="D2935" s="18" t="inlineStr">
        <is>
          <t>large</t>
        </is>
      </c>
      <c r="E2935" s="18" t="inlineStr">
        <is>
          <t>distance_to_river_km</t>
        </is>
      </c>
      <c r="F2935" s="18" t="inlineStr">
        <is>
          <t>spline value</t>
        </is>
      </c>
      <c r="G2935" s="18" t="n"/>
      <c r="H2935" s="33" t="n">
        <v>12.97</v>
      </c>
      <c r="I2935" s="33" t="n"/>
      <c r="J2935" s="33" t="n"/>
      <c r="K2935" s="34" t="n">
        <v>-0.9818580435785286</v>
      </c>
      <c r="L2935" s="35">
        <f>IF(ISNUMBER(K2935),EXP(K2935),"")</f>
        <v/>
      </c>
      <c r="M2935" s="18" t="inlineStr">
        <is>
          <t>every value from 0.01 to 24.55 in steps of 0.01</t>
        </is>
      </c>
      <c r="N2935" s="18" t="inlineStr">
        <is>
          <t>buildings|large|distance_to_river_km</t>
        </is>
      </c>
    </row>
    <row r="2936">
      <c r="B2936" s="18" t="inlineStr">
        <is>
          <t>buildings|large|distance_to_river_km|12.98</t>
        </is>
      </c>
      <c r="C2936" s="18" t="inlineStr">
        <is>
          <t>buildings</t>
        </is>
      </c>
      <c r="D2936" s="18" t="inlineStr">
        <is>
          <t>large</t>
        </is>
      </c>
      <c r="E2936" s="18" t="inlineStr">
        <is>
          <t>distance_to_river_km</t>
        </is>
      </c>
      <c r="F2936" s="18" t="inlineStr">
        <is>
          <t>spline value</t>
        </is>
      </c>
      <c r="G2936" s="18" t="n"/>
      <c r="H2936" s="33" t="n">
        <v>12.98</v>
      </c>
      <c r="I2936" s="33" t="n"/>
      <c r="J2936" s="33" t="n"/>
      <c r="K2936" s="34" t="n">
        <v>-0.9820278273947973</v>
      </c>
      <c r="L2936" s="35">
        <f>IF(ISNUMBER(K2936),EXP(K2936),"")</f>
        <v/>
      </c>
      <c r="M2936" s="18" t="inlineStr">
        <is>
          <t>every value from 0.01 to 24.55 in steps of 0.01</t>
        </is>
      </c>
      <c r="N2936" s="18" t="inlineStr">
        <is>
          <t>buildings|large|distance_to_river_km</t>
        </is>
      </c>
    </row>
    <row r="2937">
      <c r="B2937" s="18" t="inlineStr">
        <is>
          <t>buildings|large|distance_to_river_km|12.99</t>
        </is>
      </c>
      <c r="C2937" s="18" t="inlineStr">
        <is>
          <t>buildings</t>
        </is>
      </c>
      <c r="D2937" s="18" t="inlineStr">
        <is>
          <t>large</t>
        </is>
      </c>
      <c r="E2937" s="18" t="inlineStr">
        <is>
          <t>distance_to_river_km</t>
        </is>
      </c>
      <c r="F2937" s="18" t="inlineStr">
        <is>
          <t>spline value</t>
        </is>
      </c>
      <c r="G2937" s="18" t="n"/>
      <c r="H2937" s="33" t="n">
        <v>12.99</v>
      </c>
      <c r="I2937" s="33" t="n"/>
      <c r="J2937" s="33" t="n"/>
      <c r="K2937" s="34" t="n">
        <v>-0.9821974936408421</v>
      </c>
      <c r="L2937" s="35">
        <f>IF(ISNUMBER(K2937),EXP(K2937),"")</f>
        <v/>
      </c>
      <c r="M2937" s="18" t="inlineStr">
        <is>
          <t>every value from 0.01 to 24.55 in steps of 0.01</t>
        </is>
      </c>
      <c r="N2937" s="18" t="inlineStr">
        <is>
          <t>buildings|large|distance_to_river_km</t>
        </is>
      </c>
    </row>
    <row r="2938">
      <c r="B2938" s="18" t="inlineStr">
        <is>
          <t>buildings|large|distance_to_river_km|13.00</t>
        </is>
      </c>
      <c r="C2938" s="18" t="inlineStr">
        <is>
          <t>buildings</t>
        </is>
      </c>
      <c r="D2938" s="18" t="inlineStr">
        <is>
          <t>large</t>
        </is>
      </c>
      <c r="E2938" s="18" t="inlineStr">
        <is>
          <t>distance_to_river_km</t>
        </is>
      </c>
      <c r="F2938" s="18" t="inlineStr">
        <is>
          <t>spline value</t>
        </is>
      </c>
      <c r="G2938" s="18" t="n"/>
      <c r="H2938" s="33" t="n">
        <v>13</v>
      </c>
      <c r="I2938" s="33" t="n"/>
      <c r="J2938" s="33" t="n"/>
      <c r="K2938" s="34" t="n">
        <v>-0.982367042229767</v>
      </c>
      <c r="L2938" s="35">
        <f>IF(ISNUMBER(K2938),EXP(K2938),"")</f>
        <v/>
      </c>
      <c r="M2938" s="18" t="inlineStr">
        <is>
          <t>every value from 0.01 to 24.55 in steps of 0.01</t>
        </is>
      </c>
      <c r="N2938" s="18" t="inlineStr">
        <is>
          <t>buildings|large|distance_to_river_km</t>
        </is>
      </c>
    </row>
    <row r="2939">
      <c r="B2939" s="18" t="inlineStr">
        <is>
          <t>buildings|large|distance_to_river_km|13.01</t>
        </is>
      </c>
      <c r="C2939" s="18" t="inlineStr">
        <is>
          <t>buildings</t>
        </is>
      </c>
      <c r="D2939" s="18" t="inlineStr">
        <is>
          <t>large</t>
        </is>
      </c>
      <c r="E2939" s="18" t="inlineStr">
        <is>
          <t>distance_to_river_km</t>
        </is>
      </c>
      <c r="F2939" s="18" t="inlineStr">
        <is>
          <t>spline value</t>
        </is>
      </c>
      <c r="G2939" s="18" t="n"/>
      <c r="H2939" s="33" t="n">
        <v>13.01</v>
      </c>
      <c r="I2939" s="33" t="n"/>
      <c r="J2939" s="33" t="n"/>
      <c r="K2939" s="34" t="n">
        <v>-0.9825364730746762</v>
      </c>
      <c r="L2939" s="35">
        <f>IF(ISNUMBER(K2939),EXP(K2939),"")</f>
        <v/>
      </c>
      <c r="M2939" s="18" t="inlineStr">
        <is>
          <t>every value from 0.01 to 24.55 in steps of 0.01</t>
        </is>
      </c>
      <c r="N2939" s="18" t="inlineStr">
        <is>
          <t>buildings|large|distance_to_river_km</t>
        </is>
      </c>
    </row>
    <row r="2940">
      <c r="B2940" s="18" t="inlineStr">
        <is>
          <t>buildings|large|distance_to_river_km|13.02</t>
        </is>
      </c>
      <c r="C2940" s="18" t="inlineStr">
        <is>
          <t>buildings</t>
        </is>
      </c>
      <c r="D2940" s="18" t="inlineStr">
        <is>
          <t>large</t>
        </is>
      </c>
      <c r="E2940" s="18" t="inlineStr">
        <is>
          <t>distance_to_river_km</t>
        </is>
      </c>
      <c r="F2940" s="18" t="inlineStr">
        <is>
          <t>spline value</t>
        </is>
      </c>
      <c r="G2940" s="18" t="n"/>
      <c r="H2940" s="33" t="n">
        <v>13.02</v>
      </c>
      <c r="I2940" s="33" t="n"/>
      <c r="J2940" s="33" t="n"/>
      <c r="K2940" s="34" t="n">
        <v>-0.982705786088673</v>
      </c>
      <c r="L2940" s="35">
        <f>IF(ISNUMBER(K2940),EXP(K2940),"")</f>
        <v/>
      </c>
      <c r="M2940" s="18" t="inlineStr">
        <is>
          <t>every value from 0.01 to 24.55 in steps of 0.01</t>
        </is>
      </c>
      <c r="N2940" s="18" t="inlineStr">
        <is>
          <t>buildings|large|distance_to_river_km</t>
        </is>
      </c>
    </row>
    <row r="2941">
      <c r="B2941" s="18" t="inlineStr">
        <is>
          <t>buildings|large|distance_to_river_km|13.03</t>
        </is>
      </c>
      <c r="C2941" s="18" t="inlineStr">
        <is>
          <t>buildings</t>
        </is>
      </c>
      <c r="D2941" s="18" t="inlineStr">
        <is>
          <t>large</t>
        </is>
      </c>
      <c r="E2941" s="18" t="inlineStr">
        <is>
          <t>distance_to_river_km</t>
        </is>
      </c>
      <c r="F2941" s="18" t="inlineStr">
        <is>
          <t>spline value</t>
        </is>
      </c>
      <c r="G2941" s="18" t="n"/>
      <c r="H2941" s="33" t="n">
        <v>13.03</v>
      </c>
      <c r="I2941" s="33" t="n"/>
      <c r="J2941" s="33" t="n"/>
      <c r="K2941" s="34" t="n">
        <v>-0.9828749811848618</v>
      </c>
      <c r="L2941" s="35">
        <f>IF(ISNUMBER(K2941),EXP(K2941),"")</f>
        <v/>
      </c>
      <c r="M2941" s="18" t="inlineStr">
        <is>
          <t>every value from 0.01 to 24.55 in steps of 0.01</t>
        </is>
      </c>
      <c r="N2941" s="18" t="inlineStr">
        <is>
          <t>buildings|large|distance_to_river_km</t>
        </is>
      </c>
    </row>
    <row r="2942">
      <c r="B2942" s="18" t="inlineStr">
        <is>
          <t>buildings|large|distance_to_river_km|13.04</t>
        </is>
      </c>
      <c r="C2942" s="18" t="inlineStr">
        <is>
          <t>buildings</t>
        </is>
      </c>
      <c r="D2942" s="18" t="inlineStr">
        <is>
          <t>large</t>
        </is>
      </c>
      <c r="E2942" s="18" t="inlineStr">
        <is>
          <t>distance_to_river_km</t>
        </is>
      </c>
      <c r="F2942" s="18" t="inlineStr">
        <is>
          <t>spline value</t>
        </is>
      </c>
      <c r="G2942" s="18" t="n"/>
      <c r="H2942" s="33" t="n">
        <v>13.04</v>
      </c>
      <c r="I2942" s="33" t="n"/>
      <c r="J2942" s="33" t="n"/>
      <c r="K2942" s="34" t="n">
        <v>-0.9830440582763471</v>
      </c>
      <c r="L2942" s="35">
        <f>IF(ISNUMBER(K2942),EXP(K2942),"")</f>
        <v/>
      </c>
      <c r="M2942" s="18" t="inlineStr">
        <is>
          <t>every value from 0.01 to 24.55 in steps of 0.01</t>
        </is>
      </c>
      <c r="N2942" s="18" t="inlineStr">
        <is>
          <t>buildings|large|distance_to_river_km</t>
        </is>
      </c>
    </row>
    <row r="2943">
      <c r="B2943" s="18" t="inlineStr">
        <is>
          <t>buildings|large|distance_to_river_km|13.05</t>
        </is>
      </c>
      <c r="C2943" s="18" t="inlineStr">
        <is>
          <t>buildings</t>
        </is>
      </c>
      <c r="D2943" s="18" t="inlineStr">
        <is>
          <t>large</t>
        </is>
      </c>
      <c r="E2943" s="18" t="inlineStr">
        <is>
          <t>distance_to_river_km</t>
        </is>
      </c>
      <c r="F2943" s="18" t="inlineStr">
        <is>
          <t>spline value</t>
        </is>
      </c>
      <c r="G2943" s="18" t="n"/>
      <c r="H2943" s="33" t="n">
        <v>13.05</v>
      </c>
      <c r="I2943" s="33" t="n"/>
      <c r="J2943" s="33" t="n"/>
      <c r="K2943" s="34" t="n">
        <v>-0.9832130172762328</v>
      </c>
      <c r="L2943" s="35">
        <f>IF(ISNUMBER(K2943),EXP(K2943),"")</f>
        <v/>
      </c>
      <c r="M2943" s="18" t="inlineStr">
        <is>
          <t>every value from 0.01 to 24.55 in steps of 0.01</t>
        </is>
      </c>
      <c r="N2943" s="18" t="inlineStr">
        <is>
          <t>buildings|large|distance_to_river_km</t>
        </is>
      </c>
    </row>
    <row r="2944">
      <c r="B2944" s="18" t="inlineStr">
        <is>
          <t>buildings|large|distance_to_river_km|13.06</t>
        </is>
      </c>
      <c r="C2944" s="18" t="inlineStr">
        <is>
          <t>buildings</t>
        </is>
      </c>
      <c r="D2944" s="18" t="inlineStr">
        <is>
          <t>large</t>
        </is>
      </c>
      <c r="E2944" s="18" t="inlineStr">
        <is>
          <t>distance_to_river_km</t>
        </is>
      </c>
      <c r="F2944" s="18" t="inlineStr">
        <is>
          <t>spline value</t>
        </is>
      </c>
      <c r="G2944" s="18" t="n"/>
      <c r="H2944" s="33" t="n">
        <v>13.06</v>
      </c>
      <c r="I2944" s="33" t="n"/>
      <c r="J2944" s="33" t="n"/>
      <c r="K2944" s="34" t="n">
        <v>-0.9833818580976222</v>
      </c>
      <c r="L2944" s="35">
        <f>IF(ISNUMBER(K2944),EXP(K2944),"")</f>
        <v/>
      </c>
      <c r="M2944" s="18" t="inlineStr">
        <is>
          <t>every value from 0.01 to 24.55 in steps of 0.01</t>
        </is>
      </c>
      <c r="N2944" s="18" t="inlineStr">
        <is>
          <t>buildings|large|distance_to_river_km</t>
        </is>
      </c>
    </row>
    <row r="2945">
      <c r="B2945" s="18" t="inlineStr">
        <is>
          <t>buildings|large|distance_to_river_km|13.07</t>
        </is>
      </c>
      <c r="C2945" s="18" t="inlineStr">
        <is>
          <t>buildings</t>
        </is>
      </c>
      <c r="D2945" s="18" t="inlineStr">
        <is>
          <t>large</t>
        </is>
      </c>
      <c r="E2945" s="18" t="inlineStr">
        <is>
          <t>distance_to_river_km</t>
        </is>
      </c>
      <c r="F2945" s="18" t="inlineStr">
        <is>
          <t>spline value</t>
        </is>
      </c>
      <c r="G2945" s="18" t="n"/>
      <c r="H2945" s="33" t="n">
        <v>13.07</v>
      </c>
      <c r="I2945" s="33" t="n"/>
      <c r="J2945" s="33" t="n"/>
      <c r="K2945" s="34" t="n">
        <v>-0.9835505806536204</v>
      </c>
      <c r="L2945" s="35">
        <f>IF(ISNUMBER(K2945),EXP(K2945),"")</f>
        <v/>
      </c>
      <c r="M2945" s="18" t="inlineStr">
        <is>
          <t>every value from 0.01 to 24.55 in steps of 0.01</t>
        </is>
      </c>
      <c r="N2945" s="18" t="inlineStr">
        <is>
          <t>buildings|large|distance_to_river_km</t>
        </is>
      </c>
    </row>
    <row r="2946">
      <c r="B2946" s="18" t="inlineStr">
        <is>
          <t>buildings|large|distance_to_river_km|13.08</t>
        </is>
      </c>
      <c r="C2946" s="18" t="inlineStr">
        <is>
          <t>buildings</t>
        </is>
      </c>
      <c r="D2946" s="18" t="inlineStr">
        <is>
          <t>large</t>
        </is>
      </c>
      <c r="E2946" s="18" t="inlineStr">
        <is>
          <t>distance_to_river_km</t>
        </is>
      </c>
      <c r="F2946" s="18" t="inlineStr">
        <is>
          <t>spline value</t>
        </is>
      </c>
      <c r="G2946" s="18" t="n"/>
      <c r="H2946" s="33" t="n">
        <v>13.08</v>
      </c>
      <c r="I2946" s="33" t="n"/>
      <c r="J2946" s="33" t="n"/>
      <c r="K2946" s="34" t="n">
        <v>-0.9837191848573307</v>
      </c>
      <c r="L2946" s="35">
        <f>IF(ISNUMBER(K2946),EXP(K2946),"")</f>
        <v/>
      </c>
      <c r="M2946" s="18" t="inlineStr">
        <is>
          <t>every value from 0.01 to 24.55 in steps of 0.01</t>
        </is>
      </c>
      <c r="N2946" s="18" t="inlineStr">
        <is>
          <t>buildings|large|distance_to_river_km</t>
        </is>
      </c>
    </row>
    <row r="2947">
      <c r="B2947" s="18" t="inlineStr">
        <is>
          <t>buildings|large|distance_to_river_km|13.09</t>
        </is>
      </c>
      <c r="C2947" s="18" t="inlineStr">
        <is>
          <t>buildings</t>
        </is>
      </c>
      <c r="D2947" s="18" t="inlineStr">
        <is>
          <t>large</t>
        </is>
      </c>
      <c r="E2947" s="18" t="inlineStr">
        <is>
          <t>distance_to_river_km</t>
        </is>
      </c>
      <c r="F2947" s="18" t="inlineStr">
        <is>
          <t>spline value</t>
        </is>
      </c>
      <c r="G2947" s="18" t="n"/>
      <c r="H2947" s="33" t="n">
        <v>13.09</v>
      </c>
      <c r="I2947" s="33" t="n"/>
      <c r="J2947" s="33" t="n"/>
      <c r="K2947" s="34" t="n">
        <v>-0.9838876706218574</v>
      </c>
      <c r="L2947" s="35">
        <f>IF(ISNUMBER(K2947),EXP(K2947),"")</f>
        <v/>
      </c>
      <c r="M2947" s="18" t="inlineStr">
        <is>
          <t>every value from 0.01 to 24.55 in steps of 0.01</t>
        </is>
      </c>
      <c r="N2947" s="18" t="inlineStr">
        <is>
          <t>buildings|large|distance_to_river_km</t>
        </is>
      </c>
    </row>
    <row r="2948">
      <c r="B2948" s="18" t="inlineStr">
        <is>
          <t>buildings|large|distance_to_river_km|13.10</t>
        </is>
      </c>
      <c r="C2948" s="18" t="inlineStr">
        <is>
          <t>buildings</t>
        </is>
      </c>
      <c r="D2948" s="18" t="inlineStr">
        <is>
          <t>large</t>
        </is>
      </c>
      <c r="E2948" s="18" t="inlineStr">
        <is>
          <t>distance_to_river_km</t>
        </is>
      </c>
      <c r="F2948" s="18" t="inlineStr">
        <is>
          <t>spline value</t>
        </is>
      </c>
      <c r="G2948" s="18" t="n"/>
      <c r="H2948" s="33" t="n">
        <v>13.1</v>
      </c>
      <c r="I2948" s="33" t="n"/>
      <c r="J2948" s="33" t="n"/>
      <c r="K2948" s="34" t="n">
        <v>-0.9840560378603045</v>
      </c>
      <c r="L2948" s="35">
        <f>IF(ISNUMBER(K2948),EXP(K2948),"")</f>
        <v/>
      </c>
      <c r="M2948" s="18" t="inlineStr">
        <is>
          <t>every value from 0.01 to 24.55 in steps of 0.01</t>
        </is>
      </c>
      <c r="N2948" s="18" t="inlineStr">
        <is>
          <t>buildings|large|distance_to_river_km</t>
        </is>
      </c>
    </row>
    <row r="2949">
      <c r="B2949" s="18" t="inlineStr">
        <is>
          <t>buildings|large|distance_to_river_km|13.11</t>
        </is>
      </c>
      <c r="C2949" s="18" t="inlineStr">
        <is>
          <t>buildings</t>
        </is>
      </c>
      <c r="D2949" s="18" t="inlineStr">
        <is>
          <t>large</t>
        </is>
      </c>
      <c r="E2949" s="18" t="inlineStr">
        <is>
          <t>distance_to_river_km</t>
        </is>
      </c>
      <c r="F2949" s="18" t="inlineStr">
        <is>
          <t>spline value</t>
        </is>
      </c>
      <c r="G2949" s="18" t="n"/>
      <c r="H2949" s="33" t="n">
        <v>13.11</v>
      </c>
      <c r="I2949" s="33" t="n"/>
      <c r="J2949" s="33" t="n"/>
      <c r="K2949" s="34" t="n">
        <v>-0.9842242864857762</v>
      </c>
      <c r="L2949" s="35">
        <f>IF(ISNUMBER(K2949),EXP(K2949),"")</f>
        <v/>
      </c>
      <c r="M2949" s="18" t="inlineStr">
        <is>
          <t>every value from 0.01 to 24.55 in steps of 0.01</t>
        </is>
      </c>
      <c r="N2949" s="18" t="inlineStr">
        <is>
          <t>buildings|large|distance_to_river_km</t>
        </is>
      </c>
    </row>
    <row r="2950">
      <c r="B2950" s="18" t="inlineStr">
        <is>
          <t>buildings|large|distance_to_river_km|13.12</t>
        </is>
      </c>
      <c r="C2950" s="18" t="inlineStr">
        <is>
          <t>buildings</t>
        </is>
      </c>
      <c r="D2950" s="18" t="inlineStr">
        <is>
          <t>large</t>
        </is>
      </c>
      <c r="E2950" s="18" t="inlineStr">
        <is>
          <t>distance_to_river_km</t>
        </is>
      </c>
      <c r="F2950" s="18" t="inlineStr">
        <is>
          <t>spline value</t>
        </is>
      </c>
      <c r="G2950" s="18" t="n"/>
      <c r="H2950" s="33" t="n">
        <v>13.12</v>
      </c>
      <c r="I2950" s="33" t="n"/>
      <c r="J2950" s="33" t="n"/>
      <c r="K2950" s="34" t="n">
        <v>-0.9843924164113766</v>
      </c>
      <c r="L2950" s="35">
        <f>IF(ISNUMBER(K2950),EXP(K2950),"")</f>
        <v/>
      </c>
      <c r="M2950" s="18" t="inlineStr">
        <is>
          <t>every value from 0.01 to 24.55 in steps of 0.01</t>
        </is>
      </c>
      <c r="N2950" s="18" t="inlineStr">
        <is>
          <t>buildings|large|distance_to_river_km</t>
        </is>
      </c>
    </row>
    <row r="2951">
      <c r="B2951" s="18" t="inlineStr">
        <is>
          <t>buildings|large|distance_to_river_km|13.13</t>
        </is>
      </c>
      <c r="C2951" s="18" t="inlineStr">
        <is>
          <t>buildings</t>
        </is>
      </c>
      <c r="D2951" s="18" t="inlineStr">
        <is>
          <t>large</t>
        </is>
      </c>
      <c r="E2951" s="18" t="inlineStr">
        <is>
          <t>distance_to_river_km</t>
        </is>
      </c>
      <c r="F2951" s="18" t="inlineStr">
        <is>
          <t>spline value</t>
        </is>
      </c>
      <c r="G2951" s="18" t="n"/>
      <c r="H2951" s="33" t="n">
        <v>13.13</v>
      </c>
      <c r="I2951" s="33" t="n"/>
      <c r="J2951" s="33" t="n"/>
      <c r="K2951" s="34" t="n">
        <v>-0.9845604275502092</v>
      </c>
      <c r="L2951" s="35">
        <f>IF(ISNUMBER(K2951),EXP(K2951),"")</f>
        <v/>
      </c>
      <c r="M2951" s="18" t="inlineStr">
        <is>
          <t>every value from 0.01 to 24.55 in steps of 0.01</t>
        </is>
      </c>
      <c r="N2951" s="18" t="inlineStr">
        <is>
          <t>buildings|large|distance_to_river_km</t>
        </is>
      </c>
    </row>
    <row r="2952">
      <c r="B2952" s="18" t="inlineStr">
        <is>
          <t>buildings|large|distance_to_river_km|13.14</t>
        </is>
      </c>
      <c r="C2952" s="18" t="inlineStr">
        <is>
          <t>buildings</t>
        </is>
      </c>
      <c r="D2952" s="18" t="inlineStr">
        <is>
          <t>large</t>
        </is>
      </c>
      <c r="E2952" s="18" t="inlineStr">
        <is>
          <t>distance_to_river_km</t>
        </is>
      </c>
      <c r="F2952" s="18" t="inlineStr">
        <is>
          <t>spline value</t>
        </is>
      </c>
      <c r="G2952" s="18" t="n"/>
      <c r="H2952" s="33" t="n">
        <v>13.14</v>
      </c>
      <c r="I2952" s="33" t="n"/>
      <c r="J2952" s="33" t="n"/>
      <c r="K2952" s="34" t="n">
        <v>-0.9847283198153789</v>
      </c>
      <c r="L2952" s="35">
        <f>IF(ISNUMBER(K2952),EXP(K2952),"")</f>
        <v/>
      </c>
      <c r="M2952" s="18" t="inlineStr">
        <is>
          <t>every value from 0.01 to 24.55 in steps of 0.01</t>
        </is>
      </c>
      <c r="N2952" s="18" t="inlineStr">
        <is>
          <t>buildings|large|distance_to_river_km</t>
        </is>
      </c>
    </row>
    <row r="2953">
      <c r="B2953" s="18" t="inlineStr">
        <is>
          <t>buildings|large|distance_to_river_km|13.15</t>
        </is>
      </c>
      <c r="C2953" s="18" t="inlineStr">
        <is>
          <t>buildings</t>
        </is>
      </c>
      <c r="D2953" s="18" t="inlineStr">
        <is>
          <t>large</t>
        </is>
      </c>
      <c r="E2953" s="18" t="inlineStr">
        <is>
          <t>distance_to_river_km</t>
        </is>
      </c>
      <c r="F2953" s="18" t="inlineStr">
        <is>
          <t>spline value</t>
        </is>
      </c>
      <c r="G2953" s="18" t="n"/>
      <c r="H2953" s="33" t="n">
        <v>13.15</v>
      </c>
      <c r="I2953" s="33" t="n"/>
      <c r="J2953" s="33" t="n"/>
      <c r="K2953" s="34" t="n">
        <v>-0.984896093119989</v>
      </c>
      <c r="L2953" s="35">
        <f>IF(ISNUMBER(K2953),EXP(K2953),"")</f>
        <v/>
      </c>
      <c r="M2953" s="18" t="inlineStr">
        <is>
          <t>every value from 0.01 to 24.55 in steps of 0.01</t>
        </is>
      </c>
      <c r="N2953" s="18" t="inlineStr">
        <is>
          <t>buildings|large|distance_to_river_km</t>
        </is>
      </c>
    </row>
    <row r="2954">
      <c r="B2954" s="18" t="inlineStr">
        <is>
          <t>buildings|large|distance_to_river_km|13.16</t>
        </is>
      </c>
      <c r="C2954" s="18" t="inlineStr">
        <is>
          <t>buildings</t>
        </is>
      </c>
      <c r="D2954" s="18" t="inlineStr">
        <is>
          <t>large</t>
        </is>
      </c>
      <c r="E2954" s="18" t="inlineStr">
        <is>
          <t>distance_to_river_km</t>
        </is>
      </c>
      <c r="F2954" s="18" t="inlineStr">
        <is>
          <t>spline value</t>
        </is>
      </c>
      <c r="G2954" s="18" t="n"/>
      <c r="H2954" s="33" t="n">
        <v>13.16</v>
      </c>
      <c r="I2954" s="33" t="n"/>
      <c r="J2954" s="33" t="n"/>
      <c r="K2954" s="34" t="n">
        <v>-0.9850637473771439</v>
      </c>
      <c r="L2954" s="35">
        <f>IF(ISNUMBER(K2954),EXP(K2954),"")</f>
        <v/>
      </c>
      <c r="M2954" s="18" t="inlineStr">
        <is>
          <t>every value from 0.01 to 24.55 in steps of 0.01</t>
        </is>
      </c>
      <c r="N2954" s="18" t="inlineStr">
        <is>
          <t>buildings|large|distance_to_river_km</t>
        </is>
      </c>
    </row>
    <row r="2955">
      <c r="B2955" s="18" t="inlineStr">
        <is>
          <t>buildings|large|distance_to_river_km|13.17</t>
        </is>
      </c>
      <c r="C2955" s="18" t="inlineStr">
        <is>
          <t>buildings</t>
        </is>
      </c>
      <c r="D2955" s="18" t="inlineStr">
        <is>
          <t>large</t>
        </is>
      </c>
      <c r="E2955" s="18" t="inlineStr">
        <is>
          <t>distance_to_river_km</t>
        </is>
      </c>
      <c r="F2955" s="18" t="inlineStr">
        <is>
          <t>spline value</t>
        </is>
      </c>
      <c r="G2955" s="18" t="n"/>
      <c r="H2955" s="33" t="n">
        <v>13.17</v>
      </c>
      <c r="I2955" s="33" t="n"/>
      <c r="J2955" s="33" t="n"/>
      <c r="K2955" s="34" t="n">
        <v>-0.9852312824999474</v>
      </c>
      <c r="L2955" s="35">
        <f>IF(ISNUMBER(K2955),EXP(K2955),"")</f>
        <v/>
      </c>
      <c r="M2955" s="18" t="inlineStr">
        <is>
          <t>every value from 0.01 to 24.55 in steps of 0.01</t>
        </is>
      </c>
      <c r="N2955" s="18" t="inlineStr">
        <is>
          <t>buildings|large|distance_to_river_km</t>
        </is>
      </c>
    </row>
    <row r="2956">
      <c r="B2956" s="18" t="inlineStr">
        <is>
          <t>buildings|large|distance_to_river_km|13.18</t>
        </is>
      </c>
      <c r="C2956" s="18" t="inlineStr">
        <is>
          <t>buildings</t>
        </is>
      </c>
      <c r="D2956" s="18" t="inlineStr">
        <is>
          <t>large</t>
        </is>
      </c>
      <c r="E2956" s="18" t="inlineStr">
        <is>
          <t>distance_to_river_km</t>
        </is>
      </c>
      <c r="F2956" s="18" t="inlineStr">
        <is>
          <t>spline value</t>
        </is>
      </c>
      <c r="G2956" s="18" t="n"/>
      <c r="H2956" s="33" t="n">
        <v>13.18</v>
      </c>
      <c r="I2956" s="33" t="n"/>
      <c r="J2956" s="33" t="n"/>
      <c r="K2956" s="34" t="n">
        <v>-0.9853986984015042</v>
      </c>
      <c r="L2956" s="35">
        <f>IF(ISNUMBER(K2956),EXP(K2956),"")</f>
        <v/>
      </c>
      <c r="M2956" s="18" t="inlineStr">
        <is>
          <t>every value from 0.01 to 24.55 in steps of 0.01</t>
        </is>
      </c>
      <c r="N2956" s="18" t="inlineStr">
        <is>
          <t>buildings|large|distance_to_river_km</t>
        </is>
      </c>
    </row>
    <row r="2957">
      <c r="B2957" s="18" t="inlineStr">
        <is>
          <t>buildings|large|distance_to_river_km|13.19</t>
        </is>
      </c>
      <c r="C2957" s="18" t="inlineStr">
        <is>
          <t>buildings</t>
        </is>
      </c>
      <c r="D2957" s="18" t="inlineStr">
        <is>
          <t>large</t>
        </is>
      </c>
      <c r="E2957" s="18" t="inlineStr">
        <is>
          <t>distance_to_river_km</t>
        </is>
      </c>
      <c r="F2957" s="18" t="inlineStr">
        <is>
          <t>spline value</t>
        </is>
      </c>
      <c r="G2957" s="18" t="n"/>
      <c r="H2957" s="33" t="n">
        <v>13.19</v>
      </c>
      <c r="I2957" s="33" t="n"/>
      <c r="J2957" s="33" t="n"/>
      <c r="K2957" s="34" t="n">
        <v>-0.9855659949949175</v>
      </c>
      <c r="L2957" s="35">
        <f>IF(ISNUMBER(K2957),EXP(K2957),"")</f>
        <v/>
      </c>
      <c r="M2957" s="18" t="inlineStr">
        <is>
          <t>every value from 0.01 to 24.55 in steps of 0.01</t>
        </is>
      </c>
      <c r="N2957" s="18" t="inlineStr">
        <is>
          <t>buildings|large|distance_to_river_km</t>
        </is>
      </c>
    </row>
    <row r="2958">
      <c r="B2958" s="18" t="inlineStr">
        <is>
          <t>buildings|large|distance_to_river_km|13.20</t>
        </is>
      </c>
      <c r="C2958" s="18" t="inlineStr">
        <is>
          <t>buildings</t>
        </is>
      </c>
      <c r="D2958" s="18" t="inlineStr">
        <is>
          <t>large</t>
        </is>
      </c>
      <c r="E2958" s="18" t="inlineStr">
        <is>
          <t>distance_to_river_km</t>
        </is>
      </c>
      <c r="F2958" s="18" t="inlineStr">
        <is>
          <t>spline value</t>
        </is>
      </c>
      <c r="G2958" s="18" t="n"/>
      <c r="H2958" s="33" t="n">
        <v>13.2</v>
      </c>
      <c r="I2958" s="33" t="n"/>
      <c r="J2958" s="33" t="n"/>
      <c r="K2958" s="34" t="n">
        <v>-0.9857331721932917</v>
      </c>
      <c r="L2958" s="35">
        <f>IF(ISNUMBER(K2958),EXP(K2958),"")</f>
        <v/>
      </c>
      <c r="M2958" s="18" t="inlineStr">
        <is>
          <t>every value from 0.01 to 24.55 in steps of 0.01</t>
        </is>
      </c>
      <c r="N2958" s="18" t="inlineStr">
        <is>
          <t>buildings|large|distance_to_river_km</t>
        </is>
      </c>
    </row>
    <row r="2959">
      <c r="B2959" s="18" t="inlineStr">
        <is>
          <t>buildings|large|distance_to_river_km|13.21</t>
        </is>
      </c>
      <c r="C2959" s="18" t="inlineStr">
        <is>
          <t>buildings</t>
        </is>
      </c>
      <c r="D2959" s="18" t="inlineStr">
        <is>
          <t>large</t>
        </is>
      </c>
      <c r="E2959" s="18" t="inlineStr">
        <is>
          <t>distance_to_river_km</t>
        </is>
      </c>
      <c r="F2959" s="18" t="inlineStr">
        <is>
          <t>spline value</t>
        </is>
      </c>
      <c r="G2959" s="18" t="n"/>
      <c r="H2959" s="33" t="n">
        <v>13.21</v>
      </c>
      <c r="I2959" s="33" t="n"/>
      <c r="J2959" s="33" t="n"/>
      <c r="K2959" s="34" t="n">
        <v>-0.9859002299097311</v>
      </c>
      <c r="L2959" s="35">
        <f>IF(ISNUMBER(K2959),EXP(K2959),"")</f>
        <v/>
      </c>
      <c r="M2959" s="18" t="inlineStr">
        <is>
          <t>every value from 0.01 to 24.55 in steps of 0.01</t>
        </is>
      </c>
      <c r="N2959" s="18" t="inlineStr">
        <is>
          <t>buildings|large|distance_to_river_km</t>
        </is>
      </c>
    </row>
    <row r="2960">
      <c r="B2960" s="18" t="inlineStr">
        <is>
          <t>buildings|large|distance_to_river_km|13.22</t>
        </is>
      </c>
      <c r="C2960" s="18" t="inlineStr">
        <is>
          <t>buildings</t>
        </is>
      </c>
      <c r="D2960" s="18" t="inlineStr">
        <is>
          <t>large</t>
        </is>
      </c>
      <c r="E2960" s="18" t="inlineStr">
        <is>
          <t>distance_to_river_km</t>
        </is>
      </c>
      <c r="F2960" s="18" t="inlineStr">
        <is>
          <t>spline value</t>
        </is>
      </c>
      <c r="G2960" s="18" t="n"/>
      <c r="H2960" s="33" t="n">
        <v>13.22</v>
      </c>
      <c r="I2960" s="33" t="n"/>
      <c r="J2960" s="33" t="n"/>
      <c r="K2960" s="34" t="n">
        <v>-0.9860671680573394</v>
      </c>
      <c r="L2960" s="35">
        <f>IF(ISNUMBER(K2960),EXP(K2960),"")</f>
        <v/>
      </c>
      <c r="M2960" s="18" t="inlineStr">
        <is>
          <t>every value from 0.01 to 24.55 in steps of 0.01</t>
        </is>
      </c>
      <c r="N2960" s="18" t="inlineStr">
        <is>
          <t>buildings|large|distance_to_river_km</t>
        </is>
      </c>
    </row>
    <row r="2961">
      <c r="B2961" s="18" t="inlineStr">
        <is>
          <t>buildings|large|distance_to_river_km|13.23</t>
        </is>
      </c>
      <c r="C2961" s="18" t="inlineStr">
        <is>
          <t>buildings</t>
        </is>
      </c>
      <c r="D2961" s="18" t="inlineStr">
        <is>
          <t>large</t>
        </is>
      </c>
      <c r="E2961" s="18" t="inlineStr">
        <is>
          <t>distance_to_river_km</t>
        </is>
      </c>
      <c r="F2961" s="18" t="inlineStr">
        <is>
          <t>spline value</t>
        </is>
      </c>
      <c r="G2961" s="18" t="n"/>
      <c r="H2961" s="33" t="n">
        <v>13.23</v>
      </c>
      <c r="I2961" s="33" t="n"/>
      <c r="J2961" s="33" t="n"/>
      <c r="K2961" s="34" t="n">
        <v>-0.9862339865492207</v>
      </c>
      <c r="L2961" s="35">
        <f>IF(ISNUMBER(K2961),EXP(K2961),"")</f>
        <v/>
      </c>
      <c r="M2961" s="18" t="inlineStr">
        <is>
          <t>every value from 0.01 to 24.55 in steps of 0.01</t>
        </is>
      </c>
      <c r="N2961" s="18" t="inlineStr">
        <is>
          <t>buildings|large|distance_to_river_km</t>
        </is>
      </c>
    </row>
    <row r="2962">
      <c r="B2962" s="18" t="inlineStr">
        <is>
          <t>buildings|large|distance_to_river_km|13.24</t>
        </is>
      </c>
      <c r="C2962" s="18" t="inlineStr">
        <is>
          <t>buildings</t>
        </is>
      </c>
      <c r="D2962" s="18" t="inlineStr">
        <is>
          <t>large</t>
        </is>
      </c>
      <c r="E2962" s="18" t="inlineStr">
        <is>
          <t>distance_to_river_km</t>
        </is>
      </c>
      <c r="F2962" s="18" t="inlineStr">
        <is>
          <t>spline value</t>
        </is>
      </c>
      <c r="G2962" s="18" t="n"/>
      <c r="H2962" s="33" t="n">
        <v>13.24</v>
      </c>
      <c r="I2962" s="33" t="n"/>
      <c r="J2962" s="33" t="n"/>
      <c r="K2962" s="34" t="n">
        <v>-0.9864006852984791</v>
      </c>
      <c r="L2962" s="35">
        <f>IF(ISNUMBER(K2962),EXP(K2962),"")</f>
        <v/>
      </c>
      <c r="M2962" s="18" t="inlineStr">
        <is>
          <t>every value from 0.01 to 24.55 in steps of 0.01</t>
        </is>
      </c>
      <c r="N2962" s="18" t="inlineStr">
        <is>
          <t>buildings|large|distance_to_river_km</t>
        </is>
      </c>
    </row>
    <row r="2963">
      <c r="B2963" s="18" t="inlineStr">
        <is>
          <t>buildings|large|distance_to_river_km|13.25</t>
        </is>
      </c>
      <c r="C2963" s="18" t="inlineStr">
        <is>
          <t>buildings</t>
        </is>
      </c>
      <c r="D2963" s="18" t="inlineStr">
        <is>
          <t>large</t>
        </is>
      </c>
      <c r="E2963" s="18" t="inlineStr">
        <is>
          <t>distance_to_river_km</t>
        </is>
      </c>
      <c r="F2963" s="18" t="inlineStr">
        <is>
          <t>spline value</t>
        </is>
      </c>
      <c r="G2963" s="18" t="n"/>
      <c r="H2963" s="33" t="n">
        <v>13.25</v>
      </c>
      <c r="I2963" s="33" t="n"/>
      <c r="J2963" s="33" t="n"/>
      <c r="K2963" s="34" t="n">
        <v>-0.9865672642182188</v>
      </c>
      <c r="L2963" s="35">
        <f>IF(ISNUMBER(K2963),EXP(K2963),"")</f>
        <v/>
      </c>
      <c r="M2963" s="18" t="inlineStr">
        <is>
          <t>every value from 0.01 to 24.55 in steps of 0.01</t>
        </is>
      </c>
      <c r="N2963" s="18" t="inlineStr">
        <is>
          <t>buildings|large|distance_to_river_km</t>
        </is>
      </c>
    </row>
    <row r="2964">
      <c r="B2964" s="18" t="inlineStr">
        <is>
          <t>buildings|large|distance_to_river_km|13.26</t>
        </is>
      </c>
      <c r="C2964" s="18" t="inlineStr">
        <is>
          <t>buildings</t>
        </is>
      </c>
      <c r="D2964" s="18" t="inlineStr">
        <is>
          <t>large</t>
        </is>
      </c>
      <c r="E2964" s="18" t="inlineStr">
        <is>
          <t>distance_to_river_km</t>
        </is>
      </c>
      <c r="F2964" s="18" t="inlineStr">
        <is>
          <t>spline value</t>
        </is>
      </c>
      <c r="G2964" s="18" t="n"/>
      <c r="H2964" s="33" t="n">
        <v>13.26</v>
      </c>
      <c r="I2964" s="33" t="n"/>
      <c r="J2964" s="33" t="n"/>
      <c r="K2964" s="34" t="n">
        <v>-0.9867337232215438</v>
      </c>
      <c r="L2964" s="35">
        <f>IF(ISNUMBER(K2964),EXP(K2964),"")</f>
        <v/>
      </c>
      <c r="M2964" s="18" t="inlineStr">
        <is>
          <t>every value from 0.01 to 24.55 in steps of 0.01</t>
        </is>
      </c>
      <c r="N2964" s="18" t="inlineStr">
        <is>
          <t>buildings|large|distance_to_river_km</t>
        </is>
      </c>
    </row>
    <row r="2965">
      <c r="B2965" s="18" t="inlineStr">
        <is>
          <t>buildings|large|distance_to_river_km|13.27</t>
        </is>
      </c>
      <c r="C2965" s="18" t="inlineStr">
        <is>
          <t>buildings</t>
        </is>
      </c>
      <c r="D2965" s="18" t="inlineStr">
        <is>
          <t>large</t>
        </is>
      </c>
      <c r="E2965" s="18" t="inlineStr">
        <is>
          <t>distance_to_river_km</t>
        </is>
      </c>
      <c r="F2965" s="18" t="inlineStr">
        <is>
          <t>spline value</t>
        </is>
      </c>
      <c r="G2965" s="18" t="n"/>
      <c r="H2965" s="33" t="n">
        <v>13.27</v>
      </c>
      <c r="I2965" s="33" t="n"/>
      <c r="J2965" s="33" t="n"/>
      <c r="K2965" s="34" t="n">
        <v>-0.9869000622215578</v>
      </c>
      <c r="L2965" s="35">
        <f>IF(ISNUMBER(K2965),EXP(K2965),"")</f>
        <v/>
      </c>
      <c r="M2965" s="18" t="inlineStr">
        <is>
          <t>every value from 0.01 to 24.55 in steps of 0.01</t>
        </is>
      </c>
      <c r="N2965" s="18" t="inlineStr">
        <is>
          <t>buildings|large|distance_to_river_km</t>
        </is>
      </c>
    </row>
    <row r="2966">
      <c r="B2966" s="18" t="inlineStr">
        <is>
          <t>buildings|large|distance_to_river_km|13.28</t>
        </is>
      </c>
      <c r="C2966" s="18" t="inlineStr">
        <is>
          <t>buildings</t>
        </is>
      </c>
      <c r="D2966" s="18" t="inlineStr">
        <is>
          <t>large</t>
        </is>
      </c>
      <c r="E2966" s="18" t="inlineStr">
        <is>
          <t>distance_to_river_km</t>
        </is>
      </c>
      <c r="F2966" s="18" t="inlineStr">
        <is>
          <t>spline value</t>
        </is>
      </c>
      <c r="G2966" s="18" t="n"/>
      <c r="H2966" s="33" t="n">
        <v>13.28</v>
      </c>
      <c r="I2966" s="33" t="n"/>
      <c r="J2966" s="33" t="n"/>
      <c r="K2966" s="34" t="n">
        <v>-0.9870662811313651</v>
      </c>
      <c r="L2966" s="35">
        <f>IF(ISNUMBER(K2966),EXP(K2966),"")</f>
        <v/>
      </c>
      <c r="M2966" s="18" t="inlineStr">
        <is>
          <t>every value from 0.01 to 24.55 in steps of 0.01</t>
        </is>
      </c>
      <c r="N2966" s="18" t="inlineStr">
        <is>
          <t>buildings|large|distance_to_river_km</t>
        </is>
      </c>
    </row>
    <row r="2967">
      <c r="B2967" s="18" t="inlineStr">
        <is>
          <t>buildings|large|distance_to_river_km|13.29</t>
        </is>
      </c>
      <c r="C2967" s="18" t="inlineStr">
        <is>
          <t>buildings</t>
        </is>
      </c>
      <c r="D2967" s="18" t="inlineStr">
        <is>
          <t>large</t>
        </is>
      </c>
      <c r="E2967" s="18" t="inlineStr">
        <is>
          <t>distance_to_river_km</t>
        </is>
      </c>
      <c r="F2967" s="18" t="inlineStr">
        <is>
          <t>spline value</t>
        </is>
      </c>
      <c r="G2967" s="18" t="n"/>
      <c r="H2967" s="33" t="n">
        <v>13.29</v>
      </c>
      <c r="I2967" s="33" t="n"/>
      <c r="J2967" s="33" t="n"/>
      <c r="K2967" s="34" t="n">
        <v>-0.9872323798640701</v>
      </c>
      <c r="L2967" s="35">
        <f>IF(ISNUMBER(K2967),EXP(K2967),"")</f>
        <v/>
      </c>
      <c r="M2967" s="18" t="inlineStr">
        <is>
          <t>every value from 0.01 to 24.55 in steps of 0.01</t>
        </is>
      </c>
      <c r="N2967" s="18" t="inlineStr">
        <is>
          <t>buildings|large|distance_to_river_km</t>
        </is>
      </c>
    </row>
    <row r="2968">
      <c r="B2968" s="18" t="inlineStr">
        <is>
          <t>buildings|large|distance_to_river_km|13.30</t>
        </is>
      </c>
      <c r="C2968" s="18" t="inlineStr">
        <is>
          <t>buildings</t>
        </is>
      </c>
      <c r="D2968" s="18" t="inlineStr">
        <is>
          <t>large</t>
        </is>
      </c>
      <c r="E2968" s="18" t="inlineStr">
        <is>
          <t>distance_to_river_km</t>
        </is>
      </c>
      <c r="F2968" s="18" t="inlineStr">
        <is>
          <t>spline value</t>
        </is>
      </c>
      <c r="G2968" s="18" t="n"/>
      <c r="H2968" s="33" t="n">
        <v>13.3</v>
      </c>
      <c r="I2968" s="33" t="n"/>
      <c r="J2968" s="33" t="n"/>
      <c r="K2968" s="34" t="n">
        <v>-0.9873983583327761</v>
      </c>
      <c r="L2968" s="35">
        <f>IF(ISNUMBER(K2968),EXP(K2968),"")</f>
        <v/>
      </c>
      <c r="M2968" s="18" t="inlineStr">
        <is>
          <t>every value from 0.01 to 24.55 in steps of 0.01</t>
        </is>
      </c>
      <c r="N2968" s="18" t="inlineStr">
        <is>
          <t>buildings|large|distance_to_river_km</t>
        </is>
      </c>
    </row>
    <row r="2969">
      <c r="B2969" s="18" t="inlineStr">
        <is>
          <t>buildings|large|distance_to_river_km|13.31</t>
        </is>
      </c>
      <c r="C2969" s="18" t="inlineStr">
        <is>
          <t>buildings</t>
        </is>
      </c>
      <c r="D2969" s="18" t="inlineStr">
        <is>
          <t>large</t>
        </is>
      </c>
      <c r="E2969" s="18" t="inlineStr">
        <is>
          <t>distance_to_river_km</t>
        </is>
      </c>
      <c r="F2969" s="18" t="inlineStr">
        <is>
          <t>spline value</t>
        </is>
      </c>
      <c r="G2969" s="18" t="n"/>
      <c r="H2969" s="33" t="n">
        <v>13.31</v>
      </c>
      <c r="I2969" s="33" t="n"/>
      <c r="J2969" s="33" t="n"/>
      <c r="K2969" s="34" t="n">
        <v>-0.9875642164505876</v>
      </c>
      <c r="L2969" s="35">
        <f>IF(ISNUMBER(K2969),EXP(K2969),"")</f>
        <v/>
      </c>
      <c r="M2969" s="18" t="inlineStr">
        <is>
          <t>every value from 0.01 to 24.55 in steps of 0.01</t>
        </is>
      </c>
      <c r="N2969" s="18" t="inlineStr">
        <is>
          <t>buildings|large|distance_to_river_km</t>
        </is>
      </c>
    </row>
    <row r="2970">
      <c r="B2970" s="18" t="inlineStr">
        <is>
          <t>buildings|large|distance_to_river_km|13.32</t>
        </is>
      </c>
      <c r="C2970" s="18" t="inlineStr">
        <is>
          <t>buildings</t>
        </is>
      </c>
      <c r="D2970" s="18" t="inlineStr">
        <is>
          <t>large</t>
        </is>
      </c>
      <c r="E2970" s="18" t="inlineStr">
        <is>
          <t>distance_to_river_km</t>
        </is>
      </c>
      <c r="F2970" s="18" t="inlineStr">
        <is>
          <t>spline value</t>
        </is>
      </c>
      <c r="G2970" s="18" t="n"/>
      <c r="H2970" s="33" t="n">
        <v>13.32</v>
      </c>
      <c r="I2970" s="33" t="n"/>
      <c r="J2970" s="33" t="n"/>
      <c r="K2970" s="34" t="n">
        <v>-0.9877299541306089</v>
      </c>
      <c r="L2970" s="35">
        <f>IF(ISNUMBER(K2970),EXP(K2970),"")</f>
        <v/>
      </c>
      <c r="M2970" s="18" t="inlineStr">
        <is>
          <t>every value from 0.01 to 24.55 in steps of 0.01</t>
        </is>
      </c>
      <c r="N2970" s="18" t="inlineStr">
        <is>
          <t>buildings|large|distance_to_river_km</t>
        </is>
      </c>
    </row>
    <row r="2971">
      <c r="B2971" s="18" t="inlineStr">
        <is>
          <t>buildings|large|distance_to_river_km|13.33</t>
        </is>
      </c>
      <c r="C2971" s="18" t="inlineStr">
        <is>
          <t>buildings</t>
        </is>
      </c>
      <c r="D2971" s="18" t="inlineStr">
        <is>
          <t>large</t>
        </is>
      </c>
      <c r="E2971" s="18" t="inlineStr">
        <is>
          <t>distance_to_river_km</t>
        </is>
      </c>
      <c r="F2971" s="18" t="inlineStr">
        <is>
          <t>spline value</t>
        </is>
      </c>
      <c r="G2971" s="18" t="n"/>
      <c r="H2971" s="33" t="n">
        <v>13.33</v>
      </c>
      <c r="I2971" s="33" t="n"/>
      <c r="J2971" s="33" t="n"/>
      <c r="K2971" s="34" t="n">
        <v>-0.9878955712859435</v>
      </c>
      <c r="L2971" s="35">
        <f>IF(ISNUMBER(K2971),EXP(K2971),"")</f>
        <v/>
      </c>
      <c r="M2971" s="18" t="inlineStr">
        <is>
          <t>every value from 0.01 to 24.55 in steps of 0.01</t>
        </is>
      </c>
      <c r="N2971" s="18" t="inlineStr">
        <is>
          <t>buildings|large|distance_to_river_km</t>
        </is>
      </c>
    </row>
    <row r="2972">
      <c r="B2972" s="18" t="inlineStr">
        <is>
          <t>buildings|large|distance_to_river_km|13.34</t>
        </is>
      </c>
      <c r="C2972" s="18" t="inlineStr">
        <is>
          <t>buildings</t>
        </is>
      </c>
      <c r="D2972" s="18" t="inlineStr">
        <is>
          <t>large</t>
        </is>
      </c>
      <c r="E2972" s="18" t="inlineStr">
        <is>
          <t>distance_to_river_km</t>
        </is>
      </c>
      <c r="F2972" s="18" t="inlineStr">
        <is>
          <t>spline value</t>
        </is>
      </c>
      <c r="G2972" s="18" t="n"/>
      <c r="H2972" s="33" t="n">
        <v>13.34</v>
      </c>
      <c r="I2972" s="33" t="n"/>
      <c r="J2972" s="33" t="n"/>
      <c r="K2972" s="34" t="n">
        <v>-0.9880610678296958</v>
      </c>
      <c r="L2972" s="35">
        <f>IF(ISNUMBER(K2972),EXP(K2972),"")</f>
        <v/>
      </c>
      <c r="M2972" s="18" t="inlineStr">
        <is>
          <t>every value from 0.01 to 24.55 in steps of 0.01</t>
        </is>
      </c>
      <c r="N2972" s="18" t="inlineStr">
        <is>
          <t>buildings|large|distance_to_river_km</t>
        </is>
      </c>
    </row>
    <row r="2973">
      <c r="B2973" s="18" t="inlineStr">
        <is>
          <t>buildings|large|distance_to_river_km|13.35</t>
        </is>
      </c>
      <c r="C2973" s="18" t="inlineStr">
        <is>
          <t>buildings</t>
        </is>
      </c>
      <c r="D2973" s="18" t="inlineStr">
        <is>
          <t>large</t>
        </is>
      </c>
      <c r="E2973" s="18" t="inlineStr">
        <is>
          <t>distance_to_river_km</t>
        </is>
      </c>
      <c r="F2973" s="18" t="inlineStr">
        <is>
          <t>spline value</t>
        </is>
      </c>
      <c r="G2973" s="18" t="n"/>
      <c r="H2973" s="33" t="n">
        <v>13.35</v>
      </c>
      <c r="I2973" s="33" t="n"/>
      <c r="J2973" s="33" t="n"/>
      <c r="K2973" s="34" t="n">
        <v>-0.9882264436749695</v>
      </c>
      <c r="L2973" s="35">
        <f>IF(ISNUMBER(K2973),EXP(K2973),"")</f>
        <v/>
      </c>
      <c r="M2973" s="18" t="inlineStr">
        <is>
          <t>every value from 0.01 to 24.55 in steps of 0.01</t>
        </is>
      </c>
      <c r="N2973" s="18" t="inlineStr">
        <is>
          <t>buildings|large|distance_to_river_km</t>
        </is>
      </c>
    </row>
    <row r="2974">
      <c r="B2974" s="18" t="inlineStr">
        <is>
          <t>buildings|large|distance_to_river_km|13.36</t>
        </is>
      </c>
      <c r="C2974" s="18" t="inlineStr">
        <is>
          <t>buildings</t>
        </is>
      </c>
      <c r="D2974" s="18" t="inlineStr">
        <is>
          <t>large</t>
        </is>
      </c>
      <c r="E2974" s="18" t="inlineStr">
        <is>
          <t>distance_to_river_km</t>
        </is>
      </c>
      <c r="F2974" s="18" t="inlineStr">
        <is>
          <t>spline value</t>
        </is>
      </c>
      <c r="G2974" s="18" t="n"/>
      <c r="H2974" s="33" t="n">
        <v>13.36</v>
      </c>
      <c r="I2974" s="33" t="n"/>
      <c r="J2974" s="33" t="n"/>
      <c r="K2974" s="34" t="n">
        <v>-0.9883916987348692</v>
      </c>
      <c r="L2974" s="35">
        <f>IF(ISNUMBER(K2974),EXP(K2974),"")</f>
        <v/>
      </c>
      <c r="M2974" s="18" t="inlineStr">
        <is>
          <t>every value from 0.01 to 24.55 in steps of 0.01</t>
        </is>
      </c>
      <c r="N2974" s="18" t="inlineStr">
        <is>
          <t>buildings|large|distance_to_river_km</t>
        </is>
      </c>
    </row>
    <row r="2975">
      <c r="B2975" s="18" t="inlineStr">
        <is>
          <t>buildings|large|distance_to_river_km|13.37</t>
        </is>
      </c>
      <c r="C2975" s="18" t="inlineStr">
        <is>
          <t>buildings</t>
        </is>
      </c>
      <c r="D2975" s="18" t="inlineStr">
        <is>
          <t>large</t>
        </is>
      </c>
      <c r="E2975" s="18" t="inlineStr">
        <is>
          <t>distance_to_river_km</t>
        </is>
      </c>
      <c r="F2975" s="18" t="inlineStr">
        <is>
          <t>spline value</t>
        </is>
      </c>
      <c r="G2975" s="18" t="n"/>
      <c r="H2975" s="33" t="n">
        <v>13.37</v>
      </c>
      <c r="I2975" s="33" t="n"/>
      <c r="J2975" s="33" t="n"/>
      <c r="K2975" s="34" t="n">
        <v>-0.9885568329224985</v>
      </c>
      <c r="L2975" s="35">
        <f>IF(ISNUMBER(K2975),EXP(K2975),"")</f>
        <v/>
      </c>
      <c r="M2975" s="18" t="inlineStr">
        <is>
          <t>every value from 0.01 to 24.55 in steps of 0.01</t>
        </is>
      </c>
      <c r="N2975" s="18" t="inlineStr">
        <is>
          <t>buildings|large|distance_to_river_km</t>
        </is>
      </c>
    </row>
    <row r="2976">
      <c r="B2976" s="18" t="inlineStr">
        <is>
          <t>buildings|large|distance_to_river_km|13.38</t>
        </is>
      </c>
      <c r="C2976" s="18" t="inlineStr">
        <is>
          <t>buildings</t>
        </is>
      </c>
      <c r="D2976" s="18" t="inlineStr">
        <is>
          <t>large</t>
        </is>
      </c>
      <c r="E2976" s="18" t="inlineStr">
        <is>
          <t>distance_to_river_km</t>
        </is>
      </c>
      <c r="F2976" s="18" t="inlineStr">
        <is>
          <t>spline value</t>
        </is>
      </c>
      <c r="G2976" s="18" t="n"/>
      <c r="H2976" s="33" t="n">
        <v>13.38</v>
      </c>
      <c r="I2976" s="33" t="n"/>
      <c r="J2976" s="33" t="n"/>
      <c r="K2976" s="34" t="n">
        <v>-0.9887218461509615</v>
      </c>
      <c r="L2976" s="35">
        <f>IF(ISNUMBER(K2976),EXP(K2976),"")</f>
        <v/>
      </c>
      <c r="M2976" s="18" t="inlineStr">
        <is>
          <t>every value from 0.01 to 24.55 in steps of 0.01</t>
        </is>
      </c>
      <c r="N2976" s="18" t="inlineStr">
        <is>
          <t>buildings|large|distance_to_river_km</t>
        </is>
      </c>
    </row>
    <row r="2977">
      <c r="B2977" s="18" t="inlineStr">
        <is>
          <t>buildings|large|distance_to_river_km|13.39</t>
        </is>
      </c>
      <c r="C2977" s="18" t="inlineStr">
        <is>
          <t>buildings</t>
        </is>
      </c>
      <c r="D2977" s="18" t="inlineStr">
        <is>
          <t>large</t>
        </is>
      </c>
      <c r="E2977" s="18" t="inlineStr">
        <is>
          <t>distance_to_river_km</t>
        </is>
      </c>
      <c r="F2977" s="18" t="inlineStr">
        <is>
          <t>spline value</t>
        </is>
      </c>
      <c r="G2977" s="18" t="n"/>
      <c r="H2977" s="33" t="n">
        <v>13.39</v>
      </c>
      <c r="I2977" s="33" t="n"/>
      <c r="J2977" s="33" t="n"/>
      <c r="K2977" s="34" t="n">
        <v>-0.9888867383333625</v>
      </c>
      <c r="L2977" s="35">
        <f>IF(ISNUMBER(K2977),EXP(K2977),"")</f>
        <v/>
      </c>
      <c r="M2977" s="18" t="inlineStr">
        <is>
          <t>every value from 0.01 to 24.55 in steps of 0.01</t>
        </is>
      </c>
      <c r="N2977" s="18" t="inlineStr">
        <is>
          <t>buildings|large|distance_to_river_km</t>
        </is>
      </c>
    </row>
    <row r="2978">
      <c r="B2978" s="18" t="inlineStr">
        <is>
          <t>buildings|large|distance_to_river_km|13.40</t>
        </is>
      </c>
      <c r="C2978" s="18" t="inlineStr">
        <is>
          <t>buildings</t>
        </is>
      </c>
      <c r="D2978" s="18" t="inlineStr">
        <is>
          <t>large</t>
        </is>
      </c>
      <c r="E2978" s="18" t="inlineStr">
        <is>
          <t>distance_to_river_km</t>
        </is>
      </c>
      <c r="F2978" s="18" t="inlineStr">
        <is>
          <t>spline value</t>
        </is>
      </c>
      <c r="G2978" s="18" t="n"/>
      <c r="H2978" s="33" t="n">
        <v>13.4</v>
      </c>
      <c r="I2978" s="33" t="n"/>
      <c r="J2978" s="33" t="n"/>
      <c r="K2978" s="34" t="n">
        <v>-0.9890515093828056</v>
      </c>
      <c r="L2978" s="35">
        <f>IF(ISNUMBER(K2978),EXP(K2978),"")</f>
        <v/>
      </c>
      <c r="M2978" s="18" t="inlineStr">
        <is>
          <t>every value from 0.01 to 24.55 in steps of 0.01</t>
        </is>
      </c>
      <c r="N2978" s="18" t="inlineStr">
        <is>
          <t>buildings|large|distance_to_river_km</t>
        </is>
      </c>
    </row>
    <row r="2979">
      <c r="B2979" s="18" t="inlineStr">
        <is>
          <t>buildings|large|distance_to_river_km|13.41</t>
        </is>
      </c>
      <c r="C2979" s="18" t="inlineStr">
        <is>
          <t>buildings</t>
        </is>
      </c>
      <c r="D2979" s="18" t="inlineStr">
        <is>
          <t>large</t>
        </is>
      </c>
      <c r="E2979" s="18" t="inlineStr">
        <is>
          <t>distance_to_river_km</t>
        </is>
      </c>
      <c r="F2979" s="18" t="inlineStr">
        <is>
          <t>spline value</t>
        </is>
      </c>
      <c r="G2979" s="18" t="n"/>
      <c r="H2979" s="33" t="n">
        <v>13.41</v>
      </c>
      <c r="I2979" s="33" t="n"/>
      <c r="J2979" s="33" t="n"/>
      <c r="K2979" s="34" t="n">
        <v>-0.9892161592123938</v>
      </c>
      <c r="L2979" s="35">
        <f>IF(ISNUMBER(K2979),EXP(K2979),"")</f>
        <v/>
      </c>
      <c r="M2979" s="18" t="inlineStr">
        <is>
          <t>every value from 0.01 to 24.55 in steps of 0.01</t>
        </is>
      </c>
      <c r="N2979" s="18" t="inlineStr">
        <is>
          <t>buildings|large|distance_to_river_km</t>
        </is>
      </c>
    </row>
    <row r="2980">
      <c r="B2980" s="18" t="inlineStr">
        <is>
          <t>buildings|large|distance_to_river_km|13.42</t>
        </is>
      </c>
      <c r="C2980" s="18" t="inlineStr">
        <is>
          <t>buildings</t>
        </is>
      </c>
      <c r="D2980" s="18" t="inlineStr">
        <is>
          <t>large</t>
        </is>
      </c>
      <c r="E2980" s="18" t="inlineStr">
        <is>
          <t>distance_to_river_km</t>
        </is>
      </c>
      <c r="F2980" s="18" t="inlineStr">
        <is>
          <t>spline value</t>
        </is>
      </c>
      <c r="G2980" s="18" t="n"/>
      <c r="H2980" s="33" t="n">
        <v>13.42</v>
      </c>
      <c r="I2980" s="33" t="n"/>
      <c r="J2980" s="33" t="n"/>
      <c r="K2980" s="34" t="n">
        <v>-0.9893806877352326</v>
      </c>
      <c r="L2980" s="35">
        <f>IF(ISNUMBER(K2980),EXP(K2980),"")</f>
        <v/>
      </c>
      <c r="M2980" s="18" t="inlineStr">
        <is>
          <t>every value from 0.01 to 24.55 in steps of 0.01</t>
        </is>
      </c>
      <c r="N2980" s="18" t="inlineStr">
        <is>
          <t>buildings|large|distance_to_river_km</t>
        </is>
      </c>
    </row>
    <row r="2981">
      <c r="B2981" s="18" t="inlineStr">
        <is>
          <t>buildings|large|distance_to_river_km|13.43</t>
        </is>
      </c>
      <c r="C2981" s="18" t="inlineStr">
        <is>
          <t>buildings</t>
        </is>
      </c>
      <c r="D2981" s="18" t="inlineStr">
        <is>
          <t>large</t>
        </is>
      </c>
      <c r="E2981" s="18" t="inlineStr">
        <is>
          <t>distance_to_river_km</t>
        </is>
      </c>
      <c r="F2981" s="18" t="inlineStr">
        <is>
          <t>spline value</t>
        </is>
      </c>
      <c r="G2981" s="18" t="n"/>
      <c r="H2981" s="33" t="n">
        <v>13.43</v>
      </c>
      <c r="I2981" s="33" t="n"/>
      <c r="J2981" s="33" t="n"/>
      <c r="K2981" s="34" t="n">
        <v>-0.9895450948644254</v>
      </c>
      <c r="L2981" s="35">
        <f>IF(ISNUMBER(K2981),EXP(K2981),"")</f>
        <v/>
      </c>
      <c r="M2981" s="18" t="inlineStr">
        <is>
          <t>every value from 0.01 to 24.55 in steps of 0.01</t>
        </is>
      </c>
      <c r="N2981" s="18" t="inlineStr">
        <is>
          <t>buildings|large|distance_to_river_km</t>
        </is>
      </c>
    </row>
    <row r="2982">
      <c r="B2982" s="18" t="inlineStr">
        <is>
          <t>buildings|large|distance_to_river_km|13.44</t>
        </is>
      </c>
      <c r="C2982" s="18" t="inlineStr">
        <is>
          <t>buildings</t>
        </is>
      </c>
      <c r="D2982" s="18" t="inlineStr">
        <is>
          <t>large</t>
        </is>
      </c>
      <c r="E2982" s="18" t="inlineStr">
        <is>
          <t>distance_to_river_km</t>
        </is>
      </c>
      <c r="F2982" s="18" t="inlineStr">
        <is>
          <t>spline value</t>
        </is>
      </c>
      <c r="G2982" s="18" t="n"/>
      <c r="H2982" s="33" t="n">
        <v>13.44</v>
      </c>
      <c r="I2982" s="33" t="n"/>
      <c r="J2982" s="33" t="n"/>
      <c r="K2982" s="34" t="n">
        <v>-0.9897093805130763</v>
      </c>
      <c r="L2982" s="35">
        <f>IF(ISNUMBER(K2982),EXP(K2982),"")</f>
        <v/>
      </c>
      <c r="M2982" s="18" t="inlineStr">
        <is>
          <t>every value from 0.01 to 24.55 in steps of 0.01</t>
        </is>
      </c>
      <c r="N2982" s="18" t="inlineStr">
        <is>
          <t>buildings|large|distance_to_river_km</t>
        </is>
      </c>
    </row>
    <row r="2983">
      <c r="B2983" s="18" t="inlineStr">
        <is>
          <t>buildings|large|distance_to_river_km|13.45</t>
        </is>
      </c>
      <c r="C2983" s="18" t="inlineStr">
        <is>
          <t>buildings</t>
        </is>
      </c>
      <c r="D2983" s="18" t="inlineStr">
        <is>
          <t>large</t>
        </is>
      </c>
      <c r="E2983" s="18" t="inlineStr">
        <is>
          <t>distance_to_river_km</t>
        </is>
      </c>
      <c r="F2983" s="18" t="inlineStr">
        <is>
          <t>spline value</t>
        </is>
      </c>
      <c r="G2983" s="18" t="n"/>
      <c r="H2983" s="33" t="n">
        <v>13.45</v>
      </c>
      <c r="I2983" s="33" t="n"/>
      <c r="J2983" s="33" t="n"/>
      <c r="K2983" s="34" t="n">
        <v>-0.9898735445942892</v>
      </c>
      <c r="L2983" s="35">
        <f>IF(ISNUMBER(K2983),EXP(K2983),"")</f>
        <v/>
      </c>
      <c r="M2983" s="18" t="inlineStr">
        <is>
          <t>every value from 0.01 to 24.55 in steps of 0.01</t>
        </is>
      </c>
      <c r="N2983" s="18" t="inlineStr">
        <is>
          <t>buildings|large|distance_to_river_km</t>
        </is>
      </c>
    </row>
    <row r="2984">
      <c r="B2984" s="18" t="inlineStr">
        <is>
          <t>buildings|large|distance_to_river_km|13.46</t>
        </is>
      </c>
      <c r="C2984" s="18" t="inlineStr">
        <is>
          <t>buildings</t>
        </is>
      </c>
      <c r="D2984" s="18" t="inlineStr">
        <is>
          <t>large</t>
        </is>
      </c>
      <c r="E2984" s="18" t="inlineStr">
        <is>
          <t>distance_to_river_km</t>
        </is>
      </c>
      <c r="F2984" s="18" t="inlineStr">
        <is>
          <t>spline value</t>
        </is>
      </c>
      <c r="G2984" s="18" t="n"/>
      <c r="H2984" s="33" t="n">
        <v>13.46</v>
      </c>
      <c r="I2984" s="33" t="n"/>
      <c r="J2984" s="33" t="n"/>
      <c r="K2984" s="34" t="n">
        <v>-0.9900375870211681</v>
      </c>
      <c r="L2984" s="35">
        <f>IF(ISNUMBER(K2984),EXP(K2984),"")</f>
        <v/>
      </c>
      <c r="M2984" s="18" t="inlineStr">
        <is>
          <t>every value from 0.01 to 24.55 in steps of 0.01</t>
        </is>
      </c>
      <c r="N2984" s="18" t="inlineStr">
        <is>
          <t>buildings|large|distance_to_river_km</t>
        </is>
      </c>
    </row>
    <row r="2985">
      <c r="B2985" s="18" t="inlineStr">
        <is>
          <t>buildings|large|distance_to_river_km|13.47</t>
        </is>
      </c>
      <c r="C2985" s="18" t="inlineStr">
        <is>
          <t>buildings</t>
        </is>
      </c>
      <c r="D2985" s="18" t="inlineStr">
        <is>
          <t>large</t>
        </is>
      </c>
      <c r="E2985" s="18" t="inlineStr">
        <is>
          <t>distance_to_river_km</t>
        </is>
      </c>
      <c r="F2985" s="18" t="inlineStr">
        <is>
          <t>spline value</t>
        </is>
      </c>
      <c r="G2985" s="18" t="n"/>
      <c r="H2985" s="33" t="n">
        <v>13.47</v>
      </c>
      <c r="I2985" s="33" t="n"/>
      <c r="J2985" s="33" t="n"/>
      <c r="K2985" s="34" t="n">
        <v>-0.9902015077068176</v>
      </c>
      <c r="L2985" s="35">
        <f>IF(ISNUMBER(K2985),EXP(K2985),"")</f>
        <v/>
      </c>
      <c r="M2985" s="18" t="inlineStr">
        <is>
          <t>every value from 0.01 to 24.55 in steps of 0.01</t>
        </is>
      </c>
      <c r="N2985" s="18" t="inlineStr">
        <is>
          <t>buildings|large|distance_to_river_km</t>
        </is>
      </c>
    </row>
    <row r="2986">
      <c r="B2986" s="18" t="inlineStr">
        <is>
          <t>buildings|large|distance_to_river_km|13.48</t>
        </is>
      </c>
      <c r="C2986" s="18" t="inlineStr">
        <is>
          <t>buildings</t>
        </is>
      </c>
      <c r="D2986" s="18" t="inlineStr">
        <is>
          <t>large</t>
        </is>
      </c>
      <c r="E2986" s="18" t="inlineStr">
        <is>
          <t>distance_to_river_km</t>
        </is>
      </c>
      <c r="F2986" s="18" t="inlineStr">
        <is>
          <t>spline value</t>
        </is>
      </c>
      <c r="G2986" s="18" t="n"/>
      <c r="H2986" s="33" t="n">
        <v>13.48</v>
      </c>
      <c r="I2986" s="33" t="n"/>
      <c r="J2986" s="33" t="n"/>
      <c r="K2986" s="34" t="n">
        <v>-0.9903653065643411</v>
      </c>
      <c r="L2986" s="35">
        <f>IF(ISNUMBER(K2986),EXP(K2986),"")</f>
        <v/>
      </c>
      <c r="M2986" s="18" t="inlineStr">
        <is>
          <t>every value from 0.01 to 24.55 in steps of 0.01</t>
        </is>
      </c>
      <c r="N2986" s="18" t="inlineStr">
        <is>
          <t>buildings|large|distance_to_river_km</t>
        </is>
      </c>
    </row>
    <row r="2987">
      <c r="B2987" s="18" t="inlineStr">
        <is>
          <t>buildings|large|distance_to_river_km|13.49</t>
        </is>
      </c>
      <c r="C2987" s="18" t="inlineStr">
        <is>
          <t>buildings</t>
        </is>
      </c>
      <c r="D2987" s="18" t="inlineStr">
        <is>
          <t>large</t>
        </is>
      </c>
      <c r="E2987" s="18" t="inlineStr">
        <is>
          <t>distance_to_river_km</t>
        </is>
      </c>
      <c r="F2987" s="18" t="inlineStr">
        <is>
          <t>spline value</t>
        </is>
      </c>
      <c r="G2987" s="18" t="n"/>
      <c r="H2987" s="33" t="n">
        <v>13.49</v>
      </c>
      <c r="I2987" s="33" t="n"/>
      <c r="J2987" s="33" t="n"/>
      <c r="K2987" s="34" t="n">
        <v>-0.9905289835068426</v>
      </c>
      <c r="L2987" s="35">
        <f>IF(ISNUMBER(K2987),EXP(K2987),"")</f>
        <v/>
      </c>
      <c r="M2987" s="18" t="inlineStr">
        <is>
          <t>every value from 0.01 to 24.55 in steps of 0.01</t>
        </is>
      </c>
      <c r="N2987" s="18" t="inlineStr">
        <is>
          <t>buildings|large|distance_to_river_km</t>
        </is>
      </c>
    </row>
    <row r="2988">
      <c r="B2988" s="18" t="inlineStr">
        <is>
          <t>buildings|large|distance_to_river_km|13.50</t>
        </is>
      </c>
      <c r="C2988" s="18" t="inlineStr">
        <is>
          <t>buildings</t>
        </is>
      </c>
      <c r="D2988" s="18" t="inlineStr">
        <is>
          <t>large</t>
        </is>
      </c>
      <c r="E2988" s="18" t="inlineStr">
        <is>
          <t>distance_to_river_km</t>
        </is>
      </c>
      <c r="F2988" s="18" t="inlineStr">
        <is>
          <t>spline value</t>
        </is>
      </c>
      <c r="G2988" s="18" t="n"/>
      <c r="H2988" s="33" t="n">
        <v>13.5</v>
      </c>
      <c r="I2988" s="33" t="n"/>
      <c r="J2988" s="33" t="n"/>
      <c r="K2988" s="34" t="n">
        <v>-0.9906925384474269</v>
      </c>
      <c r="L2988" s="35">
        <f>IF(ISNUMBER(K2988),EXP(K2988),"")</f>
        <v/>
      </c>
      <c r="M2988" s="18" t="inlineStr">
        <is>
          <t>every value from 0.01 to 24.55 in steps of 0.01</t>
        </is>
      </c>
      <c r="N2988" s="18" t="inlineStr">
        <is>
          <t>buildings|large|distance_to_river_km</t>
        </is>
      </c>
    </row>
    <row r="2989">
      <c r="B2989" s="18" t="inlineStr">
        <is>
          <t>buildings|large|distance_to_river_km|13.51</t>
        </is>
      </c>
      <c r="C2989" s="18" t="inlineStr">
        <is>
          <t>buildings</t>
        </is>
      </c>
      <c r="D2989" s="18" t="inlineStr">
        <is>
          <t>large</t>
        </is>
      </c>
      <c r="E2989" s="18" t="inlineStr">
        <is>
          <t>distance_to_river_km</t>
        </is>
      </c>
      <c r="F2989" s="18" t="inlineStr">
        <is>
          <t>spline value</t>
        </is>
      </c>
      <c r="G2989" s="18" t="n"/>
      <c r="H2989" s="33" t="n">
        <v>13.51</v>
      </c>
      <c r="I2989" s="33" t="n"/>
      <c r="J2989" s="33" t="n"/>
      <c r="K2989" s="34" t="n">
        <v>-0.9908559712991977</v>
      </c>
      <c r="L2989" s="35">
        <f>IF(ISNUMBER(K2989),EXP(K2989),"")</f>
        <v/>
      </c>
      <c r="M2989" s="18" t="inlineStr">
        <is>
          <t>every value from 0.01 to 24.55 in steps of 0.01</t>
        </is>
      </c>
      <c r="N2989" s="18" t="inlineStr">
        <is>
          <t>buildings|large|distance_to_river_km</t>
        </is>
      </c>
    </row>
    <row r="2990">
      <c r="B2990" s="18" t="inlineStr">
        <is>
          <t>buildings|large|distance_to_river_km|13.52</t>
        </is>
      </c>
      <c r="C2990" s="18" t="inlineStr">
        <is>
          <t>buildings</t>
        </is>
      </c>
      <c r="D2990" s="18" t="inlineStr">
        <is>
          <t>large</t>
        </is>
      </c>
      <c r="E2990" s="18" t="inlineStr">
        <is>
          <t>distance_to_river_km</t>
        </is>
      </c>
      <c r="F2990" s="18" t="inlineStr">
        <is>
          <t>spline value</t>
        </is>
      </c>
      <c r="G2990" s="18" t="n"/>
      <c r="H2990" s="33" t="n">
        <v>13.52</v>
      </c>
      <c r="I2990" s="33" t="n"/>
      <c r="J2990" s="33" t="n"/>
      <c r="K2990" s="34" t="n">
        <v>-0.9910192819752586</v>
      </c>
      <c r="L2990" s="35">
        <f>IF(ISNUMBER(K2990),EXP(K2990),"")</f>
        <v/>
      </c>
      <c r="M2990" s="18" t="inlineStr">
        <is>
          <t>every value from 0.01 to 24.55 in steps of 0.01</t>
        </is>
      </c>
      <c r="N2990" s="18" t="inlineStr">
        <is>
          <t>buildings|large|distance_to_river_km</t>
        </is>
      </c>
    </row>
    <row r="2991">
      <c r="B2991" s="18" t="inlineStr">
        <is>
          <t>buildings|large|distance_to_river_km|13.53</t>
        </is>
      </c>
      <c r="C2991" s="18" t="inlineStr">
        <is>
          <t>buildings</t>
        </is>
      </c>
      <c r="D2991" s="18" t="inlineStr">
        <is>
          <t>large</t>
        </is>
      </c>
      <c r="E2991" s="18" t="inlineStr">
        <is>
          <t>distance_to_river_km</t>
        </is>
      </c>
      <c r="F2991" s="18" t="inlineStr">
        <is>
          <t>spline value</t>
        </is>
      </c>
      <c r="G2991" s="18" t="n"/>
      <c r="H2991" s="33" t="n">
        <v>13.53</v>
      </c>
      <c r="I2991" s="33" t="n"/>
      <c r="J2991" s="33" t="n"/>
      <c r="K2991" s="34" t="n">
        <v>-0.9911824703887139</v>
      </c>
      <c r="L2991" s="35">
        <f>IF(ISNUMBER(K2991),EXP(K2991),"")</f>
        <v/>
      </c>
      <c r="M2991" s="18" t="inlineStr">
        <is>
          <t>every value from 0.01 to 24.55 in steps of 0.01</t>
        </is>
      </c>
      <c r="N2991" s="18" t="inlineStr">
        <is>
          <t>buildings|large|distance_to_river_km</t>
        </is>
      </c>
    </row>
    <row r="2992">
      <c r="B2992" s="18" t="inlineStr">
        <is>
          <t>buildings|large|distance_to_river_km|13.54</t>
        </is>
      </c>
      <c r="C2992" s="18" t="inlineStr">
        <is>
          <t>buildings</t>
        </is>
      </c>
      <c r="D2992" s="18" t="inlineStr">
        <is>
          <t>large</t>
        </is>
      </c>
      <c r="E2992" s="18" t="inlineStr">
        <is>
          <t>distance_to_river_km</t>
        </is>
      </c>
      <c r="F2992" s="18" t="inlineStr">
        <is>
          <t>spline value</t>
        </is>
      </c>
      <c r="G2992" s="18" t="n"/>
      <c r="H2992" s="33" t="n">
        <v>13.54</v>
      </c>
      <c r="I2992" s="33" t="n"/>
      <c r="J2992" s="33" t="n"/>
      <c r="K2992" s="34" t="n">
        <v>-0.9913455364526681</v>
      </c>
      <c r="L2992" s="35">
        <f>IF(ISNUMBER(K2992),EXP(K2992),"")</f>
        <v/>
      </c>
      <c r="M2992" s="18" t="inlineStr">
        <is>
          <t>every value from 0.01 to 24.55 in steps of 0.01</t>
        </is>
      </c>
      <c r="N2992" s="18" t="inlineStr">
        <is>
          <t>buildings|large|distance_to_river_km</t>
        </is>
      </c>
    </row>
    <row r="2993">
      <c r="B2993" s="18" t="inlineStr">
        <is>
          <t>buildings|large|distance_to_river_km|13.55</t>
        </is>
      </c>
      <c r="C2993" s="18" t="inlineStr">
        <is>
          <t>buildings</t>
        </is>
      </c>
      <c r="D2993" s="18" t="inlineStr">
        <is>
          <t>large</t>
        </is>
      </c>
      <c r="E2993" s="18" t="inlineStr">
        <is>
          <t>distance_to_river_km</t>
        </is>
      </c>
      <c r="F2993" s="18" t="inlineStr">
        <is>
          <t>spline value</t>
        </is>
      </c>
      <c r="G2993" s="18" t="n"/>
      <c r="H2993" s="33" t="n">
        <v>13.55</v>
      </c>
      <c r="I2993" s="33" t="n"/>
      <c r="J2993" s="33" t="n"/>
      <c r="K2993" s="34" t="n">
        <v>-0.9915084800802247</v>
      </c>
      <c r="L2993" s="35">
        <f>IF(ISNUMBER(K2993),EXP(K2993),"")</f>
        <v/>
      </c>
      <c r="M2993" s="18" t="inlineStr">
        <is>
          <t>every value from 0.01 to 24.55 in steps of 0.01</t>
        </is>
      </c>
      <c r="N2993" s="18" t="inlineStr">
        <is>
          <t>buildings|large|distance_to_river_km</t>
        </is>
      </c>
    </row>
    <row r="2994">
      <c r="B2994" s="18" t="inlineStr">
        <is>
          <t>buildings|large|distance_to_river_km|13.56</t>
        </is>
      </c>
      <c r="C2994" s="18" t="inlineStr">
        <is>
          <t>buildings</t>
        </is>
      </c>
      <c r="D2994" s="18" t="inlineStr">
        <is>
          <t>large</t>
        </is>
      </c>
      <c r="E2994" s="18" t="inlineStr">
        <is>
          <t>distance_to_river_km</t>
        </is>
      </c>
      <c r="F2994" s="18" t="inlineStr">
        <is>
          <t>spline value</t>
        </is>
      </c>
      <c r="G2994" s="18" t="n"/>
      <c r="H2994" s="33" t="n">
        <v>13.56</v>
      </c>
      <c r="I2994" s="33" t="n"/>
      <c r="J2994" s="33" t="n"/>
      <c r="K2994" s="34" t="n">
        <v>-0.991671301184488</v>
      </c>
      <c r="L2994" s="35">
        <f>IF(ISNUMBER(K2994),EXP(K2994),"")</f>
        <v/>
      </c>
      <c r="M2994" s="18" t="inlineStr">
        <is>
          <t>every value from 0.01 to 24.55 in steps of 0.01</t>
        </is>
      </c>
      <c r="N2994" s="18" t="inlineStr">
        <is>
          <t>buildings|large|distance_to_river_km</t>
        </is>
      </c>
    </row>
    <row r="2995">
      <c r="B2995" s="18" t="inlineStr">
        <is>
          <t>buildings|large|distance_to_river_km|13.57</t>
        </is>
      </c>
      <c r="C2995" s="18" t="inlineStr">
        <is>
          <t>buildings</t>
        </is>
      </c>
      <c r="D2995" s="18" t="inlineStr">
        <is>
          <t>large</t>
        </is>
      </c>
      <c r="E2995" s="18" t="inlineStr">
        <is>
          <t>distance_to_river_km</t>
        </is>
      </c>
      <c r="F2995" s="18" t="inlineStr">
        <is>
          <t>spline value</t>
        </is>
      </c>
      <c r="G2995" s="18" t="n"/>
      <c r="H2995" s="33" t="n">
        <v>13.57</v>
      </c>
      <c r="I2995" s="33" t="n"/>
      <c r="J2995" s="33" t="n"/>
      <c r="K2995" s="34" t="n">
        <v>-0.9918339996785619</v>
      </c>
      <c r="L2995" s="35">
        <f>IF(ISNUMBER(K2995),EXP(K2995),"")</f>
        <v/>
      </c>
      <c r="M2995" s="18" t="inlineStr">
        <is>
          <t>every value from 0.01 to 24.55 in steps of 0.01</t>
        </is>
      </c>
      <c r="N2995" s="18" t="inlineStr">
        <is>
          <t>buildings|large|distance_to_river_km</t>
        </is>
      </c>
    </row>
    <row r="2996">
      <c r="B2996" s="18" t="inlineStr">
        <is>
          <t>buildings|large|distance_to_river_km|13.58</t>
        </is>
      </c>
      <c r="C2996" s="18" t="inlineStr">
        <is>
          <t>buildings</t>
        </is>
      </c>
      <c r="D2996" s="18" t="inlineStr">
        <is>
          <t>large</t>
        </is>
      </c>
      <c r="E2996" s="18" t="inlineStr">
        <is>
          <t>distance_to_river_km</t>
        </is>
      </c>
      <c r="F2996" s="18" t="inlineStr">
        <is>
          <t>spline value</t>
        </is>
      </c>
      <c r="G2996" s="18" t="n"/>
      <c r="H2996" s="33" t="n">
        <v>13.58</v>
      </c>
      <c r="I2996" s="33" t="n"/>
      <c r="J2996" s="33" t="n"/>
      <c r="K2996" s="34" t="n">
        <v>-0.9919965754755509</v>
      </c>
      <c r="L2996" s="35">
        <f>IF(ISNUMBER(K2996),EXP(K2996),"")</f>
        <v/>
      </c>
      <c r="M2996" s="18" t="inlineStr">
        <is>
          <t>every value from 0.01 to 24.55 in steps of 0.01</t>
        </is>
      </c>
      <c r="N2996" s="18" t="inlineStr">
        <is>
          <t>buildings|large|distance_to_river_km</t>
        </is>
      </c>
    </row>
    <row r="2997">
      <c r="B2997" s="18" t="inlineStr">
        <is>
          <t>buildings|large|distance_to_river_km|13.59</t>
        </is>
      </c>
      <c r="C2997" s="18" t="inlineStr">
        <is>
          <t>buildings</t>
        </is>
      </c>
      <c r="D2997" s="18" t="inlineStr">
        <is>
          <t>large</t>
        </is>
      </c>
      <c r="E2997" s="18" t="inlineStr">
        <is>
          <t>distance_to_river_km</t>
        </is>
      </c>
      <c r="F2997" s="18" t="inlineStr">
        <is>
          <t>spline value</t>
        </is>
      </c>
      <c r="G2997" s="18" t="n"/>
      <c r="H2997" s="33" t="n">
        <v>13.59</v>
      </c>
      <c r="I2997" s="33" t="n"/>
      <c r="J2997" s="33" t="n"/>
      <c r="K2997" s="34" t="n">
        <v>-0.9921590284885581</v>
      </c>
      <c r="L2997" s="35">
        <f>IF(ISNUMBER(K2997),EXP(K2997),"")</f>
        <v/>
      </c>
      <c r="M2997" s="18" t="inlineStr">
        <is>
          <t>every value from 0.01 to 24.55 in steps of 0.01</t>
        </is>
      </c>
      <c r="N2997" s="18" t="inlineStr">
        <is>
          <t>buildings|large|distance_to_river_km</t>
        </is>
      </c>
    </row>
    <row r="2998">
      <c r="B2998" s="18" t="inlineStr">
        <is>
          <t>buildings|large|distance_to_river_km|13.60</t>
        </is>
      </c>
      <c r="C2998" s="18" t="inlineStr">
        <is>
          <t>buildings</t>
        </is>
      </c>
      <c r="D2998" s="18" t="inlineStr">
        <is>
          <t>large</t>
        </is>
      </c>
      <c r="E2998" s="18" t="inlineStr">
        <is>
          <t>distance_to_river_km</t>
        </is>
      </c>
      <c r="F2998" s="18" t="inlineStr">
        <is>
          <t>spline value</t>
        </is>
      </c>
      <c r="G2998" s="18" t="n"/>
      <c r="H2998" s="33" t="n">
        <v>13.6</v>
      </c>
      <c r="I2998" s="33" t="n"/>
      <c r="J2998" s="33" t="n"/>
      <c r="K2998" s="34" t="n">
        <v>-0.9923213586306884</v>
      </c>
      <c r="L2998" s="35">
        <f>IF(ISNUMBER(K2998),EXP(K2998),"")</f>
        <v/>
      </c>
      <c r="M2998" s="18" t="inlineStr">
        <is>
          <t>every value from 0.01 to 24.55 in steps of 0.01</t>
        </is>
      </c>
      <c r="N2998" s="18" t="inlineStr">
        <is>
          <t>buildings|large|distance_to_river_km</t>
        </is>
      </c>
    </row>
    <row r="2999">
      <c r="B2999" s="18" t="inlineStr">
        <is>
          <t>buildings|large|distance_to_river_km|13.61</t>
        </is>
      </c>
      <c r="C2999" s="18" t="inlineStr">
        <is>
          <t>buildings</t>
        </is>
      </c>
      <c r="D2999" s="18" t="inlineStr">
        <is>
          <t>large</t>
        </is>
      </c>
      <c r="E2999" s="18" t="inlineStr">
        <is>
          <t>distance_to_river_km</t>
        </is>
      </c>
      <c r="F2999" s="18" t="inlineStr">
        <is>
          <t>spline value</t>
        </is>
      </c>
      <c r="G2999" s="18" t="n"/>
      <c r="H2999" s="33" t="n">
        <v>13.61</v>
      </c>
      <c r="I2999" s="33" t="n"/>
      <c r="J2999" s="33" t="n"/>
      <c r="K2999" s="34" t="n">
        <v>-0.9924835658150457</v>
      </c>
      <c r="L2999" s="35">
        <f>IF(ISNUMBER(K2999),EXP(K2999),"")</f>
        <v/>
      </c>
      <c r="M2999" s="18" t="inlineStr">
        <is>
          <t>every value from 0.01 to 24.55 in steps of 0.01</t>
        </is>
      </c>
      <c r="N2999" s="18" t="inlineStr">
        <is>
          <t>buildings|large|distance_to_river_km</t>
        </is>
      </c>
    </row>
    <row r="3000">
      <c r="B3000" s="18" t="inlineStr">
        <is>
          <t>buildings|large|distance_to_river_km|13.62</t>
        </is>
      </c>
      <c r="C3000" s="18" t="inlineStr">
        <is>
          <t>buildings</t>
        </is>
      </c>
      <c r="D3000" s="18" t="inlineStr">
        <is>
          <t>large</t>
        </is>
      </c>
      <c r="E3000" s="18" t="inlineStr">
        <is>
          <t>distance_to_river_km</t>
        </is>
      </c>
      <c r="F3000" s="18" t="inlineStr">
        <is>
          <t>spline value</t>
        </is>
      </c>
      <c r="G3000" s="18" t="n"/>
      <c r="H3000" s="33" t="n">
        <v>13.62</v>
      </c>
      <c r="I3000" s="33" t="n"/>
      <c r="J3000" s="33" t="n"/>
      <c r="K3000" s="34" t="n">
        <v>-0.9926456499547339</v>
      </c>
      <c r="L3000" s="35">
        <f>IF(ISNUMBER(K3000),EXP(K3000),"")</f>
        <v/>
      </c>
      <c r="M3000" s="18" t="inlineStr">
        <is>
          <t>every value from 0.01 to 24.55 in steps of 0.01</t>
        </is>
      </c>
      <c r="N3000" s="18" t="inlineStr">
        <is>
          <t>buildings|large|distance_to_river_km</t>
        </is>
      </c>
    </row>
    <row r="3001">
      <c r="B3001" s="18" t="inlineStr">
        <is>
          <t>buildings|large|distance_to_river_km|13.63</t>
        </is>
      </c>
      <c r="C3001" s="18" t="inlineStr">
        <is>
          <t>buildings</t>
        </is>
      </c>
      <c r="D3001" s="18" t="inlineStr">
        <is>
          <t>large</t>
        </is>
      </c>
      <c r="E3001" s="18" t="inlineStr">
        <is>
          <t>distance_to_river_km</t>
        </is>
      </c>
      <c r="F3001" s="18" t="inlineStr">
        <is>
          <t>spline value</t>
        </is>
      </c>
      <c r="G3001" s="18" t="n"/>
      <c r="H3001" s="33" t="n">
        <v>13.63</v>
      </c>
      <c r="I3001" s="33" t="n"/>
      <c r="J3001" s="33" t="n"/>
      <c r="K3001" s="34" t="n">
        <v>-0.9928076109628569</v>
      </c>
      <c r="L3001" s="35">
        <f>IF(ISNUMBER(K3001),EXP(K3001),"")</f>
        <v/>
      </c>
      <c r="M3001" s="18" t="inlineStr">
        <is>
          <t>every value from 0.01 to 24.55 in steps of 0.01</t>
        </is>
      </c>
      <c r="N3001" s="18" t="inlineStr">
        <is>
          <t>buildings|large|distance_to_river_km</t>
        </is>
      </c>
    </row>
    <row r="3002">
      <c r="B3002" s="18" t="inlineStr">
        <is>
          <t>buildings|large|distance_to_river_km|13.64</t>
        </is>
      </c>
      <c r="C3002" s="18" t="inlineStr">
        <is>
          <t>buildings</t>
        </is>
      </c>
      <c r="D3002" s="18" t="inlineStr">
        <is>
          <t>large</t>
        </is>
      </c>
      <c r="E3002" s="18" t="inlineStr">
        <is>
          <t>distance_to_river_km</t>
        </is>
      </c>
      <c r="F3002" s="18" t="inlineStr">
        <is>
          <t>spline value</t>
        </is>
      </c>
      <c r="G3002" s="18" t="n"/>
      <c r="H3002" s="33" t="n">
        <v>13.64</v>
      </c>
      <c r="I3002" s="33" t="n"/>
      <c r="J3002" s="33" t="n"/>
      <c r="K3002" s="34" t="n">
        <v>-0.9929694487525191</v>
      </c>
      <c r="L3002" s="35">
        <f>IF(ISNUMBER(K3002),EXP(K3002),"")</f>
        <v/>
      </c>
      <c r="M3002" s="18" t="inlineStr">
        <is>
          <t>every value from 0.01 to 24.55 in steps of 0.01</t>
        </is>
      </c>
      <c r="N3002" s="18" t="inlineStr">
        <is>
          <t>buildings|large|distance_to_river_km</t>
        </is>
      </c>
    </row>
    <row r="3003">
      <c r="B3003" s="18" t="inlineStr">
        <is>
          <t>buildings|large|distance_to_river_km|13.65</t>
        </is>
      </c>
      <c r="C3003" s="18" t="inlineStr">
        <is>
          <t>buildings</t>
        </is>
      </c>
      <c r="D3003" s="18" t="inlineStr">
        <is>
          <t>large</t>
        </is>
      </c>
      <c r="E3003" s="18" t="inlineStr">
        <is>
          <t>distance_to_river_km</t>
        </is>
      </c>
      <c r="F3003" s="18" t="inlineStr">
        <is>
          <t>spline value</t>
        </is>
      </c>
      <c r="G3003" s="18" t="n"/>
      <c r="H3003" s="33" t="n">
        <v>13.65</v>
      </c>
      <c r="I3003" s="33" t="n"/>
      <c r="J3003" s="33" t="n"/>
      <c r="K3003" s="34" t="n">
        <v>-0.9931311632368245</v>
      </c>
      <c r="L3003" s="35">
        <f>IF(ISNUMBER(K3003),EXP(K3003),"")</f>
        <v/>
      </c>
      <c r="M3003" s="18" t="inlineStr">
        <is>
          <t>every value from 0.01 to 24.55 in steps of 0.01</t>
        </is>
      </c>
      <c r="N3003" s="18" t="inlineStr">
        <is>
          <t>buildings|large|distance_to_river_km</t>
        </is>
      </c>
    </row>
    <row r="3004">
      <c r="B3004" s="18" t="inlineStr">
        <is>
          <t>buildings|large|distance_to_river_km|13.66</t>
        </is>
      </c>
      <c r="C3004" s="18" t="inlineStr">
        <is>
          <t>buildings</t>
        </is>
      </c>
      <c r="D3004" s="18" t="inlineStr">
        <is>
          <t>large</t>
        </is>
      </c>
      <c r="E3004" s="18" t="inlineStr">
        <is>
          <t>distance_to_river_km</t>
        </is>
      </c>
      <c r="F3004" s="18" t="inlineStr">
        <is>
          <t>spline value</t>
        </is>
      </c>
      <c r="G3004" s="18" t="n"/>
      <c r="H3004" s="33" t="n">
        <v>13.66</v>
      </c>
      <c r="I3004" s="33" t="n"/>
      <c r="J3004" s="33" t="n"/>
      <c r="K3004" s="34" t="n">
        <v>-0.9932927543288765</v>
      </c>
      <c r="L3004" s="35">
        <f>IF(ISNUMBER(K3004),EXP(K3004),"")</f>
        <v/>
      </c>
      <c r="M3004" s="18" t="inlineStr">
        <is>
          <t>every value from 0.01 to 24.55 in steps of 0.01</t>
        </is>
      </c>
      <c r="N3004" s="18" t="inlineStr">
        <is>
          <t>buildings|large|distance_to_river_km</t>
        </is>
      </c>
    </row>
    <row r="3005">
      <c r="B3005" s="18" t="inlineStr">
        <is>
          <t>buildings|large|distance_to_river_km|13.67</t>
        </is>
      </c>
      <c r="C3005" s="18" t="inlineStr">
        <is>
          <t>buildings</t>
        </is>
      </c>
      <c r="D3005" s="18" t="inlineStr">
        <is>
          <t>large</t>
        </is>
      </c>
      <c r="E3005" s="18" t="inlineStr">
        <is>
          <t>distance_to_river_km</t>
        </is>
      </c>
      <c r="F3005" s="18" t="inlineStr">
        <is>
          <t>spline value</t>
        </is>
      </c>
      <c r="G3005" s="18" t="n"/>
      <c r="H3005" s="33" t="n">
        <v>13.67</v>
      </c>
      <c r="I3005" s="33" t="n"/>
      <c r="J3005" s="33" t="n"/>
      <c r="K3005" s="34" t="n">
        <v>-0.9934542219417799</v>
      </c>
      <c r="L3005" s="35">
        <f>IF(ISNUMBER(K3005),EXP(K3005),"")</f>
        <v/>
      </c>
      <c r="M3005" s="18" t="inlineStr">
        <is>
          <t>every value from 0.01 to 24.55 in steps of 0.01</t>
        </is>
      </c>
      <c r="N3005" s="18" t="inlineStr">
        <is>
          <t>buildings|large|distance_to_river_km</t>
        </is>
      </c>
    </row>
    <row r="3006">
      <c r="B3006" s="18" t="inlineStr">
        <is>
          <t>buildings|large|distance_to_river_km|13.68</t>
        </is>
      </c>
      <c r="C3006" s="18" t="inlineStr">
        <is>
          <t>buildings</t>
        </is>
      </c>
      <c r="D3006" s="18" t="inlineStr">
        <is>
          <t>large</t>
        </is>
      </c>
      <c r="E3006" s="18" t="inlineStr">
        <is>
          <t>distance_to_river_km</t>
        </is>
      </c>
      <c r="F3006" s="18" t="inlineStr">
        <is>
          <t>spline value</t>
        </is>
      </c>
      <c r="G3006" s="18" t="n"/>
      <c r="H3006" s="33" t="n">
        <v>13.68</v>
      </c>
      <c r="I3006" s="33" t="n"/>
      <c r="J3006" s="33" t="n"/>
      <c r="K3006" s="34" t="n">
        <v>-0.9936155659886386</v>
      </c>
      <c r="L3006" s="35">
        <f>IF(ISNUMBER(K3006),EXP(K3006),"")</f>
        <v/>
      </c>
      <c r="M3006" s="18" t="inlineStr">
        <is>
          <t>every value from 0.01 to 24.55 in steps of 0.01</t>
        </is>
      </c>
      <c r="N3006" s="18" t="inlineStr">
        <is>
          <t>buildings|large|distance_to_river_km</t>
        </is>
      </c>
    </row>
    <row r="3007">
      <c r="B3007" s="18" t="inlineStr">
        <is>
          <t>buildings|large|distance_to_river_km|13.69</t>
        </is>
      </c>
      <c r="C3007" s="18" t="inlineStr">
        <is>
          <t>buildings</t>
        </is>
      </c>
      <c r="D3007" s="18" t="inlineStr">
        <is>
          <t>large</t>
        </is>
      </c>
      <c r="E3007" s="18" t="inlineStr">
        <is>
          <t>distance_to_river_km</t>
        </is>
      </c>
      <c r="F3007" s="18" t="inlineStr">
        <is>
          <t>spline value</t>
        </is>
      </c>
      <c r="G3007" s="18" t="n"/>
      <c r="H3007" s="33" t="n">
        <v>13.69</v>
      </c>
      <c r="I3007" s="33" t="n"/>
      <c r="J3007" s="33" t="n"/>
      <c r="K3007" s="34" t="n">
        <v>-0.9937767863825567</v>
      </c>
      <c r="L3007" s="35">
        <f>IF(ISNUMBER(K3007),EXP(K3007),"")</f>
        <v/>
      </c>
      <c r="M3007" s="18" t="inlineStr">
        <is>
          <t>every value from 0.01 to 24.55 in steps of 0.01</t>
        </is>
      </c>
      <c r="N3007" s="18" t="inlineStr">
        <is>
          <t>buildings|large|distance_to_river_km</t>
        </is>
      </c>
    </row>
    <row r="3008">
      <c r="B3008" s="18" t="inlineStr">
        <is>
          <t>buildings|large|distance_to_river_km|13.70</t>
        </is>
      </c>
      <c r="C3008" s="18" t="inlineStr">
        <is>
          <t>buildings</t>
        </is>
      </c>
      <c r="D3008" s="18" t="inlineStr">
        <is>
          <t>large</t>
        </is>
      </c>
      <c r="E3008" s="18" t="inlineStr">
        <is>
          <t>distance_to_river_km</t>
        </is>
      </c>
      <c r="F3008" s="18" t="inlineStr">
        <is>
          <t>spline value</t>
        </is>
      </c>
      <c r="G3008" s="18" t="n"/>
      <c r="H3008" s="33" t="n">
        <v>13.7</v>
      </c>
      <c r="I3008" s="33" t="n"/>
      <c r="J3008" s="33" t="n"/>
      <c r="K3008" s="34" t="n">
        <v>-0.9939378830366379</v>
      </c>
      <c r="L3008" s="35">
        <f>IF(ISNUMBER(K3008),EXP(K3008),"")</f>
        <v/>
      </c>
      <c r="M3008" s="18" t="inlineStr">
        <is>
          <t>every value from 0.01 to 24.55 in steps of 0.01</t>
        </is>
      </c>
      <c r="N3008" s="18" t="inlineStr">
        <is>
          <t>buildings|large|distance_to_river_km</t>
        </is>
      </c>
    </row>
    <row r="3009">
      <c r="B3009" s="18" t="inlineStr">
        <is>
          <t>buildings|large|distance_to_river_km|13.71</t>
        </is>
      </c>
      <c r="C3009" s="18" t="inlineStr">
        <is>
          <t>buildings</t>
        </is>
      </c>
      <c r="D3009" s="18" t="inlineStr">
        <is>
          <t>large</t>
        </is>
      </c>
      <c r="E3009" s="18" t="inlineStr">
        <is>
          <t>distance_to_river_km</t>
        </is>
      </c>
      <c r="F3009" s="18" t="inlineStr">
        <is>
          <t>spline value</t>
        </is>
      </c>
      <c r="G3009" s="18" t="n"/>
      <c r="H3009" s="33" t="n">
        <v>13.71</v>
      </c>
      <c r="I3009" s="33" t="n"/>
      <c r="J3009" s="33" t="n"/>
      <c r="K3009" s="34" t="n">
        <v>-0.9940988558639864</v>
      </c>
      <c r="L3009" s="35">
        <f>IF(ISNUMBER(K3009),EXP(K3009),"")</f>
        <v/>
      </c>
      <c r="M3009" s="18" t="inlineStr">
        <is>
          <t>every value from 0.01 to 24.55 in steps of 0.01</t>
        </is>
      </c>
      <c r="N3009" s="18" t="inlineStr">
        <is>
          <t>buildings|large|distance_to_river_km</t>
        </is>
      </c>
    </row>
    <row r="3010">
      <c r="B3010" s="18" t="inlineStr">
        <is>
          <t>buildings|large|distance_to_river_km|13.72</t>
        </is>
      </c>
      <c r="C3010" s="18" t="inlineStr">
        <is>
          <t>buildings</t>
        </is>
      </c>
      <c r="D3010" s="18" t="inlineStr">
        <is>
          <t>large</t>
        </is>
      </c>
      <c r="E3010" s="18" t="inlineStr">
        <is>
          <t>distance_to_river_km</t>
        </is>
      </c>
      <c r="F3010" s="18" t="inlineStr">
        <is>
          <t>spline value</t>
        </is>
      </c>
      <c r="G3010" s="18" t="n"/>
      <c r="H3010" s="33" t="n">
        <v>13.72</v>
      </c>
      <c r="I3010" s="33" t="n"/>
      <c r="J3010" s="33" t="n"/>
      <c r="K3010" s="34" t="n">
        <v>-0.9942597047777065</v>
      </c>
      <c r="L3010" s="35">
        <f>IF(ISNUMBER(K3010),EXP(K3010),"")</f>
        <v/>
      </c>
      <c r="M3010" s="18" t="inlineStr">
        <is>
          <t>every value from 0.01 to 24.55 in steps of 0.01</t>
        </is>
      </c>
      <c r="N3010" s="18" t="inlineStr">
        <is>
          <t>buildings|large|distance_to_river_km</t>
        </is>
      </c>
    </row>
    <row r="3011">
      <c r="B3011" s="18" t="inlineStr">
        <is>
          <t>buildings|large|distance_to_river_km|13.73</t>
        </is>
      </c>
      <c r="C3011" s="18" t="inlineStr">
        <is>
          <t>buildings</t>
        </is>
      </c>
      <c r="D3011" s="18" t="inlineStr">
        <is>
          <t>large</t>
        </is>
      </c>
      <c r="E3011" s="18" t="inlineStr">
        <is>
          <t>distance_to_river_km</t>
        </is>
      </c>
      <c r="F3011" s="18" t="inlineStr">
        <is>
          <t>spline value</t>
        </is>
      </c>
      <c r="G3011" s="18" t="n"/>
      <c r="H3011" s="33" t="n">
        <v>13.73</v>
      </c>
      <c r="I3011" s="33" t="n"/>
      <c r="J3011" s="33" t="n"/>
      <c r="K3011" s="34" t="n">
        <v>-0.9944204296909019</v>
      </c>
      <c r="L3011" s="35">
        <f>IF(ISNUMBER(K3011),EXP(K3011),"")</f>
        <v/>
      </c>
      <c r="M3011" s="18" t="inlineStr">
        <is>
          <t>every value from 0.01 to 24.55 in steps of 0.01</t>
        </is>
      </c>
      <c r="N3011" s="18" t="inlineStr">
        <is>
          <t>buildings|large|distance_to_river_km</t>
        </is>
      </c>
    </row>
    <row r="3012">
      <c r="B3012" s="18" t="inlineStr">
        <is>
          <t>buildings|large|distance_to_river_km|13.74</t>
        </is>
      </c>
      <c r="C3012" s="18" t="inlineStr">
        <is>
          <t>buildings</t>
        </is>
      </c>
      <c r="D3012" s="18" t="inlineStr">
        <is>
          <t>large</t>
        </is>
      </c>
      <c r="E3012" s="18" t="inlineStr">
        <is>
          <t>distance_to_river_km</t>
        </is>
      </c>
      <c r="F3012" s="18" t="inlineStr">
        <is>
          <t>spline value</t>
        </is>
      </c>
      <c r="G3012" s="18" t="n"/>
      <c r="H3012" s="33" t="n">
        <v>13.74</v>
      </c>
      <c r="I3012" s="33" t="n"/>
      <c r="J3012" s="33" t="n"/>
      <c r="K3012" s="34" t="n">
        <v>-0.9945810305166766</v>
      </c>
      <c r="L3012" s="35">
        <f>IF(ISNUMBER(K3012),EXP(K3012),"")</f>
        <v/>
      </c>
      <c r="M3012" s="18" t="inlineStr">
        <is>
          <t>every value from 0.01 to 24.55 in steps of 0.01</t>
        </is>
      </c>
      <c r="N3012" s="18" t="inlineStr">
        <is>
          <t>buildings|large|distance_to_river_km</t>
        </is>
      </c>
    </row>
    <row r="3013">
      <c r="B3013" s="18" t="inlineStr">
        <is>
          <t>buildings|large|distance_to_river_km|13.75</t>
        </is>
      </c>
      <c r="C3013" s="18" t="inlineStr">
        <is>
          <t>buildings</t>
        </is>
      </c>
      <c r="D3013" s="18" t="inlineStr">
        <is>
          <t>large</t>
        </is>
      </c>
      <c r="E3013" s="18" t="inlineStr">
        <is>
          <t>distance_to_river_km</t>
        </is>
      </c>
      <c r="F3013" s="18" t="inlineStr">
        <is>
          <t>spline value</t>
        </is>
      </c>
      <c r="G3013" s="18" t="n"/>
      <c r="H3013" s="33" t="n">
        <v>13.75</v>
      </c>
      <c r="I3013" s="33" t="n"/>
      <c r="J3013" s="33" t="n"/>
      <c r="K3013" s="34" t="n">
        <v>-0.9947415071681355</v>
      </c>
      <c r="L3013" s="35">
        <f>IF(ISNUMBER(K3013),EXP(K3013),"")</f>
        <v/>
      </c>
      <c r="M3013" s="18" t="inlineStr">
        <is>
          <t>every value from 0.01 to 24.55 in steps of 0.01</t>
        </is>
      </c>
      <c r="N3013" s="18" t="inlineStr">
        <is>
          <t>buildings|large|distance_to_river_km</t>
        </is>
      </c>
    </row>
    <row r="3014">
      <c r="B3014" s="18" t="inlineStr">
        <is>
          <t>buildings|large|distance_to_river_km|13.76</t>
        </is>
      </c>
      <c r="C3014" s="18" t="inlineStr">
        <is>
          <t>buildings</t>
        </is>
      </c>
      <c r="D3014" s="18" t="inlineStr">
        <is>
          <t>large</t>
        </is>
      </c>
      <c r="E3014" s="18" t="inlineStr">
        <is>
          <t>distance_to_river_km</t>
        </is>
      </c>
      <c r="F3014" s="18" t="inlineStr">
        <is>
          <t>spline value</t>
        </is>
      </c>
      <c r="G3014" s="18" t="n"/>
      <c r="H3014" s="33" t="n">
        <v>13.76</v>
      </c>
      <c r="I3014" s="33" t="n"/>
      <c r="J3014" s="33" t="n"/>
      <c r="K3014" s="34" t="n">
        <v>-0.9949018595583815</v>
      </c>
      <c r="L3014" s="35">
        <f>IF(ISNUMBER(K3014),EXP(K3014),"")</f>
        <v/>
      </c>
      <c r="M3014" s="18" t="inlineStr">
        <is>
          <t>every value from 0.01 to 24.55 in steps of 0.01</t>
        </is>
      </c>
      <c r="N3014" s="18" t="inlineStr">
        <is>
          <t>buildings|large|distance_to_river_km</t>
        </is>
      </c>
    </row>
    <row r="3015">
      <c r="B3015" s="18" t="inlineStr">
        <is>
          <t>buildings|large|distance_to_river_km|13.77</t>
        </is>
      </c>
      <c r="C3015" s="18" t="inlineStr">
        <is>
          <t>buildings</t>
        </is>
      </c>
      <c r="D3015" s="18" t="inlineStr">
        <is>
          <t>large</t>
        </is>
      </c>
      <c r="E3015" s="18" t="inlineStr">
        <is>
          <t>distance_to_river_km</t>
        </is>
      </c>
      <c r="F3015" s="18" t="inlineStr">
        <is>
          <t>spline value</t>
        </is>
      </c>
      <c r="G3015" s="18" t="n"/>
      <c r="H3015" s="33" t="n">
        <v>13.77</v>
      </c>
      <c r="I3015" s="33" t="n"/>
      <c r="J3015" s="33" t="n"/>
      <c r="K3015" s="34" t="n">
        <v>-0.9950620876005188</v>
      </c>
      <c r="L3015" s="35">
        <f>IF(ISNUMBER(K3015),EXP(K3015),"")</f>
        <v/>
      </c>
      <c r="M3015" s="18" t="inlineStr">
        <is>
          <t>every value from 0.01 to 24.55 in steps of 0.01</t>
        </is>
      </c>
      <c r="N3015" s="18" t="inlineStr">
        <is>
          <t>buildings|large|distance_to_river_km</t>
        </is>
      </c>
    </row>
    <row r="3016">
      <c r="B3016" s="18" t="inlineStr">
        <is>
          <t>buildings|large|distance_to_river_km|13.78</t>
        </is>
      </c>
      <c r="C3016" s="18" t="inlineStr">
        <is>
          <t>buildings</t>
        </is>
      </c>
      <c r="D3016" s="18" t="inlineStr">
        <is>
          <t>large</t>
        </is>
      </c>
      <c r="E3016" s="18" t="inlineStr">
        <is>
          <t>distance_to_river_km</t>
        </is>
      </c>
      <c r="F3016" s="18" t="inlineStr">
        <is>
          <t>spline value</t>
        </is>
      </c>
      <c r="G3016" s="18" t="n"/>
      <c r="H3016" s="33" t="n">
        <v>13.78</v>
      </c>
      <c r="I3016" s="33" t="n"/>
      <c r="J3016" s="33" t="n"/>
      <c r="K3016" s="34" t="n">
        <v>-0.9952221912076523</v>
      </c>
      <c r="L3016" s="35">
        <f>IF(ISNUMBER(K3016),EXP(K3016),"")</f>
        <v/>
      </c>
      <c r="M3016" s="18" t="inlineStr">
        <is>
          <t>every value from 0.01 to 24.55 in steps of 0.01</t>
        </is>
      </c>
      <c r="N3016" s="18" t="inlineStr">
        <is>
          <t>buildings|large|distance_to_river_km</t>
        </is>
      </c>
    </row>
    <row r="3017">
      <c r="B3017" s="18" t="inlineStr">
        <is>
          <t>buildings|large|distance_to_river_km|13.79</t>
        </is>
      </c>
      <c r="C3017" s="18" t="inlineStr">
        <is>
          <t>buildings</t>
        </is>
      </c>
      <c r="D3017" s="18" t="inlineStr">
        <is>
          <t>large</t>
        </is>
      </c>
      <c r="E3017" s="18" t="inlineStr">
        <is>
          <t>distance_to_river_km</t>
        </is>
      </c>
      <c r="F3017" s="18" t="inlineStr">
        <is>
          <t>spline value</t>
        </is>
      </c>
      <c r="G3017" s="18" t="n"/>
      <c r="H3017" s="33" t="n">
        <v>13.79</v>
      </c>
      <c r="I3017" s="33" t="n"/>
      <c r="J3017" s="33" t="n"/>
      <c r="K3017" s="34" t="n">
        <v>-0.9953821702928853</v>
      </c>
      <c r="L3017" s="35">
        <f>IF(ISNUMBER(K3017),EXP(K3017),"")</f>
        <v/>
      </c>
      <c r="M3017" s="18" t="inlineStr">
        <is>
          <t>every value from 0.01 to 24.55 in steps of 0.01</t>
        </is>
      </c>
      <c r="N3017" s="18" t="inlineStr">
        <is>
          <t>buildings|large|distance_to_river_km</t>
        </is>
      </c>
    </row>
    <row r="3018">
      <c r="B3018" s="18" t="inlineStr">
        <is>
          <t>buildings|large|distance_to_river_km|13.80</t>
        </is>
      </c>
      <c r="C3018" s="18" t="inlineStr">
        <is>
          <t>buildings</t>
        </is>
      </c>
      <c r="D3018" s="18" t="inlineStr">
        <is>
          <t>large</t>
        </is>
      </c>
      <c r="E3018" s="18" t="inlineStr">
        <is>
          <t>distance_to_river_km</t>
        </is>
      </c>
      <c r="F3018" s="18" t="inlineStr">
        <is>
          <t>spline value</t>
        </is>
      </c>
      <c r="G3018" s="18" t="n"/>
      <c r="H3018" s="33" t="n">
        <v>13.8</v>
      </c>
      <c r="I3018" s="33" t="n"/>
      <c r="J3018" s="33" t="n"/>
      <c r="K3018" s="34" t="n">
        <v>-0.9955420247693223</v>
      </c>
      <c r="L3018" s="35">
        <f>IF(ISNUMBER(K3018),EXP(K3018),"")</f>
        <v/>
      </c>
      <c r="M3018" s="18" t="inlineStr">
        <is>
          <t>every value from 0.01 to 24.55 in steps of 0.01</t>
        </is>
      </c>
      <c r="N3018" s="18" t="inlineStr">
        <is>
          <t>buildings|large|distance_to_river_km</t>
        </is>
      </c>
    </row>
    <row r="3019">
      <c r="B3019" s="18" t="inlineStr">
        <is>
          <t>buildings|large|distance_to_river_km|13.81</t>
        </is>
      </c>
      <c r="C3019" s="18" t="inlineStr">
        <is>
          <t>buildings</t>
        </is>
      </c>
      <c r="D3019" s="18" t="inlineStr">
        <is>
          <t>large</t>
        </is>
      </c>
      <c r="E3019" s="18" t="inlineStr">
        <is>
          <t>distance_to_river_km</t>
        </is>
      </c>
      <c r="F3019" s="18" t="inlineStr">
        <is>
          <t>spline value</t>
        </is>
      </c>
      <c r="G3019" s="18" t="n"/>
      <c r="H3019" s="33" t="n">
        <v>13.81</v>
      </c>
      <c r="I3019" s="33" t="n"/>
      <c r="J3019" s="33" t="n"/>
      <c r="K3019" s="34" t="n">
        <v>-0.9957017545500669</v>
      </c>
      <c r="L3019" s="35">
        <f>IF(ISNUMBER(K3019),EXP(K3019),"")</f>
        <v/>
      </c>
      <c r="M3019" s="18" t="inlineStr">
        <is>
          <t>every value from 0.01 to 24.55 in steps of 0.01</t>
        </is>
      </c>
      <c r="N3019" s="18" t="inlineStr">
        <is>
          <t>buildings|large|distance_to_river_km</t>
        </is>
      </c>
    </row>
    <row r="3020">
      <c r="B3020" s="18" t="inlineStr">
        <is>
          <t>buildings|large|distance_to_river_km|13.82</t>
        </is>
      </c>
      <c r="C3020" s="18" t="inlineStr">
        <is>
          <t>buildings</t>
        </is>
      </c>
      <c r="D3020" s="18" t="inlineStr">
        <is>
          <t>large</t>
        </is>
      </c>
      <c r="E3020" s="18" t="inlineStr">
        <is>
          <t>distance_to_river_km</t>
        </is>
      </c>
      <c r="F3020" s="18" t="inlineStr">
        <is>
          <t>spline value</t>
        </is>
      </c>
      <c r="G3020" s="18" t="n"/>
      <c r="H3020" s="33" t="n">
        <v>13.82</v>
      </c>
      <c r="I3020" s="33" t="n"/>
      <c r="J3020" s="33" t="n"/>
      <c r="K3020" s="34" t="n">
        <v>-0.9958613595482236</v>
      </c>
      <c r="L3020" s="35">
        <f>IF(ISNUMBER(K3020),EXP(K3020),"")</f>
        <v/>
      </c>
      <c r="M3020" s="18" t="inlineStr">
        <is>
          <t>every value from 0.01 to 24.55 in steps of 0.01</t>
        </is>
      </c>
      <c r="N3020" s="18" t="inlineStr">
        <is>
          <t>buildings|large|distance_to_river_km</t>
        </is>
      </c>
    </row>
    <row r="3021">
      <c r="B3021" s="18" t="inlineStr">
        <is>
          <t>buildings|large|distance_to_river_km|13.83</t>
        </is>
      </c>
      <c r="C3021" s="18" t="inlineStr">
        <is>
          <t>buildings</t>
        </is>
      </c>
      <c r="D3021" s="18" t="inlineStr">
        <is>
          <t>large</t>
        </is>
      </c>
      <c r="E3021" s="18" t="inlineStr">
        <is>
          <t>distance_to_river_km</t>
        </is>
      </c>
      <c r="F3021" s="18" t="inlineStr">
        <is>
          <t>spline value</t>
        </is>
      </c>
      <c r="G3021" s="18" t="n"/>
      <c r="H3021" s="33" t="n">
        <v>13.83</v>
      </c>
      <c r="I3021" s="33" t="n"/>
      <c r="J3021" s="33" t="n"/>
      <c r="K3021" s="34" t="n">
        <v>-0.9960208396768964</v>
      </c>
      <c r="L3021" s="35">
        <f>IF(ISNUMBER(K3021),EXP(K3021),"")</f>
        <v/>
      </c>
      <c r="M3021" s="18" t="inlineStr">
        <is>
          <t>every value from 0.01 to 24.55 in steps of 0.01</t>
        </is>
      </c>
      <c r="N3021" s="18" t="inlineStr">
        <is>
          <t>buildings|large|distance_to_river_km</t>
        </is>
      </c>
    </row>
    <row r="3022">
      <c r="B3022" s="18" t="inlineStr">
        <is>
          <t>buildings|large|distance_to_river_km|13.84</t>
        </is>
      </c>
      <c r="C3022" s="18" t="inlineStr">
        <is>
          <t>buildings</t>
        </is>
      </c>
      <c r="D3022" s="18" t="inlineStr">
        <is>
          <t>large</t>
        </is>
      </c>
      <c r="E3022" s="18" t="inlineStr">
        <is>
          <t>distance_to_river_km</t>
        </is>
      </c>
      <c r="F3022" s="18" t="inlineStr">
        <is>
          <t>spline value</t>
        </is>
      </c>
      <c r="G3022" s="18" t="n"/>
      <c r="H3022" s="33" t="n">
        <v>13.84</v>
      </c>
      <c r="I3022" s="33" t="n"/>
      <c r="J3022" s="33" t="n"/>
      <c r="K3022" s="34" t="n">
        <v>-0.9961801948491888</v>
      </c>
      <c r="L3022" s="35">
        <f>IF(ISNUMBER(K3022),EXP(K3022),"")</f>
        <v/>
      </c>
      <c r="M3022" s="18" t="inlineStr">
        <is>
          <t>every value from 0.01 to 24.55 in steps of 0.01</t>
        </is>
      </c>
      <c r="N3022" s="18" t="inlineStr">
        <is>
          <t>buildings|large|distance_to_river_km</t>
        </is>
      </c>
    </row>
    <row r="3023">
      <c r="B3023" s="18" t="inlineStr">
        <is>
          <t>buildings|large|distance_to_river_km|13.85</t>
        </is>
      </c>
      <c r="C3023" s="18" t="inlineStr">
        <is>
          <t>buildings</t>
        </is>
      </c>
      <c r="D3023" s="18" t="inlineStr">
        <is>
          <t>large</t>
        </is>
      </c>
      <c r="E3023" s="18" t="inlineStr">
        <is>
          <t>distance_to_river_km</t>
        </is>
      </c>
      <c r="F3023" s="18" t="inlineStr">
        <is>
          <t>spline value</t>
        </is>
      </c>
      <c r="G3023" s="18" t="n"/>
      <c r="H3023" s="33" t="n">
        <v>13.85</v>
      </c>
      <c r="I3023" s="33" t="n"/>
      <c r="J3023" s="33" t="n"/>
      <c r="K3023" s="34" t="n">
        <v>-0.996339424978205</v>
      </c>
      <c r="L3023" s="35">
        <f>IF(ISNUMBER(K3023),EXP(K3023),"")</f>
        <v/>
      </c>
      <c r="M3023" s="18" t="inlineStr">
        <is>
          <t>every value from 0.01 to 24.55 in steps of 0.01</t>
        </is>
      </c>
      <c r="N3023" s="18" t="inlineStr">
        <is>
          <t>buildings|large|distance_to_river_km</t>
        </is>
      </c>
    </row>
    <row r="3024">
      <c r="B3024" s="18" t="inlineStr">
        <is>
          <t>buildings|large|distance_to_river_km|13.86</t>
        </is>
      </c>
      <c r="C3024" s="18" t="inlineStr">
        <is>
          <t>buildings</t>
        </is>
      </c>
      <c r="D3024" s="18" t="inlineStr">
        <is>
          <t>large</t>
        </is>
      </c>
      <c r="E3024" s="18" t="inlineStr">
        <is>
          <t>distance_to_river_km</t>
        </is>
      </c>
      <c r="F3024" s="18" t="inlineStr">
        <is>
          <t>spline value</t>
        </is>
      </c>
      <c r="G3024" s="18" t="n"/>
      <c r="H3024" s="33" t="n">
        <v>13.86</v>
      </c>
      <c r="I3024" s="33" t="n"/>
      <c r="J3024" s="33" t="n"/>
      <c r="K3024" s="34" t="n">
        <v>-0.9964985299770498</v>
      </c>
      <c r="L3024" s="35">
        <f>IF(ISNUMBER(K3024),EXP(K3024),"")</f>
        <v/>
      </c>
      <c r="M3024" s="18" t="inlineStr">
        <is>
          <t>every value from 0.01 to 24.55 in steps of 0.01</t>
        </is>
      </c>
      <c r="N3024" s="18" t="inlineStr">
        <is>
          <t>buildings|large|distance_to_river_km</t>
        </is>
      </c>
    </row>
    <row r="3025">
      <c r="B3025" s="18" t="inlineStr">
        <is>
          <t>buildings|large|distance_to_river_km|13.87</t>
        </is>
      </c>
      <c r="C3025" s="18" t="inlineStr">
        <is>
          <t>buildings</t>
        </is>
      </c>
      <c r="D3025" s="18" t="inlineStr">
        <is>
          <t>large</t>
        </is>
      </c>
      <c r="E3025" s="18" t="inlineStr">
        <is>
          <t>distance_to_river_km</t>
        </is>
      </c>
      <c r="F3025" s="18" t="inlineStr">
        <is>
          <t>spline value</t>
        </is>
      </c>
      <c r="G3025" s="18" t="n"/>
      <c r="H3025" s="33" t="n">
        <v>13.87</v>
      </c>
      <c r="I3025" s="33" t="n"/>
      <c r="J3025" s="33" t="n"/>
      <c r="K3025" s="34" t="n">
        <v>-0.9966575097588265</v>
      </c>
      <c r="L3025" s="35">
        <f>IF(ISNUMBER(K3025),EXP(K3025),"")</f>
        <v/>
      </c>
      <c r="M3025" s="18" t="inlineStr">
        <is>
          <t>every value from 0.01 to 24.55 in steps of 0.01</t>
        </is>
      </c>
      <c r="N3025" s="18" t="inlineStr">
        <is>
          <t>buildings|large|distance_to_river_km</t>
        </is>
      </c>
    </row>
    <row r="3026">
      <c r="B3026" s="18" t="inlineStr">
        <is>
          <t>buildings|large|distance_to_river_km|13.88</t>
        </is>
      </c>
      <c r="C3026" s="18" t="inlineStr">
        <is>
          <t>buildings</t>
        </is>
      </c>
      <c r="D3026" s="18" t="inlineStr">
        <is>
          <t>large</t>
        </is>
      </c>
      <c r="E3026" s="18" t="inlineStr">
        <is>
          <t>distance_to_river_km</t>
        </is>
      </c>
      <c r="F3026" s="18" t="inlineStr">
        <is>
          <t>spline value</t>
        </is>
      </c>
      <c r="G3026" s="18" t="n"/>
      <c r="H3026" s="33" t="n">
        <v>13.88</v>
      </c>
      <c r="I3026" s="33" t="n"/>
      <c r="J3026" s="33" t="n"/>
      <c r="K3026" s="34" t="n">
        <v>-0.9968163642366392</v>
      </c>
      <c r="L3026" s="35">
        <f>IF(ISNUMBER(K3026),EXP(K3026),"")</f>
        <v/>
      </c>
      <c r="M3026" s="18" t="inlineStr">
        <is>
          <t>every value from 0.01 to 24.55 in steps of 0.01</t>
        </is>
      </c>
      <c r="N3026" s="18" t="inlineStr">
        <is>
          <t>buildings|large|distance_to_river_km</t>
        </is>
      </c>
    </row>
    <row r="3027">
      <c r="B3027" s="18" t="inlineStr">
        <is>
          <t>buildings|large|distance_to_river_km|13.89</t>
        </is>
      </c>
      <c r="C3027" s="18" t="inlineStr">
        <is>
          <t>buildings</t>
        </is>
      </c>
      <c r="D3027" s="18" t="inlineStr">
        <is>
          <t>large</t>
        </is>
      </c>
      <c r="E3027" s="18" t="inlineStr">
        <is>
          <t>distance_to_river_km</t>
        </is>
      </c>
      <c r="F3027" s="18" t="inlineStr">
        <is>
          <t>spline value</t>
        </is>
      </c>
      <c r="G3027" s="18" t="n"/>
      <c r="H3027" s="33" t="n">
        <v>13.89</v>
      </c>
      <c r="I3027" s="33" t="n"/>
      <c r="J3027" s="33" t="n"/>
      <c r="K3027" s="34" t="n">
        <v>-0.9969750933235925</v>
      </c>
      <c r="L3027" s="35">
        <f>IF(ISNUMBER(K3027),EXP(K3027),"")</f>
        <v/>
      </c>
      <c r="M3027" s="18" t="inlineStr">
        <is>
          <t>every value from 0.01 to 24.55 in steps of 0.01</t>
        </is>
      </c>
      <c r="N3027" s="18" t="inlineStr">
        <is>
          <t>buildings|large|distance_to_river_km</t>
        </is>
      </c>
    </row>
    <row r="3028">
      <c r="B3028" s="18" t="inlineStr">
        <is>
          <t>buildings|large|distance_to_river_km|13.90</t>
        </is>
      </c>
      <c r="C3028" s="18" t="inlineStr">
        <is>
          <t>buildings</t>
        </is>
      </c>
      <c r="D3028" s="18" t="inlineStr">
        <is>
          <t>large</t>
        </is>
      </c>
      <c r="E3028" s="18" t="inlineStr">
        <is>
          <t>distance_to_river_km</t>
        </is>
      </c>
      <c r="F3028" s="18" t="inlineStr">
        <is>
          <t>spline value</t>
        </is>
      </c>
      <c r="G3028" s="18" t="n"/>
      <c r="H3028" s="33" t="n">
        <v>13.9</v>
      </c>
      <c r="I3028" s="33" t="n"/>
      <c r="J3028" s="33" t="n"/>
      <c r="K3028" s="34" t="n">
        <v>-0.9971336969327897</v>
      </c>
      <c r="L3028" s="35">
        <f>IF(ISNUMBER(K3028),EXP(K3028),"")</f>
        <v/>
      </c>
      <c r="M3028" s="18" t="inlineStr">
        <is>
          <t>every value from 0.01 to 24.55 in steps of 0.01</t>
        </is>
      </c>
      <c r="N3028" s="18" t="inlineStr">
        <is>
          <t>buildings|large|distance_to_river_km</t>
        </is>
      </c>
    </row>
    <row r="3029">
      <c r="B3029" s="18" t="inlineStr">
        <is>
          <t>buildings|large|distance_to_river_km|13.91</t>
        </is>
      </c>
      <c r="C3029" s="18" t="inlineStr">
        <is>
          <t>buildings</t>
        </is>
      </c>
      <c r="D3029" s="18" t="inlineStr">
        <is>
          <t>large</t>
        </is>
      </c>
      <c r="E3029" s="18" t="inlineStr">
        <is>
          <t>distance_to_river_km</t>
        </is>
      </c>
      <c r="F3029" s="18" t="inlineStr">
        <is>
          <t>spline value</t>
        </is>
      </c>
      <c r="G3029" s="18" t="n"/>
      <c r="H3029" s="33" t="n">
        <v>13.91</v>
      </c>
      <c r="I3029" s="33" t="n"/>
      <c r="J3029" s="33" t="n"/>
      <c r="K3029" s="34" t="n">
        <v>-0.9972921749773351</v>
      </c>
      <c r="L3029" s="35">
        <f>IF(ISNUMBER(K3029),EXP(K3029),"")</f>
        <v/>
      </c>
      <c r="M3029" s="18" t="inlineStr">
        <is>
          <t>every value from 0.01 to 24.55 in steps of 0.01</t>
        </is>
      </c>
      <c r="N3029" s="18" t="inlineStr">
        <is>
          <t>buildings|large|distance_to_river_km</t>
        </is>
      </c>
    </row>
    <row r="3030">
      <c r="B3030" s="18" t="inlineStr">
        <is>
          <t>buildings|large|distance_to_river_km|13.92</t>
        </is>
      </c>
      <c r="C3030" s="18" t="inlineStr">
        <is>
          <t>buildings</t>
        </is>
      </c>
      <c r="D3030" s="18" t="inlineStr">
        <is>
          <t>large</t>
        </is>
      </c>
      <c r="E3030" s="18" t="inlineStr">
        <is>
          <t>distance_to_river_km</t>
        </is>
      </c>
      <c r="F3030" s="18" t="inlineStr">
        <is>
          <t>spline value</t>
        </is>
      </c>
      <c r="G3030" s="18" t="n"/>
      <c r="H3030" s="33" t="n">
        <v>13.92</v>
      </c>
      <c r="I3030" s="33" t="n"/>
      <c r="J3030" s="33" t="n"/>
      <c r="K3030" s="34" t="n">
        <v>-0.9974505273703332</v>
      </c>
      <c r="L3030" s="35">
        <f>IF(ISNUMBER(K3030),EXP(K3030),"")</f>
        <v/>
      </c>
      <c r="M3030" s="18" t="inlineStr">
        <is>
          <t>every value from 0.01 to 24.55 in steps of 0.01</t>
        </is>
      </c>
      <c r="N3030" s="18" t="inlineStr">
        <is>
          <t>buildings|large|distance_to_river_km</t>
        </is>
      </c>
    </row>
    <row r="3031">
      <c r="B3031" s="18" t="inlineStr">
        <is>
          <t>buildings|large|distance_to_river_km|13.93</t>
        </is>
      </c>
      <c r="C3031" s="18" t="inlineStr">
        <is>
          <t>buildings</t>
        </is>
      </c>
      <c r="D3031" s="18" t="inlineStr">
        <is>
          <t>large</t>
        </is>
      </c>
      <c r="E3031" s="18" t="inlineStr">
        <is>
          <t>distance_to_river_km</t>
        </is>
      </c>
      <c r="F3031" s="18" t="inlineStr">
        <is>
          <t>spline value</t>
        </is>
      </c>
      <c r="G3031" s="18" t="n"/>
      <c r="H3031" s="33" t="n">
        <v>13.93</v>
      </c>
      <c r="I3031" s="33" t="n"/>
      <c r="J3031" s="33" t="n"/>
      <c r="K3031" s="34" t="n">
        <v>-0.9976087540248877</v>
      </c>
      <c r="L3031" s="35">
        <f>IF(ISNUMBER(K3031),EXP(K3031),"")</f>
        <v/>
      </c>
      <c r="M3031" s="18" t="inlineStr">
        <is>
          <t>every value from 0.01 to 24.55 in steps of 0.01</t>
        </is>
      </c>
      <c r="N3031" s="18" t="inlineStr">
        <is>
          <t>buildings|large|distance_to_river_km</t>
        </is>
      </c>
    </row>
    <row r="3032">
      <c r="B3032" s="18" t="inlineStr">
        <is>
          <t>buildings|large|distance_to_river_km|13.94</t>
        </is>
      </c>
      <c r="C3032" s="18" t="inlineStr">
        <is>
          <t>buildings</t>
        </is>
      </c>
      <c r="D3032" s="18" t="inlineStr">
        <is>
          <t>large</t>
        </is>
      </c>
      <c r="E3032" s="18" t="inlineStr">
        <is>
          <t>distance_to_river_km</t>
        </is>
      </c>
      <c r="F3032" s="18" t="inlineStr">
        <is>
          <t>spline value</t>
        </is>
      </c>
      <c r="G3032" s="18" t="n"/>
      <c r="H3032" s="33" t="n">
        <v>13.94</v>
      </c>
      <c r="I3032" s="33" t="n"/>
      <c r="J3032" s="33" t="n"/>
      <c r="K3032" s="34" t="n">
        <v>-0.9977668548541027</v>
      </c>
      <c r="L3032" s="35">
        <f>IF(ISNUMBER(K3032),EXP(K3032),"")</f>
        <v/>
      </c>
      <c r="M3032" s="18" t="inlineStr">
        <is>
          <t>every value from 0.01 to 24.55 in steps of 0.01</t>
        </is>
      </c>
      <c r="N3032" s="18" t="inlineStr">
        <is>
          <t>buildings|large|distance_to_river_km</t>
        </is>
      </c>
    </row>
    <row r="3033">
      <c r="B3033" s="18" t="inlineStr">
        <is>
          <t>buildings|large|distance_to_river_km|13.95</t>
        </is>
      </c>
      <c r="C3033" s="18" t="inlineStr">
        <is>
          <t>buildings</t>
        </is>
      </c>
      <c r="D3033" s="18" t="inlineStr">
        <is>
          <t>large</t>
        </is>
      </c>
      <c r="E3033" s="18" t="inlineStr">
        <is>
          <t>distance_to_river_km</t>
        </is>
      </c>
      <c r="F3033" s="18" t="inlineStr">
        <is>
          <t>spline value</t>
        </is>
      </c>
      <c r="G3033" s="18" t="n"/>
      <c r="H3033" s="33" t="n">
        <v>13.95</v>
      </c>
      <c r="I3033" s="33" t="n"/>
      <c r="J3033" s="33" t="n"/>
      <c r="K3033" s="34" t="n">
        <v>-0.9979248297710819</v>
      </c>
      <c r="L3033" s="35">
        <f>IF(ISNUMBER(K3033),EXP(K3033),"")</f>
        <v/>
      </c>
      <c r="M3033" s="18" t="inlineStr">
        <is>
          <t>every value from 0.01 to 24.55 in steps of 0.01</t>
        </is>
      </c>
      <c r="N3033" s="18" t="inlineStr">
        <is>
          <t>buildings|large|distance_to_river_km</t>
        </is>
      </c>
    </row>
    <row r="3034">
      <c r="B3034" s="18" t="inlineStr">
        <is>
          <t>buildings|large|distance_to_river_km|13.96</t>
        </is>
      </c>
      <c r="C3034" s="18" t="inlineStr">
        <is>
          <t>buildings</t>
        </is>
      </c>
      <c r="D3034" s="18" t="inlineStr">
        <is>
          <t>large</t>
        </is>
      </c>
      <c r="E3034" s="18" t="inlineStr">
        <is>
          <t>distance_to_river_km</t>
        </is>
      </c>
      <c r="F3034" s="18" t="inlineStr">
        <is>
          <t>spline value</t>
        </is>
      </c>
      <c r="G3034" s="18" t="n"/>
      <c r="H3034" s="33" t="n">
        <v>13.96</v>
      </c>
      <c r="I3034" s="33" t="n"/>
      <c r="J3034" s="33" t="n"/>
      <c r="K3034" s="34" t="n">
        <v>-0.9980826786889297</v>
      </c>
      <c r="L3034" s="35">
        <f>IF(ISNUMBER(K3034),EXP(K3034),"")</f>
        <v/>
      </c>
      <c r="M3034" s="18" t="inlineStr">
        <is>
          <t>every value from 0.01 to 24.55 in steps of 0.01</t>
        </is>
      </c>
      <c r="N3034" s="18" t="inlineStr">
        <is>
          <t>buildings|large|distance_to_river_km</t>
        </is>
      </c>
    </row>
    <row r="3035">
      <c r="B3035" s="18" t="inlineStr">
        <is>
          <t>buildings|large|distance_to_river_km|13.97</t>
        </is>
      </c>
      <c r="C3035" s="18" t="inlineStr">
        <is>
          <t>buildings</t>
        </is>
      </c>
      <c r="D3035" s="18" t="inlineStr">
        <is>
          <t>large</t>
        </is>
      </c>
      <c r="E3035" s="18" t="inlineStr">
        <is>
          <t>distance_to_river_km</t>
        </is>
      </c>
      <c r="F3035" s="18" t="inlineStr">
        <is>
          <t>spline value</t>
        </is>
      </c>
      <c r="G3035" s="18" t="n"/>
      <c r="H3035" s="33" t="n">
        <v>13.97</v>
      </c>
      <c r="I3035" s="33" t="n"/>
      <c r="J3035" s="33" t="n"/>
      <c r="K3035" s="34" t="n">
        <v>-0.9982404015207503</v>
      </c>
      <c r="L3035" s="35">
        <f>IF(ISNUMBER(K3035),EXP(K3035),"")</f>
        <v/>
      </c>
      <c r="M3035" s="18" t="inlineStr">
        <is>
          <t>every value from 0.01 to 24.55 in steps of 0.01</t>
        </is>
      </c>
      <c r="N3035" s="18" t="inlineStr">
        <is>
          <t>buildings|large|distance_to_river_km</t>
        </is>
      </c>
    </row>
    <row r="3036">
      <c r="B3036" s="18" t="inlineStr">
        <is>
          <t>buildings|large|distance_to_river_km|13.98</t>
        </is>
      </c>
      <c r="C3036" s="18" t="inlineStr">
        <is>
          <t>buildings</t>
        </is>
      </c>
      <c r="D3036" s="18" t="inlineStr">
        <is>
          <t>large</t>
        </is>
      </c>
      <c r="E3036" s="18" t="inlineStr">
        <is>
          <t>distance_to_river_km</t>
        </is>
      </c>
      <c r="F3036" s="18" t="inlineStr">
        <is>
          <t>spline value</t>
        </is>
      </c>
      <c r="G3036" s="18" t="n"/>
      <c r="H3036" s="33" t="n">
        <v>13.98</v>
      </c>
      <c r="I3036" s="33" t="n"/>
      <c r="J3036" s="33" t="n"/>
      <c r="K3036" s="34" t="n">
        <v>-0.9983979981796474</v>
      </c>
      <c r="L3036" s="35">
        <f>IF(ISNUMBER(K3036),EXP(K3036),"")</f>
        <v/>
      </c>
      <c r="M3036" s="18" t="inlineStr">
        <is>
          <t>every value from 0.01 to 24.55 in steps of 0.01</t>
        </is>
      </c>
      <c r="N3036" s="18" t="inlineStr">
        <is>
          <t>buildings|large|distance_to_river_km</t>
        </is>
      </c>
    </row>
    <row r="3037">
      <c r="B3037" s="18" t="inlineStr">
        <is>
          <t>buildings|large|distance_to_river_km|13.99</t>
        </is>
      </c>
      <c r="C3037" s="18" t="inlineStr">
        <is>
          <t>buildings</t>
        </is>
      </c>
      <c r="D3037" s="18" t="inlineStr">
        <is>
          <t>large</t>
        </is>
      </c>
      <c r="E3037" s="18" t="inlineStr">
        <is>
          <t>distance_to_river_km</t>
        </is>
      </c>
      <c r="F3037" s="18" t="inlineStr">
        <is>
          <t>spline value</t>
        </is>
      </c>
      <c r="G3037" s="18" t="n"/>
      <c r="H3037" s="33" t="n">
        <v>13.99</v>
      </c>
      <c r="I3037" s="33" t="n"/>
      <c r="J3037" s="33" t="n"/>
      <c r="K3037" s="34" t="n">
        <v>-0.9985554685787249</v>
      </c>
      <c r="L3037" s="35">
        <f>IF(ISNUMBER(K3037),EXP(K3037),"")</f>
        <v/>
      </c>
      <c r="M3037" s="18" t="inlineStr">
        <is>
          <t>every value from 0.01 to 24.55 in steps of 0.01</t>
        </is>
      </c>
      <c r="N3037" s="18" t="inlineStr">
        <is>
          <t>buildings|large|distance_to_river_km</t>
        </is>
      </c>
    </row>
    <row r="3038">
      <c r="B3038" s="18" t="inlineStr">
        <is>
          <t>buildings|large|distance_to_river_km|14.00</t>
        </is>
      </c>
      <c r="C3038" s="18" t="inlineStr">
        <is>
          <t>buildings</t>
        </is>
      </c>
      <c r="D3038" s="18" t="inlineStr">
        <is>
          <t>large</t>
        </is>
      </c>
      <c r="E3038" s="18" t="inlineStr">
        <is>
          <t>distance_to_river_km</t>
        </is>
      </c>
      <c r="F3038" s="18" t="inlineStr">
        <is>
          <t>spline value</t>
        </is>
      </c>
      <c r="G3038" s="18" t="n"/>
      <c r="H3038" s="33" t="n">
        <v>14</v>
      </c>
      <c r="I3038" s="33" t="n"/>
      <c r="J3038" s="33" t="n"/>
      <c r="K3038" s="34" t="n">
        <v>-0.9987128126310876</v>
      </c>
      <c r="L3038" s="35">
        <f>IF(ISNUMBER(K3038),EXP(K3038),"")</f>
        <v/>
      </c>
      <c r="M3038" s="18" t="inlineStr">
        <is>
          <t>every value from 0.01 to 24.55 in steps of 0.01</t>
        </is>
      </c>
      <c r="N3038" s="18" t="inlineStr">
        <is>
          <t>buildings|large|distance_to_river_km</t>
        </is>
      </c>
    </row>
    <row r="3039">
      <c r="B3039" s="18" t="inlineStr">
        <is>
          <t>buildings|large|distance_to_river_km|14.01</t>
        </is>
      </c>
      <c r="C3039" s="18" t="inlineStr">
        <is>
          <t>buildings</t>
        </is>
      </c>
      <c r="D3039" s="18" t="inlineStr">
        <is>
          <t>large</t>
        </is>
      </c>
      <c r="E3039" s="18" t="inlineStr">
        <is>
          <t>distance_to_river_km</t>
        </is>
      </c>
      <c r="F3039" s="18" t="inlineStr">
        <is>
          <t>spline value</t>
        </is>
      </c>
      <c r="G3039" s="18" t="n"/>
      <c r="H3039" s="33" t="n">
        <v>14.01</v>
      </c>
      <c r="I3039" s="33" t="n"/>
      <c r="J3039" s="33" t="n"/>
      <c r="K3039" s="34" t="n">
        <v>-0.9988700302498388</v>
      </c>
      <c r="L3039" s="35">
        <f>IF(ISNUMBER(K3039),EXP(K3039),"")</f>
        <v/>
      </c>
      <c r="M3039" s="18" t="inlineStr">
        <is>
          <t>every value from 0.01 to 24.55 in steps of 0.01</t>
        </is>
      </c>
      <c r="N3039" s="18" t="inlineStr">
        <is>
          <t>buildings|large|distance_to_river_km</t>
        </is>
      </c>
    </row>
    <row r="3040">
      <c r="B3040" s="18" t="inlineStr">
        <is>
          <t>buildings|large|distance_to_river_km|14.02</t>
        </is>
      </c>
      <c r="C3040" s="18" t="inlineStr">
        <is>
          <t>buildings</t>
        </is>
      </c>
      <c r="D3040" s="18" t="inlineStr">
        <is>
          <t>large</t>
        </is>
      </c>
      <c r="E3040" s="18" t="inlineStr">
        <is>
          <t>distance_to_river_km</t>
        </is>
      </c>
      <c r="F3040" s="18" t="inlineStr">
        <is>
          <t>spline value</t>
        </is>
      </c>
      <c r="G3040" s="18" t="n"/>
      <c r="H3040" s="33" t="n">
        <v>14.02</v>
      </c>
      <c r="I3040" s="33" t="n"/>
      <c r="J3040" s="33" t="n"/>
      <c r="K3040" s="34" t="n">
        <v>-0.9990271213480829</v>
      </c>
      <c r="L3040" s="35">
        <f>IF(ISNUMBER(K3040),EXP(K3040),"")</f>
        <v/>
      </c>
      <c r="M3040" s="18" t="inlineStr">
        <is>
          <t>every value from 0.01 to 24.55 in steps of 0.01</t>
        </is>
      </c>
      <c r="N3040" s="18" t="inlineStr">
        <is>
          <t>buildings|large|distance_to_river_km</t>
        </is>
      </c>
    </row>
    <row r="3041">
      <c r="B3041" s="18" t="inlineStr">
        <is>
          <t>buildings|large|distance_to_river_km|14.03</t>
        </is>
      </c>
      <c r="C3041" s="18" t="inlineStr">
        <is>
          <t>buildings</t>
        </is>
      </c>
      <c r="D3041" s="18" t="inlineStr">
        <is>
          <t>large</t>
        </is>
      </c>
      <c r="E3041" s="18" t="inlineStr">
        <is>
          <t>distance_to_river_km</t>
        </is>
      </c>
      <c r="F3041" s="18" t="inlineStr">
        <is>
          <t>spline value</t>
        </is>
      </c>
      <c r="G3041" s="18" t="n"/>
      <c r="H3041" s="33" t="n">
        <v>14.03</v>
      </c>
      <c r="I3041" s="33" t="n"/>
      <c r="J3041" s="33" t="n"/>
      <c r="K3041" s="34" t="n">
        <v>-0.9991840858389239</v>
      </c>
      <c r="L3041" s="35">
        <f>IF(ISNUMBER(K3041),EXP(K3041),"")</f>
        <v/>
      </c>
      <c r="M3041" s="18" t="inlineStr">
        <is>
          <t>every value from 0.01 to 24.55 in steps of 0.01</t>
        </is>
      </c>
      <c r="N3041" s="18" t="inlineStr">
        <is>
          <t>buildings|large|distance_to_river_km</t>
        </is>
      </c>
    </row>
    <row r="3042">
      <c r="B3042" s="18" t="inlineStr">
        <is>
          <t>buildings|large|distance_to_river_km|14.04</t>
        </is>
      </c>
      <c r="C3042" s="18" t="inlineStr">
        <is>
          <t>buildings</t>
        </is>
      </c>
      <c r="D3042" s="18" t="inlineStr">
        <is>
          <t>large</t>
        </is>
      </c>
      <c r="E3042" s="18" t="inlineStr">
        <is>
          <t>distance_to_river_km</t>
        </is>
      </c>
      <c r="F3042" s="18" t="inlineStr">
        <is>
          <t>spline value</t>
        </is>
      </c>
      <c r="G3042" s="18" t="n"/>
      <c r="H3042" s="33" t="n">
        <v>14.04</v>
      </c>
      <c r="I3042" s="33" t="n"/>
      <c r="J3042" s="33" t="n"/>
      <c r="K3042" s="34" t="n">
        <v>-0.9993409236354659</v>
      </c>
      <c r="L3042" s="35">
        <f>IF(ISNUMBER(K3042),EXP(K3042),"")</f>
        <v/>
      </c>
      <c r="M3042" s="18" t="inlineStr">
        <is>
          <t>every value from 0.01 to 24.55 in steps of 0.01</t>
        </is>
      </c>
      <c r="N3042" s="18" t="inlineStr">
        <is>
          <t>buildings|large|distance_to_river_km</t>
        </is>
      </c>
    </row>
    <row r="3043">
      <c r="B3043" s="18" t="inlineStr">
        <is>
          <t>buildings|large|distance_to_river_km|14.05</t>
        </is>
      </c>
      <c r="C3043" s="18" t="inlineStr">
        <is>
          <t>buildings</t>
        </is>
      </c>
      <c r="D3043" s="18" t="inlineStr">
        <is>
          <t>large</t>
        </is>
      </c>
      <c r="E3043" s="18" t="inlineStr">
        <is>
          <t>distance_to_river_km</t>
        </is>
      </c>
      <c r="F3043" s="18" t="inlineStr">
        <is>
          <t>spline value</t>
        </is>
      </c>
      <c r="G3043" s="18" t="n"/>
      <c r="H3043" s="33" t="n">
        <v>14.05</v>
      </c>
      <c r="I3043" s="33" t="n"/>
      <c r="J3043" s="33" t="n"/>
      <c r="K3043" s="34" t="n">
        <v>-0.9994976346508126</v>
      </c>
      <c r="L3043" s="35">
        <f>IF(ISNUMBER(K3043),EXP(K3043),"")</f>
        <v/>
      </c>
      <c r="M3043" s="18" t="inlineStr">
        <is>
          <t>every value from 0.01 to 24.55 in steps of 0.01</t>
        </is>
      </c>
      <c r="N3043" s="18" t="inlineStr">
        <is>
          <t>buildings|large|distance_to_river_km</t>
        </is>
      </c>
    </row>
    <row r="3044">
      <c r="B3044" s="18" t="inlineStr">
        <is>
          <t>buildings|large|distance_to_river_km|14.06</t>
        </is>
      </c>
      <c r="C3044" s="18" t="inlineStr">
        <is>
          <t>buildings</t>
        </is>
      </c>
      <c r="D3044" s="18" t="inlineStr">
        <is>
          <t>large</t>
        </is>
      </c>
      <c r="E3044" s="18" t="inlineStr">
        <is>
          <t>distance_to_river_km</t>
        </is>
      </c>
      <c r="F3044" s="18" t="inlineStr">
        <is>
          <t>spline value</t>
        </is>
      </c>
      <c r="G3044" s="18" t="n"/>
      <c r="H3044" s="33" t="n">
        <v>14.06</v>
      </c>
      <c r="I3044" s="33" t="n"/>
      <c r="J3044" s="33" t="n"/>
      <c r="K3044" s="34" t="n">
        <v>-0.9996542187980685</v>
      </c>
      <c r="L3044" s="35">
        <f>IF(ISNUMBER(K3044),EXP(K3044),"")</f>
        <v/>
      </c>
      <c r="M3044" s="18" t="inlineStr">
        <is>
          <t>every value from 0.01 to 24.55 in steps of 0.01</t>
        </is>
      </c>
      <c r="N3044" s="18" t="inlineStr">
        <is>
          <t>buildings|large|distance_to_river_km</t>
        </is>
      </c>
    </row>
    <row r="3045">
      <c r="B3045" s="18" t="inlineStr">
        <is>
          <t>buildings|large|distance_to_river_km|14.07</t>
        </is>
      </c>
      <c r="C3045" s="18" t="inlineStr">
        <is>
          <t>buildings</t>
        </is>
      </c>
      <c r="D3045" s="18" t="inlineStr">
        <is>
          <t>large</t>
        </is>
      </c>
      <c r="E3045" s="18" t="inlineStr">
        <is>
          <t>distance_to_river_km</t>
        </is>
      </c>
      <c r="F3045" s="18" t="inlineStr">
        <is>
          <t>spline value</t>
        </is>
      </c>
      <c r="G3045" s="18" t="n"/>
      <c r="H3045" s="33" t="n">
        <v>14.07</v>
      </c>
      <c r="I3045" s="33" t="n"/>
      <c r="J3045" s="33" t="n"/>
      <c r="K3045" s="34" t="n">
        <v>-0.9998106759903375</v>
      </c>
      <c r="L3045" s="35">
        <f>IF(ISNUMBER(K3045),EXP(K3045),"")</f>
        <v/>
      </c>
      <c r="M3045" s="18" t="inlineStr">
        <is>
          <t>every value from 0.01 to 24.55 in steps of 0.01</t>
        </is>
      </c>
      <c r="N3045" s="18" t="inlineStr">
        <is>
          <t>buildings|large|distance_to_river_km</t>
        </is>
      </c>
    </row>
    <row r="3046">
      <c r="B3046" s="18" t="inlineStr">
        <is>
          <t>buildings|large|distance_to_river_km|14.08</t>
        </is>
      </c>
      <c r="C3046" s="18" t="inlineStr">
        <is>
          <t>buildings</t>
        </is>
      </c>
      <c r="D3046" s="18" t="inlineStr">
        <is>
          <t>large</t>
        </is>
      </c>
      <c r="E3046" s="18" t="inlineStr">
        <is>
          <t>distance_to_river_km</t>
        </is>
      </c>
      <c r="F3046" s="18" t="inlineStr">
        <is>
          <t>spline value</t>
        </is>
      </c>
      <c r="G3046" s="18" t="n"/>
      <c r="H3046" s="33" t="n">
        <v>14.08</v>
      </c>
      <c r="I3046" s="33" t="n"/>
      <c r="J3046" s="33" t="n"/>
      <c r="K3046" s="34" t="n">
        <v>-0.9999670061407239</v>
      </c>
      <c r="L3046" s="35">
        <f>IF(ISNUMBER(K3046),EXP(K3046),"")</f>
        <v/>
      </c>
      <c r="M3046" s="18" t="inlineStr">
        <is>
          <t>every value from 0.01 to 24.55 in steps of 0.01</t>
        </is>
      </c>
      <c r="N3046" s="18" t="inlineStr">
        <is>
          <t>buildings|large|distance_to_river_km</t>
        </is>
      </c>
    </row>
    <row r="3047">
      <c r="B3047" s="18" t="inlineStr">
        <is>
          <t>buildings|large|distance_to_river_km|14.09</t>
        </is>
      </c>
      <c r="C3047" s="18" t="inlineStr">
        <is>
          <t>buildings</t>
        </is>
      </c>
      <c r="D3047" s="18" t="inlineStr">
        <is>
          <t>large</t>
        </is>
      </c>
      <c r="E3047" s="18" t="inlineStr">
        <is>
          <t>distance_to_river_km</t>
        </is>
      </c>
      <c r="F3047" s="18" t="inlineStr">
        <is>
          <t>spline value</t>
        </is>
      </c>
      <c r="G3047" s="18" t="n"/>
      <c r="H3047" s="33" t="n">
        <v>14.09</v>
      </c>
      <c r="I3047" s="33" t="n"/>
      <c r="J3047" s="33" t="n"/>
      <c r="K3047" s="34" t="n">
        <v>-1.000123209162331</v>
      </c>
      <c r="L3047" s="35">
        <f>IF(ISNUMBER(K3047),EXP(K3047),"")</f>
        <v/>
      </c>
      <c r="M3047" s="18" t="inlineStr">
        <is>
          <t>every value from 0.01 to 24.55 in steps of 0.01</t>
        </is>
      </c>
      <c r="N3047" s="18" t="inlineStr">
        <is>
          <t>buildings|large|distance_to_river_km</t>
        </is>
      </c>
    </row>
    <row r="3048">
      <c r="B3048" s="18" t="inlineStr">
        <is>
          <t>buildings|large|distance_to_river_km|14.10</t>
        </is>
      </c>
      <c r="C3048" s="18" t="inlineStr">
        <is>
          <t>buildings</t>
        </is>
      </c>
      <c r="D3048" s="18" t="inlineStr">
        <is>
          <t>large</t>
        </is>
      </c>
      <c r="E3048" s="18" t="inlineStr">
        <is>
          <t>distance_to_river_km</t>
        </is>
      </c>
      <c r="F3048" s="18" t="inlineStr">
        <is>
          <t>spline value</t>
        </is>
      </c>
      <c r="G3048" s="18" t="n"/>
      <c r="H3048" s="33" t="n">
        <v>14.1</v>
      </c>
      <c r="I3048" s="33" t="n"/>
      <c r="J3048" s="33" t="n"/>
      <c r="K3048" s="34" t="n">
        <v>-1.000279284968263</v>
      </c>
      <c r="L3048" s="35">
        <f>IF(ISNUMBER(K3048),EXP(K3048),"")</f>
        <v/>
      </c>
      <c r="M3048" s="18" t="inlineStr">
        <is>
          <t>every value from 0.01 to 24.55 in steps of 0.01</t>
        </is>
      </c>
      <c r="N3048" s="18" t="inlineStr">
        <is>
          <t>buildings|large|distance_to_river_km</t>
        </is>
      </c>
    </row>
    <row r="3049">
      <c r="B3049" s="18" t="inlineStr">
        <is>
          <t>buildings|large|distance_to_river_km|14.11</t>
        </is>
      </c>
      <c r="C3049" s="18" t="inlineStr">
        <is>
          <t>buildings</t>
        </is>
      </c>
      <c r="D3049" s="18" t="inlineStr">
        <is>
          <t>large</t>
        </is>
      </c>
      <c r="E3049" s="18" t="inlineStr">
        <is>
          <t>distance_to_river_km</t>
        </is>
      </c>
      <c r="F3049" s="18" t="inlineStr">
        <is>
          <t>spline value</t>
        </is>
      </c>
      <c r="G3049" s="18" t="n"/>
      <c r="H3049" s="33" t="n">
        <v>14.11</v>
      </c>
      <c r="I3049" s="33" t="n"/>
      <c r="J3049" s="33" t="n"/>
      <c r="K3049" s="34" t="n">
        <v>-1.000435233471625</v>
      </c>
      <c r="L3049" s="35">
        <f>IF(ISNUMBER(K3049),EXP(K3049),"")</f>
        <v/>
      </c>
      <c r="M3049" s="18" t="inlineStr">
        <is>
          <t>every value from 0.01 to 24.55 in steps of 0.01</t>
        </is>
      </c>
      <c r="N3049" s="18" t="inlineStr">
        <is>
          <t>buildings|large|distance_to_river_km</t>
        </is>
      </c>
    </row>
    <row r="3050">
      <c r="B3050" s="18" t="inlineStr">
        <is>
          <t>buildings|large|distance_to_river_km|14.12</t>
        </is>
      </c>
      <c r="C3050" s="18" t="inlineStr">
        <is>
          <t>buildings</t>
        </is>
      </c>
      <c r="D3050" s="18" t="inlineStr">
        <is>
          <t>large</t>
        </is>
      </c>
      <c r="E3050" s="18" t="inlineStr">
        <is>
          <t>distance_to_river_km</t>
        </is>
      </c>
      <c r="F3050" s="18" t="inlineStr">
        <is>
          <t>spline value</t>
        </is>
      </c>
      <c r="G3050" s="18" t="n"/>
      <c r="H3050" s="33" t="n">
        <v>14.12</v>
      </c>
      <c r="I3050" s="33" t="n"/>
      <c r="J3050" s="33" t="n"/>
      <c r="K3050" s="34" t="n">
        <v>-1.00059105458552</v>
      </c>
      <c r="L3050" s="35">
        <f>IF(ISNUMBER(K3050),EXP(K3050),"")</f>
        <v/>
      </c>
      <c r="M3050" s="18" t="inlineStr">
        <is>
          <t>every value from 0.01 to 24.55 in steps of 0.01</t>
        </is>
      </c>
      <c r="N3050" s="18" t="inlineStr">
        <is>
          <t>buildings|large|distance_to_river_km</t>
        </is>
      </c>
    </row>
    <row r="3051">
      <c r="B3051" s="18" t="inlineStr">
        <is>
          <t>buildings|large|distance_to_river_km|14.13</t>
        </is>
      </c>
      <c r="C3051" s="18" t="inlineStr">
        <is>
          <t>buildings</t>
        </is>
      </c>
      <c r="D3051" s="18" t="inlineStr">
        <is>
          <t>large</t>
        </is>
      </c>
      <c r="E3051" s="18" t="inlineStr">
        <is>
          <t>distance_to_river_km</t>
        </is>
      </c>
      <c r="F3051" s="18" t="inlineStr">
        <is>
          <t>spline value</t>
        </is>
      </c>
      <c r="G3051" s="18" t="n"/>
      <c r="H3051" s="33" t="n">
        <v>14.13</v>
      </c>
      <c r="I3051" s="33" t="n"/>
      <c r="J3051" s="33" t="n"/>
      <c r="K3051" s="34" t="n">
        <v>-1.000746748223052</v>
      </c>
      <c r="L3051" s="35">
        <f>IF(ISNUMBER(K3051),EXP(K3051),"")</f>
        <v/>
      </c>
      <c r="M3051" s="18" t="inlineStr">
        <is>
          <t>every value from 0.01 to 24.55 in steps of 0.01</t>
        </is>
      </c>
      <c r="N3051" s="18" t="inlineStr">
        <is>
          <t>buildings|large|distance_to_river_km</t>
        </is>
      </c>
    </row>
    <row r="3052">
      <c r="B3052" s="18" t="inlineStr">
        <is>
          <t>buildings|large|distance_to_river_km|14.14</t>
        </is>
      </c>
      <c r="C3052" s="18" t="inlineStr">
        <is>
          <t>buildings</t>
        </is>
      </c>
      <c r="D3052" s="18" t="inlineStr">
        <is>
          <t>large</t>
        </is>
      </c>
      <c r="E3052" s="18" t="inlineStr">
        <is>
          <t>distance_to_river_km</t>
        </is>
      </c>
      <c r="F3052" s="18" t="inlineStr">
        <is>
          <t>spline value</t>
        </is>
      </c>
      <c r="G3052" s="18" t="n"/>
      <c r="H3052" s="33" t="n">
        <v>14.14</v>
      </c>
      <c r="I3052" s="33" t="n"/>
      <c r="J3052" s="33" t="n"/>
      <c r="K3052" s="34" t="n">
        <v>-1.000902314297326</v>
      </c>
      <c r="L3052" s="35">
        <f>IF(ISNUMBER(K3052),EXP(K3052),"")</f>
        <v/>
      </c>
      <c r="M3052" s="18" t="inlineStr">
        <is>
          <t>every value from 0.01 to 24.55 in steps of 0.01</t>
        </is>
      </c>
      <c r="N3052" s="18" t="inlineStr">
        <is>
          <t>buildings|large|distance_to_river_km</t>
        </is>
      </c>
    </row>
    <row r="3053">
      <c r="B3053" s="18" t="inlineStr">
        <is>
          <t>buildings|large|distance_to_river_km|14.15</t>
        </is>
      </c>
      <c r="C3053" s="18" t="inlineStr">
        <is>
          <t>buildings</t>
        </is>
      </c>
      <c r="D3053" s="18" t="inlineStr">
        <is>
          <t>large</t>
        </is>
      </c>
      <c r="E3053" s="18" t="inlineStr">
        <is>
          <t>distance_to_river_km</t>
        </is>
      </c>
      <c r="F3053" s="18" t="inlineStr">
        <is>
          <t>spline value</t>
        </is>
      </c>
      <c r="G3053" s="18" t="n"/>
      <c r="H3053" s="33" t="n">
        <v>14.15</v>
      </c>
      <c r="I3053" s="33" t="n"/>
      <c r="J3053" s="33" t="n"/>
      <c r="K3053" s="34" t="n">
        <v>-1.001057752721445</v>
      </c>
      <c r="L3053" s="35">
        <f>IF(ISNUMBER(K3053),EXP(K3053),"")</f>
        <v/>
      </c>
      <c r="M3053" s="18" t="inlineStr">
        <is>
          <t>every value from 0.01 to 24.55 in steps of 0.01</t>
        </is>
      </c>
      <c r="N3053" s="18" t="inlineStr">
        <is>
          <t>buildings|large|distance_to_river_km</t>
        </is>
      </c>
    </row>
    <row r="3054">
      <c r="B3054" s="18" t="inlineStr">
        <is>
          <t>buildings|large|distance_to_river_km|14.16</t>
        </is>
      </c>
      <c r="C3054" s="18" t="inlineStr">
        <is>
          <t>buildings</t>
        </is>
      </c>
      <c r="D3054" s="18" t="inlineStr">
        <is>
          <t>large</t>
        </is>
      </c>
      <c r="E3054" s="18" t="inlineStr">
        <is>
          <t>distance_to_river_km</t>
        </is>
      </c>
      <c r="F3054" s="18" t="inlineStr">
        <is>
          <t>spline value</t>
        </is>
      </c>
      <c r="G3054" s="18" t="n"/>
      <c r="H3054" s="33" t="n">
        <v>14.16</v>
      </c>
      <c r="I3054" s="33" t="n"/>
      <c r="J3054" s="33" t="n"/>
      <c r="K3054" s="34" t="n">
        <v>-1.001213063408514</v>
      </c>
      <c r="L3054" s="35">
        <f>IF(ISNUMBER(K3054),EXP(K3054),"")</f>
        <v/>
      </c>
      <c r="M3054" s="18" t="inlineStr">
        <is>
          <t>every value from 0.01 to 24.55 in steps of 0.01</t>
        </is>
      </c>
      <c r="N3054" s="18" t="inlineStr">
        <is>
          <t>buildings|large|distance_to_river_km</t>
        </is>
      </c>
    </row>
    <row r="3055">
      <c r="B3055" s="18" t="inlineStr">
        <is>
          <t>buildings|large|distance_to_river_km|14.17</t>
        </is>
      </c>
      <c r="C3055" s="18" t="inlineStr">
        <is>
          <t>buildings</t>
        </is>
      </c>
      <c r="D3055" s="18" t="inlineStr">
        <is>
          <t>large</t>
        </is>
      </c>
      <c r="E3055" s="18" t="inlineStr">
        <is>
          <t>distance_to_river_km</t>
        </is>
      </c>
      <c r="F3055" s="18" t="inlineStr">
        <is>
          <t>spline value</t>
        </is>
      </c>
      <c r="G3055" s="18" t="n"/>
      <c r="H3055" s="33" t="n">
        <v>14.17</v>
      </c>
      <c r="I3055" s="33" t="n"/>
      <c r="J3055" s="33" t="n"/>
      <c r="K3055" s="34" t="n">
        <v>-1.001368246271636</v>
      </c>
      <c r="L3055" s="35">
        <f>IF(ISNUMBER(K3055),EXP(K3055),"")</f>
        <v/>
      </c>
      <c r="M3055" s="18" t="inlineStr">
        <is>
          <t>every value from 0.01 to 24.55 in steps of 0.01</t>
        </is>
      </c>
      <c r="N3055" s="18" t="inlineStr">
        <is>
          <t>buildings|large|distance_to_river_km</t>
        </is>
      </c>
    </row>
    <row r="3056">
      <c r="B3056" s="18" t="inlineStr">
        <is>
          <t>buildings|large|distance_to_river_km|14.18</t>
        </is>
      </c>
      <c r="C3056" s="18" t="inlineStr">
        <is>
          <t>buildings</t>
        </is>
      </c>
      <c r="D3056" s="18" t="inlineStr">
        <is>
          <t>large</t>
        </is>
      </c>
      <c r="E3056" s="18" t="inlineStr">
        <is>
          <t>distance_to_river_km</t>
        </is>
      </c>
      <c r="F3056" s="18" t="inlineStr">
        <is>
          <t>spline value</t>
        </is>
      </c>
      <c r="G3056" s="18" t="n"/>
      <c r="H3056" s="33" t="n">
        <v>14.18</v>
      </c>
      <c r="I3056" s="33" t="n"/>
      <c r="J3056" s="33" t="n"/>
      <c r="K3056" s="34" t="n">
        <v>-1.001523301223916</v>
      </c>
      <c r="L3056" s="35">
        <f>IF(ISNUMBER(K3056),EXP(K3056),"")</f>
        <v/>
      </c>
      <c r="M3056" s="18" t="inlineStr">
        <is>
          <t>every value from 0.01 to 24.55 in steps of 0.01</t>
        </is>
      </c>
      <c r="N3056" s="18" t="inlineStr">
        <is>
          <t>buildings|large|distance_to_river_km</t>
        </is>
      </c>
    </row>
    <row r="3057">
      <c r="B3057" s="18" t="inlineStr">
        <is>
          <t>buildings|large|distance_to_river_km|14.19</t>
        </is>
      </c>
      <c r="C3057" s="18" t="inlineStr">
        <is>
          <t>buildings</t>
        </is>
      </c>
      <c r="D3057" s="18" t="inlineStr">
        <is>
          <t>large</t>
        </is>
      </c>
      <c r="E3057" s="18" t="inlineStr">
        <is>
          <t>distance_to_river_km</t>
        </is>
      </c>
      <c r="F3057" s="18" t="inlineStr">
        <is>
          <t>spline value</t>
        </is>
      </c>
      <c r="G3057" s="18" t="n"/>
      <c r="H3057" s="33" t="n">
        <v>14.19</v>
      </c>
      <c r="I3057" s="33" t="n"/>
      <c r="J3057" s="33" t="n"/>
      <c r="K3057" s="34" t="n">
        <v>-1.001678228178458</v>
      </c>
      <c r="L3057" s="35">
        <f>IF(ISNUMBER(K3057),EXP(K3057),"")</f>
        <v/>
      </c>
      <c r="M3057" s="18" t="inlineStr">
        <is>
          <t>every value from 0.01 to 24.55 in steps of 0.01</t>
        </is>
      </c>
      <c r="N3057" s="18" t="inlineStr">
        <is>
          <t>buildings|large|distance_to_river_km</t>
        </is>
      </c>
    </row>
    <row r="3058">
      <c r="B3058" s="18" t="inlineStr">
        <is>
          <t>buildings|large|distance_to_river_km|14.20</t>
        </is>
      </c>
      <c r="C3058" s="18" t="inlineStr">
        <is>
          <t>buildings</t>
        </is>
      </c>
      <c r="D3058" s="18" t="inlineStr">
        <is>
          <t>large</t>
        </is>
      </c>
      <c r="E3058" s="18" t="inlineStr">
        <is>
          <t>distance_to_river_km</t>
        </is>
      </c>
      <c r="F3058" s="18" t="inlineStr">
        <is>
          <t>spline value</t>
        </is>
      </c>
      <c r="G3058" s="18" t="n"/>
      <c r="H3058" s="33" t="n">
        <v>14.2</v>
      </c>
      <c r="I3058" s="33" t="n"/>
      <c r="J3058" s="33" t="n"/>
      <c r="K3058" s="34" t="n">
        <v>-1.001833027048365</v>
      </c>
      <c r="L3058" s="35">
        <f>IF(ISNUMBER(K3058),EXP(K3058),"")</f>
        <v/>
      </c>
      <c r="M3058" s="18" t="inlineStr">
        <is>
          <t>every value from 0.01 to 24.55 in steps of 0.01</t>
        </is>
      </c>
      <c r="N3058" s="18" t="inlineStr">
        <is>
          <t>buildings|large|distance_to_river_km</t>
        </is>
      </c>
    </row>
    <row r="3059">
      <c r="B3059" s="18" t="inlineStr">
        <is>
          <t>buildings|large|distance_to_river_km|14.21</t>
        </is>
      </c>
      <c r="C3059" s="18" t="inlineStr">
        <is>
          <t>buildings</t>
        </is>
      </c>
      <c r="D3059" s="18" t="inlineStr">
        <is>
          <t>large</t>
        </is>
      </c>
      <c r="E3059" s="18" t="inlineStr">
        <is>
          <t>distance_to_river_km</t>
        </is>
      </c>
      <c r="F3059" s="18" t="inlineStr">
        <is>
          <t>spline value</t>
        </is>
      </c>
      <c r="G3059" s="18" t="n"/>
      <c r="H3059" s="33" t="n">
        <v>14.21</v>
      </c>
      <c r="I3059" s="33" t="n"/>
      <c r="J3059" s="33" t="n"/>
      <c r="K3059" s="34" t="n">
        <v>-1.001987697746742</v>
      </c>
      <c r="L3059" s="35">
        <f>IF(ISNUMBER(K3059),EXP(K3059),"")</f>
        <v/>
      </c>
      <c r="M3059" s="18" t="inlineStr">
        <is>
          <t>every value from 0.01 to 24.55 in steps of 0.01</t>
        </is>
      </c>
      <c r="N3059" s="18" t="inlineStr">
        <is>
          <t>buildings|large|distance_to_river_km</t>
        </is>
      </c>
    </row>
    <row r="3060">
      <c r="B3060" s="18" t="inlineStr">
        <is>
          <t>buildings|large|distance_to_river_km|14.22</t>
        </is>
      </c>
      <c r="C3060" s="18" t="inlineStr">
        <is>
          <t>buildings</t>
        </is>
      </c>
      <c r="D3060" s="18" t="inlineStr">
        <is>
          <t>large</t>
        </is>
      </c>
      <c r="E3060" s="18" t="inlineStr">
        <is>
          <t>distance_to_river_km</t>
        </is>
      </c>
      <c r="F3060" s="18" t="inlineStr">
        <is>
          <t>spline value</t>
        </is>
      </c>
      <c r="G3060" s="18" t="n"/>
      <c r="H3060" s="33" t="n">
        <v>14.22</v>
      </c>
      <c r="I3060" s="33" t="n"/>
      <c r="J3060" s="33" t="n"/>
      <c r="K3060" s="34" t="n">
        <v>-1.002142240186693</v>
      </c>
      <c r="L3060" s="35">
        <f>IF(ISNUMBER(K3060),EXP(K3060),"")</f>
        <v/>
      </c>
      <c r="M3060" s="18" t="inlineStr">
        <is>
          <t>every value from 0.01 to 24.55 in steps of 0.01</t>
        </is>
      </c>
      <c r="N3060" s="18" t="inlineStr">
        <is>
          <t>buildings|large|distance_to_river_km</t>
        </is>
      </c>
    </row>
    <row r="3061">
      <c r="B3061" s="18" t="inlineStr">
        <is>
          <t>buildings|large|distance_to_river_km|14.23</t>
        </is>
      </c>
      <c r="C3061" s="18" t="inlineStr">
        <is>
          <t>buildings</t>
        </is>
      </c>
      <c r="D3061" s="18" t="inlineStr">
        <is>
          <t>large</t>
        </is>
      </c>
      <c r="E3061" s="18" t="inlineStr">
        <is>
          <t>distance_to_river_km</t>
        </is>
      </c>
      <c r="F3061" s="18" t="inlineStr">
        <is>
          <t>spline value</t>
        </is>
      </c>
      <c r="G3061" s="18" t="n"/>
      <c r="H3061" s="33" t="n">
        <v>14.23</v>
      </c>
      <c r="I3061" s="33" t="n"/>
      <c r="J3061" s="33" t="n"/>
      <c r="K3061" s="34" t="n">
        <v>-1.002296654281321</v>
      </c>
      <c r="L3061" s="35">
        <f>IF(ISNUMBER(K3061),EXP(K3061),"")</f>
        <v/>
      </c>
      <c r="M3061" s="18" t="inlineStr">
        <is>
          <t>every value from 0.01 to 24.55 in steps of 0.01</t>
        </is>
      </c>
      <c r="N3061" s="18" t="inlineStr">
        <is>
          <t>buildings|large|distance_to_river_km</t>
        </is>
      </c>
    </row>
    <row r="3062">
      <c r="B3062" s="18" t="inlineStr">
        <is>
          <t>buildings|large|distance_to_river_km|14.24</t>
        </is>
      </c>
      <c r="C3062" s="18" t="inlineStr">
        <is>
          <t>buildings</t>
        </is>
      </c>
      <c r="D3062" s="18" t="inlineStr">
        <is>
          <t>large</t>
        </is>
      </c>
      <c r="E3062" s="18" t="inlineStr">
        <is>
          <t>distance_to_river_km</t>
        </is>
      </c>
      <c r="F3062" s="18" t="inlineStr">
        <is>
          <t>spline value</t>
        </is>
      </c>
      <c r="G3062" s="18" t="n"/>
      <c r="H3062" s="33" t="n">
        <v>14.24</v>
      </c>
      <c r="I3062" s="33" t="n"/>
      <c r="J3062" s="33" t="n"/>
      <c r="K3062" s="34" t="n">
        <v>-1.002450939943731</v>
      </c>
      <c r="L3062" s="35">
        <f>IF(ISNUMBER(K3062),EXP(K3062),"")</f>
        <v/>
      </c>
      <c r="M3062" s="18" t="inlineStr">
        <is>
          <t>every value from 0.01 to 24.55 in steps of 0.01</t>
        </is>
      </c>
      <c r="N3062" s="18" t="inlineStr">
        <is>
          <t>buildings|large|distance_to_river_km</t>
        </is>
      </c>
    </row>
    <row r="3063">
      <c r="B3063" s="18" t="inlineStr">
        <is>
          <t>buildings|large|distance_to_river_km|14.25</t>
        </is>
      </c>
      <c r="C3063" s="18" t="inlineStr">
        <is>
          <t>buildings</t>
        </is>
      </c>
      <c r="D3063" s="18" t="inlineStr">
        <is>
          <t>large</t>
        </is>
      </c>
      <c r="E3063" s="18" t="inlineStr">
        <is>
          <t>distance_to_river_km</t>
        </is>
      </c>
      <c r="F3063" s="18" t="inlineStr">
        <is>
          <t>spline value</t>
        </is>
      </c>
      <c r="G3063" s="18" t="n"/>
      <c r="H3063" s="33" t="n">
        <v>14.25</v>
      </c>
      <c r="I3063" s="33" t="n"/>
      <c r="J3063" s="33" t="n"/>
      <c r="K3063" s="34" t="n">
        <v>-1.002605097087028</v>
      </c>
      <c r="L3063" s="35">
        <f>IF(ISNUMBER(K3063),EXP(K3063),"")</f>
        <v/>
      </c>
      <c r="M3063" s="18" t="inlineStr">
        <is>
          <t>every value from 0.01 to 24.55 in steps of 0.01</t>
        </is>
      </c>
      <c r="N3063" s="18" t="inlineStr">
        <is>
          <t>buildings|large|distance_to_river_km</t>
        </is>
      </c>
    </row>
    <row r="3064">
      <c r="B3064" s="18" t="inlineStr">
        <is>
          <t>buildings|large|distance_to_river_km|14.26</t>
        </is>
      </c>
      <c r="C3064" s="18" t="inlineStr">
        <is>
          <t>buildings</t>
        </is>
      </c>
      <c r="D3064" s="18" t="inlineStr">
        <is>
          <t>large</t>
        </is>
      </c>
      <c r="E3064" s="18" t="inlineStr">
        <is>
          <t>distance_to_river_km</t>
        </is>
      </c>
      <c r="F3064" s="18" t="inlineStr">
        <is>
          <t>spline value</t>
        </is>
      </c>
      <c r="G3064" s="18" t="n"/>
      <c r="H3064" s="33" t="n">
        <v>14.26</v>
      </c>
      <c r="I3064" s="33" t="n"/>
      <c r="J3064" s="33" t="n"/>
      <c r="K3064" s="34" t="n">
        <v>-1.002759125624314</v>
      </c>
      <c r="L3064" s="35">
        <f>IF(ISNUMBER(K3064),EXP(K3064),"")</f>
        <v/>
      </c>
      <c r="M3064" s="18" t="inlineStr">
        <is>
          <t>every value from 0.01 to 24.55 in steps of 0.01</t>
        </is>
      </c>
      <c r="N3064" s="18" t="inlineStr">
        <is>
          <t>buildings|large|distance_to_river_km</t>
        </is>
      </c>
    </row>
    <row r="3065">
      <c r="B3065" s="18" t="inlineStr">
        <is>
          <t>buildings|large|distance_to_river_km|14.27</t>
        </is>
      </c>
      <c r="C3065" s="18" t="inlineStr">
        <is>
          <t>buildings</t>
        </is>
      </c>
      <c r="D3065" s="18" t="inlineStr">
        <is>
          <t>large</t>
        </is>
      </c>
      <c r="E3065" s="18" t="inlineStr">
        <is>
          <t>distance_to_river_km</t>
        </is>
      </c>
      <c r="F3065" s="18" t="inlineStr">
        <is>
          <t>spline value</t>
        </is>
      </c>
      <c r="G3065" s="18" t="n"/>
      <c r="H3065" s="33" t="n">
        <v>14.27</v>
      </c>
      <c r="I3065" s="33" t="n"/>
      <c r="J3065" s="33" t="n"/>
      <c r="K3065" s="34" t="n">
        <v>-1.002913025468694</v>
      </c>
      <c r="L3065" s="35">
        <f>IF(ISNUMBER(K3065),EXP(K3065),"")</f>
        <v/>
      </c>
      <c r="M3065" s="18" t="inlineStr">
        <is>
          <t>every value from 0.01 to 24.55 in steps of 0.01</t>
        </is>
      </c>
      <c r="N3065" s="18" t="inlineStr">
        <is>
          <t>buildings|large|distance_to_river_km</t>
        </is>
      </c>
    </row>
    <row r="3066">
      <c r="B3066" s="18" t="inlineStr">
        <is>
          <t>buildings|large|distance_to_river_km|14.28</t>
        </is>
      </c>
      <c r="C3066" s="18" t="inlineStr">
        <is>
          <t>buildings</t>
        </is>
      </c>
      <c r="D3066" s="18" t="inlineStr">
        <is>
          <t>large</t>
        </is>
      </c>
      <c r="E3066" s="18" t="inlineStr">
        <is>
          <t>distance_to_river_km</t>
        </is>
      </c>
      <c r="F3066" s="18" t="inlineStr">
        <is>
          <t>spline value</t>
        </is>
      </c>
      <c r="G3066" s="18" t="n"/>
      <c r="H3066" s="33" t="n">
        <v>14.28</v>
      </c>
      <c r="I3066" s="33" t="n"/>
      <c r="J3066" s="33" t="n"/>
      <c r="K3066" s="34" t="n">
        <v>-1.003066796533272</v>
      </c>
      <c r="L3066" s="35">
        <f>IF(ISNUMBER(K3066),EXP(K3066),"")</f>
        <v/>
      </c>
      <c r="M3066" s="18" t="inlineStr">
        <is>
          <t>every value from 0.01 to 24.55 in steps of 0.01</t>
        </is>
      </c>
      <c r="N3066" s="18" t="inlineStr">
        <is>
          <t>buildings|large|distance_to_river_km</t>
        </is>
      </c>
    </row>
    <row r="3067">
      <c r="B3067" s="18" t="inlineStr">
        <is>
          <t>buildings|large|distance_to_river_km|14.29</t>
        </is>
      </c>
      <c r="C3067" s="18" t="inlineStr">
        <is>
          <t>buildings</t>
        </is>
      </c>
      <c r="D3067" s="18" t="inlineStr">
        <is>
          <t>large</t>
        </is>
      </c>
      <c r="E3067" s="18" t="inlineStr">
        <is>
          <t>distance_to_river_km</t>
        </is>
      </c>
      <c r="F3067" s="18" t="inlineStr">
        <is>
          <t>spline value</t>
        </is>
      </c>
      <c r="G3067" s="18" t="n"/>
      <c r="H3067" s="33" t="n">
        <v>14.29</v>
      </c>
      <c r="I3067" s="33" t="n"/>
      <c r="J3067" s="33" t="n"/>
      <c r="K3067" s="34" t="n">
        <v>-1.003220438731153</v>
      </c>
      <c r="L3067" s="35">
        <f>IF(ISNUMBER(K3067),EXP(K3067),"")</f>
        <v/>
      </c>
      <c r="M3067" s="18" t="inlineStr">
        <is>
          <t>every value from 0.01 to 24.55 in steps of 0.01</t>
        </is>
      </c>
      <c r="N3067" s="18" t="inlineStr">
        <is>
          <t>buildings|large|distance_to_river_km</t>
        </is>
      </c>
    </row>
    <row r="3068">
      <c r="B3068" s="18" t="inlineStr">
        <is>
          <t>buildings|large|distance_to_river_km|14.30</t>
        </is>
      </c>
      <c r="C3068" s="18" t="inlineStr">
        <is>
          <t>buildings</t>
        </is>
      </c>
      <c r="D3068" s="18" t="inlineStr">
        <is>
          <t>large</t>
        </is>
      </c>
      <c r="E3068" s="18" t="inlineStr">
        <is>
          <t>distance_to_river_km</t>
        </is>
      </c>
      <c r="F3068" s="18" t="inlineStr">
        <is>
          <t>spline value</t>
        </is>
      </c>
      <c r="G3068" s="18" t="n"/>
      <c r="H3068" s="33" t="n">
        <v>14.3</v>
      </c>
      <c r="I3068" s="33" t="n"/>
      <c r="J3068" s="33" t="n"/>
      <c r="K3068" s="34" t="n">
        <v>-1.00337395197544</v>
      </c>
      <c r="L3068" s="35">
        <f>IF(ISNUMBER(K3068),EXP(K3068),"")</f>
        <v/>
      </c>
      <c r="M3068" s="18" t="inlineStr">
        <is>
          <t>every value from 0.01 to 24.55 in steps of 0.01</t>
        </is>
      </c>
      <c r="N3068" s="18" t="inlineStr">
        <is>
          <t>buildings|large|distance_to_river_km</t>
        </is>
      </c>
    </row>
    <row r="3069">
      <c r="B3069" s="18" t="inlineStr">
        <is>
          <t>buildings|large|distance_to_river_km|14.31</t>
        </is>
      </c>
      <c r="C3069" s="18" t="inlineStr">
        <is>
          <t>buildings</t>
        </is>
      </c>
      <c r="D3069" s="18" t="inlineStr">
        <is>
          <t>large</t>
        </is>
      </c>
      <c r="E3069" s="18" t="inlineStr">
        <is>
          <t>distance_to_river_km</t>
        </is>
      </c>
      <c r="F3069" s="18" t="inlineStr">
        <is>
          <t>spline value</t>
        </is>
      </c>
      <c r="G3069" s="18" t="n"/>
      <c r="H3069" s="33" t="n">
        <v>14.31</v>
      </c>
      <c r="I3069" s="33" t="n"/>
      <c r="J3069" s="33" t="n"/>
      <c r="K3069" s="34" t="n">
        <v>-1.003527336179237</v>
      </c>
      <c r="L3069" s="35">
        <f>IF(ISNUMBER(K3069),EXP(K3069),"")</f>
        <v/>
      </c>
      <c r="M3069" s="18" t="inlineStr">
        <is>
          <t>every value from 0.01 to 24.55 in steps of 0.01</t>
        </is>
      </c>
      <c r="N3069" s="18" t="inlineStr">
        <is>
          <t>buildings|large|distance_to_river_km</t>
        </is>
      </c>
    </row>
    <row r="3070">
      <c r="B3070" s="18" t="inlineStr">
        <is>
          <t>buildings|large|distance_to_river_km|14.32</t>
        </is>
      </c>
      <c r="C3070" s="18" t="inlineStr">
        <is>
          <t>buildings</t>
        </is>
      </c>
      <c r="D3070" s="18" t="inlineStr">
        <is>
          <t>large</t>
        </is>
      </c>
      <c r="E3070" s="18" t="inlineStr">
        <is>
          <t>distance_to_river_km</t>
        </is>
      </c>
      <c r="F3070" s="18" t="inlineStr">
        <is>
          <t>spline value</t>
        </is>
      </c>
      <c r="G3070" s="18" t="n"/>
      <c r="H3070" s="33" t="n">
        <v>14.32</v>
      </c>
      <c r="I3070" s="33" t="n"/>
      <c r="J3070" s="33" t="n"/>
      <c r="K3070" s="34" t="n">
        <v>-1.003680591255648</v>
      </c>
      <c r="L3070" s="35">
        <f>IF(ISNUMBER(K3070),EXP(K3070),"")</f>
        <v/>
      </c>
      <c r="M3070" s="18" t="inlineStr">
        <is>
          <t>every value from 0.01 to 24.55 in steps of 0.01</t>
        </is>
      </c>
      <c r="N3070" s="18" t="inlineStr">
        <is>
          <t>buildings|large|distance_to_river_km</t>
        </is>
      </c>
    </row>
    <row r="3071">
      <c r="B3071" s="18" t="inlineStr">
        <is>
          <t>buildings|large|distance_to_river_km|14.33</t>
        </is>
      </c>
      <c r="C3071" s="18" t="inlineStr">
        <is>
          <t>buildings</t>
        </is>
      </c>
      <c r="D3071" s="18" t="inlineStr">
        <is>
          <t>large</t>
        </is>
      </c>
      <c r="E3071" s="18" t="inlineStr">
        <is>
          <t>distance_to_river_km</t>
        </is>
      </c>
      <c r="F3071" s="18" t="inlineStr">
        <is>
          <t>spline value</t>
        </is>
      </c>
      <c r="G3071" s="18" t="n"/>
      <c r="H3071" s="33" t="n">
        <v>14.33</v>
      </c>
      <c r="I3071" s="33" t="n"/>
      <c r="J3071" s="33" t="n"/>
      <c r="K3071" s="34" t="n">
        <v>-1.003833717117777</v>
      </c>
      <c r="L3071" s="35">
        <f>IF(ISNUMBER(K3071),EXP(K3071),"")</f>
        <v/>
      </c>
      <c r="M3071" s="18" t="inlineStr">
        <is>
          <t>every value from 0.01 to 24.55 in steps of 0.01</t>
        </is>
      </c>
      <c r="N3071" s="18" t="inlineStr">
        <is>
          <t>buildings|large|distance_to_river_km</t>
        </is>
      </c>
    </row>
    <row r="3072">
      <c r="B3072" s="18" t="inlineStr">
        <is>
          <t>buildings|large|distance_to_river_km|14.34</t>
        </is>
      </c>
      <c r="C3072" s="18" t="inlineStr">
        <is>
          <t>buildings</t>
        </is>
      </c>
      <c r="D3072" s="18" t="inlineStr">
        <is>
          <t>large</t>
        </is>
      </c>
      <c r="E3072" s="18" t="inlineStr">
        <is>
          <t>distance_to_river_km</t>
        </is>
      </c>
      <c r="F3072" s="18" t="inlineStr">
        <is>
          <t>spline value</t>
        </is>
      </c>
      <c r="G3072" s="18" t="n"/>
      <c r="H3072" s="33" t="n">
        <v>14.34</v>
      </c>
      <c r="I3072" s="33" t="n"/>
      <c r="J3072" s="33" t="n"/>
      <c r="K3072" s="34" t="n">
        <v>-1.003986713678729</v>
      </c>
      <c r="L3072" s="35">
        <f>IF(ISNUMBER(K3072),EXP(K3072),"")</f>
        <v/>
      </c>
      <c r="M3072" s="18" t="inlineStr">
        <is>
          <t>every value from 0.01 to 24.55 in steps of 0.01</t>
        </is>
      </c>
      <c r="N3072" s="18" t="inlineStr">
        <is>
          <t>buildings|large|distance_to_river_km</t>
        </is>
      </c>
    </row>
    <row r="3073">
      <c r="B3073" s="18" t="inlineStr">
        <is>
          <t>buildings|large|distance_to_river_km|14.35</t>
        </is>
      </c>
      <c r="C3073" s="18" t="inlineStr">
        <is>
          <t>buildings</t>
        </is>
      </c>
      <c r="D3073" s="18" t="inlineStr">
        <is>
          <t>large</t>
        </is>
      </c>
      <c r="E3073" s="18" t="inlineStr">
        <is>
          <t>distance_to_river_km</t>
        </is>
      </c>
      <c r="F3073" s="18" t="inlineStr">
        <is>
          <t>spline value</t>
        </is>
      </c>
      <c r="G3073" s="18" t="n"/>
      <c r="H3073" s="33" t="n">
        <v>14.35</v>
      </c>
      <c r="I3073" s="33" t="n"/>
      <c r="J3073" s="33" t="n"/>
      <c r="K3073" s="34" t="n">
        <v>-1.004139580851607</v>
      </c>
      <c r="L3073" s="35">
        <f>IF(ISNUMBER(K3073),EXP(K3073),"")</f>
        <v/>
      </c>
      <c r="M3073" s="18" t="inlineStr">
        <is>
          <t>every value from 0.01 to 24.55 in steps of 0.01</t>
        </is>
      </c>
      <c r="N3073" s="18" t="inlineStr">
        <is>
          <t>buildings|large|distance_to_river_km</t>
        </is>
      </c>
    </row>
    <row r="3074">
      <c r="B3074" s="18" t="inlineStr">
        <is>
          <t>buildings|large|distance_to_river_km|14.36</t>
        </is>
      </c>
      <c r="C3074" s="18" t="inlineStr">
        <is>
          <t>buildings</t>
        </is>
      </c>
      <c r="D3074" s="18" t="inlineStr">
        <is>
          <t>large</t>
        </is>
      </c>
      <c r="E3074" s="18" t="inlineStr">
        <is>
          <t>distance_to_river_km</t>
        </is>
      </c>
      <c r="F3074" s="18" t="inlineStr">
        <is>
          <t>spline value</t>
        </is>
      </c>
      <c r="G3074" s="18" t="n"/>
      <c r="H3074" s="33" t="n">
        <v>14.36</v>
      </c>
      <c r="I3074" s="33" t="n"/>
      <c r="J3074" s="33" t="n"/>
      <c r="K3074" s="34" t="n">
        <v>-1.004292318549516</v>
      </c>
      <c r="L3074" s="35">
        <f>IF(ISNUMBER(K3074),EXP(K3074),"")</f>
        <v/>
      </c>
      <c r="M3074" s="18" t="inlineStr">
        <is>
          <t>every value from 0.01 to 24.55 in steps of 0.01</t>
        </is>
      </c>
      <c r="N3074" s="18" t="inlineStr">
        <is>
          <t>buildings|large|distance_to_river_km</t>
        </is>
      </c>
    </row>
    <row r="3075">
      <c r="B3075" s="18" t="inlineStr">
        <is>
          <t>buildings|large|distance_to_river_km|14.37</t>
        </is>
      </c>
      <c r="C3075" s="18" t="inlineStr">
        <is>
          <t>buildings</t>
        </is>
      </c>
      <c r="D3075" s="18" t="inlineStr">
        <is>
          <t>large</t>
        </is>
      </c>
      <c r="E3075" s="18" t="inlineStr">
        <is>
          <t>distance_to_river_km</t>
        </is>
      </c>
      <c r="F3075" s="18" t="inlineStr">
        <is>
          <t>spline value</t>
        </is>
      </c>
      <c r="G3075" s="18" t="n"/>
      <c r="H3075" s="33" t="n">
        <v>14.37</v>
      </c>
      <c r="I3075" s="33" t="n"/>
      <c r="J3075" s="33" t="n"/>
      <c r="K3075" s="34" t="n">
        <v>-1.004444926685559</v>
      </c>
      <c r="L3075" s="35">
        <f>IF(ISNUMBER(K3075),EXP(K3075),"")</f>
        <v/>
      </c>
      <c r="M3075" s="18" t="inlineStr">
        <is>
          <t>every value from 0.01 to 24.55 in steps of 0.01</t>
        </is>
      </c>
      <c r="N3075" s="18" t="inlineStr">
        <is>
          <t>buildings|large|distance_to_river_km</t>
        </is>
      </c>
    </row>
    <row r="3076">
      <c r="B3076" s="18" t="inlineStr">
        <is>
          <t>buildings|large|distance_to_river_km|14.38</t>
        </is>
      </c>
      <c r="C3076" s="18" t="inlineStr">
        <is>
          <t>buildings</t>
        </is>
      </c>
      <c r="D3076" s="18" t="inlineStr">
        <is>
          <t>large</t>
        </is>
      </c>
      <c r="E3076" s="18" t="inlineStr">
        <is>
          <t>distance_to_river_km</t>
        </is>
      </c>
      <c r="F3076" s="18" t="inlineStr">
        <is>
          <t>spline value</t>
        </is>
      </c>
      <c r="G3076" s="18" t="n"/>
      <c r="H3076" s="33" t="n">
        <v>14.38</v>
      </c>
      <c r="I3076" s="33" t="n"/>
      <c r="J3076" s="33" t="n"/>
      <c r="K3076" s="34" t="n">
        <v>-1.00459740517284</v>
      </c>
      <c r="L3076" s="35">
        <f>IF(ISNUMBER(K3076),EXP(K3076),"")</f>
        <v/>
      </c>
      <c r="M3076" s="18" t="inlineStr">
        <is>
          <t>every value from 0.01 to 24.55 in steps of 0.01</t>
        </is>
      </c>
      <c r="N3076" s="18" t="inlineStr">
        <is>
          <t>buildings|large|distance_to_river_km</t>
        </is>
      </c>
    </row>
    <row r="3077">
      <c r="B3077" s="18" t="inlineStr">
        <is>
          <t>buildings|large|distance_to_river_km|14.39</t>
        </is>
      </c>
      <c r="C3077" s="18" t="inlineStr">
        <is>
          <t>buildings</t>
        </is>
      </c>
      <c r="D3077" s="18" t="inlineStr">
        <is>
          <t>large</t>
        </is>
      </c>
      <c r="E3077" s="18" t="inlineStr">
        <is>
          <t>distance_to_river_km</t>
        </is>
      </c>
      <c r="F3077" s="18" t="inlineStr">
        <is>
          <t>spline value</t>
        </is>
      </c>
      <c r="G3077" s="18" t="n"/>
      <c r="H3077" s="33" t="n">
        <v>14.39</v>
      </c>
      <c r="I3077" s="33" t="n"/>
      <c r="J3077" s="33" t="n"/>
      <c r="K3077" s="34" t="n">
        <v>-1.004749753924465</v>
      </c>
      <c r="L3077" s="35">
        <f>IF(ISNUMBER(K3077),EXP(K3077),"")</f>
        <v/>
      </c>
      <c r="M3077" s="18" t="inlineStr">
        <is>
          <t>every value from 0.01 to 24.55 in steps of 0.01</t>
        </is>
      </c>
      <c r="N3077" s="18" t="inlineStr">
        <is>
          <t>buildings|large|distance_to_river_km</t>
        </is>
      </c>
    </row>
    <row r="3078">
      <c r="B3078" s="18" t="inlineStr">
        <is>
          <t>buildings|large|distance_to_river_km|14.40</t>
        </is>
      </c>
      <c r="C3078" s="18" t="inlineStr">
        <is>
          <t>buildings</t>
        </is>
      </c>
      <c r="D3078" s="18" t="inlineStr">
        <is>
          <t>large</t>
        </is>
      </c>
      <c r="E3078" s="18" t="inlineStr">
        <is>
          <t>distance_to_river_km</t>
        </is>
      </c>
      <c r="F3078" s="18" t="inlineStr">
        <is>
          <t>spline value</t>
        </is>
      </c>
      <c r="G3078" s="18" t="n"/>
      <c r="H3078" s="33" t="n">
        <v>14.4</v>
      </c>
      <c r="I3078" s="33" t="n"/>
      <c r="J3078" s="33" t="n"/>
      <c r="K3078" s="34" t="n">
        <v>-1.004901972853536</v>
      </c>
      <c r="L3078" s="35">
        <f>IF(ISNUMBER(K3078),EXP(K3078),"")</f>
        <v/>
      </c>
      <c r="M3078" s="18" t="inlineStr">
        <is>
          <t>every value from 0.01 to 24.55 in steps of 0.01</t>
        </is>
      </c>
      <c r="N3078" s="18" t="inlineStr">
        <is>
          <t>buildings|large|distance_to_river_km</t>
        </is>
      </c>
    </row>
    <row r="3079">
      <c r="B3079" s="18" t="inlineStr">
        <is>
          <t>buildings|large|distance_to_river_km|14.41</t>
        </is>
      </c>
      <c r="C3079" s="18" t="inlineStr">
        <is>
          <t>buildings</t>
        </is>
      </c>
      <c r="D3079" s="18" t="inlineStr">
        <is>
          <t>large</t>
        </is>
      </c>
      <c r="E3079" s="18" t="inlineStr">
        <is>
          <t>distance_to_river_km</t>
        </is>
      </c>
      <c r="F3079" s="18" t="inlineStr">
        <is>
          <t>spline value</t>
        </is>
      </c>
      <c r="G3079" s="18" t="n"/>
      <c r="H3079" s="33" t="n">
        <v>14.41</v>
      </c>
      <c r="I3079" s="33" t="n"/>
      <c r="J3079" s="33" t="n"/>
      <c r="K3079" s="34" t="n">
        <v>-1.005054061873157</v>
      </c>
      <c r="L3079" s="35">
        <f>IF(ISNUMBER(K3079),EXP(K3079),"")</f>
        <v/>
      </c>
      <c r="M3079" s="18" t="inlineStr">
        <is>
          <t>every value from 0.01 to 24.55 in steps of 0.01</t>
        </is>
      </c>
      <c r="N3079" s="18" t="inlineStr">
        <is>
          <t>buildings|large|distance_to_river_km</t>
        </is>
      </c>
    </row>
    <row r="3080">
      <c r="B3080" s="18" t="inlineStr">
        <is>
          <t>buildings|large|distance_to_river_km|14.42</t>
        </is>
      </c>
      <c r="C3080" s="18" t="inlineStr">
        <is>
          <t>buildings</t>
        </is>
      </c>
      <c r="D3080" s="18" t="inlineStr">
        <is>
          <t>large</t>
        </is>
      </c>
      <c r="E3080" s="18" t="inlineStr">
        <is>
          <t>distance_to_river_km</t>
        </is>
      </c>
      <c r="F3080" s="18" t="inlineStr">
        <is>
          <t>spline value</t>
        </is>
      </c>
      <c r="G3080" s="18" t="n"/>
      <c r="H3080" s="33" t="n">
        <v>14.42</v>
      </c>
      <c r="I3080" s="33" t="n"/>
      <c r="J3080" s="33" t="n"/>
      <c r="K3080" s="34" t="n">
        <v>-1.005206020896433</v>
      </c>
      <c r="L3080" s="35">
        <f>IF(ISNUMBER(K3080),EXP(K3080),"")</f>
        <v/>
      </c>
      <c r="M3080" s="18" t="inlineStr">
        <is>
          <t>every value from 0.01 to 24.55 in steps of 0.01</t>
        </is>
      </c>
      <c r="N3080" s="18" t="inlineStr">
        <is>
          <t>buildings|large|distance_to_river_km</t>
        </is>
      </c>
    </row>
    <row r="3081">
      <c r="B3081" s="18" t="inlineStr">
        <is>
          <t>buildings|large|distance_to_river_km|14.43</t>
        </is>
      </c>
      <c r="C3081" s="18" t="inlineStr">
        <is>
          <t>buildings</t>
        </is>
      </c>
      <c r="D3081" s="18" t="inlineStr">
        <is>
          <t>large</t>
        </is>
      </c>
      <c r="E3081" s="18" t="inlineStr">
        <is>
          <t>distance_to_river_km</t>
        </is>
      </c>
      <c r="F3081" s="18" t="inlineStr">
        <is>
          <t>spline value</t>
        </is>
      </c>
      <c r="G3081" s="18" t="n"/>
      <c r="H3081" s="33" t="n">
        <v>14.43</v>
      </c>
      <c r="I3081" s="33" t="n"/>
      <c r="J3081" s="33" t="n"/>
      <c r="K3081" s="34" t="n">
        <v>-1.005357849836468</v>
      </c>
      <c r="L3081" s="35">
        <f>IF(ISNUMBER(K3081),EXP(K3081),"")</f>
        <v/>
      </c>
      <c r="M3081" s="18" t="inlineStr">
        <is>
          <t>every value from 0.01 to 24.55 in steps of 0.01</t>
        </is>
      </c>
      <c r="N3081" s="18" t="inlineStr">
        <is>
          <t>buildings|large|distance_to_river_km</t>
        </is>
      </c>
    </row>
    <row r="3082">
      <c r="B3082" s="18" t="inlineStr">
        <is>
          <t>buildings|large|distance_to_river_km|14.44</t>
        </is>
      </c>
      <c r="C3082" s="18" t="inlineStr">
        <is>
          <t>buildings</t>
        </is>
      </c>
      <c r="D3082" s="18" t="inlineStr">
        <is>
          <t>large</t>
        </is>
      </c>
      <c r="E3082" s="18" t="inlineStr">
        <is>
          <t>distance_to_river_km</t>
        </is>
      </c>
      <c r="F3082" s="18" t="inlineStr">
        <is>
          <t>spline value</t>
        </is>
      </c>
      <c r="G3082" s="18" t="n"/>
      <c r="H3082" s="33" t="n">
        <v>14.44</v>
      </c>
      <c r="I3082" s="33" t="n"/>
      <c r="J3082" s="33" t="n"/>
      <c r="K3082" s="34" t="n">
        <v>-1.005509548606366</v>
      </c>
      <c r="L3082" s="35">
        <f>IF(ISNUMBER(K3082),EXP(K3082),"")</f>
        <v/>
      </c>
      <c r="M3082" s="18" t="inlineStr">
        <is>
          <t>every value from 0.01 to 24.55 in steps of 0.01</t>
        </is>
      </c>
      <c r="N3082" s="18" t="inlineStr">
        <is>
          <t>buildings|large|distance_to_river_km</t>
        </is>
      </c>
    </row>
    <row r="3083">
      <c r="B3083" s="18" t="inlineStr">
        <is>
          <t>buildings|large|distance_to_river_km|14.45</t>
        </is>
      </c>
      <c r="C3083" s="18" t="inlineStr">
        <is>
          <t>buildings</t>
        </is>
      </c>
      <c r="D3083" s="18" t="inlineStr">
        <is>
          <t>large</t>
        </is>
      </c>
      <c r="E3083" s="18" t="inlineStr">
        <is>
          <t>distance_to_river_km</t>
        </is>
      </c>
      <c r="F3083" s="18" t="inlineStr">
        <is>
          <t>spline value</t>
        </is>
      </c>
      <c r="G3083" s="18" t="n"/>
      <c r="H3083" s="33" t="n">
        <v>14.45</v>
      </c>
      <c r="I3083" s="33" t="n"/>
      <c r="J3083" s="33" t="n"/>
      <c r="K3083" s="34" t="n">
        <v>-1.005661117119231</v>
      </c>
      <c r="L3083" s="35">
        <f>IF(ISNUMBER(K3083),EXP(K3083),"")</f>
        <v/>
      </c>
      <c r="M3083" s="18" t="inlineStr">
        <is>
          <t>every value from 0.01 to 24.55 in steps of 0.01</t>
        </is>
      </c>
      <c r="N3083" s="18" t="inlineStr">
        <is>
          <t>buildings|large|distance_to_river_km</t>
        </is>
      </c>
    </row>
    <row r="3084">
      <c r="B3084" s="18" t="inlineStr">
        <is>
          <t>buildings|large|distance_to_river_km|14.46</t>
        </is>
      </c>
      <c r="C3084" s="18" t="inlineStr">
        <is>
          <t>buildings</t>
        </is>
      </c>
      <c r="D3084" s="18" t="inlineStr">
        <is>
          <t>large</t>
        </is>
      </c>
      <c r="E3084" s="18" t="inlineStr">
        <is>
          <t>distance_to_river_km</t>
        </is>
      </c>
      <c r="F3084" s="18" t="inlineStr">
        <is>
          <t>spline value</t>
        </is>
      </c>
      <c r="G3084" s="18" t="n"/>
      <c r="H3084" s="33" t="n">
        <v>14.46</v>
      </c>
      <c r="I3084" s="33" t="n"/>
      <c r="J3084" s="33" t="n"/>
      <c r="K3084" s="34" t="n">
        <v>-1.005812555288167</v>
      </c>
      <c r="L3084" s="35">
        <f>IF(ISNUMBER(K3084),EXP(K3084),"")</f>
        <v/>
      </c>
      <c r="M3084" s="18" t="inlineStr">
        <is>
          <t>every value from 0.01 to 24.55 in steps of 0.01</t>
        </is>
      </c>
      <c r="N3084" s="18" t="inlineStr">
        <is>
          <t>buildings|large|distance_to_river_km</t>
        </is>
      </c>
    </row>
    <row r="3085">
      <c r="B3085" s="18" t="inlineStr">
        <is>
          <t>buildings|large|distance_to_river_km|14.47</t>
        </is>
      </c>
      <c r="C3085" s="18" t="inlineStr">
        <is>
          <t>buildings</t>
        </is>
      </c>
      <c r="D3085" s="18" t="inlineStr">
        <is>
          <t>large</t>
        </is>
      </c>
      <c r="E3085" s="18" t="inlineStr">
        <is>
          <t>distance_to_river_km</t>
        </is>
      </c>
      <c r="F3085" s="18" t="inlineStr">
        <is>
          <t>spline value</t>
        </is>
      </c>
      <c r="G3085" s="18" t="n"/>
      <c r="H3085" s="33" t="n">
        <v>14.47</v>
      </c>
      <c r="I3085" s="33" t="n"/>
      <c r="J3085" s="33" t="n"/>
      <c r="K3085" s="34" t="n">
        <v>-1.005963863026277</v>
      </c>
      <c r="L3085" s="35">
        <f>IF(ISNUMBER(K3085),EXP(K3085),"")</f>
        <v/>
      </c>
      <c r="M3085" s="18" t="inlineStr">
        <is>
          <t>every value from 0.01 to 24.55 in steps of 0.01</t>
        </is>
      </c>
      <c r="N3085" s="18" t="inlineStr">
        <is>
          <t>buildings|large|distance_to_river_km</t>
        </is>
      </c>
    </row>
    <row r="3086">
      <c r="B3086" s="18" t="inlineStr">
        <is>
          <t>buildings|large|distance_to_river_km|14.48</t>
        </is>
      </c>
      <c r="C3086" s="18" t="inlineStr">
        <is>
          <t>buildings</t>
        </is>
      </c>
      <c r="D3086" s="18" t="inlineStr">
        <is>
          <t>large</t>
        </is>
      </c>
      <c r="E3086" s="18" t="inlineStr">
        <is>
          <t>distance_to_river_km</t>
        </is>
      </c>
      <c r="F3086" s="18" t="inlineStr">
        <is>
          <t>spline value</t>
        </is>
      </c>
      <c r="G3086" s="18" t="n"/>
      <c r="H3086" s="33" t="n">
        <v>14.48</v>
      </c>
      <c r="I3086" s="33" t="n"/>
      <c r="J3086" s="33" t="n"/>
      <c r="K3086" s="34" t="n">
        <v>-1.006115040246667</v>
      </c>
      <c r="L3086" s="35">
        <f>IF(ISNUMBER(K3086),EXP(K3086),"")</f>
        <v/>
      </c>
      <c r="M3086" s="18" t="inlineStr">
        <is>
          <t>every value from 0.01 to 24.55 in steps of 0.01</t>
        </is>
      </c>
      <c r="N3086" s="18" t="inlineStr">
        <is>
          <t>buildings|large|distance_to_river_km</t>
        </is>
      </c>
    </row>
    <row r="3087">
      <c r="B3087" s="18" t="inlineStr">
        <is>
          <t>buildings|large|distance_to_river_km|14.49</t>
        </is>
      </c>
      <c r="C3087" s="18" t="inlineStr">
        <is>
          <t>buildings</t>
        </is>
      </c>
      <c r="D3087" s="18" t="inlineStr">
        <is>
          <t>large</t>
        </is>
      </c>
      <c r="E3087" s="18" t="inlineStr">
        <is>
          <t>distance_to_river_km</t>
        </is>
      </c>
      <c r="F3087" s="18" t="inlineStr">
        <is>
          <t>spline value</t>
        </is>
      </c>
      <c r="G3087" s="18" t="n"/>
      <c r="H3087" s="33" t="n">
        <v>14.49</v>
      </c>
      <c r="I3087" s="33" t="n"/>
      <c r="J3087" s="33" t="n"/>
      <c r="K3087" s="34" t="n">
        <v>-1.00626608686244</v>
      </c>
      <c r="L3087" s="35">
        <f>IF(ISNUMBER(K3087),EXP(K3087),"")</f>
        <v/>
      </c>
      <c r="M3087" s="18" t="inlineStr">
        <is>
          <t>every value from 0.01 to 24.55 in steps of 0.01</t>
        </is>
      </c>
      <c r="N3087" s="18" t="inlineStr">
        <is>
          <t>buildings|large|distance_to_river_km</t>
        </is>
      </c>
    </row>
    <row r="3088">
      <c r="B3088" s="18" t="inlineStr">
        <is>
          <t>buildings|large|distance_to_river_km|14.50</t>
        </is>
      </c>
      <c r="C3088" s="18" t="inlineStr">
        <is>
          <t>buildings</t>
        </is>
      </c>
      <c r="D3088" s="18" t="inlineStr">
        <is>
          <t>large</t>
        </is>
      </c>
      <c r="E3088" s="18" t="inlineStr">
        <is>
          <t>distance_to_river_km</t>
        </is>
      </c>
      <c r="F3088" s="18" t="inlineStr">
        <is>
          <t>spline value</t>
        </is>
      </c>
      <c r="G3088" s="18" t="n"/>
      <c r="H3088" s="33" t="n">
        <v>14.5</v>
      </c>
      <c r="I3088" s="33" t="n"/>
      <c r="J3088" s="33" t="n"/>
      <c r="K3088" s="34" t="n">
        <v>-1.0064170027867</v>
      </c>
      <c r="L3088" s="35">
        <f>IF(ISNUMBER(K3088),EXP(K3088),"")</f>
        <v/>
      </c>
      <c r="M3088" s="18" t="inlineStr">
        <is>
          <t>every value from 0.01 to 24.55 in steps of 0.01</t>
        </is>
      </c>
      <c r="N3088" s="18" t="inlineStr">
        <is>
          <t>buildings|large|distance_to_river_km</t>
        </is>
      </c>
    </row>
    <row r="3089">
      <c r="B3089" s="18" t="inlineStr">
        <is>
          <t>buildings|large|distance_to_river_km|14.51</t>
        </is>
      </c>
      <c r="C3089" s="18" t="inlineStr">
        <is>
          <t>buildings</t>
        </is>
      </c>
      <c r="D3089" s="18" t="inlineStr">
        <is>
          <t>large</t>
        </is>
      </c>
      <c r="E3089" s="18" t="inlineStr">
        <is>
          <t>distance_to_river_km</t>
        </is>
      </c>
      <c r="F3089" s="18" t="inlineStr">
        <is>
          <t>spline value</t>
        </is>
      </c>
      <c r="G3089" s="18" t="n"/>
      <c r="H3089" s="33" t="n">
        <v>14.51</v>
      </c>
      <c r="I3089" s="33" t="n"/>
      <c r="J3089" s="33" t="n"/>
      <c r="K3089" s="34" t="n">
        <v>-1.006567787932551</v>
      </c>
      <c r="L3089" s="35">
        <f>IF(ISNUMBER(K3089),EXP(K3089),"")</f>
        <v/>
      </c>
      <c r="M3089" s="18" t="inlineStr">
        <is>
          <t>every value from 0.01 to 24.55 in steps of 0.01</t>
        </is>
      </c>
      <c r="N3089" s="18" t="inlineStr">
        <is>
          <t>buildings|large|distance_to_river_km</t>
        </is>
      </c>
    </row>
    <row r="3090">
      <c r="B3090" s="18" t="inlineStr">
        <is>
          <t>buildings|large|distance_to_river_km|14.52</t>
        </is>
      </c>
      <c r="C3090" s="18" t="inlineStr">
        <is>
          <t>buildings</t>
        </is>
      </c>
      <c r="D3090" s="18" t="inlineStr">
        <is>
          <t>large</t>
        </is>
      </c>
      <c r="E3090" s="18" t="inlineStr">
        <is>
          <t>distance_to_river_km</t>
        </is>
      </c>
      <c r="F3090" s="18" t="inlineStr">
        <is>
          <t>spline value</t>
        </is>
      </c>
      <c r="G3090" s="18" t="n"/>
      <c r="H3090" s="33" t="n">
        <v>14.52</v>
      </c>
      <c r="I3090" s="33" t="n"/>
      <c r="J3090" s="33" t="n"/>
      <c r="K3090" s="34" t="n">
        <v>-1.006718442213097</v>
      </c>
      <c r="L3090" s="35">
        <f>IF(ISNUMBER(K3090),EXP(K3090),"")</f>
        <v/>
      </c>
      <c r="M3090" s="18" t="inlineStr">
        <is>
          <t>every value from 0.01 to 24.55 in steps of 0.01</t>
        </is>
      </c>
      <c r="N3090" s="18" t="inlineStr">
        <is>
          <t>buildings|large|distance_to_river_km</t>
        </is>
      </c>
    </row>
    <row r="3091">
      <c r="B3091" s="18" t="inlineStr">
        <is>
          <t>buildings|large|distance_to_river_km|14.53</t>
        </is>
      </c>
      <c r="C3091" s="18" t="inlineStr">
        <is>
          <t>buildings</t>
        </is>
      </c>
      <c r="D3091" s="18" t="inlineStr">
        <is>
          <t>large</t>
        </is>
      </c>
      <c r="E3091" s="18" t="inlineStr">
        <is>
          <t>distance_to_river_km</t>
        </is>
      </c>
      <c r="F3091" s="18" t="inlineStr">
        <is>
          <t>spline value</t>
        </is>
      </c>
      <c r="G3091" s="18" t="n"/>
      <c r="H3091" s="33" t="n">
        <v>14.53</v>
      </c>
      <c r="I3091" s="33" t="n"/>
      <c r="J3091" s="33" t="n"/>
      <c r="K3091" s="34" t="n">
        <v>-1.006868965541442</v>
      </c>
      <c r="L3091" s="35">
        <f>IF(ISNUMBER(K3091),EXP(K3091),"")</f>
        <v/>
      </c>
      <c r="M3091" s="18" t="inlineStr">
        <is>
          <t>every value from 0.01 to 24.55 in steps of 0.01</t>
        </is>
      </c>
      <c r="N3091" s="18" t="inlineStr">
        <is>
          <t>buildings|large|distance_to_river_km</t>
        </is>
      </c>
    </row>
    <row r="3092">
      <c r="B3092" s="18" t="inlineStr">
        <is>
          <t>buildings|large|distance_to_river_km|14.54</t>
        </is>
      </c>
      <c r="C3092" s="18" t="inlineStr">
        <is>
          <t>buildings</t>
        </is>
      </c>
      <c r="D3092" s="18" t="inlineStr">
        <is>
          <t>large</t>
        </is>
      </c>
      <c r="E3092" s="18" t="inlineStr">
        <is>
          <t>distance_to_river_km</t>
        </is>
      </c>
      <c r="F3092" s="18" t="inlineStr">
        <is>
          <t>spline value</t>
        </is>
      </c>
      <c r="G3092" s="18" t="n"/>
      <c r="H3092" s="33" t="n">
        <v>14.54</v>
      </c>
      <c r="I3092" s="33" t="n"/>
      <c r="J3092" s="33" t="n"/>
      <c r="K3092" s="34" t="n">
        <v>-1.007019357830691</v>
      </c>
      <c r="L3092" s="35">
        <f>IF(ISNUMBER(K3092),EXP(K3092),"")</f>
        <v/>
      </c>
      <c r="M3092" s="18" t="inlineStr">
        <is>
          <t>every value from 0.01 to 24.55 in steps of 0.01</t>
        </is>
      </c>
      <c r="N3092" s="18" t="inlineStr">
        <is>
          <t>buildings|large|distance_to_river_km</t>
        </is>
      </c>
    </row>
    <row r="3093">
      <c r="B3093" s="18" t="inlineStr">
        <is>
          <t>buildings|large|distance_to_river_km|14.55</t>
        </is>
      </c>
      <c r="C3093" s="18" t="inlineStr">
        <is>
          <t>buildings</t>
        </is>
      </c>
      <c r="D3093" s="18" t="inlineStr">
        <is>
          <t>large</t>
        </is>
      </c>
      <c r="E3093" s="18" t="inlineStr">
        <is>
          <t>distance_to_river_km</t>
        </is>
      </c>
      <c r="F3093" s="18" t="inlineStr">
        <is>
          <t>spline value</t>
        </is>
      </c>
      <c r="G3093" s="18" t="n"/>
      <c r="H3093" s="33" t="n">
        <v>14.55</v>
      </c>
      <c r="I3093" s="33" t="n"/>
      <c r="J3093" s="33" t="n"/>
      <c r="K3093" s="34" t="n">
        <v>-1.007169618993947</v>
      </c>
      <c r="L3093" s="35">
        <f>IF(ISNUMBER(K3093),EXP(K3093),"")</f>
        <v/>
      </c>
      <c r="M3093" s="18" t="inlineStr">
        <is>
          <t>every value from 0.01 to 24.55 in steps of 0.01</t>
        </is>
      </c>
      <c r="N3093" s="18" t="inlineStr">
        <is>
          <t>buildings|large|distance_to_river_km</t>
        </is>
      </c>
    </row>
    <row r="3094">
      <c r="B3094" s="18" t="inlineStr">
        <is>
          <t>buildings|large|distance_to_river_km|14.56</t>
        </is>
      </c>
      <c r="C3094" s="18" t="inlineStr">
        <is>
          <t>buildings</t>
        </is>
      </c>
      <c r="D3094" s="18" t="inlineStr">
        <is>
          <t>large</t>
        </is>
      </c>
      <c r="E3094" s="18" t="inlineStr">
        <is>
          <t>distance_to_river_km</t>
        </is>
      </c>
      <c r="F3094" s="18" t="inlineStr">
        <is>
          <t>spline value</t>
        </is>
      </c>
      <c r="G3094" s="18" t="n"/>
      <c r="H3094" s="33" t="n">
        <v>14.56</v>
      </c>
      <c r="I3094" s="33" t="n"/>
      <c r="J3094" s="33" t="n"/>
      <c r="K3094" s="34" t="n">
        <v>-1.007319748944315</v>
      </c>
      <c r="L3094" s="35">
        <f>IF(ISNUMBER(K3094),EXP(K3094),"")</f>
        <v/>
      </c>
      <c r="M3094" s="18" t="inlineStr">
        <is>
          <t>every value from 0.01 to 24.55 in steps of 0.01</t>
        </is>
      </c>
      <c r="N3094" s="18" t="inlineStr">
        <is>
          <t>buildings|large|distance_to_river_km</t>
        </is>
      </c>
    </row>
    <row r="3095">
      <c r="B3095" s="18" t="inlineStr">
        <is>
          <t>buildings|large|distance_to_river_km|14.57</t>
        </is>
      </c>
      <c r="C3095" s="18" t="inlineStr">
        <is>
          <t>buildings</t>
        </is>
      </c>
      <c r="D3095" s="18" t="inlineStr">
        <is>
          <t>large</t>
        </is>
      </c>
      <c r="E3095" s="18" t="inlineStr">
        <is>
          <t>distance_to_river_km</t>
        </is>
      </c>
      <c r="F3095" s="18" t="inlineStr">
        <is>
          <t>spline value</t>
        </is>
      </c>
      <c r="G3095" s="18" t="n"/>
      <c r="H3095" s="33" t="n">
        <v>14.57</v>
      </c>
      <c r="I3095" s="33" t="n"/>
      <c r="J3095" s="33" t="n"/>
      <c r="K3095" s="34" t="n">
        <v>-1.007469747594898</v>
      </c>
      <c r="L3095" s="35">
        <f>IF(ISNUMBER(K3095),EXP(K3095),"")</f>
        <v/>
      </c>
      <c r="M3095" s="18" t="inlineStr">
        <is>
          <t>every value from 0.01 to 24.55 in steps of 0.01</t>
        </is>
      </c>
      <c r="N3095" s="18" t="inlineStr">
        <is>
          <t>buildings|large|distance_to_river_km</t>
        </is>
      </c>
    </row>
    <row r="3096">
      <c r="B3096" s="18" t="inlineStr">
        <is>
          <t>buildings|large|distance_to_river_km|14.58</t>
        </is>
      </c>
      <c r="C3096" s="18" t="inlineStr">
        <is>
          <t>buildings</t>
        </is>
      </c>
      <c r="D3096" s="18" t="inlineStr">
        <is>
          <t>large</t>
        </is>
      </c>
      <c r="E3096" s="18" t="inlineStr">
        <is>
          <t>distance_to_river_km</t>
        </is>
      </c>
      <c r="F3096" s="18" t="inlineStr">
        <is>
          <t>spline value</t>
        </is>
      </c>
      <c r="G3096" s="18" t="n"/>
      <c r="H3096" s="33" t="n">
        <v>14.58</v>
      </c>
      <c r="I3096" s="33" t="n"/>
      <c r="J3096" s="33" t="n"/>
      <c r="K3096" s="34" t="n">
        <v>-1.0076196148588</v>
      </c>
      <c r="L3096" s="35">
        <f>IF(ISNUMBER(K3096),EXP(K3096),"")</f>
        <v/>
      </c>
      <c r="M3096" s="18" t="inlineStr">
        <is>
          <t>every value from 0.01 to 24.55 in steps of 0.01</t>
        </is>
      </c>
      <c r="N3096" s="18" t="inlineStr">
        <is>
          <t>buildings|large|distance_to_river_km</t>
        </is>
      </c>
    </row>
    <row r="3097">
      <c r="B3097" s="18" t="inlineStr">
        <is>
          <t>buildings|large|distance_to_river_km|14.59</t>
        </is>
      </c>
      <c r="C3097" s="18" t="inlineStr">
        <is>
          <t>buildings</t>
        </is>
      </c>
      <c r="D3097" s="18" t="inlineStr">
        <is>
          <t>large</t>
        </is>
      </c>
      <c r="E3097" s="18" t="inlineStr">
        <is>
          <t>distance_to_river_km</t>
        </is>
      </c>
      <c r="F3097" s="18" t="inlineStr">
        <is>
          <t>spline value</t>
        </is>
      </c>
      <c r="G3097" s="18" t="n"/>
      <c r="H3097" s="33" t="n">
        <v>14.59</v>
      </c>
      <c r="I3097" s="33" t="n"/>
      <c r="J3097" s="33" t="n"/>
      <c r="K3097" s="34" t="n">
        <v>-1.007769350649127</v>
      </c>
      <c r="L3097" s="35">
        <f>IF(ISNUMBER(K3097),EXP(K3097),"")</f>
        <v/>
      </c>
      <c r="M3097" s="18" t="inlineStr">
        <is>
          <t>every value from 0.01 to 24.55 in steps of 0.01</t>
        </is>
      </c>
      <c r="N3097" s="18" t="inlineStr">
        <is>
          <t>buildings|large|distance_to_river_km</t>
        </is>
      </c>
    </row>
    <row r="3098">
      <c r="B3098" s="18" t="inlineStr">
        <is>
          <t>buildings|large|distance_to_river_km|14.60</t>
        </is>
      </c>
      <c r="C3098" s="18" t="inlineStr">
        <is>
          <t>buildings</t>
        </is>
      </c>
      <c r="D3098" s="18" t="inlineStr">
        <is>
          <t>large</t>
        </is>
      </c>
      <c r="E3098" s="18" t="inlineStr">
        <is>
          <t>distance_to_river_km</t>
        </is>
      </c>
      <c r="F3098" s="18" t="inlineStr">
        <is>
          <t>spline value</t>
        </is>
      </c>
      <c r="G3098" s="18" t="n"/>
      <c r="H3098" s="33" t="n">
        <v>14.6</v>
      </c>
      <c r="I3098" s="33" t="n"/>
      <c r="J3098" s="33" t="n"/>
      <c r="K3098" s="34" t="n">
        <v>-1.00791895487898</v>
      </c>
      <c r="L3098" s="35">
        <f>IF(ISNUMBER(K3098),EXP(K3098),"")</f>
        <v/>
      </c>
      <c r="M3098" s="18" t="inlineStr">
        <is>
          <t>every value from 0.01 to 24.55 in steps of 0.01</t>
        </is>
      </c>
      <c r="N3098" s="18" t="inlineStr">
        <is>
          <t>buildings|large|distance_to_river_km</t>
        </is>
      </c>
    </row>
    <row r="3099">
      <c r="B3099" s="18" t="inlineStr">
        <is>
          <t>buildings|large|distance_to_river_km|14.61</t>
        </is>
      </c>
      <c r="C3099" s="18" t="inlineStr">
        <is>
          <t>buildings</t>
        </is>
      </c>
      <c r="D3099" s="18" t="inlineStr">
        <is>
          <t>large</t>
        </is>
      </c>
      <c r="E3099" s="18" t="inlineStr">
        <is>
          <t>distance_to_river_km</t>
        </is>
      </c>
      <c r="F3099" s="18" t="inlineStr">
        <is>
          <t>spline value</t>
        </is>
      </c>
      <c r="G3099" s="18" t="n"/>
      <c r="H3099" s="33" t="n">
        <v>14.61</v>
      </c>
      <c r="I3099" s="33" t="n"/>
      <c r="J3099" s="33" t="n"/>
      <c r="K3099" s="34" t="n">
        <v>-1.008068427461465</v>
      </c>
      <c r="L3099" s="35">
        <f>IF(ISNUMBER(K3099),EXP(K3099),"")</f>
        <v/>
      </c>
      <c r="M3099" s="18" t="inlineStr">
        <is>
          <t>every value from 0.01 to 24.55 in steps of 0.01</t>
        </is>
      </c>
      <c r="N3099" s="18" t="inlineStr">
        <is>
          <t>buildings|large|distance_to_river_km</t>
        </is>
      </c>
    </row>
    <row r="3100">
      <c r="B3100" s="18" t="inlineStr">
        <is>
          <t>buildings|large|distance_to_river_km|14.62</t>
        </is>
      </c>
      <c r="C3100" s="18" t="inlineStr">
        <is>
          <t>buildings</t>
        </is>
      </c>
      <c r="D3100" s="18" t="inlineStr">
        <is>
          <t>large</t>
        </is>
      </c>
      <c r="E3100" s="18" t="inlineStr">
        <is>
          <t>distance_to_river_km</t>
        </is>
      </c>
      <c r="F3100" s="18" t="inlineStr">
        <is>
          <t>spline value</t>
        </is>
      </c>
      <c r="G3100" s="18" t="n"/>
      <c r="H3100" s="33" t="n">
        <v>14.62</v>
      </c>
      <c r="I3100" s="33" t="n"/>
      <c r="J3100" s="33" t="n"/>
      <c r="K3100" s="34" t="n">
        <v>-1.008217768309686</v>
      </c>
      <c r="L3100" s="35">
        <f>IF(ISNUMBER(K3100),EXP(K3100),"")</f>
        <v/>
      </c>
      <c r="M3100" s="18" t="inlineStr">
        <is>
          <t>every value from 0.01 to 24.55 in steps of 0.01</t>
        </is>
      </c>
      <c r="N3100" s="18" t="inlineStr">
        <is>
          <t>buildings|large|distance_to_river_km</t>
        </is>
      </c>
    </row>
    <row r="3101">
      <c r="B3101" s="18" t="inlineStr">
        <is>
          <t>buildings|large|distance_to_river_km|14.63</t>
        </is>
      </c>
      <c r="C3101" s="18" t="inlineStr">
        <is>
          <t>buildings</t>
        </is>
      </c>
      <c r="D3101" s="18" t="inlineStr">
        <is>
          <t>large</t>
        </is>
      </c>
      <c r="E3101" s="18" t="inlineStr">
        <is>
          <t>distance_to_river_km</t>
        </is>
      </c>
      <c r="F3101" s="18" t="inlineStr">
        <is>
          <t>spline value</t>
        </is>
      </c>
      <c r="G3101" s="18" t="n"/>
      <c r="H3101" s="33" t="n">
        <v>14.63</v>
      </c>
      <c r="I3101" s="33" t="n"/>
      <c r="J3101" s="33" t="n"/>
      <c r="K3101" s="34" t="n">
        <v>-1.008366977336747</v>
      </c>
      <c r="L3101" s="35">
        <f>IF(ISNUMBER(K3101),EXP(K3101),"")</f>
        <v/>
      </c>
      <c r="M3101" s="18" t="inlineStr">
        <is>
          <t>every value from 0.01 to 24.55 in steps of 0.01</t>
        </is>
      </c>
      <c r="N3101" s="18" t="inlineStr">
        <is>
          <t>buildings|large|distance_to_river_km</t>
        </is>
      </c>
    </row>
    <row r="3102">
      <c r="B3102" s="18" t="inlineStr">
        <is>
          <t>buildings|large|distance_to_river_km|14.64</t>
        </is>
      </c>
      <c r="C3102" s="18" t="inlineStr">
        <is>
          <t>buildings</t>
        </is>
      </c>
      <c r="D3102" s="18" t="inlineStr">
        <is>
          <t>large</t>
        </is>
      </c>
      <c r="E3102" s="18" t="inlineStr">
        <is>
          <t>distance_to_river_km</t>
        </is>
      </c>
      <c r="F3102" s="18" t="inlineStr">
        <is>
          <t>spline value</t>
        </is>
      </c>
      <c r="G3102" s="18" t="n"/>
      <c r="H3102" s="33" t="n">
        <v>14.64</v>
      </c>
      <c r="I3102" s="33" t="n"/>
      <c r="J3102" s="33" t="n"/>
      <c r="K3102" s="34" t="n">
        <v>-1.008516054455751</v>
      </c>
      <c r="L3102" s="35">
        <f>IF(ISNUMBER(K3102),EXP(K3102),"")</f>
        <v/>
      </c>
      <c r="M3102" s="18" t="inlineStr">
        <is>
          <t>every value from 0.01 to 24.55 in steps of 0.01</t>
        </is>
      </c>
      <c r="N3102" s="18" t="inlineStr">
        <is>
          <t>buildings|large|distance_to_river_km</t>
        </is>
      </c>
    </row>
    <row r="3103">
      <c r="B3103" s="18" t="inlineStr">
        <is>
          <t>buildings|large|distance_to_river_km|14.65</t>
        </is>
      </c>
      <c r="C3103" s="18" t="inlineStr">
        <is>
          <t>buildings</t>
        </is>
      </c>
      <c r="D3103" s="18" t="inlineStr">
        <is>
          <t>large</t>
        </is>
      </c>
      <c r="E3103" s="18" t="inlineStr">
        <is>
          <t>distance_to_river_km</t>
        </is>
      </c>
      <c r="F3103" s="18" t="inlineStr">
        <is>
          <t>spline value</t>
        </is>
      </c>
      <c r="G3103" s="18" t="n"/>
      <c r="H3103" s="33" t="n">
        <v>14.65</v>
      </c>
      <c r="I3103" s="33" t="n"/>
      <c r="J3103" s="33" t="n"/>
      <c r="K3103" s="34" t="n">
        <v>-1.008664999579803</v>
      </c>
      <c r="L3103" s="35">
        <f>IF(ISNUMBER(K3103),EXP(K3103),"")</f>
        <v/>
      </c>
      <c r="M3103" s="18" t="inlineStr">
        <is>
          <t>every value from 0.01 to 24.55 in steps of 0.01</t>
        </is>
      </c>
      <c r="N3103" s="18" t="inlineStr">
        <is>
          <t>buildings|large|distance_to_river_km</t>
        </is>
      </c>
    </row>
    <row r="3104">
      <c r="B3104" s="18" t="inlineStr">
        <is>
          <t>buildings|large|distance_to_river_km|14.66</t>
        </is>
      </c>
      <c r="C3104" s="18" t="inlineStr">
        <is>
          <t>buildings</t>
        </is>
      </c>
      <c r="D3104" s="18" t="inlineStr">
        <is>
          <t>large</t>
        </is>
      </c>
      <c r="E3104" s="18" t="inlineStr">
        <is>
          <t>distance_to_river_km</t>
        </is>
      </c>
      <c r="F3104" s="18" t="inlineStr">
        <is>
          <t>spline value</t>
        </is>
      </c>
      <c r="G3104" s="18" t="n"/>
      <c r="H3104" s="33" t="n">
        <v>14.66</v>
      </c>
      <c r="I3104" s="33" t="n"/>
      <c r="J3104" s="33" t="n"/>
      <c r="K3104" s="34" t="n">
        <v>-1.008813812622007</v>
      </c>
      <c r="L3104" s="35">
        <f>IF(ISNUMBER(K3104),EXP(K3104),"")</f>
        <v/>
      </c>
      <c r="M3104" s="18" t="inlineStr">
        <is>
          <t>every value from 0.01 to 24.55 in steps of 0.01</t>
        </is>
      </c>
      <c r="N3104" s="18" t="inlineStr">
        <is>
          <t>buildings|large|distance_to_river_km</t>
        </is>
      </c>
    </row>
    <row r="3105">
      <c r="B3105" s="18" t="inlineStr">
        <is>
          <t>buildings|large|distance_to_river_km|14.67</t>
        </is>
      </c>
      <c r="C3105" s="18" t="inlineStr">
        <is>
          <t>buildings</t>
        </is>
      </c>
      <c r="D3105" s="18" t="inlineStr">
        <is>
          <t>large</t>
        </is>
      </c>
      <c r="E3105" s="18" t="inlineStr">
        <is>
          <t>distance_to_river_km</t>
        </is>
      </c>
      <c r="F3105" s="18" t="inlineStr">
        <is>
          <t>spline value</t>
        </is>
      </c>
      <c r="G3105" s="18" t="n"/>
      <c r="H3105" s="33" t="n">
        <v>14.67</v>
      </c>
      <c r="I3105" s="33" t="n"/>
      <c r="J3105" s="33" t="n"/>
      <c r="K3105" s="34" t="n">
        <v>-1.008962493495468</v>
      </c>
      <c r="L3105" s="35">
        <f>IF(ISNUMBER(K3105),EXP(K3105),"")</f>
        <v/>
      </c>
      <c r="M3105" s="18" t="inlineStr">
        <is>
          <t>every value from 0.01 to 24.55 in steps of 0.01</t>
        </is>
      </c>
      <c r="N3105" s="18" t="inlineStr">
        <is>
          <t>buildings|large|distance_to_river_km</t>
        </is>
      </c>
    </row>
    <row r="3106">
      <c r="B3106" s="18" t="inlineStr">
        <is>
          <t>buildings|large|distance_to_river_km|14.68</t>
        </is>
      </c>
      <c r="C3106" s="18" t="inlineStr">
        <is>
          <t>buildings</t>
        </is>
      </c>
      <c r="D3106" s="18" t="inlineStr">
        <is>
          <t>large</t>
        </is>
      </c>
      <c r="E3106" s="18" t="inlineStr">
        <is>
          <t>distance_to_river_km</t>
        </is>
      </c>
      <c r="F3106" s="18" t="inlineStr">
        <is>
          <t>spline value</t>
        </is>
      </c>
      <c r="G3106" s="18" t="n"/>
      <c r="H3106" s="33" t="n">
        <v>14.68</v>
      </c>
      <c r="I3106" s="33" t="n"/>
      <c r="J3106" s="33" t="n"/>
      <c r="K3106" s="34" t="n">
        <v>-1.009111042113288</v>
      </c>
      <c r="L3106" s="35">
        <f>IF(ISNUMBER(K3106),EXP(K3106),"")</f>
        <v/>
      </c>
      <c r="M3106" s="18" t="inlineStr">
        <is>
          <t>every value from 0.01 to 24.55 in steps of 0.01</t>
        </is>
      </c>
      <c r="N3106" s="18" t="inlineStr">
        <is>
          <t>buildings|large|distance_to_river_km</t>
        </is>
      </c>
    </row>
    <row r="3107">
      <c r="B3107" s="18" t="inlineStr">
        <is>
          <t>buildings|large|distance_to_river_km|14.69</t>
        </is>
      </c>
      <c r="C3107" s="18" t="inlineStr">
        <is>
          <t>buildings</t>
        </is>
      </c>
      <c r="D3107" s="18" t="inlineStr">
        <is>
          <t>large</t>
        </is>
      </c>
      <c r="E3107" s="18" t="inlineStr">
        <is>
          <t>distance_to_river_km</t>
        </is>
      </c>
      <c r="F3107" s="18" t="inlineStr">
        <is>
          <t>spline value</t>
        </is>
      </c>
      <c r="G3107" s="18" t="n"/>
      <c r="H3107" s="33" t="n">
        <v>14.69</v>
      </c>
      <c r="I3107" s="33" t="n"/>
      <c r="J3107" s="33" t="n"/>
      <c r="K3107" s="34" t="n">
        <v>-1.009259458388572</v>
      </c>
      <c r="L3107" s="35">
        <f>IF(ISNUMBER(K3107),EXP(K3107),"")</f>
        <v/>
      </c>
      <c r="M3107" s="18" t="inlineStr">
        <is>
          <t>every value from 0.01 to 24.55 in steps of 0.01</t>
        </is>
      </c>
      <c r="N3107" s="18" t="inlineStr">
        <is>
          <t>buildings|large|distance_to_river_km</t>
        </is>
      </c>
    </row>
    <row r="3108">
      <c r="B3108" s="18" t="inlineStr">
        <is>
          <t>buildings|large|distance_to_river_km|14.70</t>
        </is>
      </c>
      <c r="C3108" s="18" t="inlineStr">
        <is>
          <t>buildings</t>
        </is>
      </c>
      <c r="D3108" s="18" t="inlineStr">
        <is>
          <t>large</t>
        </is>
      </c>
      <c r="E3108" s="18" t="inlineStr">
        <is>
          <t>distance_to_river_km</t>
        </is>
      </c>
      <c r="F3108" s="18" t="inlineStr">
        <is>
          <t>spline value</t>
        </is>
      </c>
      <c r="G3108" s="18" t="n"/>
      <c r="H3108" s="33" t="n">
        <v>14.7</v>
      </c>
      <c r="I3108" s="33" t="n"/>
      <c r="J3108" s="33" t="n"/>
      <c r="K3108" s="34" t="n">
        <v>-1.009407742234424</v>
      </c>
      <c r="L3108" s="35">
        <f>IF(ISNUMBER(K3108),EXP(K3108),"")</f>
        <v/>
      </c>
      <c r="M3108" s="18" t="inlineStr">
        <is>
          <t>every value from 0.01 to 24.55 in steps of 0.01</t>
        </is>
      </c>
      <c r="N3108" s="18" t="inlineStr">
        <is>
          <t>buildings|large|distance_to_river_km</t>
        </is>
      </c>
    </row>
    <row r="3109">
      <c r="B3109" s="18" t="inlineStr">
        <is>
          <t>buildings|large|distance_to_river_km|14.71</t>
        </is>
      </c>
      <c r="C3109" s="18" t="inlineStr">
        <is>
          <t>buildings</t>
        </is>
      </c>
      <c r="D3109" s="18" t="inlineStr">
        <is>
          <t>large</t>
        </is>
      </c>
      <c r="E3109" s="18" t="inlineStr">
        <is>
          <t>distance_to_river_km</t>
        </is>
      </c>
      <c r="F3109" s="18" t="inlineStr">
        <is>
          <t>spline value</t>
        </is>
      </c>
      <c r="G3109" s="18" t="n"/>
      <c r="H3109" s="33" t="n">
        <v>14.71</v>
      </c>
      <c r="I3109" s="33" t="n"/>
      <c r="J3109" s="33" t="n"/>
      <c r="K3109" s="34" t="n">
        <v>-1.009555893563948</v>
      </c>
      <c r="L3109" s="35">
        <f>IF(ISNUMBER(K3109),EXP(K3109),"")</f>
        <v/>
      </c>
      <c r="M3109" s="18" t="inlineStr">
        <is>
          <t>every value from 0.01 to 24.55 in steps of 0.01</t>
        </is>
      </c>
      <c r="N3109" s="18" t="inlineStr">
        <is>
          <t>buildings|large|distance_to_river_km</t>
        </is>
      </c>
    </row>
    <row r="3110">
      <c r="B3110" s="18" t="inlineStr">
        <is>
          <t>buildings|large|distance_to_river_km|14.72</t>
        </is>
      </c>
      <c r="C3110" s="18" t="inlineStr">
        <is>
          <t>buildings</t>
        </is>
      </c>
      <c r="D3110" s="18" t="inlineStr">
        <is>
          <t>large</t>
        </is>
      </c>
      <c r="E3110" s="18" t="inlineStr">
        <is>
          <t>distance_to_river_km</t>
        </is>
      </c>
      <c r="F3110" s="18" t="inlineStr">
        <is>
          <t>spline value</t>
        </is>
      </c>
      <c r="G3110" s="18" t="n"/>
      <c r="H3110" s="33" t="n">
        <v>14.72</v>
      </c>
      <c r="I3110" s="33" t="n"/>
      <c r="J3110" s="33" t="n"/>
      <c r="K3110" s="34" t="n">
        <v>-1.009703912290248</v>
      </c>
      <c r="L3110" s="35">
        <f>IF(ISNUMBER(K3110),EXP(K3110),"")</f>
        <v/>
      </c>
      <c r="M3110" s="18" t="inlineStr">
        <is>
          <t>every value from 0.01 to 24.55 in steps of 0.01</t>
        </is>
      </c>
      <c r="N3110" s="18" t="inlineStr">
        <is>
          <t>buildings|large|distance_to_river_km</t>
        </is>
      </c>
    </row>
    <row r="3111">
      <c r="B3111" s="18" t="inlineStr">
        <is>
          <t>buildings|large|distance_to_river_km|14.73</t>
        </is>
      </c>
      <c r="C3111" s="18" t="inlineStr">
        <is>
          <t>buildings</t>
        </is>
      </c>
      <c r="D3111" s="18" t="inlineStr">
        <is>
          <t>large</t>
        </is>
      </c>
      <c r="E3111" s="18" t="inlineStr">
        <is>
          <t>distance_to_river_km</t>
        </is>
      </c>
      <c r="F3111" s="18" t="inlineStr">
        <is>
          <t>spline value</t>
        </is>
      </c>
      <c r="G3111" s="18" t="n"/>
      <c r="H3111" s="33" t="n">
        <v>14.73</v>
      </c>
      <c r="I3111" s="33" t="n"/>
      <c r="J3111" s="33" t="n"/>
      <c r="K3111" s="34" t="n">
        <v>-1.009851798326429</v>
      </c>
      <c r="L3111" s="35">
        <f>IF(ISNUMBER(K3111),EXP(K3111),"")</f>
        <v/>
      </c>
      <c r="M3111" s="18" t="inlineStr">
        <is>
          <t>every value from 0.01 to 24.55 in steps of 0.01</t>
        </is>
      </c>
      <c r="N3111" s="18" t="inlineStr">
        <is>
          <t>buildings|large|distance_to_river_km</t>
        </is>
      </c>
    </row>
    <row r="3112">
      <c r="B3112" s="18" t="inlineStr">
        <is>
          <t>buildings|large|distance_to_river_km|14.74</t>
        </is>
      </c>
      <c r="C3112" s="18" t="inlineStr">
        <is>
          <t>buildings</t>
        </is>
      </c>
      <c r="D3112" s="18" t="inlineStr">
        <is>
          <t>large</t>
        </is>
      </c>
      <c r="E3112" s="18" t="inlineStr">
        <is>
          <t>distance_to_river_km</t>
        </is>
      </c>
      <c r="F3112" s="18" t="inlineStr">
        <is>
          <t>spline value</t>
        </is>
      </c>
      <c r="G3112" s="18" t="n"/>
      <c r="H3112" s="33" t="n">
        <v>14.74</v>
      </c>
      <c r="I3112" s="33" t="n"/>
      <c r="J3112" s="33" t="n"/>
      <c r="K3112" s="34" t="n">
        <v>-1.009999551585594</v>
      </c>
      <c r="L3112" s="35">
        <f>IF(ISNUMBER(K3112),EXP(K3112),"")</f>
        <v/>
      </c>
      <c r="M3112" s="18" t="inlineStr">
        <is>
          <t>every value from 0.01 to 24.55 in steps of 0.01</t>
        </is>
      </c>
      <c r="N3112" s="18" t="inlineStr">
        <is>
          <t>buildings|large|distance_to_river_km</t>
        </is>
      </c>
    </row>
    <row r="3113">
      <c r="B3113" s="18" t="inlineStr">
        <is>
          <t>buildings|large|distance_to_river_km|14.75</t>
        </is>
      </c>
      <c r="C3113" s="18" t="inlineStr">
        <is>
          <t>buildings</t>
        </is>
      </c>
      <c r="D3113" s="18" t="inlineStr">
        <is>
          <t>large</t>
        </is>
      </c>
      <c r="E3113" s="18" t="inlineStr">
        <is>
          <t>distance_to_river_km</t>
        </is>
      </c>
      <c r="F3113" s="18" t="inlineStr">
        <is>
          <t>spline value</t>
        </is>
      </c>
      <c r="G3113" s="18" t="n"/>
      <c r="H3113" s="33" t="n">
        <v>14.75</v>
      </c>
      <c r="I3113" s="33" t="n"/>
      <c r="J3113" s="33" t="n"/>
      <c r="K3113" s="34" t="n">
        <v>-1.010147171980847</v>
      </c>
      <c r="L3113" s="35">
        <f>IF(ISNUMBER(K3113),EXP(K3113),"")</f>
        <v/>
      </c>
      <c r="M3113" s="18" t="inlineStr">
        <is>
          <t>every value from 0.01 to 24.55 in steps of 0.01</t>
        </is>
      </c>
      <c r="N3113" s="18" t="inlineStr">
        <is>
          <t>buildings|large|distance_to_river_km</t>
        </is>
      </c>
    </row>
    <row r="3114">
      <c r="B3114" s="18" t="inlineStr">
        <is>
          <t>buildings|large|distance_to_river_km|14.76</t>
        </is>
      </c>
      <c r="C3114" s="18" t="inlineStr">
        <is>
          <t>buildings</t>
        </is>
      </c>
      <c r="D3114" s="18" t="inlineStr">
        <is>
          <t>large</t>
        </is>
      </c>
      <c r="E3114" s="18" t="inlineStr">
        <is>
          <t>distance_to_river_km</t>
        </is>
      </c>
      <c r="F3114" s="18" t="inlineStr">
        <is>
          <t>spline value</t>
        </is>
      </c>
      <c r="G3114" s="18" t="n"/>
      <c r="H3114" s="33" t="n">
        <v>14.76</v>
      </c>
      <c r="I3114" s="33" t="n"/>
      <c r="J3114" s="33" t="n"/>
      <c r="K3114" s="34" t="n">
        <v>-1.010294659425293</v>
      </c>
      <c r="L3114" s="35">
        <f>IF(ISNUMBER(K3114),EXP(K3114),"")</f>
        <v/>
      </c>
      <c r="M3114" s="18" t="inlineStr">
        <is>
          <t>every value from 0.01 to 24.55 in steps of 0.01</t>
        </is>
      </c>
      <c r="N3114" s="18" t="inlineStr">
        <is>
          <t>buildings|large|distance_to_river_km</t>
        </is>
      </c>
    </row>
    <row r="3115">
      <c r="B3115" s="18" t="inlineStr">
        <is>
          <t>buildings|large|distance_to_river_km|14.77</t>
        </is>
      </c>
      <c r="C3115" s="18" t="inlineStr">
        <is>
          <t>buildings</t>
        </is>
      </c>
      <c r="D3115" s="18" t="inlineStr">
        <is>
          <t>large</t>
        </is>
      </c>
      <c r="E3115" s="18" t="inlineStr">
        <is>
          <t>distance_to_river_km</t>
        </is>
      </c>
      <c r="F3115" s="18" t="inlineStr">
        <is>
          <t>spline value</t>
        </is>
      </c>
      <c r="G3115" s="18" t="n"/>
      <c r="H3115" s="33" t="n">
        <v>14.77</v>
      </c>
      <c r="I3115" s="33" t="n"/>
      <c r="J3115" s="33" t="n"/>
      <c r="K3115" s="34" t="n">
        <v>-1.010442013832034</v>
      </c>
      <c r="L3115" s="35">
        <f>IF(ISNUMBER(K3115),EXP(K3115),"")</f>
        <v/>
      </c>
      <c r="M3115" s="18" t="inlineStr">
        <is>
          <t>every value from 0.01 to 24.55 in steps of 0.01</t>
        </is>
      </c>
      <c r="N3115" s="18" t="inlineStr">
        <is>
          <t>buildings|large|distance_to_river_km</t>
        </is>
      </c>
    </row>
    <row r="3116">
      <c r="B3116" s="18" t="inlineStr">
        <is>
          <t>buildings|large|distance_to_river_km|14.78</t>
        </is>
      </c>
      <c r="C3116" s="18" t="inlineStr">
        <is>
          <t>buildings</t>
        </is>
      </c>
      <c r="D3116" s="18" t="inlineStr">
        <is>
          <t>large</t>
        </is>
      </c>
      <c r="E3116" s="18" t="inlineStr">
        <is>
          <t>distance_to_river_km</t>
        </is>
      </c>
      <c r="F3116" s="18" t="inlineStr">
        <is>
          <t>spline value</t>
        </is>
      </c>
      <c r="G3116" s="18" t="n"/>
      <c r="H3116" s="33" t="n">
        <v>14.78</v>
      </c>
      <c r="I3116" s="33" t="n"/>
      <c r="J3116" s="33" t="n"/>
      <c r="K3116" s="34" t="n">
        <v>-1.010589235114177</v>
      </c>
      <c r="L3116" s="35">
        <f>IF(ISNUMBER(K3116),EXP(K3116),"")</f>
        <v/>
      </c>
      <c r="M3116" s="18" t="inlineStr">
        <is>
          <t>every value from 0.01 to 24.55 in steps of 0.01</t>
        </is>
      </c>
      <c r="N3116" s="18" t="inlineStr">
        <is>
          <t>buildings|large|distance_to_river_km</t>
        </is>
      </c>
    </row>
    <row r="3117">
      <c r="B3117" s="18" t="inlineStr">
        <is>
          <t>buildings|large|distance_to_river_km|14.79</t>
        </is>
      </c>
      <c r="C3117" s="18" t="inlineStr">
        <is>
          <t>buildings</t>
        </is>
      </c>
      <c r="D3117" s="18" t="inlineStr">
        <is>
          <t>large</t>
        </is>
      </c>
      <c r="E3117" s="18" t="inlineStr">
        <is>
          <t>distance_to_river_km</t>
        </is>
      </c>
      <c r="F3117" s="18" t="inlineStr">
        <is>
          <t>spline value</t>
        </is>
      </c>
      <c r="G3117" s="18" t="n"/>
      <c r="H3117" s="33" t="n">
        <v>14.79</v>
      </c>
      <c r="I3117" s="33" t="n"/>
      <c r="J3117" s="33" t="n"/>
      <c r="K3117" s="34" t="n">
        <v>-1.010736323184824</v>
      </c>
      <c r="L3117" s="35">
        <f>IF(ISNUMBER(K3117),EXP(K3117),"")</f>
        <v/>
      </c>
      <c r="M3117" s="18" t="inlineStr">
        <is>
          <t>every value from 0.01 to 24.55 in steps of 0.01</t>
        </is>
      </c>
      <c r="N3117" s="18" t="inlineStr">
        <is>
          <t>buildings|large|distance_to_river_km</t>
        </is>
      </c>
    </row>
    <row r="3118">
      <c r="B3118" s="18" t="inlineStr">
        <is>
          <t>buildings|large|distance_to_river_km|14.80</t>
        </is>
      </c>
      <c r="C3118" s="18" t="inlineStr">
        <is>
          <t>buildings</t>
        </is>
      </c>
      <c r="D3118" s="18" t="inlineStr">
        <is>
          <t>large</t>
        </is>
      </c>
      <c r="E3118" s="18" t="inlineStr">
        <is>
          <t>distance_to_river_km</t>
        </is>
      </c>
      <c r="F3118" s="18" t="inlineStr">
        <is>
          <t>spline value</t>
        </is>
      </c>
      <c r="G3118" s="18" t="n"/>
      <c r="H3118" s="33" t="n">
        <v>14.8</v>
      </c>
      <c r="I3118" s="33" t="n"/>
      <c r="J3118" s="33" t="n"/>
      <c r="K3118" s="34" t="n">
        <v>-1.010883277957079</v>
      </c>
      <c r="L3118" s="35">
        <f>IF(ISNUMBER(K3118),EXP(K3118),"")</f>
        <v/>
      </c>
      <c r="M3118" s="18" t="inlineStr">
        <is>
          <t>every value from 0.01 to 24.55 in steps of 0.01</t>
        </is>
      </c>
      <c r="N3118" s="18" t="inlineStr">
        <is>
          <t>buildings|large|distance_to_river_km</t>
        </is>
      </c>
    </row>
    <row r="3119">
      <c r="B3119" s="18" t="inlineStr">
        <is>
          <t>buildings|large|distance_to_river_km|14.81</t>
        </is>
      </c>
      <c r="C3119" s="18" t="inlineStr">
        <is>
          <t>buildings</t>
        </is>
      </c>
      <c r="D3119" s="18" t="inlineStr">
        <is>
          <t>large</t>
        </is>
      </c>
      <c r="E3119" s="18" t="inlineStr">
        <is>
          <t>distance_to_river_km</t>
        </is>
      </c>
      <c r="F3119" s="18" t="inlineStr">
        <is>
          <t>spline value</t>
        </is>
      </c>
      <c r="G3119" s="18" t="n"/>
      <c r="H3119" s="33" t="n">
        <v>14.81</v>
      </c>
      <c r="I3119" s="33" t="n"/>
      <c r="J3119" s="33" t="n"/>
      <c r="K3119" s="34" t="n">
        <v>-1.011030099344047</v>
      </c>
      <c r="L3119" s="35">
        <f>IF(ISNUMBER(K3119),EXP(K3119),"")</f>
        <v/>
      </c>
      <c r="M3119" s="18" t="inlineStr">
        <is>
          <t>every value from 0.01 to 24.55 in steps of 0.01</t>
        </is>
      </c>
      <c r="N3119" s="18" t="inlineStr">
        <is>
          <t>buildings|large|distance_to_river_km</t>
        </is>
      </c>
    </row>
    <row r="3120">
      <c r="B3120" s="18" t="inlineStr">
        <is>
          <t>buildings|large|distance_to_river_km|14.82</t>
        </is>
      </c>
      <c r="C3120" s="18" t="inlineStr">
        <is>
          <t>buildings</t>
        </is>
      </c>
      <c r="D3120" s="18" t="inlineStr">
        <is>
          <t>large</t>
        </is>
      </c>
      <c r="E3120" s="18" t="inlineStr">
        <is>
          <t>distance_to_river_km</t>
        </is>
      </c>
      <c r="F3120" s="18" t="inlineStr">
        <is>
          <t>spline value</t>
        </is>
      </c>
      <c r="G3120" s="18" t="n"/>
      <c r="H3120" s="33" t="n">
        <v>14.82</v>
      </c>
      <c r="I3120" s="33" t="n"/>
      <c r="J3120" s="33" t="n"/>
      <c r="K3120" s="34" t="n">
        <v>-1.011176787258832</v>
      </c>
      <c r="L3120" s="35">
        <f>IF(ISNUMBER(K3120),EXP(K3120),"")</f>
        <v/>
      </c>
      <c r="M3120" s="18" t="inlineStr">
        <is>
          <t>every value from 0.01 to 24.55 in steps of 0.01</t>
        </is>
      </c>
      <c r="N3120" s="18" t="inlineStr">
        <is>
          <t>buildings|large|distance_to_river_km</t>
        </is>
      </c>
    </row>
    <row r="3121">
      <c r="B3121" s="18" t="inlineStr">
        <is>
          <t>buildings|large|distance_to_river_km|14.83</t>
        </is>
      </c>
      <c r="C3121" s="18" t="inlineStr">
        <is>
          <t>buildings</t>
        </is>
      </c>
      <c r="D3121" s="18" t="inlineStr">
        <is>
          <t>large</t>
        </is>
      </c>
      <c r="E3121" s="18" t="inlineStr">
        <is>
          <t>distance_to_river_km</t>
        </is>
      </c>
      <c r="F3121" s="18" t="inlineStr">
        <is>
          <t>spline value</t>
        </is>
      </c>
      <c r="G3121" s="18" t="n"/>
      <c r="H3121" s="33" t="n">
        <v>14.83</v>
      </c>
      <c r="I3121" s="33" t="n"/>
      <c r="J3121" s="33" t="n"/>
      <c r="K3121" s="34" t="n">
        <v>-1.011323341614537</v>
      </c>
      <c r="L3121" s="35">
        <f>IF(ISNUMBER(K3121),EXP(K3121),"")</f>
        <v/>
      </c>
      <c r="M3121" s="18" t="inlineStr">
        <is>
          <t>every value from 0.01 to 24.55 in steps of 0.01</t>
        </is>
      </c>
      <c r="N3121" s="18" t="inlineStr">
        <is>
          <t>buildings|large|distance_to_river_km</t>
        </is>
      </c>
    </row>
    <row r="3122">
      <c r="B3122" s="18" t="inlineStr">
        <is>
          <t>buildings|large|distance_to_river_km|14.84</t>
        </is>
      </c>
      <c r="C3122" s="18" t="inlineStr">
        <is>
          <t>buildings</t>
        </is>
      </c>
      <c r="D3122" s="18" t="inlineStr">
        <is>
          <t>large</t>
        </is>
      </c>
      <c r="E3122" s="18" t="inlineStr">
        <is>
          <t>distance_to_river_km</t>
        </is>
      </c>
      <c r="F3122" s="18" t="inlineStr">
        <is>
          <t>spline value</t>
        </is>
      </c>
      <c r="G3122" s="18" t="n"/>
      <c r="H3122" s="33" t="n">
        <v>14.84</v>
      </c>
      <c r="I3122" s="33" t="n"/>
      <c r="J3122" s="33" t="n"/>
      <c r="K3122" s="34" t="n">
        <v>-1.011469762324267</v>
      </c>
      <c r="L3122" s="35">
        <f>IF(ISNUMBER(K3122),EXP(K3122),"")</f>
        <v/>
      </c>
      <c r="M3122" s="18" t="inlineStr">
        <is>
          <t>every value from 0.01 to 24.55 in steps of 0.01</t>
        </is>
      </c>
      <c r="N3122" s="18" t="inlineStr">
        <is>
          <t>buildings|large|distance_to_river_km</t>
        </is>
      </c>
    </row>
    <row r="3123">
      <c r="B3123" s="18" t="inlineStr">
        <is>
          <t>buildings|large|distance_to_river_km|14.85</t>
        </is>
      </c>
      <c r="C3123" s="18" t="inlineStr">
        <is>
          <t>buildings</t>
        </is>
      </c>
      <c r="D3123" s="18" t="inlineStr">
        <is>
          <t>large</t>
        </is>
      </c>
      <c r="E3123" s="18" t="inlineStr">
        <is>
          <t>distance_to_river_km</t>
        </is>
      </c>
      <c r="F3123" s="18" t="inlineStr">
        <is>
          <t>spline value</t>
        </is>
      </c>
      <c r="G3123" s="18" t="n"/>
      <c r="H3123" s="33" t="n">
        <v>14.85</v>
      </c>
      <c r="I3123" s="33" t="n"/>
      <c r="J3123" s="33" t="n"/>
      <c r="K3123" s="34" t="n">
        <v>-1.011616049301126</v>
      </c>
      <c r="L3123" s="35">
        <f>IF(ISNUMBER(K3123),EXP(K3123),"")</f>
        <v/>
      </c>
      <c r="M3123" s="18" t="inlineStr">
        <is>
          <t>every value from 0.01 to 24.55 in steps of 0.01</t>
        </is>
      </c>
      <c r="N3123" s="18" t="inlineStr">
        <is>
          <t>buildings|large|distance_to_river_km</t>
        </is>
      </c>
    </row>
    <row r="3124">
      <c r="B3124" s="18" t="inlineStr">
        <is>
          <t>buildings|large|distance_to_river_km|14.86</t>
        </is>
      </c>
      <c r="C3124" s="18" t="inlineStr">
        <is>
          <t>buildings</t>
        </is>
      </c>
      <c r="D3124" s="18" t="inlineStr">
        <is>
          <t>large</t>
        </is>
      </c>
      <c r="E3124" s="18" t="inlineStr">
        <is>
          <t>distance_to_river_km</t>
        </is>
      </c>
      <c r="F3124" s="18" t="inlineStr">
        <is>
          <t>spline value</t>
        </is>
      </c>
      <c r="G3124" s="18" t="n"/>
      <c r="H3124" s="33" t="n">
        <v>14.86</v>
      </c>
      <c r="I3124" s="33" t="n"/>
      <c r="J3124" s="33" t="n"/>
      <c r="K3124" s="34" t="n">
        <v>-1.011762202458218</v>
      </c>
      <c r="L3124" s="35">
        <f>IF(ISNUMBER(K3124),EXP(K3124),"")</f>
        <v/>
      </c>
      <c r="M3124" s="18" t="inlineStr">
        <is>
          <t>every value from 0.01 to 24.55 in steps of 0.01</t>
        </is>
      </c>
      <c r="N3124" s="18" t="inlineStr">
        <is>
          <t>buildings|large|distance_to_river_km</t>
        </is>
      </c>
    </row>
    <row r="3125">
      <c r="B3125" s="18" t="inlineStr">
        <is>
          <t>buildings|large|distance_to_river_km|14.87</t>
        </is>
      </c>
      <c r="C3125" s="18" t="inlineStr">
        <is>
          <t>buildings</t>
        </is>
      </c>
      <c r="D3125" s="18" t="inlineStr">
        <is>
          <t>large</t>
        </is>
      </c>
      <c r="E3125" s="18" t="inlineStr">
        <is>
          <t>distance_to_river_km</t>
        </is>
      </c>
      <c r="F3125" s="18" t="inlineStr">
        <is>
          <t>spline value</t>
        </is>
      </c>
      <c r="G3125" s="18" t="n"/>
      <c r="H3125" s="33" t="n">
        <v>14.87</v>
      </c>
      <c r="I3125" s="33" t="n"/>
      <c r="J3125" s="33" t="n"/>
      <c r="K3125" s="34" t="n">
        <v>-1.011908221708646</v>
      </c>
      <c r="L3125" s="35">
        <f>IF(ISNUMBER(K3125),EXP(K3125),"")</f>
        <v/>
      </c>
      <c r="M3125" s="18" t="inlineStr">
        <is>
          <t>every value from 0.01 to 24.55 in steps of 0.01</t>
        </is>
      </c>
      <c r="N3125" s="18" t="inlineStr">
        <is>
          <t>buildings|large|distance_to_river_km</t>
        </is>
      </c>
    </row>
    <row r="3126">
      <c r="B3126" s="18" t="inlineStr">
        <is>
          <t>buildings|large|distance_to_river_km|14.88</t>
        </is>
      </c>
      <c r="C3126" s="18" t="inlineStr">
        <is>
          <t>buildings</t>
        </is>
      </c>
      <c r="D3126" s="18" t="inlineStr">
        <is>
          <t>large</t>
        </is>
      </c>
      <c r="E3126" s="18" t="inlineStr">
        <is>
          <t>distance_to_river_km</t>
        </is>
      </c>
      <c r="F3126" s="18" t="inlineStr">
        <is>
          <t>spline value</t>
        </is>
      </c>
      <c r="G3126" s="18" t="n"/>
      <c r="H3126" s="33" t="n">
        <v>14.88</v>
      </c>
      <c r="I3126" s="33" t="n"/>
      <c r="J3126" s="33" t="n"/>
      <c r="K3126" s="34" t="n">
        <v>-1.012054106965515</v>
      </c>
      <c r="L3126" s="35">
        <f>IF(ISNUMBER(K3126),EXP(K3126),"")</f>
        <v/>
      </c>
      <c r="M3126" s="18" t="inlineStr">
        <is>
          <t>every value from 0.01 to 24.55 in steps of 0.01</t>
        </is>
      </c>
      <c r="N3126" s="18" t="inlineStr">
        <is>
          <t>buildings|large|distance_to_river_km</t>
        </is>
      </c>
    </row>
    <row r="3127">
      <c r="B3127" s="18" t="inlineStr">
        <is>
          <t>buildings|large|distance_to_river_km|14.89</t>
        </is>
      </c>
      <c r="C3127" s="18" t="inlineStr">
        <is>
          <t>buildings</t>
        </is>
      </c>
      <c r="D3127" s="18" t="inlineStr">
        <is>
          <t>large</t>
        </is>
      </c>
      <c r="E3127" s="18" t="inlineStr">
        <is>
          <t>distance_to_river_km</t>
        </is>
      </c>
      <c r="F3127" s="18" t="inlineStr">
        <is>
          <t>spline value</t>
        </is>
      </c>
      <c r="G3127" s="18" t="n"/>
      <c r="H3127" s="33" t="n">
        <v>14.89</v>
      </c>
      <c r="I3127" s="33" t="n"/>
      <c r="J3127" s="33" t="n"/>
      <c r="K3127" s="34" t="n">
        <v>-1.01219985814193</v>
      </c>
      <c r="L3127" s="35">
        <f>IF(ISNUMBER(K3127),EXP(K3127),"")</f>
        <v/>
      </c>
      <c r="M3127" s="18" t="inlineStr">
        <is>
          <t>every value from 0.01 to 24.55 in steps of 0.01</t>
        </is>
      </c>
      <c r="N3127" s="18" t="inlineStr">
        <is>
          <t>buildings|large|distance_to_river_km</t>
        </is>
      </c>
    </row>
    <row r="3128">
      <c r="B3128" s="18" t="inlineStr">
        <is>
          <t>buildings|large|distance_to_river_km|14.90</t>
        </is>
      </c>
      <c r="C3128" s="18" t="inlineStr">
        <is>
          <t>buildings</t>
        </is>
      </c>
      <c r="D3128" s="18" t="inlineStr">
        <is>
          <t>large</t>
        </is>
      </c>
      <c r="E3128" s="18" t="inlineStr">
        <is>
          <t>distance_to_river_km</t>
        </is>
      </c>
      <c r="F3128" s="18" t="inlineStr">
        <is>
          <t>spline value</t>
        </is>
      </c>
      <c r="G3128" s="18" t="n"/>
      <c r="H3128" s="33" t="n">
        <v>14.9</v>
      </c>
      <c r="I3128" s="33" t="n"/>
      <c r="J3128" s="33" t="n"/>
      <c r="K3128" s="34" t="n">
        <v>-1.012345475150993</v>
      </c>
      <c r="L3128" s="35">
        <f>IF(ISNUMBER(K3128),EXP(K3128),"")</f>
        <v/>
      </c>
      <c r="M3128" s="18" t="inlineStr">
        <is>
          <t>every value from 0.01 to 24.55 in steps of 0.01</t>
        </is>
      </c>
      <c r="N3128" s="18" t="inlineStr">
        <is>
          <t>buildings|large|distance_to_river_km</t>
        </is>
      </c>
    </row>
    <row r="3129">
      <c r="B3129" s="18" t="inlineStr">
        <is>
          <t>buildings|large|distance_to_river_km|14.91</t>
        </is>
      </c>
      <c r="C3129" s="18" t="inlineStr">
        <is>
          <t>buildings</t>
        </is>
      </c>
      <c r="D3129" s="18" t="inlineStr">
        <is>
          <t>large</t>
        </is>
      </c>
      <c r="E3129" s="18" t="inlineStr">
        <is>
          <t>distance_to_river_km</t>
        </is>
      </c>
      <c r="F3129" s="18" t="inlineStr">
        <is>
          <t>spline value</t>
        </is>
      </c>
      <c r="G3129" s="18" t="n"/>
      <c r="H3129" s="33" t="n">
        <v>14.91</v>
      </c>
      <c r="I3129" s="33" t="n"/>
      <c r="J3129" s="33" t="n"/>
      <c r="K3129" s="34" t="n">
        <v>-1.01249095790581</v>
      </c>
      <c r="L3129" s="35">
        <f>IF(ISNUMBER(K3129),EXP(K3129),"")</f>
        <v/>
      </c>
      <c r="M3129" s="18" t="inlineStr">
        <is>
          <t>every value from 0.01 to 24.55 in steps of 0.01</t>
        </is>
      </c>
      <c r="N3129" s="18" t="inlineStr">
        <is>
          <t>buildings|large|distance_to_river_km</t>
        </is>
      </c>
    </row>
    <row r="3130">
      <c r="B3130" s="18" t="inlineStr">
        <is>
          <t>buildings|large|distance_to_river_km|14.92</t>
        </is>
      </c>
      <c r="C3130" s="18" t="inlineStr">
        <is>
          <t>buildings</t>
        </is>
      </c>
      <c r="D3130" s="18" t="inlineStr">
        <is>
          <t>large</t>
        </is>
      </c>
      <c r="E3130" s="18" t="inlineStr">
        <is>
          <t>distance_to_river_km</t>
        </is>
      </c>
      <c r="F3130" s="18" t="inlineStr">
        <is>
          <t>spline value</t>
        </is>
      </c>
      <c r="G3130" s="18" t="n"/>
      <c r="H3130" s="33" t="n">
        <v>14.92</v>
      </c>
      <c r="I3130" s="33" t="n"/>
      <c r="J3130" s="33" t="n"/>
      <c r="K3130" s="34" t="n">
        <v>-1.012636306319483</v>
      </c>
      <c r="L3130" s="35">
        <f>IF(ISNUMBER(K3130),EXP(K3130),"")</f>
        <v/>
      </c>
      <c r="M3130" s="18" t="inlineStr">
        <is>
          <t>every value from 0.01 to 24.55 in steps of 0.01</t>
        </is>
      </c>
      <c r="N3130" s="18" t="inlineStr">
        <is>
          <t>buildings|large|distance_to_river_km</t>
        </is>
      </c>
    </row>
    <row r="3131">
      <c r="B3131" s="18" t="inlineStr">
        <is>
          <t>buildings|large|distance_to_river_km|14.93</t>
        </is>
      </c>
      <c r="C3131" s="18" t="inlineStr">
        <is>
          <t>buildings</t>
        </is>
      </c>
      <c r="D3131" s="18" t="inlineStr">
        <is>
          <t>large</t>
        </is>
      </c>
      <c r="E3131" s="18" t="inlineStr">
        <is>
          <t>distance_to_river_km</t>
        </is>
      </c>
      <c r="F3131" s="18" t="inlineStr">
        <is>
          <t>spline value</t>
        </is>
      </c>
      <c r="G3131" s="18" t="n"/>
      <c r="H3131" s="33" t="n">
        <v>14.93</v>
      </c>
      <c r="I3131" s="33" t="n"/>
      <c r="J3131" s="33" t="n"/>
      <c r="K3131" s="34" t="n">
        <v>-1.012781520305118</v>
      </c>
      <c r="L3131" s="35">
        <f>IF(ISNUMBER(K3131),EXP(K3131),"")</f>
        <v/>
      </c>
      <c r="M3131" s="18" t="inlineStr">
        <is>
          <t>every value from 0.01 to 24.55 in steps of 0.01</t>
        </is>
      </c>
      <c r="N3131" s="18" t="inlineStr">
        <is>
          <t>buildings|large|distance_to_river_km</t>
        </is>
      </c>
    </row>
    <row r="3132">
      <c r="B3132" s="18" t="inlineStr">
        <is>
          <t>buildings|large|distance_to_river_km|14.94</t>
        </is>
      </c>
      <c r="C3132" s="18" t="inlineStr">
        <is>
          <t>buildings</t>
        </is>
      </c>
      <c r="D3132" s="18" t="inlineStr">
        <is>
          <t>large</t>
        </is>
      </c>
      <c r="E3132" s="18" t="inlineStr">
        <is>
          <t>distance_to_river_km</t>
        </is>
      </c>
      <c r="F3132" s="18" t="inlineStr">
        <is>
          <t>spline value</t>
        </is>
      </c>
      <c r="G3132" s="18" t="n"/>
      <c r="H3132" s="33" t="n">
        <v>14.94</v>
      </c>
      <c r="I3132" s="33" t="n"/>
      <c r="J3132" s="33" t="n"/>
      <c r="K3132" s="34" t="n">
        <v>-1.012926599775818</v>
      </c>
      <c r="L3132" s="35">
        <f>IF(ISNUMBER(K3132),EXP(K3132),"")</f>
        <v/>
      </c>
      <c r="M3132" s="18" t="inlineStr">
        <is>
          <t>every value from 0.01 to 24.55 in steps of 0.01</t>
        </is>
      </c>
      <c r="N3132" s="18" t="inlineStr">
        <is>
          <t>buildings|large|distance_to_river_km</t>
        </is>
      </c>
    </row>
    <row r="3133">
      <c r="B3133" s="18" t="inlineStr">
        <is>
          <t>buildings|large|distance_to_river_km|14.95</t>
        </is>
      </c>
      <c r="C3133" s="18" t="inlineStr">
        <is>
          <t>buildings</t>
        </is>
      </c>
      <c r="D3133" s="18" t="inlineStr">
        <is>
          <t>large</t>
        </is>
      </c>
      <c r="E3133" s="18" t="inlineStr">
        <is>
          <t>distance_to_river_km</t>
        </is>
      </c>
      <c r="F3133" s="18" t="inlineStr">
        <is>
          <t>spline value</t>
        </is>
      </c>
      <c r="G3133" s="18" t="n"/>
      <c r="H3133" s="33" t="n">
        <v>14.95</v>
      </c>
      <c r="I3133" s="33" t="n"/>
      <c r="J3133" s="33" t="n"/>
      <c r="K3133" s="34" t="n">
        <v>-1.013071544644688</v>
      </c>
      <c r="L3133" s="35">
        <f>IF(ISNUMBER(K3133),EXP(K3133),"")</f>
        <v/>
      </c>
      <c r="M3133" s="18" t="inlineStr">
        <is>
          <t>every value from 0.01 to 24.55 in steps of 0.01</t>
        </is>
      </c>
      <c r="N3133" s="18" t="inlineStr">
        <is>
          <t>buildings|large|distance_to_river_km</t>
        </is>
      </c>
    </row>
    <row r="3134">
      <c r="B3134" s="18" t="inlineStr">
        <is>
          <t>buildings|large|distance_to_river_km|14.96</t>
        </is>
      </c>
      <c r="C3134" s="18" t="inlineStr">
        <is>
          <t>buildings</t>
        </is>
      </c>
      <c r="D3134" s="18" t="inlineStr">
        <is>
          <t>large</t>
        </is>
      </c>
      <c r="E3134" s="18" t="inlineStr">
        <is>
          <t>distance_to_river_km</t>
        </is>
      </c>
      <c r="F3134" s="18" t="inlineStr">
        <is>
          <t>spline value</t>
        </is>
      </c>
      <c r="G3134" s="18" t="n"/>
      <c r="H3134" s="33" t="n">
        <v>14.96</v>
      </c>
      <c r="I3134" s="33" t="n"/>
      <c r="J3134" s="33" t="n"/>
      <c r="K3134" s="34" t="n">
        <v>-1.01321635482483</v>
      </c>
      <c r="L3134" s="35">
        <f>IF(ISNUMBER(K3134),EXP(K3134),"")</f>
        <v/>
      </c>
      <c r="M3134" s="18" t="inlineStr">
        <is>
          <t>every value from 0.01 to 24.55 in steps of 0.01</t>
        </is>
      </c>
      <c r="N3134" s="18" t="inlineStr">
        <is>
          <t>buildings|large|distance_to_river_km</t>
        </is>
      </c>
    </row>
    <row r="3135">
      <c r="B3135" s="18" t="inlineStr">
        <is>
          <t>buildings|large|distance_to_river_km|14.97</t>
        </is>
      </c>
      <c r="C3135" s="18" t="inlineStr">
        <is>
          <t>buildings</t>
        </is>
      </c>
      <c r="D3135" s="18" t="inlineStr">
        <is>
          <t>large</t>
        </is>
      </c>
      <c r="E3135" s="18" t="inlineStr">
        <is>
          <t>distance_to_river_km</t>
        </is>
      </c>
      <c r="F3135" s="18" t="inlineStr">
        <is>
          <t>spline value</t>
        </is>
      </c>
      <c r="G3135" s="18" t="n"/>
      <c r="H3135" s="33" t="n">
        <v>14.97</v>
      </c>
      <c r="I3135" s="33" t="n"/>
      <c r="J3135" s="33" t="n"/>
      <c r="K3135" s="34" t="n">
        <v>-1.01336103022935</v>
      </c>
      <c r="L3135" s="35">
        <f>IF(ISNUMBER(K3135),EXP(K3135),"")</f>
        <v/>
      </c>
      <c r="M3135" s="18" t="inlineStr">
        <is>
          <t>every value from 0.01 to 24.55 in steps of 0.01</t>
        </is>
      </c>
      <c r="N3135" s="18" t="inlineStr">
        <is>
          <t>buildings|large|distance_to_river_km</t>
        </is>
      </c>
    </row>
    <row r="3136">
      <c r="B3136" s="18" t="inlineStr">
        <is>
          <t>buildings|large|distance_to_river_km|14.98</t>
        </is>
      </c>
      <c r="C3136" s="18" t="inlineStr">
        <is>
          <t>buildings</t>
        </is>
      </c>
      <c r="D3136" s="18" t="inlineStr">
        <is>
          <t>large</t>
        </is>
      </c>
      <c r="E3136" s="18" t="inlineStr">
        <is>
          <t>distance_to_river_km</t>
        </is>
      </c>
      <c r="F3136" s="18" t="inlineStr">
        <is>
          <t>spline value</t>
        </is>
      </c>
      <c r="G3136" s="18" t="n"/>
      <c r="H3136" s="33" t="n">
        <v>14.98</v>
      </c>
      <c r="I3136" s="33" t="n"/>
      <c r="J3136" s="33" t="n"/>
      <c r="K3136" s="34" t="n">
        <v>-1.013505570771351</v>
      </c>
      <c r="L3136" s="35">
        <f>IF(ISNUMBER(K3136),EXP(K3136),"")</f>
        <v/>
      </c>
      <c r="M3136" s="18" t="inlineStr">
        <is>
          <t>every value from 0.01 to 24.55 in steps of 0.01</t>
        </is>
      </c>
      <c r="N3136" s="18" t="inlineStr">
        <is>
          <t>buildings|large|distance_to_river_km</t>
        </is>
      </c>
    </row>
    <row r="3137">
      <c r="B3137" s="18" t="inlineStr">
        <is>
          <t>buildings|large|distance_to_river_km|14.99</t>
        </is>
      </c>
      <c r="C3137" s="18" t="inlineStr">
        <is>
          <t>buildings</t>
        </is>
      </c>
      <c r="D3137" s="18" t="inlineStr">
        <is>
          <t>large</t>
        </is>
      </c>
      <c r="E3137" s="18" t="inlineStr">
        <is>
          <t>distance_to_river_km</t>
        </is>
      </c>
      <c r="F3137" s="18" t="inlineStr">
        <is>
          <t>spline value</t>
        </is>
      </c>
      <c r="G3137" s="18" t="n"/>
      <c r="H3137" s="33" t="n">
        <v>14.99</v>
      </c>
      <c r="I3137" s="33" t="n"/>
      <c r="J3137" s="33" t="n"/>
      <c r="K3137" s="34" t="n">
        <v>-1.013649976363938</v>
      </c>
      <c r="L3137" s="35">
        <f>IF(ISNUMBER(K3137),EXP(K3137),"")</f>
        <v/>
      </c>
      <c r="M3137" s="18" t="inlineStr">
        <is>
          <t>every value from 0.01 to 24.55 in steps of 0.01</t>
        </is>
      </c>
      <c r="N3137" s="18" t="inlineStr">
        <is>
          <t>buildings|large|distance_to_river_km</t>
        </is>
      </c>
    </row>
    <row r="3138">
      <c r="B3138" s="18" t="inlineStr">
        <is>
          <t>buildings|large|distance_to_river_km|15.00</t>
        </is>
      </c>
      <c r="C3138" s="18" t="inlineStr">
        <is>
          <t>buildings</t>
        </is>
      </c>
      <c r="D3138" s="18" t="inlineStr">
        <is>
          <t>large</t>
        </is>
      </c>
      <c r="E3138" s="18" t="inlineStr">
        <is>
          <t>distance_to_river_km</t>
        </is>
      </c>
      <c r="F3138" s="18" t="inlineStr">
        <is>
          <t>spline value</t>
        </is>
      </c>
      <c r="G3138" s="18" t="n"/>
      <c r="H3138" s="33" t="n">
        <v>15</v>
      </c>
      <c r="I3138" s="33" t="n"/>
      <c r="J3138" s="33" t="n"/>
      <c r="K3138" s="34" t="n">
        <v>-1.013794246920214</v>
      </c>
      <c r="L3138" s="35">
        <f>IF(ISNUMBER(K3138),EXP(K3138),"")</f>
        <v/>
      </c>
      <c r="M3138" s="18" t="inlineStr">
        <is>
          <t>every value from 0.01 to 24.55 in steps of 0.01</t>
        </is>
      </c>
      <c r="N3138" s="18" t="inlineStr">
        <is>
          <t>buildings|large|distance_to_river_km</t>
        </is>
      </c>
    </row>
    <row r="3139">
      <c r="B3139" s="18" t="inlineStr">
        <is>
          <t>buildings|large|distance_to_river_km|15.01</t>
        </is>
      </c>
      <c r="C3139" s="18" t="inlineStr">
        <is>
          <t>buildings</t>
        </is>
      </c>
      <c r="D3139" s="18" t="inlineStr">
        <is>
          <t>large</t>
        </is>
      </c>
      <c r="E3139" s="18" t="inlineStr">
        <is>
          <t>distance_to_river_km</t>
        </is>
      </c>
      <c r="F3139" s="18" t="inlineStr">
        <is>
          <t>spline value</t>
        </is>
      </c>
      <c r="G3139" s="18" t="n"/>
      <c r="H3139" s="33" t="n">
        <v>15.01</v>
      </c>
      <c r="I3139" s="33" t="n"/>
      <c r="J3139" s="33" t="n"/>
      <c r="K3139" s="34" t="n">
        <v>-1.013938382353284</v>
      </c>
      <c r="L3139" s="35">
        <f>IF(ISNUMBER(K3139),EXP(K3139),"")</f>
        <v/>
      </c>
      <c r="M3139" s="18" t="inlineStr">
        <is>
          <t>every value from 0.01 to 24.55 in steps of 0.01</t>
        </is>
      </c>
      <c r="N3139" s="18" t="inlineStr">
        <is>
          <t>buildings|large|distance_to_river_km</t>
        </is>
      </c>
    </row>
    <row r="3140">
      <c r="B3140" s="18" t="inlineStr">
        <is>
          <t>buildings|large|distance_to_river_km|15.02</t>
        </is>
      </c>
      <c r="C3140" s="18" t="inlineStr">
        <is>
          <t>buildings</t>
        </is>
      </c>
      <c r="D3140" s="18" t="inlineStr">
        <is>
          <t>large</t>
        </is>
      </c>
      <c r="E3140" s="18" t="inlineStr">
        <is>
          <t>distance_to_river_km</t>
        </is>
      </c>
      <c r="F3140" s="18" t="inlineStr">
        <is>
          <t>spline value</t>
        </is>
      </c>
      <c r="G3140" s="18" t="n"/>
      <c r="H3140" s="33" t="n">
        <v>15.02</v>
      </c>
      <c r="I3140" s="33" t="n"/>
      <c r="J3140" s="33" t="n"/>
      <c r="K3140" s="34" t="n">
        <v>-1.014082382576251</v>
      </c>
      <c r="L3140" s="35">
        <f>IF(ISNUMBER(K3140),EXP(K3140),"")</f>
        <v/>
      </c>
      <c r="M3140" s="18" t="inlineStr">
        <is>
          <t>every value from 0.01 to 24.55 in steps of 0.01</t>
        </is>
      </c>
      <c r="N3140" s="18" t="inlineStr">
        <is>
          <t>buildings|large|distance_to_river_km</t>
        </is>
      </c>
    </row>
    <row r="3141">
      <c r="B3141" s="18" t="inlineStr">
        <is>
          <t>buildings|large|distance_to_river_km|15.03</t>
        </is>
      </c>
      <c r="C3141" s="18" t="inlineStr">
        <is>
          <t>buildings</t>
        </is>
      </c>
      <c r="D3141" s="18" t="inlineStr">
        <is>
          <t>large</t>
        </is>
      </c>
      <c r="E3141" s="18" t="inlineStr">
        <is>
          <t>distance_to_river_km</t>
        </is>
      </c>
      <c r="F3141" s="18" t="inlineStr">
        <is>
          <t>spline value</t>
        </is>
      </c>
      <c r="G3141" s="18" t="n"/>
      <c r="H3141" s="33" t="n">
        <v>15.03</v>
      </c>
      <c r="I3141" s="33" t="n"/>
      <c r="J3141" s="33" t="n"/>
      <c r="K3141" s="34" t="n">
        <v>-1.01422624750222</v>
      </c>
      <c r="L3141" s="35">
        <f>IF(ISNUMBER(K3141),EXP(K3141),"")</f>
        <v/>
      </c>
      <c r="M3141" s="18" t="inlineStr">
        <is>
          <t>every value from 0.01 to 24.55 in steps of 0.01</t>
        </is>
      </c>
      <c r="N3141" s="18" t="inlineStr">
        <is>
          <t>buildings|large|distance_to_river_km</t>
        </is>
      </c>
    </row>
    <row r="3142">
      <c r="B3142" s="18" t="inlineStr">
        <is>
          <t>buildings|large|distance_to_river_km|15.04</t>
        </is>
      </c>
      <c r="C3142" s="18" t="inlineStr">
        <is>
          <t>buildings</t>
        </is>
      </c>
      <c r="D3142" s="18" t="inlineStr">
        <is>
          <t>large</t>
        </is>
      </c>
      <c r="E3142" s="18" t="inlineStr">
        <is>
          <t>distance_to_river_km</t>
        </is>
      </c>
      <c r="F3142" s="18" t="inlineStr">
        <is>
          <t>spline value</t>
        </is>
      </c>
      <c r="G3142" s="18" t="n"/>
      <c r="H3142" s="33" t="n">
        <v>15.04</v>
      </c>
      <c r="I3142" s="33" t="n"/>
      <c r="J3142" s="33" t="n"/>
      <c r="K3142" s="34" t="n">
        <v>-1.014369977044295</v>
      </c>
      <c r="L3142" s="35">
        <f>IF(ISNUMBER(K3142),EXP(K3142),"")</f>
        <v/>
      </c>
      <c r="M3142" s="18" t="inlineStr">
        <is>
          <t>every value from 0.01 to 24.55 in steps of 0.01</t>
        </is>
      </c>
      <c r="N3142" s="18" t="inlineStr">
        <is>
          <t>buildings|large|distance_to_river_km</t>
        </is>
      </c>
    </row>
    <row r="3143">
      <c r="B3143" s="18" t="inlineStr">
        <is>
          <t>buildings|large|distance_to_river_km|15.05</t>
        </is>
      </c>
      <c r="C3143" s="18" t="inlineStr">
        <is>
          <t>buildings</t>
        </is>
      </c>
      <c r="D3143" s="18" t="inlineStr">
        <is>
          <t>large</t>
        </is>
      </c>
      <c r="E3143" s="18" t="inlineStr">
        <is>
          <t>distance_to_river_km</t>
        </is>
      </c>
      <c r="F3143" s="18" t="inlineStr">
        <is>
          <t>spline value</t>
        </is>
      </c>
      <c r="G3143" s="18" t="n"/>
      <c r="H3143" s="33" t="n">
        <v>15.05</v>
      </c>
      <c r="I3143" s="33" t="n"/>
      <c r="J3143" s="33" t="n"/>
      <c r="K3143" s="34" t="n">
        <v>-1.014513571115579</v>
      </c>
      <c r="L3143" s="35">
        <f>IF(ISNUMBER(K3143),EXP(K3143),"")</f>
        <v/>
      </c>
      <c r="M3143" s="18" t="inlineStr">
        <is>
          <t>every value from 0.01 to 24.55 in steps of 0.01</t>
        </is>
      </c>
      <c r="N3143" s="18" t="inlineStr">
        <is>
          <t>buildings|large|distance_to_river_km</t>
        </is>
      </c>
    </row>
    <row r="3144">
      <c r="B3144" s="18" t="inlineStr">
        <is>
          <t>buildings|large|distance_to_river_km|15.06</t>
        </is>
      </c>
      <c r="C3144" s="18" t="inlineStr">
        <is>
          <t>buildings</t>
        </is>
      </c>
      <c r="D3144" s="18" t="inlineStr">
        <is>
          <t>large</t>
        </is>
      </c>
      <c r="E3144" s="18" t="inlineStr">
        <is>
          <t>distance_to_river_km</t>
        </is>
      </c>
      <c r="F3144" s="18" t="inlineStr">
        <is>
          <t>spline value</t>
        </is>
      </c>
      <c r="G3144" s="18" t="n"/>
      <c r="H3144" s="33" t="n">
        <v>15.06</v>
      </c>
      <c r="I3144" s="33" t="n"/>
      <c r="J3144" s="33" t="n"/>
      <c r="K3144" s="34" t="n">
        <v>-1.014657029629177</v>
      </c>
      <c r="L3144" s="35">
        <f>IF(ISNUMBER(K3144),EXP(K3144),"")</f>
        <v/>
      </c>
      <c r="M3144" s="18" t="inlineStr">
        <is>
          <t>every value from 0.01 to 24.55 in steps of 0.01</t>
        </is>
      </c>
      <c r="N3144" s="18" t="inlineStr">
        <is>
          <t>buildings|large|distance_to_river_km</t>
        </is>
      </c>
    </row>
    <row r="3145">
      <c r="B3145" s="18" t="inlineStr">
        <is>
          <t>buildings|large|distance_to_river_km|15.07</t>
        </is>
      </c>
      <c r="C3145" s="18" t="inlineStr">
        <is>
          <t>buildings</t>
        </is>
      </c>
      <c r="D3145" s="18" t="inlineStr">
        <is>
          <t>large</t>
        </is>
      </c>
      <c r="E3145" s="18" t="inlineStr">
        <is>
          <t>distance_to_river_km</t>
        </is>
      </c>
      <c r="F3145" s="18" t="inlineStr">
        <is>
          <t>spline value</t>
        </is>
      </c>
      <c r="G3145" s="18" t="n"/>
      <c r="H3145" s="33" t="n">
        <v>15.07</v>
      </c>
      <c r="I3145" s="33" t="n"/>
      <c r="J3145" s="33" t="n"/>
      <c r="K3145" s="34" t="n">
        <v>-1.014800352498193</v>
      </c>
      <c r="L3145" s="35">
        <f>IF(ISNUMBER(K3145),EXP(K3145),"")</f>
        <v/>
      </c>
      <c r="M3145" s="18" t="inlineStr">
        <is>
          <t>every value from 0.01 to 24.55 in steps of 0.01</t>
        </is>
      </c>
      <c r="N3145" s="18" t="inlineStr">
        <is>
          <t>buildings|large|distance_to_river_km</t>
        </is>
      </c>
    </row>
    <row r="3146">
      <c r="B3146" s="18" t="inlineStr">
        <is>
          <t>buildings|large|distance_to_river_km|15.08</t>
        </is>
      </c>
      <c r="C3146" s="18" t="inlineStr">
        <is>
          <t>buildings</t>
        </is>
      </c>
      <c r="D3146" s="18" t="inlineStr">
        <is>
          <t>large</t>
        </is>
      </c>
      <c r="E3146" s="18" t="inlineStr">
        <is>
          <t>distance_to_river_km</t>
        </is>
      </c>
      <c r="F3146" s="18" t="inlineStr">
        <is>
          <t>spline value</t>
        </is>
      </c>
      <c r="G3146" s="18" t="n"/>
      <c r="H3146" s="33" t="n">
        <v>15.08</v>
      </c>
      <c r="I3146" s="33" t="n"/>
      <c r="J3146" s="33" t="n"/>
      <c r="K3146" s="34" t="n">
        <v>-1.014943539635731</v>
      </c>
      <c r="L3146" s="35">
        <f>IF(ISNUMBER(K3146),EXP(K3146),"")</f>
        <v/>
      </c>
      <c r="M3146" s="18" t="inlineStr">
        <is>
          <t>every value from 0.01 to 24.55 in steps of 0.01</t>
        </is>
      </c>
      <c r="N3146" s="18" t="inlineStr">
        <is>
          <t>buildings|large|distance_to_river_km</t>
        </is>
      </c>
    </row>
    <row r="3147">
      <c r="B3147" s="18" t="inlineStr">
        <is>
          <t>buildings|large|distance_to_river_km|15.09</t>
        </is>
      </c>
      <c r="C3147" s="18" t="inlineStr">
        <is>
          <t>buildings</t>
        </is>
      </c>
      <c r="D3147" s="18" t="inlineStr">
        <is>
          <t>large</t>
        </is>
      </c>
      <c r="E3147" s="18" t="inlineStr">
        <is>
          <t>distance_to_river_km</t>
        </is>
      </c>
      <c r="F3147" s="18" t="inlineStr">
        <is>
          <t>spline value</t>
        </is>
      </c>
      <c r="G3147" s="18" t="n"/>
      <c r="H3147" s="33" t="n">
        <v>15.09</v>
      </c>
      <c r="I3147" s="33" t="n"/>
      <c r="J3147" s="33" t="n"/>
      <c r="K3147" s="34" t="n">
        <v>-1.015086590954895</v>
      </c>
      <c r="L3147" s="35">
        <f>IF(ISNUMBER(K3147),EXP(K3147),"")</f>
        <v/>
      </c>
      <c r="M3147" s="18" t="inlineStr">
        <is>
          <t>every value from 0.01 to 24.55 in steps of 0.01</t>
        </is>
      </c>
      <c r="N3147" s="18" t="inlineStr">
        <is>
          <t>buildings|large|distance_to_river_km</t>
        </is>
      </c>
    </row>
    <row r="3148">
      <c r="B3148" s="18" t="inlineStr">
        <is>
          <t>buildings|large|distance_to_river_km|15.10</t>
        </is>
      </c>
      <c r="C3148" s="18" t="inlineStr">
        <is>
          <t>buildings</t>
        </is>
      </c>
      <c r="D3148" s="18" t="inlineStr">
        <is>
          <t>large</t>
        </is>
      </c>
      <c r="E3148" s="18" t="inlineStr">
        <is>
          <t>distance_to_river_km</t>
        </is>
      </c>
      <c r="F3148" s="18" t="inlineStr">
        <is>
          <t>spline value</t>
        </is>
      </c>
      <c r="G3148" s="18" t="n"/>
      <c r="H3148" s="33" t="n">
        <v>15.1</v>
      </c>
      <c r="I3148" s="33" t="n"/>
      <c r="J3148" s="33" t="n"/>
      <c r="K3148" s="34" t="n">
        <v>-1.015229506368789</v>
      </c>
      <c r="L3148" s="35">
        <f>IF(ISNUMBER(K3148),EXP(K3148),"")</f>
        <v/>
      </c>
      <c r="M3148" s="18" t="inlineStr">
        <is>
          <t>every value from 0.01 to 24.55 in steps of 0.01</t>
        </is>
      </c>
      <c r="N3148" s="18" t="inlineStr">
        <is>
          <t>buildings|large|distance_to_river_km</t>
        </is>
      </c>
    </row>
    <row r="3149">
      <c r="B3149" s="18" t="inlineStr">
        <is>
          <t>buildings|large|distance_to_river_km|15.11</t>
        </is>
      </c>
      <c r="C3149" s="18" t="inlineStr">
        <is>
          <t>buildings</t>
        </is>
      </c>
      <c r="D3149" s="18" t="inlineStr">
        <is>
          <t>large</t>
        </is>
      </c>
      <c r="E3149" s="18" t="inlineStr">
        <is>
          <t>distance_to_river_km</t>
        </is>
      </c>
      <c r="F3149" s="18" t="inlineStr">
        <is>
          <t>spline value</t>
        </is>
      </c>
      <c r="G3149" s="18" t="n"/>
      <c r="H3149" s="33" t="n">
        <v>15.11</v>
      </c>
      <c r="I3149" s="33" t="n"/>
      <c r="J3149" s="33" t="n"/>
      <c r="K3149" s="34" t="n">
        <v>-1.015372285790517</v>
      </c>
      <c r="L3149" s="35">
        <f>IF(ISNUMBER(K3149),EXP(K3149),"")</f>
        <v/>
      </c>
      <c r="M3149" s="18" t="inlineStr">
        <is>
          <t>every value from 0.01 to 24.55 in steps of 0.01</t>
        </is>
      </c>
      <c r="N3149" s="18" t="inlineStr">
        <is>
          <t>buildings|large|distance_to_river_km</t>
        </is>
      </c>
    </row>
    <row r="3150">
      <c r="B3150" s="18" t="inlineStr">
        <is>
          <t>buildings|large|distance_to_river_km|15.12</t>
        </is>
      </c>
      <c r="C3150" s="18" t="inlineStr">
        <is>
          <t>buildings</t>
        </is>
      </c>
      <c r="D3150" s="18" t="inlineStr">
        <is>
          <t>large</t>
        </is>
      </c>
      <c r="E3150" s="18" t="inlineStr">
        <is>
          <t>distance_to_river_km</t>
        </is>
      </c>
      <c r="F3150" s="18" t="inlineStr">
        <is>
          <t>spline value</t>
        </is>
      </c>
      <c r="G3150" s="18" t="n"/>
      <c r="H3150" s="33" t="n">
        <v>15.12</v>
      </c>
      <c r="I3150" s="33" t="n"/>
      <c r="J3150" s="33" t="n"/>
      <c r="K3150" s="34" t="n">
        <v>-1.015514929133182</v>
      </c>
      <c r="L3150" s="35">
        <f>IF(ISNUMBER(K3150),EXP(K3150),"")</f>
        <v/>
      </c>
      <c r="M3150" s="18" t="inlineStr">
        <is>
          <t>every value from 0.01 to 24.55 in steps of 0.01</t>
        </is>
      </c>
      <c r="N3150" s="18" t="inlineStr">
        <is>
          <t>buildings|large|distance_to_river_km</t>
        </is>
      </c>
    </row>
    <row r="3151">
      <c r="B3151" s="18" t="inlineStr">
        <is>
          <t>buildings|large|distance_to_river_km|15.13</t>
        </is>
      </c>
      <c r="C3151" s="18" t="inlineStr">
        <is>
          <t>buildings</t>
        </is>
      </c>
      <c r="D3151" s="18" t="inlineStr">
        <is>
          <t>large</t>
        </is>
      </c>
      <c r="E3151" s="18" t="inlineStr">
        <is>
          <t>distance_to_river_km</t>
        </is>
      </c>
      <c r="F3151" s="18" t="inlineStr">
        <is>
          <t>spline value</t>
        </is>
      </c>
      <c r="G3151" s="18" t="n"/>
      <c r="H3151" s="33" t="n">
        <v>15.13</v>
      </c>
      <c r="I3151" s="33" t="n"/>
      <c r="J3151" s="33" t="n"/>
      <c r="K3151" s="34" t="n">
        <v>-1.01565743630989</v>
      </c>
      <c r="L3151" s="35">
        <f>IF(ISNUMBER(K3151),EXP(K3151),"")</f>
        <v/>
      </c>
      <c r="M3151" s="18" t="inlineStr">
        <is>
          <t>every value from 0.01 to 24.55 in steps of 0.01</t>
        </is>
      </c>
      <c r="N3151" s="18" t="inlineStr">
        <is>
          <t>buildings|large|distance_to_river_km</t>
        </is>
      </c>
    </row>
    <row r="3152">
      <c r="B3152" s="18" t="inlineStr">
        <is>
          <t>buildings|large|distance_to_river_km|15.14</t>
        </is>
      </c>
      <c r="C3152" s="18" t="inlineStr">
        <is>
          <t>buildings</t>
        </is>
      </c>
      <c r="D3152" s="18" t="inlineStr">
        <is>
          <t>large</t>
        </is>
      </c>
      <c r="E3152" s="18" t="inlineStr">
        <is>
          <t>distance_to_river_km</t>
        </is>
      </c>
      <c r="F3152" s="18" t="inlineStr">
        <is>
          <t>spline value</t>
        </is>
      </c>
      <c r="G3152" s="18" t="n"/>
      <c r="H3152" s="33" t="n">
        <v>15.14</v>
      </c>
      <c r="I3152" s="33" t="n"/>
      <c r="J3152" s="33" t="n"/>
      <c r="K3152" s="34" t="n">
        <v>-1.015799807233745</v>
      </c>
      <c r="L3152" s="35">
        <f>IF(ISNUMBER(K3152),EXP(K3152),"")</f>
        <v/>
      </c>
      <c r="M3152" s="18" t="inlineStr">
        <is>
          <t>every value from 0.01 to 24.55 in steps of 0.01</t>
        </is>
      </c>
      <c r="N3152" s="18" t="inlineStr">
        <is>
          <t>buildings|large|distance_to_river_km</t>
        </is>
      </c>
    </row>
    <row r="3153">
      <c r="B3153" s="18" t="inlineStr">
        <is>
          <t>buildings|large|distance_to_river_km|15.15</t>
        </is>
      </c>
      <c r="C3153" s="18" t="inlineStr">
        <is>
          <t>buildings</t>
        </is>
      </c>
      <c r="D3153" s="18" t="inlineStr">
        <is>
          <t>large</t>
        </is>
      </c>
      <c r="E3153" s="18" t="inlineStr">
        <is>
          <t>distance_to_river_km</t>
        </is>
      </c>
      <c r="F3153" s="18" t="inlineStr">
        <is>
          <t>spline value</t>
        </is>
      </c>
      <c r="G3153" s="18" t="n"/>
      <c r="H3153" s="33" t="n">
        <v>15.15</v>
      </c>
      <c r="I3153" s="33" t="n"/>
      <c r="J3153" s="33" t="n"/>
      <c r="K3153" s="34" t="n">
        <v>-1.015942041817849</v>
      </c>
      <c r="L3153" s="35">
        <f>IF(ISNUMBER(K3153),EXP(K3153),"")</f>
        <v/>
      </c>
      <c r="M3153" s="18" t="inlineStr">
        <is>
          <t>every value from 0.01 to 24.55 in steps of 0.01</t>
        </is>
      </c>
      <c r="N3153" s="18" t="inlineStr">
        <is>
          <t>buildings|large|distance_to_river_km</t>
        </is>
      </c>
    </row>
    <row r="3154">
      <c r="B3154" s="18" t="inlineStr">
        <is>
          <t>buildings|large|distance_to_river_km|15.16</t>
        </is>
      </c>
      <c r="C3154" s="18" t="inlineStr">
        <is>
          <t>buildings</t>
        </is>
      </c>
      <c r="D3154" s="18" t="inlineStr">
        <is>
          <t>large</t>
        </is>
      </c>
      <c r="E3154" s="18" t="inlineStr">
        <is>
          <t>distance_to_river_km</t>
        </is>
      </c>
      <c r="F3154" s="18" t="inlineStr">
        <is>
          <t>spline value</t>
        </is>
      </c>
      <c r="G3154" s="18" t="n"/>
      <c r="H3154" s="33" t="n">
        <v>15.16</v>
      </c>
      <c r="I3154" s="33" t="n"/>
      <c r="J3154" s="33" t="n"/>
      <c r="K3154" s="34" t="n">
        <v>-1.016084139975307</v>
      </c>
      <c r="L3154" s="35">
        <f>IF(ISNUMBER(K3154),EXP(K3154),"")</f>
        <v/>
      </c>
      <c r="M3154" s="18" t="inlineStr">
        <is>
          <t>every value from 0.01 to 24.55 in steps of 0.01</t>
        </is>
      </c>
      <c r="N3154" s="18" t="inlineStr">
        <is>
          <t>buildings|large|distance_to_river_km</t>
        </is>
      </c>
    </row>
    <row r="3155">
      <c r="B3155" s="18" t="inlineStr">
        <is>
          <t>buildings|large|distance_to_river_km|15.17</t>
        </is>
      </c>
      <c r="C3155" s="18" t="inlineStr">
        <is>
          <t>buildings</t>
        </is>
      </c>
      <c r="D3155" s="18" t="inlineStr">
        <is>
          <t>large</t>
        </is>
      </c>
      <c r="E3155" s="18" t="inlineStr">
        <is>
          <t>distance_to_river_km</t>
        </is>
      </c>
      <c r="F3155" s="18" t="inlineStr">
        <is>
          <t>spline value</t>
        </is>
      </c>
      <c r="G3155" s="18" t="n"/>
      <c r="H3155" s="33" t="n">
        <v>15.17</v>
      </c>
      <c r="I3155" s="33" t="n"/>
      <c r="J3155" s="33" t="n"/>
      <c r="K3155" s="34" t="n">
        <v>-1.016226101619224</v>
      </c>
      <c r="L3155" s="35">
        <f>IF(ISNUMBER(K3155),EXP(K3155),"")</f>
        <v/>
      </c>
      <c r="M3155" s="18" t="inlineStr">
        <is>
          <t>every value from 0.01 to 24.55 in steps of 0.01</t>
        </is>
      </c>
      <c r="N3155" s="18" t="inlineStr">
        <is>
          <t>buildings|large|distance_to_river_km</t>
        </is>
      </c>
    </row>
    <row r="3156">
      <c r="B3156" s="18" t="inlineStr">
        <is>
          <t>buildings|large|distance_to_river_km|15.18</t>
        </is>
      </c>
      <c r="C3156" s="18" t="inlineStr">
        <is>
          <t>buildings</t>
        </is>
      </c>
      <c r="D3156" s="18" t="inlineStr">
        <is>
          <t>large</t>
        </is>
      </c>
      <c r="E3156" s="18" t="inlineStr">
        <is>
          <t>distance_to_river_km</t>
        </is>
      </c>
      <c r="F3156" s="18" t="inlineStr">
        <is>
          <t>spline value</t>
        </is>
      </c>
      <c r="G3156" s="18" t="n"/>
      <c r="H3156" s="33" t="n">
        <v>15.18</v>
      </c>
      <c r="I3156" s="33" t="n"/>
      <c r="J3156" s="33" t="n"/>
      <c r="K3156" s="34" t="n">
        <v>-1.016367926662704</v>
      </c>
      <c r="L3156" s="35">
        <f>IF(ISNUMBER(K3156),EXP(K3156),"")</f>
        <v/>
      </c>
      <c r="M3156" s="18" t="inlineStr">
        <is>
          <t>every value from 0.01 to 24.55 in steps of 0.01</t>
        </is>
      </c>
      <c r="N3156" s="18" t="inlineStr">
        <is>
          <t>buildings|large|distance_to_river_km</t>
        </is>
      </c>
    </row>
    <row r="3157">
      <c r="B3157" s="18" t="inlineStr">
        <is>
          <t>buildings|large|distance_to_river_km|15.19</t>
        </is>
      </c>
      <c r="C3157" s="18" t="inlineStr">
        <is>
          <t>buildings</t>
        </is>
      </c>
      <c r="D3157" s="18" t="inlineStr">
        <is>
          <t>large</t>
        </is>
      </c>
      <c r="E3157" s="18" t="inlineStr">
        <is>
          <t>distance_to_river_km</t>
        </is>
      </c>
      <c r="F3157" s="18" t="inlineStr">
        <is>
          <t>spline value</t>
        </is>
      </c>
      <c r="G3157" s="18" t="n"/>
      <c r="H3157" s="33" t="n">
        <v>15.19</v>
      </c>
      <c r="I3157" s="33" t="n"/>
      <c r="J3157" s="33" t="n"/>
      <c r="K3157" s="34" t="n">
        <v>-1.016509615018849</v>
      </c>
      <c r="L3157" s="35">
        <f>IF(ISNUMBER(K3157),EXP(K3157),"")</f>
        <v/>
      </c>
      <c r="M3157" s="18" t="inlineStr">
        <is>
          <t>every value from 0.01 to 24.55 in steps of 0.01</t>
        </is>
      </c>
      <c r="N3157" s="18" t="inlineStr">
        <is>
          <t>buildings|large|distance_to_river_km</t>
        </is>
      </c>
    </row>
    <row r="3158">
      <c r="B3158" s="18" t="inlineStr">
        <is>
          <t>buildings|large|distance_to_river_km|15.20</t>
        </is>
      </c>
      <c r="C3158" s="18" t="inlineStr">
        <is>
          <t>buildings</t>
        </is>
      </c>
      <c r="D3158" s="18" t="inlineStr">
        <is>
          <t>large</t>
        </is>
      </c>
      <c r="E3158" s="18" t="inlineStr">
        <is>
          <t>distance_to_river_km</t>
        </is>
      </c>
      <c r="F3158" s="18" t="inlineStr">
        <is>
          <t>spline value</t>
        </is>
      </c>
      <c r="G3158" s="18" t="n"/>
      <c r="H3158" s="33" t="n">
        <v>15.2</v>
      </c>
      <c r="I3158" s="33" t="n"/>
      <c r="J3158" s="33" t="n"/>
      <c r="K3158" s="34" t="n">
        <v>-1.016651166600765</v>
      </c>
      <c r="L3158" s="35">
        <f>IF(ISNUMBER(K3158),EXP(K3158),"")</f>
        <v/>
      </c>
      <c r="M3158" s="18" t="inlineStr">
        <is>
          <t>every value from 0.01 to 24.55 in steps of 0.01</t>
        </is>
      </c>
      <c r="N3158" s="18" t="inlineStr">
        <is>
          <t>buildings|large|distance_to_river_km</t>
        </is>
      </c>
    </row>
    <row r="3159">
      <c r="B3159" s="18" t="inlineStr">
        <is>
          <t>buildings|large|distance_to_river_km|15.21</t>
        </is>
      </c>
      <c r="C3159" s="18" t="inlineStr">
        <is>
          <t>buildings</t>
        </is>
      </c>
      <c r="D3159" s="18" t="inlineStr">
        <is>
          <t>large</t>
        </is>
      </c>
      <c r="E3159" s="18" t="inlineStr">
        <is>
          <t>distance_to_river_km</t>
        </is>
      </c>
      <c r="F3159" s="18" t="inlineStr">
        <is>
          <t>spline value</t>
        </is>
      </c>
      <c r="G3159" s="18" t="n"/>
      <c r="H3159" s="33" t="n">
        <v>15.21</v>
      </c>
      <c r="I3159" s="33" t="n"/>
      <c r="J3159" s="33" t="n"/>
      <c r="K3159" s="34" t="n">
        <v>-1.016792581321556</v>
      </c>
      <c r="L3159" s="35">
        <f>IF(ISNUMBER(K3159),EXP(K3159),"")</f>
        <v/>
      </c>
      <c r="M3159" s="18" t="inlineStr">
        <is>
          <t>every value from 0.01 to 24.55 in steps of 0.01</t>
        </is>
      </c>
      <c r="N3159" s="18" t="inlineStr">
        <is>
          <t>buildings|large|distance_to_river_km</t>
        </is>
      </c>
    </row>
    <row r="3160">
      <c r="B3160" s="18" t="inlineStr">
        <is>
          <t>buildings|large|distance_to_river_km|15.22</t>
        </is>
      </c>
      <c r="C3160" s="18" t="inlineStr">
        <is>
          <t>buildings</t>
        </is>
      </c>
      <c r="D3160" s="18" t="inlineStr">
        <is>
          <t>large</t>
        </is>
      </c>
      <c r="E3160" s="18" t="inlineStr">
        <is>
          <t>distance_to_river_km</t>
        </is>
      </c>
      <c r="F3160" s="18" t="inlineStr">
        <is>
          <t>spline value</t>
        </is>
      </c>
      <c r="G3160" s="18" t="n"/>
      <c r="H3160" s="33" t="n">
        <v>15.22</v>
      </c>
      <c r="I3160" s="33" t="n"/>
      <c r="J3160" s="33" t="n"/>
      <c r="K3160" s="34" t="n">
        <v>-1.016933859094325</v>
      </c>
      <c r="L3160" s="35">
        <f>IF(ISNUMBER(K3160),EXP(K3160),"")</f>
        <v/>
      </c>
      <c r="M3160" s="18" t="inlineStr">
        <is>
          <t>every value from 0.01 to 24.55 in steps of 0.01</t>
        </is>
      </c>
      <c r="N3160" s="18" t="inlineStr">
        <is>
          <t>buildings|large|distance_to_river_km</t>
        </is>
      </c>
    </row>
    <row r="3161">
      <c r="B3161" s="18" t="inlineStr">
        <is>
          <t>buildings|large|distance_to_river_km|15.23</t>
        </is>
      </c>
      <c r="C3161" s="18" t="inlineStr">
        <is>
          <t>buildings</t>
        </is>
      </c>
      <c r="D3161" s="18" t="inlineStr">
        <is>
          <t>large</t>
        </is>
      </c>
      <c r="E3161" s="18" t="inlineStr">
        <is>
          <t>distance_to_river_km</t>
        </is>
      </c>
      <c r="F3161" s="18" t="inlineStr">
        <is>
          <t>spline value</t>
        </is>
      </c>
      <c r="G3161" s="18" t="n"/>
      <c r="H3161" s="33" t="n">
        <v>15.23</v>
      </c>
      <c r="I3161" s="33" t="n"/>
      <c r="J3161" s="33" t="n"/>
      <c r="K3161" s="34" t="n">
        <v>-1.017074999832177</v>
      </c>
      <c r="L3161" s="35">
        <f>IF(ISNUMBER(K3161),EXP(K3161),"")</f>
        <v/>
      </c>
      <c r="M3161" s="18" t="inlineStr">
        <is>
          <t>every value from 0.01 to 24.55 in steps of 0.01</t>
        </is>
      </c>
      <c r="N3161" s="18" t="inlineStr">
        <is>
          <t>buildings|large|distance_to_river_km</t>
        </is>
      </c>
    </row>
    <row r="3162">
      <c r="B3162" s="18" t="inlineStr">
        <is>
          <t>buildings|large|distance_to_river_km|15.24</t>
        </is>
      </c>
      <c r="C3162" s="18" t="inlineStr">
        <is>
          <t>buildings</t>
        </is>
      </c>
      <c r="D3162" s="18" t="inlineStr">
        <is>
          <t>large</t>
        </is>
      </c>
      <c r="E3162" s="18" t="inlineStr">
        <is>
          <t>distance_to_river_km</t>
        </is>
      </c>
      <c r="F3162" s="18" t="inlineStr">
        <is>
          <t>spline value</t>
        </is>
      </c>
      <c r="G3162" s="18" t="n"/>
      <c r="H3162" s="33" t="n">
        <v>15.24</v>
      </c>
      <c r="I3162" s="33" t="n"/>
      <c r="J3162" s="33" t="n"/>
      <c r="K3162" s="34" t="n">
        <v>-1.017216003448215</v>
      </c>
      <c r="L3162" s="35">
        <f>IF(ISNUMBER(K3162),EXP(K3162),"")</f>
        <v/>
      </c>
      <c r="M3162" s="18" t="inlineStr">
        <is>
          <t>every value from 0.01 to 24.55 in steps of 0.01</t>
        </is>
      </c>
      <c r="N3162" s="18" t="inlineStr">
        <is>
          <t>buildings|large|distance_to_river_km</t>
        </is>
      </c>
    </row>
    <row r="3163">
      <c r="B3163" s="18" t="inlineStr">
        <is>
          <t>buildings|large|distance_to_river_km|15.25</t>
        </is>
      </c>
      <c r="C3163" s="18" t="inlineStr">
        <is>
          <t>buildings</t>
        </is>
      </c>
      <c r="D3163" s="18" t="inlineStr">
        <is>
          <t>large</t>
        </is>
      </c>
      <c r="E3163" s="18" t="inlineStr">
        <is>
          <t>distance_to_river_km</t>
        </is>
      </c>
      <c r="F3163" s="18" t="inlineStr">
        <is>
          <t>spline value</t>
        </is>
      </c>
      <c r="G3163" s="18" t="n"/>
      <c r="H3163" s="33" t="n">
        <v>15.25</v>
      </c>
      <c r="I3163" s="33" t="n"/>
      <c r="J3163" s="33" t="n"/>
      <c r="K3163" s="34" t="n">
        <v>-1.017356869855544</v>
      </c>
      <c r="L3163" s="35">
        <f>IF(ISNUMBER(K3163),EXP(K3163),"")</f>
        <v/>
      </c>
      <c r="M3163" s="18" t="inlineStr">
        <is>
          <t>every value from 0.01 to 24.55 in steps of 0.01</t>
        </is>
      </c>
      <c r="N3163" s="18" t="inlineStr">
        <is>
          <t>buildings|large|distance_to_river_km</t>
        </is>
      </c>
    </row>
    <row r="3164">
      <c r="B3164" s="18" t="inlineStr">
        <is>
          <t>buildings|large|distance_to_river_km|15.26</t>
        </is>
      </c>
      <c r="C3164" s="18" t="inlineStr">
        <is>
          <t>buildings</t>
        </is>
      </c>
      <c r="D3164" s="18" t="inlineStr">
        <is>
          <t>large</t>
        </is>
      </c>
      <c r="E3164" s="18" t="inlineStr">
        <is>
          <t>distance_to_river_km</t>
        </is>
      </c>
      <c r="F3164" s="18" t="inlineStr">
        <is>
          <t>spline value</t>
        </is>
      </c>
      <c r="G3164" s="18" t="n"/>
      <c r="H3164" s="33" t="n">
        <v>15.26</v>
      </c>
      <c r="I3164" s="33" t="n"/>
      <c r="J3164" s="33" t="n"/>
      <c r="K3164" s="34" t="n">
        <v>-1.017497598967268</v>
      </c>
      <c r="L3164" s="35">
        <f>IF(ISNUMBER(K3164),EXP(K3164),"")</f>
        <v/>
      </c>
      <c r="M3164" s="18" t="inlineStr">
        <is>
          <t>every value from 0.01 to 24.55 in steps of 0.01</t>
        </is>
      </c>
      <c r="N3164" s="18" t="inlineStr">
        <is>
          <t>buildings|large|distance_to_river_km</t>
        </is>
      </c>
    </row>
    <row r="3165">
      <c r="B3165" s="18" t="inlineStr">
        <is>
          <t>buildings|large|distance_to_river_km|15.27</t>
        </is>
      </c>
      <c r="C3165" s="18" t="inlineStr">
        <is>
          <t>buildings</t>
        </is>
      </c>
      <c r="D3165" s="18" t="inlineStr">
        <is>
          <t>large</t>
        </is>
      </c>
      <c r="E3165" s="18" t="inlineStr">
        <is>
          <t>distance_to_river_km</t>
        </is>
      </c>
      <c r="F3165" s="18" t="inlineStr">
        <is>
          <t>spline value</t>
        </is>
      </c>
      <c r="G3165" s="18" t="n"/>
      <c r="H3165" s="33" t="n">
        <v>15.27</v>
      </c>
      <c r="I3165" s="33" t="n"/>
      <c r="J3165" s="33" t="n"/>
      <c r="K3165" s="34" t="n">
        <v>-1.01763819069649</v>
      </c>
      <c r="L3165" s="35">
        <f>IF(ISNUMBER(K3165),EXP(K3165),"")</f>
        <v/>
      </c>
      <c r="M3165" s="18" t="inlineStr">
        <is>
          <t>every value from 0.01 to 24.55 in steps of 0.01</t>
        </is>
      </c>
      <c r="N3165" s="18" t="inlineStr">
        <is>
          <t>buildings|large|distance_to_river_km</t>
        </is>
      </c>
    </row>
    <row r="3166">
      <c r="B3166" s="18" t="inlineStr">
        <is>
          <t>buildings|large|distance_to_river_km|15.28</t>
        </is>
      </c>
      <c r="C3166" s="18" t="inlineStr">
        <is>
          <t>buildings</t>
        </is>
      </c>
      <c r="D3166" s="18" t="inlineStr">
        <is>
          <t>large</t>
        </is>
      </c>
      <c r="E3166" s="18" t="inlineStr">
        <is>
          <t>distance_to_river_km</t>
        </is>
      </c>
      <c r="F3166" s="18" t="inlineStr">
        <is>
          <t>spline value</t>
        </is>
      </c>
      <c r="G3166" s="18" t="n"/>
      <c r="H3166" s="33" t="n">
        <v>15.28</v>
      </c>
      <c r="I3166" s="33" t="n"/>
      <c r="J3166" s="33" t="n"/>
      <c r="K3166" s="34" t="n">
        <v>-1.017778644956316</v>
      </c>
      <c r="L3166" s="35">
        <f>IF(ISNUMBER(K3166),EXP(K3166),"")</f>
        <v/>
      </c>
      <c r="M3166" s="18" t="inlineStr">
        <is>
          <t>every value from 0.01 to 24.55 in steps of 0.01</t>
        </is>
      </c>
      <c r="N3166" s="18" t="inlineStr">
        <is>
          <t>buildings|large|distance_to_river_km</t>
        </is>
      </c>
    </row>
    <row r="3167">
      <c r="B3167" s="18" t="inlineStr">
        <is>
          <t>buildings|large|distance_to_river_km|15.29</t>
        </is>
      </c>
      <c r="C3167" s="18" t="inlineStr">
        <is>
          <t>buildings</t>
        </is>
      </c>
      <c r="D3167" s="18" t="inlineStr">
        <is>
          <t>large</t>
        </is>
      </c>
      <c r="E3167" s="18" t="inlineStr">
        <is>
          <t>distance_to_river_km</t>
        </is>
      </c>
      <c r="F3167" s="18" t="inlineStr">
        <is>
          <t>spline value</t>
        </is>
      </c>
      <c r="G3167" s="18" t="n"/>
      <c r="H3167" s="33" t="n">
        <v>15.29</v>
      </c>
      <c r="I3167" s="33" t="n"/>
      <c r="J3167" s="33" t="n"/>
      <c r="K3167" s="34" t="n">
        <v>-1.017918961659848</v>
      </c>
      <c r="L3167" s="35">
        <f>IF(ISNUMBER(K3167),EXP(K3167),"")</f>
        <v/>
      </c>
      <c r="M3167" s="18" t="inlineStr">
        <is>
          <t>every value from 0.01 to 24.55 in steps of 0.01</t>
        </is>
      </c>
      <c r="N3167" s="18" t="inlineStr">
        <is>
          <t>buildings|large|distance_to_river_km</t>
        </is>
      </c>
    </row>
    <row r="3168">
      <c r="B3168" s="18" t="inlineStr">
        <is>
          <t>buildings|large|distance_to_river_km|15.30</t>
        </is>
      </c>
      <c r="C3168" s="18" t="inlineStr">
        <is>
          <t>buildings</t>
        </is>
      </c>
      <c r="D3168" s="18" t="inlineStr">
        <is>
          <t>large</t>
        </is>
      </c>
      <c r="E3168" s="18" t="inlineStr">
        <is>
          <t>distance_to_river_km</t>
        </is>
      </c>
      <c r="F3168" s="18" t="inlineStr">
        <is>
          <t>spline value</t>
        </is>
      </c>
      <c r="G3168" s="18" t="n"/>
      <c r="H3168" s="33" t="n">
        <v>15.3</v>
      </c>
      <c r="I3168" s="33" t="n"/>
      <c r="J3168" s="33" t="n"/>
      <c r="K3168" s="34" t="n">
        <v>-1.018059140720191</v>
      </c>
      <c r="L3168" s="35">
        <f>IF(ISNUMBER(K3168),EXP(K3168),"")</f>
        <v/>
      </c>
      <c r="M3168" s="18" t="inlineStr">
        <is>
          <t>every value from 0.01 to 24.55 in steps of 0.01</t>
        </is>
      </c>
      <c r="N3168" s="18" t="inlineStr">
        <is>
          <t>buildings|large|distance_to_river_km</t>
        </is>
      </c>
    </row>
    <row r="3169">
      <c r="B3169" s="18" t="inlineStr">
        <is>
          <t>buildings|large|distance_to_river_km|15.31</t>
        </is>
      </c>
      <c r="C3169" s="18" t="inlineStr">
        <is>
          <t>buildings</t>
        </is>
      </c>
      <c r="D3169" s="18" t="inlineStr">
        <is>
          <t>large</t>
        </is>
      </c>
      <c r="E3169" s="18" t="inlineStr">
        <is>
          <t>distance_to_river_km</t>
        </is>
      </c>
      <c r="F3169" s="18" t="inlineStr">
        <is>
          <t>spline value</t>
        </is>
      </c>
      <c r="G3169" s="18" t="n"/>
      <c r="H3169" s="33" t="n">
        <v>15.31</v>
      </c>
      <c r="I3169" s="33" t="n"/>
      <c r="J3169" s="33" t="n"/>
      <c r="K3169" s="34" t="n">
        <v>-1.018199182050449</v>
      </c>
      <c r="L3169" s="35">
        <f>IF(ISNUMBER(K3169),EXP(K3169),"")</f>
        <v/>
      </c>
      <c r="M3169" s="18" t="inlineStr">
        <is>
          <t>every value from 0.01 to 24.55 in steps of 0.01</t>
        </is>
      </c>
      <c r="N3169" s="18" t="inlineStr">
        <is>
          <t>buildings|large|distance_to_river_km</t>
        </is>
      </c>
    </row>
    <row r="3170">
      <c r="B3170" s="18" t="inlineStr">
        <is>
          <t>buildings|large|distance_to_river_km|15.32</t>
        </is>
      </c>
      <c r="C3170" s="18" t="inlineStr">
        <is>
          <t>buildings</t>
        </is>
      </c>
      <c r="D3170" s="18" t="inlineStr">
        <is>
          <t>large</t>
        </is>
      </c>
      <c r="E3170" s="18" t="inlineStr">
        <is>
          <t>distance_to_river_km</t>
        </is>
      </c>
      <c r="F3170" s="18" t="inlineStr">
        <is>
          <t>spline value</t>
        </is>
      </c>
      <c r="G3170" s="18" t="n"/>
      <c r="H3170" s="33" t="n">
        <v>15.32</v>
      </c>
      <c r="I3170" s="33" t="n"/>
      <c r="J3170" s="33" t="n"/>
      <c r="K3170" s="34" t="n">
        <v>-1.018339085563726</v>
      </c>
      <c r="L3170" s="35">
        <f>IF(ISNUMBER(K3170),EXP(K3170),"")</f>
        <v/>
      </c>
      <c r="M3170" s="18" t="inlineStr">
        <is>
          <t>every value from 0.01 to 24.55 in steps of 0.01</t>
        </is>
      </c>
      <c r="N3170" s="18" t="inlineStr">
        <is>
          <t>buildings|large|distance_to_river_km</t>
        </is>
      </c>
    </row>
    <row r="3171">
      <c r="B3171" s="18" t="inlineStr">
        <is>
          <t>buildings|large|distance_to_river_km|15.33</t>
        </is>
      </c>
      <c r="C3171" s="18" t="inlineStr">
        <is>
          <t>buildings</t>
        </is>
      </c>
      <c r="D3171" s="18" t="inlineStr">
        <is>
          <t>large</t>
        </is>
      </c>
      <c r="E3171" s="18" t="inlineStr">
        <is>
          <t>distance_to_river_km</t>
        </is>
      </c>
      <c r="F3171" s="18" t="inlineStr">
        <is>
          <t>spline value</t>
        </is>
      </c>
      <c r="G3171" s="18" t="n"/>
      <c r="H3171" s="33" t="n">
        <v>15.33</v>
      </c>
      <c r="I3171" s="33" t="n"/>
      <c r="J3171" s="33" t="n"/>
      <c r="K3171" s="34" t="n">
        <v>-1.018478851173127</v>
      </c>
      <c r="L3171" s="35">
        <f>IF(ISNUMBER(K3171),EXP(K3171),"")</f>
        <v/>
      </c>
      <c r="M3171" s="18" t="inlineStr">
        <is>
          <t>every value from 0.01 to 24.55 in steps of 0.01</t>
        </is>
      </c>
      <c r="N3171" s="18" t="inlineStr">
        <is>
          <t>buildings|large|distance_to_river_km</t>
        </is>
      </c>
    </row>
    <row r="3172">
      <c r="B3172" s="18" t="inlineStr">
        <is>
          <t>buildings|large|distance_to_river_km|15.34</t>
        </is>
      </c>
      <c r="C3172" s="18" t="inlineStr">
        <is>
          <t>buildings</t>
        </is>
      </c>
      <c r="D3172" s="18" t="inlineStr">
        <is>
          <t>large</t>
        </is>
      </c>
      <c r="E3172" s="18" t="inlineStr">
        <is>
          <t>distance_to_river_km</t>
        </is>
      </c>
      <c r="F3172" s="18" t="inlineStr">
        <is>
          <t>spline value</t>
        </is>
      </c>
      <c r="G3172" s="18" t="n"/>
      <c r="H3172" s="33" t="n">
        <v>15.34</v>
      </c>
      <c r="I3172" s="33" t="n"/>
      <c r="J3172" s="33" t="n"/>
      <c r="K3172" s="34" t="n">
        <v>-1.018618478791754</v>
      </c>
      <c r="L3172" s="35">
        <f>IF(ISNUMBER(K3172),EXP(K3172),"")</f>
        <v/>
      </c>
      <c r="M3172" s="18" t="inlineStr">
        <is>
          <t>every value from 0.01 to 24.55 in steps of 0.01</t>
        </is>
      </c>
      <c r="N3172" s="18" t="inlineStr">
        <is>
          <t>buildings|large|distance_to_river_km</t>
        </is>
      </c>
    </row>
    <row r="3173">
      <c r="B3173" s="18" t="inlineStr">
        <is>
          <t>buildings|large|distance_to_river_km|15.35</t>
        </is>
      </c>
      <c r="C3173" s="18" t="inlineStr">
        <is>
          <t>buildings</t>
        </is>
      </c>
      <c r="D3173" s="18" t="inlineStr">
        <is>
          <t>large</t>
        </is>
      </c>
      <c r="E3173" s="18" t="inlineStr">
        <is>
          <t>distance_to_river_km</t>
        </is>
      </c>
      <c r="F3173" s="18" t="inlineStr">
        <is>
          <t>spline value</t>
        </is>
      </c>
      <c r="G3173" s="18" t="n"/>
      <c r="H3173" s="33" t="n">
        <v>15.35</v>
      </c>
      <c r="I3173" s="33" t="n"/>
      <c r="J3173" s="33" t="n"/>
      <c r="K3173" s="34" t="n">
        <v>-1.018757968332712</v>
      </c>
      <c r="L3173" s="35">
        <f>IF(ISNUMBER(K3173),EXP(K3173),"")</f>
        <v/>
      </c>
      <c r="M3173" s="18" t="inlineStr">
        <is>
          <t>every value from 0.01 to 24.55 in steps of 0.01</t>
        </is>
      </c>
      <c r="N3173" s="18" t="inlineStr">
        <is>
          <t>buildings|large|distance_to_river_km</t>
        </is>
      </c>
    </row>
    <row r="3174">
      <c r="B3174" s="18" t="inlineStr">
        <is>
          <t>buildings|large|distance_to_river_km|15.36</t>
        </is>
      </c>
      <c r="C3174" s="18" t="inlineStr">
        <is>
          <t>buildings</t>
        </is>
      </c>
      <c r="D3174" s="18" t="inlineStr">
        <is>
          <t>large</t>
        </is>
      </c>
      <c r="E3174" s="18" t="inlineStr">
        <is>
          <t>distance_to_river_km</t>
        </is>
      </c>
      <c r="F3174" s="18" t="inlineStr">
        <is>
          <t>spline value</t>
        </is>
      </c>
      <c r="G3174" s="18" t="n"/>
      <c r="H3174" s="33" t="n">
        <v>15.36</v>
      </c>
      <c r="I3174" s="33" t="n"/>
      <c r="J3174" s="33" t="n"/>
      <c r="K3174" s="34" t="n">
        <v>-1.018897319709106</v>
      </c>
      <c r="L3174" s="35">
        <f>IF(ISNUMBER(K3174),EXP(K3174),"")</f>
        <v/>
      </c>
      <c r="M3174" s="18" t="inlineStr">
        <is>
          <t>every value from 0.01 to 24.55 in steps of 0.01</t>
        </is>
      </c>
      <c r="N3174" s="18" t="inlineStr">
        <is>
          <t>buildings|large|distance_to_river_km</t>
        </is>
      </c>
    </row>
    <row r="3175">
      <c r="B3175" s="18" t="inlineStr">
        <is>
          <t>buildings|large|distance_to_river_km|15.37</t>
        </is>
      </c>
      <c r="C3175" s="18" t="inlineStr">
        <is>
          <t>buildings</t>
        </is>
      </c>
      <c r="D3175" s="18" t="inlineStr">
        <is>
          <t>large</t>
        </is>
      </c>
      <c r="E3175" s="18" t="inlineStr">
        <is>
          <t>distance_to_river_km</t>
        </is>
      </c>
      <c r="F3175" s="18" t="inlineStr">
        <is>
          <t>spline value</t>
        </is>
      </c>
      <c r="G3175" s="18" t="n"/>
      <c r="H3175" s="33" t="n">
        <v>15.37</v>
      </c>
      <c r="I3175" s="33" t="n"/>
      <c r="J3175" s="33" t="n"/>
      <c r="K3175" s="34" t="n">
        <v>-1.019036532834039</v>
      </c>
      <c r="L3175" s="35">
        <f>IF(ISNUMBER(K3175),EXP(K3175),"")</f>
        <v/>
      </c>
      <c r="M3175" s="18" t="inlineStr">
        <is>
          <t>every value from 0.01 to 24.55 in steps of 0.01</t>
        </is>
      </c>
      <c r="N3175" s="18" t="inlineStr">
        <is>
          <t>buildings|large|distance_to_river_km</t>
        </is>
      </c>
    </row>
    <row r="3176">
      <c r="B3176" s="18" t="inlineStr">
        <is>
          <t>buildings|large|distance_to_river_km|15.38</t>
        </is>
      </c>
      <c r="C3176" s="18" t="inlineStr">
        <is>
          <t>buildings</t>
        </is>
      </c>
      <c r="D3176" s="18" t="inlineStr">
        <is>
          <t>large</t>
        </is>
      </c>
      <c r="E3176" s="18" t="inlineStr">
        <is>
          <t>distance_to_river_km</t>
        </is>
      </c>
      <c r="F3176" s="18" t="inlineStr">
        <is>
          <t>spline value</t>
        </is>
      </c>
      <c r="G3176" s="18" t="n"/>
      <c r="H3176" s="33" t="n">
        <v>15.38</v>
      </c>
      <c r="I3176" s="33" t="n"/>
      <c r="J3176" s="33" t="n"/>
      <c r="K3176" s="34" t="n">
        <v>-1.019175607620615</v>
      </c>
      <c r="L3176" s="35">
        <f>IF(ISNUMBER(K3176),EXP(K3176),"")</f>
        <v/>
      </c>
      <c r="M3176" s="18" t="inlineStr">
        <is>
          <t>every value from 0.01 to 24.55 in steps of 0.01</t>
        </is>
      </c>
      <c r="N3176" s="18" t="inlineStr">
        <is>
          <t>buildings|large|distance_to_river_km</t>
        </is>
      </c>
    </row>
    <row r="3177">
      <c r="B3177" s="18" t="inlineStr">
        <is>
          <t>buildings|large|distance_to_river_km|15.39</t>
        </is>
      </c>
      <c r="C3177" s="18" t="inlineStr">
        <is>
          <t>buildings</t>
        </is>
      </c>
      <c r="D3177" s="18" t="inlineStr">
        <is>
          <t>large</t>
        </is>
      </c>
      <c r="E3177" s="18" t="inlineStr">
        <is>
          <t>distance_to_river_km</t>
        </is>
      </c>
      <c r="F3177" s="18" t="inlineStr">
        <is>
          <t>spline value</t>
        </is>
      </c>
      <c r="G3177" s="18" t="n"/>
      <c r="H3177" s="33" t="n">
        <v>15.39</v>
      </c>
      <c r="I3177" s="33" t="n"/>
      <c r="J3177" s="33" t="n"/>
      <c r="K3177" s="34" t="n">
        <v>-1.019314543981939</v>
      </c>
      <c r="L3177" s="35">
        <f>IF(ISNUMBER(K3177),EXP(K3177),"")</f>
        <v/>
      </c>
      <c r="M3177" s="18" t="inlineStr">
        <is>
          <t>every value from 0.01 to 24.55 in steps of 0.01</t>
        </is>
      </c>
      <c r="N3177" s="18" t="inlineStr">
        <is>
          <t>buildings|large|distance_to_river_km</t>
        </is>
      </c>
    </row>
    <row r="3178">
      <c r="B3178" s="18" t="inlineStr">
        <is>
          <t>buildings|large|distance_to_river_km|15.40</t>
        </is>
      </c>
      <c r="C3178" s="18" t="inlineStr">
        <is>
          <t>buildings</t>
        </is>
      </c>
      <c r="D3178" s="18" t="inlineStr">
        <is>
          <t>large</t>
        </is>
      </c>
      <c r="E3178" s="18" t="inlineStr">
        <is>
          <t>distance_to_river_km</t>
        </is>
      </c>
      <c r="F3178" s="18" t="inlineStr">
        <is>
          <t>spline value</t>
        </is>
      </c>
      <c r="G3178" s="18" t="n"/>
      <c r="H3178" s="33" t="n">
        <v>15.4</v>
      </c>
      <c r="I3178" s="33" t="n"/>
      <c r="J3178" s="33" t="n"/>
      <c r="K3178" s="34" t="n">
        <v>-1.019453341831114</v>
      </c>
      <c r="L3178" s="35">
        <f>IF(ISNUMBER(K3178),EXP(K3178),"")</f>
        <v/>
      </c>
      <c r="M3178" s="18" t="inlineStr">
        <is>
          <t>every value from 0.01 to 24.55 in steps of 0.01</t>
        </is>
      </c>
      <c r="N3178" s="18" t="inlineStr">
        <is>
          <t>buildings|large|distance_to_river_km</t>
        </is>
      </c>
    </row>
    <row r="3179">
      <c r="B3179" s="18" t="inlineStr">
        <is>
          <t>buildings|large|distance_to_river_km|15.41</t>
        </is>
      </c>
      <c r="C3179" s="18" t="inlineStr">
        <is>
          <t>buildings</t>
        </is>
      </c>
      <c r="D3179" s="18" t="inlineStr">
        <is>
          <t>large</t>
        </is>
      </c>
      <c r="E3179" s="18" t="inlineStr">
        <is>
          <t>distance_to_river_km</t>
        </is>
      </c>
      <c r="F3179" s="18" t="inlineStr">
        <is>
          <t>spline value</t>
        </is>
      </c>
      <c r="G3179" s="18" t="n"/>
      <c r="H3179" s="33" t="n">
        <v>15.41</v>
      </c>
      <c r="I3179" s="33" t="n"/>
      <c r="J3179" s="33" t="n"/>
      <c r="K3179" s="34" t="n">
        <v>-1.019592001081244</v>
      </c>
      <c r="L3179" s="35">
        <f>IF(ISNUMBER(K3179),EXP(K3179),"")</f>
        <v/>
      </c>
      <c r="M3179" s="18" t="inlineStr">
        <is>
          <t>every value from 0.01 to 24.55 in steps of 0.01</t>
        </is>
      </c>
      <c r="N3179" s="18" t="inlineStr">
        <is>
          <t>buildings|large|distance_to_river_km</t>
        </is>
      </c>
    </row>
    <row r="3180">
      <c r="B3180" s="18" t="inlineStr">
        <is>
          <t>buildings|large|distance_to_river_km|15.42</t>
        </is>
      </c>
      <c r="C3180" s="18" t="inlineStr">
        <is>
          <t>buildings</t>
        </is>
      </c>
      <c r="D3180" s="18" t="inlineStr">
        <is>
          <t>large</t>
        </is>
      </c>
      <c r="E3180" s="18" t="inlineStr">
        <is>
          <t>distance_to_river_km</t>
        </is>
      </c>
      <c r="F3180" s="18" t="inlineStr">
        <is>
          <t>spline value</t>
        </is>
      </c>
      <c r="G3180" s="18" t="n"/>
      <c r="H3180" s="33" t="n">
        <v>15.42</v>
      </c>
      <c r="I3180" s="33" t="n"/>
      <c r="J3180" s="33" t="n"/>
      <c r="K3180" s="34" t="n">
        <v>-1.019730521645434</v>
      </c>
      <c r="L3180" s="35">
        <f>IF(ISNUMBER(K3180),EXP(K3180),"")</f>
        <v/>
      </c>
      <c r="M3180" s="18" t="inlineStr">
        <is>
          <t>every value from 0.01 to 24.55 in steps of 0.01</t>
        </is>
      </c>
      <c r="N3180" s="18" t="inlineStr">
        <is>
          <t>buildings|large|distance_to_river_km</t>
        </is>
      </c>
    </row>
    <row r="3181">
      <c r="B3181" s="18" t="inlineStr">
        <is>
          <t>buildings|large|distance_to_river_km|15.43</t>
        </is>
      </c>
      <c r="C3181" s="18" t="inlineStr">
        <is>
          <t>buildings</t>
        </is>
      </c>
      <c r="D3181" s="18" t="inlineStr">
        <is>
          <t>large</t>
        </is>
      </c>
      <c r="E3181" s="18" t="inlineStr">
        <is>
          <t>distance_to_river_km</t>
        </is>
      </c>
      <c r="F3181" s="18" t="inlineStr">
        <is>
          <t>spline value</t>
        </is>
      </c>
      <c r="G3181" s="18" t="n"/>
      <c r="H3181" s="33" t="n">
        <v>15.43</v>
      </c>
      <c r="I3181" s="33" t="n"/>
      <c r="J3181" s="33" t="n"/>
      <c r="K3181" s="34" t="n">
        <v>-1.019868903436788</v>
      </c>
      <c r="L3181" s="35">
        <f>IF(ISNUMBER(K3181),EXP(K3181),"")</f>
        <v/>
      </c>
      <c r="M3181" s="18" t="inlineStr">
        <is>
          <t>every value from 0.01 to 24.55 in steps of 0.01</t>
        </is>
      </c>
      <c r="N3181" s="18" t="inlineStr">
        <is>
          <t>buildings|large|distance_to_river_km</t>
        </is>
      </c>
    </row>
    <row r="3182">
      <c r="B3182" s="18" t="inlineStr">
        <is>
          <t>buildings|large|distance_to_river_km|15.44</t>
        </is>
      </c>
      <c r="C3182" s="18" t="inlineStr">
        <is>
          <t>buildings</t>
        </is>
      </c>
      <c r="D3182" s="18" t="inlineStr">
        <is>
          <t>large</t>
        </is>
      </c>
      <c r="E3182" s="18" t="inlineStr">
        <is>
          <t>distance_to_river_km</t>
        </is>
      </c>
      <c r="F3182" s="18" t="inlineStr">
        <is>
          <t>spline value</t>
        </is>
      </c>
      <c r="G3182" s="18" t="n"/>
      <c r="H3182" s="33" t="n">
        <v>15.44</v>
      </c>
      <c r="I3182" s="33" t="n"/>
      <c r="J3182" s="33" t="n"/>
      <c r="K3182" s="34" t="n">
        <v>-1.020007146368409</v>
      </c>
      <c r="L3182" s="35">
        <f>IF(ISNUMBER(K3182),EXP(K3182),"")</f>
        <v/>
      </c>
      <c r="M3182" s="18" t="inlineStr">
        <is>
          <t>every value from 0.01 to 24.55 in steps of 0.01</t>
        </is>
      </c>
      <c r="N3182" s="18" t="inlineStr">
        <is>
          <t>buildings|large|distance_to_river_km</t>
        </is>
      </c>
    </row>
    <row r="3183">
      <c r="B3183" s="18" t="inlineStr">
        <is>
          <t>buildings|large|distance_to_river_km|15.45</t>
        </is>
      </c>
      <c r="C3183" s="18" t="inlineStr">
        <is>
          <t>buildings</t>
        </is>
      </c>
      <c r="D3183" s="18" t="inlineStr">
        <is>
          <t>large</t>
        </is>
      </c>
      <c r="E3183" s="18" t="inlineStr">
        <is>
          <t>distance_to_river_km</t>
        </is>
      </c>
      <c r="F3183" s="18" t="inlineStr">
        <is>
          <t>spline value</t>
        </is>
      </c>
      <c r="G3183" s="18" t="n"/>
      <c r="H3183" s="33" t="n">
        <v>15.45</v>
      </c>
      <c r="I3183" s="33" t="n"/>
      <c r="J3183" s="33" t="n"/>
      <c r="K3183" s="34" t="n">
        <v>-1.020145250353402</v>
      </c>
      <c r="L3183" s="35">
        <f>IF(ISNUMBER(K3183),EXP(K3183),"")</f>
        <v/>
      </c>
      <c r="M3183" s="18" t="inlineStr">
        <is>
          <t>every value from 0.01 to 24.55 in steps of 0.01</t>
        </is>
      </c>
      <c r="N3183" s="18" t="inlineStr">
        <is>
          <t>buildings|large|distance_to_river_km</t>
        </is>
      </c>
    </row>
    <row r="3184">
      <c r="B3184" s="18" t="inlineStr">
        <is>
          <t>buildings|large|distance_to_river_km|15.46</t>
        </is>
      </c>
      <c r="C3184" s="18" t="inlineStr">
        <is>
          <t>buildings</t>
        </is>
      </c>
      <c r="D3184" s="18" t="inlineStr">
        <is>
          <t>large</t>
        </is>
      </c>
      <c r="E3184" s="18" t="inlineStr">
        <is>
          <t>distance_to_river_km</t>
        </is>
      </c>
      <c r="F3184" s="18" t="inlineStr">
        <is>
          <t>spline value</t>
        </is>
      </c>
      <c r="G3184" s="18" t="n"/>
      <c r="H3184" s="33" t="n">
        <v>15.46</v>
      </c>
      <c r="I3184" s="33" t="n"/>
      <c r="J3184" s="33" t="n"/>
      <c r="K3184" s="34" t="n">
        <v>-1.02028321530487</v>
      </c>
      <c r="L3184" s="35">
        <f>IF(ISNUMBER(K3184),EXP(K3184),"")</f>
        <v/>
      </c>
      <c r="M3184" s="18" t="inlineStr">
        <is>
          <t>every value from 0.01 to 24.55 in steps of 0.01</t>
        </is>
      </c>
      <c r="N3184" s="18" t="inlineStr">
        <is>
          <t>buildings|large|distance_to_river_km</t>
        </is>
      </c>
    </row>
    <row r="3185">
      <c r="B3185" s="18" t="inlineStr">
        <is>
          <t>buildings|large|distance_to_river_km|15.47</t>
        </is>
      </c>
      <c r="C3185" s="18" t="inlineStr">
        <is>
          <t>buildings</t>
        </is>
      </c>
      <c r="D3185" s="18" t="inlineStr">
        <is>
          <t>large</t>
        </is>
      </c>
      <c r="E3185" s="18" t="inlineStr">
        <is>
          <t>distance_to_river_km</t>
        </is>
      </c>
      <c r="F3185" s="18" t="inlineStr">
        <is>
          <t>spline value</t>
        </is>
      </c>
      <c r="G3185" s="18" t="n"/>
      <c r="H3185" s="33" t="n">
        <v>15.47</v>
      </c>
      <c r="I3185" s="33" t="n"/>
      <c r="J3185" s="33" t="n"/>
      <c r="K3185" s="34" t="n">
        <v>-1.020421041135918</v>
      </c>
      <c r="L3185" s="35">
        <f>IF(ISNUMBER(K3185),EXP(K3185),"")</f>
        <v/>
      </c>
      <c r="M3185" s="18" t="inlineStr">
        <is>
          <t>every value from 0.01 to 24.55 in steps of 0.01</t>
        </is>
      </c>
      <c r="N3185" s="18" t="inlineStr">
        <is>
          <t>buildings|large|distance_to_river_km</t>
        </is>
      </c>
    </row>
    <row r="3186">
      <c r="B3186" s="18" t="inlineStr">
        <is>
          <t>buildings|large|distance_to_river_km|15.48</t>
        </is>
      </c>
      <c r="C3186" s="18" t="inlineStr">
        <is>
          <t>buildings</t>
        </is>
      </c>
      <c r="D3186" s="18" t="inlineStr">
        <is>
          <t>large</t>
        </is>
      </c>
      <c r="E3186" s="18" t="inlineStr">
        <is>
          <t>distance_to_river_km</t>
        </is>
      </c>
      <c r="F3186" s="18" t="inlineStr">
        <is>
          <t>spline value</t>
        </is>
      </c>
      <c r="G3186" s="18" t="n"/>
      <c r="H3186" s="33" t="n">
        <v>15.48</v>
      </c>
      <c r="I3186" s="33" t="n"/>
      <c r="J3186" s="33" t="n"/>
      <c r="K3186" s="34" t="n">
        <v>-1.02055872775965</v>
      </c>
      <c r="L3186" s="35">
        <f>IF(ISNUMBER(K3186),EXP(K3186),"")</f>
        <v/>
      </c>
      <c r="M3186" s="18" t="inlineStr">
        <is>
          <t>every value from 0.01 to 24.55 in steps of 0.01</t>
        </is>
      </c>
      <c r="N3186" s="18" t="inlineStr">
        <is>
          <t>buildings|large|distance_to_river_km</t>
        </is>
      </c>
    </row>
    <row r="3187">
      <c r="B3187" s="18" t="inlineStr">
        <is>
          <t>buildings|large|distance_to_river_km|15.49</t>
        </is>
      </c>
      <c r="C3187" s="18" t="inlineStr">
        <is>
          <t>buildings</t>
        </is>
      </c>
      <c r="D3187" s="18" t="inlineStr">
        <is>
          <t>large</t>
        </is>
      </c>
      <c r="E3187" s="18" t="inlineStr">
        <is>
          <t>distance_to_river_km</t>
        </is>
      </c>
      <c r="F3187" s="18" t="inlineStr">
        <is>
          <t>spline value</t>
        </is>
      </c>
      <c r="G3187" s="18" t="n"/>
      <c r="H3187" s="33" t="n">
        <v>15.49</v>
      </c>
      <c r="I3187" s="33" t="n"/>
      <c r="J3187" s="33" t="n"/>
      <c r="K3187" s="34" t="n">
        <v>-1.02069627508917</v>
      </c>
      <c r="L3187" s="35">
        <f>IF(ISNUMBER(K3187),EXP(K3187),"")</f>
        <v/>
      </c>
      <c r="M3187" s="18" t="inlineStr">
        <is>
          <t>every value from 0.01 to 24.55 in steps of 0.01</t>
        </is>
      </c>
      <c r="N3187" s="18" t="inlineStr">
        <is>
          <t>buildings|large|distance_to_river_km</t>
        </is>
      </c>
    </row>
    <row r="3188">
      <c r="B3188" s="18" t="inlineStr">
        <is>
          <t>buildings|large|distance_to_river_km|15.50</t>
        </is>
      </c>
      <c r="C3188" s="18" t="inlineStr">
        <is>
          <t>buildings</t>
        </is>
      </c>
      <c r="D3188" s="18" t="inlineStr">
        <is>
          <t>large</t>
        </is>
      </c>
      <c r="E3188" s="18" t="inlineStr">
        <is>
          <t>distance_to_river_km</t>
        </is>
      </c>
      <c r="F3188" s="18" t="inlineStr">
        <is>
          <t>spline value</t>
        </is>
      </c>
      <c r="G3188" s="18" t="n"/>
      <c r="H3188" s="33" t="n">
        <v>15.5</v>
      </c>
      <c r="I3188" s="33" t="n"/>
      <c r="J3188" s="33" t="n"/>
      <c r="K3188" s="34" t="n">
        <v>-1.020833683037581</v>
      </c>
      <c r="L3188" s="35">
        <f>IF(ISNUMBER(K3188),EXP(K3188),"")</f>
        <v/>
      </c>
      <c r="M3188" s="18" t="inlineStr">
        <is>
          <t>every value from 0.01 to 24.55 in steps of 0.01</t>
        </is>
      </c>
      <c r="N3188" s="18" t="inlineStr">
        <is>
          <t>buildings|large|distance_to_river_km</t>
        </is>
      </c>
    </row>
    <row r="3189">
      <c r="B3189" s="18" t="inlineStr">
        <is>
          <t>buildings|large|distance_to_river_km|15.51</t>
        </is>
      </c>
      <c r="C3189" s="18" t="inlineStr">
        <is>
          <t>buildings</t>
        </is>
      </c>
      <c r="D3189" s="18" t="inlineStr">
        <is>
          <t>large</t>
        </is>
      </c>
      <c r="E3189" s="18" t="inlineStr">
        <is>
          <t>distance_to_river_km</t>
        </is>
      </c>
      <c r="F3189" s="18" t="inlineStr">
        <is>
          <t>spline value</t>
        </is>
      </c>
      <c r="G3189" s="18" t="n"/>
      <c r="H3189" s="33" t="n">
        <v>15.51</v>
      </c>
      <c r="I3189" s="33" t="n"/>
      <c r="J3189" s="33" t="n"/>
      <c r="K3189" s="34" t="n">
        <v>-1.020970951517989</v>
      </c>
      <c r="L3189" s="35">
        <f>IF(ISNUMBER(K3189),EXP(K3189),"")</f>
        <v/>
      </c>
      <c r="M3189" s="18" t="inlineStr">
        <is>
          <t>every value from 0.01 to 24.55 in steps of 0.01</t>
        </is>
      </c>
      <c r="N3189" s="18" t="inlineStr">
        <is>
          <t>buildings|large|distance_to_river_km</t>
        </is>
      </c>
    </row>
    <row r="3190">
      <c r="B3190" s="18" t="inlineStr">
        <is>
          <t>buildings|large|distance_to_river_km|15.52</t>
        </is>
      </c>
      <c r="C3190" s="18" t="inlineStr">
        <is>
          <t>buildings</t>
        </is>
      </c>
      <c r="D3190" s="18" t="inlineStr">
        <is>
          <t>large</t>
        </is>
      </c>
      <c r="E3190" s="18" t="inlineStr">
        <is>
          <t>distance_to_river_km</t>
        </is>
      </c>
      <c r="F3190" s="18" t="inlineStr">
        <is>
          <t>spline value</t>
        </is>
      </c>
      <c r="G3190" s="18" t="n"/>
      <c r="H3190" s="33" t="n">
        <v>15.52</v>
      </c>
      <c r="I3190" s="33" t="n"/>
      <c r="J3190" s="33" t="n"/>
      <c r="K3190" s="34" t="n">
        <v>-1.021108080443496</v>
      </c>
      <c r="L3190" s="35">
        <f>IF(ISNUMBER(K3190),EXP(K3190),"")</f>
        <v/>
      </c>
      <c r="M3190" s="18" t="inlineStr">
        <is>
          <t>every value from 0.01 to 24.55 in steps of 0.01</t>
        </is>
      </c>
      <c r="N3190" s="18" t="inlineStr">
        <is>
          <t>buildings|large|distance_to_river_km</t>
        </is>
      </c>
    </row>
    <row r="3191">
      <c r="B3191" s="18" t="inlineStr">
        <is>
          <t>buildings|large|distance_to_river_km|15.53</t>
        </is>
      </c>
      <c r="C3191" s="18" t="inlineStr">
        <is>
          <t>buildings</t>
        </is>
      </c>
      <c r="D3191" s="18" t="inlineStr">
        <is>
          <t>large</t>
        </is>
      </c>
      <c r="E3191" s="18" t="inlineStr">
        <is>
          <t>distance_to_river_km</t>
        </is>
      </c>
      <c r="F3191" s="18" t="inlineStr">
        <is>
          <t>spline value</t>
        </is>
      </c>
      <c r="G3191" s="18" t="n"/>
      <c r="H3191" s="33" t="n">
        <v>15.53</v>
      </c>
      <c r="I3191" s="33" t="n"/>
      <c r="J3191" s="33" t="n"/>
      <c r="K3191" s="34" t="n">
        <v>-1.021245069727208</v>
      </c>
      <c r="L3191" s="35">
        <f>IF(ISNUMBER(K3191),EXP(K3191),"")</f>
        <v/>
      </c>
      <c r="M3191" s="18" t="inlineStr">
        <is>
          <t>every value from 0.01 to 24.55 in steps of 0.01</t>
        </is>
      </c>
      <c r="N3191" s="18" t="inlineStr">
        <is>
          <t>buildings|large|distance_to_river_km</t>
        </is>
      </c>
    </row>
    <row r="3192">
      <c r="B3192" s="18" t="inlineStr">
        <is>
          <t>buildings|large|distance_to_river_km|15.54</t>
        </is>
      </c>
      <c r="C3192" s="18" t="inlineStr">
        <is>
          <t>buildings</t>
        </is>
      </c>
      <c r="D3192" s="18" t="inlineStr">
        <is>
          <t>large</t>
        </is>
      </c>
      <c r="E3192" s="18" t="inlineStr">
        <is>
          <t>distance_to_river_km</t>
        </is>
      </c>
      <c r="F3192" s="18" t="inlineStr">
        <is>
          <t>spline value</t>
        </is>
      </c>
      <c r="G3192" s="18" t="n"/>
      <c r="H3192" s="33" t="n">
        <v>15.54</v>
      </c>
      <c r="I3192" s="33" t="n"/>
      <c r="J3192" s="33" t="n"/>
      <c r="K3192" s="34" t="n">
        <v>-1.021381919282227</v>
      </c>
      <c r="L3192" s="35">
        <f>IF(ISNUMBER(K3192),EXP(K3192),"")</f>
        <v/>
      </c>
      <c r="M3192" s="18" t="inlineStr">
        <is>
          <t>every value from 0.01 to 24.55 in steps of 0.01</t>
        </is>
      </c>
      <c r="N3192" s="18" t="inlineStr">
        <is>
          <t>buildings|large|distance_to_river_km</t>
        </is>
      </c>
    </row>
    <row r="3193">
      <c r="B3193" s="18" t="inlineStr">
        <is>
          <t>buildings|large|distance_to_river_km|15.55</t>
        </is>
      </c>
      <c r="C3193" s="18" t="inlineStr">
        <is>
          <t>buildings</t>
        </is>
      </c>
      <c r="D3193" s="18" t="inlineStr">
        <is>
          <t>large</t>
        </is>
      </c>
      <c r="E3193" s="18" t="inlineStr">
        <is>
          <t>distance_to_river_km</t>
        </is>
      </c>
      <c r="F3193" s="18" t="inlineStr">
        <is>
          <t>spline value</t>
        </is>
      </c>
      <c r="G3193" s="18" t="n"/>
      <c r="H3193" s="33" t="n">
        <v>15.55</v>
      </c>
      <c r="I3193" s="33" t="n"/>
      <c r="J3193" s="33" t="n"/>
      <c r="K3193" s="34" t="n">
        <v>-1.021518629021659</v>
      </c>
      <c r="L3193" s="35">
        <f>IF(ISNUMBER(K3193),EXP(K3193),"")</f>
        <v/>
      </c>
      <c r="M3193" s="18" t="inlineStr">
        <is>
          <t>every value from 0.01 to 24.55 in steps of 0.01</t>
        </is>
      </c>
      <c r="N3193" s="18" t="inlineStr">
        <is>
          <t>buildings|large|distance_to_river_km</t>
        </is>
      </c>
    </row>
    <row r="3194">
      <c r="B3194" s="18" t="inlineStr">
        <is>
          <t>buildings|large|distance_to_river_km|15.56</t>
        </is>
      </c>
      <c r="C3194" s="18" t="inlineStr">
        <is>
          <t>buildings</t>
        </is>
      </c>
      <c r="D3194" s="18" t="inlineStr">
        <is>
          <t>large</t>
        </is>
      </c>
      <c r="E3194" s="18" t="inlineStr">
        <is>
          <t>distance_to_river_km</t>
        </is>
      </c>
      <c r="F3194" s="18" t="inlineStr">
        <is>
          <t>spline value</t>
        </is>
      </c>
      <c r="G3194" s="18" t="n"/>
      <c r="H3194" s="33" t="n">
        <v>15.56</v>
      </c>
      <c r="I3194" s="33" t="n"/>
      <c r="J3194" s="33" t="n"/>
      <c r="K3194" s="34" t="n">
        <v>-1.021655198858607</v>
      </c>
      <c r="L3194" s="35">
        <f>IF(ISNUMBER(K3194),EXP(K3194),"")</f>
        <v/>
      </c>
      <c r="M3194" s="18" t="inlineStr">
        <is>
          <t>every value from 0.01 to 24.55 in steps of 0.01</t>
        </is>
      </c>
      <c r="N3194" s="18" t="inlineStr">
        <is>
          <t>buildings|large|distance_to_river_km</t>
        </is>
      </c>
    </row>
    <row r="3195">
      <c r="B3195" s="18" t="inlineStr">
        <is>
          <t>buildings|large|distance_to_river_km|15.57</t>
        </is>
      </c>
      <c r="C3195" s="18" t="inlineStr">
        <is>
          <t>buildings</t>
        </is>
      </c>
      <c r="D3195" s="18" t="inlineStr">
        <is>
          <t>large</t>
        </is>
      </c>
      <c r="E3195" s="18" t="inlineStr">
        <is>
          <t>distance_to_river_km</t>
        </is>
      </c>
      <c r="F3195" s="18" t="inlineStr">
        <is>
          <t>spline value</t>
        </is>
      </c>
      <c r="G3195" s="18" t="n"/>
      <c r="H3195" s="33" t="n">
        <v>15.57</v>
      </c>
      <c r="I3195" s="33" t="n"/>
      <c r="J3195" s="33" t="n"/>
      <c r="K3195" s="34" t="n">
        <v>-1.021791628706175</v>
      </c>
      <c r="L3195" s="35">
        <f>IF(ISNUMBER(K3195),EXP(K3195),"")</f>
        <v/>
      </c>
      <c r="M3195" s="18" t="inlineStr">
        <is>
          <t>every value from 0.01 to 24.55 in steps of 0.01</t>
        </is>
      </c>
      <c r="N3195" s="18" t="inlineStr">
        <is>
          <t>buildings|large|distance_to_river_km</t>
        </is>
      </c>
    </row>
    <row r="3196">
      <c r="B3196" s="18" t="inlineStr">
        <is>
          <t>buildings|large|distance_to_river_km|15.58</t>
        </is>
      </c>
      <c r="C3196" s="18" t="inlineStr">
        <is>
          <t>buildings</t>
        </is>
      </c>
      <c r="D3196" s="18" t="inlineStr">
        <is>
          <t>large</t>
        </is>
      </c>
      <c r="E3196" s="18" t="inlineStr">
        <is>
          <t>distance_to_river_km</t>
        </is>
      </c>
      <c r="F3196" s="18" t="inlineStr">
        <is>
          <t>spline value</t>
        </is>
      </c>
      <c r="G3196" s="18" t="n"/>
      <c r="H3196" s="33" t="n">
        <v>15.58</v>
      </c>
      <c r="I3196" s="33" t="n"/>
      <c r="J3196" s="33" t="n"/>
      <c r="K3196" s="34" t="n">
        <v>-1.021927918477467</v>
      </c>
      <c r="L3196" s="35">
        <f>IF(ISNUMBER(K3196),EXP(K3196),"")</f>
        <v/>
      </c>
      <c r="M3196" s="18" t="inlineStr">
        <is>
          <t>every value from 0.01 to 24.55 in steps of 0.01</t>
        </is>
      </c>
      <c r="N3196" s="18" t="inlineStr">
        <is>
          <t>buildings|large|distance_to_river_km</t>
        </is>
      </c>
    </row>
    <row r="3197">
      <c r="B3197" s="18" t="inlineStr">
        <is>
          <t>buildings|large|distance_to_river_km|15.59</t>
        </is>
      </c>
      <c r="C3197" s="18" t="inlineStr">
        <is>
          <t>buildings</t>
        </is>
      </c>
      <c r="D3197" s="18" t="inlineStr">
        <is>
          <t>large</t>
        </is>
      </c>
      <c r="E3197" s="18" t="inlineStr">
        <is>
          <t>distance_to_river_km</t>
        </is>
      </c>
      <c r="F3197" s="18" t="inlineStr">
        <is>
          <t>spline value</t>
        </is>
      </c>
      <c r="G3197" s="18" t="n"/>
      <c r="H3197" s="33" t="n">
        <v>15.59</v>
      </c>
      <c r="I3197" s="33" t="n"/>
      <c r="J3197" s="33" t="n"/>
      <c r="K3197" s="34" t="n">
        <v>-1.022064068085588</v>
      </c>
      <c r="L3197" s="35">
        <f>IF(ISNUMBER(K3197),EXP(K3197),"")</f>
        <v/>
      </c>
      <c r="M3197" s="18" t="inlineStr">
        <is>
          <t>every value from 0.01 to 24.55 in steps of 0.01</t>
        </is>
      </c>
      <c r="N3197" s="18" t="inlineStr">
        <is>
          <t>buildings|large|distance_to_river_km</t>
        </is>
      </c>
    </row>
    <row r="3198">
      <c r="B3198" s="18" t="inlineStr">
        <is>
          <t>buildings|large|distance_to_river_km|15.60</t>
        </is>
      </c>
      <c r="C3198" s="18" t="inlineStr">
        <is>
          <t>buildings</t>
        </is>
      </c>
      <c r="D3198" s="18" t="inlineStr">
        <is>
          <t>large</t>
        </is>
      </c>
      <c r="E3198" s="18" t="inlineStr">
        <is>
          <t>distance_to_river_km</t>
        </is>
      </c>
      <c r="F3198" s="18" t="inlineStr">
        <is>
          <t>spline value</t>
        </is>
      </c>
      <c r="G3198" s="18" t="n"/>
      <c r="H3198" s="33" t="n">
        <v>15.6</v>
      </c>
      <c r="I3198" s="33" t="n"/>
      <c r="J3198" s="33" t="n"/>
      <c r="K3198" s="34" t="n">
        <v>-1.022200077443641</v>
      </c>
      <c r="L3198" s="35">
        <f>IF(ISNUMBER(K3198),EXP(K3198),"")</f>
        <v/>
      </c>
      <c r="M3198" s="18" t="inlineStr">
        <is>
          <t>every value from 0.01 to 24.55 in steps of 0.01</t>
        </is>
      </c>
      <c r="N3198" s="18" t="inlineStr">
        <is>
          <t>buildings|large|distance_to_river_km</t>
        </is>
      </c>
    </row>
    <row r="3199">
      <c r="B3199" s="18" t="inlineStr">
        <is>
          <t>buildings|large|distance_to_river_km|15.61</t>
        </is>
      </c>
      <c r="C3199" s="18" t="inlineStr">
        <is>
          <t>buildings</t>
        </is>
      </c>
      <c r="D3199" s="18" t="inlineStr">
        <is>
          <t>large</t>
        </is>
      </c>
      <c r="E3199" s="18" t="inlineStr">
        <is>
          <t>distance_to_river_km</t>
        </is>
      </c>
      <c r="F3199" s="18" t="inlineStr">
        <is>
          <t>spline value</t>
        </is>
      </c>
      <c r="G3199" s="18" t="n"/>
      <c r="H3199" s="33" t="n">
        <v>15.61</v>
      </c>
      <c r="I3199" s="33" t="n"/>
      <c r="J3199" s="33" t="n"/>
      <c r="K3199" s="34" t="n">
        <v>-1.02233594646473</v>
      </c>
      <c r="L3199" s="35">
        <f>IF(ISNUMBER(K3199),EXP(K3199),"")</f>
        <v/>
      </c>
      <c r="M3199" s="18" t="inlineStr">
        <is>
          <t>every value from 0.01 to 24.55 in steps of 0.01</t>
        </is>
      </c>
      <c r="N3199" s="18" t="inlineStr">
        <is>
          <t>buildings|large|distance_to_river_km</t>
        </is>
      </c>
    </row>
    <row r="3200">
      <c r="B3200" s="18" t="inlineStr">
        <is>
          <t>buildings|large|distance_to_river_km|15.62</t>
        </is>
      </c>
      <c r="C3200" s="18" t="inlineStr">
        <is>
          <t>buildings</t>
        </is>
      </c>
      <c r="D3200" s="18" t="inlineStr">
        <is>
          <t>large</t>
        </is>
      </c>
      <c r="E3200" s="18" t="inlineStr">
        <is>
          <t>distance_to_river_km</t>
        </is>
      </c>
      <c r="F3200" s="18" t="inlineStr">
        <is>
          <t>spline value</t>
        </is>
      </c>
      <c r="G3200" s="18" t="n"/>
      <c r="H3200" s="33" t="n">
        <v>15.62</v>
      </c>
      <c r="I3200" s="33" t="n"/>
      <c r="J3200" s="33" t="n"/>
      <c r="K3200" s="34" t="n">
        <v>-1.02247167506196</v>
      </c>
      <c r="L3200" s="35">
        <f>IF(ISNUMBER(K3200),EXP(K3200),"")</f>
        <v/>
      </c>
      <c r="M3200" s="18" t="inlineStr">
        <is>
          <t>every value from 0.01 to 24.55 in steps of 0.01</t>
        </is>
      </c>
      <c r="N3200" s="18" t="inlineStr">
        <is>
          <t>buildings|large|distance_to_river_km</t>
        </is>
      </c>
    </row>
    <row r="3201">
      <c r="B3201" s="18" t="inlineStr">
        <is>
          <t>buildings|large|distance_to_river_km|15.63</t>
        </is>
      </c>
      <c r="C3201" s="18" t="inlineStr">
        <is>
          <t>buildings</t>
        </is>
      </c>
      <c r="D3201" s="18" t="inlineStr">
        <is>
          <t>large</t>
        </is>
      </c>
      <c r="E3201" s="18" t="inlineStr">
        <is>
          <t>distance_to_river_km</t>
        </is>
      </c>
      <c r="F3201" s="18" t="inlineStr">
        <is>
          <t>spline value</t>
        </is>
      </c>
      <c r="G3201" s="18" t="n"/>
      <c r="H3201" s="33" t="n">
        <v>15.63</v>
      </c>
      <c r="I3201" s="33" t="n"/>
      <c r="J3201" s="33" t="n"/>
      <c r="K3201" s="34" t="n">
        <v>-1.022607263148434</v>
      </c>
      <c r="L3201" s="35">
        <f>IF(ISNUMBER(K3201),EXP(K3201),"")</f>
        <v/>
      </c>
      <c r="M3201" s="18" t="inlineStr">
        <is>
          <t>every value from 0.01 to 24.55 in steps of 0.01</t>
        </is>
      </c>
      <c r="N3201" s="18" t="inlineStr">
        <is>
          <t>buildings|large|distance_to_river_km</t>
        </is>
      </c>
    </row>
    <row r="3202">
      <c r="B3202" s="18" t="inlineStr">
        <is>
          <t>buildings|large|distance_to_river_km|15.64</t>
        </is>
      </c>
      <c r="C3202" s="18" t="inlineStr">
        <is>
          <t>buildings</t>
        </is>
      </c>
      <c r="D3202" s="18" t="inlineStr">
        <is>
          <t>large</t>
        </is>
      </c>
      <c r="E3202" s="18" t="inlineStr">
        <is>
          <t>distance_to_river_km</t>
        </is>
      </c>
      <c r="F3202" s="18" t="inlineStr">
        <is>
          <t>spline value</t>
        </is>
      </c>
      <c r="G3202" s="18" t="n"/>
      <c r="H3202" s="33" t="n">
        <v>15.64</v>
      </c>
      <c r="I3202" s="33" t="n"/>
      <c r="J3202" s="33" t="n"/>
      <c r="K3202" s="34" t="n">
        <v>-1.022742710637257</v>
      </c>
      <c r="L3202" s="35">
        <f>IF(ISNUMBER(K3202),EXP(K3202),"")</f>
        <v/>
      </c>
      <c r="M3202" s="18" t="inlineStr">
        <is>
          <t>every value from 0.01 to 24.55 in steps of 0.01</t>
        </is>
      </c>
      <c r="N3202" s="18" t="inlineStr">
        <is>
          <t>buildings|large|distance_to_river_km</t>
        </is>
      </c>
    </row>
    <row r="3203">
      <c r="B3203" s="18" t="inlineStr">
        <is>
          <t>buildings|large|distance_to_river_km|15.65</t>
        </is>
      </c>
      <c r="C3203" s="18" t="inlineStr">
        <is>
          <t>buildings</t>
        </is>
      </c>
      <c r="D3203" s="18" t="inlineStr">
        <is>
          <t>large</t>
        </is>
      </c>
      <c r="E3203" s="18" t="inlineStr">
        <is>
          <t>distance_to_river_km</t>
        </is>
      </c>
      <c r="F3203" s="18" t="inlineStr">
        <is>
          <t>spline value</t>
        </is>
      </c>
      <c r="G3203" s="18" t="n"/>
      <c r="H3203" s="33" t="n">
        <v>15.65</v>
      </c>
      <c r="I3203" s="33" t="n"/>
      <c r="J3203" s="33" t="n"/>
      <c r="K3203" s="34" t="n">
        <v>-1.022878017441533</v>
      </c>
      <c r="L3203" s="35">
        <f>IF(ISNUMBER(K3203),EXP(K3203),"")</f>
        <v/>
      </c>
      <c r="M3203" s="18" t="inlineStr">
        <is>
          <t>every value from 0.01 to 24.55 in steps of 0.01</t>
        </is>
      </c>
      <c r="N3203" s="18" t="inlineStr">
        <is>
          <t>buildings|large|distance_to_river_km</t>
        </is>
      </c>
    </row>
    <row r="3204">
      <c r="B3204" s="18" t="inlineStr">
        <is>
          <t>buildings|large|distance_to_river_km|15.66</t>
        </is>
      </c>
      <c r="C3204" s="18" t="inlineStr">
        <is>
          <t>buildings</t>
        </is>
      </c>
      <c r="D3204" s="18" t="inlineStr">
        <is>
          <t>large</t>
        </is>
      </c>
      <c r="E3204" s="18" t="inlineStr">
        <is>
          <t>distance_to_river_km</t>
        </is>
      </c>
      <c r="F3204" s="18" t="inlineStr">
        <is>
          <t>spline value</t>
        </is>
      </c>
      <c r="G3204" s="18" t="n"/>
      <c r="H3204" s="33" t="n">
        <v>15.66</v>
      </c>
      <c r="I3204" s="33" t="n"/>
      <c r="J3204" s="33" t="n"/>
      <c r="K3204" s="34" t="n">
        <v>-1.023013183474364</v>
      </c>
      <c r="L3204" s="35">
        <f>IF(ISNUMBER(K3204),EXP(K3204),"")</f>
        <v/>
      </c>
      <c r="M3204" s="18" t="inlineStr">
        <is>
          <t>every value from 0.01 to 24.55 in steps of 0.01</t>
        </is>
      </c>
      <c r="N3204" s="18" t="inlineStr">
        <is>
          <t>buildings|large|distance_to_river_km</t>
        </is>
      </c>
    </row>
    <row r="3205">
      <c r="B3205" s="18" t="inlineStr">
        <is>
          <t>buildings|large|distance_to_river_km|15.67</t>
        </is>
      </c>
      <c r="C3205" s="18" t="inlineStr">
        <is>
          <t>buildings</t>
        </is>
      </c>
      <c r="D3205" s="18" t="inlineStr">
        <is>
          <t>large</t>
        </is>
      </c>
      <c r="E3205" s="18" t="inlineStr">
        <is>
          <t>distance_to_river_km</t>
        </is>
      </c>
      <c r="F3205" s="18" t="inlineStr">
        <is>
          <t>spline value</t>
        </is>
      </c>
      <c r="G3205" s="18" t="n"/>
      <c r="H3205" s="33" t="n">
        <v>15.67</v>
      </c>
      <c r="I3205" s="33" t="n"/>
      <c r="J3205" s="33" t="n"/>
      <c r="K3205" s="34" t="n">
        <v>-1.023148208648857</v>
      </c>
      <c r="L3205" s="35">
        <f>IF(ISNUMBER(K3205),EXP(K3205),"")</f>
        <v/>
      </c>
      <c r="M3205" s="18" t="inlineStr">
        <is>
          <t>every value from 0.01 to 24.55 in steps of 0.01</t>
        </is>
      </c>
      <c r="N3205" s="18" t="inlineStr">
        <is>
          <t>buildings|large|distance_to_river_km</t>
        </is>
      </c>
    </row>
    <row r="3206">
      <c r="B3206" s="18" t="inlineStr">
        <is>
          <t>buildings|large|distance_to_river_km|15.68</t>
        </is>
      </c>
      <c r="C3206" s="18" t="inlineStr">
        <is>
          <t>buildings</t>
        </is>
      </c>
      <c r="D3206" s="18" t="inlineStr">
        <is>
          <t>large</t>
        </is>
      </c>
      <c r="E3206" s="18" t="inlineStr">
        <is>
          <t>distance_to_river_km</t>
        </is>
      </c>
      <c r="F3206" s="18" t="inlineStr">
        <is>
          <t>spline value</t>
        </is>
      </c>
      <c r="G3206" s="18" t="n"/>
      <c r="H3206" s="33" t="n">
        <v>15.68</v>
      </c>
      <c r="I3206" s="33" t="n"/>
      <c r="J3206" s="33" t="n"/>
      <c r="K3206" s="34" t="n">
        <v>-1.023283092878115</v>
      </c>
      <c r="L3206" s="35">
        <f>IF(ISNUMBER(K3206),EXP(K3206),"")</f>
        <v/>
      </c>
      <c r="M3206" s="18" t="inlineStr">
        <is>
          <t>every value from 0.01 to 24.55 in steps of 0.01</t>
        </is>
      </c>
      <c r="N3206" s="18" t="inlineStr">
        <is>
          <t>buildings|large|distance_to_river_km</t>
        </is>
      </c>
    </row>
    <row r="3207">
      <c r="B3207" s="18" t="inlineStr">
        <is>
          <t>buildings|large|distance_to_river_km|15.69</t>
        </is>
      </c>
      <c r="C3207" s="18" t="inlineStr">
        <is>
          <t>buildings</t>
        </is>
      </c>
      <c r="D3207" s="18" t="inlineStr">
        <is>
          <t>large</t>
        </is>
      </c>
      <c r="E3207" s="18" t="inlineStr">
        <is>
          <t>distance_to_river_km</t>
        </is>
      </c>
      <c r="F3207" s="18" t="inlineStr">
        <is>
          <t>spline value</t>
        </is>
      </c>
      <c r="G3207" s="18" t="n"/>
      <c r="H3207" s="33" t="n">
        <v>15.69</v>
      </c>
      <c r="I3207" s="33" t="n"/>
      <c r="J3207" s="33" t="n"/>
      <c r="K3207" s="34" t="n">
        <v>-1.023417836075241</v>
      </c>
      <c r="L3207" s="35">
        <f>IF(ISNUMBER(K3207),EXP(K3207),"")</f>
        <v/>
      </c>
      <c r="M3207" s="18" t="inlineStr">
        <is>
          <t>every value from 0.01 to 24.55 in steps of 0.01</t>
        </is>
      </c>
      <c r="N3207" s="18" t="inlineStr">
        <is>
          <t>buildings|large|distance_to_river_km</t>
        </is>
      </c>
    </row>
    <row r="3208">
      <c r="B3208" s="18" t="inlineStr">
        <is>
          <t>buildings|large|distance_to_river_km|15.70</t>
        </is>
      </c>
      <c r="C3208" s="18" t="inlineStr">
        <is>
          <t>buildings</t>
        </is>
      </c>
      <c r="D3208" s="18" t="inlineStr">
        <is>
          <t>large</t>
        </is>
      </c>
      <c r="E3208" s="18" t="inlineStr">
        <is>
          <t>distance_to_river_km</t>
        </is>
      </c>
      <c r="F3208" s="18" t="inlineStr">
        <is>
          <t>spline value</t>
        </is>
      </c>
      <c r="G3208" s="18" t="n"/>
      <c r="H3208" s="33" t="n">
        <v>15.7</v>
      </c>
      <c r="I3208" s="33" t="n"/>
      <c r="J3208" s="33" t="n"/>
      <c r="K3208" s="34" t="n">
        <v>-1.02355243815334</v>
      </c>
      <c r="L3208" s="35">
        <f>IF(ISNUMBER(K3208),EXP(K3208),"")</f>
        <v/>
      </c>
      <c r="M3208" s="18" t="inlineStr">
        <is>
          <t>every value from 0.01 to 24.55 in steps of 0.01</t>
        </is>
      </c>
      <c r="N3208" s="18" t="inlineStr">
        <is>
          <t>buildings|large|distance_to_river_km</t>
        </is>
      </c>
    </row>
    <row r="3209">
      <c r="B3209" s="18" t="inlineStr">
        <is>
          <t>buildings|large|distance_to_river_km|15.71</t>
        </is>
      </c>
      <c r="C3209" s="18" t="inlineStr">
        <is>
          <t>buildings</t>
        </is>
      </c>
      <c r="D3209" s="18" t="inlineStr">
        <is>
          <t>large</t>
        </is>
      </c>
      <c r="E3209" s="18" t="inlineStr">
        <is>
          <t>distance_to_river_km</t>
        </is>
      </c>
      <c r="F3209" s="18" t="inlineStr">
        <is>
          <t>spline value</t>
        </is>
      </c>
      <c r="G3209" s="18" t="n"/>
      <c r="H3209" s="33" t="n">
        <v>15.71</v>
      </c>
      <c r="I3209" s="33" t="n"/>
      <c r="J3209" s="33" t="n"/>
      <c r="K3209" s="34" t="n">
        <v>-1.023686899025516</v>
      </c>
      <c r="L3209" s="35">
        <f>IF(ISNUMBER(K3209),EXP(K3209),"")</f>
        <v/>
      </c>
      <c r="M3209" s="18" t="inlineStr">
        <is>
          <t>every value from 0.01 to 24.55 in steps of 0.01</t>
        </is>
      </c>
      <c r="N3209" s="18" t="inlineStr">
        <is>
          <t>buildings|large|distance_to_river_km</t>
        </is>
      </c>
    </row>
    <row r="3210">
      <c r="B3210" s="18" t="inlineStr">
        <is>
          <t>buildings|large|distance_to_river_km|15.72</t>
        </is>
      </c>
      <c r="C3210" s="18" t="inlineStr">
        <is>
          <t>buildings</t>
        </is>
      </c>
      <c r="D3210" s="18" t="inlineStr">
        <is>
          <t>large</t>
        </is>
      </c>
      <c r="E3210" s="18" t="inlineStr">
        <is>
          <t>distance_to_river_km</t>
        </is>
      </c>
      <c r="F3210" s="18" t="inlineStr">
        <is>
          <t>spline value</t>
        </is>
      </c>
      <c r="G3210" s="18" t="n"/>
      <c r="H3210" s="33" t="n">
        <v>15.72</v>
      </c>
      <c r="I3210" s="33" t="n"/>
      <c r="J3210" s="33" t="n"/>
      <c r="K3210" s="34" t="n">
        <v>-1.023821218604873</v>
      </c>
      <c r="L3210" s="35">
        <f>IF(ISNUMBER(K3210),EXP(K3210),"")</f>
        <v/>
      </c>
      <c r="M3210" s="18" t="inlineStr">
        <is>
          <t>every value from 0.01 to 24.55 in steps of 0.01</t>
        </is>
      </c>
      <c r="N3210" s="18" t="inlineStr">
        <is>
          <t>buildings|large|distance_to_river_km</t>
        </is>
      </c>
    </row>
    <row r="3211">
      <c r="B3211" s="18" t="inlineStr">
        <is>
          <t>buildings|large|distance_to_river_km|15.73</t>
        </is>
      </c>
      <c r="C3211" s="18" t="inlineStr">
        <is>
          <t>buildings</t>
        </is>
      </c>
      <c r="D3211" s="18" t="inlineStr">
        <is>
          <t>large</t>
        </is>
      </c>
      <c r="E3211" s="18" t="inlineStr">
        <is>
          <t>distance_to_river_km</t>
        </is>
      </c>
      <c r="F3211" s="18" t="inlineStr">
        <is>
          <t>spline value</t>
        </is>
      </c>
      <c r="G3211" s="18" t="n"/>
      <c r="H3211" s="33" t="n">
        <v>15.73</v>
      </c>
      <c r="I3211" s="33" t="n"/>
      <c r="J3211" s="33" t="n"/>
      <c r="K3211" s="34" t="n">
        <v>-1.023955396804515</v>
      </c>
      <c r="L3211" s="35">
        <f>IF(ISNUMBER(K3211),EXP(K3211),"")</f>
        <v/>
      </c>
      <c r="M3211" s="18" t="inlineStr">
        <is>
          <t>every value from 0.01 to 24.55 in steps of 0.01</t>
        </is>
      </c>
      <c r="N3211" s="18" t="inlineStr">
        <is>
          <t>buildings|large|distance_to_river_km</t>
        </is>
      </c>
    </row>
    <row r="3212">
      <c r="B3212" s="18" t="inlineStr">
        <is>
          <t>buildings|large|distance_to_river_km|15.74</t>
        </is>
      </c>
      <c r="C3212" s="18" t="inlineStr">
        <is>
          <t>buildings</t>
        </is>
      </c>
      <c r="D3212" s="18" t="inlineStr">
        <is>
          <t>large</t>
        </is>
      </c>
      <c r="E3212" s="18" t="inlineStr">
        <is>
          <t>distance_to_river_km</t>
        </is>
      </c>
      <c r="F3212" s="18" t="inlineStr">
        <is>
          <t>spline value</t>
        </is>
      </c>
      <c r="G3212" s="18" t="n"/>
      <c r="H3212" s="33" t="n">
        <v>15.74</v>
      </c>
      <c r="I3212" s="33" t="n"/>
      <c r="J3212" s="33" t="n"/>
      <c r="K3212" s="34" t="n">
        <v>-1.024089433537545</v>
      </c>
      <c r="L3212" s="35">
        <f>IF(ISNUMBER(K3212),EXP(K3212),"")</f>
        <v/>
      </c>
      <c r="M3212" s="18" t="inlineStr">
        <is>
          <t>every value from 0.01 to 24.55 in steps of 0.01</t>
        </is>
      </c>
      <c r="N3212" s="18" t="inlineStr">
        <is>
          <t>buildings|large|distance_to_river_km</t>
        </is>
      </c>
    </row>
    <row r="3213">
      <c r="B3213" s="18" t="inlineStr">
        <is>
          <t>buildings|large|distance_to_river_km|15.75</t>
        </is>
      </c>
      <c r="C3213" s="18" t="inlineStr">
        <is>
          <t>buildings</t>
        </is>
      </c>
      <c r="D3213" s="18" t="inlineStr">
        <is>
          <t>large</t>
        </is>
      </c>
      <c r="E3213" s="18" t="inlineStr">
        <is>
          <t>distance_to_river_km</t>
        </is>
      </c>
      <c r="F3213" s="18" t="inlineStr">
        <is>
          <t>spline value</t>
        </is>
      </c>
      <c r="G3213" s="18" t="n"/>
      <c r="H3213" s="33" t="n">
        <v>15.75</v>
      </c>
      <c r="I3213" s="33" t="n"/>
      <c r="J3213" s="33" t="n"/>
      <c r="K3213" s="34" t="n">
        <v>-1.024223328717069</v>
      </c>
      <c r="L3213" s="35">
        <f>IF(ISNUMBER(K3213),EXP(K3213),"")</f>
        <v/>
      </c>
      <c r="M3213" s="18" t="inlineStr">
        <is>
          <t>every value from 0.01 to 24.55 in steps of 0.01</t>
        </is>
      </c>
      <c r="N3213" s="18" t="inlineStr">
        <is>
          <t>buildings|large|distance_to_river_km</t>
        </is>
      </c>
    </row>
    <row r="3214">
      <c r="B3214" s="18" t="inlineStr">
        <is>
          <t>buildings|large|distance_to_river_km|15.76</t>
        </is>
      </c>
      <c r="C3214" s="18" t="inlineStr">
        <is>
          <t>buildings</t>
        </is>
      </c>
      <c r="D3214" s="18" t="inlineStr">
        <is>
          <t>large</t>
        </is>
      </c>
      <c r="E3214" s="18" t="inlineStr">
        <is>
          <t>distance_to_river_km</t>
        </is>
      </c>
      <c r="F3214" s="18" t="inlineStr">
        <is>
          <t>spline value</t>
        </is>
      </c>
      <c r="G3214" s="18" t="n"/>
      <c r="H3214" s="33" t="n">
        <v>15.76</v>
      </c>
      <c r="I3214" s="33" t="n"/>
      <c r="J3214" s="33" t="n"/>
      <c r="K3214" s="34" t="n">
        <v>-1.02435708225619</v>
      </c>
      <c r="L3214" s="35">
        <f>IF(ISNUMBER(K3214),EXP(K3214),"")</f>
        <v/>
      </c>
      <c r="M3214" s="18" t="inlineStr">
        <is>
          <t>every value from 0.01 to 24.55 in steps of 0.01</t>
        </is>
      </c>
      <c r="N3214" s="18" t="inlineStr">
        <is>
          <t>buildings|large|distance_to_river_km</t>
        </is>
      </c>
    </row>
    <row r="3215">
      <c r="B3215" s="18" t="inlineStr">
        <is>
          <t>buildings|large|distance_to_river_km|15.77</t>
        </is>
      </c>
      <c r="C3215" s="18" t="inlineStr">
        <is>
          <t>buildings</t>
        </is>
      </c>
      <c r="D3215" s="18" t="inlineStr">
        <is>
          <t>large</t>
        </is>
      </c>
      <c r="E3215" s="18" t="inlineStr">
        <is>
          <t>distance_to_river_km</t>
        </is>
      </c>
      <c r="F3215" s="18" t="inlineStr">
        <is>
          <t>spline value</t>
        </is>
      </c>
      <c r="G3215" s="18" t="n"/>
      <c r="H3215" s="33" t="n">
        <v>15.77</v>
      </c>
      <c r="I3215" s="33" t="n"/>
      <c r="J3215" s="33" t="n"/>
      <c r="K3215" s="34" t="n">
        <v>-1.024490694068013</v>
      </c>
      <c r="L3215" s="35">
        <f>IF(ISNUMBER(K3215),EXP(K3215),"")</f>
        <v/>
      </c>
      <c r="M3215" s="18" t="inlineStr">
        <is>
          <t>every value from 0.01 to 24.55 in steps of 0.01</t>
        </is>
      </c>
      <c r="N3215" s="18" t="inlineStr">
        <is>
          <t>buildings|large|distance_to_river_km</t>
        </is>
      </c>
    </row>
    <row r="3216">
      <c r="B3216" s="18" t="inlineStr">
        <is>
          <t>buildings|large|distance_to_river_km|15.78</t>
        </is>
      </c>
      <c r="C3216" s="18" t="inlineStr">
        <is>
          <t>buildings</t>
        </is>
      </c>
      <c r="D3216" s="18" t="inlineStr">
        <is>
          <t>large</t>
        </is>
      </c>
      <c r="E3216" s="18" t="inlineStr">
        <is>
          <t>distance_to_river_km</t>
        </is>
      </c>
      <c r="F3216" s="18" t="inlineStr">
        <is>
          <t>spline value</t>
        </is>
      </c>
      <c r="G3216" s="18" t="n"/>
      <c r="H3216" s="33" t="n">
        <v>15.78</v>
      </c>
      <c r="I3216" s="33" t="n"/>
      <c r="J3216" s="33" t="n"/>
      <c r="K3216" s="34" t="n">
        <v>-1.02462416406564</v>
      </c>
      <c r="L3216" s="35">
        <f>IF(ISNUMBER(K3216),EXP(K3216),"")</f>
        <v/>
      </c>
      <c r="M3216" s="18" t="inlineStr">
        <is>
          <t>every value from 0.01 to 24.55 in steps of 0.01</t>
        </is>
      </c>
      <c r="N3216" s="18" t="inlineStr">
        <is>
          <t>buildings|large|distance_to_river_km</t>
        </is>
      </c>
    </row>
    <row r="3217">
      <c r="B3217" s="18" t="inlineStr">
        <is>
          <t>buildings|large|distance_to_river_km|15.79</t>
        </is>
      </c>
      <c r="C3217" s="18" t="inlineStr">
        <is>
          <t>buildings</t>
        </is>
      </c>
      <c r="D3217" s="18" t="inlineStr">
        <is>
          <t>large</t>
        </is>
      </c>
      <c r="E3217" s="18" t="inlineStr">
        <is>
          <t>distance_to_river_km</t>
        </is>
      </c>
      <c r="F3217" s="18" t="inlineStr">
        <is>
          <t>spline value</t>
        </is>
      </c>
      <c r="G3217" s="18" t="n"/>
      <c r="H3217" s="33" t="n">
        <v>15.79</v>
      </c>
      <c r="I3217" s="33" t="n"/>
      <c r="J3217" s="33" t="n"/>
      <c r="K3217" s="34" t="n">
        <v>-1.024757492162177</v>
      </c>
      <c r="L3217" s="35">
        <f>IF(ISNUMBER(K3217),EXP(K3217),"")</f>
        <v/>
      </c>
      <c r="M3217" s="18" t="inlineStr">
        <is>
          <t>every value from 0.01 to 24.55 in steps of 0.01</t>
        </is>
      </c>
      <c r="N3217" s="18" t="inlineStr">
        <is>
          <t>buildings|large|distance_to_river_km</t>
        </is>
      </c>
    </row>
    <row r="3218">
      <c r="B3218" s="18" t="inlineStr">
        <is>
          <t>buildings|large|distance_to_river_km|15.80</t>
        </is>
      </c>
      <c r="C3218" s="18" t="inlineStr">
        <is>
          <t>buildings</t>
        </is>
      </c>
      <c r="D3218" s="18" t="inlineStr">
        <is>
          <t>large</t>
        </is>
      </c>
      <c r="E3218" s="18" t="inlineStr">
        <is>
          <t>distance_to_river_km</t>
        </is>
      </c>
      <c r="F3218" s="18" t="inlineStr">
        <is>
          <t>spline value</t>
        </is>
      </c>
      <c r="G3218" s="18" t="n"/>
      <c r="H3218" s="33" t="n">
        <v>15.8</v>
      </c>
      <c r="I3218" s="33" t="n"/>
      <c r="J3218" s="33" t="n"/>
      <c r="K3218" s="34" t="n">
        <v>-1.024890678270727</v>
      </c>
      <c r="L3218" s="35">
        <f>IF(ISNUMBER(K3218),EXP(K3218),"")</f>
        <v/>
      </c>
      <c r="M3218" s="18" t="inlineStr">
        <is>
          <t>every value from 0.01 to 24.55 in steps of 0.01</t>
        </is>
      </c>
      <c r="N3218" s="18" t="inlineStr">
        <is>
          <t>buildings|large|distance_to_river_km</t>
        </is>
      </c>
    </row>
    <row r="3219">
      <c r="B3219" s="18" t="inlineStr">
        <is>
          <t>buildings|large|distance_to_river_km|15.81</t>
        </is>
      </c>
      <c r="C3219" s="18" t="inlineStr">
        <is>
          <t>buildings</t>
        </is>
      </c>
      <c r="D3219" s="18" t="inlineStr">
        <is>
          <t>large</t>
        </is>
      </c>
      <c r="E3219" s="18" t="inlineStr">
        <is>
          <t>distance_to_river_km</t>
        </is>
      </c>
      <c r="F3219" s="18" t="inlineStr">
        <is>
          <t>spline value</t>
        </is>
      </c>
      <c r="G3219" s="18" t="n"/>
      <c r="H3219" s="33" t="n">
        <v>15.81</v>
      </c>
      <c r="I3219" s="33" t="n"/>
      <c r="J3219" s="33" t="n"/>
      <c r="K3219" s="34" t="n">
        <v>-1.025023722304394</v>
      </c>
      <c r="L3219" s="35">
        <f>IF(ISNUMBER(K3219),EXP(K3219),"")</f>
        <v/>
      </c>
      <c r="M3219" s="18" t="inlineStr">
        <is>
          <t>every value from 0.01 to 24.55 in steps of 0.01</t>
        </is>
      </c>
      <c r="N3219" s="18" t="inlineStr">
        <is>
          <t>buildings|large|distance_to_river_km</t>
        </is>
      </c>
    </row>
    <row r="3220">
      <c r="B3220" s="18" t="inlineStr">
        <is>
          <t>buildings|large|distance_to_river_km|15.82</t>
        </is>
      </c>
      <c r="C3220" s="18" t="inlineStr">
        <is>
          <t>buildings</t>
        </is>
      </c>
      <c r="D3220" s="18" t="inlineStr">
        <is>
          <t>large</t>
        </is>
      </c>
      <c r="E3220" s="18" t="inlineStr">
        <is>
          <t>distance_to_river_km</t>
        </is>
      </c>
      <c r="F3220" s="18" t="inlineStr">
        <is>
          <t>spline value</t>
        </is>
      </c>
      <c r="G3220" s="18" t="n"/>
      <c r="H3220" s="33" t="n">
        <v>15.82</v>
      </c>
      <c r="I3220" s="33" t="n"/>
      <c r="J3220" s="33" t="n"/>
      <c r="K3220" s="34" t="n">
        <v>-1.025156624176282</v>
      </c>
      <c r="L3220" s="35">
        <f>IF(ISNUMBER(K3220),EXP(K3220),"")</f>
        <v/>
      </c>
      <c r="M3220" s="18" t="inlineStr">
        <is>
          <t>every value from 0.01 to 24.55 in steps of 0.01</t>
        </is>
      </c>
      <c r="N3220" s="18" t="inlineStr">
        <is>
          <t>buildings|large|distance_to_river_km</t>
        </is>
      </c>
    </row>
    <row r="3221">
      <c r="B3221" s="18" t="inlineStr">
        <is>
          <t>buildings|large|distance_to_river_km|15.83</t>
        </is>
      </c>
      <c r="C3221" s="18" t="inlineStr">
        <is>
          <t>buildings</t>
        </is>
      </c>
      <c r="D3221" s="18" t="inlineStr">
        <is>
          <t>large</t>
        </is>
      </c>
      <c r="E3221" s="18" t="inlineStr">
        <is>
          <t>distance_to_river_km</t>
        </is>
      </c>
      <c r="F3221" s="18" t="inlineStr">
        <is>
          <t>spline value</t>
        </is>
      </c>
      <c r="G3221" s="18" t="n"/>
      <c r="H3221" s="33" t="n">
        <v>15.83</v>
      </c>
      <c r="I3221" s="33" t="n"/>
      <c r="J3221" s="33" t="n"/>
      <c r="K3221" s="34" t="n">
        <v>-1.025289383799497</v>
      </c>
      <c r="L3221" s="35">
        <f>IF(ISNUMBER(K3221),EXP(K3221),"")</f>
        <v/>
      </c>
      <c r="M3221" s="18" t="inlineStr">
        <is>
          <t>every value from 0.01 to 24.55 in steps of 0.01</t>
        </is>
      </c>
      <c r="N3221" s="18" t="inlineStr">
        <is>
          <t>buildings|large|distance_to_river_km</t>
        </is>
      </c>
    </row>
    <row r="3222">
      <c r="B3222" s="18" t="inlineStr">
        <is>
          <t>buildings|large|distance_to_river_km|15.84</t>
        </is>
      </c>
      <c r="C3222" s="18" t="inlineStr">
        <is>
          <t>buildings</t>
        </is>
      </c>
      <c r="D3222" s="18" t="inlineStr">
        <is>
          <t>large</t>
        </is>
      </c>
      <c r="E3222" s="18" t="inlineStr">
        <is>
          <t>distance_to_river_km</t>
        </is>
      </c>
      <c r="F3222" s="18" t="inlineStr">
        <is>
          <t>spline value</t>
        </is>
      </c>
      <c r="G3222" s="18" t="n"/>
      <c r="H3222" s="33" t="n">
        <v>15.84</v>
      </c>
      <c r="I3222" s="33" t="n"/>
      <c r="J3222" s="33" t="n"/>
      <c r="K3222" s="34" t="n">
        <v>-1.02542200108714</v>
      </c>
      <c r="L3222" s="35">
        <f>IF(ISNUMBER(K3222),EXP(K3222),"")</f>
        <v/>
      </c>
      <c r="M3222" s="18" t="inlineStr">
        <is>
          <t>every value from 0.01 to 24.55 in steps of 0.01</t>
        </is>
      </c>
      <c r="N3222" s="18" t="inlineStr">
        <is>
          <t>buildings|large|distance_to_river_km</t>
        </is>
      </c>
    </row>
    <row r="3223">
      <c r="B3223" s="18" t="inlineStr">
        <is>
          <t>buildings|large|distance_to_river_km|15.85</t>
        </is>
      </c>
      <c r="C3223" s="18" t="inlineStr">
        <is>
          <t>buildings</t>
        </is>
      </c>
      <c r="D3223" s="18" t="inlineStr">
        <is>
          <t>large</t>
        </is>
      </c>
      <c r="E3223" s="18" t="inlineStr">
        <is>
          <t>distance_to_river_km</t>
        </is>
      </c>
      <c r="F3223" s="18" t="inlineStr">
        <is>
          <t>spline value</t>
        </is>
      </c>
      <c r="G3223" s="18" t="n"/>
      <c r="H3223" s="33" t="n">
        <v>15.85</v>
      </c>
      <c r="I3223" s="33" t="n"/>
      <c r="J3223" s="33" t="n"/>
      <c r="K3223" s="34" t="n">
        <v>-1.025554475952317</v>
      </c>
      <c r="L3223" s="35">
        <f>IF(ISNUMBER(K3223),EXP(K3223),"")</f>
        <v/>
      </c>
      <c r="M3223" s="18" t="inlineStr">
        <is>
          <t>every value from 0.01 to 24.55 in steps of 0.01</t>
        </is>
      </c>
      <c r="N3223" s="18" t="inlineStr">
        <is>
          <t>buildings|large|distance_to_river_km</t>
        </is>
      </c>
    </row>
    <row r="3224">
      <c r="B3224" s="18" t="inlineStr">
        <is>
          <t>buildings|large|distance_to_river_km|15.86</t>
        </is>
      </c>
      <c r="C3224" s="18" t="inlineStr">
        <is>
          <t>buildings</t>
        </is>
      </c>
      <c r="D3224" s="18" t="inlineStr">
        <is>
          <t>large</t>
        </is>
      </c>
      <c r="E3224" s="18" t="inlineStr">
        <is>
          <t>distance_to_river_km</t>
        </is>
      </c>
      <c r="F3224" s="18" t="inlineStr">
        <is>
          <t>spline value</t>
        </is>
      </c>
      <c r="G3224" s="18" t="n"/>
      <c r="H3224" s="33" t="n">
        <v>15.86</v>
      </c>
      <c r="I3224" s="33" t="n"/>
      <c r="J3224" s="33" t="n"/>
      <c r="K3224" s="34" t="n">
        <v>-1.025686808308132</v>
      </c>
      <c r="L3224" s="35">
        <f>IF(ISNUMBER(K3224),EXP(K3224),"")</f>
        <v/>
      </c>
      <c r="M3224" s="18" t="inlineStr">
        <is>
          <t>every value from 0.01 to 24.55 in steps of 0.01</t>
        </is>
      </c>
      <c r="N3224" s="18" t="inlineStr">
        <is>
          <t>buildings|large|distance_to_river_km</t>
        </is>
      </c>
    </row>
    <row r="3225">
      <c r="B3225" s="18" t="inlineStr">
        <is>
          <t>buildings|large|distance_to_river_km|15.87</t>
        </is>
      </c>
      <c r="C3225" s="18" t="inlineStr">
        <is>
          <t>buildings</t>
        </is>
      </c>
      <c r="D3225" s="18" t="inlineStr">
        <is>
          <t>large</t>
        </is>
      </c>
      <c r="E3225" s="18" t="inlineStr">
        <is>
          <t>distance_to_river_km</t>
        </is>
      </c>
      <c r="F3225" s="18" t="inlineStr">
        <is>
          <t>spline value</t>
        </is>
      </c>
      <c r="G3225" s="18" t="n"/>
      <c r="H3225" s="33" t="n">
        <v>15.87</v>
      </c>
      <c r="I3225" s="33" t="n"/>
      <c r="J3225" s="33" t="n"/>
      <c r="K3225" s="34" t="n">
        <v>-1.025818998067689</v>
      </c>
      <c r="L3225" s="35">
        <f>IF(ISNUMBER(K3225),EXP(K3225),"")</f>
        <v/>
      </c>
      <c r="M3225" s="18" t="inlineStr">
        <is>
          <t>every value from 0.01 to 24.55 in steps of 0.01</t>
        </is>
      </c>
      <c r="N3225" s="18" t="inlineStr">
        <is>
          <t>buildings|large|distance_to_river_km</t>
        </is>
      </c>
    </row>
    <row r="3226">
      <c r="B3226" s="18" t="inlineStr">
        <is>
          <t>buildings|large|distance_to_river_km|15.88</t>
        </is>
      </c>
      <c r="C3226" s="18" t="inlineStr">
        <is>
          <t>buildings</t>
        </is>
      </c>
      <c r="D3226" s="18" t="inlineStr">
        <is>
          <t>large</t>
        </is>
      </c>
      <c r="E3226" s="18" t="inlineStr">
        <is>
          <t>distance_to_river_km</t>
        </is>
      </c>
      <c r="F3226" s="18" t="inlineStr">
        <is>
          <t>spline value</t>
        </is>
      </c>
      <c r="G3226" s="18" t="n"/>
      <c r="H3226" s="33" t="n">
        <v>15.88</v>
      </c>
      <c r="I3226" s="33" t="n"/>
      <c r="J3226" s="33" t="n"/>
      <c r="K3226" s="34" t="n">
        <v>-1.025951045144091</v>
      </c>
      <c r="L3226" s="35">
        <f>IF(ISNUMBER(K3226),EXP(K3226),"")</f>
        <v/>
      </c>
      <c r="M3226" s="18" t="inlineStr">
        <is>
          <t>every value from 0.01 to 24.55 in steps of 0.01</t>
        </is>
      </c>
      <c r="N3226" s="18" t="inlineStr">
        <is>
          <t>buildings|large|distance_to_river_km</t>
        </is>
      </c>
    </row>
    <row r="3227">
      <c r="B3227" s="18" t="inlineStr">
        <is>
          <t>buildings|large|distance_to_river_km|15.89</t>
        </is>
      </c>
      <c r="C3227" s="18" t="inlineStr">
        <is>
          <t>buildings</t>
        </is>
      </c>
      <c r="D3227" s="18" t="inlineStr">
        <is>
          <t>large</t>
        </is>
      </c>
      <c r="E3227" s="18" t="inlineStr">
        <is>
          <t>distance_to_river_km</t>
        </is>
      </c>
      <c r="F3227" s="18" t="inlineStr">
        <is>
          <t>spline value</t>
        </is>
      </c>
      <c r="G3227" s="18" t="n"/>
      <c r="H3227" s="33" t="n">
        <v>15.89</v>
      </c>
      <c r="I3227" s="33" t="n"/>
      <c r="J3227" s="33" t="n"/>
      <c r="K3227" s="34" t="n">
        <v>-1.026082949450443</v>
      </c>
      <c r="L3227" s="35">
        <f>IF(ISNUMBER(K3227),EXP(K3227),"")</f>
        <v/>
      </c>
      <c r="M3227" s="18" t="inlineStr">
        <is>
          <t>every value from 0.01 to 24.55 in steps of 0.01</t>
        </is>
      </c>
      <c r="N3227" s="18" t="inlineStr">
        <is>
          <t>buildings|large|distance_to_river_km</t>
        </is>
      </c>
    </row>
    <row r="3228">
      <c r="B3228" s="18" t="inlineStr">
        <is>
          <t>buildings|large|distance_to_river_km|15.90</t>
        </is>
      </c>
      <c r="C3228" s="18" t="inlineStr">
        <is>
          <t>buildings</t>
        </is>
      </c>
      <c r="D3228" s="18" t="inlineStr">
        <is>
          <t>large</t>
        </is>
      </c>
      <c r="E3228" s="18" t="inlineStr">
        <is>
          <t>distance_to_river_km</t>
        </is>
      </c>
      <c r="F3228" s="18" t="inlineStr">
        <is>
          <t>spline value</t>
        </is>
      </c>
      <c r="G3228" s="18" t="n"/>
      <c r="H3228" s="33" t="n">
        <v>15.9</v>
      </c>
      <c r="I3228" s="33" t="n"/>
      <c r="J3228" s="33" t="n"/>
      <c r="K3228" s="34" t="n">
        <v>-1.026214710899848</v>
      </c>
      <c r="L3228" s="35">
        <f>IF(ISNUMBER(K3228),EXP(K3228),"")</f>
        <v/>
      </c>
      <c r="M3228" s="18" t="inlineStr">
        <is>
          <t>every value from 0.01 to 24.55 in steps of 0.01</t>
        </is>
      </c>
      <c r="N3228" s="18" t="inlineStr">
        <is>
          <t>buildings|large|distance_to_river_km</t>
        </is>
      </c>
    </row>
    <row r="3229">
      <c r="B3229" s="18" t="inlineStr">
        <is>
          <t>buildings|large|distance_to_river_km|15.91</t>
        </is>
      </c>
      <c r="C3229" s="18" t="inlineStr">
        <is>
          <t>buildings</t>
        </is>
      </c>
      <c r="D3229" s="18" t="inlineStr">
        <is>
          <t>large</t>
        </is>
      </c>
      <c r="E3229" s="18" t="inlineStr">
        <is>
          <t>distance_to_river_km</t>
        </is>
      </c>
      <c r="F3229" s="18" t="inlineStr">
        <is>
          <t>spline value</t>
        </is>
      </c>
      <c r="G3229" s="18" t="n"/>
      <c r="H3229" s="33" t="n">
        <v>15.91</v>
      </c>
      <c r="I3229" s="33" t="n"/>
      <c r="J3229" s="33" t="n"/>
      <c r="K3229" s="34" t="n">
        <v>-1.026346329405412</v>
      </c>
      <c r="L3229" s="35">
        <f>IF(ISNUMBER(K3229),EXP(K3229),"")</f>
        <v/>
      </c>
      <c r="M3229" s="18" t="inlineStr">
        <is>
          <t>every value from 0.01 to 24.55 in steps of 0.01</t>
        </is>
      </c>
      <c r="N3229" s="18" t="inlineStr">
        <is>
          <t>buildings|large|distance_to_river_km</t>
        </is>
      </c>
    </row>
    <row r="3230">
      <c r="B3230" s="18" t="inlineStr">
        <is>
          <t>buildings|large|distance_to_river_km|15.92</t>
        </is>
      </c>
      <c r="C3230" s="18" t="inlineStr">
        <is>
          <t>buildings</t>
        </is>
      </c>
      <c r="D3230" s="18" t="inlineStr">
        <is>
          <t>large</t>
        </is>
      </c>
      <c r="E3230" s="18" t="inlineStr">
        <is>
          <t>distance_to_river_km</t>
        </is>
      </c>
      <c r="F3230" s="18" t="inlineStr">
        <is>
          <t>spline value</t>
        </is>
      </c>
      <c r="G3230" s="18" t="n"/>
      <c r="H3230" s="33" t="n">
        <v>15.92</v>
      </c>
      <c r="I3230" s="33" t="n"/>
      <c r="J3230" s="33" t="n"/>
      <c r="K3230" s="34" t="n">
        <v>-1.026477804880237</v>
      </c>
      <c r="L3230" s="35">
        <f>IF(ISNUMBER(K3230),EXP(K3230),"")</f>
        <v/>
      </c>
      <c r="M3230" s="18" t="inlineStr">
        <is>
          <t>every value from 0.01 to 24.55 in steps of 0.01</t>
        </is>
      </c>
      <c r="N3230" s="18" t="inlineStr">
        <is>
          <t>buildings|large|distance_to_river_km</t>
        </is>
      </c>
    </row>
    <row r="3231">
      <c r="B3231" s="18" t="inlineStr">
        <is>
          <t>buildings|large|distance_to_river_km|15.93</t>
        </is>
      </c>
      <c r="C3231" s="18" t="inlineStr">
        <is>
          <t>buildings</t>
        </is>
      </c>
      <c r="D3231" s="18" t="inlineStr">
        <is>
          <t>large</t>
        </is>
      </c>
      <c r="E3231" s="18" t="inlineStr">
        <is>
          <t>distance_to_river_km</t>
        </is>
      </c>
      <c r="F3231" s="18" t="inlineStr">
        <is>
          <t>spline value</t>
        </is>
      </c>
      <c r="G3231" s="18" t="n"/>
      <c r="H3231" s="33" t="n">
        <v>15.93</v>
      </c>
      <c r="I3231" s="33" t="n"/>
      <c r="J3231" s="33" t="n"/>
      <c r="K3231" s="34" t="n">
        <v>-1.026609137237428</v>
      </c>
      <c r="L3231" s="35">
        <f>IF(ISNUMBER(K3231),EXP(K3231),"")</f>
        <v/>
      </c>
      <c r="M3231" s="18" t="inlineStr">
        <is>
          <t>every value from 0.01 to 24.55 in steps of 0.01</t>
        </is>
      </c>
      <c r="N3231" s="18" t="inlineStr">
        <is>
          <t>buildings|large|distance_to_river_km</t>
        </is>
      </c>
    </row>
    <row r="3232">
      <c r="B3232" s="18" t="inlineStr">
        <is>
          <t>buildings|large|distance_to_river_km|15.94</t>
        </is>
      </c>
      <c r="C3232" s="18" t="inlineStr">
        <is>
          <t>buildings</t>
        </is>
      </c>
      <c r="D3232" s="18" t="inlineStr">
        <is>
          <t>large</t>
        </is>
      </c>
      <c r="E3232" s="18" t="inlineStr">
        <is>
          <t>distance_to_river_km</t>
        </is>
      </c>
      <c r="F3232" s="18" t="inlineStr">
        <is>
          <t>spline value</t>
        </is>
      </c>
      <c r="G3232" s="18" t="n"/>
      <c r="H3232" s="33" t="n">
        <v>15.94</v>
      </c>
      <c r="I3232" s="33" t="n"/>
      <c r="J3232" s="33" t="n"/>
      <c r="K3232" s="34" t="n">
        <v>-1.026740326390089</v>
      </c>
      <c r="L3232" s="35">
        <f>IF(ISNUMBER(K3232),EXP(K3232),"")</f>
        <v/>
      </c>
      <c r="M3232" s="18" t="inlineStr">
        <is>
          <t>every value from 0.01 to 24.55 in steps of 0.01</t>
        </is>
      </c>
      <c r="N3232" s="18" t="inlineStr">
        <is>
          <t>buildings|large|distance_to_river_km</t>
        </is>
      </c>
    </row>
    <row r="3233">
      <c r="B3233" s="18" t="inlineStr">
        <is>
          <t>buildings|large|distance_to_river_km|15.95</t>
        </is>
      </c>
      <c r="C3233" s="18" t="inlineStr">
        <is>
          <t>buildings</t>
        </is>
      </c>
      <c r="D3233" s="18" t="inlineStr">
        <is>
          <t>large</t>
        </is>
      </c>
      <c r="E3233" s="18" t="inlineStr">
        <is>
          <t>distance_to_river_km</t>
        </is>
      </c>
      <c r="F3233" s="18" t="inlineStr">
        <is>
          <t>spline value</t>
        </is>
      </c>
      <c r="G3233" s="18" t="n"/>
      <c r="H3233" s="33" t="n">
        <v>15.95</v>
      </c>
      <c r="I3233" s="33" t="n"/>
      <c r="J3233" s="33" t="n"/>
      <c r="K3233" s="34" t="n">
        <v>-1.026871372251325</v>
      </c>
      <c r="L3233" s="35">
        <f>IF(ISNUMBER(K3233),EXP(K3233),"")</f>
        <v/>
      </c>
      <c r="M3233" s="18" t="inlineStr">
        <is>
          <t>every value from 0.01 to 24.55 in steps of 0.01</t>
        </is>
      </c>
      <c r="N3233" s="18" t="inlineStr">
        <is>
          <t>buildings|large|distance_to_river_km</t>
        </is>
      </c>
    </row>
    <row r="3234">
      <c r="B3234" s="18" t="inlineStr">
        <is>
          <t>buildings|large|distance_to_river_km|15.96</t>
        </is>
      </c>
      <c r="C3234" s="18" t="inlineStr">
        <is>
          <t>buildings</t>
        </is>
      </c>
      <c r="D3234" s="18" t="inlineStr">
        <is>
          <t>large</t>
        </is>
      </c>
      <c r="E3234" s="18" t="inlineStr">
        <is>
          <t>distance_to_river_km</t>
        </is>
      </c>
      <c r="F3234" s="18" t="inlineStr">
        <is>
          <t>spline value</t>
        </is>
      </c>
      <c r="G3234" s="18" t="n"/>
      <c r="H3234" s="33" t="n">
        <v>15.96</v>
      </c>
      <c r="I3234" s="33" t="n"/>
      <c r="J3234" s="33" t="n"/>
      <c r="K3234" s="34" t="n">
        <v>-1.027002274734238</v>
      </c>
      <c r="L3234" s="35">
        <f>IF(ISNUMBER(K3234),EXP(K3234),"")</f>
        <v/>
      </c>
      <c r="M3234" s="18" t="inlineStr">
        <is>
          <t>every value from 0.01 to 24.55 in steps of 0.01</t>
        </is>
      </c>
      <c r="N3234" s="18" t="inlineStr">
        <is>
          <t>buildings|large|distance_to_river_km</t>
        </is>
      </c>
    </row>
    <row r="3235">
      <c r="B3235" s="18" t="inlineStr">
        <is>
          <t>buildings|large|distance_to_river_km|15.97</t>
        </is>
      </c>
      <c r="C3235" s="18" t="inlineStr">
        <is>
          <t>buildings</t>
        </is>
      </c>
      <c r="D3235" s="18" t="inlineStr">
        <is>
          <t>large</t>
        </is>
      </c>
      <c r="E3235" s="18" t="inlineStr">
        <is>
          <t>distance_to_river_km</t>
        </is>
      </c>
      <c r="F3235" s="18" t="inlineStr">
        <is>
          <t>spline value</t>
        </is>
      </c>
      <c r="G3235" s="18" t="n"/>
      <c r="H3235" s="33" t="n">
        <v>15.97</v>
      </c>
      <c r="I3235" s="33" t="n"/>
      <c r="J3235" s="33" t="n"/>
      <c r="K3235" s="34" t="n">
        <v>-1.027133033751933</v>
      </c>
      <c r="L3235" s="35">
        <f>IF(ISNUMBER(K3235),EXP(K3235),"")</f>
        <v/>
      </c>
      <c r="M3235" s="18" t="inlineStr">
        <is>
          <t>every value from 0.01 to 24.55 in steps of 0.01</t>
        </is>
      </c>
      <c r="N3235" s="18" t="inlineStr">
        <is>
          <t>buildings|large|distance_to_river_km</t>
        </is>
      </c>
    </row>
    <row r="3236">
      <c r="B3236" s="18" t="inlineStr">
        <is>
          <t>buildings|large|distance_to_river_km|15.98</t>
        </is>
      </c>
      <c r="C3236" s="18" t="inlineStr">
        <is>
          <t>buildings</t>
        </is>
      </c>
      <c r="D3236" s="18" t="inlineStr">
        <is>
          <t>large</t>
        </is>
      </c>
      <c r="E3236" s="18" t="inlineStr">
        <is>
          <t>distance_to_river_km</t>
        </is>
      </c>
      <c r="F3236" s="18" t="inlineStr">
        <is>
          <t>spline value</t>
        </is>
      </c>
      <c r="G3236" s="18" t="n"/>
      <c r="H3236" s="33" t="n">
        <v>15.98</v>
      </c>
      <c r="I3236" s="33" t="n"/>
      <c r="J3236" s="33" t="n"/>
      <c r="K3236" s="34" t="n">
        <v>-1.027263649217515</v>
      </c>
      <c r="L3236" s="35">
        <f>IF(ISNUMBER(K3236),EXP(K3236),"")</f>
        <v/>
      </c>
      <c r="M3236" s="18" t="inlineStr">
        <is>
          <t>every value from 0.01 to 24.55 in steps of 0.01</t>
        </is>
      </c>
      <c r="N3236" s="18" t="inlineStr">
        <is>
          <t>buildings|large|distance_to_river_km</t>
        </is>
      </c>
    </row>
    <row r="3237">
      <c r="B3237" s="18" t="inlineStr">
        <is>
          <t>buildings|large|distance_to_river_km|15.99</t>
        </is>
      </c>
      <c r="C3237" s="18" t="inlineStr">
        <is>
          <t>buildings</t>
        </is>
      </c>
      <c r="D3237" s="18" t="inlineStr">
        <is>
          <t>large</t>
        </is>
      </c>
      <c r="E3237" s="18" t="inlineStr">
        <is>
          <t>distance_to_river_km</t>
        </is>
      </c>
      <c r="F3237" s="18" t="inlineStr">
        <is>
          <t>spline value</t>
        </is>
      </c>
      <c r="G3237" s="18" t="n"/>
      <c r="H3237" s="33" t="n">
        <v>15.99</v>
      </c>
      <c r="I3237" s="33" t="n"/>
      <c r="J3237" s="33" t="n"/>
      <c r="K3237" s="34" t="n">
        <v>-1.027394121044086</v>
      </c>
      <c r="L3237" s="35">
        <f>IF(ISNUMBER(K3237),EXP(K3237),"")</f>
        <v/>
      </c>
      <c r="M3237" s="18" t="inlineStr">
        <is>
          <t>every value from 0.01 to 24.55 in steps of 0.01</t>
        </is>
      </c>
      <c r="N3237" s="18" t="inlineStr">
        <is>
          <t>buildings|large|distance_to_river_km</t>
        </is>
      </c>
    </row>
    <row r="3238">
      <c r="B3238" s="18" t="inlineStr">
        <is>
          <t>buildings|large|distance_to_river_km|16.00</t>
        </is>
      </c>
      <c r="C3238" s="18" t="inlineStr">
        <is>
          <t>buildings</t>
        </is>
      </c>
      <c r="D3238" s="18" t="inlineStr">
        <is>
          <t>large</t>
        </is>
      </c>
      <c r="E3238" s="18" t="inlineStr">
        <is>
          <t>distance_to_river_km</t>
        </is>
      </c>
      <c r="F3238" s="18" t="inlineStr">
        <is>
          <t>spline value</t>
        </is>
      </c>
      <c r="G3238" s="18" t="n"/>
      <c r="H3238" s="33" t="n">
        <v>16</v>
      </c>
      <c r="I3238" s="33" t="n"/>
      <c r="J3238" s="33" t="n"/>
      <c r="K3238" s="34" t="n">
        <v>-1.027524449144752</v>
      </c>
      <c r="L3238" s="35">
        <f>IF(ISNUMBER(K3238),EXP(K3238),"")</f>
        <v/>
      </c>
      <c r="M3238" s="18" t="inlineStr">
        <is>
          <t>every value from 0.01 to 24.55 in steps of 0.01</t>
        </is>
      </c>
      <c r="N3238" s="18" t="inlineStr">
        <is>
          <t>buildings|large|distance_to_river_km</t>
        </is>
      </c>
    </row>
    <row r="3239">
      <c r="B3239" s="18" t="inlineStr">
        <is>
          <t>buildings|large|distance_to_river_km|16.01</t>
        </is>
      </c>
      <c r="C3239" s="18" t="inlineStr">
        <is>
          <t>buildings</t>
        </is>
      </c>
      <c r="D3239" s="18" t="inlineStr">
        <is>
          <t>large</t>
        </is>
      </c>
      <c r="E3239" s="18" t="inlineStr">
        <is>
          <t>distance_to_river_km</t>
        </is>
      </c>
      <c r="F3239" s="18" t="inlineStr">
        <is>
          <t>spline value</t>
        </is>
      </c>
      <c r="G3239" s="18" t="n"/>
      <c r="H3239" s="33" t="n">
        <v>16.01</v>
      </c>
      <c r="I3239" s="33" t="n"/>
      <c r="J3239" s="33" t="n"/>
      <c r="K3239" s="34" t="n">
        <v>-1.027654633432617</v>
      </c>
      <c r="L3239" s="35">
        <f>IF(ISNUMBER(K3239),EXP(K3239),"")</f>
        <v/>
      </c>
      <c r="M3239" s="18" t="inlineStr">
        <is>
          <t>every value from 0.01 to 24.55 in steps of 0.01</t>
        </is>
      </c>
      <c r="N3239" s="18" t="inlineStr">
        <is>
          <t>buildings|large|distance_to_river_km</t>
        </is>
      </c>
    </row>
    <row r="3240">
      <c r="B3240" s="18" t="inlineStr">
        <is>
          <t>buildings|large|distance_to_river_km|16.02</t>
        </is>
      </c>
      <c r="C3240" s="18" t="inlineStr">
        <is>
          <t>buildings</t>
        </is>
      </c>
      <c r="D3240" s="18" t="inlineStr">
        <is>
          <t>large</t>
        </is>
      </c>
      <c r="E3240" s="18" t="inlineStr">
        <is>
          <t>distance_to_river_km</t>
        </is>
      </c>
      <c r="F3240" s="18" t="inlineStr">
        <is>
          <t>spline value</t>
        </is>
      </c>
      <c r="G3240" s="18" t="n"/>
      <c r="H3240" s="33" t="n">
        <v>16.02</v>
      </c>
      <c r="I3240" s="33" t="n"/>
      <c r="J3240" s="33" t="n"/>
      <c r="K3240" s="34" t="n">
        <v>-1.027784673820783</v>
      </c>
      <c r="L3240" s="35">
        <f>IF(ISNUMBER(K3240),EXP(K3240),"")</f>
        <v/>
      </c>
      <c r="M3240" s="18" t="inlineStr">
        <is>
          <t>every value from 0.01 to 24.55 in steps of 0.01</t>
        </is>
      </c>
      <c r="N3240" s="18" t="inlineStr">
        <is>
          <t>buildings|large|distance_to_river_km</t>
        </is>
      </c>
    </row>
    <row r="3241">
      <c r="B3241" s="18" t="inlineStr">
        <is>
          <t>buildings|large|distance_to_river_km|16.03</t>
        </is>
      </c>
      <c r="C3241" s="18" t="inlineStr">
        <is>
          <t>buildings</t>
        </is>
      </c>
      <c r="D3241" s="18" t="inlineStr">
        <is>
          <t>large</t>
        </is>
      </c>
      <c r="E3241" s="18" t="inlineStr">
        <is>
          <t>distance_to_river_km</t>
        </is>
      </c>
      <c r="F3241" s="18" t="inlineStr">
        <is>
          <t>spline value</t>
        </is>
      </c>
      <c r="G3241" s="18" t="n"/>
      <c r="H3241" s="33" t="n">
        <v>16.03</v>
      </c>
      <c r="I3241" s="33" t="n"/>
      <c r="J3241" s="33" t="n"/>
      <c r="K3241" s="34" t="n">
        <v>-1.027914570222356</v>
      </c>
      <c r="L3241" s="35">
        <f>IF(ISNUMBER(K3241),EXP(K3241),"")</f>
        <v/>
      </c>
      <c r="M3241" s="18" t="inlineStr">
        <is>
          <t>every value from 0.01 to 24.55 in steps of 0.01</t>
        </is>
      </c>
      <c r="N3241" s="18" t="inlineStr">
        <is>
          <t>buildings|large|distance_to_river_km</t>
        </is>
      </c>
    </row>
    <row r="3242">
      <c r="B3242" s="18" t="inlineStr">
        <is>
          <t>buildings|large|distance_to_river_km|16.04</t>
        </is>
      </c>
      <c r="C3242" s="18" t="inlineStr">
        <is>
          <t>buildings</t>
        </is>
      </c>
      <c r="D3242" s="18" t="inlineStr">
        <is>
          <t>large</t>
        </is>
      </c>
      <c r="E3242" s="18" t="inlineStr">
        <is>
          <t>distance_to_river_km</t>
        </is>
      </c>
      <c r="F3242" s="18" t="inlineStr">
        <is>
          <t>spline value</t>
        </is>
      </c>
      <c r="G3242" s="18" t="n"/>
      <c r="H3242" s="33" t="n">
        <v>16.04</v>
      </c>
      <c r="I3242" s="33" t="n"/>
      <c r="J3242" s="33" t="n"/>
      <c r="K3242" s="34" t="n">
        <v>-1.02804432255044</v>
      </c>
      <c r="L3242" s="35">
        <f>IF(ISNUMBER(K3242),EXP(K3242),"")</f>
        <v/>
      </c>
      <c r="M3242" s="18" t="inlineStr">
        <is>
          <t>every value from 0.01 to 24.55 in steps of 0.01</t>
        </is>
      </c>
      <c r="N3242" s="18" t="inlineStr">
        <is>
          <t>buildings|large|distance_to_river_km</t>
        </is>
      </c>
    </row>
    <row r="3243">
      <c r="B3243" s="18" t="inlineStr">
        <is>
          <t>buildings|large|distance_to_river_km|16.05</t>
        </is>
      </c>
      <c r="C3243" s="18" t="inlineStr">
        <is>
          <t>buildings</t>
        </is>
      </c>
      <c r="D3243" s="18" t="inlineStr">
        <is>
          <t>large</t>
        </is>
      </c>
      <c r="E3243" s="18" t="inlineStr">
        <is>
          <t>distance_to_river_km</t>
        </is>
      </c>
      <c r="F3243" s="18" t="inlineStr">
        <is>
          <t>spline value</t>
        </is>
      </c>
      <c r="G3243" s="18" t="n"/>
      <c r="H3243" s="33" t="n">
        <v>16.05</v>
      </c>
      <c r="I3243" s="33" t="n"/>
      <c r="J3243" s="33" t="n"/>
      <c r="K3243" s="34" t="n">
        <v>-1.028173930718138</v>
      </c>
      <c r="L3243" s="35">
        <f>IF(ISNUMBER(K3243),EXP(K3243),"")</f>
        <v/>
      </c>
      <c r="M3243" s="18" t="inlineStr">
        <is>
          <t>every value from 0.01 to 24.55 in steps of 0.01</t>
        </is>
      </c>
      <c r="N3243" s="18" t="inlineStr">
        <is>
          <t>buildings|large|distance_to_river_km</t>
        </is>
      </c>
    </row>
    <row r="3244">
      <c r="B3244" s="18" t="inlineStr">
        <is>
          <t>buildings|large|distance_to_river_km|16.06</t>
        </is>
      </c>
      <c r="C3244" s="18" t="inlineStr">
        <is>
          <t>buildings</t>
        </is>
      </c>
      <c r="D3244" s="18" t="inlineStr">
        <is>
          <t>large</t>
        </is>
      </c>
      <c r="E3244" s="18" t="inlineStr">
        <is>
          <t>distance_to_river_km</t>
        </is>
      </c>
      <c r="F3244" s="18" t="inlineStr">
        <is>
          <t>spline value</t>
        </is>
      </c>
      <c r="G3244" s="18" t="n"/>
      <c r="H3244" s="33" t="n">
        <v>16.06</v>
      </c>
      <c r="I3244" s="33" t="n"/>
      <c r="J3244" s="33" t="n"/>
      <c r="K3244" s="34" t="n">
        <v>-1.028303394638554</v>
      </c>
      <c r="L3244" s="35">
        <f>IF(ISNUMBER(K3244),EXP(K3244),"")</f>
        <v/>
      </c>
      <c r="M3244" s="18" t="inlineStr">
        <is>
          <t>every value from 0.01 to 24.55 in steps of 0.01</t>
        </is>
      </c>
      <c r="N3244" s="18" t="inlineStr">
        <is>
          <t>buildings|large|distance_to_river_km</t>
        </is>
      </c>
    </row>
    <row r="3245">
      <c r="B3245" s="18" t="inlineStr">
        <is>
          <t>buildings|large|distance_to_river_km|16.07</t>
        </is>
      </c>
      <c r="C3245" s="18" t="inlineStr">
        <is>
          <t>buildings</t>
        </is>
      </c>
      <c r="D3245" s="18" t="inlineStr">
        <is>
          <t>large</t>
        </is>
      </c>
      <c r="E3245" s="18" t="inlineStr">
        <is>
          <t>distance_to_river_km</t>
        </is>
      </c>
      <c r="F3245" s="18" t="inlineStr">
        <is>
          <t>spline value</t>
        </is>
      </c>
      <c r="G3245" s="18" t="n"/>
      <c r="H3245" s="33" t="n">
        <v>16.07</v>
      </c>
      <c r="I3245" s="33" t="n"/>
      <c r="J3245" s="33" t="n"/>
      <c r="K3245" s="34" t="n">
        <v>-1.028432714224793</v>
      </c>
      <c r="L3245" s="35">
        <f>IF(ISNUMBER(K3245),EXP(K3245),"")</f>
        <v/>
      </c>
      <c r="M3245" s="18" t="inlineStr">
        <is>
          <t>every value from 0.01 to 24.55 in steps of 0.01</t>
        </is>
      </c>
      <c r="N3245" s="18" t="inlineStr">
        <is>
          <t>buildings|large|distance_to_river_km</t>
        </is>
      </c>
    </row>
    <row r="3246">
      <c r="B3246" s="18" t="inlineStr">
        <is>
          <t>buildings|large|distance_to_river_km|16.08</t>
        </is>
      </c>
      <c r="C3246" s="18" t="inlineStr">
        <is>
          <t>buildings</t>
        </is>
      </c>
      <c r="D3246" s="18" t="inlineStr">
        <is>
          <t>large</t>
        </is>
      </c>
      <c r="E3246" s="18" t="inlineStr">
        <is>
          <t>distance_to_river_km</t>
        </is>
      </c>
      <c r="F3246" s="18" t="inlineStr">
        <is>
          <t>spline value</t>
        </is>
      </c>
      <c r="G3246" s="18" t="n"/>
      <c r="H3246" s="33" t="n">
        <v>16.08</v>
      </c>
      <c r="I3246" s="33" t="n"/>
      <c r="J3246" s="33" t="n"/>
      <c r="K3246" s="34" t="n">
        <v>-1.028561889389959</v>
      </c>
      <c r="L3246" s="35">
        <f>IF(ISNUMBER(K3246),EXP(K3246),"")</f>
        <v/>
      </c>
      <c r="M3246" s="18" t="inlineStr">
        <is>
          <t>every value from 0.01 to 24.55 in steps of 0.01</t>
        </is>
      </c>
      <c r="N3246" s="18" t="inlineStr">
        <is>
          <t>buildings|large|distance_to_river_km</t>
        </is>
      </c>
    </row>
    <row r="3247">
      <c r="B3247" s="18" t="inlineStr">
        <is>
          <t>buildings|large|distance_to_river_km|16.09</t>
        </is>
      </c>
      <c r="C3247" s="18" t="inlineStr">
        <is>
          <t>buildings</t>
        </is>
      </c>
      <c r="D3247" s="18" t="inlineStr">
        <is>
          <t>large</t>
        </is>
      </c>
      <c r="E3247" s="18" t="inlineStr">
        <is>
          <t>distance_to_river_km</t>
        </is>
      </c>
      <c r="F3247" s="18" t="inlineStr">
        <is>
          <t>spline value</t>
        </is>
      </c>
      <c r="G3247" s="18" t="n"/>
      <c r="H3247" s="33" t="n">
        <v>16.09</v>
      </c>
      <c r="I3247" s="33" t="n"/>
      <c r="J3247" s="33" t="n"/>
      <c r="K3247" s="34" t="n">
        <v>-1.028690920047155</v>
      </c>
      <c r="L3247" s="35">
        <f>IF(ISNUMBER(K3247),EXP(K3247),"")</f>
        <v/>
      </c>
      <c r="M3247" s="18" t="inlineStr">
        <is>
          <t>every value from 0.01 to 24.55 in steps of 0.01</t>
        </is>
      </c>
      <c r="N3247" s="18" t="inlineStr">
        <is>
          <t>buildings|large|distance_to_river_km</t>
        </is>
      </c>
    </row>
    <row r="3248">
      <c r="B3248" s="18" t="inlineStr">
        <is>
          <t>buildings|large|distance_to_river_km|16.10</t>
        </is>
      </c>
      <c r="C3248" s="18" t="inlineStr">
        <is>
          <t>buildings</t>
        </is>
      </c>
      <c r="D3248" s="18" t="inlineStr">
        <is>
          <t>large</t>
        </is>
      </c>
      <c r="E3248" s="18" t="inlineStr">
        <is>
          <t>distance_to_river_km</t>
        </is>
      </c>
      <c r="F3248" s="18" t="inlineStr">
        <is>
          <t>spline value</t>
        </is>
      </c>
      <c r="G3248" s="18" t="n"/>
      <c r="H3248" s="33" t="n">
        <v>16.1</v>
      </c>
      <c r="I3248" s="33" t="n"/>
      <c r="J3248" s="33" t="n"/>
      <c r="K3248" s="34" t="n">
        <v>-1.028819806109487</v>
      </c>
      <c r="L3248" s="35">
        <f>IF(ISNUMBER(K3248),EXP(K3248),"")</f>
        <v/>
      </c>
      <c r="M3248" s="18" t="inlineStr">
        <is>
          <t>every value from 0.01 to 24.55 in steps of 0.01</t>
        </is>
      </c>
      <c r="N3248" s="18" t="inlineStr">
        <is>
          <t>buildings|large|distance_to_river_km</t>
        </is>
      </c>
    </row>
    <row r="3249">
      <c r="B3249" s="18" t="inlineStr">
        <is>
          <t>buildings|large|distance_to_river_km|16.11</t>
        </is>
      </c>
      <c r="C3249" s="18" t="inlineStr">
        <is>
          <t>buildings</t>
        </is>
      </c>
      <c r="D3249" s="18" t="inlineStr">
        <is>
          <t>large</t>
        </is>
      </c>
      <c r="E3249" s="18" t="inlineStr">
        <is>
          <t>distance_to_river_km</t>
        </is>
      </c>
      <c r="F3249" s="18" t="inlineStr">
        <is>
          <t>spline value</t>
        </is>
      </c>
      <c r="G3249" s="18" t="n"/>
      <c r="H3249" s="33" t="n">
        <v>16.11</v>
      </c>
      <c r="I3249" s="33" t="n"/>
      <c r="J3249" s="33" t="n"/>
      <c r="K3249" s="34" t="n">
        <v>-1.028948547490056</v>
      </c>
      <c r="L3249" s="35">
        <f>IF(ISNUMBER(K3249),EXP(K3249),"")</f>
        <v/>
      </c>
      <c r="M3249" s="18" t="inlineStr">
        <is>
          <t>every value from 0.01 to 24.55 in steps of 0.01</t>
        </is>
      </c>
      <c r="N3249" s="18" t="inlineStr">
        <is>
          <t>buildings|large|distance_to_river_km</t>
        </is>
      </c>
    </row>
    <row r="3250">
      <c r="B3250" s="18" t="inlineStr">
        <is>
          <t>buildings|large|distance_to_river_km|16.12</t>
        </is>
      </c>
      <c r="C3250" s="18" t="inlineStr">
        <is>
          <t>buildings</t>
        </is>
      </c>
      <c r="D3250" s="18" t="inlineStr">
        <is>
          <t>large</t>
        </is>
      </c>
      <c r="E3250" s="18" t="inlineStr">
        <is>
          <t>distance_to_river_km</t>
        </is>
      </c>
      <c r="F3250" s="18" t="inlineStr">
        <is>
          <t>spline value</t>
        </is>
      </c>
      <c r="G3250" s="18" t="n"/>
      <c r="H3250" s="33" t="n">
        <v>16.12</v>
      </c>
      <c r="I3250" s="33" t="n"/>
      <c r="J3250" s="33" t="n"/>
      <c r="K3250" s="34" t="n">
        <v>-1.029077144101969</v>
      </c>
      <c r="L3250" s="35">
        <f>IF(ISNUMBER(K3250),EXP(K3250),"")</f>
        <v/>
      </c>
      <c r="M3250" s="18" t="inlineStr">
        <is>
          <t>every value from 0.01 to 24.55 in steps of 0.01</t>
        </is>
      </c>
      <c r="N3250" s="18" t="inlineStr">
        <is>
          <t>buildings|large|distance_to_river_km</t>
        </is>
      </c>
    </row>
    <row r="3251">
      <c r="B3251" s="18" t="inlineStr">
        <is>
          <t>buildings|large|distance_to_river_km|16.13</t>
        </is>
      </c>
      <c r="C3251" s="18" t="inlineStr">
        <is>
          <t>buildings</t>
        </is>
      </c>
      <c r="D3251" s="18" t="inlineStr">
        <is>
          <t>large</t>
        </is>
      </c>
      <c r="E3251" s="18" t="inlineStr">
        <is>
          <t>distance_to_river_km</t>
        </is>
      </c>
      <c r="F3251" s="18" t="inlineStr">
        <is>
          <t>spline value</t>
        </is>
      </c>
      <c r="G3251" s="18" t="n"/>
      <c r="H3251" s="33" t="n">
        <v>16.13</v>
      </c>
      <c r="I3251" s="33" t="n"/>
      <c r="J3251" s="33" t="n"/>
      <c r="K3251" s="34" t="n">
        <v>-1.029205595858329</v>
      </c>
      <c r="L3251" s="35">
        <f>IF(ISNUMBER(K3251),EXP(K3251),"")</f>
        <v/>
      </c>
      <c r="M3251" s="18" t="inlineStr">
        <is>
          <t>every value from 0.01 to 24.55 in steps of 0.01</t>
        </is>
      </c>
      <c r="N3251" s="18" t="inlineStr">
        <is>
          <t>buildings|large|distance_to_river_km</t>
        </is>
      </c>
    </row>
    <row r="3252">
      <c r="B3252" s="18" t="inlineStr">
        <is>
          <t>buildings|large|distance_to_river_km|16.14</t>
        </is>
      </c>
      <c r="C3252" s="18" t="inlineStr">
        <is>
          <t>buildings</t>
        </is>
      </c>
      <c r="D3252" s="18" t="inlineStr">
        <is>
          <t>large</t>
        </is>
      </c>
      <c r="E3252" s="18" t="inlineStr">
        <is>
          <t>distance_to_river_km</t>
        </is>
      </c>
      <c r="F3252" s="18" t="inlineStr">
        <is>
          <t>spline value</t>
        </is>
      </c>
      <c r="G3252" s="18" t="n"/>
      <c r="H3252" s="33" t="n">
        <v>16.14</v>
      </c>
      <c r="I3252" s="33" t="n"/>
      <c r="J3252" s="33" t="n"/>
      <c r="K3252" s="34" t="n">
        <v>-1.029333902672239</v>
      </c>
      <c r="L3252" s="35">
        <f>IF(ISNUMBER(K3252),EXP(K3252),"")</f>
        <v/>
      </c>
      <c r="M3252" s="18" t="inlineStr">
        <is>
          <t>every value from 0.01 to 24.55 in steps of 0.01</t>
        </is>
      </c>
      <c r="N3252" s="18" t="inlineStr">
        <is>
          <t>buildings|large|distance_to_river_km</t>
        </is>
      </c>
    </row>
    <row r="3253">
      <c r="B3253" s="18" t="inlineStr">
        <is>
          <t>buildings|large|distance_to_river_km|16.15</t>
        </is>
      </c>
      <c r="C3253" s="18" t="inlineStr">
        <is>
          <t>buildings</t>
        </is>
      </c>
      <c r="D3253" s="18" t="inlineStr">
        <is>
          <t>large</t>
        </is>
      </c>
      <c r="E3253" s="18" t="inlineStr">
        <is>
          <t>distance_to_river_km</t>
        </is>
      </c>
      <c r="F3253" s="18" t="inlineStr">
        <is>
          <t>spline value</t>
        </is>
      </c>
      <c r="G3253" s="18" t="n"/>
      <c r="H3253" s="33" t="n">
        <v>16.15</v>
      </c>
      <c r="I3253" s="33" t="n"/>
      <c r="J3253" s="33" t="n"/>
      <c r="K3253" s="34" t="n">
        <v>-1.029462064456805</v>
      </c>
      <c r="L3253" s="35">
        <f>IF(ISNUMBER(K3253),EXP(K3253),"")</f>
        <v/>
      </c>
      <c r="M3253" s="18" t="inlineStr">
        <is>
          <t>every value from 0.01 to 24.55 in steps of 0.01</t>
        </is>
      </c>
      <c r="N3253" s="18" t="inlineStr">
        <is>
          <t>buildings|large|distance_to_river_km</t>
        </is>
      </c>
    </row>
    <row r="3254">
      <c r="B3254" s="18" t="inlineStr">
        <is>
          <t>buildings|large|distance_to_river_km|16.16</t>
        </is>
      </c>
      <c r="C3254" s="18" t="inlineStr">
        <is>
          <t>buildings</t>
        </is>
      </c>
      <c r="D3254" s="18" t="inlineStr">
        <is>
          <t>large</t>
        </is>
      </c>
      <c r="E3254" s="18" t="inlineStr">
        <is>
          <t>distance_to_river_km</t>
        </is>
      </c>
      <c r="F3254" s="18" t="inlineStr">
        <is>
          <t>spline value</t>
        </is>
      </c>
      <c r="G3254" s="18" t="n"/>
      <c r="H3254" s="33" t="n">
        <v>16.16</v>
      </c>
      <c r="I3254" s="33" t="n"/>
      <c r="J3254" s="33" t="n"/>
      <c r="K3254" s="34" t="n">
        <v>-1.029590081125129</v>
      </c>
      <c r="L3254" s="35">
        <f>IF(ISNUMBER(K3254),EXP(K3254),"")</f>
        <v/>
      </c>
      <c r="M3254" s="18" t="inlineStr">
        <is>
          <t>every value from 0.01 to 24.55 in steps of 0.01</t>
        </is>
      </c>
      <c r="N3254" s="18" t="inlineStr">
        <is>
          <t>buildings|large|distance_to_river_km</t>
        </is>
      </c>
    </row>
    <row r="3255">
      <c r="B3255" s="18" t="inlineStr">
        <is>
          <t>buildings|large|distance_to_river_km|16.17</t>
        </is>
      </c>
      <c r="C3255" s="18" t="inlineStr">
        <is>
          <t>buildings</t>
        </is>
      </c>
      <c r="D3255" s="18" t="inlineStr">
        <is>
          <t>large</t>
        </is>
      </c>
      <c r="E3255" s="18" t="inlineStr">
        <is>
          <t>distance_to_river_km</t>
        </is>
      </c>
      <c r="F3255" s="18" t="inlineStr">
        <is>
          <t>spline value</t>
        </is>
      </c>
      <c r="G3255" s="18" t="n"/>
      <c r="H3255" s="33" t="n">
        <v>16.17</v>
      </c>
      <c r="I3255" s="33" t="n"/>
      <c r="J3255" s="33" t="n"/>
      <c r="K3255" s="34" t="n">
        <v>-1.029717952590317</v>
      </c>
      <c r="L3255" s="35">
        <f>IF(ISNUMBER(K3255),EXP(K3255),"")</f>
        <v/>
      </c>
      <c r="M3255" s="18" t="inlineStr">
        <is>
          <t>every value from 0.01 to 24.55 in steps of 0.01</t>
        </is>
      </c>
      <c r="N3255" s="18" t="inlineStr">
        <is>
          <t>buildings|large|distance_to_river_km</t>
        </is>
      </c>
    </row>
    <row r="3256">
      <c r="B3256" s="18" t="inlineStr">
        <is>
          <t>buildings|large|distance_to_river_km|16.18</t>
        </is>
      </c>
      <c r="C3256" s="18" t="inlineStr">
        <is>
          <t>buildings</t>
        </is>
      </c>
      <c r="D3256" s="18" t="inlineStr">
        <is>
          <t>large</t>
        </is>
      </c>
      <c r="E3256" s="18" t="inlineStr">
        <is>
          <t>distance_to_river_km</t>
        </is>
      </c>
      <c r="F3256" s="18" t="inlineStr">
        <is>
          <t>spline value</t>
        </is>
      </c>
      <c r="G3256" s="18" t="n"/>
      <c r="H3256" s="33" t="n">
        <v>16.18</v>
      </c>
      <c r="I3256" s="33" t="n"/>
      <c r="J3256" s="33" t="n"/>
      <c r="K3256" s="34" t="n">
        <v>-1.029845678765472</v>
      </c>
      <c r="L3256" s="35">
        <f>IF(ISNUMBER(K3256),EXP(K3256),"")</f>
        <v/>
      </c>
      <c r="M3256" s="18" t="inlineStr">
        <is>
          <t>every value from 0.01 to 24.55 in steps of 0.01</t>
        </is>
      </c>
      <c r="N3256" s="18" t="inlineStr">
        <is>
          <t>buildings|large|distance_to_river_km</t>
        </is>
      </c>
    </row>
    <row r="3257">
      <c r="B3257" s="18" t="inlineStr">
        <is>
          <t>buildings|large|distance_to_river_km|16.19</t>
        </is>
      </c>
      <c r="C3257" s="18" t="inlineStr">
        <is>
          <t>buildings</t>
        </is>
      </c>
      <c r="D3257" s="18" t="inlineStr">
        <is>
          <t>large</t>
        </is>
      </c>
      <c r="E3257" s="18" t="inlineStr">
        <is>
          <t>distance_to_river_km</t>
        </is>
      </c>
      <c r="F3257" s="18" t="inlineStr">
        <is>
          <t>spline value</t>
        </is>
      </c>
      <c r="G3257" s="18" t="n"/>
      <c r="H3257" s="33" t="n">
        <v>16.19</v>
      </c>
      <c r="I3257" s="33" t="n"/>
      <c r="J3257" s="33" t="n"/>
      <c r="K3257" s="34" t="n">
        <v>-1.029973259563697</v>
      </c>
      <c r="L3257" s="35">
        <f>IF(ISNUMBER(K3257),EXP(K3257),"")</f>
        <v/>
      </c>
      <c r="M3257" s="18" t="inlineStr">
        <is>
          <t>every value from 0.01 to 24.55 in steps of 0.01</t>
        </is>
      </c>
      <c r="N3257" s="18" t="inlineStr">
        <is>
          <t>buildings|large|distance_to_river_km</t>
        </is>
      </c>
    </row>
    <row r="3258">
      <c r="B3258" s="18" t="inlineStr">
        <is>
          <t>buildings|large|distance_to_river_km|16.20</t>
        </is>
      </c>
      <c r="C3258" s="18" t="inlineStr">
        <is>
          <t>buildings</t>
        </is>
      </c>
      <c r="D3258" s="18" t="inlineStr">
        <is>
          <t>large</t>
        </is>
      </c>
      <c r="E3258" s="18" t="inlineStr">
        <is>
          <t>distance_to_river_km</t>
        </is>
      </c>
      <c r="F3258" s="18" t="inlineStr">
        <is>
          <t>spline value</t>
        </is>
      </c>
      <c r="G3258" s="18" t="n"/>
      <c r="H3258" s="33" t="n">
        <v>16.2</v>
      </c>
      <c r="I3258" s="33" t="n"/>
      <c r="J3258" s="33" t="n"/>
      <c r="K3258" s="34" t="n">
        <v>-1.030100694898099</v>
      </c>
      <c r="L3258" s="35">
        <f>IF(ISNUMBER(K3258),EXP(K3258),"")</f>
        <v/>
      </c>
      <c r="M3258" s="18" t="inlineStr">
        <is>
          <t>every value from 0.01 to 24.55 in steps of 0.01</t>
        </is>
      </c>
      <c r="N3258" s="18" t="inlineStr">
        <is>
          <t>buildings|large|distance_to_river_km</t>
        </is>
      </c>
    </row>
    <row r="3259">
      <c r="B3259" s="18" t="inlineStr">
        <is>
          <t>buildings|large|distance_to_river_km|16.21</t>
        </is>
      </c>
      <c r="C3259" s="18" t="inlineStr">
        <is>
          <t>buildings</t>
        </is>
      </c>
      <c r="D3259" s="18" t="inlineStr">
        <is>
          <t>large</t>
        </is>
      </c>
      <c r="E3259" s="18" t="inlineStr">
        <is>
          <t>distance_to_river_km</t>
        </is>
      </c>
      <c r="F3259" s="18" t="inlineStr">
        <is>
          <t>spline value</t>
        </is>
      </c>
      <c r="G3259" s="18" t="n"/>
      <c r="H3259" s="33" t="n">
        <v>16.21</v>
      </c>
      <c r="I3259" s="33" t="n"/>
      <c r="J3259" s="33" t="n"/>
      <c r="K3259" s="34" t="n">
        <v>-1.030227984681779</v>
      </c>
      <c r="L3259" s="35">
        <f>IF(ISNUMBER(K3259),EXP(K3259),"")</f>
        <v/>
      </c>
      <c r="M3259" s="18" t="inlineStr">
        <is>
          <t>every value from 0.01 to 24.55 in steps of 0.01</t>
        </is>
      </c>
      <c r="N3259" s="18" t="inlineStr">
        <is>
          <t>buildings|large|distance_to_river_km</t>
        </is>
      </c>
    </row>
    <row r="3260">
      <c r="B3260" s="18" t="inlineStr">
        <is>
          <t>buildings|large|distance_to_river_km|16.22</t>
        </is>
      </c>
      <c r="C3260" s="18" t="inlineStr">
        <is>
          <t>buildings</t>
        </is>
      </c>
      <c r="D3260" s="18" t="inlineStr">
        <is>
          <t>large</t>
        </is>
      </c>
      <c r="E3260" s="18" t="inlineStr">
        <is>
          <t>distance_to_river_km</t>
        </is>
      </c>
      <c r="F3260" s="18" t="inlineStr">
        <is>
          <t>spline value</t>
        </is>
      </c>
      <c r="G3260" s="18" t="n"/>
      <c r="H3260" s="33" t="n">
        <v>16.22</v>
      </c>
      <c r="I3260" s="33" t="n"/>
      <c r="J3260" s="33" t="n"/>
      <c r="K3260" s="34" t="n">
        <v>-1.030355128827843</v>
      </c>
      <c r="L3260" s="35">
        <f>IF(ISNUMBER(K3260),EXP(K3260),"")</f>
        <v/>
      </c>
      <c r="M3260" s="18" t="inlineStr">
        <is>
          <t>every value from 0.01 to 24.55 in steps of 0.01</t>
        </is>
      </c>
      <c r="N3260" s="18" t="inlineStr">
        <is>
          <t>buildings|large|distance_to_river_km</t>
        </is>
      </c>
    </row>
    <row r="3261">
      <c r="B3261" s="18" t="inlineStr">
        <is>
          <t>buildings|large|distance_to_river_km|16.23</t>
        </is>
      </c>
      <c r="C3261" s="18" t="inlineStr">
        <is>
          <t>buildings</t>
        </is>
      </c>
      <c r="D3261" s="18" t="inlineStr">
        <is>
          <t>large</t>
        </is>
      </c>
      <c r="E3261" s="18" t="inlineStr">
        <is>
          <t>distance_to_river_km</t>
        </is>
      </c>
      <c r="F3261" s="18" t="inlineStr">
        <is>
          <t>spline value</t>
        </is>
      </c>
      <c r="G3261" s="18" t="n"/>
      <c r="H3261" s="33" t="n">
        <v>16.23</v>
      </c>
      <c r="I3261" s="33" t="n"/>
      <c r="J3261" s="33" t="n"/>
      <c r="K3261" s="34" t="n">
        <v>-1.030482127249394</v>
      </c>
      <c r="L3261" s="35">
        <f>IF(ISNUMBER(K3261),EXP(K3261),"")</f>
        <v/>
      </c>
      <c r="M3261" s="18" t="inlineStr">
        <is>
          <t>every value from 0.01 to 24.55 in steps of 0.01</t>
        </is>
      </c>
      <c r="N3261" s="18" t="inlineStr">
        <is>
          <t>buildings|large|distance_to_river_km</t>
        </is>
      </c>
    </row>
    <row r="3262">
      <c r="B3262" s="18" t="inlineStr">
        <is>
          <t>buildings|large|distance_to_river_km|16.24</t>
        </is>
      </c>
      <c r="C3262" s="18" t="inlineStr">
        <is>
          <t>buildings</t>
        </is>
      </c>
      <c r="D3262" s="18" t="inlineStr">
        <is>
          <t>large</t>
        </is>
      </c>
      <c r="E3262" s="18" t="inlineStr">
        <is>
          <t>distance_to_river_km</t>
        </is>
      </c>
      <c r="F3262" s="18" t="inlineStr">
        <is>
          <t>spline value</t>
        </is>
      </c>
      <c r="G3262" s="18" t="n"/>
      <c r="H3262" s="33" t="n">
        <v>16.24</v>
      </c>
      <c r="I3262" s="33" t="n"/>
      <c r="J3262" s="33" t="n"/>
      <c r="K3262" s="34" t="n">
        <v>-1.030608979859536</v>
      </c>
      <c r="L3262" s="35">
        <f>IF(ISNUMBER(K3262),EXP(K3262),"")</f>
        <v/>
      </c>
      <c r="M3262" s="18" t="inlineStr">
        <is>
          <t>every value from 0.01 to 24.55 in steps of 0.01</t>
        </is>
      </c>
      <c r="N3262" s="18" t="inlineStr">
        <is>
          <t>buildings|large|distance_to_river_km</t>
        </is>
      </c>
    </row>
    <row r="3263">
      <c r="B3263" s="18" t="inlineStr">
        <is>
          <t>buildings|large|distance_to_river_km|16.25</t>
        </is>
      </c>
      <c r="C3263" s="18" t="inlineStr">
        <is>
          <t>buildings</t>
        </is>
      </c>
      <c r="D3263" s="18" t="inlineStr">
        <is>
          <t>large</t>
        </is>
      </c>
      <c r="E3263" s="18" t="inlineStr">
        <is>
          <t>distance_to_river_km</t>
        </is>
      </c>
      <c r="F3263" s="18" t="inlineStr">
        <is>
          <t>spline value</t>
        </is>
      </c>
      <c r="G3263" s="18" t="n"/>
      <c r="H3263" s="33" t="n">
        <v>16.25</v>
      </c>
      <c r="I3263" s="33" t="n"/>
      <c r="J3263" s="33" t="n"/>
      <c r="K3263" s="34" t="n">
        <v>-1.030735686571374</v>
      </c>
      <c r="L3263" s="35">
        <f>IF(ISNUMBER(K3263),EXP(K3263),"")</f>
        <v/>
      </c>
      <c r="M3263" s="18" t="inlineStr">
        <is>
          <t>every value from 0.01 to 24.55 in steps of 0.01</t>
        </is>
      </c>
      <c r="N3263" s="18" t="inlineStr">
        <is>
          <t>buildings|large|distance_to_river_km</t>
        </is>
      </c>
    </row>
    <row r="3264">
      <c r="B3264" s="18" t="inlineStr">
        <is>
          <t>buildings|large|distance_to_river_km|16.26</t>
        </is>
      </c>
      <c r="C3264" s="18" t="inlineStr">
        <is>
          <t>buildings</t>
        </is>
      </c>
      <c r="D3264" s="18" t="inlineStr">
        <is>
          <t>large</t>
        </is>
      </c>
      <c r="E3264" s="18" t="inlineStr">
        <is>
          <t>distance_to_river_km</t>
        </is>
      </c>
      <c r="F3264" s="18" t="inlineStr">
        <is>
          <t>spline value</t>
        </is>
      </c>
      <c r="G3264" s="18" t="n"/>
      <c r="H3264" s="33" t="n">
        <v>16.26</v>
      </c>
      <c r="I3264" s="33" t="n"/>
      <c r="J3264" s="33" t="n"/>
      <c r="K3264" s="34" t="n">
        <v>-1.030862247298011</v>
      </c>
      <c r="L3264" s="35">
        <f>IF(ISNUMBER(K3264),EXP(K3264),"")</f>
        <v/>
      </c>
      <c r="M3264" s="18" t="inlineStr">
        <is>
          <t>every value from 0.01 to 24.55 in steps of 0.01</t>
        </is>
      </c>
      <c r="N3264" s="18" t="inlineStr">
        <is>
          <t>buildings|large|distance_to_river_km</t>
        </is>
      </c>
    </row>
    <row r="3265">
      <c r="B3265" s="18" t="inlineStr">
        <is>
          <t>buildings|large|distance_to_river_km|16.27</t>
        </is>
      </c>
      <c r="C3265" s="18" t="inlineStr">
        <is>
          <t>buildings</t>
        </is>
      </c>
      <c r="D3265" s="18" t="inlineStr">
        <is>
          <t>large</t>
        </is>
      </c>
      <c r="E3265" s="18" t="inlineStr">
        <is>
          <t>distance_to_river_km</t>
        </is>
      </c>
      <c r="F3265" s="18" t="inlineStr">
        <is>
          <t>spline value</t>
        </is>
      </c>
      <c r="G3265" s="18" t="n"/>
      <c r="H3265" s="33" t="n">
        <v>16.27</v>
      </c>
      <c r="I3265" s="33" t="n"/>
      <c r="J3265" s="33" t="n"/>
      <c r="K3265" s="34" t="n">
        <v>-1.030988661952552</v>
      </c>
      <c r="L3265" s="35">
        <f>IF(ISNUMBER(K3265),EXP(K3265),"")</f>
        <v/>
      </c>
      <c r="M3265" s="18" t="inlineStr">
        <is>
          <t>every value from 0.01 to 24.55 in steps of 0.01</t>
        </is>
      </c>
      <c r="N3265" s="18" t="inlineStr">
        <is>
          <t>buildings|large|distance_to_river_km</t>
        </is>
      </c>
    </row>
    <row r="3266">
      <c r="B3266" s="18" t="inlineStr">
        <is>
          <t>buildings|large|distance_to_river_km|16.28</t>
        </is>
      </c>
      <c r="C3266" s="18" t="inlineStr">
        <is>
          <t>buildings</t>
        </is>
      </c>
      <c r="D3266" s="18" t="inlineStr">
        <is>
          <t>large</t>
        </is>
      </c>
      <c r="E3266" s="18" t="inlineStr">
        <is>
          <t>distance_to_river_km</t>
        </is>
      </c>
      <c r="F3266" s="18" t="inlineStr">
        <is>
          <t>spline value</t>
        </is>
      </c>
      <c r="G3266" s="18" t="n"/>
      <c r="H3266" s="33" t="n">
        <v>16.28</v>
      </c>
      <c r="I3266" s="33" t="n"/>
      <c r="J3266" s="33" t="n"/>
      <c r="K3266" s="34" t="n">
        <v>-1.0311149304481</v>
      </c>
      <c r="L3266" s="35">
        <f>IF(ISNUMBER(K3266),EXP(K3266),"")</f>
        <v/>
      </c>
      <c r="M3266" s="18" t="inlineStr">
        <is>
          <t>every value from 0.01 to 24.55 in steps of 0.01</t>
        </is>
      </c>
      <c r="N3266" s="18" t="inlineStr">
        <is>
          <t>buildings|large|distance_to_river_km</t>
        </is>
      </c>
    </row>
    <row r="3267">
      <c r="B3267" s="18" t="inlineStr">
        <is>
          <t>buildings|large|distance_to_river_km|16.29</t>
        </is>
      </c>
      <c r="C3267" s="18" t="inlineStr">
        <is>
          <t>buildings</t>
        </is>
      </c>
      <c r="D3267" s="18" t="inlineStr">
        <is>
          <t>large</t>
        </is>
      </c>
      <c r="E3267" s="18" t="inlineStr">
        <is>
          <t>distance_to_river_km</t>
        </is>
      </c>
      <c r="F3267" s="18" t="inlineStr">
        <is>
          <t>spline value</t>
        </is>
      </c>
      <c r="G3267" s="18" t="n"/>
      <c r="H3267" s="33" t="n">
        <v>16.29</v>
      </c>
      <c r="I3267" s="33" t="n"/>
      <c r="J3267" s="33" t="n"/>
      <c r="K3267" s="34" t="n">
        <v>-1.03124105269776</v>
      </c>
      <c r="L3267" s="35">
        <f>IF(ISNUMBER(K3267),EXP(K3267),"")</f>
        <v/>
      </c>
      <c r="M3267" s="18" t="inlineStr">
        <is>
          <t>every value from 0.01 to 24.55 in steps of 0.01</t>
        </is>
      </c>
      <c r="N3267" s="18" t="inlineStr">
        <is>
          <t>buildings|large|distance_to_river_km</t>
        </is>
      </c>
    </row>
    <row r="3268">
      <c r="B3268" s="18" t="inlineStr">
        <is>
          <t>buildings|large|distance_to_river_km|16.30</t>
        </is>
      </c>
      <c r="C3268" s="18" t="inlineStr">
        <is>
          <t>buildings</t>
        </is>
      </c>
      <c r="D3268" s="18" t="inlineStr">
        <is>
          <t>large</t>
        </is>
      </c>
      <c r="E3268" s="18" t="inlineStr">
        <is>
          <t>distance_to_river_km</t>
        </is>
      </c>
      <c r="F3268" s="18" t="inlineStr">
        <is>
          <t>spline value</t>
        </is>
      </c>
      <c r="G3268" s="18" t="n"/>
      <c r="H3268" s="33" t="n">
        <v>16.3</v>
      </c>
      <c r="I3268" s="33" t="n"/>
      <c r="J3268" s="33" t="n"/>
      <c r="K3268" s="34" t="n">
        <v>-1.031367028614636</v>
      </c>
      <c r="L3268" s="35">
        <f>IF(ISNUMBER(K3268),EXP(K3268),"")</f>
        <v/>
      </c>
      <c r="M3268" s="18" t="inlineStr">
        <is>
          <t>every value from 0.01 to 24.55 in steps of 0.01</t>
        </is>
      </c>
      <c r="N3268" s="18" t="inlineStr">
        <is>
          <t>buildings|large|distance_to_river_km</t>
        </is>
      </c>
    </row>
    <row r="3269">
      <c r="B3269" s="18" t="inlineStr">
        <is>
          <t>buildings|large|distance_to_river_km|16.31</t>
        </is>
      </c>
      <c r="C3269" s="18" t="inlineStr">
        <is>
          <t>buildings</t>
        </is>
      </c>
      <c r="D3269" s="18" t="inlineStr">
        <is>
          <t>large</t>
        </is>
      </c>
      <c r="E3269" s="18" t="inlineStr">
        <is>
          <t>distance_to_river_km</t>
        </is>
      </c>
      <c r="F3269" s="18" t="inlineStr">
        <is>
          <t>spline value</t>
        </is>
      </c>
      <c r="G3269" s="18" t="n"/>
      <c r="H3269" s="33" t="n">
        <v>16.31</v>
      </c>
      <c r="I3269" s="33" t="n"/>
      <c r="J3269" s="33" t="n"/>
      <c r="K3269" s="34" t="n">
        <v>-1.031492858111831</v>
      </c>
      <c r="L3269" s="35">
        <f>IF(ISNUMBER(K3269),EXP(K3269),"")</f>
        <v/>
      </c>
      <c r="M3269" s="18" t="inlineStr">
        <is>
          <t>every value from 0.01 to 24.55 in steps of 0.01</t>
        </is>
      </c>
      <c r="N3269" s="18" t="inlineStr">
        <is>
          <t>buildings|large|distance_to_river_km</t>
        </is>
      </c>
    </row>
    <row r="3270">
      <c r="B3270" s="18" t="inlineStr">
        <is>
          <t>buildings|large|distance_to_river_km|16.32</t>
        </is>
      </c>
      <c r="C3270" s="18" t="inlineStr">
        <is>
          <t>buildings</t>
        </is>
      </c>
      <c r="D3270" s="18" t="inlineStr">
        <is>
          <t>large</t>
        </is>
      </c>
      <c r="E3270" s="18" t="inlineStr">
        <is>
          <t>distance_to_river_km</t>
        </is>
      </c>
      <c r="F3270" s="18" t="inlineStr">
        <is>
          <t>spline value</t>
        </is>
      </c>
      <c r="G3270" s="18" t="n"/>
      <c r="H3270" s="33" t="n">
        <v>16.32</v>
      </c>
      <c r="I3270" s="33" t="n"/>
      <c r="J3270" s="33" t="n"/>
      <c r="K3270" s="34" t="n">
        <v>-1.031618541102451</v>
      </c>
      <c r="L3270" s="35">
        <f>IF(ISNUMBER(K3270),EXP(K3270),"")</f>
        <v/>
      </c>
      <c r="M3270" s="18" t="inlineStr">
        <is>
          <t>every value from 0.01 to 24.55 in steps of 0.01</t>
        </is>
      </c>
      <c r="N3270" s="18" t="inlineStr">
        <is>
          <t>buildings|large|distance_to_river_km</t>
        </is>
      </c>
    </row>
    <row r="3271">
      <c r="B3271" s="18" t="inlineStr">
        <is>
          <t>buildings|large|distance_to_river_km|16.33</t>
        </is>
      </c>
      <c r="C3271" s="18" t="inlineStr">
        <is>
          <t>buildings</t>
        </is>
      </c>
      <c r="D3271" s="18" t="inlineStr">
        <is>
          <t>large</t>
        </is>
      </c>
      <c r="E3271" s="18" t="inlineStr">
        <is>
          <t>distance_to_river_km</t>
        </is>
      </c>
      <c r="F3271" s="18" t="inlineStr">
        <is>
          <t>spline value</t>
        </is>
      </c>
      <c r="G3271" s="18" t="n"/>
      <c r="H3271" s="33" t="n">
        <v>16.33</v>
      </c>
      <c r="I3271" s="33" t="n"/>
      <c r="J3271" s="33" t="n"/>
      <c r="K3271" s="34" t="n">
        <v>-1.031744077499598</v>
      </c>
      <c r="L3271" s="35">
        <f>IF(ISNUMBER(K3271),EXP(K3271),"")</f>
        <v/>
      </c>
      <c r="M3271" s="18" t="inlineStr">
        <is>
          <t>every value from 0.01 to 24.55 in steps of 0.01</t>
        </is>
      </c>
      <c r="N3271" s="18" t="inlineStr">
        <is>
          <t>buildings|large|distance_to_river_km</t>
        </is>
      </c>
    </row>
    <row r="3272">
      <c r="B3272" s="18" t="inlineStr">
        <is>
          <t>buildings|large|distance_to_river_km|16.34</t>
        </is>
      </c>
      <c r="C3272" s="18" t="inlineStr">
        <is>
          <t>buildings</t>
        </is>
      </c>
      <c r="D3272" s="18" t="inlineStr">
        <is>
          <t>large</t>
        </is>
      </c>
      <c r="E3272" s="18" t="inlineStr">
        <is>
          <t>distance_to_river_km</t>
        </is>
      </c>
      <c r="F3272" s="18" t="inlineStr">
        <is>
          <t>spline value</t>
        </is>
      </c>
      <c r="G3272" s="18" t="n"/>
      <c r="H3272" s="33" t="n">
        <v>16.34</v>
      </c>
      <c r="I3272" s="33" t="n"/>
      <c r="J3272" s="33" t="n"/>
      <c r="K3272" s="34" t="n">
        <v>-1.031869467216377</v>
      </c>
      <c r="L3272" s="35">
        <f>IF(ISNUMBER(K3272),EXP(K3272),"")</f>
        <v/>
      </c>
      <c r="M3272" s="18" t="inlineStr">
        <is>
          <t>every value from 0.01 to 24.55 in steps of 0.01</t>
        </is>
      </c>
      <c r="N3272" s="18" t="inlineStr">
        <is>
          <t>buildings|large|distance_to_river_km</t>
        </is>
      </c>
    </row>
    <row r="3273">
      <c r="B3273" s="18" t="inlineStr">
        <is>
          <t>buildings|large|distance_to_river_km|16.35</t>
        </is>
      </c>
      <c r="C3273" s="18" t="inlineStr">
        <is>
          <t>buildings</t>
        </is>
      </c>
      <c r="D3273" s="18" t="inlineStr">
        <is>
          <t>large</t>
        </is>
      </c>
      <c r="E3273" s="18" t="inlineStr">
        <is>
          <t>distance_to_river_km</t>
        </is>
      </c>
      <c r="F3273" s="18" t="inlineStr">
        <is>
          <t>spline value</t>
        </is>
      </c>
      <c r="G3273" s="18" t="n"/>
      <c r="H3273" s="33" t="n">
        <v>16.35</v>
      </c>
      <c r="I3273" s="33" t="n"/>
      <c r="J3273" s="33" t="n"/>
      <c r="K3273" s="34" t="n">
        <v>-1.031994710165892</v>
      </c>
      <c r="L3273" s="35">
        <f>IF(ISNUMBER(K3273),EXP(K3273),"")</f>
        <v/>
      </c>
      <c r="M3273" s="18" t="inlineStr">
        <is>
          <t>every value from 0.01 to 24.55 in steps of 0.01</t>
        </is>
      </c>
      <c r="N3273" s="18" t="inlineStr">
        <is>
          <t>buildings|large|distance_to_river_km</t>
        </is>
      </c>
    </row>
    <row r="3274">
      <c r="B3274" s="18" t="inlineStr">
        <is>
          <t>buildings|large|distance_to_river_km|16.36</t>
        </is>
      </c>
      <c r="C3274" s="18" t="inlineStr">
        <is>
          <t>buildings</t>
        </is>
      </c>
      <c r="D3274" s="18" t="inlineStr">
        <is>
          <t>large</t>
        </is>
      </c>
      <c r="E3274" s="18" t="inlineStr">
        <is>
          <t>distance_to_river_km</t>
        </is>
      </c>
      <c r="F3274" s="18" t="inlineStr">
        <is>
          <t>spline value</t>
        </is>
      </c>
      <c r="G3274" s="18" t="n"/>
      <c r="H3274" s="33" t="n">
        <v>16.36</v>
      </c>
      <c r="I3274" s="33" t="n"/>
      <c r="J3274" s="33" t="n"/>
      <c r="K3274" s="34" t="n">
        <v>-1.032119806261247</v>
      </c>
      <c r="L3274" s="35">
        <f>IF(ISNUMBER(K3274),EXP(K3274),"")</f>
        <v/>
      </c>
      <c r="M3274" s="18" t="inlineStr">
        <is>
          <t>every value from 0.01 to 24.55 in steps of 0.01</t>
        </is>
      </c>
      <c r="N3274" s="18" t="inlineStr">
        <is>
          <t>buildings|large|distance_to_river_km</t>
        </is>
      </c>
    </row>
    <row r="3275">
      <c r="B3275" s="18" t="inlineStr">
        <is>
          <t>buildings|large|distance_to_river_km|16.37</t>
        </is>
      </c>
      <c r="C3275" s="18" t="inlineStr">
        <is>
          <t>buildings</t>
        </is>
      </c>
      <c r="D3275" s="18" t="inlineStr">
        <is>
          <t>large</t>
        </is>
      </c>
      <c r="E3275" s="18" t="inlineStr">
        <is>
          <t>distance_to_river_km</t>
        </is>
      </c>
      <c r="F3275" s="18" t="inlineStr">
        <is>
          <t>spline value</t>
        </is>
      </c>
      <c r="G3275" s="18" t="n"/>
      <c r="H3275" s="33" t="n">
        <v>16.37</v>
      </c>
      <c r="I3275" s="33" t="n"/>
      <c r="J3275" s="33" t="n"/>
      <c r="K3275" s="34" t="n">
        <v>-1.032244755415545</v>
      </c>
      <c r="L3275" s="35">
        <f>IF(ISNUMBER(K3275),EXP(K3275),"")</f>
        <v/>
      </c>
      <c r="M3275" s="18" t="inlineStr">
        <is>
          <t>every value from 0.01 to 24.55 in steps of 0.01</t>
        </is>
      </c>
      <c r="N3275" s="18" t="inlineStr">
        <is>
          <t>buildings|large|distance_to_river_km</t>
        </is>
      </c>
    </row>
    <row r="3276">
      <c r="B3276" s="18" t="inlineStr">
        <is>
          <t>buildings|large|distance_to_river_km|16.38</t>
        </is>
      </c>
      <c r="C3276" s="18" t="inlineStr">
        <is>
          <t>buildings</t>
        </is>
      </c>
      <c r="D3276" s="18" t="inlineStr">
        <is>
          <t>large</t>
        </is>
      </c>
      <c r="E3276" s="18" t="inlineStr">
        <is>
          <t>distance_to_river_km</t>
        </is>
      </c>
      <c r="F3276" s="18" t="inlineStr">
        <is>
          <t>spline value</t>
        </is>
      </c>
      <c r="G3276" s="18" t="n"/>
      <c r="H3276" s="33" t="n">
        <v>16.38</v>
      </c>
      <c r="I3276" s="33" t="n"/>
      <c r="J3276" s="33" t="n"/>
      <c r="K3276" s="34" t="n">
        <v>-1.032369557541892</v>
      </c>
      <c r="L3276" s="35">
        <f>IF(ISNUMBER(K3276),EXP(K3276),"")</f>
        <v/>
      </c>
      <c r="M3276" s="18" t="inlineStr">
        <is>
          <t>every value from 0.01 to 24.55 in steps of 0.01</t>
        </is>
      </c>
      <c r="N3276" s="18" t="inlineStr">
        <is>
          <t>buildings|large|distance_to_river_km</t>
        </is>
      </c>
    </row>
    <row r="3277">
      <c r="B3277" s="18" t="inlineStr">
        <is>
          <t>buildings|large|distance_to_river_km|16.39</t>
        </is>
      </c>
      <c r="C3277" s="18" t="inlineStr">
        <is>
          <t>buildings</t>
        </is>
      </c>
      <c r="D3277" s="18" t="inlineStr">
        <is>
          <t>large</t>
        </is>
      </c>
      <c r="E3277" s="18" t="inlineStr">
        <is>
          <t>distance_to_river_km</t>
        </is>
      </c>
      <c r="F3277" s="18" t="inlineStr">
        <is>
          <t>spline value</t>
        </is>
      </c>
      <c r="G3277" s="18" t="n"/>
      <c r="H3277" s="33" t="n">
        <v>16.39</v>
      </c>
      <c r="I3277" s="33" t="n"/>
      <c r="J3277" s="33" t="n"/>
      <c r="K3277" s="34" t="n">
        <v>-1.032494212553391</v>
      </c>
      <c r="L3277" s="35">
        <f>IF(ISNUMBER(K3277),EXP(K3277),"")</f>
        <v/>
      </c>
      <c r="M3277" s="18" t="inlineStr">
        <is>
          <t>every value from 0.01 to 24.55 in steps of 0.01</t>
        </is>
      </c>
      <c r="N3277" s="18" t="inlineStr">
        <is>
          <t>buildings|large|distance_to_river_km</t>
        </is>
      </c>
    </row>
    <row r="3278">
      <c r="B3278" s="18" t="inlineStr">
        <is>
          <t>buildings|large|distance_to_river_km|16.40</t>
        </is>
      </c>
      <c r="C3278" s="18" t="inlineStr">
        <is>
          <t>buildings</t>
        </is>
      </c>
      <c r="D3278" s="18" t="inlineStr">
        <is>
          <t>large</t>
        </is>
      </c>
      <c r="E3278" s="18" t="inlineStr">
        <is>
          <t>distance_to_river_km</t>
        </is>
      </c>
      <c r="F3278" s="18" t="inlineStr">
        <is>
          <t>spline value</t>
        </is>
      </c>
      <c r="G3278" s="18" t="n"/>
      <c r="H3278" s="33" t="n">
        <v>16.4</v>
      </c>
      <c r="I3278" s="33" t="n"/>
      <c r="J3278" s="33" t="n"/>
      <c r="K3278" s="34" t="n">
        <v>-1.032618720363147</v>
      </c>
      <c r="L3278" s="35">
        <f>IF(ISNUMBER(K3278),EXP(K3278),"")</f>
        <v/>
      </c>
      <c r="M3278" s="18" t="inlineStr">
        <is>
          <t>every value from 0.01 to 24.55 in steps of 0.01</t>
        </is>
      </c>
      <c r="N3278" s="18" t="inlineStr">
        <is>
          <t>buildings|large|distance_to_river_km</t>
        </is>
      </c>
    </row>
    <row r="3279">
      <c r="B3279" s="18" t="inlineStr">
        <is>
          <t>buildings|large|distance_to_river_km|16.41</t>
        </is>
      </c>
      <c r="C3279" s="18" t="inlineStr">
        <is>
          <t>buildings</t>
        </is>
      </c>
      <c r="D3279" s="18" t="inlineStr">
        <is>
          <t>large</t>
        </is>
      </c>
      <c r="E3279" s="18" t="inlineStr">
        <is>
          <t>distance_to_river_km</t>
        </is>
      </c>
      <c r="F3279" s="18" t="inlineStr">
        <is>
          <t>spline value</t>
        </is>
      </c>
      <c r="G3279" s="18" t="n"/>
      <c r="H3279" s="33" t="n">
        <v>16.41</v>
      </c>
      <c r="I3279" s="33" t="n"/>
      <c r="J3279" s="33" t="n"/>
      <c r="K3279" s="34" t="n">
        <v>-1.032743080884262</v>
      </c>
      <c r="L3279" s="35">
        <f>IF(ISNUMBER(K3279),EXP(K3279),"")</f>
        <v/>
      </c>
      <c r="M3279" s="18" t="inlineStr">
        <is>
          <t>every value from 0.01 to 24.55 in steps of 0.01</t>
        </is>
      </c>
      <c r="N3279" s="18" t="inlineStr">
        <is>
          <t>buildings|large|distance_to_river_km</t>
        </is>
      </c>
    </row>
    <row r="3280">
      <c r="B3280" s="18" t="inlineStr">
        <is>
          <t>buildings|large|distance_to_river_km|16.42</t>
        </is>
      </c>
      <c r="C3280" s="18" t="inlineStr">
        <is>
          <t>buildings</t>
        </is>
      </c>
      <c r="D3280" s="18" t="inlineStr">
        <is>
          <t>large</t>
        </is>
      </c>
      <c r="E3280" s="18" t="inlineStr">
        <is>
          <t>distance_to_river_km</t>
        </is>
      </c>
      <c r="F3280" s="18" t="inlineStr">
        <is>
          <t>spline value</t>
        </is>
      </c>
      <c r="G3280" s="18" t="n"/>
      <c r="H3280" s="33" t="n">
        <v>16.42</v>
      </c>
      <c r="I3280" s="33" t="n"/>
      <c r="J3280" s="33" t="n"/>
      <c r="K3280" s="34" t="n">
        <v>-1.032867294029841</v>
      </c>
      <c r="L3280" s="35">
        <f>IF(ISNUMBER(K3280),EXP(K3280),"")</f>
        <v/>
      </c>
      <c r="M3280" s="18" t="inlineStr">
        <is>
          <t>every value from 0.01 to 24.55 in steps of 0.01</t>
        </is>
      </c>
      <c r="N3280" s="18" t="inlineStr">
        <is>
          <t>buildings|large|distance_to_river_km</t>
        </is>
      </c>
    </row>
    <row r="3281">
      <c r="B3281" s="18" t="inlineStr">
        <is>
          <t>buildings|large|distance_to_river_km|16.43</t>
        </is>
      </c>
      <c r="C3281" s="18" t="inlineStr">
        <is>
          <t>buildings</t>
        </is>
      </c>
      <c r="D3281" s="18" t="inlineStr">
        <is>
          <t>large</t>
        </is>
      </c>
      <c r="E3281" s="18" t="inlineStr">
        <is>
          <t>distance_to_river_km</t>
        </is>
      </c>
      <c r="F3281" s="18" t="inlineStr">
        <is>
          <t>spline value</t>
        </is>
      </c>
      <c r="G3281" s="18" t="n"/>
      <c r="H3281" s="33" t="n">
        <v>16.43</v>
      </c>
      <c r="I3281" s="33" t="n"/>
      <c r="J3281" s="33" t="n"/>
      <c r="K3281" s="34" t="n">
        <v>-1.032991359712989</v>
      </c>
      <c r="L3281" s="35">
        <f>IF(ISNUMBER(K3281),EXP(K3281),"")</f>
        <v/>
      </c>
      <c r="M3281" s="18" t="inlineStr">
        <is>
          <t>every value from 0.01 to 24.55 in steps of 0.01</t>
        </is>
      </c>
      <c r="N3281" s="18" t="inlineStr">
        <is>
          <t>buildings|large|distance_to_river_km</t>
        </is>
      </c>
    </row>
    <row r="3282">
      <c r="B3282" s="18" t="inlineStr">
        <is>
          <t>buildings|large|distance_to_river_km|16.44</t>
        </is>
      </c>
      <c r="C3282" s="18" t="inlineStr">
        <is>
          <t>buildings</t>
        </is>
      </c>
      <c r="D3282" s="18" t="inlineStr">
        <is>
          <t>large</t>
        </is>
      </c>
      <c r="E3282" s="18" t="inlineStr">
        <is>
          <t>distance_to_river_km</t>
        </is>
      </c>
      <c r="F3282" s="18" t="inlineStr">
        <is>
          <t>spline value</t>
        </is>
      </c>
      <c r="G3282" s="18" t="n"/>
      <c r="H3282" s="33" t="n">
        <v>16.44</v>
      </c>
      <c r="I3282" s="33" t="n"/>
      <c r="J3282" s="33" t="n"/>
      <c r="K3282" s="34" t="n">
        <v>-1.03311527784681</v>
      </c>
      <c r="L3282" s="35">
        <f>IF(ISNUMBER(K3282),EXP(K3282),"")</f>
        <v/>
      </c>
      <c r="M3282" s="18" t="inlineStr">
        <is>
          <t>every value from 0.01 to 24.55 in steps of 0.01</t>
        </is>
      </c>
      <c r="N3282" s="18" t="inlineStr">
        <is>
          <t>buildings|large|distance_to_river_km</t>
        </is>
      </c>
    </row>
    <row r="3283">
      <c r="B3283" s="18" t="inlineStr">
        <is>
          <t>buildings|large|distance_to_river_km|16.45</t>
        </is>
      </c>
      <c r="C3283" s="18" t="inlineStr">
        <is>
          <t>buildings</t>
        </is>
      </c>
      <c r="D3283" s="18" t="inlineStr">
        <is>
          <t>large</t>
        </is>
      </c>
      <c r="E3283" s="18" t="inlineStr">
        <is>
          <t>distance_to_river_km</t>
        </is>
      </c>
      <c r="F3283" s="18" t="inlineStr">
        <is>
          <t>spline value</t>
        </is>
      </c>
      <c r="G3283" s="18" t="n"/>
      <c r="H3283" s="33" t="n">
        <v>16.45</v>
      </c>
      <c r="I3283" s="33" t="n"/>
      <c r="J3283" s="33" t="n"/>
      <c r="K3283" s="34" t="n">
        <v>-1.033239048344406</v>
      </c>
      <c r="L3283" s="35">
        <f>IF(ISNUMBER(K3283),EXP(K3283),"")</f>
        <v/>
      </c>
      <c r="M3283" s="18" t="inlineStr">
        <is>
          <t>every value from 0.01 to 24.55 in steps of 0.01</t>
        </is>
      </c>
      <c r="N3283" s="18" t="inlineStr">
        <is>
          <t>buildings|large|distance_to_river_km</t>
        </is>
      </c>
    </row>
    <row r="3284">
      <c r="B3284" s="18" t="inlineStr">
        <is>
          <t>buildings|large|distance_to_river_km|16.46</t>
        </is>
      </c>
      <c r="C3284" s="18" t="inlineStr">
        <is>
          <t>buildings</t>
        </is>
      </c>
      <c r="D3284" s="18" t="inlineStr">
        <is>
          <t>large</t>
        </is>
      </c>
      <c r="E3284" s="18" t="inlineStr">
        <is>
          <t>distance_to_river_km</t>
        </is>
      </c>
      <c r="F3284" s="18" t="inlineStr">
        <is>
          <t>spline value</t>
        </is>
      </c>
      <c r="G3284" s="18" t="n"/>
      <c r="H3284" s="33" t="n">
        <v>16.46</v>
      </c>
      <c r="I3284" s="33" t="n"/>
      <c r="J3284" s="33" t="n"/>
      <c r="K3284" s="34" t="n">
        <v>-1.033362671118884</v>
      </c>
      <c r="L3284" s="35">
        <f>IF(ISNUMBER(K3284),EXP(K3284),"")</f>
        <v/>
      </c>
      <c r="M3284" s="18" t="inlineStr">
        <is>
          <t>every value from 0.01 to 24.55 in steps of 0.01</t>
        </is>
      </c>
      <c r="N3284" s="18" t="inlineStr">
        <is>
          <t>buildings|large|distance_to_river_km</t>
        </is>
      </c>
    </row>
    <row r="3285">
      <c r="B3285" s="18" t="inlineStr">
        <is>
          <t>buildings|large|distance_to_river_km|16.47</t>
        </is>
      </c>
      <c r="C3285" s="18" t="inlineStr">
        <is>
          <t>buildings</t>
        </is>
      </c>
      <c r="D3285" s="18" t="inlineStr">
        <is>
          <t>large</t>
        </is>
      </c>
      <c r="E3285" s="18" t="inlineStr">
        <is>
          <t>distance_to_river_km</t>
        </is>
      </c>
      <c r="F3285" s="18" t="inlineStr">
        <is>
          <t>spline value</t>
        </is>
      </c>
      <c r="G3285" s="18" t="n"/>
      <c r="H3285" s="33" t="n">
        <v>16.47</v>
      </c>
      <c r="I3285" s="33" t="n"/>
      <c r="J3285" s="33" t="n"/>
      <c r="K3285" s="34" t="n">
        <v>-1.033486146083345</v>
      </c>
      <c r="L3285" s="35">
        <f>IF(ISNUMBER(K3285),EXP(K3285),"")</f>
        <v/>
      </c>
      <c r="M3285" s="18" t="inlineStr">
        <is>
          <t>every value from 0.01 to 24.55 in steps of 0.01</t>
        </is>
      </c>
      <c r="N3285" s="18" t="inlineStr">
        <is>
          <t>buildings|large|distance_to_river_km</t>
        </is>
      </c>
    </row>
    <row r="3286">
      <c r="B3286" s="18" t="inlineStr">
        <is>
          <t>buildings|large|distance_to_river_km|16.48</t>
        </is>
      </c>
      <c r="C3286" s="18" t="inlineStr">
        <is>
          <t>buildings</t>
        </is>
      </c>
      <c r="D3286" s="18" t="inlineStr">
        <is>
          <t>large</t>
        </is>
      </c>
      <c r="E3286" s="18" t="inlineStr">
        <is>
          <t>distance_to_river_km</t>
        </is>
      </c>
      <c r="F3286" s="18" t="inlineStr">
        <is>
          <t>spline value</t>
        </is>
      </c>
      <c r="G3286" s="18" t="n"/>
      <c r="H3286" s="33" t="n">
        <v>16.48</v>
      </c>
      <c r="I3286" s="33" t="n"/>
      <c r="J3286" s="33" t="n"/>
      <c r="K3286" s="34" t="n">
        <v>-1.033609473150896</v>
      </c>
      <c r="L3286" s="35">
        <f>IF(ISNUMBER(K3286),EXP(K3286),"")</f>
        <v/>
      </c>
      <c r="M3286" s="18" t="inlineStr">
        <is>
          <t>every value from 0.01 to 24.55 in steps of 0.01</t>
        </is>
      </c>
      <c r="N3286" s="18" t="inlineStr">
        <is>
          <t>buildings|large|distance_to_river_km</t>
        </is>
      </c>
    </row>
    <row r="3287">
      <c r="B3287" s="18" t="inlineStr">
        <is>
          <t>buildings|large|distance_to_river_km|16.49</t>
        </is>
      </c>
      <c r="C3287" s="18" t="inlineStr">
        <is>
          <t>buildings</t>
        </is>
      </c>
      <c r="D3287" s="18" t="inlineStr">
        <is>
          <t>large</t>
        </is>
      </c>
      <c r="E3287" s="18" t="inlineStr">
        <is>
          <t>distance_to_river_km</t>
        </is>
      </c>
      <c r="F3287" s="18" t="inlineStr">
        <is>
          <t>spline value</t>
        </is>
      </c>
      <c r="G3287" s="18" t="n"/>
      <c r="H3287" s="33" t="n">
        <v>16.49</v>
      </c>
      <c r="I3287" s="33" t="n"/>
      <c r="J3287" s="33" t="n"/>
      <c r="K3287" s="34" t="n">
        <v>-1.033732652234638</v>
      </c>
      <c r="L3287" s="35">
        <f>IF(ISNUMBER(K3287),EXP(K3287),"")</f>
        <v/>
      </c>
      <c r="M3287" s="18" t="inlineStr">
        <is>
          <t>every value from 0.01 to 24.55 in steps of 0.01</t>
        </is>
      </c>
      <c r="N3287" s="18" t="inlineStr">
        <is>
          <t>buildings|large|distance_to_river_km</t>
        </is>
      </c>
    </row>
    <row r="3288">
      <c r="B3288" s="18" t="inlineStr">
        <is>
          <t>buildings|large|distance_to_river_km|16.50</t>
        </is>
      </c>
      <c r="C3288" s="18" t="inlineStr">
        <is>
          <t>buildings</t>
        </is>
      </c>
      <c r="D3288" s="18" t="inlineStr">
        <is>
          <t>large</t>
        </is>
      </c>
      <c r="E3288" s="18" t="inlineStr">
        <is>
          <t>distance_to_river_km</t>
        </is>
      </c>
      <c r="F3288" s="18" t="inlineStr">
        <is>
          <t>spline value</t>
        </is>
      </c>
      <c r="G3288" s="18" t="n"/>
      <c r="H3288" s="33" t="n">
        <v>16.5</v>
      </c>
      <c r="I3288" s="33" t="n"/>
      <c r="J3288" s="33" t="n"/>
      <c r="K3288" s="34" t="n">
        <v>-1.033855683247678</v>
      </c>
      <c r="L3288" s="35">
        <f>IF(ISNUMBER(K3288),EXP(K3288),"")</f>
        <v/>
      </c>
      <c r="M3288" s="18" t="inlineStr">
        <is>
          <t>every value from 0.01 to 24.55 in steps of 0.01</t>
        </is>
      </c>
      <c r="N3288" s="18" t="inlineStr">
        <is>
          <t>buildings|large|distance_to_river_km</t>
        </is>
      </c>
    </row>
    <row r="3289">
      <c r="B3289" s="18" t="inlineStr">
        <is>
          <t>buildings|large|distance_to_river_km|16.51</t>
        </is>
      </c>
      <c r="C3289" s="18" t="inlineStr">
        <is>
          <t>buildings</t>
        </is>
      </c>
      <c r="D3289" s="18" t="inlineStr">
        <is>
          <t>large</t>
        </is>
      </c>
      <c r="E3289" s="18" t="inlineStr">
        <is>
          <t>distance_to_river_km</t>
        </is>
      </c>
      <c r="F3289" s="18" t="inlineStr">
        <is>
          <t>spline value</t>
        </is>
      </c>
      <c r="G3289" s="18" t="n"/>
      <c r="H3289" s="33" t="n">
        <v>16.51</v>
      </c>
      <c r="I3289" s="33" t="n"/>
      <c r="J3289" s="33" t="n"/>
      <c r="K3289" s="34" t="n">
        <v>-1.033978566103118</v>
      </c>
      <c r="L3289" s="35">
        <f>IF(ISNUMBER(K3289),EXP(K3289),"")</f>
        <v/>
      </c>
      <c r="M3289" s="18" t="inlineStr">
        <is>
          <t>every value from 0.01 to 24.55 in steps of 0.01</t>
        </is>
      </c>
      <c r="N3289" s="18" t="inlineStr">
        <is>
          <t>buildings|large|distance_to_river_km</t>
        </is>
      </c>
    </row>
    <row r="3290">
      <c r="B3290" s="18" t="inlineStr">
        <is>
          <t>buildings|large|distance_to_river_km|16.52</t>
        </is>
      </c>
      <c r="C3290" s="18" t="inlineStr">
        <is>
          <t>buildings</t>
        </is>
      </c>
      <c r="D3290" s="18" t="inlineStr">
        <is>
          <t>large</t>
        </is>
      </c>
      <c r="E3290" s="18" t="inlineStr">
        <is>
          <t>distance_to_river_km</t>
        </is>
      </c>
      <c r="F3290" s="18" t="inlineStr">
        <is>
          <t>spline value</t>
        </is>
      </c>
      <c r="G3290" s="18" t="n"/>
      <c r="H3290" s="33" t="n">
        <v>16.52</v>
      </c>
      <c r="I3290" s="33" t="n"/>
      <c r="J3290" s="33" t="n"/>
      <c r="K3290" s="34" t="n">
        <v>-1.034101300714062</v>
      </c>
      <c r="L3290" s="35">
        <f>IF(ISNUMBER(K3290),EXP(K3290),"")</f>
        <v/>
      </c>
      <c r="M3290" s="18" t="inlineStr">
        <is>
          <t>every value from 0.01 to 24.55 in steps of 0.01</t>
        </is>
      </c>
      <c r="N3290" s="18" t="inlineStr">
        <is>
          <t>buildings|large|distance_to_river_km</t>
        </is>
      </c>
    </row>
    <row r="3291">
      <c r="B3291" s="18" t="inlineStr">
        <is>
          <t>buildings|large|distance_to_river_km|16.53</t>
        </is>
      </c>
      <c r="C3291" s="18" t="inlineStr">
        <is>
          <t>buildings</t>
        </is>
      </c>
      <c r="D3291" s="18" t="inlineStr">
        <is>
          <t>large</t>
        </is>
      </c>
      <c r="E3291" s="18" t="inlineStr">
        <is>
          <t>distance_to_river_km</t>
        </is>
      </c>
      <c r="F3291" s="18" t="inlineStr">
        <is>
          <t>spline value</t>
        </is>
      </c>
      <c r="G3291" s="18" t="n"/>
      <c r="H3291" s="33" t="n">
        <v>16.53</v>
      </c>
      <c r="I3291" s="33" t="n"/>
      <c r="J3291" s="33" t="n"/>
      <c r="K3291" s="34" t="n">
        <v>-1.034223886993616</v>
      </c>
      <c r="L3291" s="35">
        <f>IF(ISNUMBER(K3291),EXP(K3291),"")</f>
        <v/>
      </c>
      <c r="M3291" s="18" t="inlineStr">
        <is>
          <t>every value from 0.01 to 24.55 in steps of 0.01</t>
        </is>
      </c>
      <c r="N3291" s="18" t="inlineStr">
        <is>
          <t>buildings|large|distance_to_river_km</t>
        </is>
      </c>
    </row>
    <row r="3292">
      <c r="B3292" s="18" t="inlineStr">
        <is>
          <t>buildings|large|distance_to_river_km|16.54</t>
        </is>
      </c>
      <c r="C3292" s="18" t="inlineStr">
        <is>
          <t>buildings</t>
        </is>
      </c>
      <c r="D3292" s="18" t="inlineStr">
        <is>
          <t>large</t>
        </is>
      </c>
      <c r="E3292" s="18" t="inlineStr">
        <is>
          <t>distance_to_river_km</t>
        </is>
      </c>
      <c r="F3292" s="18" t="inlineStr">
        <is>
          <t>spline value</t>
        </is>
      </c>
      <c r="G3292" s="18" t="n"/>
      <c r="H3292" s="33" t="n">
        <v>16.54</v>
      </c>
      <c r="I3292" s="33" t="n"/>
      <c r="J3292" s="33" t="n"/>
      <c r="K3292" s="34" t="n">
        <v>-1.034346324854882</v>
      </c>
      <c r="L3292" s="35">
        <f>IF(ISNUMBER(K3292),EXP(K3292),"")</f>
        <v/>
      </c>
      <c r="M3292" s="18" t="inlineStr">
        <is>
          <t>every value from 0.01 to 24.55 in steps of 0.01</t>
        </is>
      </c>
      <c r="N3292" s="18" t="inlineStr">
        <is>
          <t>buildings|large|distance_to_river_km</t>
        </is>
      </c>
    </row>
    <row r="3293">
      <c r="B3293" s="18" t="inlineStr">
        <is>
          <t>buildings|large|distance_to_river_km|16.55</t>
        </is>
      </c>
      <c r="C3293" s="18" t="inlineStr">
        <is>
          <t>buildings</t>
        </is>
      </c>
      <c r="D3293" s="18" t="inlineStr">
        <is>
          <t>large</t>
        </is>
      </c>
      <c r="E3293" s="18" t="inlineStr">
        <is>
          <t>distance_to_river_km</t>
        </is>
      </c>
      <c r="F3293" s="18" t="inlineStr">
        <is>
          <t>spline value</t>
        </is>
      </c>
      <c r="G3293" s="18" t="n"/>
      <c r="H3293" s="33" t="n">
        <v>16.55</v>
      </c>
      <c r="I3293" s="33" t="n"/>
      <c r="J3293" s="33" t="n"/>
      <c r="K3293" s="34" t="n">
        <v>-1.034468614210966</v>
      </c>
      <c r="L3293" s="35">
        <f>IF(ISNUMBER(K3293),EXP(K3293),"")</f>
        <v/>
      </c>
      <c r="M3293" s="18" t="inlineStr">
        <is>
          <t>every value from 0.01 to 24.55 in steps of 0.01</t>
        </is>
      </c>
      <c r="N3293" s="18" t="inlineStr">
        <is>
          <t>buildings|large|distance_to_river_km</t>
        </is>
      </c>
    </row>
    <row r="3294">
      <c r="B3294" s="18" t="inlineStr">
        <is>
          <t>buildings|large|distance_to_river_km|16.56</t>
        </is>
      </c>
      <c r="C3294" s="18" t="inlineStr">
        <is>
          <t>buildings</t>
        </is>
      </c>
      <c r="D3294" s="18" t="inlineStr">
        <is>
          <t>large</t>
        </is>
      </c>
      <c r="E3294" s="18" t="inlineStr">
        <is>
          <t>distance_to_river_km</t>
        </is>
      </c>
      <c r="F3294" s="18" t="inlineStr">
        <is>
          <t>spline value</t>
        </is>
      </c>
      <c r="G3294" s="18" t="n"/>
      <c r="H3294" s="33" t="n">
        <v>16.56</v>
      </c>
      <c r="I3294" s="33" t="n"/>
      <c r="J3294" s="33" t="n"/>
      <c r="K3294" s="34" t="n">
        <v>-1.03459075497497</v>
      </c>
      <c r="L3294" s="35">
        <f>IF(ISNUMBER(K3294),EXP(K3294),"")</f>
        <v/>
      </c>
      <c r="M3294" s="18" t="inlineStr">
        <is>
          <t>every value from 0.01 to 24.55 in steps of 0.01</t>
        </is>
      </c>
      <c r="N3294" s="18" t="inlineStr">
        <is>
          <t>buildings|large|distance_to_river_km</t>
        </is>
      </c>
    </row>
    <row r="3295">
      <c r="B3295" s="18" t="inlineStr">
        <is>
          <t>buildings|large|distance_to_river_km|16.57</t>
        </is>
      </c>
      <c r="C3295" s="18" t="inlineStr">
        <is>
          <t>buildings</t>
        </is>
      </c>
      <c r="D3295" s="18" t="inlineStr">
        <is>
          <t>large</t>
        </is>
      </c>
      <c r="E3295" s="18" t="inlineStr">
        <is>
          <t>distance_to_river_km</t>
        </is>
      </c>
      <c r="F3295" s="18" t="inlineStr">
        <is>
          <t>spline value</t>
        </is>
      </c>
      <c r="G3295" s="18" t="n"/>
      <c r="H3295" s="33" t="n">
        <v>16.57</v>
      </c>
      <c r="I3295" s="33" t="n"/>
      <c r="J3295" s="33" t="n"/>
      <c r="K3295" s="34" t="n">
        <v>-1.034712747059999</v>
      </c>
      <c r="L3295" s="35">
        <f>IF(ISNUMBER(K3295),EXP(K3295),"")</f>
        <v/>
      </c>
      <c r="M3295" s="18" t="inlineStr">
        <is>
          <t>every value from 0.01 to 24.55 in steps of 0.01</t>
        </is>
      </c>
      <c r="N3295" s="18" t="inlineStr">
        <is>
          <t>buildings|large|distance_to_river_km</t>
        </is>
      </c>
    </row>
    <row r="3296">
      <c r="B3296" s="18" t="inlineStr">
        <is>
          <t>buildings|large|distance_to_river_km|16.58</t>
        </is>
      </c>
      <c r="C3296" s="18" t="inlineStr">
        <is>
          <t>buildings</t>
        </is>
      </c>
      <c r="D3296" s="18" t="inlineStr">
        <is>
          <t>large</t>
        </is>
      </c>
      <c r="E3296" s="18" t="inlineStr">
        <is>
          <t>distance_to_river_km</t>
        </is>
      </c>
      <c r="F3296" s="18" t="inlineStr">
        <is>
          <t>spline value</t>
        </is>
      </c>
      <c r="G3296" s="18" t="n"/>
      <c r="H3296" s="33" t="n">
        <v>16.58</v>
      </c>
      <c r="I3296" s="33" t="n"/>
      <c r="J3296" s="33" t="n"/>
      <c r="K3296" s="34" t="n">
        <v>-1.034834590379157</v>
      </c>
      <c r="L3296" s="35">
        <f>IF(ISNUMBER(K3296),EXP(K3296),"")</f>
        <v/>
      </c>
      <c r="M3296" s="18" t="inlineStr">
        <is>
          <t>every value from 0.01 to 24.55 in steps of 0.01</t>
        </is>
      </c>
      <c r="N3296" s="18" t="inlineStr">
        <is>
          <t>buildings|large|distance_to_river_km</t>
        </is>
      </c>
    </row>
    <row r="3297">
      <c r="B3297" s="18" t="inlineStr">
        <is>
          <t>buildings|large|distance_to_river_km|16.59</t>
        </is>
      </c>
      <c r="C3297" s="18" t="inlineStr">
        <is>
          <t>buildings</t>
        </is>
      </c>
      <c r="D3297" s="18" t="inlineStr">
        <is>
          <t>large</t>
        </is>
      </c>
      <c r="E3297" s="18" t="inlineStr">
        <is>
          <t>distance_to_river_km</t>
        </is>
      </c>
      <c r="F3297" s="18" t="inlineStr">
        <is>
          <t>spline value</t>
        </is>
      </c>
      <c r="G3297" s="18" t="n"/>
      <c r="H3297" s="33" t="n">
        <v>16.59</v>
      </c>
      <c r="I3297" s="33" t="n"/>
      <c r="J3297" s="33" t="n"/>
      <c r="K3297" s="34" t="n">
        <v>-1.034956284845548</v>
      </c>
      <c r="L3297" s="35">
        <f>IF(ISNUMBER(K3297),EXP(K3297),"")</f>
        <v/>
      </c>
      <c r="M3297" s="18" t="inlineStr">
        <is>
          <t>every value from 0.01 to 24.55 in steps of 0.01</t>
        </is>
      </c>
      <c r="N3297" s="18" t="inlineStr">
        <is>
          <t>buildings|large|distance_to_river_km</t>
        </is>
      </c>
    </row>
    <row r="3298">
      <c r="B3298" s="18" t="inlineStr">
        <is>
          <t>buildings|large|distance_to_river_km|16.60</t>
        </is>
      </c>
      <c r="C3298" s="18" t="inlineStr">
        <is>
          <t>buildings</t>
        </is>
      </c>
      <c r="D3298" s="18" t="inlineStr">
        <is>
          <t>large</t>
        </is>
      </c>
      <c r="E3298" s="18" t="inlineStr">
        <is>
          <t>distance_to_river_km</t>
        </is>
      </c>
      <c r="F3298" s="18" t="inlineStr">
        <is>
          <t>spline value</t>
        </is>
      </c>
      <c r="G3298" s="18" t="n"/>
      <c r="H3298" s="33" t="n">
        <v>16.6</v>
      </c>
      <c r="I3298" s="33" t="n"/>
      <c r="J3298" s="33" t="n"/>
      <c r="K3298" s="34" t="n">
        <v>-1.035077830372277</v>
      </c>
      <c r="L3298" s="35">
        <f>IF(ISNUMBER(K3298),EXP(K3298),"")</f>
        <v/>
      </c>
      <c r="M3298" s="18" t="inlineStr">
        <is>
          <t>every value from 0.01 to 24.55 in steps of 0.01</t>
        </is>
      </c>
      <c r="N3298" s="18" t="inlineStr">
        <is>
          <t>buildings|large|distance_to_river_km</t>
        </is>
      </c>
    </row>
    <row r="3299">
      <c r="B3299" s="18" t="inlineStr">
        <is>
          <t>buildings|large|distance_to_river_km|16.61</t>
        </is>
      </c>
      <c r="C3299" s="18" t="inlineStr">
        <is>
          <t>buildings</t>
        </is>
      </c>
      <c r="D3299" s="18" t="inlineStr">
        <is>
          <t>large</t>
        </is>
      </c>
      <c r="E3299" s="18" t="inlineStr">
        <is>
          <t>distance_to_river_km</t>
        </is>
      </c>
      <c r="F3299" s="18" t="inlineStr">
        <is>
          <t>spline value</t>
        </is>
      </c>
      <c r="G3299" s="18" t="n"/>
      <c r="H3299" s="33" t="n">
        <v>16.61</v>
      </c>
      <c r="I3299" s="33" t="n"/>
      <c r="J3299" s="33" t="n"/>
      <c r="K3299" s="34" t="n">
        <v>-1.035199226872446</v>
      </c>
      <c r="L3299" s="35">
        <f>IF(ISNUMBER(K3299),EXP(K3299),"")</f>
        <v/>
      </c>
      <c r="M3299" s="18" t="inlineStr">
        <is>
          <t>every value from 0.01 to 24.55 in steps of 0.01</t>
        </is>
      </c>
      <c r="N3299" s="18" t="inlineStr">
        <is>
          <t>buildings|large|distance_to_river_km</t>
        </is>
      </c>
    </row>
    <row r="3300">
      <c r="B3300" s="18" t="inlineStr">
        <is>
          <t>buildings|large|distance_to_river_km|16.62</t>
        </is>
      </c>
      <c r="C3300" s="18" t="inlineStr">
        <is>
          <t>buildings</t>
        </is>
      </c>
      <c r="D3300" s="18" t="inlineStr">
        <is>
          <t>large</t>
        </is>
      </c>
      <c r="E3300" s="18" t="inlineStr">
        <is>
          <t>distance_to_river_km</t>
        </is>
      </c>
      <c r="F3300" s="18" t="inlineStr">
        <is>
          <t>spline value</t>
        </is>
      </c>
      <c r="G3300" s="18" t="n"/>
      <c r="H3300" s="33" t="n">
        <v>16.62</v>
      </c>
      <c r="I3300" s="33" t="n"/>
      <c r="J3300" s="33" t="n"/>
      <c r="K3300" s="34" t="n">
        <v>-1.035320474259161</v>
      </c>
      <c r="L3300" s="35">
        <f>IF(ISNUMBER(K3300),EXP(K3300),"")</f>
        <v/>
      </c>
      <c r="M3300" s="18" t="inlineStr">
        <is>
          <t>every value from 0.01 to 24.55 in steps of 0.01</t>
        </is>
      </c>
      <c r="N3300" s="18" t="inlineStr">
        <is>
          <t>buildings|large|distance_to_river_km</t>
        </is>
      </c>
    </row>
    <row r="3301">
      <c r="B3301" s="18" t="inlineStr">
        <is>
          <t>buildings|large|distance_to_river_km|16.63</t>
        </is>
      </c>
      <c r="C3301" s="18" t="inlineStr">
        <is>
          <t>buildings</t>
        </is>
      </c>
      <c r="D3301" s="18" t="inlineStr">
        <is>
          <t>large</t>
        </is>
      </c>
      <c r="E3301" s="18" t="inlineStr">
        <is>
          <t>distance_to_river_km</t>
        </is>
      </c>
      <c r="F3301" s="18" t="inlineStr">
        <is>
          <t>spline value</t>
        </is>
      </c>
      <c r="G3301" s="18" t="n"/>
      <c r="H3301" s="33" t="n">
        <v>16.63</v>
      </c>
      <c r="I3301" s="33" t="n"/>
      <c r="J3301" s="33" t="n"/>
      <c r="K3301" s="34" t="n">
        <v>-1.035441572445525</v>
      </c>
      <c r="L3301" s="35">
        <f>IF(ISNUMBER(K3301),EXP(K3301),"")</f>
        <v/>
      </c>
      <c r="M3301" s="18" t="inlineStr">
        <is>
          <t>every value from 0.01 to 24.55 in steps of 0.01</t>
        </is>
      </c>
      <c r="N3301" s="18" t="inlineStr">
        <is>
          <t>buildings|large|distance_to_river_km</t>
        </is>
      </c>
    </row>
    <row r="3302">
      <c r="B3302" s="18" t="inlineStr">
        <is>
          <t>buildings|large|distance_to_river_km|16.64</t>
        </is>
      </c>
      <c r="C3302" s="18" t="inlineStr">
        <is>
          <t>buildings</t>
        </is>
      </c>
      <c r="D3302" s="18" t="inlineStr">
        <is>
          <t>large</t>
        </is>
      </c>
      <c r="E3302" s="18" t="inlineStr">
        <is>
          <t>distance_to_river_km</t>
        </is>
      </c>
      <c r="F3302" s="18" t="inlineStr">
        <is>
          <t>spline value</t>
        </is>
      </c>
      <c r="G3302" s="18" t="n"/>
      <c r="H3302" s="33" t="n">
        <v>16.64</v>
      </c>
      <c r="I3302" s="33" t="n"/>
      <c r="J3302" s="33" t="n"/>
      <c r="K3302" s="34" t="n">
        <v>-1.035562521344642</v>
      </c>
      <c r="L3302" s="35">
        <f>IF(ISNUMBER(K3302),EXP(K3302),"")</f>
        <v/>
      </c>
      <c r="M3302" s="18" t="inlineStr">
        <is>
          <t>every value from 0.01 to 24.55 in steps of 0.01</t>
        </is>
      </c>
      <c r="N3302" s="18" t="inlineStr">
        <is>
          <t>buildings|large|distance_to_river_km</t>
        </is>
      </c>
    </row>
    <row r="3303">
      <c r="B3303" s="18" t="inlineStr">
        <is>
          <t>buildings|large|distance_to_river_km|16.65</t>
        </is>
      </c>
      <c r="C3303" s="18" t="inlineStr">
        <is>
          <t>buildings</t>
        </is>
      </c>
      <c r="D3303" s="18" t="inlineStr">
        <is>
          <t>large</t>
        </is>
      </c>
      <c r="E3303" s="18" t="inlineStr">
        <is>
          <t>distance_to_river_km</t>
        </is>
      </c>
      <c r="F3303" s="18" t="inlineStr">
        <is>
          <t>spline value</t>
        </is>
      </c>
      <c r="G3303" s="18" t="n"/>
      <c r="H3303" s="33" t="n">
        <v>16.65</v>
      </c>
      <c r="I3303" s="33" t="n"/>
      <c r="J3303" s="33" t="n"/>
      <c r="K3303" s="34" t="n">
        <v>-1.035683320869617</v>
      </c>
      <c r="L3303" s="35">
        <f>IF(ISNUMBER(K3303),EXP(K3303),"")</f>
        <v/>
      </c>
      <c r="M3303" s="18" t="inlineStr">
        <is>
          <t>every value from 0.01 to 24.55 in steps of 0.01</t>
        </is>
      </c>
      <c r="N3303" s="18" t="inlineStr">
        <is>
          <t>buildings|large|distance_to_river_km</t>
        </is>
      </c>
    </row>
    <row r="3304">
      <c r="B3304" s="18" t="inlineStr">
        <is>
          <t>buildings|large|distance_to_river_km|16.66</t>
        </is>
      </c>
      <c r="C3304" s="18" t="inlineStr">
        <is>
          <t>buildings</t>
        </is>
      </c>
      <c r="D3304" s="18" t="inlineStr">
        <is>
          <t>large</t>
        </is>
      </c>
      <c r="E3304" s="18" t="inlineStr">
        <is>
          <t>distance_to_river_km</t>
        </is>
      </c>
      <c r="F3304" s="18" t="inlineStr">
        <is>
          <t>spline value</t>
        </is>
      </c>
      <c r="G3304" s="18" t="n"/>
      <c r="H3304" s="33" t="n">
        <v>16.66</v>
      </c>
      <c r="I3304" s="33" t="n"/>
      <c r="J3304" s="33" t="n"/>
      <c r="K3304" s="34" t="n">
        <v>-1.035803970933553</v>
      </c>
      <c r="L3304" s="35">
        <f>IF(ISNUMBER(K3304),EXP(K3304),"")</f>
        <v/>
      </c>
      <c r="M3304" s="18" t="inlineStr">
        <is>
          <t>every value from 0.01 to 24.55 in steps of 0.01</t>
        </is>
      </c>
      <c r="N3304" s="18" t="inlineStr">
        <is>
          <t>buildings|large|distance_to_river_km</t>
        </is>
      </c>
    </row>
    <row r="3305">
      <c r="B3305" s="18" t="inlineStr">
        <is>
          <t>buildings|large|distance_to_river_km|16.67</t>
        </is>
      </c>
      <c r="C3305" s="18" t="inlineStr">
        <is>
          <t>buildings</t>
        </is>
      </c>
      <c r="D3305" s="18" t="inlineStr">
        <is>
          <t>large</t>
        </is>
      </c>
      <c r="E3305" s="18" t="inlineStr">
        <is>
          <t>distance_to_river_km</t>
        </is>
      </c>
      <c r="F3305" s="18" t="inlineStr">
        <is>
          <t>spline value</t>
        </is>
      </c>
      <c r="G3305" s="18" t="n"/>
      <c r="H3305" s="33" t="n">
        <v>16.67</v>
      </c>
      <c r="I3305" s="33" t="n"/>
      <c r="J3305" s="33" t="n"/>
      <c r="K3305" s="34" t="n">
        <v>-1.035924471449554</v>
      </c>
      <c r="L3305" s="35">
        <f>IF(ISNUMBER(K3305),EXP(K3305),"")</f>
        <v/>
      </c>
      <c r="M3305" s="18" t="inlineStr">
        <is>
          <t>every value from 0.01 to 24.55 in steps of 0.01</t>
        </is>
      </c>
      <c r="N3305" s="18" t="inlineStr">
        <is>
          <t>buildings|large|distance_to_river_km</t>
        </is>
      </c>
    </row>
    <row r="3306">
      <c r="B3306" s="18" t="inlineStr">
        <is>
          <t>buildings|large|distance_to_river_km|16.68</t>
        </is>
      </c>
      <c r="C3306" s="18" t="inlineStr">
        <is>
          <t>buildings</t>
        </is>
      </c>
      <c r="D3306" s="18" t="inlineStr">
        <is>
          <t>large</t>
        </is>
      </c>
      <c r="E3306" s="18" t="inlineStr">
        <is>
          <t>distance_to_river_km</t>
        </is>
      </c>
      <c r="F3306" s="18" t="inlineStr">
        <is>
          <t>spline value</t>
        </is>
      </c>
      <c r="G3306" s="18" t="n"/>
      <c r="H3306" s="33" t="n">
        <v>16.68</v>
      </c>
      <c r="I3306" s="33" t="n"/>
      <c r="J3306" s="33" t="n"/>
      <c r="K3306" s="34" t="n">
        <v>-1.036044822330725</v>
      </c>
      <c r="L3306" s="35">
        <f>IF(ISNUMBER(K3306),EXP(K3306),"")</f>
        <v/>
      </c>
      <c r="M3306" s="18" t="inlineStr">
        <is>
          <t>every value from 0.01 to 24.55 in steps of 0.01</t>
        </is>
      </c>
      <c r="N3306" s="18" t="inlineStr">
        <is>
          <t>buildings|large|distance_to_river_km</t>
        </is>
      </c>
    </row>
    <row r="3307">
      <c r="B3307" s="18" t="inlineStr">
        <is>
          <t>buildings|large|distance_to_river_km|16.69</t>
        </is>
      </c>
      <c r="C3307" s="18" t="inlineStr">
        <is>
          <t>buildings</t>
        </is>
      </c>
      <c r="D3307" s="18" t="inlineStr">
        <is>
          <t>large</t>
        </is>
      </c>
      <c r="E3307" s="18" t="inlineStr">
        <is>
          <t>distance_to_river_km</t>
        </is>
      </c>
      <c r="F3307" s="18" t="inlineStr">
        <is>
          <t>spline value</t>
        </is>
      </c>
      <c r="G3307" s="18" t="n"/>
      <c r="H3307" s="33" t="n">
        <v>16.69</v>
      </c>
      <c r="I3307" s="33" t="n"/>
      <c r="J3307" s="33" t="n"/>
      <c r="K3307" s="34" t="n">
        <v>-1.03616502349017</v>
      </c>
      <c r="L3307" s="35">
        <f>IF(ISNUMBER(K3307),EXP(K3307),"")</f>
        <v/>
      </c>
      <c r="M3307" s="18" t="inlineStr">
        <is>
          <t>every value from 0.01 to 24.55 in steps of 0.01</t>
        </is>
      </c>
      <c r="N3307" s="18" t="inlineStr">
        <is>
          <t>buildings|large|distance_to_river_km</t>
        </is>
      </c>
    </row>
    <row r="3308">
      <c r="B3308" s="18" t="inlineStr">
        <is>
          <t>buildings|large|distance_to_river_km|16.70</t>
        </is>
      </c>
      <c r="C3308" s="18" t="inlineStr">
        <is>
          <t>buildings</t>
        </is>
      </c>
      <c r="D3308" s="18" t="inlineStr">
        <is>
          <t>large</t>
        </is>
      </c>
      <c r="E3308" s="18" t="inlineStr">
        <is>
          <t>distance_to_river_km</t>
        </is>
      </c>
      <c r="F3308" s="18" t="inlineStr">
        <is>
          <t>spline value</t>
        </is>
      </c>
      <c r="G3308" s="18" t="n"/>
      <c r="H3308" s="33" t="n">
        <v>16.7</v>
      </c>
      <c r="I3308" s="33" t="n"/>
      <c r="J3308" s="33" t="n"/>
      <c r="K3308" s="34" t="n">
        <v>-1.036285074840992</v>
      </c>
      <c r="L3308" s="35">
        <f>IF(ISNUMBER(K3308),EXP(K3308),"")</f>
        <v/>
      </c>
      <c r="M3308" s="18" t="inlineStr">
        <is>
          <t>every value from 0.01 to 24.55 in steps of 0.01</t>
        </is>
      </c>
      <c r="N3308" s="18" t="inlineStr">
        <is>
          <t>buildings|large|distance_to_river_km</t>
        </is>
      </c>
    </row>
    <row r="3309">
      <c r="B3309" s="18" t="inlineStr">
        <is>
          <t>buildings|large|distance_to_river_km|16.71</t>
        </is>
      </c>
      <c r="C3309" s="18" t="inlineStr">
        <is>
          <t>buildings</t>
        </is>
      </c>
      <c r="D3309" s="18" t="inlineStr">
        <is>
          <t>large</t>
        </is>
      </c>
      <c r="E3309" s="18" t="inlineStr">
        <is>
          <t>distance_to_river_km</t>
        </is>
      </c>
      <c r="F3309" s="18" t="inlineStr">
        <is>
          <t>spline value</t>
        </is>
      </c>
      <c r="G3309" s="18" t="n"/>
      <c r="H3309" s="33" t="n">
        <v>16.71</v>
      </c>
      <c r="I3309" s="33" t="n"/>
      <c r="J3309" s="33" t="n"/>
      <c r="K3309" s="34" t="n">
        <v>-1.036404976296295</v>
      </c>
      <c r="L3309" s="35">
        <f>IF(ISNUMBER(K3309),EXP(K3309),"")</f>
        <v/>
      </c>
      <c r="M3309" s="18" t="inlineStr">
        <is>
          <t>every value from 0.01 to 24.55 in steps of 0.01</t>
        </is>
      </c>
      <c r="N3309" s="18" t="inlineStr">
        <is>
          <t>buildings|large|distance_to_river_km</t>
        </is>
      </c>
    </row>
    <row r="3310">
      <c r="B3310" s="18" t="inlineStr">
        <is>
          <t>buildings|large|distance_to_river_km|16.72</t>
        </is>
      </c>
      <c r="C3310" s="18" t="inlineStr">
        <is>
          <t>buildings</t>
        </is>
      </c>
      <c r="D3310" s="18" t="inlineStr">
        <is>
          <t>large</t>
        </is>
      </c>
      <c r="E3310" s="18" t="inlineStr">
        <is>
          <t>distance_to_river_km</t>
        </is>
      </c>
      <c r="F3310" s="18" t="inlineStr">
        <is>
          <t>spline value</t>
        </is>
      </c>
      <c r="G3310" s="18" t="n"/>
      <c r="H3310" s="33" t="n">
        <v>16.72</v>
      </c>
      <c r="I3310" s="33" t="n"/>
      <c r="J3310" s="33" t="n"/>
      <c r="K3310" s="34" t="n">
        <v>-1.036524727769185</v>
      </c>
      <c r="L3310" s="35">
        <f>IF(ISNUMBER(K3310),EXP(K3310),"")</f>
        <v/>
      </c>
      <c r="M3310" s="18" t="inlineStr">
        <is>
          <t>every value from 0.01 to 24.55 in steps of 0.01</t>
        </is>
      </c>
      <c r="N3310" s="18" t="inlineStr">
        <is>
          <t>buildings|large|distance_to_river_km</t>
        </is>
      </c>
    </row>
    <row r="3311">
      <c r="B3311" s="18" t="inlineStr">
        <is>
          <t>buildings|large|distance_to_river_km|16.73</t>
        </is>
      </c>
      <c r="C3311" s="18" t="inlineStr">
        <is>
          <t>buildings</t>
        </is>
      </c>
      <c r="D3311" s="18" t="inlineStr">
        <is>
          <t>large</t>
        </is>
      </c>
      <c r="E3311" s="18" t="inlineStr">
        <is>
          <t>distance_to_river_km</t>
        </is>
      </c>
      <c r="F3311" s="18" t="inlineStr">
        <is>
          <t>spline value</t>
        </is>
      </c>
      <c r="G3311" s="18" t="n"/>
      <c r="H3311" s="33" t="n">
        <v>16.73</v>
      </c>
      <c r="I3311" s="33" t="n"/>
      <c r="J3311" s="33" t="n"/>
      <c r="K3311" s="34" t="n">
        <v>-1.036644329172764</v>
      </c>
      <c r="L3311" s="35">
        <f>IF(ISNUMBER(K3311),EXP(K3311),"")</f>
        <v/>
      </c>
      <c r="M3311" s="18" t="inlineStr">
        <is>
          <t>every value from 0.01 to 24.55 in steps of 0.01</t>
        </is>
      </c>
      <c r="N3311" s="18" t="inlineStr">
        <is>
          <t>buildings|large|distance_to_river_km</t>
        </is>
      </c>
    </row>
    <row r="3312">
      <c r="B3312" s="18" t="inlineStr">
        <is>
          <t>buildings|large|distance_to_river_km|16.74</t>
        </is>
      </c>
      <c r="C3312" s="18" t="inlineStr">
        <is>
          <t>buildings</t>
        </is>
      </c>
      <c r="D3312" s="18" t="inlineStr">
        <is>
          <t>large</t>
        </is>
      </c>
      <c r="E3312" s="18" t="inlineStr">
        <is>
          <t>distance_to_river_km</t>
        </is>
      </c>
      <c r="F3312" s="18" t="inlineStr">
        <is>
          <t>spline value</t>
        </is>
      </c>
      <c r="G3312" s="18" t="n"/>
      <c r="H3312" s="33" t="n">
        <v>16.74</v>
      </c>
      <c r="I3312" s="33" t="n"/>
      <c r="J3312" s="33" t="n"/>
      <c r="K3312" s="34" t="n">
        <v>-1.036763780420137</v>
      </c>
      <c r="L3312" s="35">
        <f>IF(ISNUMBER(K3312),EXP(K3312),"")</f>
        <v/>
      </c>
      <c r="M3312" s="18" t="inlineStr">
        <is>
          <t>every value from 0.01 to 24.55 in steps of 0.01</t>
        </is>
      </c>
      <c r="N3312" s="18" t="inlineStr">
        <is>
          <t>buildings|large|distance_to_river_km</t>
        </is>
      </c>
    </row>
    <row r="3313">
      <c r="B3313" s="18" t="inlineStr">
        <is>
          <t>buildings|large|distance_to_river_km|16.75</t>
        </is>
      </c>
      <c r="C3313" s="18" t="inlineStr">
        <is>
          <t>buildings</t>
        </is>
      </c>
      <c r="D3313" s="18" t="inlineStr">
        <is>
          <t>large</t>
        </is>
      </c>
      <c r="E3313" s="18" t="inlineStr">
        <is>
          <t>distance_to_river_km</t>
        </is>
      </c>
      <c r="F3313" s="18" t="inlineStr">
        <is>
          <t>spline value</t>
        </is>
      </c>
      <c r="G3313" s="18" t="n"/>
      <c r="H3313" s="33" t="n">
        <v>16.75</v>
      </c>
      <c r="I3313" s="33" t="n"/>
      <c r="J3313" s="33" t="n"/>
      <c r="K3313" s="34" t="n">
        <v>-1.036883081424408</v>
      </c>
      <c r="L3313" s="35">
        <f>IF(ISNUMBER(K3313),EXP(K3313),"")</f>
        <v/>
      </c>
      <c r="M3313" s="18" t="inlineStr">
        <is>
          <t>every value from 0.01 to 24.55 in steps of 0.01</t>
        </is>
      </c>
      <c r="N3313" s="18" t="inlineStr">
        <is>
          <t>buildings|large|distance_to_river_km</t>
        </is>
      </c>
    </row>
    <row r="3314">
      <c r="B3314" s="18" t="inlineStr">
        <is>
          <t>buildings|large|distance_to_river_km|16.76</t>
        </is>
      </c>
      <c r="C3314" s="18" t="inlineStr">
        <is>
          <t>buildings</t>
        </is>
      </c>
      <c r="D3314" s="18" t="inlineStr">
        <is>
          <t>large</t>
        </is>
      </c>
      <c r="E3314" s="18" t="inlineStr">
        <is>
          <t>distance_to_river_km</t>
        </is>
      </c>
      <c r="F3314" s="18" t="inlineStr">
        <is>
          <t>spline value</t>
        </is>
      </c>
      <c r="G3314" s="18" t="n"/>
      <c r="H3314" s="33" t="n">
        <v>16.76</v>
      </c>
      <c r="I3314" s="33" t="n"/>
      <c r="J3314" s="33" t="n"/>
      <c r="K3314" s="34" t="n">
        <v>-1.03700223209868</v>
      </c>
      <c r="L3314" s="35">
        <f>IF(ISNUMBER(K3314),EXP(K3314),"")</f>
        <v/>
      </c>
      <c r="M3314" s="18" t="inlineStr">
        <is>
          <t>every value from 0.01 to 24.55 in steps of 0.01</t>
        </is>
      </c>
      <c r="N3314" s="18" t="inlineStr">
        <is>
          <t>buildings|large|distance_to_river_km</t>
        </is>
      </c>
    </row>
    <row r="3315">
      <c r="B3315" s="18" t="inlineStr">
        <is>
          <t>buildings|large|distance_to_river_km|16.77</t>
        </is>
      </c>
      <c r="C3315" s="18" t="inlineStr">
        <is>
          <t>buildings</t>
        </is>
      </c>
      <c r="D3315" s="18" t="inlineStr">
        <is>
          <t>large</t>
        </is>
      </c>
      <c r="E3315" s="18" t="inlineStr">
        <is>
          <t>distance_to_river_km</t>
        </is>
      </c>
      <c r="F3315" s="18" t="inlineStr">
        <is>
          <t>spline value</t>
        </is>
      </c>
      <c r="G3315" s="18" t="n"/>
      <c r="H3315" s="33" t="n">
        <v>16.77</v>
      </c>
      <c r="I3315" s="33" t="n"/>
      <c r="J3315" s="33" t="n"/>
      <c r="K3315" s="34" t="n">
        <v>-1.037121232356059</v>
      </c>
      <c r="L3315" s="35">
        <f>IF(ISNUMBER(K3315),EXP(K3315),"")</f>
        <v/>
      </c>
      <c r="M3315" s="18" t="inlineStr">
        <is>
          <t>every value from 0.01 to 24.55 in steps of 0.01</t>
        </is>
      </c>
      <c r="N3315" s="18" t="inlineStr">
        <is>
          <t>buildings|large|distance_to_river_km</t>
        </is>
      </c>
    </row>
    <row r="3316">
      <c r="B3316" s="18" t="inlineStr">
        <is>
          <t>buildings|large|distance_to_river_km|16.78</t>
        </is>
      </c>
      <c r="C3316" s="18" t="inlineStr">
        <is>
          <t>buildings</t>
        </is>
      </c>
      <c r="D3316" s="18" t="inlineStr">
        <is>
          <t>large</t>
        </is>
      </c>
      <c r="E3316" s="18" t="inlineStr">
        <is>
          <t>distance_to_river_km</t>
        </is>
      </c>
      <c r="F3316" s="18" t="inlineStr">
        <is>
          <t>spline value</t>
        </is>
      </c>
      <c r="G3316" s="18" t="n"/>
      <c r="H3316" s="33" t="n">
        <v>16.78</v>
      </c>
      <c r="I3316" s="33" t="n"/>
      <c r="J3316" s="33" t="n"/>
      <c r="K3316" s="34" t="n">
        <v>-1.037240082109647</v>
      </c>
      <c r="L3316" s="35">
        <f>IF(ISNUMBER(K3316),EXP(K3316),"")</f>
        <v/>
      </c>
      <c r="M3316" s="18" t="inlineStr">
        <is>
          <t>every value from 0.01 to 24.55 in steps of 0.01</t>
        </is>
      </c>
      <c r="N3316" s="18" t="inlineStr">
        <is>
          <t>buildings|large|distance_to_river_km</t>
        </is>
      </c>
    </row>
    <row r="3317">
      <c r="B3317" s="18" t="inlineStr">
        <is>
          <t>buildings|large|distance_to_river_km|16.79</t>
        </is>
      </c>
      <c r="C3317" s="18" t="inlineStr">
        <is>
          <t>buildings</t>
        </is>
      </c>
      <c r="D3317" s="18" t="inlineStr">
        <is>
          <t>large</t>
        </is>
      </c>
      <c r="E3317" s="18" t="inlineStr">
        <is>
          <t>distance_to_river_km</t>
        </is>
      </c>
      <c r="F3317" s="18" t="inlineStr">
        <is>
          <t>spline value</t>
        </is>
      </c>
      <c r="G3317" s="18" t="n"/>
      <c r="H3317" s="33" t="n">
        <v>16.79</v>
      </c>
      <c r="I3317" s="33" t="n"/>
      <c r="J3317" s="33" t="n"/>
      <c r="K3317" s="34" t="n">
        <v>-1.03735878127255</v>
      </c>
      <c r="L3317" s="35">
        <f>IF(ISNUMBER(K3317),EXP(K3317),"")</f>
        <v/>
      </c>
      <c r="M3317" s="18" t="inlineStr">
        <is>
          <t>every value from 0.01 to 24.55 in steps of 0.01</t>
        </is>
      </c>
      <c r="N3317" s="18" t="inlineStr">
        <is>
          <t>buildings|large|distance_to_river_km</t>
        </is>
      </c>
    </row>
    <row r="3318">
      <c r="B3318" s="18" t="inlineStr">
        <is>
          <t>buildings|large|distance_to_river_km|16.80</t>
        </is>
      </c>
      <c r="C3318" s="18" t="inlineStr">
        <is>
          <t>buildings</t>
        </is>
      </c>
      <c r="D3318" s="18" t="inlineStr">
        <is>
          <t>large</t>
        </is>
      </c>
      <c r="E3318" s="18" t="inlineStr">
        <is>
          <t>distance_to_river_km</t>
        </is>
      </c>
      <c r="F3318" s="18" t="inlineStr">
        <is>
          <t>spline value</t>
        </is>
      </c>
      <c r="G3318" s="18" t="n"/>
      <c r="H3318" s="33" t="n">
        <v>16.8</v>
      </c>
      <c r="I3318" s="33" t="n"/>
      <c r="J3318" s="33" t="n"/>
      <c r="K3318" s="34" t="n">
        <v>-1.03747732975787</v>
      </c>
      <c r="L3318" s="35">
        <f>IF(ISNUMBER(K3318),EXP(K3318),"")</f>
        <v/>
      </c>
      <c r="M3318" s="18" t="inlineStr">
        <is>
          <t>every value from 0.01 to 24.55 in steps of 0.01</t>
        </is>
      </c>
      <c r="N3318" s="18" t="inlineStr">
        <is>
          <t>buildings|large|distance_to_river_km</t>
        </is>
      </c>
    </row>
    <row r="3319">
      <c r="B3319" s="18" t="inlineStr">
        <is>
          <t>buildings|large|distance_to_river_km|16.81</t>
        </is>
      </c>
      <c r="C3319" s="18" t="inlineStr">
        <is>
          <t>buildings</t>
        </is>
      </c>
      <c r="D3319" s="18" t="inlineStr">
        <is>
          <t>large</t>
        </is>
      </c>
      <c r="E3319" s="18" t="inlineStr">
        <is>
          <t>distance_to_river_km</t>
        </is>
      </c>
      <c r="F3319" s="18" t="inlineStr">
        <is>
          <t>spline value</t>
        </is>
      </c>
      <c r="G3319" s="18" t="n"/>
      <c r="H3319" s="33" t="n">
        <v>16.81</v>
      </c>
      <c r="I3319" s="33" t="n"/>
      <c r="J3319" s="33" t="n"/>
      <c r="K3319" s="34" t="n">
        <v>-1.037595727478713</v>
      </c>
      <c r="L3319" s="35">
        <f>IF(ISNUMBER(K3319),EXP(K3319),"")</f>
        <v/>
      </c>
      <c r="M3319" s="18" t="inlineStr">
        <is>
          <t>every value from 0.01 to 24.55 in steps of 0.01</t>
        </is>
      </c>
      <c r="N3319" s="18" t="inlineStr">
        <is>
          <t>buildings|large|distance_to_river_km</t>
        </is>
      </c>
    </row>
    <row r="3320">
      <c r="B3320" s="18" t="inlineStr">
        <is>
          <t>buildings|large|distance_to_river_km|16.82</t>
        </is>
      </c>
      <c r="C3320" s="18" t="inlineStr">
        <is>
          <t>buildings</t>
        </is>
      </c>
      <c r="D3320" s="18" t="inlineStr">
        <is>
          <t>large</t>
        </is>
      </c>
      <c r="E3320" s="18" t="inlineStr">
        <is>
          <t>distance_to_river_km</t>
        </is>
      </c>
      <c r="F3320" s="18" t="inlineStr">
        <is>
          <t>spline value</t>
        </is>
      </c>
      <c r="G3320" s="18" t="n"/>
      <c r="H3320" s="33" t="n">
        <v>16.82</v>
      </c>
      <c r="I3320" s="33" t="n"/>
      <c r="J3320" s="33" t="n"/>
      <c r="K3320" s="34" t="n">
        <v>-1.037713974348182</v>
      </c>
      <c r="L3320" s="35">
        <f>IF(ISNUMBER(K3320),EXP(K3320),"")</f>
        <v/>
      </c>
      <c r="M3320" s="18" t="inlineStr">
        <is>
          <t>every value from 0.01 to 24.55 in steps of 0.01</t>
        </is>
      </c>
      <c r="N3320" s="18" t="inlineStr">
        <is>
          <t>buildings|large|distance_to_river_km</t>
        </is>
      </c>
    </row>
    <row r="3321">
      <c r="B3321" s="18" t="inlineStr">
        <is>
          <t>buildings|large|distance_to_river_km|16.83</t>
        </is>
      </c>
      <c r="C3321" s="18" t="inlineStr">
        <is>
          <t>buildings</t>
        </is>
      </c>
      <c r="D3321" s="18" t="inlineStr">
        <is>
          <t>large</t>
        </is>
      </c>
      <c r="E3321" s="18" t="inlineStr">
        <is>
          <t>distance_to_river_km</t>
        </is>
      </c>
      <c r="F3321" s="18" t="inlineStr">
        <is>
          <t>spline value</t>
        </is>
      </c>
      <c r="G3321" s="18" t="n"/>
      <c r="H3321" s="33" t="n">
        <v>16.83</v>
      </c>
      <c r="I3321" s="33" t="n"/>
      <c r="J3321" s="33" t="n"/>
      <c r="K3321" s="34" t="n">
        <v>-1.037832070279381</v>
      </c>
      <c r="L3321" s="35">
        <f>IF(ISNUMBER(K3321),EXP(K3321),"")</f>
        <v/>
      </c>
      <c r="M3321" s="18" t="inlineStr">
        <is>
          <t>every value from 0.01 to 24.55 in steps of 0.01</t>
        </is>
      </c>
      <c r="N3321" s="18" t="inlineStr">
        <is>
          <t>buildings|large|distance_to_river_km</t>
        </is>
      </c>
    </row>
    <row r="3322">
      <c r="B3322" s="18" t="inlineStr">
        <is>
          <t>buildings|large|distance_to_river_km|16.84</t>
        </is>
      </c>
      <c r="C3322" s="18" t="inlineStr">
        <is>
          <t>buildings</t>
        </is>
      </c>
      <c r="D3322" s="18" t="inlineStr">
        <is>
          <t>large</t>
        </is>
      </c>
      <c r="E3322" s="18" t="inlineStr">
        <is>
          <t>distance_to_river_km</t>
        </is>
      </c>
      <c r="F3322" s="18" t="inlineStr">
        <is>
          <t>spline value</t>
        </is>
      </c>
      <c r="G3322" s="18" t="n"/>
      <c r="H3322" s="33" t="n">
        <v>16.84</v>
      </c>
      <c r="I3322" s="33" t="n"/>
      <c r="J3322" s="33" t="n"/>
      <c r="K3322" s="34" t="n">
        <v>-1.037950015185414</v>
      </c>
      <c r="L3322" s="35">
        <f>IF(ISNUMBER(K3322),EXP(K3322),"")</f>
        <v/>
      </c>
      <c r="M3322" s="18" t="inlineStr">
        <is>
          <t>every value from 0.01 to 24.55 in steps of 0.01</t>
        </is>
      </c>
      <c r="N3322" s="18" t="inlineStr">
        <is>
          <t>buildings|large|distance_to_river_km</t>
        </is>
      </c>
    </row>
    <row r="3323">
      <c r="B3323" s="18" t="inlineStr">
        <is>
          <t>buildings|large|distance_to_river_km|16.85</t>
        </is>
      </c>
      <c r="C3323" s="18" t="inlineStr">
        <is>
          <t>buildings</t>
        </is>
      </c>
      <c r="D3323" s="18" t="inlineStr">
        <is>
          <t>large</t>
        </is>
      </c>
      <c r="E3323" s="18" t="inlineStr">
        <is>
          <t>distance_to_river_km</t>
        </is>
      </c>
      <c r="F3323" s="18" t="inlineStr">
        <is>
          <t>spline value</t>
        </is>
      </c>
      <c r="G3323" s="18" t="n"/>
      <c r="H3323" s="33" t="n">
        <v>16.85</v>
      </c>
      <c r="I3323" s="33" t="n"/>
      <c r="J3323" s="33" t="n"/>
      <c r="K3323" s="34" t="n">
        <v>-1.038067808979386</v>
      </c>
      <c r="L3323" s="35">
        <f>IF(ISNUMBER(K3323),EXP(K3323),"")</f>
        <v/>
      </c>
      <c r="M3323" s="18" t="inlineStr">
        <is>
          <t>every value from 0.01 to 24.55 in steps of 0.01</t>
        </is>
      </c>
      <c r="N3323" s="18" t="inlineStr">
        <is>
          <t>buildings|large|distance_to_river_km</t>
        </is>
      </c>
    </row>
    <row r="3324">
      <c r="B3324" s="18" t="inlineStr">
        <is>
          <t>buildings|large|distance_to_river_km|16.86</t>
        </is>
      </c>
      <c r="C3324" s="18" t="inlineStr">
        <is>
          <t>buildings</t>
        </is>
      </c>
      <c r="D3324" s="18" t="inlineStr">
        <is>
          <t>large</t>
        </is>
      </c>
      <c r="E3324" s="18" t="inlineStr">
        <is>
          <t>distance_to_river_km</t>
        </is>
      </c>
      <c r="F3324" s="18" t="inlineStr">
        <is>
          <t>spline value</t>
        </is>
      </c>
      <c r="G3324" s="18" t="n"/>
      <c r="H3324" s="33" t="n">
        <v>16.86</v>
      </c>
      <c r="I3324" s="33" t="n"/>
      <c r="J3324" s="33" t="n"/>
      <c r="K3324" s="34" t="n">
        <v>-1.0381854515744</v>
      </c>
      <c r="L3324" s="35">
        <f>IF(ISNUMBER(K3324),EXP(K3324),"")</f>
        <v/>
      </c>
      <c r="M3324" s="18" t="inlineStr">
        <is>
          <t>every value from 0.01 to 24.55 in steps of 0.01</t>
        </is>
      </c>
      <c r="N3324" s="18" t="inlineStr">
        <is>
          <t>buildings|large|distance_to_river_km</t>
        </is>
      </c>
    </row>
    <row r="3325">
      <c r="B3325" s="18" t="inlineStr">
        <is>
          <t>buildings|large|distance_to_river_km|16.87</t>
        </is>
      </c>
      <c r="C3325" s="18" t="inlineStr">
        <is>
          <t>buildings</t>
        </is>
      </c>
      <c r="D3325" s="18" t="inlineStr">
        <is>
          <t>large</t>
        </is>
      </c>
      <c r="E3325" s="18" t="inlineStr">
        <is>
          <t>distance_to_river_km</t>
        </is>
      </c>
      <c r="F3325" s="18" t="inlineStr">
        <is>
          <t>spline value</t>
        </is>
      </c>
      <c r="G3325" s="18" t="n"/>
      <c r="H3325" s="33" t="n">
        <v>16.87</v>
      </c>
      <c r="I3325" s="33" t="n"/>
      <c r="J3325" s="33" t="n"/>
      <c r="K3325" s="34" t="n">
        <v>-1.03830294288356</v>
      </c>
      <c r="L3325" s="35">
        <f>IF(ISNUMBER(K3325),EXP(K3325),"")</f>
        <v/>
      </c>
      <c r="M3325" s="18" t="inlineStr">
        <is>
          <t>every value from 0.01 to 24.55 in steps of 0.01</t>
        </is>
      </c>
      <c r="N3325" s="18" t="inlineStr">
        <is>
          <t>buildings|large|distance_to_river_km</t>
        </is>
      </c>
    </row>
    <row r="3326">
      <c r="B3326" s="18" t="inlineStr">
        <is>
          <t>buildings|large|distance_to_river_km|16.88</t>
        </is>
      </c>
      <c r="C3326" s="18" t="inlineStr">
        <is>
          <t>buildings</t>
        </is>
      </c>
      <c r="D3326" s="18" t="inlineStr">
        <is>
          <t>large</t>
        </is>
      </c>
      <c r="E3326" s="18" t="inlineStr">
        <is>
          <t>distance_to_river_km</t>
        </is>
      </c>
      <c r="F3326" s="18" t="inlineStr">
        <is>
          <t>spline value</t>
        </is>
      </c>
      <c r="G3326" s="18" t="n"/>
      <c r="H3326" s="33" t="n">
        <v>16.88</v>
      </c>
      <c r="I3326" s="33" t="n"/>
      <c r="J3326" s="33" t="n"/>
      <c r="K3326" s="34" t="n">
        <v>-1.038420282819971</v>
      </c>
      <c r="L3326" s="35">
        <f>IF(ISNUMBER(K3326),EXP(K3326),"")</f>
        <v/>
      </c>
      <c r="M3326" s="18" t="inlineStr">
        <is>
          <t>every value from 0.01 to 24.55 in steps of 0.01</t>
        </is>
      </c>
      <c r="N3326" s="18" t="inlineStr">
        <is>
          <t>buildings|large|distance_to_river_km</t>
        </is>
      </c>
    </row>
    <row r="3327">
      <c r="B3327" s="18" t="inlineStr">
        <is>
          <t>buildings|large|distance_to_river_km|16.89</t>
        </is>
      </c>
      <c r="C3327" s="18" t="inlineStr">
        <is>
          <t>buildings</t>
        </is>
      </c>
      <c r="D3327" s="18" t="inlineStr">
        <is>
          <t>large</t>
        </is>
      </c>
      <c r="E3327" s="18" t="inlineStr">
        <is>
          <t>distance_to_river_km</t>
        </is>
      </c>
      <c r="F3327" s="18" t="inlineStr">
        <is>
          <t>spline value</t>
        </is>
      </c>
      <c r="G3327" s="18" t="n"/>
      <c r="H3327" s="33" t="n">
        <v>16.89</v>
      </c>
      <c r="I3327" s="33" t="n"/>
      <c r="J3327" s="33" t="n"/>
      <c r="K3327" s="34" t="n">
        <v>-1.038537471296736</v>
      </c>
      <c r="L3327" s="35">
        <f>IF(ISNUMBER(K3327),EXP(K3327),"")</f>
        <v/>
      </c>
      <c r="M3327" s="18" t="inlineStr">
        <is>
          <t>every value from 0.01 to 24.55 in steps of 0.01</t>
        </is>
      </c>
      <c r="N3327" s="18" t="inlineStr">
        <is>
          <t>buildings|large|distance_to_river_km</t>
        </is>
      </c>
    </row>
    <row r="3328">
      <c r="B3328" s="18" t="inlineStr">
        <is>
          <t>buildings|large|distance_to_river_km|16.90</t>
        </is>
      </c>
      <c r="C3328" s="18" t="inlineStr">
        <is>
          <t>buildings</t>
        </is>
      </c>
      <c r="D3328" s="18" t="inlineStr">
        <is>
          <t>large</t>
        </is>
      </c>
      <c r="E3328" s="18" t="inlineStr">
        <is>
          <t>distance_to_river_km</t>
        </is>
      </c>
      <c r="F3328" s="18" t="inlineStr">
        <is>
          <t>spline value</t>
        </is>
      </c>
      <c r="G3328" s="18" t="n"/>
      <c r="H3328" s="33" t="n">
        <v>16.9</v>
      </c>
      <c r="I3328" s="33" t="n"/>
      <c r="J3328" s="33" t="n"/>
      <c r="K3328" s="34" t="n">
        <v>-1.03865450822696</v>
      </c>
      <c r="L3328" s="35">
        <f>IF(ISNUMBER(K3328),EXP(K3328),"")</f>
        <v/>
      </c>
      <c r="M3328" s="18" t="inlineStr">
        <is>
          <t>every value from 0.01 to 24.55 in steps of 0.01</t>
        </is>
      </c>
      <c r="N3328" s="18" t="inlineStr">
        <is>
          <t>buildings|large|distance_to_river_km</t>
        </is>
      </c>
    </row>
    <row r="3329">
      <c r="B3329" s="18" t="inlineStr">
        <is>
          <t>buildings|large|distance_to_river_km|16.91</t>
        </is>
      </c>
      <c r="C3329" s="18" t="inlineStr">
        <is>
          <t>buildings</t>
        </is>
      </c>
      <c r="D3329" s="18" t="inlineStr">
        <is>
          <t>large</t>
        </is>
      </c>
      <c r="E3329" s="18" t="inlineStr">
        <is>
          <t>distance_to_river_km</t>
        </is>
      </c>
      <c r="F3329" s="18" t="inlineStr">
        <is>
          <t>spline value</t>
        </is>
      </c>
      <c r="G3329" s="18" t="n"/>
      <c r="H3329" s="33" t="n">
        <v>16.91</v>
      </c>
      <c r="I3329" s="33" t="n"/>
      <c r="J3329" s="33" t="n"/>
      <c r="K3329" s="34" t="n">
        <v>-1.038771393523746</v>
      </c>
      <c r="L3329" s="35">
        <f>IF(ISNUMBER(K3329),EXP(K3329),"")</f>
        <v/>
      </c>
      <c r="M3329" s="18" t="inlineStr">
        <is>
          <t>every value from 0.01 to 24.55 in steps of 0.01</t>
        </is>
      </c>
      <c r="N3329" s="18" t="inlineStr">
        <is>
          <t>buildings|large|distance_to_river_km</t>
        </is>
      </c>
    </row>
    <row r="3330">
      <c r="B3330" s="18" t="inlineStr">
        <is>
          <t>buildings|large|distance_to_river_km|16.92</t>
        </is>
      </c>
      <c r="C3330" s="18" t="inlineStr">
        <is>
          <t>buildings</t>
        </is>
      </c>
      <c r="D3330" s="18" t="inlineStr">
        <is>
          <t>large</t>
        </is>
      </c>
      <c r="E3330" s="18" t="inlineStr">
        <is>
          <t>distance_to_river_km</t>
        </is>
      </c>
      <c r="F3330" s="18" t="inlineStr">
        <is>
          <t>spline value</t>
        </is>
      </c>
      <c r="G3330" s="18" t="n"/>
      <c r="H3330" s="33" t="n">
        <v>16.92</v>
      </c>
      <c r="I3330" s="33" t="n"/>
      <c r="J3330" s="33" t="n"/>
      <c r="K3330" s="34" t="n">
        <v>-1.038888127100199</v>
      </c>
      <c r="L3330" s="35">
        <f>IF(ISNUMBER(K3330),EXP(K3330),"")</f>
        <v/>
      </c>
      <c r="M3330" s="18" t="inlineStr">
        <is>
          <t>every value from 0.01 to 24.55 in steps of 0.01</t>
        </is>
      </c>
      <c r="N3330" s="18" t="inlineStr">
        <is>
          <t>buildings|large|distance_to_river_km</t>
        </is>
      </c>
    </row>
    <row r="3331">
      <c r="B3331" s="18" t="inlineStr">
        <is>
          <t>buildings|large|distance_to_river_km|16.93</t>
        </is>
      </c>
      <c r="C3331" s="18" t="inlineStr">
        <is>
          <t>buildings</t>
        </is>
      </c>
      <c r="D3331" s="18" t="inlineStr">
        <is>
          <t>large</t>
        </is>
      </c>
      <c r="E3331" s="18" t="inlineStr">
        <is>
          <t>distance_to_river_km</t>
        </is>
      </c>
      <c r="F3331" s="18" t="inlineStr">
        <is>
          <t>spline value</t>
        </is>
      </c>
      <c r="G3331" s="18" t="n"/>
      <c r="H3331" s="33" t="n">
        <v>16.93</v>
      </c>
      <c r="I3331" s="33" t="n"/>
      <c r="J3331" s="33" t="n"/>
      <c r="K3331" s="34" t="n">
        <v>-1.039004708869423</v>
      </c>
      <c r="L3331" s="35">
        <f>IF(ISNUMBER(K3331),EXP(K3331),"")</f>
        <v/>
      </c>
      <c r="M3331" s="18" t="inlineStr">
        <is>
          <t>every value from 0.01 to 24.55 in steps of 0.01</t>
        </is>
      </c>
      <c r="N3331" s="18" t="inlineStr">
        <is>
          <t>buildings|large|distance_to_river_km</t>
        </is>
      </c>
    </row>
    <row r="3332">
      <c r="B3332" s="18" t="inlineStr">
        <is>
          <t>buildings|large|distance_to_river_km|16.94</t>
        </is>
      </c>
      <c r="C3332" s="18" t="inlineStr">
        <is>
          <t>buildings</t>
        </is>
      </c>
      <c r="D3332" s="18" t="inlineStr">
        <is>
          <t>large</t>
        </is>
      </c>
      <c r="E3332" s="18" t="inlineStr">
        <is>
          <t>distance_to_river_km</t>
        </is>
      </c>
      <c r="F3332" s="18" t="inlineStr">
        <is>
          <t>spline value</t>
        </is>
      </c>
      <c r="G3332" s="18" t="n"/>
      <c r="H3332" s="33" t="n">
        <v>16.94</v>
      </c>
      <c r="I3332" s="33" t="n"/>
      <c r="J3332" s="33" t="n"/>
      <c r="K3332" s="34" t="n">
        <v>-1.039121138744521</v>
      </c>
      <c r="L3332" s="35">
        <f>IF(ISNUMBER(K3332),EXP(K3332),"")</f>
        <v/>
      </c>
      <c r="M3332" s="18" t="inlineStr">
        <is>
          <t>every value from 0.01 to 24.55 in steps of 0.01</t>
        </is>
      </c>
      <c r="N3332" s="18" t="inlineStr">
        <is>
          <t>buildings|large|distance_to_river_km</t>
        </is>
      </c>
    </row>
    <row r="3333">
      <c r="B3333" s="18" t="inlineStr">
        <is>
          <t>buildings|large|distance_to_river_km|16.95</t>
        </is>
      </c>
      <c r="C3333" s="18" t="inlineStr">
        <is>
          <t>buildings</t>
        </is>
      </c>
      <c r="D3333" s="18" t="inlineStr">
        <is>
          <t>large</t>
        </is>
      </c>
      <c r="E3333" s="18" t="inlineStr">
        <is>
          <t>distance_to_river_km</t>
        </is>
      </c>
      <c r="F3333" s="18" t="inlineStr">
        <is>
          <t>spline value</t>
        </is>
      </c>
      <c r="G3333" s="18" t="n"/>
      <c r="H3333" s="33" t="n">
        <v>16.95</v>
      </c>
      <c r="I3333" s="33" t="n"/>
      <c r="J3333" s="33" t="n"/>
      <c r="K3333" s="34" t="n">
        <v>-1.039237416638599</v>
      </c>
      <c r="L3333" s="35">
        <f>IF(ISNUMBER(K3333),EXP(K3333),"")</f>
        <v/>
      </c>
      <c r="M3333" s="18" t="inlineStr">
        <is>
          <t>every value from 0.01 to 24.55 in steps of 0.01</t>
        </is>
      </c>
      <c r="N3333" s="18" t="inlineStr">
        <is>
          <t>buildings|large|distance_to_river_km</t>
        </is>
      </c>
    </row>
    <row r="3334">
      <c r="B3334" s="18" t="inlineStr">
        <is>
          <t>buildings|large|distance_to_river_km|16.96</t>
        </is>
      </c>
      <c r="C3334" s="18" t="inlineStr">
        <is>
          <t>buildings</t>
        </is>
      </c>
      <c r="D3334" s="18" t="inlineStr">
        <is>
          <t>large</t>
        </is>
      </c>
      <c r="E3334" s="18" t="inlineStr">
        <is>
          <t>distance_to_river_km</t>
        </is>
      </c>
      <c r="F3334" s="18" t="inlineStr">
        <is>
          <t>spline value</t>
        </is>
      </c>
      <c r="G3334" s="18" t="n"/>
      <c r="H3334" s="33" t="n">
        <v>16.96</v>
      </c>
      <c r="I3334" s="33" t="n"/>
      <c r="J3334" s="33" t="n"/>
      <c r="K3334" s="34" t="n">
        <v>-1.039353542464758</v>
      </c>
      <c r="L3334" s="35">
        <f>IF(ISNUMBER(K3334),EXP(K3334),"")</f>
        <v/>
      </c>
      <c r="M3334" s="18" t="inlineStr">
        <is>
          <t>every value from 0.01 to 24.55 in steps of 0.01</t>
        </is>
      </c>
      <c r="N3334" s="18" t="inlineStr">
        <is>
          <t>buildings|large|distance_to_river_km</t>
        </is>
      </c>
    </row>
    <row r="3335">
      <c r="B3335" s="18" t="inlineStr">
        <is>
          <t>buildings|large|distance_to_river_km|16.97</t>
        </is>
      </c>
      <c r="C3335" s="18" t="inlineStr">
        <is>
          <t>buildings</t>
        </is>
      </c>
      <c r="D3335" s="18" t="inlineStr">
        <is>
          <t>large</t>
        </is>
      </c>
      <c r="E3335" s="18" t="inlineStr">
        <is>
          <t>distance_to_river_km</t>
        </is>
      </c>
      <c r="F3335" s="18" t="inlineStr">
        <is>
          <t>spline value</t>
        </is>
      </c>
      <c r="G3335" s="18" t="n"/>
      <c r="H3335" s="33" t="n">
        <v>16.97</v>
      </c>
      <c r="I3335" s="33" t="n"/>
      <c r="J3335" s="33" t="n"/>
      <c r="K3335" s="34" t="n">
        <v>-1.039469516136105</v>
      </c>
      <c r="L3335" s="35">
        <f>IF(ISNUMBER(K3335),EXP(K3335),"")</f>
        <v/>
      </c>
      <c r="M3335" s="18" t="inlineStr">
        <is>
          <t>every value from 0.01 to 24.55 in steps of 0.01</t>
        </is>
      </c>
      <c r="N3335" s="18" t="inlineStr">
        <is>
          <t>buildings|large|distance_to_river_km</t>
        </is>
      </c>
    </row>
    <row r="3336">
      <c r="B3336" s="18" t="inlineStr">
        <is>
          <t>buildings|large|distance_to_river_km|16.98</t>
        </is>
      </c>
      <c r="C3336" s="18" t="inlineStr">
        <is>
          <t>buildings</t>
        </is>
      </c>
      <c r="D3336" s="18" t="inlineStr">
        <is>
          <t>large</t>
        </is>
      </c>
      <c r="E3336" s="18" t="inlineStr">
        <is>
          <t>distance_to_river_km</t>
        </is>
      </c>
      <c r="F3336" s="18" t="inlineStr">
        <is>
          <t>spline value</t>
        </is>
      </c>
      <c r="G3336" s="18" t="n"/>
      <c r="H3336" s="33" t="n">
        <v>16.98</v>
      </c>
      <c r="I3336" s="33" t="n"/>
      <c r="J3336" s="33" t="n"/>
      <c r="K3336" s="34" t="n">
        <v>-1.039585337565743</v>
      </c>
      <c r="L3336" s="35">
        <f>IF(ISNUMBER(K3336),EXP(K3336),"")</f>
        <v/>
      </c>
      <c r="M3336" s="18" t="inlineStr">
        <is>
          <t>every value from 0.01 to 24.55 in steps of 0.01</t>
        </is>
      </c>
      <c r="N3336" s="18" t="inlineStr">
        <is>
          <t>buildings|large|distance_to_river_km</t>
        </is>
      </c>
    </row>
    <row r="3337">
      <c r="B3337" s="18" t="inlineStr">
        <is>
          <t>buildings|large|distance_to_river_km|16.99</t>
        </is>
      </c>
      <c r="C3337" s="18" t="inlineStr">
        <is>
          <t>buildings</t>
        </is>
      </c>
      <c r="D3337" s="18" t="inlineStr">
        <is>
          <t>large</t>
        </is>
      </c>
      <c r="E3337" s="18" t="inlineStr">
        <is>
          <t>distance_to_river_km</t>
        </is>
      </c>
      <c r="F3337" s="18" t="inlineStr">
        <is>
          <t>spline value</t>
        </is>
      </c>
      <c r="G3337" s="18" t="n"/>
      <c r="H3337" s="33" t="n">
        <v>16.99</v>
      </c>
      <c r="I3337" s="33" t="n"/>
      <c r="J3337" s="33" t="n"/>
      <c r="K3337" s="34" t="n">
        <v>-1.039701006666776</v>
      </c>
      <c r="L3337" s="35">
        <f>IF(ISNUMBER(K3337),EXP(K3337),"")</f>
        <v/>
      </c>
      <c r="M3337" s="18" t="inlineStr">
        <is>
          <t>every value from 0.01 to 24.55 in steps of 0.01</t>
        </is>
      </c>
      <c r="N3337" s="18" t="inlineStr">
        <is>
          <t>buildings|large|distance_to_river_km</t>
        </is>
      </c>
    </row>
    <row r="3338">
      <c r="B3338" s="18" t="inlineStr">
        <is>
          <t>buildings|large|distance_to_river_km|17.00</t>
        </is>
      </c>
      <c r="C3338" s="18" t="inlineStr">
        <is>
          <t>buildings</t>
        </is>
      </c>
      <c r="D3338" s="18" t="inlineStr">
        <is>
          <t>large</t>
        </is>
      </c>
      <c r="E3338" s="18" t="inlineStr">
        <is>
          <t>distance_to_river_km</t>
        </is>
      </c>
      <c r="F3338" s="18" t="inlineStr">
        <is>
          <t>spline value</t>
        </is>
      </c>
      <c r="G3338" s="18" t="n"/>
      <c r="H3338" s="33" t="n">
        <v>17</v>
      </c>
      <c r="I3338" s="33" t="n"/>
      <c r="J3338" s="33" t="n"/>
      <c r="K3338" s="34" t="n">
        <v>-1.039816523352308</v>
      </c>
      <c r="L3338" s="35">
        <f>IF(ISNUMBER(K3338),EXP(K3338),"")</f>
        <v/>
      </c>
      <c r="M3338" s="18" t="inlineStr">
        <is>
          <t>every value from 0.01 to 24.55 in steps of 0.01</t>
        </is>
      </c>
      <c r="N3338" s="18" t="inlineStr">
        <is>
          <t>buildings|large|distance_to_river_km</t>
        </is>
      </c>
    </row>
    <row r="3339">
      <c r="B3339" s="18" t="inlineStr">
        <is>
          <t>buildings|large|distance_to_river_km|17.01</t>
        </is>
      </c>
      <c r="C3339" s="18" t="inlineStr">
        <is>
          <t>buildings</t>
        </is>
      </c>
      <c r="D3339" s="18" t="inlineStr">
        <is>
          <t>large</t>
        </is>
      </c>
      <c r="E3339" s="18" t="inlineStr">
        <is>
          <t>distance_to_river_km</t>
        </is>
      </c>
      <c r="F3339" s="18" t="inlineStr">
        <is>
          <t>spline value</t>
        </is>
      </c>
      <c r="G3339" s="18" t="n"/>
      <c r="H3339" s="33" t="n">
        <v>17.01</v>
      </c>
      <c r="I3339" s="33" t="n"/>
      <c r="J3339" s="33" t="n"/>
      <c r="K3339" s="34" t="n">
        <v>-1.039931887535443</v>
      </c>
      <c r="L3339" s="35">
        <f>IF(ISNUMBER(K3339),EXP(K3339),"")</f>
        <v/>
      </c>
      <c r="M3339" s="18" t="inlineStr">
        <is>
          <t>every value from 0.01 to 24.55 in steps of 0.01</t>
        </is>
      </c>
      <c r="N3339" s="18" t="inlineStr">
        <is>
          <t>buildings|large|distance_to_river_km</t>
        </is>
      </c>
    </row>
    <row r="3340">
      <c r="B3340" s="18" t="inlineStr">
        <is>
          <t>buildings|large|distance_to_river_km|17.02</t>
        </is>
      </c>
      <c r="C3340" s="18" t="inlineStr">
        <is>
          <t>buildings</t>
        </is>
      </c>
      <c r="D3340" s="18" t="inlineStr">
        <is>
          <t>large</t>
        </is>
      </c>
      <c r="E3340" s="18" t="inlineStr">
        <is>
          <t>distance_to_river_km</t>
        </is>
      </c>
      <c r="F3340" s="18" t="inlineStr">
        <is>
          <t>spline value</t>
        </is>
      </c>
      <c r="G3340" s="18" t="n"/>
      <c r="H3340" s="33" t="n">
        <v>17.02</v>
      </c>
      <c r="I3340" s="33" t="n"/>
      <c r="J3340" s="33" t="n"/>
      <c r="K3340" s="34" t="n">
        <v>-1.040047099129285</v>
      </c>
      <c r="L3340" s="35">
        <f>IF(ISNUMBER(K3340),EXP(K3340),"")</f>
        <v/>
      </c>
      <c r="M3340" s="18" t="inlineStr">
        <is>
          <t>every value from 0.01 to 24.55 in steps of 0.01</t>
        </is>
      </c>
      <c r="N3340" s="18" t="inlineStr">
        <is>
          <t>buildings|large|distance_to_river_km</t>
        </is>
      </c>
    </row>
    <row r="3341">
      <c r="B3341" s="18" t="inlineStr">
        <is>
          <t>buildings|large|distance_to_river_km|17.03</t>
        </is>
      </c>
      <c r="C3341" s="18" t="inlineStr">
        <is>
          <t>buildings</t>
        </is>
      </c>
      <c r="D3341" s="18" t="inlineStr">
        <is>
          <t>large</t>
        </is>
      </c>
      <c r="E3341" s="18" t="inlineStr">
        <is>
          <t>distance_to_river_km</t>
        </is>
      </c>
      <c r="F3341" s="18" t="inlineStr">
        <is>
          <t>spline value</t>
        </is>
      </c>
      <c r="G3341" s="18" t="n"/>
      <c r="H3341" s="33" t="n">
        <v>17.03</v>
      </c>
      <c r="I3341" s="33" t="n"/>
      <c r="J3341" s="33" t="n"/>
      <c r="K3341" s="34" t="n">
        <v>-1.040162158046938</v>
      </c>
      <c r="L3341" s="35">
        <f>IF(ISNUMBER(K3341),EXP(K3341),"")</f>
        <v/>
      </c>
      <c r="M3341" s="18" t="inlineStr">
        <is>
          <t>every value from 0.01 to 24.55 in steps of 0.01</t>
        </is>
      </c>
      <c r="N3341" s="18" t="inlineStr">
        <is>
          <t>buildings|large|distance_to_river_km</t>
        </is>
      </c>
    </row>
    <row r="3342">
      <c r="B3342" s="18" t="inlineStr">
        <is>
          <t>buildings|large|distance_to_river_km|17.04</t>
        </is>
      </c>
      <c r="C3342" s="18" t="inlineStr">
        <is>
          <t>buildings</t>
        </is>
      </c>
      <c r="D3342" s="18" t="inlineStr">
        <is>
          <t>large</t>
        </is>
      </c>
      <c r="E3342" s="18" t="inlineStr">
        <is>
          <t>distance_to_river_km</t>
        </is>
      </c>
      <c r="F3342" s="18" t="inlineStr">
        <is>
          <t>spline value</t>
        </is>
      </c>
      <c r="G3342" s="18" t="n"/>
      <c r="H3342" s="33" t="n">
        <v>17.04</v>
      </c>
      <c r="I3342" s="33" t="n"/>
      <c r="J3342" s="33" t="n"/>
      <c r="K3342" s="34" t="n">
        <v>-1.040277064201506</v>
      </c>
      <c r="L3342" s="35">
        <f>IF(ISNUMBER(K3342),EXP(K3342),"")</f>
        <v/>
      </c>
      <c r="M3342" s="18" t="inlineStr">
        <is>
          <t>every value from 0.01 to 24.55 in steps of 0.01</t>
        </is>
      </c>
      <c r="N3342" s="18" t="inlineStr">
        <is>
          <t>buildings|large|distance_to_river_km</t>
        </is>
      </c>
    </row>
    <row r="3343">
      <c r="B3343" s="18" t="inlineStr">
        <is>
          <t>buildings|large|distance_to_river_km|17.05</t>
        </is>
      </c>
      <c r="C3343" s="18" t="inlineStr">
        <is>
          <t>buildings</t>
        </is>
      </c>
      <c r="D3343" s="18" t="inlineStr">
        <is>
          <t>large</t>
        </is>
      </c>
      <c r="E3343" s="18" t="inlineStr">
        <is>
          <t>distance_to_river_km</t>
        </is>
      </c>
      <c r="F3343" s="18" t="inlineStr">
        <is>
          <t>spline value</t>
        </is>
      </c>
      <c r="G3343" s="18" t="n"/>
      <c r="H3343" s="33" t="n">
        <v>17.05</v>
      </c>
      <c r="I3343" s="33" t="n"/>
      <c r="J3343" s="33" t="n"/>
      <c r="K3343" s="34" t="n">
        <v>-1.040391817506094</v>
      </c>
      <c r="L3343" s="35">
        <f>IF(ISNUMBER(K3343),EXP(K3343),"")</f>
        <v/>
      </c>
      <c r="M3343" s="18" t="inlineStr">
        <is>
          <t>every value from 0.01 to 24.55 in steps of 0.01</t>
        </is>
      </c>
      <c r="N3343" s="18" t="inlineStr">
        <is>
          <t>buildings|large|distance_to_river_km</t>
        </is>
      </c>
    </row>
    <row r="3344">
      <c r="B3344" s="18" t="inlineStr">
        <is>
          <t>buildings|large|distance_to_river_km|17.06</t>
        </is>
      </c>
      <c r="C3344" s="18" t="inlineStr">
        <is>
          <t>buildings</t>
        </is>
      </c>
      <c r="D3344" s="18" t="inlineStr">
        <is>
          <t>large</t>
        </is>
      </c>
      <c r="E3344" s="18" t="inlineStr">
        <is>
          <t>distance_to_river_km</t>
        </is>
      </c>
      <c r="F3344" s="18" t="inlineStr">
        <is>
          <t>spline value</t>
        </is>
      </c>
      <c r="G3344" s="18" t="n"/>
      <c r="H3344" s="33" t="n">
        <v>17.06</v>
      </c>
      <c r="I3344" s="33" t="n"/>
      <c r="J3344" s="33" t="n"/>
      <c r="K3344" s="34" t="n">
        <v>-1.040506417873805</v>
      </c>
      <c r="L3344" s="35">
        <f>IF(ISNUMBER(K3344),EXP(K3344),"")</f>
        <v/>
      </c>
      <c r="M3344" s="18" t="inlineStr">
        <is>
          <t>every value from 0.01 to 24.55 in steps of 0.01</t>
        </is>
      </c>
      <c r="N3344" s="18" t="inlineStr">
        <is>
          <t>buildings|large|distance_to_river_km</t>
        </is>
      </c>
    </row>
    <row r="3345">
      <c r="B3345" s="18" t="inlineStr">
        <is>
          <t>buildings|large|distance_to_river_km|17.07</t>
        </is>
      </c>
      <c r="C3345" s="18" t="inlineStr">
        <is>
          <t>buildings</t>
        </is>
      </c>
      <c r="D3345" s="18" t="inlineStr">
        <is>
          <t>large</t>
        </is>
      </c>
      <c r="E3345" s="18" t="inlineStr">
        <is>
          <t>distance_to_river_km</t>
        </is>
      </c>
      <c r="F3345" s="18" t="inlineStr">
        <is>
          <t>spline value</t>
        </is>
      </c>
      <c r="G3345" s="18" t="n"/>
      <c r="H3345" s="33" t="n">
        <v>17.07</v>
      </c>
      <c r="I3345" s="33" t="n"/>
      <c r="J3345" s="33" t="n"/>
      <c r="K3345" s="34" t="n">
        <v>-1.040620865217743</v>
      </c>
      <c r="L3345" s="35">
        <f>IF(ISNUMBER(K3345),EXP(K3345),"")</f>
        <v/>
      </c>
      <c r="M3345" s="18" t="inlineStr">
        <is>
          <t>every value from 0.01 to 24.55 in steps of 0.01</t>
        </is>
      </c>
      <c r="N3345" s="18" t="inlineStr">
        <is>
          <t>buildings|large|distance_to_river_km</t>
        </is>
      </c>
    </row>
    <row r="3346">
      <c r="B3346" s="18" t="inlineStr">
        <is>
          <t>buildings|large|distance_to_river_km|17.08</t>
        </is>
      </c>
      <c r="C3346" s="18" t="inlineStr">
        <is>
          <t>buildings</t>
        </is>
      </c>
      <c r="D3346" s="18" t="inlineStr">
        <is>
          <t>large</t>
        </is>
      </c>
      <c r="E3346" s="18" t="inlineStr">
        <is>
          <t>distance_to_river_km</t>
        </is>
      </c>
      <c r="F3346" s="18" t="inlineStr">
        <is>
          <t>spline value</t>
        </is>
      </c>
      <c r="G3346" s="18" t="n"/>
      <c r="H3346" s="33" t="n">
        <v>17.08</v>
      </c>
      <c r="I3346" s="33" t="n"/>
      <c r="J3346" s="33" t="n"/>
      <c r="K3346" s="34" t="n">
        <v>-1.040735159451013</v>
      </c>
      <c r="L3346" s="35">
        <f>IF(ISNUMBER(K3346),EXP(K3346),"")</f>
        <v/>
      </c>
      <c r="M3346" s="18" t="inlineStr">
        <is>
          <t>every value from 0.01 to 24.55 in steps of 0.01</t>
        </is>
      </c>
      <c r="N3346" s="18" t="inlineStr">
        <is>
          <t>buildings|large|distance_to_river_km</t>
        </is>
      </c>
    </row>
    <row r="3347">
      <c r="B3347" s="18" t="inlineStr">
        <is>
          <t>buildings|large|distance_to_river_km|17.09</t>
        </is>
      </c>
      <c r="C3347" s="18" t="inlineStr">
        <is>
          <t>buildings</t>
        </is>
      </c>
      <c r="D3347" s="18" t="inlineStr">
        <is>
          <t>large</t>
        </is>
      </c>
      <c r="E3347" s="18" t="inlineStr">
        <is>
          <t>distance_to_river_km</t>
        </is>
      </c>
      <c r="F3347" s="18" t="inlineStr">
        <is>
          <t>spline value</t>
        </is>
      </c>
      <c r="G3347" s="18" t="n"/>
      <c r="H3347" s="33" t="n">
        <v>17.09</v>
      </c>
      <c r="I3347" s="33" t="n"/>
      <c r="J3347" s="33" t="n"/>
      <c r="K3347" s="34" t="n">
        <v>-1.040849300486718</v>
      </c>
      <c r="L3347" s="35">
        <f>IF(ISNUMBER(K3347),EXP(K3347),"")</f>
        <v/>
      </c>
      <c r="M3347" s="18" t="inlineStr">
        <is>
          <t>every value from 0.01 to 24.55 in steps of 0.01</t>
        </is>
      </c>
      <c r="N3347" s="18" t="inlineStr">
        <is>
          <t>buildings|large|distance_to_river_km</t>
        </is>
      </c>
    </row>
    <row r="3348">
      <c r="B3348" s="18" t="inlineStr">
        <is>
          <t>buildings|large|distance_to_river_km|17.10</t>
        </is>
      </c>
      <c r="C3348" s="18" t="inlineStr">
        <is>
          <t>buildings</t>
        </is>
      </c>
      <c r="D3348" s="18" t="inlineStr">
        <is>
          <t>large</t>
        </is>
      </c>
      <c r="E3348" s="18" t="inlineStr">
        <is>
          <t>distance_to_river_km</t>
        </is>
      </c>
      <c r="F3348" s="18" t="inlineStr">
        <is>
          <t>spline value</t>
        </is>
      </c>
      <c r="G3348" s="18" t="n"/>
      <c r="H3348" s="33" t="n">
        <v>17.1</v>
      </c>
      <c r="I3348" s="33" t="n"/>
      <c r="J3348" s="33" t="n"/>
      <c r="K3348" s="34" t="n">
        <v>-1.040963288237962</v>
      </c>
      <c r="L3348" s="35">
        <f>IF(ISNUMBER(K3348),EXP(K3348),"")</f>
        <v/>
      </c>
      <c r="M3348" s="18" t="inlineStr">
        <is>
          <t>every value from 0.01 to 24.55 in steps of 0.01</t>
        </is>
      </c>
      <c r="N3348" s="18" t="inlineStr">
        <is>
          <t>buildings|large|distance_to_river_km</t>
        </is>
      </c>
    </row>
    <row r="3349">
      <c r="B3349" s="18" t="inlineStr">
        <is>
          <t>buildings|large|distance_to_river_km|17.11</t>
        </is>
      </c>
      <c r="C3349" s="18" t="inlineStr">
        <is>
          <t>buildings</t>
        </is>
      </c>
      <c r="D3349" s="18" t="inlineStr">
        <is>
          <t>large</t>
        </is>
      </c>
      <c r="E3349" s="18" t="inlineStr">
        <is>
          <t>distance_to_river_km</t>
        </is>
      </c>
      <c r="F3349" s="18" t="inlineStr">
        <is>
          <t>spline value</t>
        </is>
      </c>
      <c r="G3349" s="18" t="n"/>
      <c r="H3349" s="33" t="n">
        <v>17.11</v>
      </c>
      <c r="I3349" s="33" t="n"/>
      <c r="J3349" s="33" t="n"/>
      <c r="K3349" s="34" t="n">
        <v>-1.04107712261785</v>
      </c>
      <c r="L3349" s="35">
        <f>IF(ISNUMBER(K3349),EXP(K3349),"")</f>
        <v/>
      </c>
      <c r="M3349" s="18" t="inlineStr">
        <is>
          <t>every value from 0.01 to 24.55 in steps of 0.01</t>
        </is>
      </c>
      <c r="N3349" s="18" t="inlineStr">
        <is>
          <t>buildings|large|distance_to_river_km</t>
        </is>
      </c>
    </row>
    <row r="3350">
      <c r="B3350" s="18" t="inlineStr">
        <is>
          <t>buildings|large|distance_to_river_km|17.12</t>
        </is>
      </c>
      <c r="C3350" s="18" t="inlineStr">
        <is>
          <t>buildings</t>
        </is>
      </c>
      <c r="D3350" s="18" t="inlineStr">
        <is>
          <t>large</t>
        </is>
      </c>
      <c r="E3350" s="18" t="inlineStr">
        <is>
          <t>distance_to_river_km</t>
        </is>
      </c>
      <c r="F3350" s="18" t="inlineStr">
        <is>
          <t>spline value</t>
        </is>
      </c>
      <c r="G3350" s="18" t="n"/>
      <c r="H3350" s="33" t="n">
        <v>17.12</v>
      </c>
      <c r="I3350" s="33" t="n"/>
      <c r="J3350" s="33" t="n"/>
      <c r="K3350" s="34" t="n">
        <v>-1.041190803539486</v>
      </c>
      <c r="L3350" s="35">
        <f>IF(ISNUMBER(K3350),EXP(K3350),"")</f>
        <v/>
      </c>
      <c r="M3350" s="18" t="inlineStr">
        <is>
          <t>every value from 0.01 to 24.55 in steps of 0.01</t>
        </is>
      </c>
      <c r="N3350" s="18" t="inlineStr">
        <is>
          <t>buildings|large|distance_to_river_km</t>
        </is>
      </c>
    </row>
    <row r="3351">
      <c r="B3351" s="18" t="inlineStr">
        <is>
          <t>buildings|large|distance_to_river_km|17.13</t>
        </is>
      </c>
      <c r="C3351" s="18" t="inlineStr">
        <is>
          <t>buildings</t>
        </is>
      </c>
      <c r="D3351" s="18" t="inlineStr">
        <is>
          <t>large</t>
        </is>
      </c>
      <c r="E3351" s="18" t="inlineStr">
        <is>
          <t>distance_to_river_km</t>
        </is>
      </c>
      <c r="F3351" s="18" t="inlineStr">
        <is>
          <t>spline value</t>
        </is>
      </c>
      <c r="G3351" s="18" t="n"/>
      <c r="H3351" s="33" t="n">
        <v>17.13</v>
      </c>
      <c r="I3351" s="33" t="n"/>
      <c r="J3351" s="33" t="n"/>
      <c r="K3351" s="34" t="n">
        <v>-1.041304330915973</v>
      </c>
      <c r="L3351" s="35">
        <f>IF(ISNUMBER(K3351),EXP(K3351),"")</f>
        <v/>
      </c>
      <c r="M3351" s="18" t="inlineStr">
        <is>
          <t>every value from 0.01 to 24.55 in steps of 0.01</t>
        </is>
      </c>
      <c r="N3351" s="18" t="inlineStr">
        <is>
          <t>buildings|large|distance_to_river_km</t>
        </is>
      </c>
    </row>
    <row r="3352">
      <c r="B3352" s="18" t="inlineStr">
        <is>
          <t>buildings|large|distance_to_river_km|17.14</t>
        </is>
      </c>
      <c r="C3352" s="18" t="inlineStr">
        <is>
          <t>buildings</t>
        </is>
      </c>
      <c r="D3352" s="18" t="inlineStr">
        <is>
          <t>large</t>
        </is>
      </c>
      <c r="E3352" s="18" t="inlineStr">
        <is>
          <t>distance_to_river_km</t>
        </is>
      </c>
      <c r="F3352" s="18" t="inlineStr">
        <is>
          <t>spline value</t>
        </is>
      </c>
      <c r="G3352" s="18" t="n"/>
      <c r="H3352" s="33" t="n">
        <v>17.14</v>
      </c>
      <c r="I3352" s="33" t="n"/>
      <c r="J3352" s="33" t="n"/>
      <c r="K3352" s="34" t="n">
        <v>-1.041417704660416</v>
      </c>
      <c r="L3352" s="35">
        <f>IF(ISNUMBER(K3352),EXP(K3352),"")</f>
        <v/>
      </c>
      <c r="M3352" s="18" t="inlineStr">
        <is>
          <t>every value from 0.01 to 24.55 in steps of 0.01</t>
        </is>
      </c>
      <c r="N3352" s="18" t="inlineStr">
        <is>
          <t>buildings|large|distance_to_river_km</t>
        </is>
      </c>
    </row>
    <row r="3353">
      <c r="B3353" s="18" t="inlineStr">
        <is>
          <t>buildings|large|distance_to_river_km|17.15</t>
        </is>
      </c>
      <c r="C3353" s="18" t="inlineStr">
        <is>
          <t>buildings</t>
        </is>
      </c>
      <c r="D3353" s="18" t="inlineStr">
        <is>
          <t>large</t>
        </is>
      </c>
      <c r="E3353" s="18" t="inlineStr">
        <is>
          <t>distance_to_river_km</t>
        </is>
      </c>
      <c r="F3353" s="18" t="inlineStr">
        <is>
          <t>spline value</t>
        </is>
      </c>
      <c r="G3353" s="18" t="n"/>
      <c r="H3353" s="33" t="n">
        <v>17.15</v>
      </c>
      <c r="I3353" s="33" t="n"/>
      <c r="J3353" s="33" t="n"/>
      <c r="K3353" s="34" t="n">
        <v>-1.041530924685919</v>
      </c>
      <c r="L3353" s="35">
        <f>IF(ISNUMBER(K3353),EXP(K3353),"")</f>
        <v/>
      </c>
      <c r="M3353" s="18" t="inlineStr">
        <is>
          <t>every value from 0.01 to 24.55 in steps of 0.01</t>
        </is>
      </c>
      <c r="N3353" s="18" t="inlineStr">
        <is>
          <t>buildings|large|distance_to_river_km</t>
        </is>
      </c>
    </row>
    <row r="3354">
      <c r="B3354" s="18" t="inlineStr">
        <is>
          <t>buildings|large|distance_to_river_km|17.16</t>
        </is>
      </c>
      <c r="C3354" s="18" t="inlineStr">
        <is>
          <t>buildings</t>
        </is>
      </c>
      <c r="D3354" s="18" t="inlineStr">
        <is>
          <t>large</t>
        </is>
      </c>
      <c r="E3354" s="18" t="inlineStr">
        <is>
          <t>distance_to_river_km</t>
        </is>
      </c>
      <c r="F3354" s="18" t="inlineStr">
        <is>
          <t>spline value</t>
        </is>
      </c>
      <c r="G3354" s="18" t="n"/>
      <c r="H3354" s="33" t="n">
        <v>17.16</v>
      </c>
      <c r="I3354" s="33" t="n"/>
      <c r="J3354" s="33" t="n"/>
      <c r="K3354" s="34" t="n">
        <v>-1.041643990905586</v>
      </c>
      <c r="L3354" s="35">
        <f>IF(ISNUMBER(K3354),EXP(K3354),"")</f>
        <v/>
      </c>
      <c r="M3354" s="18" t="inlineStr">
        <is>
          <t>every value from 0.01 to 24.55 in steps of 0.01</t>
        </is>
      </c>
      <c r="N3354" s="18" t="inlineStr">
        <is>
          <t>buildings|large|distance_to_river_km</t>
        </is>
      </c>
    </row>
    <row r="3355">
      <c r="B3355" s="18" t="inlineStr">
        <is>
          <t>buildings|large|distance_to_river_km|17.17</t>
        </is>
      </c>
      <c r="C3355" s="18" t="inlineStr">
        <is>
          <t>buildings</t>
        </is>
      </c>
      <c r="D3355" s="18" t="inlineStr">
        <is>
          <t>large</t>
        </is>
      </c>
      <c r="E3355" s="18" t="inlineStr">
        <is>
          <t>distance_to_river_km</t>
        </is>
      </c>
      <c r="F3355" s="18" t="inlineStr">
        <is>
          <t>spline value</t>
        </is>
      </c>
      <c r="G3355" s="18" t="n"/>
      <c r="H3355" s="33" t="n">
        <v>17.17</v>
      </c>
      <c r="I3355" s="33" t="n"/>
      <c r="J3355" s="33" t="n"/>
      <c r="K3355" s="34" t="n">
        <v>-1.04175690323252</v>
      </c>
      <c r="L3355" s="35">
        <f>IF(ISNUMBER(K3355),EXP(K3355),"")</f>
        <v/>
      </c>
      <c r="M3355" s="18" t="inlineStr">
        <is>
          <t>every value from 0.01 to 24.55 in steps of 0.01</t>
        </is>
      </c>
      <c r="N3355" s="18" t="inlineStr">
        <is>
          <t>buildings|large|distance_to_river_km</t>
        </is>
      </c>
    </row>
    <row r="3356">
      <c r="B3356" s="18" t="inlineStr">
        <is>
          <t>buildings|large|distance_to_river_km|17.18</t>
        </is>
      </c>
      <c r="C3356" s="18" t="inlineStr">
        <is>
          <t>buildings</t>
        </is>
      </c>
      <c r="D3356" s="18" t="inlineStr">
        <is>
          <t>large</t>
        </is>
      </c>
      <c r="E3356" s="18" t="inlineStr">
        <is>
          <t>distance_to_river_km</t>
        </is>
      </c>
      <c r="F3356" s="18" t="inlineStr">
        <is>
          <t>spline value</t>
        </is>
      </c>
      <c r="G3356" s="18" t="n"/>
      <c r="H3356" s="33" t="n">
        <v>17.18</v>
      </c>
      <c r="I3356" s="33" t="n"/>
      <c r="J3356" s="33" t="n"/>
      <c r="K3356" s="34" t="n">
        <v>-1.041869661579826</v>
      </c>
      <c r="L3356" s="35">
        <f>IF(ISNUMBER(K3356),EXP(K3356),"")</f>
        <v/>
      </c>
      <c r="M3356" s="18" t="inlineStr">
        <is>
          <t>every value from 0.01 to 24.55 in steps of 0.01</t>
        </is>
      </c>
      <c r="N3356" s="18" t="inlineStr">
        <is>
          <t>buildings|large|distance_to_river_km</t>
        </is>
      </c>
    </row>
    <row r="3357">
      <c r="B3357" s="18" t="inlineStr">
        <is>
          <t>buildings|large|distance_to_river_km|17.19</t>
        </is>
      </c>
      <c r="C3357" s="18" t="inlineStr">
        <is>
          <t>buildings</t>
        </is>
      </c>
      <c r="D3357" s="18" t="inlineStr">
        <is>
          <t>large</t>
        </is>
      </c>
      <c r="E3357" s="18" t="inlineStr">
        <is>
          <t>distance_to_river_km</t>
        </is>
      </c>
      <c r="F3357" s="18" t="inlineStr">
        <is>
          <t>spline value</t>
        </is>
      </c>
      <c r="G3357" s="18" t="n"/>
      <c r="H3357" s="33" t="n">
        <v>17.19</v>
      </c>
      <c r="I3357" s="33" t="n"/>
      <c r="J3357" s="33" t="n"/>
      <c r="K3357" s="34" t="n">
        <v>-1.041982265860608</v>
      </c>
      <c r="L3357" s="35">
        <f>IF(ISNUMBER(K3357),EXP(K3357),"")</f>
        <v/>
      </c>
      <c r="M3357" s="18" t="inlineStr">
        <is>
          <t>every value from 0.01 to 24.55 in steps of 0.01</t>
        </is>
      </c>
      <c r="N3357" s="18" t="inlineStr">
        <is>
          <t>buildings|large|distance_to_river_km</t>
        </is>
      </c>
    </row>
    <row r="3358">
      <c r="B3358" s="18" t="inlineStr">
        <is>
          <t>buildings|large|distance_to_river_km|17.20</t>
        </is>
      </c>
      <c r="C3358" s="18" t="inlineStr">
        <is>
          <t>buildings</t>
        </is>
      </c>
      <c r="D3358" s="18" t="inlineStr">
        <is>
          <t>large</t>
        </is>
      </c>
      <c r="E3358" s="18" t="inlineStr">
        <is>
          <t>distance_to_river_km</t>
        </is>
      </c>
      <c r="F3358" s="18" t="inlineStr">
        <is>
          <t>spline value</t>
        </is>
      </c>
      <c r="G3358" s="18" t="n"/>
      <c r="H3358" s="33" t="n">
        <v>17.2</v>
      </c>
      <c r="I3358" s="33" t="n"/>
      <c r="J3358" s="33" t="n"/>
      <c r="K3358" s="34" t="n">
        <v>-1.042094715987971</v>
      </c>
      <c r="L3358" s="35">
        <f>IF(ISNUMBER(K3358),EXP(K3358),"")</f>
        <v/>
      </c>
      <c r="M3358" s="18" t="inlineStr">
        <is>
          <t>every value from 0.01 to 24.55 in steps of 0.01</t>
        </is>
      </c>
      <c r="N3358" s="18" t="inlineStr">
        <is>
          <t>buildings|large|distance_to_river_km</t>
        </is>
      </c>
    </row>
    <row r="3359">
      <c r="B3359" s="18" t="inlineStr">
        <is>
          <t>buildings|large|distance_to_river_km|17.21</t>
        </is>
      </c>
      <c r="C3359" s="18" t="inlineStr">
        <is>
          <t>buildings</t>
        </is>
      </c>
      <c r="D3359" s="18" t="inlineStr">
        <is>
          <t>large</t>
        </is>
      </c>
      <c r="E3359" s="18" t="inlineStr">
        <is>
          <t>distance_to_river_km</t>
        </is>
      </c>
      <c r="F3359" s="18" t="inlineStr">
        <is>
          <t>spline value</t>
        </is>
      </c>
      <c r="G3359" s="18" t="n"/>
      <c r="H3359" s="33" t="n">
        <v>17.21</v>
      </c>
      <c r="I3359" s="33" t="n"/>
      <c r="J3359" s="33" t="n"/>
      <c r="K3359" s="34" t="n">
        <v>-1.042207011875017</v>
      </c>
      <c r="L3359" s="35">
        <f>IF(ISNUMBER(K3359),EXP(K3359),"")</f>
        <v/>
      </c>
      <c r="M3359" s="18" t="inlineStr">
        <is>
          <t>every value from 0.01 to 24.55 in steps of 0.01</t>
        </is>
      </c>
      <c r="N3359" s="18" t="inlineStr">
        <is>
          <t>buildings|large|distance_to_river_km</t>
        </is>
      </c>
    </row>
    <row r="3360">
      <c r="B3360" s="18" t="inlineStr">
        <is>
          <t>buildings|large|distance_to_river_km|17.22</t>
        </is>
      </c>
      <c r="C3360" s="18" t="inlineStr">
        <is>
          <t>buildings</t>
        </is>
      </c>
      <c r="D3360" s="18" t="inlineStr">
        <is>
          <t>large</t>
        </is>
      </c>
      <c r="E3360" s="18" t="inlineStr">
        <is>
          <t>distance_to_river_km</t>
        </is>
      </c>
      <c r="F3360" s="18" t="inlineStr">
        <is>
          <t>spline value</t>
        </is>
      </c>
      <c r="G3360" s="18" t="n"/>
      <c r="H3360" s="33" t="n">
        <v>17.22</v>
      </c>
      <c r="I3360" s="33" t="n"/>
      <c r="J3360" s="33" t="n"/>
      <c r="K3360" s="34" t="n">
        <v>-1.042319153434851</v>
      </c>
      <c r="L3360" s="35">
        <f>IF(ISNUMBER(K3360),EXP(K3360),"")</f>
        <v/>
      </c>
      <c r="M3360" s="18" t="inlineStr">
        <is>
          <t>every value from 0.01 to 24.55 in steps of 0.01</t>
        </is>
      </c>
      <c r="N3360" s="18" t="inlineStr">
        <is>
          <t>buildings|large|distance_to_river_km</t>
        </is>
      </c>
    </row>
    <row r="3361">
      <c r="B3361" s="18" t="inlineStr">
        <is>
          <t>buildings|large|distance_to_river_km|17.23</t>
        </is>
      </c>
      <c r="C3361" s="18" t="inlineStr">
        <is>
          <t>buildings</t>
        </is>
      </c>
      <c r="D3361" s="18" t="inlineStr">
        <is>
          <t>large</t>
        </is>
      </c>
      <c r="E3361" s="18" t="inlineStr">
        <is>
          <t>distance_to_river_km</t>
        </is>
      </c>
      <c r="F3361" s="18" t="inlineStr">
        <is>
          <t>spline value</t>
        </is>
      </c>
      <c r="G3361" s="18" t="n"/>
      <c r="H3361" s="33" t="n">
        <v>17.23</v>
      </c>
      <c r="I3361" s="33" t="n"/>
      <c r="J3361" s="33" t="n"/>
      <c r="K3361" s="34" t="n">
        <v>-1.042431140580577</v>
      </c>
      <c r="L3361" s="35">
        <f>IF(ISNUMBER(K3361),EXP(K3361),"")</f>
        <v/>
      </c>
      <c r="M3361" s="18" t="inlineStr">
        <is>
          <t>every value from 0.01 to 24.55 in steps of 0.01</t>
        </is>
      </c>
      <c r="N3361" s="18" t="inlineStr">
        <is>
          <t>buildings|large|distance_to_river_km</t>
        </is>
      </c>
    </row>
    <row r="3362">
      <c r="B3362" s="18" t="inlineStr">
        <is>
          <t>buildings|large|distance_to_river_km|17.24</t>
        </is>
      </c>
      <c r="C3362" s="18" t="inlineStr">
        <is>
          <t>buildings</t>
        </is>
      </c>
      <c r="D3362" s="18" t="inlineStr">
        <is>
          <t>large</t>
        </is>
      </c>
      <c r="E3362" s="18" t="inlineStr">
        <is>
          <t>distance_to_river_km</t>
        </is>
      </c>
      <c r="F3362" s="18" t="inlineStr">
        <is>
          <t>spline value</t>
        </is>
      </c>
      <c r="G3362" s="18" t="n"/>
      <c r="H3362" s="33" t="n">
        <v>17.24</v>
      </c>
      <c r="I3362" s="33" t="n"/>
      <c r="J3362" s="33" t="n"/>
      <c r="K3362" s="34" t="n">
        <v>-1.042542973225299</v>
      </c>
      <c r="L3362" s="35">
        <f>IF(ISNUMBER(K3362),EXP(K3362),"")</f>
        <v/>
      </c>
      <c r="M3362" s="18" t="inlineStr">
        <is>
          <t>every value from 0.01 to 24.55 in steps of 0.01</t>
        </is>
      </c>
      <c r="N3362" s="18" t="inlineStr">
        <is>
          <t>buildings|large|distance_to_river_km</t>
        </is>
      </c>
    </row>
    <row r="3363">
      <c r="B3363" s="18" t="inlineStr">
        <is>
          <t>buildings|large|distance_to_river_km|17.25</t>
        </is>
      </c>
      <c r="C3363" s="18" t="inlineStr">
        <is>
          <t>buildings</t>
        </is>
      </c>
      <c r="D3363" s="18" t="inlineStr">
        <is>
          <t>large</t>
        </is>
      </c>
      <c r="E3363" s="18" t="inlineStr">
        <is>
          <t>distance_to_river_km</t>
        </is>
      </c>
      <c r="F3363" s="18" t="inlineStr">
        <is>
          <t>spline value</t>
        </is>
      </c>
      <c r="G3363" s="18" t="n"/>
      <c r="H3363" s="33" t="n">
        <v>17.25</v>
      </c>
      <c r="I3363" s="33" t="n"/>
      <c r="J3363" s="33" t="n"/>
      <c r="K3363" s="34" t="n">
        <v>-1.042654651282122</v>
      </c>
      <c r="L3363" s="35">
        <f>IF(ISNUMBER(K3363),EXP(K3363),"")</f>
        <v/>
      </c>
      <c r="M3363" s="18" t="inlineStr">
        <is>
          <t>every value from 0.01 to 24.55 in steps of 0.01</t>
        </is>
      </c>
      <c r="N3363" s="18" t="inlineStr">
        <is>
          <t>buildings|large|distance_to_river_km</t>
        </is>
      </c>
    </row>
    <row r="3364">
      <c r="B3364" s="18" t="inlineStr">
        <is>
          <t>buildings|large|distance_to_river_km|17.26</t>
        </is>
      </c>
      <c r="C3364" s="18" t="inlineStr">
        <is>
          <t>buildings</t>
        </is>
      </c>
      <c r="D3364" s="18" t="inlineStr">
        <is>
          <t>large</t>
        </is>
      </c>
      <c r="E3364" s="18" t="inlineStr">
        <is>
          <t>distance_to_river_km</t>
        </is>
      </c>
      <c r="F3364" s="18" t="inlineStr">
        <is>
          <t>spline value</t>
        </is>
      </c>
      <c r="G3364" s="18" t="n"/>
      <c r="H3364" s="33" t="n">
        <v>17.26</v>
      </c>
      <c r="I3364" s="33" t="n"/>
      <c r="J3364" s="33" t="n"/>
      <c r="K3364" s="34" t="n">
        <v>-1.042766174664149</v>
      </c>
      <c r="L3364" s="35">
        <f>IF(ISNUMBER(K3364),EXP(K3364),"")</f>
        <v/>
      </c>
      <c r="M3364" s="18" t="inlineStr">
        <is>
          <t>every value from 0.01 to 24.55 in steps of 0.01</t>
        </is>
      </c>
      <c r="N3364" s="18" t="inlineStr">
        <is>
          <t>buildings|large|distance_to_river_km</t>
        </is>
      </c>
    </row>
    <row r="3365">
      <c r="B3365" s="18" t="inlineStr">
        <is>
          <t>buildings|large|distance_to_river_km|17.27</t>
        </is>
      </c>
      <c r="C3365" s="18" t="inlineStr">
        <is>
          <t>buildings</t>
        </is>
      </c>
      <c r="D3365" s="18" t="inlineStr">
        <is>
          <t>large</t>
        </is>
      </c>
      <c r="E3365" s="18" t="inlineStr">
        <is>
          <t>distance_to_river_km</t>
        </is>
      </c>
      <c r="F3365" s="18" t="inlineStr">
        <is>
          <t>spline value</t>
        </is>
      </c>
      <c r="G3365" s="18" t="n"/>
      <c r="H3365" s="33" t="n">
        <v>17.27</v>
      </c>
      <c r="I3365" s="33" t="n"/>
      <c r="J3365" s="33" t="n"/>
      <c r="K3365" s="34" t="n">
        <v>-1.042877543284484</v>
      </c>
      <c r="L3365" s="35">
        <f>IF(ISNUMBER(K3365),EXP(K3365),"")</f>
        <v/>
      </c>
      <c r="M3365" s="18" t="inlineStr">
        <is>
          <t>every value from 0.01 to 24.55 in steps of 0.01</t>
        </is>
      </c>
      <c r="N3365" s="18" t="inlineStr">
        <is>
          <t>buildings|large|distance_to_river_km</t>
        </is>
      </c>
    </row>
    <row r="3366">
      <c r="B3366" s="18" t="inlineStr">
        <is>
          <t>buildings|large|distance_to_river_km|17.28</t>
        </is>
      </c>
      <c r="C3366" s="18" t="inlineStr">
        <is>
          <t>buildings</t>
        </is>
      </c>
      <c r="D3366" s="18" t="inlineStr">
        <is>
          <t>large</t>
        </is>
      </c>
      <c r="E3366" s="18" t="inlineStr">
        <is>
          <t>distance_to_river_km</t>
        </is>
      </c>
      <c r="F3366" s="18" t="inlineStr">
        <is>
          <t>spline value</t>
        </is>
      </c>
      <c r="G3366" s="18" t="n"/>
      <c r="H3366" s="33" t="n">
        <v>17.28</v>
      </c>
      <c r="I3366" s="33" t="n"/>
      <c r="J3366" s="33" t="n"/>
      <c r="K3366" s="34" t="n">
        <v>-1.042988757056232</v>
      </c>
      <c r="L3366" s="35">
        <f>IF(ISNUMBER(K3366),EXP(K3366),"")</f>
        <v/>
      </c>
      <c r="M3366" s="18" t="inlineStr">
        <is>
          <t>every value from 0.01 to 24.55 in steps of 0.01</t>
        </is>
      </c>
      <c r="N3366" s="18" t="inlineStr">
        <is>
          <t>buildings|large|distance_to_river_km</t>
        </is>
      </c>
    </row>
    <row r="3367">
      <c r="B3367" s="18" t="inlineStr">
        <is>
          <t>buildings|large|distance_to_river_km|17.29</t>
        </is>
      </c>
      <c r="C3367" s="18" t="inlineStr">
        <is>
          <t>buildings</t>
        </is>
      </c>
      <c r="D3367" s="18" t="inlineStr">
        <is>
          <t>large</t>
        </is>
      </c>
      <c r="E3367" s="18" t="inlineStr">
        <is>
          <t>distance_to_river_km</t>
        </is>
      </c>
      <c r="F3367" s="18" t="inlineStr">
        <is>
          <t>spline value</t>
        </is>
      </c>
      <c r="G3367" s="18" t="n"/>
      <c r="H3367" s="33" t="n">
        <v>17.29</v>
      </c>
      <c r="I3367" s="33" t="n"/>
      <c r="J3367" s="33" t="n"/>
      <c r="K3367" s="34" t="n">
        <v>-1.043099815892496</v>
      </c>
      <c r="L3367" s="35">
        <f>IF(ISNUMBER(K3367),EXP(K3367),"")</f>
        <v/>
      </c>
      <c r="M3367" s="18" t="inlineStr">
        <is>
          <t>every value from 0.01 to 24.55 in steps of 0.01</t>
        </is>
      </c>
      <c r="N3367" s="18" t="inlineStr">
        <is>
          <t>buildings|large|distance_to_river_km</t>
        </is>
      </c>
    </row>
    <row r="3368">
      <c r="B3368" s="18" t="inlineStr">
        <is>
          <t>buildings|large|distance_to_river_km|17.30</t>
        </is>
      </c>
      <c r="C3368" s="18" t="inlineStr">
        <is>
          <t>buildings</t>
        </is>
      </c>
      <c r="D3368" s="18" t="inlineStr">
        <is>
          <t>large</t>
        </is>
      </c>
      <c r="E3368" s="18" t="inlineStr">
        <is>
          <t>distance_to_river_km</t>
        </is>
      </c>
      <c r="F3368" s="18" t="inlineStr">
        <is>
          <t>spline value</t>
        </is>
      </c>
      <c r="G3368" s="18" t="n"/>
      <c r="H3368" s="33" t="n">
        <v>17.3</v>
      </c>
      <c r="I3368" s="33" t="n"/>
      <c r="J3368" s="33" t="n"/>
      <c r="K3368" s="34" t="n">
        <v>-1.04321071970638</v>
      </c>
      <c r="L3368" s="35">
        <f>IF(ISNUMBER(K3368),EXP(K3368),"")</f>
        <v/>
      </c>
      <c r="M3368" s="18" t="inlineStr">
        <is>
          <t>every value from 0.01 to 24.55 in steps of 0.01</t>
        </is>
      </c>
      <c r="N3368" s="18" t="inlineStr">
        <is>
          <t>buildings|large|distance_to_river_km</t>
        </is>
      </c>
    </row>
    <row r="3369">
      <c r="B3369" s="18" t="inlineStr">
        <is>
          <t>buildings|large|distance_to_river_km|17.31</t>
        </is>
      </c>
      <c r="C3369" s="18" t="inlineStr">
        <is>
          <t>buildings</t>
        </is>
      </c>
      <c r="D3369" s="18" t="inlineStr">
        <is>
          <t>large</t>
        </is>
      </c>
      <c r="E3369" s="18" t="inlineStr">
        <is>
          <t>distance_to_river_km</t>
        </is>
      </c>
      <c r="F3369" s="18" t="inlineStr">
        <is>
          <t>spline value</t>
        </is>
      </c>
      <c r="G3369" s="18" t="n"/>
      <c r="H3369" s="33" t="n">
        <v>17.31</v>
      </c>
      <c r="I3369" s="33" t="n"/>
      <c r="J3369" s="33" t="n"/>
      <c r="K3369" s="34" t="n">
        <v>-1.043321468410989</v>
      </c>
      <c r="L3369" s="35">
        <f>IF(ISNUMBER(K3369),EXP(K3369),"")</f>
        <v/>
      </c>
      <c r="M3369" s="18" t="inlineStr">
        <is>
          <t>every value from 0.01 to 24.55 in steps of 0.01</t>
        </is>
      </c>
      <c r="N3369" s="18" t="inlineStr">
        <is>
          <t>buildings|large|distance_to_river_km</t>
        </is>
      </c>
    </row>
    <row r="3370">
      <c r="B3370" s="18" t="inlineStr">
        <is>
          <t>buildings|large|distance_to_river_km|17.32</t>
        </is>
      </c>
      <c r="C3370" s="18" t="inlineStr">
        <is>
          <t>buildings</t>
        </is>
      </c>
      <c r="D3370" s="18" t="inlineStr">
        <is>
          <t>large</t>
        </is>
      </c>
      <c r="E3370" s="18" t="inlineStr">
        <is>
          <t>distance_to_river_km</t>
        </is>
      </c>
      <c r="F3370" s="18" t="inlineStr">
        <is>
          <t>spline value</t>
        </is>
      </c>
      <c r="G3370" s="18" t="n"/>
      <c r="H3370" s="33" t="n">
        <v>17.32</v>
      </c>
      <c r="I3370" s="33" t="n"/>
      <c r="J3370" s="33" t="n"/>
      <c r="K3370" s="34" t="n">
        <v>-1.043432061919426</v>
      </c>
      <c r="L3370" s="35">
        <f>IF(ISNUMBER(K3370),EXP(K3370),"")</f>
        <v/>
      </c>
      <c r="M3370" s="18" t="inlineStr">
        <is>
          <t>every value from 0.01 to 24.55 in steps of 0.01</t>
        </is>
      </c>
      <c r="N3370" s="18" t="inlineStr">
        <is>
          <t>buildings|large|distance_to_river_km</t>
        </is>
      </c>
    </row>
    <row r="3371">
      <c r="B3371" s="18" t="inlineStr">
        <is>
          <t>buildings|large|distance_to_river_km|17.33</t>
        </is>
      </c>
      <c r="C3371" s="18" t="inlineStr">
        <is>
          <t>buildings</t>
        </is>
      </c>
      <c r="D3371" s="18" t="inlineStr">
        <is>
          <t>large</t>
        </is>
      </c>
      <c r="E3371" s="18" t="inlineStr">
        <is>
          <t>distance_to_river_km</t>
        </is>
      </c>
      <c r="F3371" s="18" t="inlineStr">
        <is>
          <t>spline value</t>
        </is>
      </c>
      <c r="G3371" s="18" t="n"/>
      <c r="H3371" s="33" t="n">
        <v>17.33</v>
      </c>
      <c r="I3371" s="33" t="n"/>
      <c r="J3371" s="33" t="n"/>
      <c r="K3371" s="34" t="n">
        <v>-1.043542500144796</v>
      </c>
      <c r="L3371" s="35">
        <f>IF(ISNUMBER(K3371),EXP(K3371),"")</f>
        <v/>
      </c>
      <c r="M3371" s="18" t="inlineStr">
        <is>
          <t>every value from 0.01 to 24.55 in steps of 0.01</t>
        </is>
      </c>
      <c r="N3371" s="18" t="inlineStr">
        <is>
          <t>buildings|large|distance_to_river_km</t>
        </is>
      </c>
    </row>
    <row r="3372">
      <c r="B3372" s="18" t="inlineStr">
        <is>
          <t>buildings|large|distance_to_river_km|17.34</t>
        </is>
      </c>
      <c r="C3372" s="18" t="inlineStr">
        <is>
          <t>buildings</t>
        </is>
      </c>
      <c r="D3372" s="18" t="inlineStr">
        <is>
          <t>large</t>
        </is>
      </c>
      <c r="E3372" s="18" t="inlineStr">
        <is>
          <t>distance_to_river_km</t>
        </is>
      </c>
      <c r="F3372" s="18" t="inlineStr">
        <is>
          <t>spline value</t>
        </is>
      </c>
      <c r="G3372" s="18" t="n"/>
      <c r="H3372" s="33" t="n">
        <v>17.34</v>
      </c>
      <c r="I3372" s="33" t="n"/>
      <c r="J3372" s="33" t="n"/>
      <c r="K3372" s="34" t="n">
        <v>-1.043652783000203</v>
      </c>
      <c r="L3372" s="35">
        <f>IF(ISNUMBER(K3372),EXP(K3372),"")</f>
        <v/>
      </c>
      <c r="M3372" s="18" t="inlineStr">
        <is>
          <t>every value from 0.01 to 24.55 in steps of 0.01</t>
        </is>
      </c>
      <c r="N3372" s="18" t="inlineStr">
        <is>
          <t>buildings|large|distance_to_river_km</t>
        </is>
      </c>
    </row>
    <row r="3373">
      <c r="B3373" s="18" t="inlineStr">
        <is>
          <t>buildings|large|distance_to_river_km|17.35</t>
        </is>
      </c>
      <c r="C3373" s="18" t="inlineStr">
        <is>
          <t>buildings</t>
        </is>
      </c>
      <c r="D3373" s="18" t="inlineStr">
        <is>
          <t>large</t>
        </is>
      </c>
      <c r="E3373" s="18" t="inlineStr">
        <is>
          <t>distance_to_river_km</t>
        </is>
      </c>
      <c r="F3373" s="18" t="inlineStr">
        <is>
          <t>spline value</t>
        </is>
      </c>
      <c r="G3373" s="18" t="n"/>
      <c r="H3373" s="33" t="n">
        <v>17.35</v>
      </c>
      <c r="I3373" s="33" t="n"/>
      <c r="J3373" s="33" t="n"/>
      <c r="K3373" s="34" t="n">
        <v>-1.04376291039875</v>
      </c>
      <c r="L3373" s="35">
        <f>IF(ISNUMBER(K3373),EXP(K3373),"")</f>
        <v/>
      </c>
      <c r="M3373" s="18" t="inlineStr">
        <is>
          <t>every value from 0.01 to 24.55 in steps of 0.01</t>
        </is>
      </c>
      <c r="N3373" s="18" t="inlineStr">
        <is>
          <t>buildings|large|distance_to_river_km</t>
        </is>
      </c>
    </row>
    <row r="3374">
      <c r="B3374" s="18" t="inlineStr">
        <is>
          <t>buildings|large|distance_to_river_km|17.36</t>
        </is>
      </c>
      <c r="C3374" s="18" t="inlineStr">
        <is>
          <t>buildings</t>
        </is>
      </c>
      <c r="D3374" s="18" t="inlineStr">
        <is>
          <t>large</t>
        </is>
      </c>
      <c r="E3374" s="18" t="inlineStr">
        <is>
          <t>distance_to_river_km</t>
        </is>
      </c>
      <c r="F3374" s="18" t="inlineStr">
        <is>
          <t>spline value</t>
        </is>
      </c>
      <c r="G3374" s="18" t="n"/>
      <c r="H3374" s="33" t="n">
        <v>17.36</v>
      </c>
      <c r="I3374" s="33" t="n"/>
      <c r="J3374" s="33" t="n"/>
      <c r="K3374" s="34" t="n">
        <v>-1.043872882253543</v>
      </c>
      <c r="L3374" s="35">
        <f>IF(ISNUMBER(K3374),EXP(K3374),"")</f>
        <v/>
      </c>
      <c r="M3374" s="18" t="inlineStr">
        <is>
          <t>every value from 0.01 to 24.55 in steps of 0.01</t>
        </is>
      </c>
      <c r="N3374" s="18" t="inlineStr">
        <is>
          <t>buildings|large|distance_to_river_km</t>
        </is>
      </c>
    </row>
    <row r="3375">
      <c r="B3375" s="18" t="inlineStr">
        <is>
          <t>buildings|large|distance_to_river_km|17.37</t>
        </is>
      </c>
      <c r="C3375" s="18" t="inlineStr">
        <is>
          <t>buildings</t>
        </is>
      </c>
      <c r="D3375" s="18" t="inlineStr">
        <is>
          <t>large</t>
        </is>
      </c>
      <c r="E3375" s="18" t="inlineStr">
        <is>
          <t>distance_to_river_km</t>
        </is>
      </c>
      <c r="F3375" s="18" t="inlineStr">
        <is>
          <t>spline value</t>
        </is>
      </c>
      <c r="G3375" s="18" t="n"/>
      <c r="H3375" s="33" t="n">
        <v>17.37</v>
      </c>
      <c r="I3375" s="33" t="n"/>
      <c r="J3375" s="33" t="n"/>
      <c r="K3375" s="34" t="n">
        <v>-1.043982698477683</v>
      </c>
      <c r="L3375" s="35">
        <f>IF(ISNUMBER(K3375),EXP(K3375),"")</f>
        <v/>
      </c>
      <c r="M3375" s="18" t="inlineStr">
        <is>
          <t>every value from 0.01 to 24.55 in steps of 0.01</t>
        </is>
      </c>
      <c r="N3375" s="18" t="inlineStr">
        <is>
          <t>buildings|large|distance_to_river_km</t>
        </is>
      </c>
    </row>
    <row r="3376">
      <c r="B3376" s="18" t="inlineStr">
        <is>
          <t>buildings|large|distance_to_river_km|17.38</t>
        </is>
      </c>
      <c r="C3376" s="18" t="inlineStr">
        <is>
          <t>buildings</t>
        </is>
      </c>
      <c r="D3376" s="18" t="inlineStr">
        <is>
          <t>large</t>
        </is>
      </c>
      <c r="E3376" s="18" t="inlineStr">
        <is>
          <t>distance_to_river_km</t>
        </is>
      </c>
      <c r="F3376" s="18" t="inlineStr">
        <is>
          <t>spline value</t>
        </is>
      </c>
      <c r="G3376" s="18" t="n"/>
      <c r="H3376" s="33" t="n">
        <v>17.38</v>
      </c>
      <c r="I3376" s="33" t="n"/>
      <c r="J3376" s="33" t="n"/>
      <c r="K3376" s="34" t="n">
        <v>-1.044092358984277</v>
      </c>
      <c r="L3376" s="35">
        <f>IF(ISNUMBER(K3376),EXP(K3376),"")</f>
        <v/>
      </c>
      <c r="M3376" s="18" t="inlineStr">
        <is>
          <t>every value from 0.01 to 24.55 in steps of 0.01</t>
        </is>
      </c>
      <c r="N3376" s="18" t="inlineStr">
        <is>
          <t>buildings|large|distance_to_river_km</t>
        </is>
      </c>
    </row>
    <row r="3377">
      <c r="B3377" s="18" t="inlineStr">
        <is>
          <t>buildings|large|distance_to_river_km|17.39</t>
        </is>
      </c>
      <c r="C3377" s="18" t="inlineStr">
        <is>
          <t>buildings</t>
        </is>
      </c>
      <c r="D3377" s="18" t="inlineStr">
        <is>
          <t>large</t>
        </is>
      </c>
      <c r="E3377" s="18" t="inlineStr">
        <is>
          <t>distance_to_river_km</t>
        </is>
      </c>
      <c r="F3377" s="18" t="inlineStr">
        <is>
          <t>spline value</t>
        </is>
      </c>
      <c r="G3377" s="18" t="n"/>
      <c r="H3377" s="33" t="n">
        <v>17.39</v>
      </c>
      <c r="I3377" s="33" t="n"/>
      <c r="J3377" s="33" t="n"/>
      <c r="K3377" s="34" t="n">
        <v>-1.044201863686427</v>
      </c>
      <c r="L3377" s="35">
        <f>IF(ISNUMBER(K3377),EXP(K3377),"")</f>
        <v/>
      </c>
      <c r="M3377" s="18" t="inlineStr">
        <is>
          <t>every value from 0.01 to 24.55 in steps of 0.01</t>
        </is>
      </c>
      <c r="N3377" s="18" t="inlineStr">
        <is>
          <t>buildings|large|distance_to_river_km</t>
        </is>
      </c>
    </row>
    <row r="3378">
      <c r="B3378" s="18" t="inlineStr">
        <is>
          <t>buildings|large|distance_to_river_km|17.40</t>
        </is>
      </c>
      <c r="C3378" s="18" t="inlineStr">
        <is>
          <t>buildings</t>
        </is>
      </c>
      <c r="D3378" s="18" t="inlineStr">
        <is>
          <t>large</t>
        </is>
      </c>
      <c r="E3378" s="18" t="inlineStr">
        <is>
          <t>distance_to_river_km</t>
        </is>
      </c>
      <c r="F3378" s="18" t="inlineStr">
        <is>
          <t>spline value</t>
        </is>
      </c>
      <c r="G3378" s="18" t="n"/>
      <c r="H3378" s="33" t="n">
        <v>17.4</v>
      </c>
      <c r="I3378" s="33" t="n"/>
      <c r="J3378" s="33" t="n"/>
      <c r="K3378" s="34" t="n">
        <v>-1.044311212497239</v>
      </c>
      <c r="L3378" s="35">
        <f>IF(ISNUMBER(K3378),EXP(K3378),"")</f>
        <v/>
      </c>
      <c r="M3378" s="18" t="inlineStr">
        <is>
          <t>every value from 0.01 to 24.55 in steps of 0.01</t>
        </is>
      </c>
      <c r="N3378" s="18" t="inlineStr">
        <is>
          <t>buildings|large|distance_to_river_km</t>
        </is>
      </c>
    </row>
    <row r="3379">
      <c r="B3379" s="18" t="inlineStr">
        <is>
          <t>buildings|large|distance_to_river_km|17.41</t>
        </is>
      </c>
      <c r="C3379" s="18" t="inlineStr">
        <is>
          <t>buildings</t>
        </is>
      </c>
      <c r="D3379" s="18" t="inlineStr">
        <is>
          <t>large</t>
        </is>
      </c>
      <c r="E3379" s="18" t="inlineStr">
        <is>
          <t>distance_to_river_km</t>
        </is>
      </c>
      <c r="F3379" s="18" t="inlineStr">
        <is>
          <t>spline value</t>
        </is>
      </c>
      <c r="G3379" s="18" t="n"/>
      <c r="H3379" s="33" t="n">
        <v>17.41</v>
      </c>
      <c r="I3379" s="33" t="n"/>
      <c r="J3379" s="33" t="n"/>
      <c r="K3379" s="34" t="n">
        <v>-1.044420405329815</v>
      </c>
      <c r="L3379" s="35">
        <f>IF(ISNUMBER(K3379),EXP(K3379),"")</f>
        <v/>
      </c>
      <c r="M3379" s="18" t="inlineStr">
        <is>
          <t>every value from 0.01 to 24.55 in steps of 0.01</t>
        </is>
      </c>
      <c r="N3379" s="18" t="inlineStr">
        <is>
          <t>buildings|large|distance_to_river_km</t>
        </is>
      </c>
    </row>
    <row r="3380">
      <c r="B3380" s="18" t="inlineStr">
        <is>
          <t>buildings|large|distance_to_river_km|17.42</t>
        </is>
      </c>
      <c r="C3380" s="18" t="inlineStr">
        <is>
          <t>buildings</t>
        </is>
      </c>
      <c r="D3380" s="18" t="inlineStr">
        <is>
          <t>large</t>
        </is>
      </c>
      <c r="E3380" s="18" t="inlineStr">
        <is>
          <t>distance_to_river_km</t>
        </is>
      </c>
      <c r="F3380" s="18" t="inlineStr">
        <is>
          <t>spline value</t>
        </is>
      </c>
      <c r="G3380" s="18" t="n"/>
      <c r="H3380" s="33" t="n">
        <v>17.42</v>
      </c>
      <c r="I3380" s="33" t="n"/>
      <c r="J3380" s="33" t="n"/>
      <c r="K3380" s="34" t="n">
        <v>-1.044529442097261</v>
      </c>
      <c r="L3380" s="35">
        <f>IF(ISNUMBER(K3380),EXP(K3380),"")</f>
        <v/>
      </c>
      <c r="M3380" s="18" t="inlineStr">
        <is>
          <t>every value from 0.01 to 24.55 in steps of 0.01</t>
        </is>
      </c>
      <c r="N3380" s="18" t="inlineStr">
        <is>
          <t>buildings|large|distance_to_river_km</t>
        </is>
      </c>
    </row>
    <row r="3381">
      <c r="B3381" s="18" t="inlineStr">
        <is>
          <t>buildings|large|distance_to_river_km|17.43</t>
        </is>
      </c>
      <c r="C3381" s="18" t="inlineStr">
        <is>
          <t>buildings</t>
        </is>
      </c>
      <c r="D3381" s="18" t="inlineStr">
        <is>
          <t>large</t>
        </is>
      </c>
      <c r="E3381" s="18" t="inlineStr">
        <is>
          <t>distance_to_river_km</t>
        </is>
      </c>
      <c r="F3381" s="18" t="inlineStr">
        <is>
          <t>spline value</t>
        </is>
      </c>
      <c r="G3381" s="18" t="n"/>
      <c r="H3381" s="33" t="n">
        <v>17.43</v>
      </c>
      <c r="I3381" s="33" t="n"/>
      <c r="J3381" s="33" t="n"/>
      <c r="K3381" s="34" t="n">
        <v>-1.044638322712679</v>
      </c>
      <c r="L3381" s="35">
        <f>IF(ISNUMBER(K3381),EXP(K3381),"")</f>
        <v/>
      </c>
      <c r="M3381" s="18" t="inlineStr">
        <is>
          <t>every value from 0.01 to 24.55 in steps of 0.01</t>
        </is>
      </c>
      <c r="N3381" s="18" t="inlineStr">
        <is>
          <t>buildings|large|distance_to_river_km</t>
        </is>
      </c>
    </row>
    <row r="3382">
      <c r="B3382" s="18" t="inlineStr">
        <is>
          <t>buildings|large|distance_to_river_km|17.44</t>
        </is>
      </c>
      <c r="C3382" s="18" t="inlineStr">
        <is>
          <t>buildings</t>
        </is>
      </c>
      <c r="D3382" s="18" t="inlineStr">
        <is>
          <t>large</t>
        </is>
      </c>
      <c r="E3382" s="18" t="inlineStr">
        <is>
          <t>distance_to_river_km</t>
        </is>
      </c>
      <c r="F3382" s="18" t="inlineStr">
        <is>
          <t>spline value</t>
        </is>
      </c>
      <c r="G3382" s="18" t="n"/>
      <c r="H3382" s="33" t="n">
        <v>17.44</v>
      </c>
      <c r="I3382" s="33" t="n"/>
      <c r="J3382" s="33" t="n"/>
      <c r="K3382" s="34" t="n">
        <v>-1.044747047089174</v>
      </c>
      <c r="L3382" s="35">
        <f>IF(ISNUMBER(K3382),EXP(K3382),"")</f>
        <v/>
      </c>
      <c r="M3382" s="18" t="inlineStr">
        <is>
          <t>every value from 0.01 to 24.55 in steps of 0.01</t>
        </is>
      </c>
      <c r="N3382" s="18" t="inlineStr">
        <is>
          <t>buildings|large|distance_to_river_km</t>
        </is>
      </c>
    </row>
    <row r="3383">
      <c r="B3383" s="18" t="inlineStr">
        <is>
          <t>buildings|large|distance_to_river_km|17.45</t>
        </is>
      </c>
      <c r="C3383" s="18" t="inlineStr">
        <is>
          <t>buildings</t>
        </is>
      </c>
      <c r="D3383" s="18" t="inlineStr">
        <is>
          <t>large</t>
        </is>
      </c>
      <c r="E3383" s="18" t="inlineStr">
        <is>
          <t>distance_to_river_km</t>
        </is>
      </c>
      <c r="F3383" s="18" t="inlineStr">
        <is>
          <t>spline value</t>
        </is>
      </c>
      <c r="G3383" s="18" t="n"/>
      <c r="H3383" s="33" t="n">
        <v>17.45</v>
      </c>
      <c r="I3383" s="33" t="n"/>
      <c r="J3383" s="33" t="n"/>
      <c r="K3383" s="34" t="n">
        <v>-1.044855615139852</v>
      </c>
      <c r="L3383" s="35">
        <f>IF(ISNUMBER(K3383),EXP(K3383),"")</f>
        <v/>
      </c>
      <c r="M3383" s="18" t="inlineStr">
        <is>
          <t>every value from 0.01 to 24.55 in steps of 0.01</t>
        </is>
      </c>
      <c r="N3383" s="18" t="inlineStr">
        <is>
          <t>buildings|large|distance_to_river_km</t>
        </is>
      </c>
    </row>
    <row r="3384">
      <c r="B3384" s="18" t="inlineStr">
        <is>
          <t>buildings|large|distance_to_river_km|17.46</t>
        </is>
      </c>
      <c r="C3384" s="18" t="inlineStr">
        <is>
          <t>buildings</t>
        </is>
      </c>
      <c r="D3384" s="18" t="inlineStr">
        <is>
          <t>large</t>
        </is>
      </c>
      <c r="E3384" s="18" t="inlineStr">
        <is>
          <t>distance_to_river_km</t>
        </is>
      </c>
      <c r="F3384" s="18" t="inlineStr">
        <is>
          <t>spline value</t>
        </is>
      </c>
      <c r="G3384" s="18" t="n"/>
      <c r="H3384" s="33" t="n">
        <v>17.46</v>
      </c>
      <c r="I3384" s="33" t="n"/>
      <c r="J3384" s="33" t="n"/>
      <c r="K3384" s="34" t="n">
        <v>-1.044964026777813</v>
      </c>
      <c r="L3384" s="35">
        <f>IF(ISNUMBER(K3384),EXP(K3384),"")</f>
        <v/>
      </c>
      <c r="M3384" s="18" t="inlineStr">
        <is>
          <t>every value from 0.01 to 24.55 in steps of 0.01</t>
        </is>
      </c>
      <c r="N3384" s="18" t="inlineStr">
        <is>
          <t>buildings|large|distance_to_river_km</t>
        </is>
      </c>
    </row>
    <row r="3385">
      <c r="B3385" s="18" t="inlineStr">
        <is>
          <t>buildings|large|distance_to_river_km|17.47</t>
        </is>
      </c>
      <c r="C3385" s="18" t="inlineStr">
        <is>
          <t>buildings</t>
        </is>
      </c>
      <c r="D3385" s="18" t="inlineStr">
        <is>
          <t>large</t>
        </is>
      </c>
      <c r="E3385" s="18" t="inlineStr">
        <is>
          <t>distance_to_river_km</t>
        </is>
      </c>
      <c r="F3385" s="18" t="inlineStr">
        <is>
          <t>spline value</t>
        </is>
      </c>
      <c r="G3385" s="18" t="n"/>
      <c r="H3385" s="33" t="n">
        <v>17.47</v>
      </c>
      <c r="I3385" s="33" t="n"/>
      <c r="J3385" s="33" t="n"/>
      <c r="K3385" s="34" t="n">
        <v>-1.045072281916164</v>
      </c>
      <c r="L3385" s="35">
        <f>IF(ISNUMBER(K3385),EXP(K3385),"")</f>
        <v/>
      </c>
      <c r="M3385" s="18" t="inlineStr">
        <is>
          <t>every value from 0.01 to 24.55 in steps of 0.01</t>
        </is>
      </c>
      <c r="N3385" s="18" t="inlineStr">
        <is>
          <t>buildings|large|distance_to_river_km</t>
        </is>
      </c>
    </row>
    <row r="3386">
      <c r="B3386" s="18" t="inlineStr">
        <is>
          <t>buildings|large|distance_to_river_km|17.48</t>
        </is>
      </c>
      <c r="C3386" s="18" t="inlineStr">
        <is>
          <t>buildings</t>
        </is>
      </c>
      <c r="D3386" s="18" t="inlineStr">
        <is>
          <t>large</t>
        </is>
      </c>
      <c r="E3386" s="18" t="inlineStr">
        <is>
          <t>distance_to_river_km</t>
        </is>
      </c>
      <c r="F3386" s="18" t="inlineStr">
        <is>
          <t>spline value</t>
        </is>
      </c>
      <c r="G3386" s="18" t="n"/>
      <c r="H3386" s="33" t="n">
        <v>17.48</v>
      </c>
      <c r="I3386" s="33" t="n"/>
      <c r="J3386" s="33" t="n"/>
      <c r="K3386" s="34" t="n">
        <v>-1.045180380468009</v>
      </c>
      <c r="L3386" s="35">
        <f>IF(ISNUMBER(K3386),EXP(K3386),"")</f>
        <v/>
      </c>
      <c r="M3386" s="18" t="inlineStr">
        <is>
          <t>every value from 0.01 to 24.55 in steps of 0.01</t>
        </is>
      </c>
      <c r="N3386" s="18" t="inlineStr">
        <is>
          <t>buildings|large|distance_to_river_km</t>
        </is>
      </c>
    </row>
    <row r="3387">
      <c r="B3387" s="18" t="inlineStr">
        <is>
          <t>buildings|large|distance_to_river_km|17.49</t>
        </is>
      </c>
      <c r="C3387" s="18" t="inlineStr">
        <is>
          <t>buildings</t>
        </is>
      </c>
      <c r="D3387" s="18" t="inlineStr">
        <is>
          <t>large</t>
        </is>
      </c>
      <c r="E3387" s="18" t="inlineStr">
        <is>
          <t>distance_to_river_km</t>
        </is>
      </c>
      <c r="F3387" s="18" t="inlineStr">
        <is>
          <t>spline value</t>
        </is>
      </c>
      <c r="G3387" s="18" t="n"/>
      <c r="H3387" s="33" t="n">
        <v>17.49</v>
      </c>
      <c r="I3387" s="33" t="n"/>
      <c r="J3387" s="33" t="n"/>
      <c r="K3387" s="34" t="n">
        <v>-1.045288322346451</v>
      </c>
      <c r="L3387" s="35">
        <f>IF(ISNUMBER(K3387),EXP(K3387),"")</f>
        <v/>
      </c>
      <c r="M3387" s="18" t="inlineStr">
        <is>
          <t>every value from 0.01 to 24.55 in steps of 0.01</t>
        </is>
      </c>
      <c r="N3387" s="18" t="inlineStr">
        <is>
          <t>buildings|large|distance_to_river_km</t>
        </is>
      </c>
    </row>
    <row r="3388">
      <c r="B3388" s="18" t="inlineStr">
        <is>
          <t>buildings|large|distance_to_river_km|17.50</t>
        </is>
      </c>
      <c r="C3388" s="18" t="inlineStr">
        <is>
          <t>buildings</t>
        </is>
      </c>
      <c r="D3388" s="18" t="inlineStr">
        <is>
          <t>large</t>
        </is>
      </c>
      <c r="E3388" s="18" t="inlineStr">
        <is>
          <t>distance_to_river_km</t>
        </is>
      </c>
      <c r="F3388" s="18" t="inlineStr">
        <is>
          <t>spline value</t>
        </is>
      </c>
      <c r="G3388" s="18" t="n"/>
      <c r="H3388" s="33" t="n">
        <v>17.5</v>
      </c>
      <c r="I3388" s="33" t="n"/>
      <c r="J3388" s="33" t="n"/>
      <c r="K3388" s="34" t="n">
        <v>-1.045396107464594</v>
      </c>
      <c r="L3388" s="35">
        <f>IF(ISNUMBER(K3388),EXP(K3388),"")</f>
        <v/>
      </c>
      <c r="M3388" s="18" t="inlineStr">
        <is>
          <t>every value from 0.01 to 24.55 in steps of 0.01</t>
        </is>
      </c>
      <c r="N3388" s="18" t="inlineStr">
        <is>
          <t>buildings|large|distance_to_river_km</t>
        </is>
      </c>
    </row>
    <row r="3389">
      <c r="B3389" s="18" t="inlineStr">
        <is>
          <t>buildings|large|distance_to_river_km|17.51</t>
        </is>
      </c>
      <c r="C3389" s="18" t="inlineStr">
        <is>
          <t>buildings</t>
        </is>
      </c>
      <c r="D3389" s="18" t="inlineStr">
        <is>
          <t>large</t>
        </is>
      </c>
      <c r="E3389" s="18" t="inlineStr">
        <is>
          <t>distance_to_river_km</t>
        </is>
      </c>
      <c r="F3389" s="18" t="inlineStr">
        <is>
          <t>spline value</t>
        </is>
      </c>
      <c r="G3389" s="18" t="n"/>
      <c r="H3389" s="33" t="n">
        <v>17.51</v>
      </c>
      <c r="I3389" s="33" t="n"/>
      <c r="J3389" s="33" t="n"/>
      <c r="K3389" s="34" t="n">
        <v>-1.045503735735543</v>
      </c>
      <c r="L3389" s="35">
        <f>IF(ISNUMBER(K3389),EXP(K3389),"")</f>
        <v/>
      </c>
      <c r="M3389" s="18" t="inlineStr">
        <is>
          <t>every value from 0.01 to 24.55 in steps of 0.01</t>
        </is>
      </c>
      <c r="N3389" s="18" t="inlineStr">
        <is>
          <t>buildings|large|distance_to_river_km</t>
        </is>
      </c>
    </row>
    <row r="3390">
      <c r="B3390" s="18" t="inlineStr">
        <is>
          <t>buildings|large|distance_to_river_km|17.52</t>
        </is>
      </c>
      <c r="C3390" s="18" t="inlineStr">
        <is>
          <t>buildings</t>
        </is>
      </c>
      <c r="D3390" s="18" t="inlineStr">
        <is>
          <t>large</t>
        </is>
      </c>
      <c r="E3390" s="18" t="inlineStr">
        <is>
          <t>distance_to_river_km</t>
        </is>
      </c>
      <c r="F3390" s="18" t="inlineStr">
        <is>
          <t>spline value</t>
        </is>
      </c>
      <c r="G3390" s="18" t="n"/>
      <c r="H3390" s="33" t="n">
        <v>17.52</v>
      </c>
      <c r="I3390" s="33" t="n"/>
      <c r="J3390" s="33" t="n"/>
      <c r="K3390" s="34" t="n">
        <v>-1.045611207072401</v>
      </c>
      <c r="L3390" s="35">
        <f>IF(ISNUMBER(K3390),EXP(K3390),"")</f>
        <v/>
      </c>
      <c r="M3390" s="18" t="inlineStr">
        <is>
          <t>every value from 0.01 to 24.55 in steps of 0.01</t>
        </is>
      </c>
      <c r="N3390" s="18" t="inlineStr">
        <is>
          <t>buildings|large|distance_to_river_km</t>
        </is>
      </c>
    </row>
    <row r="3391">
      <c r="B3391" s="18" t="inlineStr">
        <is>
          <t>buildings|large|distance_to_river_km|17.53</t>
        </is>
      </c>
      <c r="C3391" s="18" t="inlineStr">
        <is>
          <t>buildings</t>
        </is>
      </c>
      <c r="D3391" s="18" t="inlineStr">
        <is>
          <t>large</t>
        </is>
      </c>
      <c r="E3391" s="18" t="inlineStr">
        <is>
          <t>distance_to_river_km</t>
        </is>
      </c>
      <c r="F3391" s="18" t="inlineStr">
        <is>
          <t>spline value</t>
        </is>
      </c>
      <c r="G3391" s="18" t="n"/>
      <c r="H3391" s="33" t="n">
        <v>17.53</v>
      </c>
      <c r="I3391" s="33" t="n"/>
      <c r="J3391" s="33" t="n"/>
      <c r="K3391" s="34" t="n">
        <v>-1.045718521388272</v>
      </c>
      <c r="L3391" s="35">
        <f>IF(ISNUMBER(K3391),EXP(K3391),"")</f>
        <v/>
      </c>
      <c r="M3391" s="18" t="inlineStr">
        <is>
          <t>every value from 0.01 to 24.55 in steps of 0.01</t>
        </is>
      </c>
      <c r="N3391" s="18" t="inlineStr">
        <is>
          <t>buildings|large|distance_to_river_km</t>
        </is>
      </c>
    </row>
    <row r="3392">
      <c r="B3392" s="18" t="inlineStr">
        <is>
          <t>buildings|large|distance_to_river_km|17.54</t>
        </is>
      </c>
      <c r="C3392" s="18" t="inlineStr">
        <is>
          <t>buildings</t>
        </is>
      </c>
      <c r="D3392" s="18" t="inlineStr">
        <is>
          <t>large</t>
        </is>
      </c>
      <c r="E3392" s="18" t="inlineStr">
        <is>
          <t>distance_to_river_km</t>
        </is>
      </c>
      <c r="F3392" s="18" t="inlineStr">
        <is>
          <t>spline value</t>
        </is>
      </c>
      <c r="G3392" s="18" t="n"/>
      <c r="H3392" s="33" t="n">
        <v>17.54</v>
      </c>
      <c r="I3392" s="33" t="n"/>
      <c r="J3392" s="33" t="n"/>
      <c r="K3392" s="34" t="n">
        <v>-1.045825678596262</v>
      </c>
      <c r="L3392" s="35">
        <f>IF(ISNUMBER(K3392),EXP(K3392),"")</f>
        <v/>
      </c>
      <c r="M3392" s="18" t="inlineStr">
        <is>
          <t>every value from 0.01 to 24.55 in steps of 0.01</t>
        </is>
      </c>
      <c r="N3392" s="18" t="inlineStr">
        <is>
          <t>buildings|large|distance_to_river_km</t>
        </is>
      </c>
    </row>
    <row r="3393">
      <c r="B3393" s="18" t="inlineStr">
        <is>
          <t>buildings|large|distance_to_river_km|17.55</t>
        </is>
      </c>
      <c r="C3393" s="18" t="inlineStr">
        <is>
          <t>buildings</t>
        </is>
      </c>
      <c r="D3393" s="18" t="inlineStr">
        <is>
          <t>large</t>
        </is>
      </c>
      <c r="E3393" s="18" t="inlineStr">
        <is>
          <t>distance_to_river_km</t>
        </is>
      </c>
      <c r="F3393" s="18" t="inlineStr">
        <is>
          <t>spline value</t>
        </is>
      </c>
      <c r="G3393" s="18" t="n"/>
      <c r="H3393" s="33" t="n">
        <v>17.55</v>
      </c>
      <c r="I3393" s="33" t="n"/>
      <c r="J3393" s="33" t="n"/>
      <c r="K3393" s="34" t="n">
        <v>-1.045932678609473</v>
      </c>
      <c r="L3393" s="35">
        <f>IF(ISNUMBER(K3393),EXP(K3393),"")</f>
        <v/>
      </c>
      <c r="M3393" s="18" t="inlineStr">
        <is>
          <t>every value from 0.01 to 24.55 in steps of 0.01</t>
        </is>
      </c>
      <c r="N3393" s="18" t="inlineStr">
        <is>
          <t>buildings|large|distance_to_river_km</t>
        </is>
      </c>
    </row>
    <row r="3394">
      <c r="B3394" s="18" t="inlineStr">
        <is>
          <t>buildings|large|distance_to_river_km|17.56</t>
        </is>
      </c>
      <c r="C3394" s="18" t="inlineStr">
        <is>
          <t>buildings</t>
        </is>
      </c>
      <c r="D3394" s="18" t="inlineStr">
        <is>
          <t>large</t>
        </is>
      </c>
      <c r="E3394" s="18" t="inlineStr">
        <is>
          <t>distance_to_river_km</t>
        </is>
      </c>
      <c r="F3394" s="18" t="inlineStr">
        <is>
          <t>spline value</t>
        </is>
      </c>
      <c r="G3394" s="18" t="n"/>
      <c r="H3394" s="33" t="n">
        <v>17.56</v>
      </c>
      <c r="I3394" s="33" t="n"/>
      <c r="J3394" s="33" t="n"/>
      <c r="K3394" s="34" t="n">
        <v>-1.04603952134101</v>
      </c>
      <c r="L3394" s="35">
        <f>IF(ISNUMBER(K3394),EXP(K3394),"")</f>
        <v/>
      </c>
      <c r="M3394" s="18" t="inlineStr">
        <is>
          <t>every value from 0.01 to 24.55 in steps of 0.01</t>
        </is>
      </c>
      <c r="N3394" s="18" t="inlineStr">
        <is>
          <t>buildings|large|distance_to_river_km</t>
        </is>
      </c>
    </row>
    <row r="3395">
      <c r="B3395" s="18" t="inlineStr">
        <is>
          <t>buildings|large|distance_to_river_km|17.57</t>
        </is>
      </c>
      <c r="C3395" s="18" t="inlineStr">
        <is>
          <t>buildings</t>
        </is>
      </c>
      <c r="D3395" s="18" t="inlineStr">
        <is>
          <t>large</t>
        </is>
      </c>
      <c r="E3395" s="18" t="inlineStr">
        <is>
          <t>distance_to_river_km</t>
        </is>
      </c>
      <c r="F3395" s="18" t="inlineStr">
        <is>
          <t>spline value</t>
        </is>
      </c>
      <c r="G3395" s="18" t="n"/>
      <c r="H3395" s="33" t="n">
        <v>17.57</v>
      </c>
      <c r="I3395" s="33" t="n"/>
      <c r="J3395" s="33" t="n"/>
      <c r="K3395" s="34" t="n">
        <v>-1.046146206703976</v>
      </c>
      <c r="L3395" s="35">
        <f>IF(ISNUMBER(K3395),EXP(K3395),"")</f>
        <v/>
      </c>
      <c r="M3395" s="18" t="inlineStr">
        <is>
          <t>every value from 0.01 to 24.55 in steps of 0.01</t>
        </is>
      </c>
      <c r="N3395" s="18" t="inlineStr">
        <is>
          <t>buildings|large|distance_to_river_km</t>
        </is>
      </c>
    </row>
    <row r="3396">
      <c r="B3396" s="18" t="inlineStr">
        <is>
          <t>buildings|large|distance_to_river_km|17.58</t>
        </is>
      </c>
      <c r="C3396" s="18" t="inlineStr">
        <is>
          <t>buildings</t>
        </is>
      </c>
      <c r="D3396" s="18" t="inlineStr">
        <is>
          <t>large</t>
        </is>
      </c>
      <c r="E3396" s="18" t="inlineStr">
        <is>
          <t>distance_to_river_km</t>
        </is>
      </c>
      <c r="F3396" s="18" t="inlineStr">
        <is>
          <t>spline value</t>
        </is>
      </c>
      <c r="G3396" s="18" t="n"/>
      <c r="H3396" s="33" t="n">
        <v>17.58</v>
      </c>
      <c r="I3396" s="33" t="n"/>
      <c r="J3396" s="33" t="n"/>
      <c r="K3396" s="34" t="n">
        <v>-1.046252734611476</v>
      </c>
      <c r="L3396" s="35">
        <f>IF(ISNUMBER(K3396),EXP(K3396),"")</f>
        <v/>
      </c>
      <c r="M3396" s="18" t="inlineStr">
        <is>
          <t>every value from 0.01 to 24.55 in steps of 0.01</t>
        </is>
      </c>
      <c r="N3396" s="18" t="inlineStr">
        <is>
          <t>buildings|large|distance_to_river_km</t>
        </is>
      </c>
    </row>
    <row r="3397">
      <c r="B3397" s="18" t="inlineStr">
        <is>
          <t>buildings|large|distance_to_river_km|17.59</t>
        </is>
      </c>
      <c r="C3397" s="18" t="inlineStr">
        <is>
          <t>buildings</t>
        </is>
      </c>
      <c r="D3397" s="18" t="inlineStr">
        <is>
          <t>large</t>
        </is>
      </c>
      <c r="E3397" s="18" t="inlineStr">
        <is>
          <t>distance_to_river_km</t>
        </is>
      </c>
      <c r="F3397" s="18" t="inlineStr">
        <is>
          <t>spline value</t>
        </is>
      </c>
      <c r="G3397" s="18" t="n"/>
      <c r="H3397" s="33" t="n">
        <v>17.59</v>
      </c>
      <c r="I3397" s="33" t="n"/>
      <c r="J3397" s="33" t="n"/>
      <c r="K3397" s="34" t="n">
        <v>-1.046359104976614</v>
      </c>
      <c r="L3397" s="35">
        <f>IF(ISNUMBER(K3397),EXP(K3397),"")</f>
        <v/>
      </c>
      <c r="M3397" s="18" t="inlineStr">
        <is>
          <t>every value from 0.01 to 24.55 in steps of 0.01</t>
        </is>
      </c>
      <c r="N3397" s="18" t="inlineStr">
        <is>
          <t>buildings|large|distance_to_river_km</t>
        </is>
      </c>
    </row>
    <row r="3398">
      <c r="B3398" s="18" t="inlineStr">
        <is>
          <t>buildings|large|distance_to_river_km|17.60</t>
        </is>
      </c>
      <c r="C3398" s="18" t="inlineStr">
        <is>
          <t>buildings</t>
        </is>
      </c>
      <c r="D3398" s="18" t="inlineStr">
        <is>
          <t>large</t>
        </is>
      </c>
      <c r="E3398" s="18" t="inlineStr">
        <is>
          <t>distance_to_river_km</t>
        </is>
      </c>
      <c r="F3398" s="18" t="inlineStr">
        <is>
          <t>spline value</t>
        </is>
      </c>
      <c r="G3398" s="18" t="n"/>
      <c r="H3398" s="33" t="n">
        <v>17.6</v>
      </c>
      <c r="I3398" s="33" t="n"/>
      <c r="J3398" s="33" t="n"/>
      <c r="K3398" s="34" t="n">
        <v>-1.046465317712494</v>
      </c>
      <c r="L3398" s="35">
        <f>IF(ISNUMBER(K3398),EXP(K3398),"")</f>
        <v/>
      </c>
      <c r="M3398" s="18" t="inlineStr">
        <is>
          <t>every value from 0.01 to 24.55 in steps of 0.01</t>
        </is>
      </c>
      <c r="N3398" s="18" t="inlineStr">
        <is>
          <t>buildings|large|distance_to_river_km</t>
        </is>
      </c>
    </row>
    <row r="3399">
      <c r="B3399" s="18" t="inlineStr">
        <is>
          <t>buildings|large|distance_to_river_km|17.61</t>
        </is>
      </c>
      <c r="C3399" s="18" t="inlineStr">
        <is>
          <t>buildings</t>
        </is>
      </c>
      <c r="D3399" s="18" t="inlineStr">
        <is>
          <t>large</t>
        </is>
      </c>
      <c r="E3399" s="18" t="inlineStr">
        <is>
          <t>distance_to_river_km</t>
        </is>
      </c>
      <c r="F3399" s="18" t="inlineStr">
        <is>
          <t>spline value</t>
        </is>
      </c>
      <c r="G3399" s="18" t="n"/>
      <c r="H3399" s="33" t="n">
        <v>17.61</v>
      </c>
      <c r="I3399" s="33" t="n"/>
      <c r="J3399" s="33" t="n"/>
      <c r="K3399" s="34" t="n">
        <v>-1.046571372732219</v>
      </c>
      <c r="L3399" s="35">
        <f>IF(ISNUMBER(K3399),EXP(K3399),"")</f>
        <v/>
      </c>
      <c r="M3399" s="18" t="inlineStr">
        <is>
          <t>every value from 0.01 to 24.55 in steps of 0.01</t>
        </is>
      </c>
      <c r="N3399" s="18" t="inlineStr">
        <is>
          <t>buildings|large|distance_to_river_km</t>
        </is>
      </c>
    </row>
    <row r="3400">
      <c r="B3400" s="18" t="inlineStr">
        <is>
          <t>buildings|large|distance_to_river_km|17.62</t>
        </is>
      </c>
      <c r="C3400" s="18" t="inlineStr">
        <is>
          <t>buildings</t>
        </is>
      </c>
      <c r="D3400" s="18" t="inlineStr">
        <is>
          <t>large</t>
        </is>
      </c>
      <c r="E3400" s="18" t="inlineStr">
        <is>
          <t>distance_to_river_km</t>
        </is>
      </c>
      <c r="F3400" s="18" t="inlineStr">
        <is>
          <t>spline value</t>
        </is>
      </c>
      <c r="G3400" s="18" t="n"/>
      <c r="H3400" s="33" t="n">
        <v>17.62</v>
      </c>
      <c r="I3400" s="33" t="n"/>
      <c r="J3400" s="33" t="n"/>
      <c r="K3400" s="34" t="n">
        <v>-1.046677269948895</v>
      </c>
      <c r="L3400" s="35">
        <f>IF(ISNUMBER(K3400),EXP(K3400),"")</f>
        <v/>
      </c>
      <c r="M3400" s="18" t="inlineStr">
        <is>
          <t>every value from 0.01 to 24.55 in steps of 0.01</t>
        </is>
      </c>
      <c r="N3400" s="18" t="inlineStr">
        <is>
          <t>buildings|large|distance_to_river_km</t>
        </is>
      </c>
    </row>
    <row r="3401">
      <c r="B3401" s="18" t="inlineStr">
        <is>
          <t>buildings|large|distance_to_river_km|17.63</t>
        </is>
      </c>
      <c r="C3401" s="18" t="inlineStr">
        <is>
          <t>buildings</t>
        </is>
      </c>
      <c r="D3401" s="18" t="inlineStr">
        <is>
          <t>large</t>
        </is>
      </c>
      <c r="E3401" s="18" t="inlineStr">
        <is>
          <t>distance_to_river_km</t>
        </is>
      </c>
      <c r="F3401" s="18" t="inlineStr">
        <is>
          <t>spline value</t>
        </is>
      </c>
      <c r="G3401" s="18" t="n"/>
      <c r="H3401" s="33" t="n">
        <v>17.63</v>
      </c>
      <c r="I3401" s="33" t="n"/>
      <c r="J3401" s="33" t="n"/>
      <c r="K3401" s="34" t="n">
        <v>-1.046783009275625</v>
      </c>
      <c r="L3401" s="35">
        <f>IF(ISNUMBER(K3401),EXP(K3401),"")</f>
        <v/>
      </c>
      <c r="M3401" s="18" t="inlineStr">
        <is>
          <t>every value from 0.01 to 24.55 in steps of 0.01</t>
        </is>
      </c>
      <c r="N3401" s="18" t="inlineStr">
        <is>
          <t>buildings|large|distance_to_river_km</t>
        </is>
      </c>
    </row>
    <row r="3402">
      <c r="B3402" s="18" t="inlineStr">
        <is>
          <t>buildings|large|distance_to_river_km|17.64</t>
        </is>
      </c>
      <c r="C3402" s="18" t="inlineStr">
        <is>
          <t>buildings</t>
        </is>
      </c>
      <c r="D3402" s="18" t="inlineStr">
        <is>
          <t>large</t>
        </is>
      </c>
      <c r="E3402" s="18" t="inlineStr">
        <is>
          <t>distance_to_river_km</t>
        </is>
      </c>
      <c r="F3402" s="18" t="inlineStr">
        <is>
          <t>spline value</t>
        </is>
      </c>
      <c r="G3402" s="18" t="n"/>
      <c r="H3402" s="33" t="n">
        <v>17.64</v>
      </c>
      <c r="I3402" s="33" t="n"/>
      <c r="J3402" s="33" t="n"/>
      <c r="K3402" s="34" t="n">
        <v>-1.046888590625513</v>
      </c>
      <c r="L3402" s="35">
        <f>IF(ISNUMBER(K3402),EXP(K3402),"")</f>
        <v/>
      </c>
      <c r="M3402" s="18" t="inlineStr">
        <is>
          <t>every value from 0.01 to 24.55 in steps of 0.01</t>
        </is>
      </c>
      <c r="N3402" s="18" t="inlineStr">
        <is>
          <t>buildings|large|distance_to_river_km</t>
        </is>
      </c>
    </row>
    <row r="3403">
      <c r="B3403" s="18" t="inlineStr">
        <is>
          <t>buildings|large|distance_to_river_km|17.65</t>
        </is>
      </c>
      <c r="C3403" s="18" t="inlineStr">
        <is>
          <t>buildings</t>
        </is>
      </c>
      <c r="D3403" s="18" t="inlineStr">
        <is>
          <t>large</t>
        </is>
      </c>
      <c r="E3403" s="18" t="inlineStr">
        <is>
          <t>distance_to_river_km</t>
        </is>
      </c>
      <c r="F3403" s="18" t="inlineStr">
        <is>
          <t>spline value</t>
        </is>
      </c>
      <c r="G3403" s="18" t="n"/>
      <c r="H3403" s="33" t="n">
        <v>17.65</v>
      </c>
      <c r="I3403" s="33" t="n"/>
      <c r="J3403" s="33" t="n"/>
      <c r="K3403" s="34" t="n">
        <v>-1.046994013911663</v>
      </c>
      <c r="L3403" s="35">
        <f>IF(ISNUMBER(K3403),EXP(K3403),"")</f>
        <v/>
      </c>
      <c r="M3403" s="18" t="inlineStr">
        <is>
          <t>every value from 0.01 to 24.55 in steps of 0.01</t>
        </is>
      </c>
      <c r="N3403" s="18" t="inlineStr">
        <is>
          <t>buildings|large|distance_to_river_km</t>
        </is>
      </c>
    </row>
    <row r="3404">
      <c r="B3404" s="18" t="inlineStr">
        <is>
          <t>buildings|large|distance_to_river_km|17.66</t>
        </is>
      </c>
      <c r="C3404" s="18" t="inlineStr">
        <is>
          <t>buildings</t>
        </is>
      </c>
      <c r="D3404" s="18" t="inlineStr">
        <is>
          <t>large</t>
        </is>
      </c>
      <c r="E3404" s="18" t="inlineStr">
        <is>
          <t>distance_to_river_km</t>
        </is>
      </c>
      <c r="F3404" s="18" t="inlineStr">
        <is>
          <t>spline value</t>
        </is>
      </c>
      <c r="G3404" s="18" t="n"/>
      <c r="H3404" s="33" t="n">
        <v>17.66</v>
      </c>
      <c r="I3404" s="33" t="n"/>
      <c r="J3404" s="33" t="n"/>
      <c r="K3404" s="34" t="n">
        <v>-1.047099279047178</v>
      </c>
      <c r="L3404" s="35">
        <f>IF(ISNUMBER(K3404),EXP(K3404),"")</f>
        <v/>
      </c>
      <c r="M3404" s="18" t="inlineStr">
        <is>
          <t>every value from 0.01 to 24.55 in steps of 0.01</t>
        </is>
      </c>
      <c r="N3404" s="18" t="inlineStr">
        <is>
          <t>buildings|large|distance_to_river_km</t>
        </is>
      </c>
    </row>
    <row r="3405">
      <c r="B3405" s="18" t="inlineStr">
        <is>
          <t>buildings|large|distance_to_river_km|17.67</t>
        </is>
      </c>
      <c r="C3405" s="18" t="inlineStr">
        <is>
          <t>buildings</t>
        </is>
      </c>
      <c r="D3405" s="18" t="inlineStr">
        <is>
          <t>large</t>
        </is>
      </c>
      <c r="E3405" s="18" t="inlineStr">
        <is>
          <t>distance_to_river_km</t>
        </is>
      </c>
      <c r="F3405" s="18" t="inlineStr">
        <is>
          <t>spline value</t>
        </is>
      </c>
      <c r="G3405" s="18" t="n"/>
      <c r="H3405" s="33" t="n">
        <v>17.67</v>
      </c>
      <c r="I3405" s="33" t="n"/>
      <c r="J3405" s="33" t="n"/>
      <c r="K3405" s="34" t="n">
        <v>-1.047204385945165</v>
      </c>
      <c r="L3405" s="35">
        <f>IF(ISNUMBER(K3405),EXP(K3405),"")</f>
        <v/>
      </c>
      <c r="M3405" s="18" t="inlineStr">
        <is>
          <t>every value from 0.01 to 24.55 in steps of 0.01</t>
        </is>
      </c>
      <c r="N3405" s="18" t="inlineStr">
        <is>
          <t>buildings|large|distance_to_river_km</t>
        </is>
      </c>
    </row>
    <row r="3406">
      <c r="B3406" s="18" t="inlineStr">
        <is>
          <t>buildings|large|distance_to_river_km|17.68</t>
        </is>
      </c>
      <c r="C3406" s="18" t="inlineStr">
        <is>
          <t>buildings</t>
        </is>
      </c>
      <c r="D3406" s="18" t="inlineStr">
        <is>
          <t>large</t>
        </is>
      </c>
      <c r="E3406" s="18" t="inlineStr">
        <is>
          <t>distance_to_river_km</t>
        </is>
      </c>
      <c r="F3406" s="18" t="inlineStr">
        <is>
          <t>spline value</t>
        </is>
      </c>
      <c r="G3406" s="18" t="n"/>
      <c r="H3406" s="33" t="n">
        <v>17.68</v>
      </c>
      <c r="I3406" s="33" t="n"/>
      <c r="J3406" s="33" t="n"/>
      <c r="K3406" s="34" t="n">
        <v>-1.047309334518725</v>
      </c>
      <c r="L3406" s="35">
        <f>IF(ISNUMBER(K3406),EXP(K3406),"")</f>
        <v/>
      </c>
      <c r="M3406" s="18" t="inlineStr">
        <is>
          <t>every value from 0.01 to 24.55 in steps of 0.01</t>
        </is>
      </c>
      <c r="N3406" s="18" t="inlineStr">
        <is>
          <t>buildings|large|distance_to_river_km</t>
        </is>
      </c>
    </row>
    <row r="3407">
      <c r="B3407" s="18" t="inlineStr">
        <is>
          <t>buildings|large|distance_to_river_km|17.69</t>
        </is>
      </c>
      <c r="C3407" s="18" t="inlineStr">
        <is>
          <t>buildings</t>
        </is>
      </c>
      <c r="D3407" s="18" t="inlineStr">
        <is>
          <t>large</t>
        </is>
      </c>
      <c r="E3407" s="18" t="inlineStr">
        <is>
          <t>distance_to_river_km</t>
        </is>
      </c>
      <c r="F3407" s="18" t="inlineStr">
        <is>
          <t>spline value</t>
        </is>
      </c>
      <c r="G3407" s="18" t="n"/>
      <c r="H3407" s="33" t="n">
        <v>17.69</v>
      </c>
      <c r="I3407" s="33" t="n"/>
      <c r="J3407" s="33" t="n"/>
      <c r="K3407" s="34" t="n">
        <v>-1.047414124680964</v>
      </c>
      <c r="L3407" s="35">
        <f>IF(ISNUMBER(K3407),EXP(K3407),"")</f>
        <v/>
      </c>
      <c r="M3407" s="18" t="inlineStr">
        <is>
          <t>every value from 0.01 to 24.55 in steps of 0.01</t>
        </is>
      </c>
      <c r="N3407" s="18" t="inlineStr">
        <is>
          <t>buildings|large|distance_to_river_km</t>
        </is>
      </c>
    </row>
    <row r="3408">
      <c r="B3408" s="18" t="inlineStr">
        <is>
          <t>buildings|large|distance_to_river_km|17.70</t>
        </is>
      </c>
      <c r="C3408" s="18" t="inlineStr">
        <is>
          <t>buildings</t>
        </is>
      </c>
      <c r="D3408" s="18" t="inlineStr">
        <is>
          <t>large</t>
        </is>
      </c>
      <c r="E3408" s="18" t="inlineStr">
        <is>
          <t>distance_to_river_km</t>
        </is>
      </c>
      <c r="F3408" s="18" t="inlineStr">
        <is>
          <t>spline value</t>
        </is>
      </c>
      <c r="G3408" s="18" t="n"/>
      <c r="H3408" s="33" t="n">
        <v>17.7</v>
      </c>
      <c r="I3408" s="33" t="n"/>
      <c r="J3408" s="33" t="n"/>
      <c r="K3408" s="34" t="n">
        <v>-1.047518756344985</v>
      </c>
      <c r="L3408" s="35">
        <f>IF(ISNUMBER(K3408),EXP(K3408),"")</f>
        <v/>
      </c>
      <c r="M3408" s="18" t="inlineStr">
        <is>
          <t>every value from 0.01 to 24.55 in steps of 0.01</t>
        </is>
      </c>
      <c r="N3408" s="18" t="inlineStr">
        <is>
          <t>buildings|large|distance_to_river_km</t>
        </is>
      </c>
    </row>
    <row r="3409">
      <c r="B3409" s="18" t="inlineStr">
        <is>
          <t>buildings|large|distance_to_river_km|17.71</t>
        </is>
      </c>
      <c r="C3409" s="18" t="inlineStr">
        <is>
          <t>buildings</t>
        </is>
      </c>
      <c r="D3409" s="18" t="inlineStr">
        <is>
          <t>large</t>
        </is>
      </c>
      <c r="E3409" s="18" t="inlineStr">
        <is>
          <t>distance_to_river_km</t>
        </is>
      </c>
      <c r="F3409" s="18" t="inlineStr">
        <is>
          <t>spline value</t>
        </is>
      </c>
      <c r="G3409" s="18" t="n"/>
      <c r="H3409" s="33" t="n">
        <v>17.71</v>
      </c>
      <c r="I3409" s="33" t="n"/>
      <c r="J3409" s="33" t="n"/>
      <c r="K3409" s="34" t="n">
        <v>-1.047623229423893</v>
      </c>
      <c r="L3409" s="35">
        <f>IF(ISNUMBER(K3409),EXP(K3409),"")</f>
        <v/>
      </c>
      <c r="M3409" s="18" t="inlineStr">
        <is>
          <t>every value from 0.01 to 24.55 in steps of 0.01</t>
        </is>
      </c>
      <c r="N3409" s="18" t="inlineStr">
        <is>
          <t>buildings|large|distance_to_river_km</t>
        </is>
      </c>
    </row>
    <row r="3410">
      <c r="B3410" s="18" t="inlineStr">
        <is>
          <t>buildings|large|distance_to_river_km|17.72</t>
        </is>
      </c>
      <c r="C3410" s="18" t="inlineStr">
        <is>
          <t>buildings</t>
        </is>
      </c>
      <c r="D3410" s="18" t="inlineStr">
        <is>
          <t>large</t>
        </is>
      </c>
      <c r="E3410" s="18" t="inlineStr">
        <is>
          <t>distance_to_river_km</t>
        </is>
      </c>
      <c r="F3410" s="18" t="inlineStr">
        <is>
          <t>spline value</t>
        </is>
      </c>
      <c r="G3410" s="18" t="n"/>
      <c r="H3410" s="33" t="n">
        <v>17.72</v>
      </c>
      <c r="I3410" s="33" t="n"/>
      <c r="J3410" s="33" t="n"/>
      <c r="K3410" s="34" t="n">
        <v>-1.047727543830791</v>
      </c>
      <c r="L3410" s="35">
        <f>IF(ISNUMBER(K3410),EXP(K3410),"")</f>
        <v/>
      </c>
      <c r="M3410" s="18" t="inlineStr">
        <is>
          <t>every value from 0.01 to 24.55 in steps of 0.01</t>
        </is>
      </c>
      <c r="N3410" s="18" t="inlineStr">
        <is>
          <t>buildings|large|distance_to_river_km</t>
        </is>
      </c>
    </row>
    <row r="3411">
      <c r="B3411" s="18" t="inlineStr">
        <is>
          <t>buildings|large|distance_to_river_km|17.73</t>
        </is>
      </c>
      <c r="C3411" s="18" t="inlineStr">
        <is>
          <t>buildings</t>
        </is>
      </c>
      <c r="D3411" s="18" t="inlineStr">
        <is>
          <t>large</t>
        </is>
      </c>
      <c r="E3411" s="18" t="inlineStr">
        <is>
          <t>distance_to_river_km</t>
        </is>
      </c>
      <c r="F3411" s="18" t="inlineStr">
        <is>
          <t>spline value</t>
        </is>
      </c>
      <c r="G3411" s="18" t="n"/>
      <c r="H3411" s="33" t="n">
        <v>17.73</v>
      </c>
      <c r="I3411" s="33" t="n"/>
      <c r="J3411" s="33" t="n"/>
      <c r="K3411" s="34" t="n">
        <v>-1.047831699478783</v>
      </c>
      <c r="L3411" s="35">
        <f>IF(ISNUMBER(K3411),EXP(K3411),"")</f>
        <v/>
      </c>
      <c r="M3411" s="18" t="inlineStr">
        <is>
          <t>every value from 0.01 to 24.55 in steps of 0.01</t>
        </is>
      </c>
      <c r="N3411" s="18" t="inlineStr">
        <is>
          <t>buildings|large|distance_to_river_km</t>
        </is>
      </c>
    </row>
    <row r="3412">
      <c r="B3412" s="18" t="inlineStr">
        <is>
          <t>buildings|large|distance_to_river_km|17.74</t>
        </is>
      </c>
      <c r="C3412" s="18" t="inlineStr">
        <is>
          <t>buildings</t>
        </is>
      </c>
      <c r="D3412" s="18" t="inlineStr">
        <is>
          <t>large</t>
        </is>
      </c>
      <c r="E3412" s="18" t="inlineStr">
        <is>
          <t>distance_to_river_km</t>
        </is>
      </c>
      <c r="F3412" s="18" t="inlineStr">
        <is>
          <t>spline value</t>
        </is>
      </c>
      <c r="G3412" s="18" t="n"/>
      <c r="H3412" s="33" t="n">
        <v>17.74</v>
      </c>
      <c r="I3412" s="33" t="n"/>
      <c r="J3412" s="33" t="n"/>
      <c r="K3412" s="34" t="n">
        <v>-1.047935696280974</v>
      </c>
      <c r="L3412" s="35">
        <f>IF(ISNUMBER(K3412),EXP(K3412),"")</f>
        <v/>
      </c>
      <c r="M3412" s="18" t="inlineStr">
        <is>
          <t>every value from 0.01 to 24.55 in steps of 0.01</t>
        </is>
      </c>
      <c r="N3412" s="18" t="inlineStr">
        <is>
          <t>buildings|large|distance_to_river_km</t>
        </is>
      </c>
    </row>
    <row r="3413">
      <c r="B3413" s="18" t="inlineStr">
        <is>
          <t>buildings|large|distance_to_river_km|17.75</t>
        </is>
      </c>
      <c r="C3413" s="18" t="inlineStr">
        <is>
          <t>buildings</t>
        </is>
      </c>
      <c r="D3413" s="18" t="inlineStr">
        <is>
          <t>large</t>
        </is>
      </c>
      <c r="E3413" s="18" t="inlineStr">
        <is>
          <t>distance_to_river_km</t>
        </is>
      </c>
      <c r="F3413" s="18" t="inlineStr">
        <is>
          <t>spline value</t>
        </is>
      </c>
      <c r="G3413" s="18" t="n"/>
      <c r="H3413" s="33" t="n">
        <v>17.75</v>
      </c>
      <c r="I3413" s="33" t="n"/>
      <c r="J3413" s="33" t="n"/>
      <c r="K3413" s="34" t="n">
        <v>-1.048039534150468</v>
      </c>
      <c r="L3413" s="35">
        <f>IF(ISNUMBER(K3413),EXP(K3413),"")</f>
        <v/>
      </c>
      <c r="M3413" s="18" t="inlineStr">
        <is>
          <t>every value from 0.01 to 24.55 in steps of 0.01</t>
        </is>
      </c>
      <c r="N3413" s="18" t="inlineStr">
        <is>
          <t>buildings|large|distance_to_river_km</t>
        </is>
      </c>
    </row>
    <row r="3414">
      <c r="B3414" s="18" t="inlineStr">
        <is>
          <t>buildings|large|distance_to_river_km|17.76</t>
        </is>
      </c>
      <c r="C3414" s="18" t="inlineStr">
        <is>
          <t>buildings</t>
        </is>
      </c>
      <c r="D3414" s="18" t="inlineStr">
        <is>
          <t>large</t>
        </is>
      </c>
      <c r="E3414" s="18" t="inlineStr">
        <is>
          <t>distance_to_river_km</t>
        </is>
      </c>
      <c r="F3414" s="18" t="inlineStr">
        <is>
          <t>spline value</t>
        </is>
      </c>
      <c r="G3414" s="18" t="n"/>
      <c r="H3414" s="33" t="n">
        <v>17.76</v>
      </c>
      <c r="I3414" s="33" t="n"/>
      <c r="J3414" s="33" t="n"/>
      <c r="K3414" s="34" t="n">
        <v>-1.048143213000368</v>
      </c>
      <c r="L3414" s="35">
        <f>IF(ISNUMBER(K3414),EXP(K3414),"")</f>
        <v/>
      </c>
      <c r="M3414" s="18" t="inlineStr">
        <is>
          <t>every value from 0.01 to 24.55 in steps of 0.01</t>
        </is>
      </c>
      <c r="N3414" s="18" t="inlineStr">
        <is>
          <t>buildings|large|distance_to_river_km</t>
        </is>
      </c>
    </row>
    <row r="3415">
      <c r="B3415" s="18" t="inlineStr">
        <is>
          <t>buildings|large|distance_to_river_km|17.77</t>
        </is>
      </c>
      <c r="C3415" s="18" t="inlineStr">
        <is>
          <t>buildings</t>
        </is>
      </c>
      <c r="D3415" s="18" t="inlineStr">
        <is>
          <t>large</t>
        </is>
      </c>
      <c r="E3415" s="18" t="inlineStr">
        <is>
          <t>distance_to_river_km</t>
        </is>
      </c>
      <c r="F3415" s="18" t="inlineStr">
        <is>
          <t>spline value</t>
        </is>
      </c>
      <c r="G3415" s="18" t="n"/>
      <c r="H3415" s="33" t="n">
        <v>17.77</v>
      </c>
      <c r="I3415" s="33" t="n"/>
      <c r="J3415" s="33" t="n"/>
      <c r="K3415" s="34" t="n">
        <v>-1.048246732743779</v>
      </c>
      <c r="L3415" s="35">
        <f>IF(ISNUMBER(K3415),EXP(K3415),"")</f>
        <v/>
      </c>
      <c r="M3415" s="18" t="inlineStr">
        <is>
          <t>every value from 0.01 to 24.55 in steps of 0.01</t>
        </is>
      </c>
      <c r="N3415" s="18" t="inlineStr">
        <is>
          <t>buildings|large|distance_to_river_km</t>
        </is>
      </c>
    </row>
    <row r="3416">
      <c r="B3416" s="18" t="inlineStr">
        <is>
          <t>buildings|large|distance_to_river_km|17.78</t>
        </is>
      </c>
      <c r="C3416" s="18" t="inlineStr">
        <is>
          <t>buildings</t>
        </is>
      </c>
      <c r="D3416" s="18" t="inlineStr">
        <is>
          <t>large</t>
        </is>
      </c>
      <c r="E3416" s="18" t="inlineStr">
        <is>
          <t>distance_to_river_km</t>
        </is>
      </c>
      <c r="F3416" s="18" t="inlineStr">
        <is>
          <t>spline value</t>
        </is>
      </c>
      <c r="G3416" s="18" t="n"/>
      <c r="H3416" s="33" t="n">
        <v>17.78</v>
      </c>
      <c r="I3416" s="33" t="n"/>
      <c r="J3416" s="33" t="n"/>
      <c r="K3416" s="34" t="n">
        <v>-1.048350093293805</v>
      </c>
      <c r="L3416" s="35">
        <f>IF(ISNUMBER(K3416),EXP(K3416),"")</f>
        <v/>
      </c>
      <c r="M3416" s="18" t="inlineStr">
        <is>
          <t>every value from 0.01 to 24.55 in steps of 0.01</t>
        </is>
      </c>
      <c r="N3416" s="18" t="inlineStr">
        <is>
          <t>buildings|large|distance_to_river_km</t>
        </is>
      </c>
    </row>
    <row r="3417">
      <c r="B3417" s="18" t="inlineStr">
        <is>
          <t>buildings|large|distance_to_river_km|17.79</t>
        </is>
      </c>
      <c r="C3417" s="18" t="inlineStr">
        <is>
          <t>buildings</t>
        </is>
      </c>
      <c r="D3417" s="18" t="inlineStr">
        <is>
          <t>large</t>
        </is>
      </c>
      <c r="E3417" s="18" t="inlineStr">
        <is>
          <t>distance_to_river_km</t>
        </is>
      </c>
      <c r="F3417" s="18" t="inlineStr">
        <is>
          <t>spline value</t>
        </is>
      </c>
      <c r="G3417" s="18" t="n"/>
      <c r="H3417" s="33" t="n">
        <v>17.79</v>
      </c>
      <c r="I3417" s="33" t="n"/>
      <c r="J3417" s="33" t="n"/>
      <c r="K3417" s="34" t="n">
        <v>-1.048453294563549</v>
      </c>
      <c r="L3417" s="35">
        <f>IF(ISNUMBER(K3417),EXP(K3417),"")</f>
        <v/>
      </c>
      <c r="M3417" s="18" t="inlineStr">
        <is>
          <t>every value from 0.01 to 24.55 in steps of 0.01</t>
        </is>
      </c>
      <c r="N3417" s="18" t="inlineStr">
        <is>
          <t>buildings|large|distance_to_river_km</t>
        </is>
      </c>
    </row>
    <row r="3418">
      <c r="B3418" s="18" t="inlineStr">
        <is>
          <t>buildings|large|distance_to_river_km|17.80</t>
        </is>
      </c>
      <c r="C3418" s="18" t="inlineStr">
        <is>
          <t>buildings</t>
        </is>
      </c>
      <c r="D3418" s="18" t="inlineStr">
        <is>
          <t>large</t>
        </is>
      </c>
      <c r="E3418" s="18" t="inlineStr">
        <is>
          <t>distance_to_river_km</t>
        </is>
      </c>
      <c r="F3418" s="18" t="inlineStr">
        <is>
          <t>spline value</t>
        </is>
      </c>
      <c r="G3418" s="18" t="n"/>
      <c r="H3418" s="33" t="n">
        <v>17.8</v>
      </c>
      <c r="I3418" s="33" t="n"/>
      <c r="J3418" s="33" t="n"/>
      <c r="K3418" s="34" t="n">
        <v>-1.048556336466116</v>
      </c>
      <c r="L3418" s="35">
        <f>IF(ISNUMBER(K3418),EXP(K3418),"")</f>
        <v/>
      </c>
      <c r="M3418" s="18" t="inlineStr">
        <is>
          <t>every value from 0.01 to 24.55 in steps of 0.01</t>
        </is>
      </c>
      <c r="N3418" s="18" t="inlineStr">
        <is>
          <t>buildings|large|distance_to_river_km</t>
        </is>
      </c>
    </row>
    <row r="3419">
      <c r="B3419" s="18" t="inlineStr">
        <is>
          <t>buildings|large|distance_to_river_km|17.81</t>
        </is>
      </c>
      <c r="C3419" s="18" t="inlineStr">
        <is>
          <t>buildings</t>
        </is>
      </c>
      <c r="D3419" s="18" t="inlineStr">
        <is>
          <t>large</t>
        </is>
      </c>
      <c r="E3419" s="18" t="inlineStr">
        <is>
          <t>distance_to_river_km</t>
        </is>
      </c>
      <c r="F3419" s="18" t="inlineStr">
        <is>
          <t>spline value</t>
        </is>
      </c>
      <c r="G3419" s="18" t="n"/>
      <c r="H3419" s="33" t="n">
        <v>17.81</v>
      </c>
      <c r="I3419" s="33" t="n"/>
      <c r="J3419" s="33" t="n"/>
      <c r="K3419" s="34" t="n">
        <v>-1.04865921891461</v>
      </c>
      <c r="L3419" s="35">
        <f>IF(ISNUMBER(K3419),EXP(K3419),"")</f>
        <v/>
      </c>
      <c r="M3419" s="18" t="inlineStr">
        <is>
          <t>every value from 0.01 to 24.55 in steps of 0.01</t>
        </is>
      </c>
      <c r="N3419" s="18" t="inlineStr">
        <is>
          <t>buildings|large|distance_to_river_km</t>
        </is>
      </c>
    </row>
    <row r="3420">
      <c r="B3420" s="18" t="inlineStr">
        <is>
          <t>buildings|large|distance_to_river_km|17.82</t>
        </is>
      </c>
      <c r="C3420" s="18" t="inlineStr">
        <is>
          <t>buildings</t>
        </is>
      </c>
      <c r="D3420" s="18" t="inlineStr">
        <is>
          <t>large</t>
        </is>
      </c>
      <c r="E3420" s="18" t="inlineStr">
        <is>
          <t>distance_to_river_km</t>
        </is>
      </c>
      <c r="F3420" s="18" t="inlineStr">
        <is>
          <t>spline value</t>
        </is>
      </c>
      <c r="G3420" s="18" t="n"/>
      <c r="H3420" s="33" t="n">
        <v>17.82</v>
      </c>
      <c r="I3420" s="33" t="n"/>
      <c r="J3420" s="33" t="n"/>
      <c r="K3420" s="34" t="n">
        <v>-1.048761941822135</v>
      </c>
      <c r="L3420" s="35">
        <f>IF(ISNUMBER(K3420),EXP(K3420),"")</f>
        <v/>
      </c>
      <c r="M3420" s="18" t="inlineStr">
        <is>
          <t>every value from 0.01 to 24.55 in steps of 0.01</t>
        </is>
      </c>
      <c r="N3420" s="18" t="inlineStr">
        <is>
          <t>buildings|large|distance_to_river_km</t>
        </is>
      </c>
    </row>
    <row r="3421">
      <c r="B3421" s="18" t="inlineStr">
        <is>
          <t>buildings|large|distance_to_river_km|17.83</t>
        </is>
      </c>
      <c r="C3421" s="18" t="inlineStr">
        <is>
          <t>buildings</t>
        </is>
      </c>
      <c r="D3421" s="18" t="inlineStr">
        <is>
          <t>large</t>
        </is>
      </c>
      <c r="E3421" s="18" t="inlineStr">
        <is>
          <t>distance_to_river_km</t>
        </is>
      </c>
      <c r="F3421" s="18" t="inlineStr">
        <is>
          <t>spline value</t>
        </is>
      </c>
      <c r="G3421" s="18" t="n"/>
      <c r="H3421" s="33" t="n">
        <v>17.83</v>
      </c>
      <c r="I3421" s="33" t="n"/>
      <c r="J3421" s="33" t="n"/>
      <c r="K3421" s="34" t="n">
        <v>-1.048864505101795</v>
      </c>
      <c r="L3421" s="35">
        <f>IF(ISNUMBER(K3421),EXP(K3421),"")</f>
        <v/>
      </c>
      <c r="M3421" s="18" t="inlineStr">
        <is>
          <t>every value from 0.01 to 24.55 in steps of 0.01</t>
        </is>
      </c>
      <c r="N3421" s="18" t="inlineStr">
        <is>
          <t>buildings|large|distance_to_river_km</t>
        </is>
      </c>
    </row>
    <row r="3422">
      <c r="B3422" s="18" t="inlineStr">
        <is>
          <t>buildings|large|distance_to_river_km|17.84</t>
        </is>
      </c>
      <c r="C3422" s="18" t="inlineStr">
        <is>
          <t>buildings</t>
        </is>
      </c>
      <c r="D3422" s="18" t="inlineStr">
        <is>
          <t>large</t>
        </is>
      </c>
      <c r="E3422" s="18" t="inlineStr">
        <is>
          <t>distance_to_river_km</t>
        </is>
      </c>
      <c r="F3422" s="18" t="inlineStr">
        <is>
          <t>spline value</t>
        </is>
      </c>
      <c r="G3422" s="18" t="n"/>
      <c r="H3422" s="33" t="n">
        <v>17.84</v>
      </c>
      <c r="I3422" s="33" t="n"/>
      <c r="J3422" s="33" t="n"/>
      <c r="K3422" s="34" t="n">
        <v>-1.048966908666694</v>
      </c>
      <c r="L3422" s="35">
        <f>IF(ISNUMBER(K3422),EXP(K3422),"")</f>
        <v/>
      </c>
      <c r="M3422" s="18" t="inlineStr">
        <is>
          <t>every value from 0.01 to 24.55 in steps of 0.01</t>
        </is>
      </c>
      <c r="N3422" s="18" t="inlineStr">
        <is>
          <t>buildings|large|distance_to_river_km</t>
        </is>
      </c>
    </row>
    <row r="3423">
      <c r="B3423" s="18" t="inlineStr">
        <is>
          <t>buildings|large|distance_to_river_km|17.85</t>
        </is>
      </c>
      <c r="C3423" s="18" t="inlineStr">
        <is>
          <t>buildings</t>
        </is>
      </c>
      <c r="D3423" s="18" t="inlineStr">
        <is>
          <t>large</t>
        </is>
      </c>
      <c r="E3423" s="18" t="inlineStr">
        <is>
          <t>distance_to_river_km</t>
        </is>
      </c>
      <c r="F3423" s="18" t="inlineStr">
        <is>
          <t>spline value</t>
        </is>
      </c>
      <c r="G3423" s="18" t="n"/>
      <c r="H3423" s="33" t="n">
        <v>17.85</v>
      </c>
      <c r="I3423" s="33" t="n"/>
      <c r="J3423" s="33" t="n"/>
      <c r="K3423" s="34" t="n">
        <v>-1.049069152429936</v>
      </c>
      <c r="L3423" s="35">
        <f>IF(ISNUMBER(K3423),EXP(K3423),"")</f>
        <v/>
      </c>
      <c r="M3423" s="18" t="inlineStr">
        <is>
          <t>every value from 0.01 to 24.55 in steps of 0.01</t>
        </is>
      </c>
      <c r="N3423" s="18" t="inlineStr">
        <is>
          <t>buildings|large|distance_to_river_km</t>
        </is>
      </c>
    </row>
    <row r="3424">
      <c r="B3424" s="18" t="inlineStr">
        <is>
          <t>buildings|large|distance_to_river_km|17.86</t>
        </is>
      </c>
      <c r="C3424" s="18" t="inlineStr">
        <is>
          <t>buildings</t>
        </is>
      </c>
      <c r="D3424" s="18" t="inlineStr">
        <is>
          <t>large</t>
        </is>
      </c>
      <c r="E3424" s="18" t="inlineStr">
        <is>
          <t>distance_to_river_km</t>
        </is>
      </c>
      <c r="F3424" s="18" t="inlineStr">
        <is>
          <t>spline value</t>
        </is>
      </c>
      <c r="G3424" s="18" t="n"/>
      <c r="H3424" s="33" t="n">
        <v>17.86</v>
      </c>
      <c r="I3424" s="33" t="n"/>
      <c r="J3424" s="33" t="n"/>
      <c r="K3424" s="34" t="n">
        <v>-1.049171236304625</v>
      </c>
      <c r="L3424" s="35">
        <f>IF(ISNUMBER(K3424),EXP(K3424),"")</f>
        <v/>
      </c>
      <c r="M3424" s="18" t="inlineStr">
        <is>
          <t>every value from 0.01 to 24.55 in steps of 0.01</t>
        </is>
      </c>
      <c r="N3424" s="18" t="inlineStr">
        <is>
          <t>buildings|large|distance_to_river_km</t>
        </is>
      </c>
    </row>
    <row r="3425">
      <c r="B3425" s="18" t="inlineStr">
        <is>
          <t>buildings|large|distance_to_river_km|17.87</t>
        </is>
      </c>
      <c r="C3425" s="18" t="inlineStr">
        <is>
          <t>buildings</t>
        </is>
      </c>
      <c r="D3425" s="18" t="inlineStr">
        <is>
          <t>large</t>
        </is>
      </c>
      <c r="E3425" s="18" t="inlineStr">
        <is>
          <t>distance_to_river_km</t>
        </is>
      </c>
      <c r="F3425" s="18" t="inlineStr">
        <is>
          <t>spline value</t>
        </is>
      </c>
      <c r="G3425" s="18" t="n"/>
      <c r="H3425" s="33" t="n">
        <v>17.87</v>
      </c>
      <c r="I3425" s="33" t="n"/>
      <c r="J3425" s="33" t="n"/>
      <c r="K3425" s="34" t="n">
        <v>-1.049273160203866</v>
      </c>
      <c r="L3425" s="35">
        <f>IF(ISNUMBER(K3425),EXP(K3425),"")</f>
        <v/>
      </c>
      <c r="M3425" s="18" t="inlineStr">
        <is>
          <t>every value from 0.01 to 24.55 in steps of 0.01</t>
        </is>
      </c>
      <c r="N3425" s="18" t="inlineStr">
        <is>
          <t>buildings|large|distance_to_river_km</t>
        </is>
      </c>
    </row>
    <row r="3426">
      <c r="B3426" s="18" t="inlineStr">
        <is>
          <t>buildings|large|distance_to_river_km|17.88</t>
        </is>
      </c>
      <c r="C3426" s="18" t="inlineStr">
        <is>
          <t>buildings</t>
        </is>
      </c>
      <c r="D3426" s="18" t="inlineStr">
        <is>
          <t>large</t>
        </is>
      </c>
      <c r="E3426" s="18" t="inlineStr">
        <is>
          <t>distance_to_river_km</t>
        </is>
      </c>
      <c r="F3426" s="18" t="inlineStr">
        <is>
          <t>spline value</t>
        </is>
      </c>
      <c r="G3426" s="18" t="n"/>
      <c r="H3426" s="33" t="n">
        <v>17.88</v>
      </c>
      <c r="I3426" s="33" t="n"/>
      <c r="J3426" s="33" t="n"/>
      <c r="K3426" s="34" t="n">
        <v>-1.049374924040761</v>
      </c>
      <c r="L3426" s="35">
        <f>IF(ISNUMBER(K3426),EXP(K3426),"")</f>
        <v/>
      </c>
      <c r="M3426" s="18" t="inlineStr">
        <is>
          <t>every value from 0.01 to 24.55 in steps of 0.01</t>
        </is>
      </c>
      <c r="N3426" s="18" t="inlineStr">
        <is>
          <t>buildings|large|distance_to_river_km</t>
        </is>
      </c>
    </row>
    <row r="3427">
      <c r="B3427" s="18" t="inlineStr">
        <is>
          <t>buildings|large|distance_to_river_km|17.89</t>
        </is>
      </c>
      <c r="C3427" s="18" t="inlineStr">
        <is>
          <t>buildings</t>
        </is>
      </c>
      <c r="D3427" s="18" t="inlineStr">
        <is>
          <t>large</t>
        </is>
      </c>
      <c r="E3427" s="18" t="inlineStr">
        <is>
          <t>distance_to_river_km</t>
        </is>
      </c>
      <c r="F3427" s="18" t="inlineStr">
        <is>
          <t>spline value</t>
        </is>
      </c>
      <c r="G3427" s="18" t="n"/>
      <c r="H3427" s="33" t="n">
        <v>17.89</v>
      </c>
      <c r="I3427" s="33" t="n"/>
      <c r="J3427" s="33" t="n"/>
      <c r="K3427" s="34" t="n">
        <v>-1.049476527728416</v>
      </c>
      <c r="L3427" s="35">
        <f>IF(ISNUMBER(K3427),EXP(K3427),"")</f>
        <v/>
      </c>
      <c r="M3427" s="18" t="inlineStr">
        <is>
          <t>every value from 0.01 to 24.55 in steps of 0.01</t>
        </is>
      </c>
      <c r="N3427" s="18" t="inlineStr">
        <is>
          <t>buildings|large|distance_to_river_km</t>
        </is>
      </c>
    </row>
    <row r="3428">
      <c r="B3428" s="18" t="inlineStr">
        <is>
          <t>buildings|large|distance_to_river_km|17.90</t>
        </is>
      </c>
      <c r="C3428" s="18" t="inlineStr">
        <is>
          <t>buildings</t>
        </is>
      </c>
      <c r="D3428" s="18" t="inlineStr">
        <is>
          <t>large</t>
        </is>
      </c>
      <c r="E3428" s="18" t="inlineStr">
        <is>
          <t>distance_to_river_km</t>
        </is>
      </c>
      <c r="F3428" s="18" t="inlineStr">
        <is>
          <t>spline value</t>
        </is>
      </c>
      <c r="G3428" s="18" t="n"/>
      <c r="H3428" s="33" t="n">
        <v>17.9</v>
      </c>
      <c r="I3428" s="33" t="n"/>
      <c r="J3428" s="33" t="n"/>
      <c r="K3428" s="34" t="n">
        <v>-1.049577971179934</v>
      </c>
      <c r="L3428" s="35">
        <f>IF(ISNUMBER(K3428),EXP(K3428),"")</f>
        <v/>
      </c>
      <c r="M3428" s="18" t="inlineStr">
        <is>
          <t>every value from 0.01 to 24.55 in steps of 0.01</t>
        </is>
      </c>
      <c r="N3428" s="18" t="inlineStr">
        <is>
          <t>buildings|large|distance_to_river_km</t>
        </is>
      </c>
    </row>
    <row r="3429">
      <c r="B3429" s="18" t="inlineStr">
        <is>
          <t>buildings|large|distance_to_river_km|17.91</t>
        </is>
      </c>
      <c r="C3429" s="18" t="inlineStr">
        <is>
          <t>buildings</t>
        </is>
      </c>
      <c r="D3429" s="18" t="inlineStr">
        <is>
          <t>large</t>
        </is>
      </c>
      <c r="E3429" s="18" t="inlineStr">
        <is>
          <t>distance_to_river_km</t>
        </is>
      </c>
      <c r="F3429" s="18" t="inlineStr">
        <is>
          <t>spline value</t>
        </is>
      </c>
      <c r="G3429" s="18" t="n"/>
      <c r="H3429" s="33" t="n">
        <v>17.91</v>
      </c>
      <c r="I3429" s="33" t="n"/>
      <c r="J3429" s="33" t="n"/>
      <c r="K3429" s="34" t="n">
        <v>-1.049679254308419</v>
      </c>
      <c r="L3429" s="35">
        <f>IF(ISNUMBER(K3429),EXP(K3429),"")</f>
        <v/>
      </c>
      <c r="M3429" s="18" t="inlineStr">
        <is>
          <t>every value from 0.01 to 24.55 in steps of 0.01</t>
        </is>
      </c>
      <c r="N3429" s="18" t="inlineStr">
        <is>
          <t>buildings|large|distance_to_river_km</t>
        </is>
      </c>
    </row>
    <row r="3430">
      <c r="B3430" s="18" t="inlineStr">
        <is>
          <t>buildings|large|distance_to_river_km|17.92</t>
        </is>
      </c>
      <c r="C3430" s="18" t="inlineStr">
        <is>
          <t>buildings</t>
        </is>
      </c>
      <c r="D3430" s="18" t="inlineStr">
        <is>
          <t>large</t>
        </is>
      </c>
      <c r="E3430" s="18" t="inlineStr">
        <is>
          <t>distance_to_river_km</t>
        </is>
      </c>
      <c r="F3430" s="18" t="inlineStr">
        <is>
          <t>spline value</t>
        </is>
      </c>
      <c r="G3430" s="18" t="n"/>
      <c r="H3430" s="33" t="n">
        <v>17.92</v>
      </c>
      <c r="I3430" s="33" t="n"/>
      <c r="J3430" s="33" t="n"/>
      <c r="K3430" s="34" t="n">
        <v>-1.049780377026976</v>
      </c>
      <c r="L3430" s="35">
        <f>IF(ISNUMBER(K3430),EXP(K3430),"")</f>
        <v/>
      </c>
      <c r="M3430" s="18" t="inlineStr">
        <is>
          <t>every value from 0.01 to 24.55 in steps of 0.01</t>
        </is>
      </c>
      <c r="N3430" s="18" t="inlineStr">
        <is>
          <t>buildings|large|distance_to_river_km</t>
        </is>
      </c>
    </row>
    <row r="3431">
      <c r="B3431" s="18" t="inlineStr">
        <is>
          <t>buildings|large|distance_to_river_km|17.93</t>
        </is>
      </c>
      <c r="C3431" s="18" t="inlineStr">
        <is>
          <t>buildings</t>
        </is>
      </c>
      <c r="D3431" s="18" t="inlineStr">
        <is>
          <t>large</t>
        </is>
      </c>
      <c r="E3431" s="18" t="inlineStr">
        <is>
          <t>distance_to_river_km</t>
        </is>
      </c>
      <c r="F3431" s="18" t="inlineStr">
        <is>
          <t>spline value</t>
        </is>
      </c>
      <c r="G3431" s="18" t="n"/>
      <c r="H3431" s="33" t="n">
        <v>17.93</v>
      </c>
      <c r="I3431" s="33" t="n"/>
      <c r="J3431" s="33" t="n"/>
      <c r="K3431" s="34" t="n">
        <v>-1.049881339248709</v>
      </c>
      <c r="L3431" s="35">
        <f>IF(ISNUMBER(K3431),EXP(K3431),"")</f>
        <v/>
      </c>
      <c r="M3431" s="18" t="inlineStr">
        <is>
          <t>every value from 0.01 to 24.55 in steps of 0.01</t>
        </is>
      </c>
      <c r="N3431" s="18" t="inlineStr">
        <is>
          <t>buildings|large|distance_to_river_km</t>
        </is>
      </c>
    </row>
    <row r="3432">
      <c r="B3432" s="18" t="inlineStr">
        <is>
          <t>buildings|large|distance_to_river_km|17.94</t>
        </is>
      </c>
      <c r="C3432" s="18" t="inlineStr">
        <is>
          <t>buildings</t>
        </is>
      </c>
      <c r="D3432" s="18" t="inlineStr">
        <is>
          <t>large</t>
        </is>
      </c>
      <c r="E3432" s="18" t="inlineStr">
        <is>
          <t>distance_to_river_km</t>
        </is>
      </c>
      <c r="F3432" s="18" t="inlineStr">
        <is>
          <t>spline value</t>
        </is>
      </c>
      <c r="G3432" s="18" t="n"/>
      <c r="H3432" s="33" t="n">
        <v>17.94</v>
      </c>
      <c r="I3432" s="33" t="n"/>
      <c r="J3432" s="33" t="n"/>
      <c r="K3432" s="34" t="n">
        <v>-1.04998214088672</v>
      </c>
      <c r="L3432" s="35">
        <f>IF(ISNUMBER(K3432),EXP(K3432),"")</f>
        <v/>
      </c>
      <c r="M3432" s="18" t="inlineStr">
        <is>
          <t>every value from 0.01 to 24.55 in steps of 0.01</t>
        </is>
      </c>
      <c r="N3432" s="18" t="inlineStr">
        <is>
          <t>buildings|large|distance_to_river_km</t>
        </is>
      </c>
    </row>
    <row r="3433">
      <c r="B3433" s="18" t="inlineStr">
        <is>
          <t>buildings|large|distance_to_river_km|17.95</t>
        </is>
      </c>
      <c r="C3433" s="18" t="inlineStr">
        <is>
          <t>buildings</t>
        </is>
      </c>
      <c r="D3433" s="18" t="inlineStr">
        <is>
          <t>large</t>
        </is>
      </c>
      <c r="E3433" s="18" t="inlineStr">
        <is>
          <t>distance_to_river_km</t>
        </is>
      </c>
      <c r="F3433" s="18" t="inlineStr">
        <is>
          <t>spline value</t>
        </is>
      </c>
      <c r="G3433" s="18" t="n"/>
      <c r="H3433" s="33" t="n">
        <v>17.95</v>
      </c>
      <c r="I3433" s="33" t="n"/>
      <c r="J3433" s="33" t="n"/>
      <c r="K3433" s="34" t="n">
        <v>-1.050082781854116</v>
      </c>
      <c r="L3433" s="35">
        <f>IF(ISNUMBER(K3433),EXP(K3433),"")</f>
        <v/>
      </c>
      <c r="M3433" s="18" t="inlineStr">
        <is>
          <t>every value from 0.01 to 24.55 in steps of 0.01</t>
        </is>
      </c>
      <c r="N3433" s="18" t="inlineStr">
        <is>
          <t>buildings|large|distance_to_river_km</t>
        </is>
      </c>
    </row>
    <row r="3434">
      <c r="B3434" s="18" t="inlineStr">
        <is>
          <t>buildings|large|distance_to_river_km|17.96</t>
        </is>
      </c>
      <c r="C3434" s="18" t="inlineStr">
        <is>
          <t>buildings</t>
        </is>
      </c>
      <c r="D3434" s="18" t="inlineStr">
        <is>
          <t>large</t>
        </is>
      </c>
      <c r="E3434" s="18" t="inlineStr">
        <is>
          <t>distance_to_river_km</t>
        </is>
      </c>
      <c r="F3434" s="18" t="inlineStr">
        <is>
          <t>spline value</t>
        </is>
      </c>
      <c r="G3434" s="18" t="n"/>
      <c r="H3434" s="33" t="n">
        <v>17.96</v>
      </c>
      <c r="I3434" s="33" t="n"/>
      <c r="J3434" s="33" t="n"/>
      <c r="K3434" s="34" t="n">
        <v>-1.050183262063998</v>
      </c>
      <c r="L3434" s="35">
        <f>IF(ISNUMBER(K3434),EXP(K3434),"")</f>
        <v/>
      </c>
      <c r="M3434" s="18" t="inlineStr">
        <is>
          <t>every value from 0.01 to 24.55 in steps of 0.01</t>
        </is>
      </c>
      <c r="N3434" s="18" t="inlineStr">
        <is>
          <t>buildings|large|distance_to_river_km</t>
        </is>
      </c>
    </row>
    <row r="3435">
      <c r="B3435" s="18" t="inlineStr">
        <is>
          <t>buildings|large|distance_to_river_km|17.97</t>
        </is>
      </c>
      <c r="C3435" s="18" t="inlineStr">
        <is>
          <t>buildings</t>
        </is>
      </c>
      <c r="D3435" s="18" t="inlineStr">
        <is>
          <t>large</t>
        </is>
      </c>
      <c r="E3435" s="18" t="inlineStr">
        <is>
          <t>distance_to_river_km</t>
        </is>
      </c>
      <c r="F3435" s="18" t="inlineStr">
        <is>
          <t>spline value</t>
        </is>
      </c>
      <c r="G3435" s="18" t="n"/>
      <c r="H3435" s="33" t="n">
        <v>17.97</v>
      </c>
      <c r="I3435" s="33" t="n"/>
      <c r="J3435" s="33" t="n"/>
      <c r="K3435" s="34" t="n">
        <v>-1.050283581429473</v>
      </c>
      <c r="L3435" s="35">
        <f>IF(ISNUMBER(K3435),EXP(K3435),"")</f>
        <v/>
      </c>
      <c r="M3435" s="18" t="inlineStr">
        <is>
          <t>every value from 0.01 to 24.55 in steps of 0.01</t>
        </is>
      </c>
      <c r="N3435" s="18" t="inlineStr">
        <is>
          <t>buildings|large|distance_to_river_km</t>
        </is>
      </c>
    </row>
    <row r="3436">
      <c r="B3436" s="18" t="inlineStr">
        <is>
          <t>buildings|large|distance_to_river_km|17.98</t>
        </is>
      </c>
      <c r="C3436" s="18" t="inlineStr">
        <is>
          <t>buildings</t>
        </is>
      </c>
      <c r="D3436" s="18" t="inlineStr">
        <is>
          <t>large</t>
        </is>
      </c>
      <c r="E3436" s="18" t="inlineStr">
        <is>
          <t>distance_to_river_km</t>
        </is>
      </c>
      <c r="F3436" s="18" t="inlineStr">
        <is>
          <t>spline value</t>
        </is>
      </c>
      <c r="G3436" s="18" t="n"/>
      <c r="H3436" s="33" t="n">
        <v>17.98</v>
      </c>
      <c r="I3436" s="33" t="n"/>
      <c r="J3436" s="33" t="n"/>
      <c r="K3436" s="34" t="n">
        <v>-1.050383739863643</v>
      </c>
      <c r="L3436" s="35">
        <f>IF(ISNUMBER(K3436),EXP(K3436),"")</f>
        <v/>
      </c>
      <c r="M3436" s="18" t="inlineStr">
        <is>
          <t>every value from 0.01 to 24.55 in steps of 0.01</t>
        </is>
      </c>
      <c r="N3436" s="18" t="inlineStr">
        <is>
          <t>buildings|large|distance_to_river_km</t>
        </is>
      </c>
    </row>
    <row r="3437">
      <c r="B3437" s="18" t="inlineStr">
        <is>
          <t>buildings|large|distance_to_river_km|17.99</t>
        </is>
      </c>
      <c r="C3437" s="18" t="inlineStr">
        <is>
          <t>buildings</t>
        </is>
      </c>
      <c r="D3437" s="18" t="inlineStr">
        <is>
          <t>large</t>
        </is>
      </c>
      <c r="E3437" s="18" t="inlineStr">
        <is>
          <t>distance_to_river_km</t>
        </is>
      </c>
      <c r="F3437" s="18" t="inlineStr">
        <is>
          <t>spline value</t>
        </is>
      </c>
      <c r="G3437" s="18" t="n"/>
      <c r="H3437" s="33" t="n">
        <v>17.99</v>
      </c>
      <c r="I3437" s="33" t="n"/>
      <c r="J3437" s="33" t="n"/>
      <c r="K3437" s="34" t="n">
        <v>-1.050483737279613</v>
      </c>
      <c r="L3437" s="35">
        <f>IF(ISNUMBER(K3437),EXP(K3437),"")</f>
        <v/>
      </c>
      <c r="M3437" s="18" t="inlineStr">
        <is>
          <t>every value from 0.01 to 24.55 in steps of 0.01</t>
        </is>
      </c>
      <c r="N3437" s="18" t="inlineStr">
        <is>
          <t>buildings|large|distance_to_river_km</t>
        </is>
      </c>
    </row>
    <row r="3438">
      <c r="B3438" s="18" t="inlineStr">
        <is>
          <t>buildings|large|distance_to_river_km|18.00</t>
        </is>
      </c>
      <c r="C3438" s="18" t="inlineStr">
        <is>
          <t>buildings</t>
        </is>
      </c>
      <c r="D3438" s="18" t="inlineStr">
        <is>
          <t>large</t>
        </is>
      </c>
      <c r="E3438" s="18" t="inlineStr">
        <is>
          <t>distance_to_river_km</t>
        </is>
      </c>
      <c r="F3438" s="18" t="inlineStr">
        <is>
          <t>spline value</t>
        </is>
      </c>
      <c r="G3438" s="18" t="n"/>
      <c r="H3438" s="33" t="n">
        <v>18</v>
      </c>
      <c r="I3438" s="33" t="n"/>
      <c r="J3438" s="33" t="n"/>
      <c r="K3438" s="34" t="n">
        <v>-1.050583573590487</v>
      </c>
      <c r="L3438" s="35">
        <f>IF(ISNUMBER(K3438),EXP(K3438),"")</f>
        <v/>
      </c>
      <c r="M3438" s="18" t="inlineStr">
        <is>
          <t>every value from 0.01 to 24.55 in steps of 0.01</t>
        </is>
      </c>
      <c r="N3438" s="18" t="inlineStr">
        <is>
          <t>buildings|large|distance_to_river_km</t>
        </is>
      </c>
    </row>
    <row r="3439">
      <c r="B3439" s="18" t="inlineStr">
        <is>
          <t>buildings|large|distance_to_river_km|18.01</t>
        </is>
      </c>
      <c r="C3439" s="18" t="inlineStr">
        <is>
          <t>buildings</t>
        </is>
      </c>
      <c r="D3439" s="18" t="inlineStr">
        <is>
          <t>large</t>
        </is>
      </c>
      <c r="E3439" s="18" t="inlineStr">
        <is>
          <t>distance_to_river_km</t>
        </is>
      </c>
      <c r="F3439" s="18" t="inlineStr">
        <is>
          <t>spline value</t>
        </is>
      </c>
      <c r="G3439" s="18" t="n"/>
      <c r="H3439" s="33" t="n">
        <v>18.01</v>
      </c>
      <c r="I3439" s="33" t="n"/>
      <c r="J3439" s="33" t="n"/>
      <c r="K3439" s="34" t="n">
        <v>-1.050683248709368</v>
      </c>
      <c r="L3439" s="35">
        <f>IF(ISNUMBER(K3439),EXP(K3439),"")</f>
        <v/>
      </c>
      <c r="M3439" s="18" t="inlineStr">
        <is>
          <t>every value from 0.01 to 24.55 in steps of 0.01</t>
        </is>
      </c>
      <c r="N3439" s="18" t="inlineStr">
        <is>
          <t>buildings|large|distance_to_river_km</t>
        </is>
      </c>
    </row>
    <row r="3440">
      <c r="B3440" s="18" t="inlineStr">
        <is>
          <t>buildings|large|distance_to_river_km|18.02</t>
        </is>
      </c>
      <c r="C3440" s="18" t="inlineStr">
        <is>
          <t>buildings</t>
        </is>
      </c>
      <c r="D3440" s="18" t="inlineStr">
        <is>
          <t>large</t>
        </is>
      </c>
      <c r="E3440" s="18" t="inlineStr">
        <is>
          <t>distance_to_river_km</t>
        </is>
      </c>
      <c r="F3440" s="18" t="inlineStr">
        <is>
          <t>spline value</t>
        </is>
      </c>
      <c r="G3440" s="18" t="n"/>
      <c r="H3440" s="33" t="n">
        <v>18.02</v>
      </c>
      <c r="I3440" s="33" t="n"/>
      <c r="J3440" s="33" t="n"/>
      <c r="K3440" s="34" t="n">
        <v>-1.050782762549362</v>
      </c>
      <c r="L3440" s="35">
        <f>IF(ISNUMBER(K3440),EXP(K3440),"")</f>
        <v/>
      </c>
      <c r="M3440" s="18" t="inlineStr">
        <is>
          <t>every value from 0.01 to 24.55 in steps of 0.01</t>
        </is>
      </c>
      <c r="N3440" s="18" t="inlineStr">
        <is>
          <t>buildings|large|distance_to_river_km</t>
        </is>
      </c>
    </row>
    <row r="3441">
      <c r="B3441" s="18" t="inlineStr">
        <is>
          <t>buildings|large|distance_to_river_km|18.03</t>
        </is>
      </c>
      <c r="C3441" s="18" t="inlineStr">
        <is>
          <t>buildings</t>
        </is>
      </c>
      <c r="D3441" s="18" t="inlineStr">
        <is>
          <t>large</t>
        </is>
      </c>
      <c r="E3441" s="18" t="inlineStr">
        <is>
          <t>distance_to_river_km</t>
        </is>
      </c>
      <c r="F3441" s="18" t="inlineStr">
        <is>
          <t>spline value</t>
        </is>
      </c>
      <c r="G3441" s="18" t="n"/>
      <c r="H3441" s="33" t="n">
        <v>18.03</v>
      </c>
      <c r="I3441" s="33" t="n"/>
      <c r="J3441" s="33" t="n"/>
      <c r="K3441" s="34" t="n">
        <v>-1.050882115023571</v>
      </c>
      <c r="L3441" s="35">
        <f>IF(ISNUMBER(K3441),EXP(K3441),"")</f>
        <v/>
      </c>
      <c r="M3441" s="18" t="inlineStr">
        <is>
          <t>every value from 0.01 to 24.55 in steps of 0.01</t>
        </is>
      </c>
      <c r="N3441" s="18" t="inlineStr">
        <is>
          <t>buildings|large|distance_to_river_km</t>
        </is>
      </c>
    </row>
    <row r="3442">
      <c r="B3442" s="18" t="inlineStr">
        <is>
          <t>buildings|large|distance_to_river_km|18.04</t>
        </is>
      </c>
      <c r="C3442" s="18" t="inlineStr">
        <is>
          <t>buildings</t>
        </is>
      </c>
      <c r="D3442" s="18" t="inlineStr">
        <is>
          <t>large</t>
        </is>
      </c>
      <c r="E3442" s="18" t="inlineStr">
        <is>
          <t>distance_to_river_km</t>
        </is>
      </c>
      <c r="F3442" s="18" t="inlineStr">
        <is>
          <t>spline value</t>
        </is>
      </c>
      <c r="G3442" s="18" t="n"/>
      <c r="H3442" s="33" t="n">
        <v>18.04</v>
      </c>
      <c r="I3442" s="33" t="n"/>
      <c r="J3442" s="33" t="n"/>
      <c r="K3442" s="34" t="n">
        <v>-1.0509813060451</v>
      </c>
      <c r="L3442" s="35">
        <f>IF(ISNUMBER(K3442),EXP(K3442),"")</f>
        <v/>
      </c>
      <c r="M3442" s="18" t="inlineStr">
        <is>
          <t>every value from 0.01 to 24.55 in steps of 0.01</t>
        </is>
      </c>
      <c r="N3442" s="18" t="inlineStr">
        <is>
          <t>buildings|large|distance_to_river_km</t>
        </is>
      </c>
    </row>
    <row r="3443">
      <c r="B3443" s="18" t="inlineStr">
        <is>
          <t>buildings|large|distance_to_river_km|18.05</t>
        </is>
      </c>
      <c r="C3443" s="18" t="inlineStr">
        <is>
          <t>buildings</t>
        </is>
      </c>
      <c r="D3443" s="18" t="inlineStr">
        <is>
          <t>large</t>
        </is>
      </c>
      <c r="E3443" s="18" t="inlineStr">
        <is>
          <t>distance_to_river_km</t>
        </is>
      </c>
      <c r="F3443" s="18" t="inlineStr">
        <is>
          <t>spline value</t>
        </is>
      </c>
      <c r="G3443" s="18" t="n"/>
      <c r="H3443" s="33" t="n">
        <v>18.05</v>
      </c>
      <c r="I3443" s="33" t="n"/>
      <c r="J3443" s="33" t="n"/>
      <c r="K3443" s="34" t="n">
        <v>-1.051080335527053</v>
      </c>
      <c r="L3443" s="35">
        <f>IF(ISNUMBER(K3443),EXP(K3443),"")</f>
        <v/>
      </c>
      <c r="M3443" s="18" t="inlineStr">
        <is>
          <t>every value from 0.01 to 24.55 in steps of 0.01</t>
        </is>
      </c>
      <c r="N3443" s="18" t="inlineStr">
        <is>
          <t>buildings|large|distance_to_river_km</t>
        </is>
      </c>
    </row>
    <row r="3444">
      <c r="B3444" s="18" t="inlineStr">
        <is>
          <t>buildings|large|distance_to_river_km|18.06</t>
        </is>
      </c>
      <c r="C3444" s="18" t="inlineStr">
        <is>
          <t>buildings</t>
        </is>
      </c>
      <c r="D3444" s="18" t="inlineStr">
        <is>
          <t>large</t>
        </is>
      </c>
      <c r="E3444" s="18" t="inlineStr">
        <is>
          <t>distance_to_river_km</t>
        </is>
      </c>
      <c r="F3444" s="18" t="inlineStr">
        <is>
          <t>spline value</t>
        </is>
      </c>
      <c r="G3444" s="18" t="n"/>
      <c r="H3444" s="33" t="n">
        <v>18.06</v>
      </c>
      <c r="I3444" s="33" t="n"/>
      <c r="J3444" s="33" t="n"/>
      <c r="K3444" s="34" t="n">
        <v>-1.051179203382535</v>
      </c>
      <c r="L3444" s="35">
        <f>IF(ISNUMBER(K3444),EXP(K3444),"")</f>
        <v/>
      </c>
      <c r="M3444" s="18" t="inlineStr">
        <is>
          <t>every value from 0.01 to 24.55 in steps of 0.01</t>
        </is>
      </c>
      <c r="N3444" s="18" t="inlineStr">
        <is>
          <t>buildings|large|distance_to_river_km</t>
        </is>
      </c>
    </row>
    <row r="3445">
      <c r="B3445" s="18" t="inlineStr">
        <is>
          <t>buildings|large|distance_to_river_km|18.07</t>
        </is>
      </c>
      <c r="C3445" s="18" t="inlineStr">
        <is>
          <t>buildings</t>
        </is>
      </c>
      <c r="D3445" s="18" t="inlineStr">
        <is>
          <t>large</t>
        </is>
      </c>
      <c r="E3445" s="18" t="inlineStr">
        <is>
          <t>distance_to_river_km</t>
        </is>
      </c>
      <c r="F3445" s="18" t="inlineStr">
        <is>
          <t>spline value</t>
        </is>
      </c>
      <c r="G3445" s="18" t="n"/>
      <c r="H3445" s="33" t="n">
        <v>18.07</v>
      </c>
      <c r="I3445" s="33" t="n"/>
      <c r="J3445" s="33" t="n"/>
      <c r="K3445" s="34" t="n">
        <v>-1.051277909524648</v>
      </c>
      <c r="L3445" s="35">
        <f>IF(ISNUMBER(K3445),EXP(K3445),"")</f>
        <v/>
      </c>
      <c r="M3445" s="18" t="inlineStr">
        <is>
          <t>every value from 0.01 to 24.55 in steps of 0.01</t>
        </is>
      </c>
      <c r="N3445" s="18" t="inlineStr">
        <is>
          <t>buildings|large|distance_to_river_km</t>
        </is>
      </c>
    </row>
    <row r="3446">
      <c r="B3446" s="18" t="inlineStr">
        <is>
          <t>buildings|large|distance_to_river_km|18.08</t>
        </is>
      </c>
      <c r="C3446" s="18" t="inlineStr">
        <is>
          <t>buildings</t>
        </is>
      </c>
      <c r="D3446" s="18" t="inlineStr">
        <is>
          <t>large</t>
        </is>
      </c>
      <c r="E3446" s="18" t="inlineStr">
        <is>
          <t>distance_to_river_km</t>
        </is>
      </c>
      <c r="F3446" s="18" t="inlineStr">
        <is>
          <t>spline value</t>
        </is>
      </c>
      <c r="G3446" s="18" t="n"/>
      <c r="H3446" s="33" t="n">
        <v>18.08</v>
      </c>
      <c r="I3446" s="33" t="n"/>
      <c r="J3446" s="33" t="n"/>
      <c r="K3446" s="34" t="n">
        <v>-1.051376453866498</v>
      </c>
      <c r="L3446" s="35">
        <f>IF(ISNUMBER(K3446),EXP(K3446),"")</f>
        <v/>
      </c>
      <c r="M3446" s="18" t="inlineStr">
        <is>
          <t>every value from 0.01 to 24.55 in steps of 0.01</t>
        </is>
      </c>
      <c r="N3446" s="18" t="inlineStr">
        <is>
          <t>buildings|large|distance_to_river_km</t>
        </is>
      </c>
    </row>
    <row r="3447">
      <c r="B3447" s="18" t="inlineStr">
        <is>
          <t>buildings|large|distance_to_river_km|18.09</t>
        </is>
      </c>
      <c r="C3447" s="18" t="inlineStr">
        <is>
          <t>buildings</t>
        </is>
      </c>
      <c r="D3447" s="18" t="inlineStr">
        <is>
          <t>large</t>
        </is>
      </c>
      <c r="E3447" s="18" t="inlineStr">
        <is>
          <t>distance_to_river_km</t>
        </is>
      </c>
      <c r="F3447" s="18" t="inlineStr">
        <is>
          <t>spline value</t>
        </is>
      </c>
      <c r="G3447" s="18" t="n"/>
      <c r="H3447" s="33" t="n">
        <v>18.09</v>
      </c>
      <c r="I3447" s="33" t="n"/>
      <c r="J3447" s="33" t="n"/>
      <c r="K3447" s="34" t="n">
        <v>-1.051474836321188</v>
      </c>
      <c r="L3447" s="35">
        <f>IF(ISNUMBER(K3447),EXP(K3447),"")</f>
        <v/>
      </c>
      <c r="M3447" s="18" t="inlineStr">
        <is>
          <t>every value from 0.01 to 24.55 in steps of 0.01</t>
        </is>
      </c>
      <c r="N3447" s="18" t="inlineStr">
        <is>
          <t>buildings|large|distance_to_river_km</t>
        </is>
      </c>
    </row>
    <row r="3448">
      <c r="B3448" s="18" t="inlineStr">
        <is>
          <t>buildings|large|distance_to_river_km|18.10</t>
        </is>
      </c>
      <c r="C3448" s="18" t="inlineStr">
        <is>
          <t>buildings</t>
        </is>
      </c>
      <c r="D3448" s="18" t="inlineStr">
        <is>
          <t>large</t>
        </is>
      </c>
      <c r="E3448" s="18" t="inlineStr">
        <is>
          <t>distance_to_river_km</t>
        </is>
      </c>
      <c r="F3448" s="18" t="inlineStr">
        <is>
          <t>spline value</t>
        </is>
      </c>
      <c r="G3448" s="18" t="n"/>
      <c r="H3448" s="33" t="n">
        <v>18.1</v>
      </c>
      <c r="I3448" s="33" t="n"/>
      <c r="J3448" s="33" t="n"/>
      <c r="K3448" s="34" t="n">
        <v>-1.051573056801822</v>
      </c>
      <c r="L3448" s="35">
        <f>IF(ISNUMBER(K3448),EXP(K3448),"")</f>
        <v/>
      </c>
      <c r="M3448" s="18" t="inlineStr">
        <is>
          <t>every value from 0.01 to 24.55 in steps of 0.01</t>
        </is>
      </c>
      <c r="N3448" s="18" t="inlineStr">
        <is>
          <t>buildings|large|distance_to_river_km</t>
        </is>
      </c>
    </row>
    <row r="3449">
      <c r="B3449" s="18" t="inlineStr">
        <is>
          <t>buildings|large|distance_to_river_km|18.11</t>
        </is>
      </c>
      <c r="C3449" s="18" t="inlineStr">
        <is>
          <t>buildings</t>
        </is>
      </c>
      <c r="D3449" s="18" t="inlineStr">
        <is>
          <t>large</t>
        </is>
      </c>
      <c r="E3449" s="18" t="inlineStr">
        <is>
          <t>distance_to_river_km</t>
        </is>
      </c>
      <c r="F3449" s="18" t="inlineStr">
        <is>
          <t>spline value</t>
        </is>
      </c>
      <c r="G3449" s="18" t="n"/>
      <c r="H3449" s="33" t="n">
        <v>18.11</v>
      </c>
      <c r="I3449" s="33" t="n"/>
      <c r="J3449" s="33" t="n"/>
      <c r="K3449" s="34" t="n">
        <v>-1.051671115221504</v>
      </c>
      <c r="L3449" s="35">
        <f>IF(ISNUMBER(K3449),EXP(K3449),"")</f>
        <v/>
      </c>
      <c r="M3449" s="18" t="inlineStr">
        <is>
          <t>every value from 0.01 to 24.55 in steps of 0.01</t>
        </is>
      </c>
      <c r="N3449" s="18" t="inlineStr">
        <is>
          <t>buildings|large|distance_to_river_km</t>
        </is>
      </c>
    </row>
    <row r="3450">
      <c r="B3450" s="18" t="inlineStr">
        <is>
          <t>buildings|large|distance_to_river_km|18.12</t>
        </is>
      </c>
      <c r="C3450" s="18" t="inlineStr">
        <is>
          <t>buildings</t>
        </is>
      </c>
      <c r="D3450" s="18" t="inlineStr">
        <is>
          <t>large</t>
        </is>
      </c>
      <c r="E3450" s="18" t="inlineStr">
        <is>
          <t>distance_to_river_km</t>
        </is>
      </c>
      <c r="F3450" s="18" t="inlineStr">
        <is>
          <t>spline value</t>
        </is>
      </c>
      <c r="G3450" s="18" t="n"/>
      <c r="H3450" s="33" t="n">
        <v>18.12</v>
      </c>
      <c r="I3450" s="33" t="n"/>
      <c r="J3450" s="33" t="n"/>
      <c r="K3450" s="34" t="n">
        <v>-1.051769011493339</v>
      </c>
      <c r="L3450" s="35">
        <f>IF(ISNUMBER(K3450),EXP(K3450),"")</f>
        <v/>
      </c>
      <c r="M3450" s="18" t="inlineStr">
        <is>
          <t>every value from 0.01 to 24.55 in steps of 0.01</t>
        </is>
      </c>
      <c r="N3450" s="18" t="inlineStr">
        <is>
          <t>buildings|large|distance_to_river_km</t>
        </is>
      </c>
    </row>
    <row r="3451">
      <c r="B3451" s="18" t="inlineStr">
        <is>
          <t>buildings|large|distance_to_river_km|18.13</t>
        </is>
      </c>
      <c r="C3451" s="18" t="inlineStr">
        <is>
          <t>buildings</t>
        </is>
      </c>
      <c r="D3451" s="18" t="inlineStr">
        <is>
          <t>large</t>
        </is>
      </c>
      <c r="E3451" s="18" t="inlineStr">
        <is>
          <t>distance_to_river_km</t>
        </is>
      </c>
      <c r="F3451" s="18" t="inlineStr">
        <is>
          <t>spline value</t>
        </is>
      </c>
      <c r="G3451" s="18" t="n"/>
      <c r="H3451" s="33" t="n">
        <v>18.13</v>
      </c>
      <c r="I3451" s="33" t="n"/>
      <c r="J3451" s="33" t="n"/>
      <c r="K3451" s="34" t="n">
        <v>-1.05186674553043</v>
      </c>
      <c r="L3451" s="35">
        <f>IF(ISNUMBER(K3451),EXP(K3451),"")</f>
        <v/>
      </c>
      <c r="M3451" s="18" t="inlineStr">
        <is>
          <t>every value from 0.01 to 24.55 in steps of 0.01</t>
        </is>
      </c>
      <c r="N3451" s="18" t="inlineStr">
        <is>
          <t>buildings|large|distance_to_river_km</t>
        </is>
      </c>
    </row>
    <row r="3452">
      <c r="B3452" s="18" t="inlineStr">
        <is>
          <t>buildings|large|distance_to_river_km|18.14</t>
        </is>
      </c>
      <c r="C3452" s="18" t="inlineStr">
        <is>
          <t>buildings</t>
        </is>
      </c>
      <c r="D3452" s="18" t="inlineStr">
        <is>
          <t>large</t>
        </is>
      </c>
      <c r="E3452" s="18" t="inlineStr">
        <is>
          <t>distance_to_river_km</t>
        </is>
      </c>
      <c r="F3452" s="18" t="inlineStr">
        <is>
          <t>spline value</t>
        </is>
      </c>
      <c r="G3452" s="18" t="n"/>
      <c r="H3452" s="33" t="n">
        <v>18.14</v>
      </c>
      <c r="I3452" s="33" t="n"/>
      <c r="J3452" s="33" t="n"/>
      <c r="K3452" s="34" t="n">
        <v>-1.051964317245881</v>
      </c>
      <c r="L3452" s="35">
        <f>IF(ISNUMBER(K3452),EXP(K3452),"")</f>
        <v/>
      </c>
      <c r="M3452" s="18" t="inlineStr">
        <is>
          <t>every value from 0.01 to 24.55 in steps of 0.01</t>
        </is>
      </c>
      <c r="N3452" s="18" t="inlineStr">
        <is>
          <t>buildings|large|distance_to_river_km</t>
        </is>
      </c>
    </row>
    <row r="3453">
      <c r="B3453" s="18" t="inlineStr">
        <is>
          <t>buildings|large|distance_to_river_km|18.15</t>
        </is>
      </c>
      <c r="C3453" s="18" t="inlineStr">
        <is>
          <t>buildings</t>
        </is>
      </c>
      <c r="D3453" s="18" t="inlineStr">
        <is>
          <t>large</t>
        </is>
      </c>
      <c r="E3453" s="18" t="inlineStr">
        <is>
          <t>distance_to_river_km</t>
        </is>
      </c>
      <c r="F3453" s="18" t="inlineStr">
        <is>
          <t>spline value</t>
        </is>
      </c>
      <c r="G3453" s="18" t="n"/>
      <c r="H3453" s="33" t="n">
        <v>18.15</v>
      </c>
      <c r="I3453" s="33" t="n"/>
      <c r="J3453" s="33" t="n"/>
      <c r="K3453" s="34" t="n">
        <v>-1.052061726552798</v>
      </c>
      <c r="L3453" s="35">
        <f>IF(ISNUMBER(K3453),EXP(K3453),"")</f>
        <v/>
      </c>
      <c r="M3453" s="18" t="inlineStr">
        <is>
          <t>every value from 0.01 to 24.55 in steps of 0.01</t>
        </is>
      </c>
      <c r="N3453" s="18" t="inlineStr">
        <is>
          <t>buildings|large|distance_to_river_km</t>
        </is>
      </c>
    </row>
    <row r="3454">
      <c r="B3454" s="18" t="inlineStr">
        <is>
          <t>buildings|large|distance_to_river_km|18.16</t>
        </is>
      </c>
      <c r="C3454" s="18" t="inlineStr">
        <is>
          <t>buildings</t>
        </is>
      </c>
      <c r="D3454" s="18" t="inlineStr">
        <is>
          <t>large</t>
        </is>
      </c>
      <c r="E3454" s="18" t="inlineStr">
        <is>
          <t>distance_to_river_km</t>
        </is>
      </c>
      <c r="F3454" s="18" t="inlineStr">
        <is>
          <t>spline value</t>
        </is>
      </c>
      <c r="G3454" s="18" t="n"/>
      <c r="H3454" s="33" t="n">
        <v>18.16</v>
      </c>
      <c r="I3454" s="33" t="n"/>
      <c r="J3454" s="33" t="n"/>
      <c r="K3454" s="34" t="n">
        <v>-1.052158973364282</v>
      </c>
      <c r="L3454" s="35">
        <f>IF(ISNUMBER(K3454),EXP(K3454),"")</f>
        <v/>
      </c>
      <c r="M3454" s="18" t="inlineStr">
        <is>
          <t>every value from 0.01 to 24.55 in steps of 0.01</t>
        </is>
      </c>
      <c r="N3454" s="18" t="inlineStr">
        <is>
          <t>buildings|large|distance_to_river_km</t>
        </is>
      </c>
    </row>
    <row r="3455">
      <c r="B3455" s="18" t="inlineStr">
        <is>
          <t>buildings|large|distance_to_river_km|18.17</t>
        </is>
      </c>
      <c r="C3455" s="18" t="inlineStr">
        <is>
          <t>buildings</t>
        </is>
      </c>
      <c r="D3455" s="18" t="inlineStr">
        <is>
          <t>large</t>
        </is>
      </c>
      <c r="E3455" s="18" t="inlineStr">
        <is>
          <t>distance_to_river_km</t>
        </is>
      </c>
      <c r="F3455" s="18" t="inlineStr">
        <is>
          <t>spline value</t>
        </is>
      </c>
      <c r="G3455" s="18" t="n"/>
      <c r="H3455" s="33" t="n">
        <v>18.17</v>
      </c>
      <c r="I3455" s="33" t="n"/>
      <c r="J3455" s="33" t="n"/>
      <c r="K3455" s="34" t="n">
        <v>-1.052256057593439</v>
      </c>
      <c r="L3455" s="35">
        <f>IF(ISNUMBER(K3455),EXP(K3455),"")</f>
        <v/>
      </c>
      <c r="M3455" s="18" t="inlineStr">
        <is>
          <t>every value from 0.01 to 24.55 in steps of 0.01</t>
        </is>
      </c>
      <c r="N3455" s="18" t="inlineStr">
        <is>
          <t>buildings|large|distance_to_river_km</t>
        </is>
      </c>
    </row>
    <row r="3456">
      <c r="B3456" s="18" t="inlineStr">
        <is>
          <t>buildings|large|distance_to_river_km|18.18</t>
        </is>
      </c>
      <c r="C3456" s="18" t="inlineStr">
        <is>
          <t>buildings</t>
        </is>
      </c>
      <c r="D3456" s="18" t="inlineStr">
        <is>
          <t>large</t>
        </is>
      </c>
      <c r="E3456" s="18" t="inlineStr">
        <is>
          <t>distance_to_river_km</t>
        </is>
      </c>
      <c r="F3456" s="18" t="inlineStr">
        <is>
          <t>spline value</t>
        </is>
      </c>
      <c r="G3456" s="18" t="n"/>
      <c r="H3456" s="33" t="n">
        <v>18.18</v>
      </c>
      <c r="I3456" s="33" t="n"/>
      <c r="J3456" s="33" t="n"/>
      <c r="K3456" s="34" t="n">
        <v>-1.052352979153373</v>
      </c>
      <c r="L3456" s="35">
        <f>IF(ISNUMBER(K3456),EXP(K3456),"")</f>
        <v/>
      </c>
      <c r="M3456" s="18" t="inlineStr">
        <is>
          <t>every value from 0.01 to 24.55 in steps of 0.01</t>
        </is>
      </c>
      <c r="N3456" s="18" t="inlineStr">
        <is>
          <t>buildings|large|distance_to_river_km</t>
        </is>
      </c>
    </row>
    <row r="3457">
      <c r="B3457" s="18" t="inlineStr">
        <is>
          <t>buildings|large|distance_to_river_km|18.19</t>
        </is>
      </c>
      <c r="C3457" s="18" t="inlineStr">
        <is>
          <t>buildings</t>
        </is>
      </c>
      <c r="D3457" s="18" t="inlineStr">
        <is>
          <t>large</t>
        </is>
      </c>
      <c r="E3457" s="18" t="inlineStr">
        <is>
          <t>distance_to_river_km</t>
        </is>
      </c>
      <c r="F3457" s="18" t="inlineStr">
        <is>
          <t>spline value</t>
        </is>
      </c>
      <c r="G3457" s="18" t="n"/>
      <c r="H3457" s="33" t="n">
        <v>18.19</v>
      </c>
      <c r="I3457" s="33" t="n"/>
      <c r="J3457" s="33" t="n"/>
      <c r="K3457" s="34" t="n">
        <v>-1.052449737957187</v>
      </c>
      <c r="L3457" s="35">
        <f>IF(ISNUMBER(K3457),EXP(K3457),"")</f>
        <v/>
      </c>
      <c r="M3457" s="18" t="inlineStr">
        <is>
          <t>every value from 0.01 to 24.55 in steps of 0.01</t>
        </is>
      </c>
      <c r="N3457" s="18" t="inlineStr">
        <is>
          <t>buildings|large|distance_to_river_km</t>
        </is>
      </c>
    </row>
    <row r="3458">
      <c r="B3458" s="18" t="inlineStr">
        <is>
          <t>buildings|large|distance_to_river_km|18.20</t>
        </is>
      </c>
      <c r="C3458" s="18" t="inlineStr">
        <is>
          <t>buildings</t>
        </is>
      </c>
      <c r="D3458" s="18" t="inlineStr">
        <is>
          <t>large</t>
        </is>
      </c>
      <c r="E3458" s="18" t="inlineStr">
        <is>
          <t>distance_to_river_km</t>
        </is>
      </c>
      <c r="F3458" s="18" t="inlineStr">
        <is>
          <t>spline value</t>
        </is>
      </c>
      <c r="G3458" s="18" t="n"/>
      <c r="H3458" s="33" t="n">
        <v>18.2</v>
      </c>
      <c r="I3458" s="33" t="n"/>
      <c r="J3458" s="33" t="n"/>
      <c r="K3458" s="34" t="n">
        <v>-1.052546333917987</v>
      </c>
      <c r="L3458" s="35">
        <f>IF(ISNUMBER(K3458),EXP(K3458),"")</f>
        <v/>
      </c>
      <c r="M3458" s="18" t="inlineStr">
        <is>
          <t>every value from 0.01 to 24.55 in steps of 0.01</t>
        </is>
      </c>
      <c r="N3458" s="18" t="inlineStr">
        <is>
          <t>buildings|large|distance_to_river_km</t>
        </is>
      </c>
    </row>
    <row r="3459">
      <c r="B3459" s="18" t="inlineStr">
        <is>
          <t>buildings|large|distance_to_river_km|18.21</t>
        </is>
      </c>
      <c r="C3459" s="18" t="inlineStr">
        <is>
          <t>buildings</t>
        </is>
      </c>
      <c r="D3459" s="18" t="inlineStr">
        <is>
          <t>large</t>
        </is>
      </c>
      <c r="E3459" s="18" t="inlineStr">
        <is>
          <t>distance_to_river_km</t>
        </is>
      </c>
      <c r="F3459" s="18" t="inlineStr">
        <is>
          <t>spline value</t>
        </is>
      </c>
      <c r="G3459" s="18" t="n"/>
      <c r="H3459" s="33" t="n">
        <v>18.21</v>
      </c>
      <c r="I3459" s="33" t="n"/>
      <c r="J3459" s="33" t="n"/>
      <c r="K3459" s="34" t="n">
        <v>-1.052642766948875</v>
      </c>
      <c r="L3459" s="35">
        <f>IF(ISNUMBER(K3459),EXP(K3459),"")</f>
        <v/>
      </c>
      <c r="M3459" s="18" t="inlineStr">
        <is>
          <t>every value from 0.01 to 24.55 in steps of 0.01</t>
        </is>
      </c>
      <c r="N3459" s="18" t="inlineStr">
        <is>
          <t>buildings|large|distance_to_river_km</t>
        </is>
      </c>
    </row>
    <row r="3460">
      <c r="B3460" s="18" t="inlineStr">
        <is>
          <t>buildings|large|distance_to_river_km|18.22</t>
        </is>
      </c>
      <c r="C3460" s="18" t="inlineStr">
        <is>
          <t>buildings</t>
        </is>
      </c>
      <c r="D3460" s="18" t="inlineStr">
        <is>
          <t>large</t>
        </is>
      </c>
      <c r="E3460" s="18" t="inlineStr">
        <is>
          <t>distance_to_river_km</t>
        </is>
      </c>
      <c r="F3460" s="18" t="inlineStr">
        <is>
          <t>spline value</t>
        </is>
      </c>
      <c r="G3460" s="18" t="n"/>
      <c r="H3460" s="33" t="n">
        <v>18.22</v>
      </c>
      <c r="I3460" s="33" t="n"/>
      <c r="J3460" s="33" t="n"/>
      <c r="K3460" s="34" t="n">
        <v>-1.052739036962955</v>
      </c>
      <c r="L3460" s="35">
        <f>IF(ISNUMBER(K3460),EXP(K3460),"")</f>
        <v/>
      </c>
      <c r="M3460" s="18" t="inlineStr">
        <is>
          <t>every value from 0.01 to 24.55 in steps of 0.01</t>
        </is>
      </c>
      <c r="N3460" s="18" t="inlineStr">
        <is>
          <t>buildings|large|distance_to_river_km</t>
        </is>
      </c>
    </row>
    <row r="3461">
      <c r="B3461" s="18" t="inlineStr">
        <is>
          <t>buildings|large|distance_to_river_km|18.23</t>
        </is>
      </c>
      <c r="C3461" s="18" t="inlineStr">
        <is>
          <t>buildings</t>
        </is>
      </c>
      <c r="D3461" s="18" t="inlineStr">
        <is>
          <t>large</t>
        </is>
      </c>
      <c r="E3461" s="18" t="inlineStr">
        <is>
          <t>distance_to_river_km</t>
        </is>
      </c>
      <c r="F3461" s="18" t="inlineStr">
        <is>
          <t>spline value</t>
        </is>
      </c>
      <c r="G3461" s="18" t="n"/>
      <c r="H3461" s="33" t="n">
        <v>18.23</v>
      </c>
      <c r="I3461" s="33" t="n"/>
      <c r="J3461" s="33" t="n"/>
      <c r="K3461" s="34" t="n">
        <v>-1.052835143873333</v>
      </c>
      <c r="L3461" s="35">
        <f>IF(ISNUMBER(K3461),EXP(K3461),"")</f>
        <v/>
      </c>
      <c r="M3461" s="18" t="inlineStr">
        <is>
          <t>every value from 0.01 to 24.55 in steps of 0.01</t>
        </is>
      </c>
      <c r="N3461" s="18" t="inlineStr">
        <is>
          <t>buildings|large|distance_to_river_km</t>
        </is>
      </c>
    </row>
    <row r="3462">
      <c r="B3462" s="18" t="inlineStr">
        <is>
          <t>buildings|large|distance_to_river_km|18.24</t>
        </is>
      </c>
      <c r="C3462" s="18" t="inlineStr">
        <is>
          <t>buildings</t>
        </is>
      </c>
      <c r="D3462" s="18" t="inlineStr">
        <is>
          <t>large</t>
        </is>
      </c>
      <c r="E3462" s="18" t="inlineStr">
        <is>
          <t>distance_to_river_km</t>
        </is>
      </c>
      <c r="F3462" s="18" t="inlineStr">
        <is>
          <t>spline value</t>
        </is>
      </c>
      <c r="G3462" s="18" t="n"/>
      <c r="H3462" s="33" t="n">
        <v>18.24</v>
      </c>
      <c r="I3462" s="33" t="n"/>
      <c r="J3462" s="33" t="n"/>
      <c r="K3462" s="34" t="n">
        <v>-1.052931087593112</v>
      </c>
      <c r="L3462" s="35">
        <f>IF(ISNUMBER(K3462),EXP(K3462),"")</f>
        <v/>
      </c>
      <c r="M3462" s="18" t="inlineStr">
        <is>
          <t>every value from 0.01 to 24.55 in steps of 0.01</t>
        </is>
      </c>
      <c r="N3462" s="18" t="inlineStr">
        <is>
          <t>buildings|large|distance_to_river_km</t>
        </is>
      </c>
    </row>
    <row r="3463">
      <c r="B3463" s="18" t="inlineStr">
        <is>
          <t>buildings|large|distance_to_river_km|18.25</t>
        </is>
      </c>
      <c r="C3463" s="18" t="inlineStr">
        <is>
          <t>buildings</t>
        </is>
      </c>
      <c r="D3463" s="18" t="inlineStr">
        <is>
          <t>large</t>
        </is>
      </c>
      <c r="E3463" s="18" t="inlineStr">
        <is>
          <t>distance_to_river_km</t>
        </is>
      </c>
      <c r="F3463" s="18" t="inlineStr">
        <is>
          <t>spline value</t>
        </is>
      </c>
      <c r="G3463" s="18" t="n"/>
      <c r="H3463" s="33" t="n">
        <v>18.25</v>
      </c>
      <c r="I3463" s="33" t="n"/>
      <c r="J3463" s="33" t="n"/>
      <c r="K3463" s="34" t="n">
        <v>-1.053026868035395</v>
      </c>
      <c r="L3463" s="35">
        <f>IF(ISNUMBER(K3463),EXP(K3463),"")</f>
        <v/>
      </c>
      <c r="M3463" s="18" t="inlineStr">
        <is>
          <t>every value from 0.01 to 24.55 in steps of 0.01</t>
        </is>
      </c>
      <c r="N3463" s="18" t="inlineStr">
        <is>
          <t>buildings|large|distance_to_river_km</t>
        </is>
      </c>
    </row>
    <row r="3464">
      <c r="B3464" s="18" t="inlineStr">
        <is>
          <t>buildings|large|distance_to_river_km|18.26</t>
        </is>
      </c>
      <c r="C3464" s="18" t="inlineStr">
        <is>
          <t>buildings</t>
        </is>
      </c>
      <c r="D3464" s="18" t="inlineStr">
        <is>
          <t>large</t>
        </is>
      </c>
      <c r="E3464" s="18" t="inlineStr">
        <is>
          <t>distance_to_river_km</t>
        </is>
      </c>
      <c r="F3464" s="18" t="inlineStr">
        <is>
          <t>spline value</t>
        </is>
      </c>
      <c r="G3464" s="18" t="n"/>
      <c r="H3464" s="33" t="n">
        <v>18.26</v>
      </c>
      <c r="I3464" s="33" t="n"/>
      <c r="J3464" s="33" t="n"/>
      <c r="K3464" s="34" t="n">
        <v>-1.053122485113288</v>
      </c>
      <c r="L3464" s="35">
        <f>IF(ISNUMBER(K3464),EXP(K3464),"")</f>
        <v/>
      </c>
      <c r="M3464" s="18" t="inlineStr">
        <is>
          <t>every value from 0.01 to 24.55 in steps of 0.01</t>
        </is>
      </c>
      <c r="N3464" s="18" t="inlineStr">
        <is>
          <t>buildings|large|distance_to_river_km</t>
        </is>
      </c>
    </row>
    <row r="3465">
      <c r="B3465" s="18" t="inlineStr">
        <is>
          <t>buildings|large|distance_to_river_km|18.27</t>
        </is>
      </c>
      <c r="C3465" s="18" t="inlineStr">
        <is>
          <t>buildings</t>
        </is>
      </c>
      <c r="D3465" s="18" t="inlineStr">
        <is>
          <t>large</t>
        </is>
      </c>
      <c r="E3465" s="18" t="inlineStr">
        <is>
          <t>distance_to_river_km</t>
        </is>
      </c>
      <c r="F3465" s="18" t="inlineStr">
        <is>
          <t>spline value</t>
        </is>
      </c>
      <c r="G3465" s="18" t="n"/>
      <c r="H3465" s="33" t="n">
        <v>18.27</v>
      </c>
      <c r="I3465" s="33" t="n"/>
      <c r="J3465" s="33" t="n"/>
      <c r="K3465" s="34" t="n">
        <v>-1.053217938739893</v>
      </c>
      <c r="L3465" s="35">
        <f>IF(ISNUMBER(K3465),EXP(K3465),"")</f>
        <v/>
      </c>
      <c r="M3465" s="18" t="inlineStr">
        <is>
          <t>every value from 0.01 to 24.55 in steps of 0.01</t>
        </is>
      </c>
      <c r="N3465" s="18" t="inlineStr">
        <is>
          <t>buildings|large|distance_to_river_km</t>
        </is>
      </c>
    </row>
    <row r="3466">
      <c r="B3466" s="18" t="inlineStr">
        <is>
          <t>buildings|large|distance_to_river_km|18.28</t>
        </is>
      </c>
      <c r="C3466" s="18" t="inlineStr">
        <is>
          <t>buildings</t>
        </is>
      </c>
      <c r="D3466" s="18" t="inlineStr">
        <is>
          <t>large</t>
        </is>
      </c>
      <c r="E3466" s="18" t="inlineStr">
        <is>
          <t>distance_to_river_km</t>
        </is>
      </c>
      <c r="F3466" s="18" t="inlineStr">
        <is>
          <t>spline value</t>
        </is>
      </c>
      <c r="G3466" s="18" t="n"/>
      <c r="H3466" s="33" t="n">
        <v>18.28</v>
      </c>
      <c r="I3466" s="33" t="n"/>
      <c r="J3466" s="33" t="n"/>
      <c r="K3466" s="34" t="n">
        <v>-1.053313228828316</v>
      </c>
      <c r="L3466" s="35">
        <f>IF(ISNUMBER(K3466),EXP(K3466),"")</f>
        <v/>
      </c>
      <c r="M3466" s="18" t="inlineStr">
        <is>
          <t>every value from 0.01 to 24.55 in steps of 0.01</t>
        </is>
      </c>
      <c r="N3466" s="18" t="inlineStr">
        <is>
          <t>buildings|large|distance_to_river_km</t>
        </is>
      </c>
    </row>
    <row r="3467">
      <c r="B3467" s="18" t="inlineStr">
        <is>
          <t>buildings|large|distance_to_river_km|18.29</t>
        </is>
      </c>
      <c r="C3467" s="18" t="inlineStr">
        <is>
          <t>buildings</t>
        </is>
      </c>
      <c r="D3467" s="18" t="inlineStr">
        <is>
          <t>large</t>
        </is>
      </c>
      <c r="E3467" s="18" t="inlineStr">
        <is>
          <t>distance_to_river_km</t>
        </is>
      </c>
      <c r="F3467" s="18" t="inlineStr">
        <is>
          <t>spline value</t>
        </is>
      </c>
      <c r="G3467" s="18" t="n"/>
      <c r="H3467" s="33" t="n">
        <v>18.29</v>
      </c>
      <c r="I3467" s="33" t="n"/>
      <c r="J3467" s="33" t="n"/>
      <c r="K3467" s="34" t="n">
        <v>-1.05340835529166</v>
      </c>
      <c r="L3467" s="35">
        <f>IF(ISNUMBER(K3467),EXP(K3467),"")</f>
        <v/>
      </c>
      <c r="M3467" s="18" t="inlineStr">
        <is>
          <t>every value from 0.01 to 24.55 in steps of 0.01</t>
        </is>
      </c>
      <c r="N3467" s="18" t="inlineStr">
        <is>
          <t>buildings|large|distance_to_river_km</t>
        </is>
      </c>
    </row>
    <row r="3468">
      <c r="B3468" s="18" t="inlineStr">
        <is>
          <t>buildings|large|distance_to_river_km|18.30</t>
        </is>
      </c>
      <c r="C3468" s="18" t="inlineStr">
        <is>
          <t>buildings</t>
        </is>
      </c>
      <c r="D3468" s="18" t="inlineStr">
        <is>
          <t>large</t>
        </is>
      </c>
      <c r="E3468" s="18" t="inlineStr">
        <is>
          <t>distance_to_river_km</t>
        </is>
      </c>
      <c r="F3468" s="18" t="inlineStr">
        <is>
          <t>spline value</t>
        </is>
      </c>
      <c r="G3468" s="18" t="n"/>
      <c r="H3468" s="33" t="n">
        <v>18.3</v>
      </c>
      <c r="I3468" s="33" t="n"/>
      <c r="J3468" s="33" t="n"/>
      <c r="K3468" s="34" t="n">
        <v>-1.053503318043029</v>
      </c>
      <c r="L3468" s="35">
        <f>IF(ISNUMBER(K3468),EXP(K3468),"")</f>
        <v/>
      </c>
      <c r="M3468" s="18" t="inlineStr">
        <is>
          <t>every value from 0.01 to 24.55 in steps of 0.01</t>
        </is>
      </c>
      <c r="N3468" s="18" t="inlineStr">
        <is>
          <t>buildings|large|distance_to_river_km</t>
        </is>
      </c>
    </row>
    <row r="3469">
      <c r="B3469" s="18" t="inlineStr">
        <is>
          <t>buildings|large|distance_to_river_km|18.31</t>
        </is>
      </c>
      <c r="C3469" s="18" t="inlineStr">
        <is>
          <t>buildings</t>
        </is>
      </c>
      <c r="D3469" s="18" t="inlineStr">
        <is>
          <t>large</t>
        </is>
      </c>
      <c r="E3469" s="18" t="inlineStr">
        <is>
          <t>distance_to_river_km</t>
        </is>
      </c>
      <c r="F3469" s="18" t="inlineStr">
        <is>
          <t>spline value</t>
        </is>
      </c>
      <c r="G3469" s="18" t="n"/>
      <c r="H3469" s="33" t="n">
        <v>18.31</v>
      </c>
      <c r="I3469" s="33" t="n"/>
      <c r="J3469" s="33" t="n"/>
      <c r="K3469" s="34" t="n">
        <v>-1.053598116995528</v>
      </c>
      <c r="L3469" s="35">
        <f>IF(ISNUMBER(K3469),EXP(K3469),"")</f>
        <v/>
      </c>
      <c r="M3469" s="18" t="inlineStr">
        <is>
          <t>every value from 0.01 to 24.55 in steps of 0.01</t>
        </is>
      </c>
      <c r="N3469" s="18" t="inlineStr">
        <is>
          <t>buildings|large|distance_to_river_km</t>
        </is>
      </c>
    </row>
    <row r="3470">
      <c r="B3470" s="18" t="inlineStr">
        <is>
          <t>buildings|large|distance_to_river_km|18.32</t>
        </is>
      </c>
      <c r="C3470" s="18" t="inlineStr">
        <is>
          <t>buildings</t>
        </is>
      </c>
      <c r="D3470" s="18" t="inlineStr">
        <is>
          <t>large</t>
        </is>
      </c>
      <c r="E3470" s="18" t="inlineStr">
        <is>
          <t>distance_to_river_km</t>
        </is>
      </c>
      <c r="F3470" s="18" t="inlineStr">
        <is>
          <t>spline value</t>
        </is>
      </c>
      <c r="G3470" s="18" t="n"/>
      <c r="H3470" s="33" t="n">
        <v>18.32</v>
      </c>
      <c r="I3470" s="33" t="n"/>
      <c r="J3470" s="33" t="n"/>
      <c r="K3470" s="34" t="n">
        <v>-1.053692752062259</v>
      </c>
      <c r="L3470" s="35">
        <f>IF(ISNUMBER(K3470),EXP(K3470),"")</f>
        <v/>
      </c>
      <c r="M3470" s="18" t="inlineStr">
        <is>
          <t>every value from 0.01 to 24.55 in steps of 0.01</t>
        </is>
      </c>
      <c r="N3470" s="18" t="inlineStr">
        <is>
          <t>buildings|large|distance_to_river_km</t>
        </is>
      </c>
    </row>
    <row r="3471">
      <c r="B3471" s="18" t="inlineStr">
        <is>
          <t>buildings|large|distance_to_river_km|18.33</t>
        </is>
      </c>
      <c r="C3471" s="18" t="inlineStr">
        <is>
          <t>buildings</t>
        </is>
      </c>
      <c r="D3471" s="18" t="inlineStr">
        <is>
          <t>large</t>
        </is>
      </c>
      <c r="E3471" s="18" t="inlineStr">
        <is>
          <t>distance_to_river_km</t>
        </is>
      </c>
      <c r="F3471" s="18" t="inlineStr">
        <is>
          <t>spline value</t>
        </is>
      </c>
      <c r="G3471" s="18" t="n"/>
      <c r="H3471" s="33" t="n">
        <v>18.33</v>
      </c>
      <c r="I3471" s="33" t="n"/>
      <c r="J3471" s="33" t="n"/>
      <c r="K3471" s="34" t="n">
        <v>-1.053787223156328</v>
      </c>
      <c r="L3471" s="35">
        <f>IF(ISNUMBER(K3471),EXP(K3471),"")</f>
        <v/>
      </c>
      <c r="M3471" s="18" t="inlineStr">
        <is>
          <t>every value from 0.01 to 24.55 in steps of 0.01</t>
        </is>
      </c>
      <c r="N3471" s="18" t="inlineStr">
        <is>
          <t>buildings|large|distance_to_river_km</t>
        </is>
      </c>
    </row>
    <row r="3472">
      <c r="B3472" s="18" t="inlineStr">
        <is>
          <t>buildings|large|distance_to_river_km|18.34</t>
        </is>
      </c>
      <c r="C3472" s="18" t="inlineStr">
        <is>
          <t>buildings</t>
        </is>
      </c>
      <c r="D3472" s="18" t="inlineStr">
        <is>
          <t>large</t>
        </is>
      </c>
      <c r="E3472" s="18" t="inlineStr">
        <is>
          <t>distance_to_river_km</t>
        </is>
      </c>
      <c r="F3472" s="18" t="inlineStr">
        <is>
          <t>spline value</t>
        </is>
      </c>
      <c r="G3472" s="18" t="n"/>
      <c r="H3472" s="33" t="n">
        <v>18.34</v>
      </c>
      <c r="I3472" s="33" t="n"/>
      <c r="J3472" s="33" t="n"/>
      <c r="K3472" s="34" t="n">
        <v>-1.053881530190838</v>
      </c>
      <c r="L3472" s="35">
        <f>IF(ISNUMBER(K3472),EXP(K3472),"")</f>
        <v/>
      </c>
      <c r="M3472" s="18" t="inlineStr">
        <is>
          <t>every value from 0.01 to 24.55 in steps of 0.01</t>
        </is>
      </c>
      <c r="N3472" s="18" t="inlineStr">
        <is>
          <t>buildings|large|distance_to_river_km</t>
        </is>
      </c>
    </row>
    <row r="3473">
      <c r="B3473" s="18" t="inlineStr">
        <is>
          <t>buildings|large|distance_to_river_km|18.35</t>
        </is>
      </c>
      <c r="C3473" s="18" t="inlineStr">
        <is>
          <t>buildings</t>
        </is>
      </c>
      <c r="D3473" s="18" t="inlineStr">
        <is>
          <t>large</t>
        </is>
      </c>
      <c r="E3473" s="18" t="inlineStr">
        <is>
          <t>distance_to_river_km</t>
        </is>
      </c>
      <c r="F3473" s="18" t="inlineStr">
        <is>
          <t>spline value</t>
        </is>
      </c>
      <c r="G3473" s="18" t="n"/>
      <c r="H3473" s="33" t="n">
        <v>18.35</v>
      </c>
      <c r="I3473" s="33" t="n"/>
      <c r="J3473" s="33" t="n"/>
      <c r="K3473" s="34" t="n">
        <v>-1.053975673078894</v>
      </c>
      <c r="L3473" s="35">
        <f>IF(ISNUMBER(K3473),EXP(K3473),"")</f>
        <v/>
      </c>
      <c r="M3473" s="18" t="inlineStr">
        <is>
          <t>every value from 0.01 to 24.55 in steps of 0.01</t>
        </is>
      </c>
      <c r="N3473" s="18" t="inlineStr">
        <is>
          <t>buildings|large|distance_to_river_km</t>
        </is>
      </c>
    </row>
    <row r="3474">
      <c r="B3474" s="18" t="inlineStr">
        <is>
          <t>buildings|large|distance_to_river_km|18.36</t>
        </is>
      </c>
      <c r="C3474" s="18" t="inlineStr">
        <is>
          <t>buildings</t>
        </is>
      </c>
      <c r="D3474" s="18" t="inlineStr">
        <is>
          <t>large</t>
        </is>
      </c>
      <c r="E3474" s="18" t="inlineStr">
        <is>
          <t>distance_to_river_km</t>
        </is>
      </c>
      <c r="F3474" s="18" t="inlineStr">
        <is>
          <t>spline value</t>
        </is>
      </c>
      <c r="G3474" s="18" t="n"/>
      <c r="H3474" s="33" t="n">
        <v>18.36</v>
      </c>
      <c r="I3474" s="33" t="n"/>
      <c r="J3474" s="33" t="n"/>
      <c r="K3474" s="34" t="n">
        <v>-1.054069651733599</v>
      </c>
      <c r="L3474" s="35">
        <f>IF(ISNUMBER(K3474),EXP(K3474),"")</f>
        <v/>
      </c>
      <c r="M3474" s="18" t="inlineStr">
        <is>
          <t>every value from 0.01 to 24.55 in steps of 0.01</t>
        </is>
      </c>
      <c r="N3474" s="18" t="inlineStr">
        <is>
          <t>buildings|large|distance_to_river_km</t>
        </is>
      </c>
    </row>
    <row r="3475">
      <c r="B3475" s="18" t="inlineStr">
        <is>
          <t>buildings|large|distance_to_river_km|18.37</t>
        </is>
      </c>
      <c r="C3475" s="18" t="inlineStr">
        <is>
          <t>buildings</t>
        </is>
      </c>
      <c r="D3475" s="18" t="inlineStr">
        <is>
          <t>large</t>
        </is>
      </c>
      <c r="E3475" s="18" t="inlineStr">
        <is>
          <t>distance_to_river_km</t>
        </is>
      </c>
      <c r="F3475" s="18" t="inlineStr">
        <is>
          <t>spline value</t>
        </is>
      </c>
      <c r="G3475" s="18" t="n"/>
      <c r="H3475" s="33" t="n">
        <v>18.37</v>
      </c>
      <c r="I3475" s="33" t="n"/>
      <c r="J3475" s="33" t="n"/>
      <c r="K3475" s="34" t="n">
        <v>-1.054163466068058</v>
      </c>
      <c r="L3475" s="35">
        <f>IF(ISNUMBER(K3475),EXP(K3475),"")</f>
        <v/>
      </c>
      <c r="M3475" s="18" t="inlineStr">
        <is>
          <t>every value from 0.01 to 24.55 in steps of 0.01</t>
        </is>
      </c>
      <c r="N3475" s="18" t="inlineStr">
        <is>
          <t>buildings|large|distance_to_river_km</t>
        </is>
      </c>
    </row>
    <row r="3476">
      <c r="B3476" s="18" t="inlineStr">
        <is>
          <t>buildings|large|distance_to_river_km|18.38</t>
        </is>
      </c>
      <c r="C3476" s="18" t="inlineStr">
        <is>
          <t>buildings</t>
        </is>
      </c>
      <c r="D3476" s="18" t="inlineStr">
        <is>
          <t>large</t>
        </is>
      </c>
      <c r="E3476" s="18" t="inlineStr">
        <is>
          <t>distance_to_river_km</t>
        </is>
      </c>
      <c r="F3476" s="18" t="inlineStr">
        <is>
          <t>spline value</t>
        </is>
      </c>
      <c r="G3476" s="18" t="n"/>
      <c r="H3476" s="33" t="n">
        <v>18.38</v>
      </c>
      <c r="I3476" s="33" t="n"/>
      <c r="J3476" s="33" t="n"/>
      <c r="K3476" s="34" t="n">
        <v>-1.054257115995374</v>
      </c>
      <c r="L3476" s="35">
        <f>IF(ISNUMBER(K3476),EXP(K3476),"")</f>
        <v/>
      </c>
      <c r="M3476" s="18" t="inlineStr">
        <is>
          <t>every value from 0.01 to 24.55 in steps of 0.01</t>
        </is>
      </c>
      <c r="N3476" s="18" t="inlineStr">
        <is>
          <t>buildings|large|distance_to_river_km</t>
        </is>
      </c>
    </row>
    <row r="3477">
      <c r="B3477" s="18" t="inlineStr">
        <is>
          <t>buildings|large|distance_to_river_km|18.39</t>
        </is>
      </c>
      <c r="C3477" s="18" t="inlineStr">
        <is>
          <t>buildings</t>
        </is>
      </c>
      <c r="D3477" s="18" t="inlineStr">
        <is>
          <t>large</t>
        </is>
      </c>
      <c r="E3477" s="18" t="inlineStr">
        <is>
          <t>distance_to_river_km</t>
        </is>
      </c>
      <c r="F3477" s="18" t="inlineStr">
        <is>
          <t>spline value</t>
        </is>
      </c>
      <c r="G3477" s="18" t="n"/>
      <c r="H3477" s="33" t="n">
        <v>18.39</v>
      </c>
      <c r="I3477" s="33" t="n"/>
      <c r="J3477" s="33" t="n"/>
      <c r="K3477" s="34" t="n">
        <v>-1.054350601428653</v>
      </c>
      <c r="L3477" s="35">
        <f>IF(ISNUMBER(K3477),EXP(K3477),"")</f>
        <v/>
      </c>
      <c r="M3477" s="18" t="inlineStr">
        <is>
          <t>every value from 0.01 to 24.55 in steps of 0.01</t>
        </is>
      </c>
      <c r="N3477" s="18" t="inlineStr">
        <is>
          <t>buildings|large|distance_to_river_km</t>
        </is>
      </c>
    </row>
    <row r="3478">
      <c r="B3478" s="18" t="inlineStr">
        <is>
          <t>buildings|large|distance_to_river_km|18.40</t>
        </is>
      </c>
      <c r="C3478" s="18" t="inlineStr">
        <is>
          <t>buildings</t>
        </is>
      </c>
      <c r="D3478" s="18" t="inlineStr">
        <is>
          <t>large</t>
        </is>
      </c>
      <c r="E3478" s="18" t="inlineStr">
        <is>
          <t>distance_to_river_km</t>
        </is>
      </c>
      <c r="F3478" s="18" t="inlineStr">
        <is>
          <t>spline value</t>
        </is>
      </c>
      <c r="G3478" s="18" t="n"/>
      <c r="H3478" s="33" t="n">
        <v>18.4</v>
      </c>
      <c r="I3478" s="33" t="n"/>
      <c r="J3478" s="33" t="n"/>
      <c r="K3478" s="34" t="n">
        <v>-1.054443922280996</v>
      </c>
      <c r="L3478" s="35">
        <f>IF(ISNUMBER(K3478),EXP(K3478),"")</f>
        <v/>
      </c>
      <c r="M3478" s="18" t="inlineStr">
        <is>
          <t>every value from 0.01 to 24.55 in steps of 0.01</t>
        </is>
      </c>
      <c r="N3478" s="18" t="inlineStr">
        <is>
          <t>buildings|large|distance_to_river_km</t>
        </is>
      </c>
    </row>
    <row r="3479">
      <c r="B3479" s="18" t="inlineStr">
        <is>
          <t>buildings|large|distance_to_river_km|18.41</t>
        </is>
      </c>
      <c r="C3479" s="18" t="inlineStr">
        <is>
          <t>buildings</t>
        </is>
      </c>
      <c r="D3479" s="18" t="inlineStr">
        <is>
          <t>large</t>
        </is>
      </c>
      <c r="E3479" s="18" t="inlineStr">
        <is>
          <t>distance_to_river_km</t>
        </is>
      </c>
      <c r="F3479" s="18" t="inlineStr">
        <is>
          <t>spline value</t>
        </is>
      </c>
      <c r="G3479" s="18" t="n"/>
      <c r="H3479" s="33" t="n">
        <v>18.41</v>
      </c>
      <c r="I3479" s="33" t="n"/>
      <c r="J3479" s="33" t="n"/>
      <c r="K3479" s="34" t="n">
        <v>-1.05453707846551</v>
      </c>
      <c r="L3479" s="35">
        <f>IF(ISNUMBER(K3479),EXP(K3479),"")</f>
        <v/>
      </c>
      <c r="M3479" s="18" t="inlineStr">
        <is>
          <t>every value from 0.01 to 24.55 in steps of 0.01</t>
        </is>
      </c>
      <c r="N3479" s="18" t="inlineStr">
        <is>
          <t>buildings|large|distance_to_river_km</t>
        </is>
      </c>
    </row>
    <row r="3480">
      <c r="B3480" s="18" t="inlineStr">
        <is>
          <t>buildings|large|distance_to_river_km|18.42</t>
        </is>
      </c>
      <c r="C3480" s="18" t="inlineStr">
        <is>
          <t>buildings</t>
        </is>
      </c>
      <c r="D3480" s="18" t="inlineStr">
        <is>
          <t>large</t>
        </is>
      </c>
      <c r="E3480" s="18" t="inlineStr">
        <is>
          <t>distance_to_river_km</t>
        </is>
      </c>
      <c r="F3480" s="18" t="inlineStr">
        <is>
          <t>spline value</t>
        </is>
      </c>
      <c r="G3480" s="18" t="n"/>
      <c r="H3480" s="33" t="n">
        <v>18.42</v>
      </c>
      <c r="I3480" s="33" t="n"/>
      <c r="J3480" s="33" t="n"/>
      <c r="K3480" s="34" t="n">
        <v>-1.054630069895298</v>
      </c>
      <c r="L3480" s="35">
        <f>IF(ISNUMBER(K3480),EXP(K3480),"")</f>
        <v/>
      </c>
      <c r="M3480" s="18" t="inlineStr">
        <is>
          <t>every value from 0.01 to 24.55 in steps of 0.01</t>
        </is>
      </c>
      <c r="N3480" s="18" t="inlineStr">
        <is>
          <t>buildings|large|distance_to_river_km</t>
        </is>
      </c>
    </row>
    <row r="3481">
      <c r="B3481" s="18" t="inlineStr">
        <is>
          <t>buildings|large|distance_to_river_km|18.43</t>
        </is>
      </c>
      <c r="C3481" s="18" t="inlineStr">
        <is>
          <t>buildings</t>
        </is>
      </c>
      <c r="D3481" s="18" t="inlineStr">
        <is>
          <t>large</t>
        </is>
      </c>
      <c r="E3481" s="18" t="inlineStr">
        <is>
          <t>distance_to_river_km</t>
        </is>
      </c>
      <c r="F3481" s="18" t="inlineStr">
        <is>
          <t>spline value</t>
        </is>
      </c>
      <c r="G3481" s="18" t="n"/>
      <c r="H3481" s="33" t="n">
        <v>18.43</v>
      </c>
      <c r="I3481" s="33" t="n"/>
      <c r="J3481" s="33" t="n"/>
      <c r="K3481" s="34" t="n">
        <v>-1.054722896483462</v>
      </c>
      <c r="L3481" s="35">
        <f>IF(ISNUMBER(K3481),EXP(K3481),"")</f>
        <v/>
      </c>
      <c r="M3481" s="18" t="inlineStr">
        <is>
          <t>every value from 0.01 to 24.55 in steps of 0.01</t>
        </is>
      </c>
      <c r="N3481" s="18" t="inlineStr">
        <is>
          <t>buildings|large|distance_to_river_km</t>
        </is>
      </c>
    </row>
    <row r="3482">
      <c r="B3482" s="18" t="inlineStr">
        <is>
          <t>buildings|large|distance_to_river_km|18.44</t>
        </is>
      </c>
      <c r="C3482" s="18" t="inlineStr">
        <is>
          <t>buildings</t>
        </is>
      </c>
      <c r="D3482" s="18" t="inlineStr">
        <is>
          <t>large</t>
        </is>
      </c>
      <c r="E3482" s="18" t="inlineStr">
        <is>
          <t>distance_to_river_km</t>
        </is>
      </c>
      <c r="F3482" s="18" t="inlineStr">
        <is>
          <t>spline value</t>
        </is>
      </c>
      <c r="G3482" s="18" t="n"/>
      <c r="H3482" s="33" t="n">
        <v>18.44</v>
      </c>
      <c r="I3482" s="33" t="n"/>
      <c r="J3482" s="33" t="n"/>
      <c r="K3482" s="34" t="n">
        <v>-1.054815558143109</v>
      </c>
      <c r="L3482" s="35">
        <f>IF(ISNUMBER(K3482),EXP(K3482),"")</f>
        <v/>
      </c>
      <c r="M3482" s="18" t="inlineStr">
        <is>
          <t>every value from 0.01 to 24.55 in steps of 0.01</t>
        </is>
      </c>
      <c r="N3482" s="18" t="inlineStr">
        <is>
          <t>buildings|large|distance_to_river_km</t>
        </is>
      </c>
    </row>
    <row r="3483">
      <c r="B3483" s="18" t="inlineStr">
        <is>
          <t>buildings|large|distance_to_river_km|18.45</t>
        </is>
      </c>
      <c r="C3483" s="18" t="inlineStr">
        <is>
          <t>buildings</t>
        </is>
      </c>
      <c r="D3483" s="18" t="inlineStr">
        <is>
          <t>large</t>
        </is>
      </c>
      <c r="E3483" s="18" t="inlineStr">
        <is>
          <t>distance_to_river_km</t>
        </is>
      </c>
      <c r="F3483" s="18" t="inlineStr">
        <is>
          <t>spline value</t>
        </is>
      </c>
      <c r="G3483" s="18" t="n"/>
      <c r="H3483" s="33" t="n">
        <v>18.45</v>
      </c>
      <c r="I3483" s="33" t="n"/>
      <c r="J3483" s="33" t="n"/>
      <c r="K3483" s="34" t="n">
        <v>-1.054908054787342</v>
      </c>
      <c r="L3483" s="35">
        <f>IF(ISNUMBER(K3483),EXP(K3483),"")</f>
        <v/>
      </c>
      <c r="M3483" s="18" t="inlineStr">
        <is>
          <t>every value from 0.01 to 24.55 in steps of 0.01</t>
        </is>
      </c>
      <c r="N3483" s="18" t="inlineStr">
        <is>
          <t>buildings|large|distance_to_river_km</t>
        </is>
      </c>
    </row>
    <row r="3484">
      <c r="B3484" s="18" t="inlineStr">
        <is>
          <t>buildings|large|distance_to_river_km|18.46</t>
        </is>
      </c>
      <c r="C3484" s="18" t="inlineStr">
        <is>
          <t>buildings</t>
        </is>
      </c>
      <c r="D3484" s="18" t="inlineStr">
        <is>
          <t>large</t>
        </is>
      </c>
      <c r="E3484" s="18" t="inlineStr">
        <is>
          <t>distance_to_river_km</t>
        </is>
      </c>
      <c r="F3484" s="18" t="inlineStr">
        <is>
          <t>spline value</t>
        </is>
      </c>
      <c r="G3484" s="18" t="n"/>
      <c r="H3484" s="33" t="n">
        <v>18.46</v>
      </c>
      <c r="I3484" s="33" t="n"/>
      <c r="J3484" s="33" t="n"/>
      <c r="K3484" s="34" t="n">
        <v>-1.055000386329265</v>
      </c>
      <c r="L3484" s="35">
        <f>IF(ISNUMBER(K3484),EXP(K3484),"")</f>
        <v/>
      </c>
      <c r="M3484" s="18" t="inlineStr">
        <is>
          <t>every value from 0.01 to 24.55 in steps of 0.01</t>
        </is>
      </c>
      <c r="N3484" s="18" t="inlineStr">
        <is>
          <t>buildings|large|distance_to_river_km</t>
        </is>
      </c>
    </row>
    <row r="3485">
      <c r="B3485" s="18" t="inlineStr">
        <is>
          <t>buildings|large|distance_to_river_km|18.47</t>
        </is>
      </c>
      <c r="C3485" s="18" t="inlineStr">
        <is>
          <t>buildings</t>
        </is>
      </c>
      <c r="D3485" s="18" t="inlineStr">
        <is>
          <t>large</t>
        </is>
      </c>
      <c r="E3485" s="18" t="inlineStr">
        <is>
          <t>distance_to_river_km</t>
        </is>
      </c>
      <c r="F3485" s="18" t="inlineStr">
        <is>
          <t>spline value</t>
        </is>
      </c>
      <c r="G3485" s="18" t="n"/>
      <c r="H3485" s="33" t="n">
        <v>18.47</v>
      </c>
      <c r="I3485" s="33" t="n"/>
      <c r="J3485" s="33" t="n"/>
      <c r="K3485" s="34" t="n">
        <v>-1.055092552681982</v>
      </c>
      <c r="L3485" s="35">
        <f>IF(ISNUMBER(K3485),EXP(K3485),"")</f>
        <v/>
      </c>
      <c r="M3485" s="18" t="inlineStr">
        <is>
          <t>every value from 0.01 to 24.55 in steps of 0.01</t>
        </is>
      </c>
      <c r="N3485" s="18" t="inlineStr">
        <is>
          <t>buildings|large|distance_to_river_km</t>
        </is>
      </c>
    </row>
    <row r="3486">
      <c r="B3486" s="18" t="inlineStr">
        <is>
          <t>buildings|large|distance_to_river_km|18.48</t>
        </is>
      </c>
      <c r="C3486" s="18" t="inlineStr">
        <is>
          <t>buildings</t>
        </is>
      </c>
      <c r="D3486" s="18" t="inlineStr">
        <is>
          <t>large</t>
        </is>
      </c>
      <c r="E3486" s="18" t="inlineStr">
        <is>
          <t>distance_to_river_km</t>
        </is>
      </c>
      <c r="F3486" s="18" t="inlineStr">
        <is>
          <t>spline value</t>
        </is>
      </c>
      <c r="G3486" s="18" t="n"/>
      <c r="H3486" s="33" t="n">
        <v>18.48</v>
      </c>
      <c r="I3486" s="33" t="n"/>
      <c r="J3486" s="33" t="n"/>
      <c r="K3486" s="34" t="n">
        <v>-1.055184553758597</v>
      </c>
      <c r="L3486" s="35">
        <f>IF(ISNUMBER(K3486),EXP(K3486),"")</f>
        <v/>
      </c>
      <c r="M3486" s="18" t="inlineStr">
        <is>
          <t>every value from 0.01 to 24.55 in steps of 0.01</t>
        </is>
      </c>
      <c r="N3486" s="18" t="inlineStr">
        <is>
          <t>buildings|large|distance_to_river_km</t>
        </is>
      </c>
    </row>
    <row r="3487">
      <c r="B3487" s="18" t="inlineStr">
        <is>
          <t>buildings|large|distance_to_river_km|18.49</t>
        </is>
      </c>
      <c r="C3487" s="18" t="inlineStr">
        <is>
          <t>buildings</t>
        </is>
      </c>
      <c r="D3487" s="18" t="inlineStr">
        <is>
          <t>large</t>
        </is>
      </c>
      <c r="E3487" s="18" t="inlineStr">
        <is>
          <t>distance_to_river_km</t>
        </is>
      </c>
      <c r="F3487" s="18" t="inlineStr">
        <is>
          <t>spline value</t>
        </is>
      </c>
      <c r="G3487" s="18" t="n"/>
      <c r="H3487" s="33" t="n">
        <v>18.49</v>
      </c>
      <c r="I3487" s="33" t="n"/>
      <c r="J3487" s="33" t="n"/>
      <c r="K3487" s="34" t="n">
        <v>-1.055276389472213</v>
      </c>
      <c r="L3487" s="35">
        <f>IF(ISNUMBER(K3487),EXP(K3487),"")</f>
        <v/>
      </c>
      <c r="M3487" s="18" t="inlineStr">
        <is>
          <t>every value from 0.01 to 24.55 in steps of 0.01</t>
        </is>
      </c>
      <c r="N3487" s="18" t="inlineStr">
        <is>
          <t>buildings|large|distance_to_river_km</t>
        </is>
      </c>
    </row>
    <row r="3488">
      <c r="B3488" s="18" t="inlineStr">
        <is>
          <t>buildings|large|distance_to_river_km|18.50</t>
        </is>
      </c>
      <c r="C3488" s="18" t="inlineStr">
        <is>
          <t>buildings</t>
        </is>
      </c>
      <c r="D3488" s="18" t="inlineStr">
        <is>
          <t>large</t>
        </is>
      </c>
      <c r="E3488" s="18" t="inlineStr">
        <is>
          <t>distance_to_river_km</t>
        </is>
      </c>
      <c r="F3488" s="18" t="inlineStr">
        <is>
          <t>spline value</t>
        </is>
      </c>
      <c r="G3488" s="18" t="n"/>
      <c r="H3488" s="33" t="n">
        <v>18.5</v>
      </c>
      <c r="I3488" s="33" t="n"/>
      <c r="J3488" s="33" t="n"/>
      <c r="K3488" s="34" t="n">
        <v>-1.055368059735937</v>
      </c>
      <c r="L3488" s="35">
        <f>IF(ISNUMBER(K3488),EXP(K3488),"")</f>
        <v/>
      </c>
      <c r="M3488" s="18" t="inlineStr">
        <is>
          <t>every value from 0.01 to 24.55 in steps of 0.01</t>
        </is>
      </c>
      <c r="N3488" s="18" t="inlineStr">
        <is>
          <t>buildings|large|distance_to_river_km</t>
        </is>
      </c>
    </row>
    <row r="3489">
      <c r="B3489" s="18" t="inlineStr">
        <is>
          <t>buildings|large|distance_to_river_km|18.51</t>
        </is>
      </c>
      <c r="C3489" s="18" t="inlineStr">
        <is>
          <t>buildings</t>
        </is>
      </c>
      <c r="D3489" s="18" t="inlineStr">
        <is>
          <t>large</t>
        </is>
      </c>
      <c r="E3489" s="18" t="inlineStr">
        <is>
          <t>distance_to_river_km</t>
        </is>
      </c>
      <c r="F3489" s="18" t="inlineStr">
        <is>
          <t>spline value</t>
        </is>
      </c>
      <c r="G3489" s="18" t="n"/>
      <c r="H3489" s="33" t="n">
        <v>18.51</v>
      </c>
      <c r="I3489" s="33" t="n"/>
      <c r="J3489" s="33" t="n"/>
      <c r="K3489" s="34" t="n">
        <v>-1.05545956446287</v>
      </c>
      <c r="L3489" s="35">
        <f>IF(ISNUMBER(K3489),EXP(K3489),"")</f>
        <v/>
      </c>
      <c r="M3489" s="18" t="inlineStr">
        <is>
          <t>every value from 0.01 to 24.55 in steps of 0.01</t>
        </is>
      </c>
      <c r="N3489" s="18" t="inlineStr">
        <is>
          <t>buildings|large|distance_to_river_km</t>
        </is>
      </c>
    </row>
    <row r="3490">
      <c r="B3490" s="18" t="inlineStr">
        <is>
          <t>buildings|large|distance_to_river_km|18.52</t>
        </is>
      </c>
      <c r="C3490" s="18" t="inlineStr">
        <is>
          <t>buildings</t>
        </is>
      </c>
      <c r="D3490" s="18" t="inlineStr">
        <is>
          <t>large</t>
        </is>
      </c>
      <c r="E3490" s="18" t="inlineStr">
        <is>
          <t>distance_to_river_km</t>
        </is>
      </c>
      <c r="F3490" s="18" t="inlineStr">
        <is>
          <t>spline value</t>
        </is>
      </c>
      <c r="G3490" s="18" t="n"/>
      <c r="H3490" s="33" t="n">
        <v>18.52</v>
      </c>
      <c r="I3490" s="33" t="n"/>
      <c r="J3490" s="33" t="n"/>
      <c r="K3490" s="34" t="n">
        <v>-1.055550903566118</v>
      </c>
      <c r="L3490" s="35">
        <f>IF(ISNUMBER(K3490),EXP(K3490),"")</f>
        <v/>
      </c>
      <c r="M3490" s="18" t="inlineStr">
        <is>
          <t>every value from 0.01 to 24.55 in steps of 0.01</t>
        </is>
      </c>
      <c r="N3490" s="18" t="inlineStr">
        <is>
          <t>buildings|large|distance_to_river_km</t>
        </is>
      </c>
    </row>
    <row r="3491">
      <c r="B3491" s="18" t="inlineStr">
        <is>
          <t>buildings|large|distance_to_river_km|18.53</t>
        </is>
      </c>
      <c r="C3491" s="18" t="inlineStr">
        <is>
          <t>buildings</t>
        </is>
      </c>
      <c r="D3491" s="18" t="inlineStr">
        <is>
          <t>large</t>
        </is>
      </c>
      <c r="E3491" s="18" t="inlineStr">
        <is>
          <t>distance_to_river_km</t>
        </is>
      </c>
      <c r="F3491" s="18" t="inlineStr">
        <is>
          <t>spline value</t>
        </is>
      </c>
      <c r="G3491" s="18" t="n"/>
      <c r="H3491" s="33" t="n">
        <v>18.53</v>
      </c>
      <c r="I3491" s="33" t="n"/>
      <c r="J3491" s="33" t="n"/>
      <c r="K3491" s="34" t="n">
        <v>-1.055642076958784</v>
      </c>
      <c r="L3491" s="35">
        <f>IF(ISNUMBER(K3491),EXP(K3491),"")</f>
        <v/>
      </c>
      <c r="M3491" s="18" t="inlineStr">
        <is>
          <t>every value from 0.01 to 24.55 in steps of 0.01</t>
        </is>
      </c>
      <c r="N3491" s="18" t="inlineStr">
        <is>
          <t>buildings|large|distance_to_river_km</t>
        </is>
      </c>
    </row>
    <row r="3492">
      <c r="B3492" s="18" t="inlineStr">
        <is>
          <t>buildings|large|distance_to_river_km|18.54</t>
        </is>
      </c>
      <c r="C3492" s="18" t="inlineStr">
        <is>
          <t>buildings</t>
        </is>
      </c>
      <c r="D3492" s="18" t="inlineStr">
        <is>
          <t>large</t>
        </is>
      </c>
      <c r="E3492" s="18" t="inlineStr">
        <is>
          <t>distance_to_river_km</t>
        </is>
      </c>
      <c r="F3492" s="18" t="inlineStr">
        <is>
          <t>spline value</t>
        </is>
      </c>
      <c r="G3492" s="18" t="n"/>
      <c r="H3492" s="33" t="n">
        <v>18.54</v>
      </c>
      <c r="I3492" s="33" t="n"/>
      <c r="J3492" s="33" t="n"/>
      <c r="K3492" s="34" t="n">
        <v>-1.055733084553972</v>
      </c>
      <c r="L3492" s="35">
        <f>IF(ISNUMBER(K3492),EXP(K3492),"")</f>
        <v/>
      </c>
      <c r="M3492" s="18" t="inlineStr">
        <is>
          <t>every value from 0.01 to 24.55 in steps of 0.01</t>
        </is>
      </c>
      <c r="N3492" s="18" t="inlineStr">
        <is>
          <t>buildings|large|distance_to_river_km</t>
        </is>
      </c>
    </row>
    <row r="3493">
      <c r="B3493" s="18" t="inlineStr">
        <is>
          <t>buildings|large|distance_to_river_km|18.55</t>
        </is>
      </c>
      <c r="C3493" s="18" t="inlineStr">
        <is>
          <t>buildings</t>
        </is>
      </c>
      <c r="D3493" s="18" t="inlineStr">
        <is>
          <t>large</t>
        </is>
      </c>
      <c r="E3493" s="18" t="inlineStr">
        <is>
          <t>distance_to_river_km</t>
        </is>
      </c>
      <c r="F3493" s="18" t="inlineStr">
        <is>
          <t>spline value</t>
        </is>
      </c>
      <c r="G3493" s="18" t="n"/>
      <c r="H3493" s="33" t="n">
        <v>18.55</v>
      </c>
      <c r="I3493" s="33" t="n"/>
      <c r="J3493" s="33" t="n"/>
      <c r="K3493" s="34" t="n">
        <v>-1.055823926264786</v>
      </c>
      <c r="L3493" s="35">
        <f>IF(ISNUMBER(K3493),EXP(K3493),"")</f>
        <v/>
      </c>
      <c r="M3493" s="18" t="inlineStr">
        <is>
          <t>every value from 0.01 to 24.55 in steps of 0.01</t>
        </is>
      </c>
      <c r="N3493" s="18" t="inlineStr">
        <is>
          <t>buildings|large|distance_to_river_km</t>
        </is>
      </c>
    </row>
    <row r="3494">
      <c r="B3494" s="18" t="inlineStr">
        <is>
          <t>buildings|large|distance_to_river_km|18.56</t>
        </is>
      </c>
      <c r="C3494" s="18" t="inlineStr">
        <is>
          <t>buildings</t>
        </is>
      </c>
      <c r="D3494" s="18" t="inlineStr">
        <is>
          <t>large</t>
        </is>
      </c>
      <c r="E3494" s="18" t="inlineStr">
        <is>
          <t>distance_to_river_km</t>
        </is>
      </c>
      <c r="F3494" s="18" t="inlineStr">
        <is>
          <t>spline value</t>
        </is>
      </c>
      <c r="G3494" s="18" t="n"/>
      <c r="H3494" s="33" t="n">
        <v>18.56</v>
      </c>
      <c r="I3494" s="33" t="n"/>
      <c r="J3494" s="33" t="n"/>
      <c r="K3494" s="34" t="n">
        <v>-1.055914602004332</v>
      </c>
      <c r="L3494" s="35">
        <f>IF(ISNUMBER(K3494),EXP(K3494),"")</f>
        <v/>
      </c>
      <c r="M3494" s="18" t="inlineStr">
        <is>
          <t>every value from 0.01 to 24.55 in steps of 0.01</t>
        </is>
      </c>
      <c r="N3494" s="18" t="inlineStr">
        <is>
          <t>buildings|large|distance_to_river_km</t>
        </is>
      </c>
    </row>
    <row r="3495">
      <c r="B3495" s="18" t="inlineStr">
        <is>
          <t>buildings|large|distance_to_river_km|18.57</t>
        </is>
      </c>
      <c r="C3495" s="18" t="inlineStr">
        <is>
          <t>buildings</t>
        </is>
      </c>
      <c r="D3495" s="18" t="inlineStr">
        <is>
          <t>large</t>
        </is>
      </c>
      <c r="E3495" s="18" t="inlineStr">
        <is>
          <t>distance_to_river_km</t>
        </is>
      </c>
      <c r="F3495" s="18" t="inlineStr">
        <is>
          <t>spline value</t>
        </is>
      </c>
      <c r="G3495" s="18" t="n"/>
      <c r="H3495" s="33" t="n">
        <v>18.57</v>
      </c>
      <c r="I3495" s="33" t="n"/>
      <c r="J3495" s="33" t="n"/>
      <c r="K3495" s="34" t="n">
        <v>-1.056005111685711</v>
      </c>
      <c r="L3495" s="35">
        <f>IF(ISNUMBER(K3495),EXP(K3495),"")</f>
        <v/>
      </c>
      <c r="M3495" s="18" t="inlineStr">
        <is>
          <t>every value from 0.01 to 24.55 in steps of 0.01</t>
        </is>
      </c>
      <c r="N3495" s="18" t="inlineStr">
        <is>
          <t>buildings|large|distance_to_river_km</t>
        </is>
      </c>
    </row>
    <row r="3496">
      <c r="B3496" s="18" t="inlineStr">
        <is>
          <t>buildings|large|distance_to_river_km|18.58</t>
        </is>
      </c>
      <c r="C3496" s="18" t="inlineStr">
        <is>
          <t>buildings</t>
        </is>
      </c>
      <c r="D3496" s="18" t="inlineStr">
        <is>
          <t>large</t>
        </is>
      </c>
      <c r="E3496" s="18" t="inlineStr">
        <is>
          <t>distance_to_river_km</t>
        </is>
      </c>
      <c r="F3496" s="18" t="inlineStr">
        <is>
          <t>spline value</t>
        </is>
      </c>
      <c r="G3496" s="18" t="n"/>
      <c r="H3496" s="33" t="n">
        <v>18.58</v>
      </c>
      <c r="I3496" s="33" t="n"/>
      <c r="J3496" s="33" t="n"/>
      <c r="K3496" s="34" t="n">
        <v>-1.056095455222029</v>
      </c>
      <c r="L3496" s="35">
        <f>IF(ISNUMBER(K3496),EXP(K3496),"")</f>
        <v/>
      </c>
      <c r="M3496" s="18" t="inlineStr">
        <is>
          <t>every value from 0.01 to 24.55 in steps of 0.01</t>
        </is>
      </c>
      <c r="N3496" s="18" t="inlineStr">
        <is>
          <t>buildings|large|distance_to_river_km</t>
        </is>
      </c>
    </row>
    <row r="3497">
      <c r="B3497" s="18" t="inlineStr">
        <is>
          <t>buildings|large|distance_to_river_km|18.59</t>
        </is>
      </c>
      <c r="C3497" s="18" t="inlineStr">
        <is>
          <t>buildings</t>
        </is>
      </c>
      <c r="D3497" s="18" t="inlineStr">
        <is>
          <t>large</t>
        </is>
      </c>
      <c r="E3497" s="18" t="inlineStr">
        <is>
          <t>distance_to_river_km</t>
        </is>
      </c>
      <c r="F3497" s="18" t="inlineStr">
        <is>
          <t>spline value</t>
        </is>
      </c>
      <c r="G3497" s="18" t="n"/>
      <c r="H3497" s="33" t="n">
        <v>18.59</v>
      </c>
      <c r="I3497" s="33" t="n"/>
      <c r="J3497" s="33" t="n"/>
      <c r="K3497" s="34" t="n">
        <v>-1.05618563252639</v>
      </c>
      <c r="L3497" s="35">
        <f>IF(ISNUMBER(K3497),EXP(K3497),"")</f>
        <v/>
      </c>
      <c r="M3497" s="18" t="inlineStr">
        <is>
          <t>every value from 0.01 to 24.55 in steps of 0.01</t>
        </is>
      </c>
      <c r="N3497" s="18" t="inlineStr">
        <is>
          <t>buildings|large|distance_to_river_km</t>
        </is>
      </c>
    </row>
    <row r="3498">
      <c r="B3498" s="18" t="inlineStr">
        <is>
          <t>buildings|large|distance_to_river_km|18.60</t>
        </is>
      </c>
      <c r="C3498" s="18" t="inlineStr">
        <is>
          <t>buildings</t>
        </is>
      </c>
      <c r="D3498" s="18" t="inlineStr">
        <is>
          <t>large</t>
        </is>
      </c>
      <c r="E3498" s="18" t="inlineStr">
        <is>
          <t>distance_to_river_km</t>
        </is>
      </c>
      <c r="F3498" s="18" t="inlineStr">
        <is>
          <t>spline value</t>
        </is>
      </c>
      <c r="G3498" s="18" t="n"/>
      <c r="H3498" s="33" t="n">
        <v>18.6</v>
      </c>
      <c r="I3498" s="33" t="n"/>
      <c r="J3498" s="33" t="n"/>
      <c r="K3498" s="34" t="n">
        <v>-1.056275643511897</v>
      </c>
      <c r="L3498" s="35">
        <f>IF(ISNUMBER(K3498),EXP(K3498),"")</f>
        <v/>
      </c>
      <c r="M3498" s="18" t="inlineStr">
        <is>
          <t>every value from 0.01 to 24.55 in steps of 0.01</t>
        </is>
      </c>
      <c r="N3498" s="18" t="inlineStr">
        <is>
          <t>buildings|large|distance_to_river_km</t>
        </is>
      </c>
    </row>
    <row r="3499">
      <c r="B3499" s="18" t="inlineStr">
        <is>
          <t>buildings|large|distance_to_river_km|18.61</t>
        </is>
      </c>
      <c r="C3499" s="18" t="inlineStr">
        <is>
          <t>buildings</t>
        </is>
      </c>
      <c r="D3499" s="18" t="inlineStr">
        <is>
          <t>large</t>
        </is>
      </c>
      <c r="E3499" s="18" t="inlineStr">
        <is>
          <t>distance_to_river_km</t>
        </is>
      </c>
      <c r="F3499" s="18" t="inlineStr">
        <is>
          <t>spline value</t>
        </is>
      </c>
      <c r="G3499" s="18" t="n"/>
      <c r="H3499" s="33" t="n">
        <v>18.61</v>
      </c>
      <c r="I3499" s="33" t="n"/>
      <c r="J3499" s="33" t="n"/>
      <c r="K3499" s="34" t="n">
        <v>-1.056365488091655</v>
      </c>
      <c r="L3499" s="35">
        <f>IF(ISNUMBER(K3499),EXP(K3499),"")</f>
        <v/>
      </c>
      <c r="M3499" s="18" t="inlineStr">
        <is>
          <t>every value from 0.01 to 24.55 in steps of 0.01</t>
        </is>
      </c>
      <c r="N3499" s="18" t="inlineStr">
        <is>
          <t>buildings|large|distance_to_river_km</t>
        </is>
      </c>
    </row>
    <row r="3500">
      <c r="B3500" s="18" t="inlineStr">
        <is>
          <t>buildings|large|distance_to_river_km|18.62</t>
        </is>
      </c>
      <c r="C3500" s="18" t="inlineStr">
        <is>
          <t>buildings</t>
        </is>
      </c>
      <c r="D3500" s="18" t="inlineStr">
        <is>
          <t>large</t>
        </is>
      </c>
      <c r="E3500" s="18" t="inlineStr">
        <is>
          <t>distance_to_river_km</t>
        </is>
      </c>
      <c r="F3500" s="18" t="inlineStr">
        <is>
          <t>spline value</t>
        </is>
      </c>
      <c r="G3500" s="18" t="n"/>
      <c r="H3500" s="33" t="n">
        <v>18.62</v>
      </c>
      <c r="I3500" s="33" t="n"/>
      <c r="J3500" s="33" t="n"/>
      <c r="K3500" s="34" t="n">
        <v>-1.056455166178768</v>
      </c>
      <c r="L3500" s="35">
        <f>IF(ISNUMBER(K3500),EXP(K3500),"")</f>
        <v/>
      </c>
      <c r="M3500" s="18" t="inlineStr">
        <is>
          <t>every value from 0.01 to 24.55 in steps of 0.01</t>
        </is>
      </c>
      <c r="N3500" s="18" t="inlineStr">
        <is>
          <t>buildings|large|distance_to_river_km</t>
        </is>
      </c>
    </row>
    <row r="3501">
      <c r="B3501" s="18" t="inlineStr">
        <is>
          <t>buildings|large|distance_to_river_km|18.63</t>
        </is>
      </c>
      <c r="C3501" s="18" t="inlineStr">
        <is>
          <t>buildings</t>
        </is>
      </c>
      <c r="D3501" s="18" t="inlineStr">
        <is>
          <t>large</t>
        </is>
      </c>
      <c r="E3501" s="18" t="inlineStr">
        <is>
          <t>distance_to_river_km</t>
        </is>
      </c>
      <c r="F3501" s="18" t="inlineStr">
        <is>
          <t>spline value</t>
        </is>
      </c>
      <c r="G3501" s="18" t="n"/>
      <c r="H3501" s="33" t="n">
        <v>18.63</v>
      </c>
      <c r="I3501" s="33" t="n"/>
      <c r="J3501" s="33" t="n"/>
      <c r="K3501" s="34" t="n">
        <v>-1.056544677686339</v>
      </c>
      <c r="L3501" s="35">
        <f>IF(ISNUMBER(K3501),EXP(K3501),"")</f>
        <v/>
      </c>
      <c r="M3501" s="18" t="inlineStr">
        <is>
          <t>every value from 0.01 to 24.55 in steps of 0.01</t>
        </is>
      </c>
      <c r="N3501" s="18" t="inlineStr">
        <is>
          <t>buildings|large|distance_to_river_km</t>
        </is>
      </c>
    </row>
    <row r="3502">
      <c r="B3502" s="18" t="inlineStr">
        <is>
          <t>buildings|large|distance_to_river_km|18.64</t>
        </is>
      </c>
      <c r="C3502" s="18" t="inlineStr">
        <is>
          <t>buildings</t>
        </is>
      </c>
      <c r="D3502" s="18" t="inlineStr">
        <is>
          <t>large</t>
        </is>
      </c>
      <c r="E3502" s="18" t="inlineStr">
        <is>
          <t>distance_to_river_km</t>
        </is>
      </c>
      <c r="F3502" s="18" t="inlineStr">
        <is>
          <t>spline value</t>
        </is>
      </c>
      <c r="G3502" s="18" t="n"/>
      <c r="H3502" s="33" t="n">
        <v>18.64</v>
      </c>
      <c r="I3502" s="33" t="n"/>
      <c r="J3502" s="33" t="n"/>
      <c r="K3502" s="34" t="n">
        <v>-1.056634022527474</v>
      </c>
      <c r="L3502" s="35">
        <f>IF(ISNUMBER(K3502),EXP(K3502),"")</f>
        <v/>
      </c>
      <c r="M3502" s="18" t="inlineStr">
        <is>
          <t>every value from 0.01 to 24.55 in steps of 0.01</t>
        </is>
      </c>
      <c r="N3502" s="18" t="inlineStr">
        <is>
          <t>buildings|large|distance_to_river_km</t>
        </is>
      </c>
    </row>
    <row r="3503">
      <c r="B3503" s="18" t="inlineStr">
        <is>
          <t>buildings|large|distance_to_river_km|18.65</t>
        </is>
      </c>
      <c r="C3503" s="18" t="inlineStr">
        <is>
          <t>buildings</t>
        </is>
      </c>
      <c r="D3503" s="18" t="inlineStr">
        <is>
          <t>large</t>
        </is>
      </c>
      <c r="E3503" s="18" t="inlineStr">
        <is>
          <t>distance_to_river_km</t>
        </is>
      </c>
      <c r="F3503" s="18" t="inlineStr">
        <is>
          <t>spline value</t>
        </is>
      </c>
      <c r="G3503" s="18" t="n"/>
      <c r="H3503" s="33" t="n">
        <v>18.65</v>
      </c>
      <c r="I3503" s="33" t="n"/>
      <c r="J3503" s="33" t="n"/>
      <c r="K3503" s="34" t="n">
        <v>-1.056723200615275</v>
      </c>
      <c r="L3503" s="35">
        <f>IF(ISNUMBER(K3503),EXP(K3503),"")</f>
        <v/>
      </c>
      <c r="M3503" s="18" t="inlineStr">
        <is>
          <t>every value from 0.01 to 24.55 in steps of 0.01</t>
        </is>
      </c>
      <c r="N3503" s="18" t="inlineStr">
        <is>
          <t>buildings|large|distance_to_river_km</t>
        </is>
      </c>
    </row>
    <row r="3504">
      <c r="B3504" s="18" t="inlineStr">
        <is>
          <t>buildings|large|distance_to_river_km|18.66</t>
        </is>
      </c>
      <c r="C3504" s="18" t="inlineStr">
        <is>
          <t>buildings</t>
        </is>
      </c>
      <c r="D3504" s="18" t="inlineStr">
        <is>
          <t>large</t>
        </is>
      </c>
      <c r="E3504" s="18" t="inlineStr">
        <is>
          <t>distance_to_river_km</t>
        </is>
      </c>
      <c r="F3504" s="18" t="inlineStr">
        <is>
          <t>spline value</t>
        </is>
      </c>
      <c r="G3504" s="18" t="n"/>
      <c r="H3504" s="33" t="n">
        <v>18.66</v>
      </c>
      <c r="I3504" s="33" t="n"/>
      <c r="J3504" s="33" t="n"/>
      <c r="K3504" s="34" t="n">
        <v>-1.056812211862847</v>
      </c>
      <c r="L3504" s="35">
        <f>IF(ISNUMBER(K3504),EXP(K3504),"")</f>
        <v/>
      </c>
      <c r="M3504" s="18" t="inlineStr">
        <is>
          <t>every value from 0.01 to 24.55 in steps of 0.01</t>
        </is>
      </c>
      <c r="N3504" s="18" t="inlineStr">
        <is>
          <t>buildings|large|distance_to_river_km</t>
        </is>
      </c>
    </row>
    <row r="3505">
      <c r="B3505" s="18" t="inlineStr">
        <is>
          <t>buildings|large|distance_to_river_km|18.67</t>
        </is>
      </c>
      <c r="C3505" s="18" t="inlineStr">
        <is>
          <t>buildings</t>
        </is>
      </c>
      <c r="D3505" s="18" t="inlineStr">
        <is>
          <t>large</t>
        </is>
      </c>
      <c r="E3505" s="18" t="inlineStr">
        <is>
          <t>distance_to_river_km</t>
        </is>
      </c>
      <c r="F3505" s="18" t="inlineStr">
        <is>
          <t>spline value</t>
        </is>
      </c>
      <c r="G3505" s="18" t="n"/>
      <c r="H3505" s="33" t="n">
        <v>18.67</v>
      </c>
      <c r="I3505" s="33" t="n"/>
      <c r="J3505" s="33" t="n"/>
      <c r="K3505" s="34" t="n">
        <v>-1.056901056183294</v>
      </c>
      <c r="L3505" s="35">
        <f>IF(ISNUMBER(K3505),EXP(K3505),"")</f>
        <v/>
      </c>
      <c r="M3505" s="18" t="inlineStr">
        <is>
          <t>every value from 0.01 to 24.55 in steps of 0.01</t>
        </is>
      </c>
      <c r="N3505" s="18" t="inlineStr">
        <is>
          <t>buildings|large|distance_to_river_km</t>
        </is>
      </c>
    </row>
    <row r="3506">
      <c r="B3506" s="18" t="inlineStr">
        <is>
          <t>buildings|large|distance_to_river_km|18.68</t>
        </is>
      </c>
      <c r="C3506" s="18" t="inlineStr">
        <is>
          <t>buildings</t>
        </is>
      </c>
      <c r="D3506" s="18" t="inlineStr">
        <is>
          <t>large</t>
        </is>
      </c>
      <c r="E3506" s="18" t="inlineStr">
        <is>
          <t>distance_to_river_km</t>
        </is>
      </c>
      <c r="F3506" s="18" t="inlineStr">
        <is>
          <t>spline value</t>
        </is>
      </c>
      <c r="G3506" s="18" t="n"/>
      <c r="H3506" s="33" t="n">
        <v>18.68</v>
      </c>
      <c r="I3506" s="33" t="n"/>
      <c r="J3506" s="33" t="n"/>
      <c r="K3506" s="34" t="n">
        <v>-1.05698973348972</v>
      </c>
      <c r="L3506" s="35">
        <f>IF(ISNUMBER(K3506),EXP(K3506),"")</f>
        <v/>
      </c>
      <c r="M3506" s="18" t="inlineStr">
        <is>
          <t>every value from 0.01 to 24.55 in steps of 0.01</t>
        </is>
      </c>
      <c r="N3506" s="18" t="inlineStr">
        <is>
          <t>buildings|large|distance_to_river_km</t>
        </is>
      </c>
    </row>
    <row r="3507">
      <c r="B3507" s="18" t="inlineStr">
        <is>
          <t>buildings|large|distance_to_river_km|18.69</t>
        </is>
      </c>
      <c r="C3507" s="18" t="inlineStr">
        <is>
          <t>buildings</t>
        </is>
      </c>
      <c r="D3507" s="18" t="inlineStr">
        <is>
          <t>large</t>
        </is>
      </c>
      <c r="E3507" s="18" t="inlineStr">
        <is>
          <t>distance_to_river_km</t>
        </is>
      </c>
      <c r="F3507" s="18" t="inlineStr">
        <is>
          <t>spline value</t>
        </is>
      </c>
      <c r="G3507" s="18" t="n"/>
      <c r="H3507" s="33" t="n">
        <v>18.69</v>
      </c>
      <c r="I3507" s="33" t="n"/>
      <c r="J3507" s="33" t="n"/>
      <c r="K3507" s="34" t="n">
        <v>-1.057078243695229</v>
      </c>
      <c r="L3507" s="35">
        <f>IF(ISNUMBER(K3507),EXP(K3507),"")</f>
        <v/>
      </c>
      <c r="M3507" s="18" t="inlineStr">
        <is>
          <t>every value from 0.01 to 24.55 in steps of 0.01</t>
        </is>
      </c>
      <c r="N3507" s="18" t="inlineStr">
        <is>
          <t>buildings|large|distance_to_river_km</t>
        </is>
      </c>
    </row>
    <row r="3508">
      <c r="B3508" s="18" t="inlineStr">
        <is>
          <t>buildings|large|distance_to_river_km|18.70</t>
        </is>
      </c>
      <c r="C3508" s="18" t="inlineStr">
        <is>
          <t>buildings</t>
        </is>
      </c>
      <c r="D3508" s="18" t="inlineStr">
        <is>
          <t>large</t>
        </is>
      </c>
      <c r="E3508" s="18" t="inlineStr">
        <is>
          <t>distance_to_river_km</t>
        </is>
      </c>
      <c r="F3508" s="18" t="inlineStr">
        <is>
          <t>spline value</t>
        </is>
      </c>
      <c r="G3508" s="18" t="n"/>
      <c r="H3508" s="33" t="n">
        <v>18.7</v>
      </c>
      <c r="I3508" s="33" t="n"/>
      <c r="J3508" s="33" t="n"/>
      <c r="K3508" s="34" t="n">
        <v>-1.057166586712926</v>
      </c>
      <c r="L3508" s="35">
        <f>IF(ISNUMBER(K3508),EXP(K3508),"")</f>
        <v/>
      </c>
      <c r="M3508" s="18" t="inlineStr">
        <is>
          <t>every value from 0.01 to 24.55 in steps of 0.01</t>
        </is>
      </c>
      <c r="N3508" s="18" t="inlineStr">
        <is>
          <t>buildings|large|distance_to_river_km</t>
        </is>
      </c>
    </row>
    <row r="3509">
      <c r="B3509" s="18" t="inlineStr">
        <is>
          <t>buildings|large|distance_to_river_km|18.71</t>
        </is>
      </c>
      <c r="C3509" s="18" t="inlineStr">
        <is>
          <t>buildings</t>
        </is>
      </c>
      <c r="D3509" s="18" t="inlineStr">
        <is>
          <t>large</t>
        </is>
      </c>
      <c r="E3509" s="18" t="inlineStr">
        <is>
          <t>distance_to_river_km</t>
        </is>
      </c>
      <c r="F3509" s="18" t="inlineStr">
        <is>
          <t>spline value</t>
        </is>
      </c>
      <c r="G3509" s="18" t="n"/>
      <c r="H3509" s="33" t="n">
        <v>18.71</v>
      </c>
      <c r="I3509" s="33" t="n"/>
      <c r="J3509" s="33" t="n"/>
      <c r="K3509" s="34" t="n">
        <v>-1.057254762455913</v>
      </c>
      <c r="L3509" s="35">
        <f>IF(ISNUMBER(K3509),EXP(K3509),"")</f>
        <v/>
      </c>
      <c r="M3509" s="18" t="inlineStr">
        <is>
          <t>every value from 0.01 to 24.55 in steps of 0.01</t>
        </is>
      </c>
      <c r="N3509" s="18" t="inlineStr">
        <is>
          <t>buildings|large|distance_to_river_km</t>
        </is>
      </c>
    </row>
    <row r="3510">
      <c r="B3510" s="18" t="inlineStr">
        <is>
          <t>buildings|large|distance_to_river_km|18.72</t>
        </is>
      </c>
      <c r="C3510" s="18" t="inlineStr">
        <is>
          <t>buildings</t>
        </is>
      </c>
      <c r="D3510" s="18" t="inlineStr">
        <is>
          <t>large</t>
        </is>
      </c>
      <c r="E3510" s="18" t="inlineStr">
        <is>
          <t>distance_to_river_km</t>
        </is>
      </c>
      <c r="F3510" s="18" t="inlineStr">
        <is>
          <t>spline value</t>
        </is>
      </c>
      <c r="G3510" s="18" t="n"/>
      <c r="H3510" s="33" t="n">
        <v>18.72</v>
      </c>
      <c r="I3510" s="33" t="n"/>
      <c r="J3510" s="33" t="n"/>
      <c r="K3510" s="34" t="n">
        <v>-1.057342770837296</v>
      </c>
      <c r="L3510" s="35">
        <f>IF(ISNUMBER(K3510),EXP(K3510),"")</f>
        <v/>
      </c>
      <c r="M3510" s="18" t="inlineStr">
        <is>
          <t>every value from 0.01 to 24.55 in steps of 0.01</t>
        </is>
      </c>
      <c r="N3510" s="18" t="inlineStr">
        <is>
          <t>buildings|large|distance_to_river_km</t>
        </is>
      </c>
    </row>
    <row r="3511">
      <c r="B3511" s="18" t="inlineStr">
        <is>
          <t>buildings|large|distance_to_river_km|18.73</t>
        </is>
      </c>
      <c r="C3511" s="18" t="inlineStr">
        <is>
          <t>buildings</t>
        </is>
      </c>
      <c r="D3511" s="18" t="inlineStr">
        <is>
          <t>large</t>
        </is>
      </c>
      <c r="E3511" s="18" t="inlineStr">
        <is>
          <t>distance_to_river_km</t>
        </is>
      </c>
      <c r="F3511" s="18" t="inlineStr">
        <is>
          <t>spline value</t>
        </is>
      </c>
      <c r="G3511" s="18" t="n"/>
      <c r="H3511" s="33" t="n">
        <v>18.73</v>
      </c>
      <c r="I3511" s="33" t="n"/>
      <c r="J3511" s="33" t="n"/>
      <c r="K3511" s="34" t="n">
        <v>-1.057430611770177</v>
      </c>
      <c r="L3511" s="35">
        <f>IF(ISNUMBER(K3511),EXP(K3511),"")</f>
        <v/>
      </c>
      <c r="M3511" s="18" t="inlineStr">
        <is>
          <t>every value from 0.01 to 24.55 in steps of 0.01</t>
        </is>
      </c>
      <c r="N3511" s="18" t="inlineStr">
        <is>
          <t>buildings|large|distance_to_river_km</t>
        </is>
      </c>
    </row>
    <row r="3512">
      <c r="B3512" s="18" t="inlineStr">
        <is>
          <t>buildings|large|distance_to_river_km|18.74</t>
        </is>
      </c>
      <c r="C3512" s="18" t="inlineStr">
        <is>
          <t>buildings</t>
        </is>
      </c>
      <c r="D3512" s="18" t="inlineStr">
        <is>
          <t>large</t>
        </is>
      </c>
      <c r="E3512" s="18" t="inlineStr">
        <is>
          <t>distance_to_river_km</t>
        </is>
      </c>
      <c r="F3512" s="18" t="inlineStr">
        <is>
          <t>spline value</t>
        </is>
      </c>
      <c r="G3512" s="18" t="n"/>
      <c r="H3512" s="33" t="n">
        <v>18.74</v>
      </c>
      <c r="I3512" s="33" t="n"/>
      <c r="J3512" s="33" t="n"/>
      <c r="K3512" s="34" t="n">
        <v>-1.057518285167663</v>
      </c>
      <c r="L3512" s="35">
        <f>IF(ISNUMBER(K3512),EXP(K3512),"")</f>
        <v/>
      </c>
      <c r="M3512" s="18" t="inlineStr">
        <is>
          <t>every value from 0.01 to 24.55 in steps of 0.01</t>
        </is>
      </c>
      <c r="N3512" s="18" t="inlineStr">
        <is>
          <t>buildings|large|distance_to_river_km</t>
        </is>
      </c>
    </row>
    <row r="3513">
      <c r="B3513" s="18" t="inlineStr">
        <is>
          <t>buildings|large|distance_to_river_km|18.75</t>
        </is>
      </c>
      <c r="C3513" s="18" t="inlineStr">
        <is>
          <t>buildings</t>
        </is>
      </c>
      <c r="D3513" s="18" t="inlineStr">
        <is>
          <t>large</t>
        </is>
      </c>
      <c r="E3513" s="18" t="inlineStr">
        <is>
          <t>distance_to_river_km</t>
        </is>
      </c>
      <c r="F3513" s="18" t="inlineStr">
        <is>
          <t>spline value</t>
        </is>
      </c>
      <c r="G3513" s="18" t="n"/>
      <c r="H3513" s="33" t="n">
        <v>18.75</v>
      </c>
      <c r="I3513" s="33" t="n"/>
      <c r="J3513" s="33" t="n"/>
      <c r="K3513" s="34" t="n">
        <v>-1.057605790942855</v>
      </c>
      <c r="L3513" s="35">
        <f>IF(ISNUMBER(K3513),EXP(K3513),"")</f>
        <v/>
      </c>
      <c r="M3513" s="18" t="inlineStr">
        <is>
          <t>every value from 0.01 to 24.55 in steps of 0.01</t>
        </is>
      </c>
      <c r="N3513" s="18" t="inlineStr">
        <is>
          <t>buildings|large|distance_to_river_km</t>
        </is>
      </c>
    </row>
    <row r="3514">
      <c r="B3514" s="18" t="inlineStr">
        <is>
          <t>buildings|large|distance_to_river_km|18.76</t>
        </is>
      </c>
      <c r="C3514" s="18" t="inlineStr">
        <is>
          <t>buildings</t>
        </is>
      </c>
      <c r="D3514" s="18" t="inlineStr">
        <is>
          <t>large</t>
        </is>
      </c>
      <c r="E3514" s="18" t="inlineStr">
        <is>
          <t>distance_to_river_km</t>
        </is>
      </c>
      <c r="F3514" s="18" t="inlineStr">
        <is>
          <t>spline value</t>
        </is>
      </c>
      <c r="G3514" s="18" t="n"/>
      <c r="H3514" s="33" t="n">
        <v>18.76</v>
      </c>
      <c r="I3514" s="33" t="n"/>
      <c r="J3514" s="33" t="n"/>
      <c r="K3514" s="34" t="n">
        <v>-1.057693129008859</v>
      </c>
      <c r="L3514" s="35">
        <f>IF(ISNUMBER(K3514),EXP(K3514),"")</f>
        <v/>
      </c>
      <c r="M3514" s="18" t="inlineStr">
        <is>
          <t>every value from 0.01 to 24.55 in steps of 0.01</t>
        </is>
      </c>
      <c r="N3514" s="18" t="inlineStr">
        <is>
          <t>buildings|large|distance_to_river_km</t>
        </is>
      </c>
    </row>
    <row r="3515">
      <c r="B3515" s="18" t="inlineStr">
        <is>
          <t>buildings|large|distance_to_river_km|18.77</t>
        </is>
      </c>
      <c r="C3515" s="18" t="inlineStr">
        <is>
          <t>buildings</t>
        </is>
      </c>
      <c r="D3515" s="18" t="inlineStr">
        <is>
          <t>large</t>
        </is>
      </c>
      <c r="E3515" s="18" t="inlineStr">
        <is>
          <t>distance_to_river_km</t>
        </is>
      </c>
      <c r="F3515" s="18" t="inlineStr">
        <is>
          <t>spline value</t>
        </is>
      </c>
      <c r="G3515" s="18" t="n"/>
      <c r="H3515" s="33" t="n">
        <v>18.77</v>
      </c>
      <c r="I3515" s="33" t="n"/>
      <c r="J3515" s="33" t="n"/>
      <c r="K3515" s="34" t="n">
        <v>-1.057780299278778</v>
      </c>
      <c r="L3515" s="35">
        <f>IF(ISNUMBER(K3515),EXP(K3515),"")</f>
        <v/>
      </c>
      <c r="M3515" s="18" t="inlineStr">
        <is>
          <t>every value from 0.01 to 24.55 in steps of 0.01</t>
        </is>
      </c>
      <c r="N3515" s="18" t="inlineStr">
        <is>
          <t>buildings|large|distance_to_river_km</t>
        </is>
      </c>
    </row>
    <row r="3516">
      <c r="B3516" s="18" t="inlineStr">
        <is>
          <t>buildings|large|distance_to_river_km|18.78</t>
        </is>
      </c>
      <c r="C3516" s="18" t="inlineStr">
        <is>
          <t>buildings</t>
        </is>
      </c>
      <c r="D3516" s="18" t="inlineStr">
        <is>
          <t>large</t>
        </is>
      </c>
      <c r="E3516" s="18" t="inlineStr">
        <is>
          <t>distance_to_river_km</t>
        </is>
      </c>
      <c r="F3516" s="18" t="inlineStr">
        <is>
          <t>spline value</t>
        </is>
      </c>
      <c r="G3516" s="18" t="n"/>
      <c r="H3516" s="33" t="n">
        <v>18.78</v>
      </c>
      <c r="I3516" s="33" t="n"/>
      <c r="J3516" s="33" t="n"/>
      <c r="K3516" s="34" t="n">
        <v>-1.057867301665717</v>
      </c>
      <c r="L3516" s="35">
        <f>IF(ISNUMBER(K3516),EXP(K3516),"")</f>
        <v/>
      </c>
      <c r="M3516" s="18" t="inlineStr">
        <is>
          <t>every value from 0.01 to 24.55 in steps of 0.01</t>
        </is>
      </c>
      <c r="N3516" s="18" t="inlineStr">
        <is>
          <t>buildings|large|distance_to_river_km</t>
        </is>
      </c>
    </row>
    <row r="3517">
      <c r="B3517" s="18" t="inlineStr">
        <is>
          <t>buildings|large|distance_to_river_km|18.79</t>
        </is>
      </c>
      <c r="C3517" s="18" t="inlineStr">
        <is>
          <t>buildings</t>
        </is>
      </c>
      <c r="D3517" s="18" t="inlineStr">
        <is>
          <t>large</t>
        </is>
      </c>
      <c r="E3517" s="18" t="inlineStr">
        <is>
          <t>distance_to_river_km</t>
        </is>
      </c>
      <c r="F3517" s="18" t="inlineStr">
        <is>
          <t>spline value</t>
        </is>
      </c>
      <c r="G3517" s="18" t="n"/>
      <c r="H3517" s="33" t="n">
        <v>18.79</v>
      </c>
      <c r="I3517" s="33" t="n"/>
      <c r="J3517" s="33" t="n"/>
      <c r="K3517" s="34" t="n">
        <v>-1.05795413608278</v>
      </c>
      <c r="L3517" s="35">
        <f>IF(ISNUMBER(K3517),EXP(K3517),"")</f>
        <v/>
      </c>
      <c r="M3517" s="18" t="inlineStr">
        <is>
          <t>every value from 0.01 to 24.55 in steps of 0.01</t>
        </is>
      </c>
      <c r="N3517" s="18" t="inlineStr">
        <is>
          <t>buildings|large|distance_to_river_km</t>
        </is>
      </c>
    </row>
    <row r="3518">
      <c r="B3518" s="18" t="inlineStr">
        <is>
          <t>buildings|large|distance_to_river_km|18.80</t>
        </is>
      </c>
      <c r="C3518" s="18" t="inlineStr">
        <is>
          <t>buildings</t>
        </is>
      </c>
      <c r="D3518" s="18" t="inlineStr">
        <is>
          <t>large</t>
        </is>
      </c>
      <c r="E3518" s="18" t="inlineStr">
        <is>
          <t>distance_to_river_km</t>
        </is>
      </c>
      <c r="F3518" s="18" t="inlineStr">
        <is>
          <t>spline value</t>
        </is>
      </c>
      <c r="G3518" s="18" t="n"/>
      <c r="H3518" s="33" t="n">
        <v>18.8</v>
      </c>
      <c r="I3518" s="33" t="n"/>
      <c r="J3518" s="33" t="n"/>
      <c r="K3518" s="34" t="n">
        <v>-1.05804080244307</v>
      </c>
      <c r="L3518" s="35">
        <f>IF(ISNUMBER(K3518),EXP(K3518),"")</f>
        <v/>
      </c>
      <c r="M3518" s="18" t="inlineStr">
        <is>
          <t>every value from 0.01 to 24.55 in steps of 0.01</t>
        </is>
      </c>
      <c r="N3518" s="18" t="inlineStr">
        <is>
          <t>buildings|large|distance_to_river_km</t>
        </is>
      </c>
    </row>
    <row r="3519">
      <c r="B3519" s="18" t="inlineStr">
        <is>
          <t>buildings|large|distance_to_river_km|18.81</t>
        </is>
      </c>
      <c r="C3519" s="18" t="inlineStr">
        <is>
          <t>buildings</t>
        </is>
      </c>
      <c r="D3519" s="18" t="inlineStr">
        <is>
          <t>large</t>
        </is>
      </c>
      <c r="E3519" s="18" t="inlineStr">
        <is>
          <t>distance_to_river_km</t>
        </is>
      </c>
      <c r="F3519" s="18" t="inlineStr">
        <is>
          <t>spline value</t>
        </is>
      </c>
      <c r="G3519" s="18" t="n"/>
      <c r="H3519" s="33" t="n">
        <v>18.81</v>
      </c>
      <c r="I3519" s="33" t="n"/>
      <c r="J3519" s="33" t="n"/>
      <c r="K3519" s="34" t="n">
        <v>-1.058127300659692</v>
      </c>
      <c r="L3519" s="35">
        <f>IF(ISNUMBER(K3519),EXP(K3519),"")</f>
        <v/>
      </c>
      <c r="M3519" s="18" t="inlineStr">
        <is>
          <t>every value from 0.01 to 24.55 in steps of 0.01</t>
        </is>
      </c>
      <c r="N3519" s="18" t="inlineStr">
        <is>
          <t>buildings|large|distance_to_river_km</t>
        </is>
      </c>
    </row>
    <row r="3520">
      <c r="B3520" s="18" t="inlineStr">
        <is>
          <t>buildings|large|distance_to_river_km|18.82</t>
        </is>
      </c>
      <c r="C3520" s="18" t="inlineStr">
        <is>
          <t>buildings</t>
        </is>
      </c>
      <c r="D3520" s="18" t="inlineStr">
        <is>
          <t>large</t>
        </is>
      </c>
      <c r="E3520" s="18" t="inlineStr">
        <is>
          <t>distance_to_river_km</t>
        </is>
      </c>
      <c r="F3520" s="18" t="inlineStr">
        <is>
          <t>spline value</t>
        </is>
      </c>
      <c r="G3520" s="18" t="n"/>
      <c r="H3520" s="33" t="n">
        <v>18.82</v>
      </c>
      <c r="I3520" s="33" t="n"/>
      <c r="J3520" s="33" t="n"/>
      <c r="K3520" s="34" t="n">
        <v>-1.058213630645748</v>
      </c>
      <c r="L3520" s="35">
        <f>IF(ISNUMBER(K3520),EXP(K3520),"")</f>
        <v/>
      </c>
      <c r="M3520" s="18" t="inlineStr">
        <is>
          <t>every value from 0.01 to 24.55 in steps of 0.01</t>
        </is>
      </c>
      <c r="N3520" s="18" t="inlineStr">
        <is>
          <t>buildings|large|distance_to_river_km</t>
        </is>
      </c>
    </row>
    <row r="3521">
      <c r="B3521" s="18" t="inlineStr">
        <is>
          <t>buildings|large|distance_to_river_km|18.83</t>
        </is>
      </c>
      <c r="C3521" s="18" t="inlineStr">
        <is>
          <t>buildings</t>
        </is>
      </c>
      <c r="D3521" s="18" t="inlineStr">
        <is>
          <t>large</t>
        </is>
      </c>
      <c r="E3521" s="18" t="inlineStr">
        <is>
          <t>distance_to_river_km</t>
        </is>
      </c>
      <c r="F3521" s="18" t="inlineStr">
        <is>
          <t>spline value</t>
        </is>
      </c>
      <c r="G3521" s="18" t="n"/>
      <c r="H3521" s="33" t="n">
        <v>18.83</v>
      </c>
      <c r="I3521" s="33" t="n"/>
      <c r="J3521" s="33" t="n"/>
      <c r="K3521" s="34" t="n">
        <v>-1.058299792314346</v>
      </c>
      <c r="L3521" s="35">
        <f>IF(ISNUMBER(K3521),EXP(K3521),"")</f>
        <v/>
      </c>
      <c r="M3521" s="18" t="inlineStr">
        <is>
          <t>every value from 0.01 to 24.55 in steps of 0.01</t>
        </is>
      </c>
      <c r="N3521" s="18" t="inlineStr">
        <is>
          <t>buildings|large|distance_to_river_km</t>
        </is>
      </c>
    </row>
    <row r="3522">
      <c r="B3522" s="18" t="inlineStr">
        <is>
          <t>buildings|large|distance_to_river_km|18.84</t>
        </is>
      </c>
      <c r="C3522" s="18" t="inlineStr">
        <is>
          <t>buildings</t>
        </is>
      </c>
      <c r="D3522" s="18" t="inlineStr">
        <is>
          <t>large</t>
        </is>
      </c>
      <c r="E3522" s="18" t="inlineStr">
        <is>
          <t>distance_to_river_km</t>
        </is>
      </c>
      <c r="F3522" s="18" t="inlineStr">
        <is>
          <t>spline value</t>
        </is>
      </c>
      <c r="G3522" s="18" t="n"/>
      <c r="H3522" s="33" t="n">
        <v>18.84</v>
      </c>
      <c r="I3522" s="33" t="n"/>
      <c r="J3522" s="33" t="n"/>
      <c r="K3522" s="34" t="n">
        <v>-1.058385785578587</v>
      </c>
      <c r="L3522" s="35">
        <f>IF(ISNUMBER(K3522),EXP(K3522),"")</f>
        <v/>
      </c>
      <c r="M3522" s="18" t="inlineStr">
        <is>
          <t>every value from 0.01 to 24.55 in steps of 0.01</t>
        </is>
      </c>
      <c r="N3522" s="18" t="inlineStr">
        <is>
          <t>buildings|large|distance_to_river_km</t>
        </is>
      </c>
    </row>
    <row r="3523">
      <c r="B3523" s="18" t="inlineStr">
        <is>
          <t>buildings|large|distance_to_river_km|18.85</t>
        </is>
      </c>
      <c r="C3523" s="18" t="inlineStr">
        <is>
          <t>buildings</t>
        </is>
      </c>
      <c r="D3523" s="18" t="inlineStr">
        <is>
          <t>large</t>
        </is>
      </c>
      <c r="E3523" s="18" t="inlineStr">
        <is>
          <t>distance_to_river_km</t>
        </is>
      </c>
      <c r="F3523" s="18" t="inlineStr">
        <is>
          <t>spline value</t>
        </is>
      </c>
      <c r="G3523" s="18" t="n"/>
      <c r="H3523" s="33" t="n">
        <v>18.85</v>
      </c>
      <c r="I3523" s="33" t="n"/>
      <c r="J3523" s="33" t="n"/>
      <c r="K3523" s="34" t="n">
        <v>-1.058471610351575</v>
      </c>
      <c r="L3523" s="35">
        <f>IF(ISNUMBER(K3523),EXP(K3523),"")</f>
        <v/>
      </c>
      <c r="M3523" s="18" t="inlineStr">
        <is>
          <t>every value from 0.01 to 24.55 in steps of 0.01</t>
        </is>
      </c>
      <c r="N3523" s="18" t="inlineStr">
        <is>
          <t>buildings|large|distance_to_river_km</t>
        </is>
      </c>
    </row>
    <row r="3524">
      <c r="B3524" s="18" t="inlineStr">
        <is>
          <t>buildings|large|distance_to_river_km|18.86</t>
        </is>
      </c>
      <c r="C3524" s="18" t="inlineStr">
        <is>
          <t>buildings</t>
        </is>
      </c>
      <c r="D3524" s="18" t="inlineStr">
        <is>
          <t>large</t>
        </is>
      </c>
      <c r="E3524" s="18" t="inlineStr">
        <is>
          <t>distance_to_river_km</t>
        </is>
      </c>
      <c r="F3524" s="18" t="inlineStr">
        <is>
          <t>spline value</t>
        </is>
      </c>
      <c r="G3524" s="18" t="n"/>
      <c r="H3524" s="33" t="n">
        <v>18.86</v>
      </c>
      <c r="I3524" s="33" t="n"/>
      <c r="J3524" s="33" t="n"/>
      <c r="K3524" s="34" t="n">
        <v>-1.058557266546415</v>
      </c>
      <c r="L3524" s="35">
        <f>IF(ISNUMBER(K3524),EXP(K3524),"")</f>
        <v/>
      </c>
      <c r="M3524" s="18" t="inlineStr">
        <is>
          <t>every value from 0.01 to 24.55 in steps of 0.01</t>
        </is>
      </c>
      <c r="N3524" s="18" t="inlineStr">
        <is>
          <t>buildings|large|distance_to_river_km</t>
        </is>
      </c>
    </row>
    <row r="3525">
      <c r="B3525" s="18" t="inlineStr">
        <is>
          <t>buildings|large|distance_to_river_km|18.87</t>
        </is>
      </c>
      <c r="C3525" s="18" t="inlineStr">
        <is>
          <t>buildings</t>
        </is>
      </c>
      <c r="D3525" s="18" t="inlineStr">
        <is>
          <t>large</t>
        </is>
      </c>
      <c r="E3525" s="18" t="inlineStr">
        <is>
          <t>distance_to_river_km</t>
        </is>
      </c>
      <c r="F3525" s="18" t="inlineStr">
        <is>
          <t>spline value</t>
        </is>
      </c>
      <c r="G3525" s="18" t="n"/>
      <c r="H3525" s="33" t="n">
        <v>18.87</v>
      </c>
      <c r="I3525" s="33" t="n"/>
      <c r="J3525" s="33" t="n"/>
      <c r="K3525" s="34" t="n">
        <v>-1.058642754076212</v>
      </c>
      <c r="L3525" s="35">
        <f>IF(ISNUMBER(K3525),EXP(K3525),"")</f>
        <v/>
      </c>
      <c r="M3525" s="18" t="inlineStr">
        <is>
          <t>every value from 0.01 to 24.55 in steps of 0.01</t>
        </is>
      </c>
      <c r="N3525" s="18" t="inlineStr">
        <is>
          <t>buildings|large|distance_to_river_km</t>
        </is>
      </c>
    </row>
    <row r="3526">
      <c r="B3526" s="18" t="inlineStr">
        <is>
          <t>buildings|large|distance_to_river_km|18.88</t>
        </is>
      </c>
      <c r="C3526" s="18" t="inlineStr">
        <is>
          <t>buildings</t>
        </is>
      </c>
      <c r="D3526" s="18" t="inlineStr">
        <is>
          <t>large</t>
        </is>
      </c>
      <c r="E3526" s="18" t="inlineStr">
        <is>
          <t>distance_to_river_km</t>
        </is>
      </c>
      <c r="F3526" s="18" t="inlineStr">
        <is>
          <t>spline value</t>
        </is>
      </c>
      <c r="G3526" s="18" t="n"/>
      <c r="H3526" s="33" t="n">
        <v>18.88</v>
      </c>
      <c r="I3526" s="33" t="n"/>
      <c r="J3526" s="33" t="n"/>
      <c r="K3526" s="34" t="n">
        <v>-1.058728072854068</v>
      </c>
      <c r="L3526" s="35">
        <f>IF(ISNUMBER(K3526),EXP(K3526),"")</f>
        <v/>
      </c>
      <c r="M3526" s="18" t="inlineStr">
        <is>
          <t>every value from 0.01 to 24.55 in steps of 0.01</t>
        </is>
      </c>
      <c r="N3526" s="18" t="inlineStr">
        <is>
          <t>buildings|large|distance_to_river_km</t>
        </is>
      </c>
    </row>
    <row r="3527">
      <c r="B3527" s="18" t="inlineStr">
        <is>
          <t>buildings|large|distance_to_river_km|18.89</t>
        </is>
      </c>
      <c r="C3527" s="18" t="inlineStr">
        <is>
          <t>buildings</t>
        </is>
      </c>
      <c r="D3527" s="18" t="inlineStr">
        <is>
          <t>large</t>
        </is>
      </c>
      <c r="E3527" s="18" t="inlineStr">
        <is>
          <t>distance_to_river_km</t>
        </is>
      </c>
      <c r="F3527" s="18" t="inlineStr">
        <is>
          <t>spline value</t>
        </is>
      </c>
      <c r="G3527" s="18" t="n"/>
      <c r="H3527" s="33" t="n">
        <v>18.89</v>
      </c>
      <c r="I3527" s="33" t="n"/>
      <c r="J3527" s="33" t="n"/>
      <c r="K3527" s="34" t="n">
        <v>-1.058813222793088</v>
      </c>
      <c r="L3527" s="35">
        <f>IF(ISNUMBER(K3527),EXP(K3527),"")</f>
        <v/>
      </c>
      <c r="M3527" s="18" t="inlineStr">
        <is>
          <t>every value from 0.01 to 24.55 in steps of 0.01</t>
        </is>
      </c>
      <c r="N3527" s="18" t="inlineStr">
        <is>
          <t>buildings|large|distance_to_river_km</t>
        </is>
      </c>
    </row>
    <row r="3528">
      <c r="B3528" s="18" t="inlineStr">
        <is>
          <t>buildings|large|distance_to_river_km|18.90</t>
        </is>
      </c>
      <c r="C3528" s="18" t="inlineStr">
        <is>
          <t>buildings</t>
        </is>
      </c>
      <c r="D3528" s="18" t="inlineStr">
        <is>
          <t>large</t>
        </is>
      </c>
      <c r="E3528" s="18" t="inlineStr">
        <is>
          <t>distance_to_river_km</t>
        </is>
      </c>
      <c r="F3528" s="18" t="inlineStr">
        <is>
          <t>spline value</t>
        </is>
      </c>
      <c r="G3528" s="18" t="n"/>
      <c r="H3528" s="33" t="n">
        <v>18.9</v>
      </c>
      <c r="I3528" s="33" t="n"/>
      <c r="J3528" s="33" t="n"/>
      <c r="K3528" s="34" t="n">
        <v>-1.058898203806377</v>
      </c>
      <c r="L3528" s="35">
        <f>IF(ISNUMBER(K3528),EXP(K3528),"")</f>
        <v/>
      </c>
      <c r="M3528" s="18" t="inlineStr">
        <is>
          <t>every value from 0.01 to 24.55 in steps of 0.01</t>
        </is>
      </c>
      <c r="N3528" s="18" t="inlineStr">
        <is>
          <t>buildings|large|distance_to_river_km</t>
        </is>
      </c>
    </row>
    <row r="3529">
      <c r="B3529" s="18" t="inlineStr">
        <is>
          <t>buildings|large|distance_to_river_km|18.91</t>
        </is>
      </c>
      <c r="C3529" s="18" t="inlineStr">
        <is>
          <t>buildings</t>
        </is>
      </c>
      <c r="D3529" s="18" t="inlineStr">
        <is>
          <t>large</t>
        </is>
      </c>
      <c r="E3529" s="18" t="inlineStr">
        <is>
          <t>distance_to_river_km</t>
        </is>
      </c>
      <c r="F3529" s="18" t="inlineStr">
        <is>
          <t>spline value</t>
        </is>
      </c>
      <c r="G3529" s="18" t="n"/>
      <c r="H3529" s="33" t="n">
        <v>18.91</v>
      </c>
      <c r="I3529" s="33" t="n"/>
      <c r="J3529" s="33" t="n"/>
      <c r="K3529" s="34" t="n">
        <v>-1.058983015807037</v>
      </c>
      <c r="L3529" s="35">
        <f>IF(ISNUMBER(K3529),EXP(K3529),"")</f>
        <v/>
      </c>
      <c r="M3529" s="18" t="inlineStr">
        <is>
          <t>every value from 0.01 to 24.55 in steps of 0.01</t>
        </is>
      </c>
      <c r="N3529" s="18" t="inlineStr">
        <is>
          <t>buildings|large|distance_to_river_km</t>
        </is>
      </c>
    </row>
    <row r="3530">
      <c r="B3530" s="18" t="inlineStr">
        <is>
          <t>buildings|large|distance_to_river_km|18.92</t>
        </is>
      </c>
      <c r="C3530" s="18" t="inlineStr">
        <is>
          <t>buildings</t>
        </is>
      </c>
      <c r="D3530" s="18" t="inlineStr">
        <is>
          <t>large</t>
        </is>
      </c>
      <c r="E3530" s="18" t="inlineStr">
        <is>
          <t>distance_to_river_km</t>
        </is>
      </c>
      <c r="F3530" s="18" t="inlineStr">
        <is>
          <t>spline value</t>
        </is>
      </c>
      <c r="G3530" s="18" t="n"/>
      <c r="H3530" s="33" t="n">
        <v>18.92</v>
      </c>
      <c r="I3530" s="33" t="n"/>
      <c r="J3530" s="33" t="n"/>
      <c r="K3530" s="34" t="n">
        <v>-1.059067658708174</v>
      </c>
      <c r="L3530" s="35">
        <f>IF(ISNUMBER(K3530),EXP(K3530),"")</f>
        <v/>
      </c>
      <c r="M3530" s="18" t="inlineStr">
        <is>
          <t>every value from 0.01 to 24.55 in steps of 0.01</t>
        </is>
      </c>
      <c r="N3530" s="18" t="inlineStr">
        <is>
          <t>buildings|large|distance_to_river_km</t>
        </is>
      </c>
    </row>
    <row r="3531">
      <c r="B3531" s="18" t="inlineStr">
        <is>
          <t>buildings|large|distance_to_river_km|18.93</t>
        </is>
      </c>
      <c r="C3531" s="18" t="inlineStr">
        <is>
          <t>buildings</t>
        </is>
      </c>
      <c r="D3531" s="18" t="inlineStr">
        <is>
          <t>large</t>
        </is>
      </c>
      <c r="E3531" s="18" t="inlineStr">
        <is>
          <t>distance_to_river_km</t>
        </is>
      </c>
      <c r="F3531" s="18" t="inlineStr">
        <is>
          <t>spline value</t>
        </is>
      </c>
      <c r="G3531" s="18" t="n"/>
      <c r="H3531" s="33" t="n">
        <v>18.93</v>
      </c>
      <c r="I3531" s="33" t="n"/>
      <c r="J3531" s="33" t="n"/>
      <c r="K3531" s="34" t="n">
        <v>-1.059152132422891</v>
      </c>
      <c r="L3531" s="35">
        <f>IF(ISNUMBER(K3531),EXP(K3531),"")</f>
        <v/>
      </c>
      <c r="M3531" s="18" t="inlineStr">
        <is>
          <t>every value from 0.01 to 24.55 in steps of 0.01</t>
        </is>
      </c>
      <c r="N3531" s="18" t="inlineStr">
        <is>
          <t>buildings|large|distance_to_river_km</t>
        </is>
      </c>
    </row>
    <row r="3532">
      <c r="B3532" s="18" t="inlineStr">
        <is>
          <t>buildings|large|distance_to_river_km|18.94</t>
        </is>
      </c>
      <c r="C3532" s="18" t="inlineStr">
        <is>
          <t>buildings</t>
        </is>
      </c>
      <c r="D3532" s="18" t="inlineStr">
        <is>
          <t>large</t>
        </is>
      </c>
      <c r="E3532" s="18" t="inlineStr">
        <is>
          <t>distance_to_river_km</t>
        </is>
      </c>
      <c r="F3532" s="18" t="inlineStr">
        <is>
          <t>spline value</t>
        </is>
      </c>
      <c r="G3532" s="18" t="n"/>
      <c r="H3532" s="33" t="n">
        <v>18.94</v>
      </c>
      <c r="I3532" s="33" t="n"/>
      <c r="J3532" s="33" t="n"/>
      <c r="K3532" s="34" t="n">
        <v>-1.059236436864292</v>
      </c>
      <c r="L3532" s="35">
        <f>IF(ISNUMBER(K3532),EXP(K3532),"")</f>
        <v/>
      </c>
      <c r="M3532" s="18" t="inlineStr">
        <is>
          <t>every value from 0.01 to 24.55 in steps of 0.01</t>
        </is>
      </c>
      <c r="N3532" s="18" t="inlineStr">
        <is>
          <t>buildings|large|distance_to_river_km</t>
        </is>
      </c>
    </row>
    <row r="3533">
      <c r="B3533" s="18" t="inlineStr">
        <is>
          <t>buildings|large|distance_to_river_km|18.95</t>
        </is>
      </c>
      <c r="C3533" s="18" t="inlineStr">
        <is>
          <t>buildings</t>
        </is>
      </c>
      <c r="D3533" s="18" t="inlineStr">
        <is>
          <t>large</t>
        </is>
      </c>
      <c r="E3533" s="18" t="inlineStr">
        <is>
          <t>distance_to_river_km</t>
        </is>
      </c>
      <c r="F3533" s="18" t="inlineStr">
        <is>
          <t>spline value</t>
        </is>
      </c>
      <c r="G3533" s="18" t="n"/>
      <c r="H3533" s="33" t="n">
        <v>18.95</v>
      </c>
      <c r="I3533" s="33" t="n"/>
      <c r="J3533" s="33" t="n"/>
      <c r="K3533" s="34" t="n">
        <v>-1.059320571945481</v>
      </c>
      <c r="L3533" s="35">
        <f>IF(ISNUMBER(K3533),EXP(K3533),"")</f>
        <v/>
      </c>
      <c r="M3533" s="18" t="inlineStr">
        <is>
          <t>every value from 0.01 to 24.55 in steps of 0.01</t>
        </is>
      </c>
      <c r="N3533" s="18" t="inlineStr">
        <is>
          <t>buildings|large|distance_to_river_km</t>
        </is>
      </c>
    </row>
    <row r="3534">
      <c r="B3534" s="18" t="inlineStr">
        <is>
          <t>buildings|large|distance_to_river_km|18.96</t>
        </is>
      </c>
      <c r="C3534" s="18" t="inlineStr">
        <is>
          <t>buildings</t>
        </is>
      </c>
      <c r="D3534" s="18" t="inlineStr">
        <is>
          <t>large</t>
        </is>
      </c>
      <c r="E3534" s="18" t="inlineStr">
        <is>
          <t>distance_to_river_km</t>
        </is>
      </c>
      <c r="F3534" s="18" t="inlineStr">
        <is>
          <t>spline value</t>
        </is>
      </c>
      <c r="G3534" s="18" t="n"/>
      <c r="H3534" s="33" t="n">
        <v>18.96</v>
      </c>
      <c r="I3534" s="33" t="n"/>
      <c r="J3534" s="33" t="n"/>
      <c r="K3534" s="34" t="n">
        <v>-1.059404537579563</v>
      </c>
      <c r="L3534" s="35">
        <f>IF(ISNUMBER(K3534),EXP(K3534),"")</f>
        <v/>
      </c>
      <c r="M3534" s="18" t="inlineStr">
        <is>
          <t>every value from 0.01 to 24.55 in steps of 0.01</t>
        </is>
      </c>
      <c r="N3534" s="18" t="inlineStr">
        <is>
          <t>buildings|large|distance_to_river_km</t>
        </is>
      </c>
    </row>
    <row r="3535">
      <c r="B3535" s="18" t="inlineStr">
        <is>
          <t>buildings|large|distance_to_river_km|18.97</t>
        </is>
      </c>
      <c r="C3535" s="18" t="inlineStr">
        <is>
          <t>buildings</t>
        </is>
      </c>
      <c r="D3535" s="18" t="inlineStr">
        <is>
          <t>large</t>
        </is>
      </c>
      <c r="E3535" s="18" t="inlineStr">
        <is>
          <t>distance_to_river_km</t>
        </is>
      </c>
      <c r="F3535" s="18" t="inlineStr">
        <is>
          <t>spline value</t>
        </is>
      </c>
      <c r="G3535" s="18" t="n"/>
      <c r="H3535" s="33" t="n">
        <v>18.97</v>
      </c>
      <c r="I3535" s="33" t="n"/>
      <c r="J3535" s="33" t="n"/>
      <c r="K3535" s="34" t="n">
        <v>-1.059488333679641</v>
      </c>
      <c r="L3535" s="35">
        <f>IF(ISNUMBER(K3535),EXP(K3535),"")</f>
        <v/>
      </c>
      <c r="M3535" s="18" t="inlineStr">
        <is>
          <t>every value from 0.01 to 24.55 in steps of 0.01</t>
        </is>
      </c>
      <c r="N3535" s="18" t="inlineStr">
        <is>
          <t>buildings|large|distance_to_river_km</t>
        </is>
      </c>
    </row>
    <row r="3536">
      <c r="B3536" s="18" t="inlineStr">
        <is>
          <t>buildings|large|distance_to_river_km|18.98</t>
        </is>
      </c>
      <c r="C3536" s="18" t="inlineStr">
        <is>
          <t>buildings</t>
        </is>
      </c>
      <c r="D3536" s="18" t="inlineStr">
        <is>
          <t>large</t>
        </is>
      </c>
      <c r="E3536" s="18" t="inlineStr">
        <is>
          <t>distance_to_river_km</t>
        </is>
      </c>
      <c r="F3536" s="18" t="inlineStr">
        <is>
          <t>spline value</t>
        </is>
      </c>
      <c r="G3536" s="18" t="n"/>
      <c r="H3536" s="33" t="n">
        <v>18.98</v>
      </c>
      <c r="I3536" s="33" t="n"/>
      <c r="J3536" s="33" t="n"/>
      <c r="K3536" s="34" t="n">
        <v>-1.05957196015882</v>
      </c>
      <c r="L3536" s="35">
        <f>IF(ISNUMBER(K3536),EXP(K3536),"")</f>
        <v/>
      </c>
      <c r="M3536" s="18" t="inlineStr">
        <is>
          <t>every value from 0.01 to 24.55 in steps of 0.01</t>
        </is>
      </c>
      <c r="N3536" s="18" t="inlineStr">
        <is>
          <t>buildings|large|distance_to_river_km</t>
        </is>
      </c>
    </row>
    <row r="3537">
      <c r="B3537" s="18" t="inlineStr">
        <is>
          <t>buildings|large|distance_to_river_km|18.99</t>
        </is>
      </c>
      <c r="C3537" s="18" t="inlineStr">
        <is>
          <t>buildings</t>
        </is>
      </c>
      <c r="D3537" s="18" t="inlineStr">
        <is>
          <t>large</t>
        </is>
      </c>
      <c r="E3537" s="18" t="inlineStr">
        <is>
          <t>distance_to_river_km</t>
        </is>
      </c>
      <c r="F3537" s="18" t="inlineStr">
        <is>
          <t>spline value</t>
        </is>
      </c>
      <c r="G3537" s="18" t="n"/>
      <c r="H3537" s="33" t="n">
        <v>18.99</v>
      </c>
      <c r="I3537" s="33" t="n"/>
      <c r="J3537" s="33" t="n"/>
      <c r="K3537" s="34" t="n">
        <v>-1.059655416930203</v>
      </c>
      <c r="L3537" s="35">
        <f>IF(ISNUMBER(K3537),EXP(K3537),"")</f>
        <v/>
      </c>
      <c r="M3537" s="18" t="inlineStr">
        <is>
          <t>every value from 0.01 to 24.55 in steps of 0.01</t>
        </is>
      </c>
      <c r="N3537" s="18" t="inlineStr">
        <is>
          <t>buildings|large|distance_to_river_km</t>
        </is>
      </c>
    </row>
    <row r="3538">
      <c r="B3538" s="18" t="inlineStr">
        <is>
          <t>buildings|large|distance_to_river_km|19.00</t>
        </is>
      </c>
      <c r="C3538" s="18" t="inlineStr">
        <is>
          <t>buildings</t>
        </is>
      </c>
      <c r="D3538" s="18" t="inlineStr">
        <is>
          <t>large</t>
        </is>
      </c>
      <c r="E3538" s="18" t="inlineStr">
        <is>
          <t>distance_to_river_km</t>
        </is>
      </c>
      <c r="F3538" s="18" t="inlineStr">
        <is>
          <t>spline value</t>
        </is>
      </c>
      <c r="G3538" s="18" t="n"/>
      <c r="H3538" s="33" t="n">
        <v>19</v>
      </c>
      <c r="I3538" s="33" t="n"/>
      <c r="J3538" s="33" t="n"/>
      <c r="K3538" s="34" t="n">
        <v>-1.059738703906895</v>
      </c>
      <c r="L3538" s="35">
        <f>IF(ISNUMBER(K3538),EXP(K3538),"")</f>
        <v/>
      </c>
      <c r="M3538" s="18" t="inlineStr">
        <is>
          <t>every value from 0.01 to 24.55 in steps of 0.01</t>
        </is>
      </c>
      <c r="N3538" s="18" t="inlineStr">
        <is>
          <t>buildings|large|distance_to_river_km</t>
        </is>
      </c>
    </row>
    <row r="3539">
      <c r="B3539" s="18" t="inlineStr">
        <is>
          <t>buildings|large|distance_to_river_km|19.01</t>
        </is>
      </c>
      <c r="C3539" s="18" t="inlineStr">
        <is>
          <t>buildings</t>
        </is>
      </c>
      <c r="D3539" s="18" t="inlineStr">
        <is>
          <t>large</t>
        </is>
      </c>
      <c r="E3539" s="18" t="inlineStr">
        <is>
          <t>distance_to_river_km</t>
        </is>
      </c>
      <c r="F3539" s="18" t="inlineStr">
        <is>
          <t>spline value</t>
        </is>
      </c>
      <c r="G3539" s="18" t="n"/>
      <c r="H3539" s="33" t="n">
        <v>19.01</v>
      </c>
      <c r="I3539" s="33" t="n"/>
      <c r="J3539" s="33" t="n"/>
      <c r="K3539" s="34" t="n">
        <v>-1.059821821001999</v>
      </c>
      <c r="L3539" s="35">
        <f>IF(ISNUMBER(K3539),EXP(K3539),"")</f>
        <v/>
      </c>
      <c r="M3539" s="18" t="inlineStr">
        <is>
          <t>every value from 0.01 to 24.55 in steps of 0.01</t>
        </is>
      </c>
      <c r="N3539" s="18" t="inlineStr">
        <is>
          <t>buildings|large|distance_to_river_km</t>
        </is>
      </c>
    </row>
    <row r="3540">
      <c r="B3540" s="18" t="inlineStr">
        <is>
          <t>buildings|large|distance_to_river_km|19.02</t>
        </is>
      </c>
      <c r="C3540" s="18" t="inlineStr">
        <is>
          <t>buildings</t>
        </is>
      </c>
      <c r="D3540" s="18" t="inlineStr">
        <is>
          <t>large</t>
        </is>
      </c>
      <c r="E3540" s="18" t="inlineStr">
        <is>
          <t>distance_to_river_km</t>
        </is>
      </c>
      <c r="F3540" s="18" t="inlineStr">
        <is>
          <t>spline value</t>
        </is>
      </c>
      <c r="G3540" s="18" t="n"/>
      <c r="H3540" s="33" t="n">
        <v>19.02</v>
      </c>
      <c r="I3540" s="33" t="n"/>
      <c r="J3540" s="33" t="n"/>
      <c r="K3540" s="34" t="n">
        <v>-1.05990476812862</v>
      </c>
      <c r="L3540" s="35">
        <f>IF(ISNUMBER(K3540),EXP(K3540),"")</f>
        <v/>
      </c>
      <c r="M3540" s="18" t="inlineStr">
        <is>
          <t>every value from 0.01 to 24.55 in steps of 0.01</t>
        </is>
      </c>
      <c r="N3540" s="18" t="inlineStr">
        <is>
          <t>buildings|large|distance_to_river_km</t>
        </is>
      </c>
    </row>
    <row r="3541">
      <c r="B3541" s="18" t="inlineStr">
        <is>
          <t>buildings|large|distance_to_river_km|19.03</t>
        </is>
      </c>
      <c r="C3541" s="18" t="inlineStr">
        <is>
          <t>buildings</t>
        </is>
      </c>
      <c r="D3541" s="18" t="inlineStr">
        <is>
          <t>large</t>
        </is>
      </c>
      <c r="E3541" s="18" t="inlineStr">
        <is>
          <t>distance_to_river_km</t>
        </is>
      </c>
      <c r="F3541" s="18" t="inlineStr">
        <is>
          <t>spline value</t>
        </is>
      </c>
      <c r="G3541" s="18" t="n"/>
      <c r="H3541" s="33" t="n">
        <v>19.03</v>
      </c>
      <c r="I3541" s="33" t="n"/>
      <c r="J3541" s="33" t="n"/>
      <c r="K3541" s="34" t="n">
        <v>-1.059987545199861</v>
      </c>
      <c r="L3541" s="35">
        <f>IF(ISNUMBER(K3541),EXP(K3541),"")</f>
        <v/>
      </c>
      <c r="M3541" s="18" t="inlineStr">
        <is>
          <t>every value from 0.01 to 24.55 in steps of 0.01</t>
        </is>
      </c>
      <c r="N3541" s="18" t="inlineStr">
        <is>
          <t>buildings|large|distance_to_river_km</t>
        </is>
      </c>
    </row>
    <row r="3542">
      <c r="B3542" s="18" t="inlineStr">
        <is>
          <t>buildings|large|distance_to_river_km|19.04</t>
        </is>
      </c>
      <c r="C3542" s="18" t="inlineStr">
        <is>
          <t>buildings</t>
        </is>
      </c>
      <c r="D3542" s="18" t="inlineStr">
        <is>
          <t>large</t>
        </is>
      </c>
      <c r="E3542" s="18" t="inlineStr">
        <is>
          <t>distance_to_river_km</t>
        </is>
      </c>
      <c r="F3542" s="18" t="inlineStr">
        <is>
          <t>spline value</t>
        </is>
      </c>
      <c r="G3542" s="18" t="n"/>
      <c r="H3542" s="33" t="n">
        <v>19.04</v>
      </c>
      <c r="I3542" s="33" t="n"/>
      <c r="J3542" s="33" t="n"/>
      <c r="K3542" s="34" t="n">
        <v>-1.060070152128828</v>
      </c>
      <c r="L3542" s="35">
        <f>IF(ISNUMBER(K3542),EXP(K3542),"")</f>
        <v/>
      </c>
      <c r="M3542" s="18" t="inlineStr">
        <is>
          <t>every value from 0.01 to 24.55 in steps of 0.01</t>
        </is>
      </c>
      <c r="N3542" s="18" t="inlineStr">
        <is>
          <t>buildings|large|distance_to_river_km</t>
        </is>
      </c>
    </row>
    <row r="3543">
      <c r="B3543" s="18" t="inlineStr">
        <is>
          <t>buildings|large|distance_to_river_km|19.05</t>
        </is>
      </c>
      <c r="C3543" s="18" t="inlineStr">
        <is>
          <t>buildings</t>
        </is>
      </c>
      <c r="D3543" s="18" t="inlineStr">
        <is>
          <t>large</t>
        </is>
      </c>
      <c r="E3543" s="18" t="inlineStr">
        <is>
          <t>distance_to_river_km</t>
        </is>
      </c>
      <c r="F3543" s="18" t="inlineStr">
        <is>
          <t>spline value</t>
        </is>
      </c>
      <c r="G3543" s="18" t="n"/>
      <c r="H3543" s="33" t="n">
        <v>19.05</v>
      </c>
      <c r="I3543" s="33" t="n"/>
      <c r="J3543" s="33" t="n"/>
      <c r="K3543" s="34" t="n">
        <v>-1.060152588828622</v>
      </c>
      <c r="L3543" s="35">
        <f>IF(ISNUMBER(K3543),EXP(K3543),"")</f>
        <v/>
      </c>
      <c r="M3543" s="18" t="inlineStr">
        <is>
          <t>every value from 0.01 to 24.55 in steps of 0.01</t>
        </is>
      </c>
      <c r="N3543" s="18" t="inlineStr">
        <is>
          <t>buildings|large|distance_to_river_km</t>
        </is>
      </c>
    </row>
    <row r="3544">
      <c r="B3544" s="18" t="inlineStr">
        <is>
          <t>buildings|large|distance_to_river_km|19.06</t>
        </is>
      </c>
      <c r="C3544" s="18" t="inlineStr">
        <is>
          <t>buildings</t>
        </is>
      </c>
      <c r="D3544" s="18" t="inlineStr">
        <is>
          <t>large</t>
        </is>
      </c>
      <c r="E3544" s="18" t="inlineStr">
        <is>
          <t>distance_to_river_km</t>
        </is>
      </c>
      <c r="F3544" s="18" t="inlineStr">
        <is>
          <t>spline value</t>
        </is>
      </c>
      <c r="G3544" s="18" t="n"/>
      <c r="H3544" s="33" t="n">
        <v>19.06</v>
      </c>
      <c r="I3544" s="33" t="n"/>
      <c r="J3544" s="33" t="n"/>
      <c r="K3544" s="34" t="n">
        <v>-1.060234855212351</v>
      </c>
      <c r="L3544" s="35">
        <f>IF(ISNUMBER(K3544),EXP(K3544),"")</f>
        <v/>
      </c>
      <c r="M3544" s="18" t="inlineStr">
        <is>
          <t>every value from 0.01 to 24.55 in steps of 0.01</t>
        </is>
      </c>
      <c r="N3544" s="18" t="inlineStr">
        <is>
          <t>buildings|large|distance_to_river_km</t>
        </is>
      </c>
    </row>
    <row r="3545">
      <c r="B3545" s="18" t="inlineStr">
        <is>
          <t>buildings|large|distance_to_river_km|19.07</t>
        </is>
      </c>
      <c r="C3545" s="18" t="inlineStr">
        <is>
          <t>buildings</t>
        </is>
      </c>
      <c r="D3545" s="18" t="inlineStr">
        <is>
          <t>large</t>
        </is>
      </c>
      <c r="E3545" s="18" t="inlineStr">
        <is>
          <t>distance_to_river_km</t>
        </is>
      </c>
      <c r="F3545" s="18" t="inlineStr">
        <is>
          <t>spline value</t>
        </is>
      </c>
      <c r="G3545" s="18" t="n"/>
      <c r="H3545" s="33" t="n">
        <v>19.07</v>
      </c>
      <c r="I3545" s="33" t="n"/>
      <c r="J3545" s="33" t="n"/>
      <c r="K3545" s="34" t="n">
        <v>-1.060316951193115</v>
      </c>
      <c r="L3545" s="35">
        <f>IF(ISNUMBER(K3545),EXP(K3545),"")</f>
        <v/>
      </c>
      <c r="M3545" s="18" t="inlineStr">
        <is>
          <t>every value from 0.01 to 24.55 in steps of 0.01</t>
        </is>
      </c>
      <c r="N3545" s="18" t="inlineStr">
        <is>
          <t>buildings|large|distance_to_river_km</t>
        </is>
      </c>
    </row>
    <row r="3546">
      <c r="B3546" s="18" t="inlineStr">
        <is>
          <t>buildings|large|distance_to_river_km|19.08</t>
        </is>
      </c>
      <c r="C3546" s="18" t="inlineStr">
        <is>
          <t>buildings</t>
        </is>
      </c>
      <c r="D3546" s="18" t="inlineStr">
        <is>
          <t>large</t>
        </is>
      </c>
      <c r="E3546" s="18" t="inlineStr">
        <is>
          <t>distance_to_river_km</t>
        </is>
      </c>
      <c r="F3546" s="18" t="inlineStr">
        <is>
          <t>spline value</t>
        </is>
      </c>
      <c r="G3546" s="18" t="n"/>
      <c r="H3546" s="33" t="n">
        <v>19.08</v>
      </c>
      <c r="I3546" s="33" t="n"/>
      <c r="J3546" s="33" t="n"/>
      <c r="K3546" s="34" t="n">
        <v>-1.060398876684021</v>
      </c>
      <c r="L3546" s="35">
        <f>IF(ISNUMBER(K3546),EXP(K3546),"")</f>
        <v/>
      </c>
      <c r="M3546" s="18" t="inlineStr">
        <is>
          <t>every value from 0.01 to 24.55 in steps of 0.01</t>
        </is>
      </c>
      <c r="N3546" s="18" t="inlineStr">
        <is>
          <t>buildings|large|distance_to_river_km</t>
        </is>
      </c>
    </row>
    <row r="3547">
      <c r="B3547" s="18" t="inlineStr">
        <is>
          <t>buildings|large|distance_to_river_km|19.09</t>
        </is>
      </c>
      <c r="C3547" s="18" t="inlineStr">
        <is>
          <t>buildings</t>
        </is>
      </c>
      <c r="D3547" s="18" t="inlineStr">
        <is>
          <t>large</t>
        </is>
      </c>
      <c r="E3547" s="18" t="inlineStr">
        <is>
          <t>distance_to_river_km</t>
        </is>
      </c>
      <c r="F3547" s="18" t="inlineStr">
        <is>
          <t>spline value</t>
        </is>
      </c>
      <c r="G3547" s="18" t="n"/>
      <c r="H3547" s="33" t="n">
        <v>19.09</v>
      </c>
      <c r="I3547" s="33" t="n"/>
      <c r="J3547" s="33" t="n"/>
      <c r="K3547" s="34" t="n">
        <v>-1.060480631598171</v>
      </c>
      <c r="L3547" s="35">
        <f>IF(ISNUMBER(K3547),EXP(K3547),"")</f>
        <v/>
      </c>
      <c r="M3547" s="18" t="inlineStr">
        <is>
          <t>every value from 0.01 to 24.55 in steps of 0.01</t>
        </is>
      </c>
      <c r="N3547" s="18" t="inlineStr">
        <is>
          <t>buildings|large|distance_to_river_km</t>
        </is>
      </c>
    </row>
    <row r="3548">
      <c r="B3548" s="18" t="inlineStr">
        <is>
          <t>buildings|large|distance_to_river_km|19.10</t>
        </is>
      </c>
      <c r="C3548" s="18" t="inlineStr">
        <is>
          <t>buildings</t>
        </is>
      </c>
      <c r="D3548" s="18" t="inlineStr">
        <is>
          <t>large</t>
        </is>
      </c>
      <c r="E3548" s="18" t="inlineStr">
        <is>
          <t>distance_to_river_km</t>
        </is>
      </c>
      <c r="F3548" s="18" t="inlineStr">
        <is>
          <t>spline value</t>
        </is>
      </c>
      <c r="G3548" s="18" t="n"/>
      <c r="H3548" s="33" t="n">
        <v>19.1</v>
      </c>
      <c r="I3548" s="33" t="n"/>
      <c r="J3548" s="33" t="n"/>
      <c r="K3548" s="34" t="n">
        <v>-1.060562215848671</v>
      </c>
      <c r="L3548" s="35">
        <f>IF(ISNUMBER(K3548),EXP(K3548),"")</f>
        <v/>
      </c>
      <c r="M3548" s="18" t="inlineStr">
        <is>
          <t>every value from 0.01 to 24.55 in steps of 0.01</t>
        </is>
      </c>
      <c r="N3548" s="18" t="inlineStr">
        <is>
          <t>buildings|large|distance_to_river_km</t>
        </is>
      </c>
    </row>
    <row r="3549">
      <c r="B3549" s="18" t="inlineStr">
        <is>
          <t>buildings|large|distance_to_river_km|19.11</t>
        </is>
      </c>
      <c r="C3549" s="18" t="inlineStr">
        <is>
          <t>buildings</t>
        </is>
      </c>
      <c r="D3549" s="18" t="inlineStr">
        <is>
          <t>large</t>
        </is>
      </c>
      <c r="E3549" s="18" t="inlineStr">
        <is>
          <t>distance_to_river_km</t>
        </is>
      </c>
      <c r="F3549" s="18" t="inlineStr">
        <is>
          <t>spline value</t>
        </is>
      </c>
      <c r="G3549" s="18" t="n"/>
      <c r="H3549" s="33" t="n">
        <v>19.11</v>
      </c>
      <c r="I3549" s="33" t="n"/>
      <c r="J3549" s="33" t="n"/>
      <c r="K3549" s="34" t="n">
        <v>-1.060643629348623</v>
      </c>
      <c r="L3549" s="35">
        <f>IF(ISNUMBER(K3549),EXP(K3549),"")</f>
        <v/>
      </c>
      <c r="M3549" s="18" t="inlineStr">
        <is>
          <t>every value from 0.01 to 24.55 in steps of 0.01</t>
        </is>
      </c>
      <c r="N3549" s="18" t="inlineStr">
        <is>
          <t>buildings|large|distance_to_river_km</t>
        </is>
      </c>
    </row>
    <row r="3550">
      <c r="B3550" s="18" t="inlineStr">
        <is>
          <t>buildings|large|distance_to_river_km|19.12</t>
        </is>
      </c>
      <c r="C3550" s="18" t="inlineStr">
        <is>
          <t>buildings</t>
        </is>
      </c>
      <c r="D3550" s="18" t="inlineStr">
        <is>
          <t>large</t>
        </is>
      </c>
      <c r="E3550" s="18" t="inlineStr">
        <is>
          <t>distance_to_river_km</t>
        </is>
      </c>
      <c r="F3550" s="18" t="inlineStr">
        <is>
          <t>spline value</t>
        </is>
      </c>
      <c r="G3550" s="18" t="n"/>
      <c r="H3550" s="33" t="n">
        <v>19.12</v>
      </c>
      <c r="I3550" s="33" t="n"/>
      <c r="J3550" s="33" t="n"/>
      <c r="K3550" s="34" t="n">
        <v>-1.060724872011134</v>
      </c>
      <c r="L3550" s="35">
        <f>IF(ISNUMBER(K3550),EXP(K3550),"")</f>
        <v/>
      </c>
      <c r="M3550" s="18" t="inlineStr">
        <is>
          <t>every value from 0.01 to 24.55 in steps of 0.01</t>
        </is>
      </c>
      <c r="N3550" s="18" t="inlineStr">
        <is>
          <t>buildings|large|distance_to_river_km</t>
        </is>
      </c>
    </row>
    <row r="3551">
      <c r="B3551" s="18" t="inlineStr">
        <is>
          <t>buildings|large|distance_to_river_km|19.13</t>
        </is>
      </c>
      <c r="C3551" s="18" t="inlineStr">
        <is>
          <t>buildings</t>
        </is>
      </c>
      <c r="D3551" s="18" t="inlineStr">
        <is>
          <t>large</t>
        </is>
      </c>
      <c r="E3551" s="18" t="inlineStr">
        <is>
          <t>distance_to_river_km</t>
        </is>
      </c>
      <c r="F3551" s="18" t="inlineStr">
        <is>
          <t>spline value</t>
        </is>
      </c>
      <c r="G3551" s="18" t="n"/>
      <c r="H3551" s="33" t="n">
        <v>19.13</v>
      </c>
      <c r="I3551" s="33" t="n"/>
      <c r="J3551" s="33" t="n"/>
      <c r="K3551" s="34" t="n">
        <v>-1.060805943749304</v>
      </c>
      <c r="L3551" s="35">
        <f>IF(ISNUMBER(K3551),EXP(K3551),"")</f>
        <v/>
      </c>
      <c r="M3551" s="18" t="inlineStr">
        <is>
          <t>every value from 0.01 to 24.55 in steps of 0.01</t>
        </is>
      </c>
      <c r="N3551" s="18" t="inlineStr">
        <is>
          <t>buildings|large|distance_to_river_km</t>
        </is>
      </c>
    </row>
    <row r="3552">
      <c r="B3552" s="18" t="inlineStr">
        <is>
          <t>buildings|large|distance_to_river_km|19.14</t>
        </is>
      </c>
      <c r="C3552" s="18" t="inlineStr">
        <is>
          <t>buildings</t>
        </is>
      </c>
      <c r="D3552" s="18" t="inlineStr">
        <is>
          <t>large</t>
        </is>
      </c>
      <c r="E3552" s="18" t="inlineStr">
        <is>
          <t>distance_to_river_km</t>
        </is>
      </c>
      <c r="F3552" s="18" t="inlineStr">
        <is>
          <t>spline value</t>
        </is>
      </c>
      <c r="G3552" s="18" t="n"/>
      <c r="H3552" s="33" t="n">
        <v>19.14</v>
      </c>
      <c r="I3552" s="33" t="n"/>
      <c r="J3552" s="33" t="n"/>
      <c r="K3552" s="34" t="n">
        <v>-1.06088684447624</v>
      </c>
      <c r="L3552" s="35">
        <f>IF(ISNUMBER(K3552),EXP(K3552),"")</f>
        <v/>
      </c>
      <c r="M3552" s="18" t="inlineStr">
        <is>
          <t>every value from 0.01 to 24.55 in steps of 0.01</t>
        </is>
      </c>
      <c r="N3552" s="18" t="inlineStr">
        <is>
          <t>buildings|large|distance_to_river_km</t>
        </is>
      </c>
    </row>
    <row r="3553">
      <c r="B3553" s="18" t="inlineStr">
        <is>
          <t>buildings|large|distance_to_river_km|19.15</t>
        </is>
      </c>
      <c r="C3553" s="18" t="inlineStr">
        <is>
          <t>buildings</t>
        </is>
      </c>
      <c r="D3553" s="18" t="inlineStr">
        <is>
          <t>large</t>
        </is>
      </c>
      <c r="E3553" s="18" t="inlineStr">
        <is>
          <t>distance_to_river_km</t>
        </is>
      </c>
      <c r="F3553" s="18" t="inlineStr">
        <is>
          <t>spline value</t>
        </is>
      </c>
      <c r="G3553" s="18" t="n"/>
      <c r="H3553" s="33" t="n">
        <v>19.15</v>
      </c>
      <c r="I3553" s="33" t="n"/>
      <c r="J3553" s="33" t="n"/>
      <c r="K3553" s="34" t="n">
        <v>-1.060967574105046</v>
      </c>
      <c r="L3553" s="35">
        <f>IF(ISNUMBER(K3553),EXP(K3553),"")</f>
        <v/>
      </c>
      <c r="M3553" s="18" t="inlineStr">
        <is>
          <t>every value from 0.01 to 24.55 in steps of 0.01</t>
        </is>
      </c>
      <c r="N3553" s="18" t="inlineStr">
        <is>
          <t>buildings|large|distance_to_river_km</t>
        </is>
      </c>
    </row>
    <row r="3554">
      <c r="B3554" s="18" t="inlineStr">
        <is>
          <t>buildings|large|distance_to_river_km|19.16</t>
        </is>
      </c>
      <c r="C3554" s="18" t="inlineStr">
        <is>
          <t>buildings</t>
        </is>
      </c>
      <c r="D3554" s="18" t="inlineStr">
        <is>
          <t>large</t>
        </is>
      </c>
      <c r="E3554" s="18" t="inlineStr">
        <is>
          <t>distance_to_river_km</t>
        </is>
      </c>
      <c r="F3554" s="18" t="inlineStr">
        <is>
          <t>spline value</t>
        </is>
      </c>
      <c r="G3554" s="18" t="n"/>
      <c r="H3554" s="33" t="n">
        <v>19.16</v>
      </c>
      <c r="I3554" s="33" t="n"/>
      <c r="J3554" s="33" t="n"/>
      <c r="K3554" s="34" t="n">
        <v>-1.061048132548824</v>
      </c>
      <c r="L3554" s="35">
        <f>IF(ISNUMBER(K3554),EXP(K3554),"")</f>
        <v/>
      </c>
      <c r="M3554" s="18" t="inlineStr">
        <is>
          <t>every value from 0.01 to 24.55 in steps of 0.01</t>
        </is>
      </c>
      <c r="N3554" s="18" t="inlineStr">
        <is>
          <t>buildings|large|distance_to_river_km</t>
        </is>
      </c>
    </row>
    <row r="3555">
      <c r="B3555" s="18" t="inlineStr">
        <is>
          <t>buildings|large|distance_to_river_km|19.17</t>
        </is>
      </c>
      <c r="C3555" s="18" t="inlineStr">
        <is>
          <t>buildings</t>
        </is>
      </c>
      <c r="D3555" s="18" t="inlineStr">
        <is>
          <t>large</t>
        </is>
      </c>
      <c r="E3555" s="18" t="inlineStr">
        <is>
          <t>distance_to_river_km</t>
        </is>
      </c>
      <c r="F3555" s="18" t="inlineStr">
        <is>
          <t>spline value</t>
        </is>
      </c>
      <c r="G3555" s="18" t="n"/>
      <c r="H3555" s="33" t="n">
        <v>19.17</v>
      </c>
      <c r="I3555" s="33" t="n"/>
      <c r="J3555" s="33" t="n"/>
      <c r="K3555" s="34" t="n">
        <v>-1.06112851972068</v>
      </c>
      <c r="L3555" s="35">
        <f>IF(ISNUMBER(K3555),EXP(K3555),"")</f>
        <v/>
      </c>
      <c r="M3555" s="18" t="inlineStr">
        <is>
          <t>every value from 0.01 to 24.55 in steps of 0.01</t>
        </is>
      </c>
      <c r="N3555" s="18" t="inlineStr">
        <is>
          <t>buildings|large|distance_to_river_km</t>
        </is>
      </c>
    </row>
    <row r="3556">
      <c r="B3556" s="18" t="inlineStr">
        <is>
          <t>buildings|large|distance_to_river_km|19.18</t>
        </is>
      </c>
      <c r="C3556" s="18" t="inlineStr">
        <is>
          <t>buildings</t>
        </is>
      </c>
      <c r="D3556" s="18" t="inlineStr">
        <is>
          <t>large</t>
        </is>
      </c>
      <c r="E3556" s="18" t="inlineStr">
        <is>
          <t>distance_to_river_km</t>
        </is>
      </c>
      <c r="F3556" s="18" t="inlineStr">
        <is>
          <t>spline value</t>
        </is>
      </c>
      <c r="G3556" s="18" t="n"/>
      <c r="H3556" s="33" t="n">
        <v>19.18</v>
      </c>
      <c r="I3556" s="33" t="n"/>
      <c r="J3556" s="33" t="n"/>
      <c r="K3556" s="34" t="n">
        <v>-1.061208735533718</v>
      </c>
      <c r="L3556" s="35">
        <f>IF(ISNUMBER(K3556),EXP(K3556),"")</f>
        <v/>
      </c>
      <c r="M3556" s="18" t="inlineStr">
        <is>
          <t>every value from 0.01 to 24.55 in steps of 0.01</t>
        </is>
      </c>
      <c r="N3556" s="18" t="inlineStr">
        <is>
          <t>buildings|large|distance_to_river_km</t>
        </is>
      </c>
    </row>
    <row r="3557">
      <c r="B3557" s="18" t="inlineStr">
        <is>
          <t>buildings|large|distance_to_river_km|19.19</t>
        </is>
      </c>
      <c r="C3557" s="18" t="inlineStr">
        <is>
          <t>buildings</t>
        </is>
      </c>
      <c r="D3557" s="18" t="inlineStr">
        <is>
          <t>large</t>
        </is>
      </c>
      <c r="E3557" s="18" t="inlineStr">
        <is>
          <t>distance_to_river_km</t>
        </is>
      </c>
      <c r="F3557" s="18" t="inlineStr">
        <is>
          <t>spline value</t>
        </is>
      </c>
      <c r="G3557" s="18" t="n"/>
      <c r="H3557" s="33" t="n">
        <v>19.19</v>
      </c>
      <c r="I3557" s="33" t="n"/>
      <c r="J3557" s="33" t="n"/>
      <c r="K3557" s="34" t="n">
        <v>-1.06128877990104</v>
      </c>
      <c r="L3557" s="35">
        <f>IF(ISNUMBER(K3557),EXP(K3557),"")</f>
        <v/>
      </c>
      <c r="M3557" s="18" t="inlineStr">
        <is>
          <t>every value from 0.01 to 24.55 in steps of 0.01</t>
        </is>
      </c>
      <c r="N3557" s="18" t="inlineStr">
        <is>
          <t>buildings|large|distance_to_river_km</t>
        </is>
      </c>
    </row>
    <row r="3558">
      <c r="B3558" s="18" t="inlineStr">
        <is>
          <t>buildings|large|distance_to_river_km|19.20</t>
        </is>
      </c>
      <c r="C3558" s="18" t="inlineStr">
        <is>
          <t>buildings</t>
        </is>
      </c>
      <c r="D3558" s="18" t="inlineStr">
        <is>
          <t>large</t>
        </is>
      </c>
      <c r="E3558" s="18" t="inlineStr">
        <is>
          <t>distance_to_river_km</t>
        </is>
      </c>
      <c r="F3558" s="18" t="inlineStr">
        <is>
          <t>spline value</t>
        </is>
      </c>
      <c r="G3558" s="18" t="n"/>
      <c r="H3558" s="33" t="n">
        <v>19.2</v>
      </c>
      <c r="I3558" s="33" t="n"/>
      <c r="J3558" s="33" t="n"/>
      <c r="K3558" s="34" t="n">
        <v>-1.061368652735753</v>
      </c>
      <c r="L3558" s="35">
        <f>IF(ISNUMBER(K3558),EXP(K3558),"")</f>
        <v/>
      </c>
      <c r="M3558" s="18" t="inlineStr">
        <is>
          <t>every value from 0.01 to 24.55 in steps of 0.01</t>
        </is>
      </c>
      <c r="N3558" s="18" t="inlineStr">
        <is>
          <t>buildings|large|distance_to_river_km</t>
        </is>
      </c>
    </row>
    <row r="3559">
      <c r="B3559" s="18" t="inlineStr">
        <is>
          <t>buildings|large|distance_to_river_km|19.21</t>
        </is>
      </c>
      <c r="C3559" s="18" t="inlineStr">
        <is>
          <t>buildings</t>
        </is>
      </c>
      <c r="D3559" s="18" t="inlineStr">
        <is>
          <t>large</t>
        </is>
      </c>
      <c r="E3559" s="18" t="inlineStr">
        <is>
          <t>distance_to_river_km</t>
        </is>
      </c>
      <c r="F3559" s="18" t="inlineStr">
        <is>
          <t>spline value</t>
        </is>
      </c>
      <c r="G3559" s="18" t="n"/>
      <c r="H3559" s="33" t="n">
        <v>19.21</v>
      </c>
      <c r="I3559" s="33" t="n"/>
      <c r="J3559" s="33" t="n"/>
      <c r="K3559" s="34" t="n">
        <v>-1.061448353950959</v>
      </c>
      <c r="L3559" s="35">
        <f>IF(ISNUMBER(K3559),EXP(K3559),"")</f>
        <v/>
      </c>
      <c r="M3559" s="18" t="inlineStr">
        <is>
          <t>every value from 0.01 to 24.55 in steps of 0.01</t>
        </is>
      </c>
      <c r="N3559" s="18" t="inlineStr">
        <is>
          <t>buildings|large|distance_to_river_km</t>
        </is>
      </c>
    </row>
    <row r="3560">
      <c r="B3560" s="18" t="inlineStr">
        <is>
          <t>buildings|large|distance_to_river_km|19.22</t>
        </is>
      </c>
      <c r="C3560" s="18" t="inlineStr">
        <is>
          <t>buildings</t>
        </is>
      </c>
      <c r="D3560" s="18" t="inlineStr">
        <is>
          <t>large</t>
        </is>
      </c>
      <c r="E3560" s="18" t="inlineStr">
        <is>
          <t>distance_to_river_km</t>
        </is>
      </c>
      <c r="F3560" s="18" t="inlineStr">
        <is>
          <t>spline value</t>
        </is>
      </c>
      <c r="G3560" s="18" t="n"/>
      <c r="H3560" s="33" t="n">
        <v>19.22</v>
      </c>
      <c r="I3560" s="33" t="n"/>
      <c r="J3560" s="33" t="n"/>
      <c r="K3560" s="34" t="n">
        <v>-1.061527883459762</v>
      </c>
      <c r="L3560" s="35">
        <f>IF(ISNUMBER(K3560),EXP(K3560),"")</f>
        <v/>
      </c>
      <c r="M3560" s="18" t="inlineStr">
        <is>
          <t>every value from 0.01 to 24.55 in steps of 0.01</t>
        </is>
      </c>
      <c r="N3560" s="18" t="inlineStr">
        <is>
          <t>buildings|large|distance_to_river_km</t>
        </is>
      </c>
    </row>
    <row r="3561">
      <c r="B3561" s="18" t="inlineStr">
        <is>
          <t>buildings|large|distance_to_river_km|19.23</t>
        </is>
      </c>
      <c r="C3561" s="18" t="inlineStr">
        <is>
          <t>buildings</t>
        </is>
      </c>
      <c r="D3561" s="18" t="inlineStr">
        <is>
          <t>large</t>
        </is>
      </c>
      <c r="E3561" s="18" t="inlineStr">
        <is>
          <t>distance_to_river_km</t>
        </is>
      </c>
      <c r="F3561" s="18" t="inlineStr">
        <is>
          <t>spline value</t>
        </is>
      </c>
      <c r="G3561" s="18" t="n"/>
      <c r="H3561" s="33" t="n">
        <v>19.23</v>
      </c>
      <c r="I3561" s="33" t="n"/>
      <c r="J3561" s="33" t="n"/>
      <c r="K3561" s="34" t="n">
        <v>-1.061607241175267</v>
      </c>
      <c r="L3561" s="35">
        <f>IF(ISNUMBER(K3561),EXP(K3561),"")</f>
        <v/>
      </c>
      <c r="M3561" s="18" t="inlineStr">
        <is>
          <t>every value from 0.01 to 24.55 in steps of 0.01</t>
        </is>
      </c>
      <c r="N3561" s="18" t="inlineStr">
        <is>
          <t>buildings|large|distance_to_river_km</t>
        </is>
      </c>
    </row>
    <row r="3562">
      <c r="B3562" s="18" t="inlineStr">
        <is>
          <t>buildings|large|distance_to_river_km|19.24</t>
        </is>
      </c>
      <c r="C3562" s="18" t="inlineStr">
        <is>
          <t>buildings</t>
        </is>
      </c>
      <c r="D3562" s="18" t="inlineStr">
        <is>
          <t>large</t>
        </is>
      </c>
      <c r="E3562" s="18" t="inlineStr">
        <is>
          <t>distance_to_river_km</t>
        </is>
      </c>
      <c r="F3562" s="18" t="inlineStr">
        <is>
          <t>spline value</t>
        </is>
      </c>
      <c r="G3562" s="18" t="n"/>
      <c r="H3562" s="33" t="n">
        <v>19.24</v>
      </c>
      <c r="I3562" s="33" t="n"/>
      <c r="J3562" s="33" t="n"/>
      <c r="K3562" s="34" t="n">
        <v>-1.061686427010578</v>
      </c>
      <c r="L3562" s="35">
        <f>IF(ISNUMBER(K3562),EXP(K3562),"")</f>
        <v/>
      </c>
      <c r="M3562" s="18" t="inlineStr">
        <is>
          <t>every value from 0.01 to 24.55 in steps of 0.01</t>
        </is>
      </c>
      <c r="N3562" s="18" t="inlineStr">
        <is>
          <t>buildings|large|distance_to_river_km</t>
        </is>
      </c>
    </row>
    <row r="3563">
      <c r="B3563" s="18" t="inlineStr">
        <is>
          <t>buildings|large|distance_to_river_km|19.25</t>
        </is>
      </c>
      <c r="C3563" s="18" t="inlineStr">
        <is>
          <t>buildings</t>
        </is>
      </c>
      <c r="D3563" s="18" t="inlineStr">
        <is>
          <t>large</t>
        </is>
      </c>
      <c r="E3563" s="18" t="inlineStr">
        <is>
          <t>distance_to_river_km</t>
        </is>
      </c>
      <c r="F3563" s="18" t="inlineStr">
        <is>
          <t>spline value</t>
        </is>
      </c>
      <c r="G3563" s="18" t="n"/>
      <c r="H3563" s="33" t="n">
        <v>19.25</v>
      </c>
      <c r="I3563" s="33" t="n"/>
      <c r="J3563" s="33" t="n"/>
      <c r="K3563" s="34" t="n">
        <v>-1.061765440878799</v>
      </c>
      <c r="L3563" s="35">
        <f>IF(ISNUMBER(K3563),EXP(K3563),"")</f>
        <v/>
      </c>
      <c r="M3563" s="18" t="inlineStr">
        <is>
          <t>every value from 0.01 to 24.55 in steps of 0.01</t>
        </is>
      </c>
      <c r="N3563" s="18" t="inlineStr">
        <is>
          <t>buildings|large|distance_to_river_km</t>
        </is>
      </c>
    </row>
    <row r="3564">
      <c r="B3564" s="18" t="inlineStr">
        <is>
          <t>buildings|large|distance_to_river_km|19.26</t>
        </is>
      </c>
      <c r="C3564" s="18" t="inlineStr">
        <is>
          <t>buildings</t>
        </is>
      </c>
      <c r="D3564" s="18" t="inlineStr">
        <is>
          <t>large</t>
        </is>
      </c>
      <c r="E3564" s="18" t="inlineStr">
        <is>
          <t>distance_to_river_km</t>
        </is>
      </c>
      <c r="F3564" s="18" t="inlineStr">
        <is>
          <t>spline value</t>
        </is>
      </c>
      <c r="G3564" s="18" t="n"/>
      <c r="H3564" s="33" t="n">
        <v>19.26</v>
      </c>
      <c r="I3564" s="33" t="n"/>
      <c r="J3564" s="33" t="n"/>
      <c r="K3564" s="34" t="n">
        <v>-1.061844282693033</v>
      </c>
      <c r="L3564" s="35">
        <f>IF(ISNUMBER(K3564),EXP(K3564),"")</f>
        <v/>
      </c>
      <c r="M3564" s="18" t="inlineStr">
        <is>
          <t>every value from 0.01 to 24.55 in steps of 0.01</t>
        </is>
      </c>
      <c r="N3564" s="18" t="inlineStr">
        <is>
          <t>buildings|large|distance_to_river_km</t>
        </is>
      </c>
    </row>
    <row r="3565">
      <c r="B3565" s="18" t="inlineStr">
        <is>
          <t>buildings|large|distance_to_river_km|19.27</t>
        </is>
      </c>
      <c r="C3565" s="18" t="inlineStr">
        <is>
          <t>buildings</t>
        </is>
      </c>
      <c r="D3565" s="18" t="inlineStr">
        <is>
          <t>large</t>
        </is>
      </c>
      <c r="E3565" s="18" t="inlineStr">
        <is>
          <t>distance_to_river_km</t>
        </is>
      </c>
      <c r="F3565" s="18" t="inlineStr">
        <is>
          <t>spline value</t>
        </is>
      </c>
      <c r="G3565" s="18" t="n"/>
      <c r="H3565" s="33" t="n">
        <v>19.27</v>
      </c>
      <c r="I3565" s="33" t="n"/>
      <c r="J3565" s="33" t="n"/>
      <c r="K3565" s="34" t="n">
        <v>-1.061922952366385</v>
      </c>
      <c r="L3565" s="35">
        <f>IF(ISNUMBER(K3565),EXP(K3565),"")</f>
        <v/>
      </c>
      <c r="M3565" s="18" t="inlineStr">
        <is>
          <t>every value from 0.01 to 24.55 in steps of 0.01</t>
        </is>
      </c>
      <c r="N3565" s="18" t="inlineStr">
        <is>
          <t>buildings|large|distance_to_river_km</t>
        </is>
      </c>
    </row>
    <row r="3566">
      <c r="B3566" s="18" t="inlineStr">
        <is>
          <t>buildings|large|distance_to_river_km|19.28</t>
        </is>
      </c>
      <c r="C3566" s="18" t="inlineStr">
        <is>
          <t>buildings</t>
        </is>
      </c>
      <c r="D3566" s="18" t="inlineStr">
        <is>
          <t>large</t>
        </is>
      </c>
      <c r="E3566" s="18" t="inlineStr">
        <is>
          <t>distance_to_river_km</t>
        </is>
      </c>
      <c r="F3566" s="18" t="inlineStr">
        <is>
          <t>spline value</t>
        </is>
      </c>
      <c r="G3566" s="18" t="n"/>
      <c r="H3566" s="33" t="n">
        <v>19.28</v>
      </c>
      <c r="I3566" s="33" t="n"/>
      <c r="J3566" s="33" t="n"/>
      <c r="K3566" s="34" t="n">
        <v>-1.062001449811959</v>
      </c>
      <c r="L3566" s="35">
        <f>IF(ISNUMBER(K3566),EXP(K3566),"")</f>
        <v/>
      </c>
      <c r="M3566" s="18" t="inlineStr">
        <is>
          <t>every value from 0.01 to 24.55 in steps of 0.01</t>
        </is>
      </c>
      <c r="N3566" s="18" t="inlineStr">
        <is>
          <t>buildings|large|distance_to_river_km</t>
        </is>
      </c>
    </row>
    <row r="3567">
      <c r="B3567" s="18" t="inlineStr">
        <is>
          <t>buildings|large|distance_to_river_km|19.29</t>
        </is>
      </c>
      <c r="C3567" s="18" t="inlineStr">
        <is>
          <t>buildings</t>
        </is>
      </c>
      <c r="D3567" s="18" t="inlineStr">
        <is>
          <t>large</t>
        </is>
      </c>
      <c r="E3567" s="18" t="inlineStr">
        <is>
          <t>distance_to_river_km</t>
        </is>
      </c>
      <c r="F3567" s="18" t="inlineStr">
        <is>
          <t>spline value</t>
        </is>
      </c>
      <c r="G3567" s="18" t="n"/>
      <c r="H3567" s="33" t="n">
        <v>19.29</v>
      </c>
      <c r="I3567" s="33" t="n"/>
      <c r="J3567" s="33" t="n"/>
      <c r="K3567" s="34" t="n">
        <v>-1.062079774942859</v>
      </c>
      <c r="L3567" s="35">
        <f>IF(ISNUMBER(K3567),EXP(K3567),"")</f>
        <v/>
      </c>
      <c r="M3567" s="18" t="inlineStr">
        <is>
          <t>every value from 0.01 to 24.55 in steps of 0.01</t>
        </is>
      </c>
      <c r="N3567" s="18" t="inlineStr">
        <is>
          <t>buildings|large|distance_to_river_km</t>
        </is>
      </c>
    </row>
    <row r="3568">
      <c r="B3568" s="18" t="inlineStr">
        <is>
          <t>buildings|large|distance_to_river_km|19.30</t>
        </is>
      </c>
      <c r="C3568" s="18" t="inlineStr">
        <is>
          <t>buildings</t>
        </is>
      </c>
      <c r="D3568" s="18" t="inlineStr">
        <is>
          <t>large</t>
        </is>
      </c>
      <c r="E3568" s="18" t="inlineStr">
        <is>
          <t>distance_to_river_km</t>
        </is>
      </c>
      <c r="F3568" s="18" t="inlineStr">
        <is>
          <t>spline value</t>
        </is>
      </c>
      <c r="G3568" s="18" t="n"/>
      <c r="H3568" s="33" t="n">
        <v>19.3</v>
      </c>
      <c r="I3568" s="33" t="n"/>
      <c r="J3568" s="33" t="n"/>
      <c r="K3568" s="34" t="n">
        <v>-1.062157927672189</v>
      </c>
      <c r="L3568" s="35">
        <f>IF(ISNUMBER(K3568),EXP(K3568),"")</f>
        <v/>
      </c>
      <c r="M3568" s="18" t="inlineStr">
        <is>
          <t>every value from 0.01 to 24.55 in steps of 0.01</t>
        </is>
      </c>
      <c r="N3568" s="18" t="inlineStr">
        <is>
          <t>buildings|large|distance_to_river_km</t>
        </is>
      </c>
    </row>
    <row r="3569">
      <c r="B3569" s="18" t="inlineStr">
        <is>
          <t>buildings|large|distance_to_river_km|19.31</t>
        </is>
      </c>
      <c r="C3569" s="18" t="inlineStr">
        <is>
          <t>buildings</t>
        </is>
      </c>
      <c r="D3569" s="18" t="inlineStr">
        <is>
          <t>large</t>
        </is>
      </c>
      <c r="E3569" s="18" t="inlineStr">
        <is>
          <t>distance_to_river_km</t>
        </is>
      </c>
      <c r="F3569" s="18" t="inlineStr">
        <is>
          <t>spline value</t>
        </is>
      </c>
      <c r="G3569" s="18" t="n"/>
      <c r="H3569" s="33" t="n">
        <v>19.31</v>
      </c>
      <c r="I3569" s="33" t="n"/>
      <c r="J3569" s="33" t="n"/>
      <c r="K3569" s="34" t="n">
        <v>-1.062235907913053</v>
      </c>
      <c r="L3569" s="35">
        <f>IF(ISNUMBER(K3569),EXP(K3569),"")</f>
        <v/>
      </c>
      <c r="M3569" s="18" t="inlineStr">
        <is>
          <t>every value from 0.01 to 24.55 in steps of 0.01</t>
        </is>
      </c>
      <c r="N3569" s="18" t="inlineStr">
        <is>
          <t>buildings|large|distance_to_river_km</t>
        </is>
      </c>
    </row>
    <row r="3570">
      <c r="B3570" s="18" t="inlineStr">
        <is>
          <t>buildings|large|distance_to_river_km|19.32</t>
        </is>
      </c>
      <c r="C3570" s="18" t="inlineStr">
        <is>
          <t>buildings</t>
        </is>
      </c>
      <c r="D3570" s="18" t="inlineStr">
        <is>
          <t>large</t>
        </is>
      </c>
      <c r="E3570" s="18" t="inlineStr">
        <is>
          <t>distance_to_river_km</t>
        </is>
      </c>
      <c r="F3570" s="18" t="inlineStr">
        <is>
          <t>spline value</t>
        </is>
      </c>
      <c r="G3570" s="18" t="n"/>
      <c r="H3570" s="33" t="n">
        <v>19.32</v>
      </c>
      <c r="I3570" s="33" t="n"/>
      <c r="J3570" s="33" t="n"/>
      <c r="K3570" s="34" t="n">
        <v>-1.062313715578554</v>
      </c>
      <c r="L3570" s="35">
        <f>IF(ISNUMBER(K3570),EXP(K3570),"")</f>
        <v/>
      </c>
      <c r="M3570" s="18" t="inlineStr">
        <is>
          <t>every value from 0.01 to 24.55 in steps of 0.01</t>
        </is>
      </c>
      <c r="N3570" s="18" t="inlineStr">
        <is>
          <t>buildings|large|distance_to_river_km</t>
        </is>
      </c>
    </row>
    <row r="3571">
      <c r="B3571" s="18" t="inlineStr">
        <is>
          <t>buildings|large|distance_to_river_km|19.33</t>
        </is>
      </c>
      <c r="C3571" s="18" t="inlineStr">
        <is>
          <t>buildings</t>
        </is>
      </c>
      <c r="D3571" s="18" t="inlineStr">
        <is>
          <t>large</t>
        </is>
      </c>
      <c r="E3571" s="18" t="inlineStr">
        <is>
          <t>distance_to_river_km</t>
        </is>
      </c>
      <c r="F3571" s="18" t="inlineStr">
        <is>
          <t>spline value</t>
        </is>
      </c>
      <c r="G3571" s="18" t="n"/>
      <c r="H3571" s="33" t="n">
        <v>19.33</v>
      </c>
      <c r="I3571" s="33" t="n"/>
      <c r="J3571" s="33" t="n"/>
      <c r="K3571" s="34" t="n">
        <v>-1.062391350581799</v>
      </c>
      <c r="L3571" s="35">
        <f>IF(ISNUMBER(K3571),EXP(K3571),"")</f>
        <v/>
      </c>
      <c r="M3571" s="18" t="inlineStr">
        <is>
          <t>every value from 0.01 to 24.55 in steps of 0.01</t>
        </is>
      </c>
      <c r="N3571" s="18" t="inlineStr">
        <is>
          <t>buildings|large|distance_to_river_km</t>
        </is>
      </c>
    </row>
    <row r="3572">
      <c r="B3572" s="18" t="inlineStr">
        <is>
          <t>buildings|large|distance_to_river_km|19.34</t>
        </is>
      </c>
      <c r="C3572" s="18" t="inlineStr">
        <is>
          <t>buildings</t>
        </is>
      </c>
      <c r="D3572" s="18" t="inlineStr">
        <is>
          <t>large</t>
        </is>
      </c>
      <c r="E3572" s="18" t="inlineStr">
        <is>
          <t>distance_to_river_km</t>
        </is>
      </c>
      <c r="F3572" s="18" t="inlineStr">
        <is>
          <t>spline value</t>
        </is>
      </c>
      <c r="G3572" s="18" t="n"/>
      <c r="H3572" s="33" t="n">
        <v>19.34</v>
      </c>
      <c r="I3572" s="33" t="n"/>
      <c r="J3572" s="33" t="n"/>
      <c r="K3572" s="34" t="n">
        <v>-1.062468812835889</v>
      </c>
      <c r="L3572" s="35">
        <f>IF(ISNUMBER(K3572),EXP(K3572),"")</f>
        <v/>
      </c>
      <c r="M3572" s="18" t="inlineStr">
        <is>
          <t>every value from 0.01 to 24.55 in steps of 0.01</t>
        </is>
      </c>
      <c r="N3572" s="18" t="inlineStr">
        <is>
          <t>buildings|large|distance_to_river_km</t>
        </is>
      </c>
    </row>
    <row r="3573">
      <c r="B3573" s="18" t="inlineStr">
        <is>
          <t>buildings|large|distance_to_river_km|19.35</t>
        </is>
      </c>
      <c r="C3573" s="18" t="inlineStr">
        <is>
          <t>buildings</t>
        </is>
      </c>
      <c r="D3573" s="18" t="inlineStr">
        <is>
          <t>large</t>
        </is>
      </c>
      <c r="E3573" s="18" t="inlineStr">
        <is>
          <t>distance_to_river_km</t>
        </is>
      </c>
      <c r="F3573" s="18" t="inlineStr">
        <is>
          <t>spline value</t>
        </is>
      </c>
      <c r="G3573" s="18" t="n"/>
      <c r="H3573" s="33" t="n">
        <v>19.35</v>
      </c>
      <c r="I3573" s="33" t="n"/>
      <c r="J3573" s="33" t="n"/>
      <c r="K3573" s="34" t="n">
        <v>-1.062546102253929</v>
      </c>
      <c r="L3573" s="35">
        <f>IF(ISNUMBER(K3573),EXP(K3573),"")</f>
        <v/>
      </c>
      <c r="M3573" s="18" t="inlineStr">
        <is>
          <t>every value from 0.01 to 24.55 in steps of 0.01</t>
        </is>
      </c>
      <c r="N3573" s="18" t="inlineStr">
        <is>
          <t>buildings|large|distance_to_river_km</t>
        </is>
      </c>
    </row>
    <row r="3574">
      <c r="B3574" s="18" t="inlineStr">
        <is>
          <t>buildings|large|distance_to_river_km|19.36</t>
        </is>
      </c>
      <c r="C3574" s="18" t="inlineStr">
        <is>
          <t>buildings</t>
        </is>
      </c>
      <c r="D3574" s="18" t="inlineStr">
        <is>
          <t>large</t>
        </is>
      </c>
      <c r="E3574" s="18" t="inlineStr">
        <is>
          <t>distance_to_river_km</t>
        </is>
      </c>
      <c r="F3574" s="18" t="inlineStr">
        <is>
          <t>spline value</t>
        </is>
      </c>
      <c r="G3574" s="18" t="n"/>
      <c r="H3574" s="33" t="n">
        <v>19.36</v>
      </c>
      <c r="I3574" s="33" t="n"/>
      <c r="J3574" s="33" t="n"/>
      <c r="K3574" s="34" t="n">
        <v>-1.062623218749023</v>
      </c>
      <c r="L3574" s="35">
        <f>IF(ISNUMBER(K3574),EXP(K3574),"")</f>
        <v/>
      </c>
      <c r="M3574" s="18" t="inlineStr">
        <is>
          <t>every value from 0.01 to 24.55 in steps of 0.01</t>
        </is>
      </c>
      <c r="N3574" s="18" t="inlineStr">
        <is>
          <t>buildings|large|distance_to_river_km</t>
        </is>
      </c>
    </row>
    <row r="3575">
      <c r="B3575" s="18" t="inlineStr">
        <is>
          <t>buildings|large|distance_to_river_km|19.37</t>
        </is>
      </c>
      <c r="C3575" s="18" t="inlineStr">
        <is>
          <t>buildings</t>
        </is>
      </c>
      <c r="D3575" s="18" t="inlineStr">
        <is>
          <t>large</t>
        </is>
      </c>
      <c r="E3575" s="18" t="inlineStr">
        <is>
          <t>distance_to_river_km</t>
        </is>
      </c>
      <c r="F3575" s="18" t="inlineStr">
        <is>
          <t>spline value</t>
        </is>
      </c>
      <c r="G3575" s="18" t="n"/>
      <c r="H3575" s="33" t="n">
        <v>19.37</v>
      </c>
      <c r="I3575" s="33" t="n"/>
      <c r="J3575" s="33" t="n"/>
      <c r="K3575" s="34" t="n">
        <v>-1.062700162234277</v>
      </c>
      <c r="L3575" s="35">
        <f>IF(ISNUMBER(K3575),EXP(K3575),"")</f>
        <v/>
      </c>
      <c r="M3575" s="18" t="inlineStr">
        <is>
          <t>every value from 0.01 to 24.55 in steps of 0.01</t>
        </is>
      </c>
      <c r="N3575" s="18" t="inlineStr">
        <is>
          <t>buildings|large|distance_to_river_km</t>
        </is>
      </c>
    </row>
    <row r="3576">
      <c r="B3576" s="18" t="inlineStr">
        <is>
          <t>buildings|large|distance_to_river_km|19.38</t>
        </is>
      </c>
      <c r="C3576" s="18" t="inlineStr">
        <is>
          <t>buildings</t>
        </is>
      </c>
      <c r="D3576" s="18" t="inlineStr">
        <is>
          <t>large</t>
        </is>
      </c>
      <c r="E3576" s="18" t="inlineStr">
        <is>
          <t>distance_to_river_km</t>
        </is>
      </c>
      <c r="F3576" s="18" t="inlineStr">
        <is>
          <t>spline value</t>
        </is>
      </c>
      <c r="G3576" s="18" t="n"/>
      <c r="H3576" s="33" t="n">
        <v>19.38</v>
      </c>
      <c r="I3576" s="33" t="n"/>
      <c r="J3576" s="33" t="n"/>
      <c r="K3576" s="34" t="n">
        <v>-1.062776932622792</v>
      </c>
      <c r="L3576" s="35">
        <f>IF(ISNUMBER(K3576),EXP(K3576),"")</f>
        <v/>
      </c>
      <c r="M3576" s="18" t="inlineStr">
        <is>
          <t>every value from 0.01 to 24.55 in steps of 0.01</t>
        </is>
      </c>
      <c r="N3576" s="18" t="inlineStr">
        <is>
          <t>buildings|large|distance_to_river_km</t>
        </is>
      </c>
    </row>
    <row r="3577">
      <c r="B3577" s="18" t="inlineStr">
        <is>
          <t>buildings|large|distance_to_river_km|19.39</t>
        </is>
      </c>
      <c r="C3577" s="18" t="inlineStr">
        <is>
          <t>buildings</t>
        </is>
      </c>
      <c r="D3577" s="18" t="inlineStr">
        <is>
          <t>large</t>
        </is>
      </c>
      <c r="E3577" s="18" t="inlineStr">
        <is>
          <t>distance_to_river_km</t>
        </is>
      </c>
      <c r="F3577" s="18" t="inlineStr">
        <is>
          <t>spline value</t>
        </is>
      </c>
      <c r="G3577" s="18" t="n"/>
      <c r="H3577" s="33" t="n">
        <v>19.39</v>
      </c>
      <c r="I3577" s="33" t="n"/>
      <c r="J3577" s="33" t="n"/>
      <c r="K3577" s="34" t="n">
        <v>-1.062853529827673</v>
      </c>
      <c r="L3577" s="35">
        <f>IF(ISNUMBER(K3577),EXP(K3577),"")</f>
        <v/>
      </c>
      <c r="M3577" s="18" t="inlineStr">
        <is>
          <t>every value from 0.01 to 24.55 in steps of 0.01</t>
        </is>
      </c>
      <c r="N3577" s="18" t="inlineStr">
        <is>
          <t>buildings|large|distance_to_river_km</t>
        </is>
      </c>
    </row>
    <row r="3578">
      <c r="B3578" s="18" t="inlineStr">
        <is>
          <t>buildings|large|distance_to_river_km|19.40</t>
        </is>
      </c>
      <c r="C3578" s="18" t="inlineStr">
        <is>
          <t>buildings</t>
        </is>
      </c>
      <c r="D3578" s="18" t="inlineStr">
        <is>
          <t>large</t>
        </is>
      </c>
      <c r="E3578" s="18" t="inlineStr">
        <is>
          <t>distance_to_river_km</t>
        </is>
      </c>
      <c r="F3578" s="18" t="inlineStr">
        <is>
          <t>spline value</t>
        </is>
      </c>
      <c r="G3578" s="18" t="n"/>
      <c r="H3578" s="33" t="n">
        <v>19.4</v>
      </c>
      <c r="I3578" s="33" t="n"/>
      <c r="J3578" s="33" t="n"/>
      <c r="K3578" s="34" t="n">
        <v>-1.062929953762026</v>
      </c>
      <c r="L3578" s="35">
        <f>IF(ISNUMBER(K3578),EXP(K3578),"")</f>
        <v/>
      </c>
      <c r="M3578" s="18" t="inlineStr">
        <is>
          <t>every value from 0.01 to 24.55 in steps of 0.01</t>
        </is>
      </c>
      <c r="N3578" s="18" t="inlineStr">
        <is>
          <t>buildings|large|distance_to_river_km</t>
        </is>
      </c>
    </row>
    <row r="3579">
      <c r="B3579" s="18" t="inlineStr">
        <is>
          <t>buildings|large|distance_to_river_km|19.41</t>
        </is>
      </c>
      <c r="C3579" s="18" t="inlineStr">
        <is>
          <t>buildings</t>
        </is>
      </c>
      <c r="D3579" s="18" t="inlineStr">
        <is>
          <t>large</t>
        </is>
      </c>
      <c r="E3579" s="18" t="inlineStr">
        <is>
          <t>distance_to_river_km</t>
        </is>
      </c>
      <c r="F3579" s="18" t="inlineStr">
        <is>
          <t>spline value</t>
        </is>
      </c>
      <c r="G3579" s="18" t="n"/>
      <c r="H3579" s="33" t="n">
        <v>19.41</v>
      </c>
      <c r="I3579" s="33" t="n"/>
      <c r="J3579" s="33" t="n"/>
      <c r="K3579" s="34" t="n">
        <v>-1.063006204338952</v>
      </c>
      <c r="L3579" s="35">
        <f>IF(ISNUMBER(K3579),EXP(K3579),"")</f>
        <v/>
      </c>
      <c r="M3579" s="18" t="inlineStr">
        <is>
          <t>every value from 0.01 to 24.55 in steps of 0.01</t>
        </is>
      </c>
      <c r="N3579" s="18" t="inlineStr">
        <is>
          <t>buildings|large|distance_to_river_km</t>
        </is>
      </c>
    </row>
    <row r="3580">
      <c r="B3580" s="18" t="inlineStr">
        <is>
          <t>buildings|large|distance_to_river_km|19.42</t>
        </is>
      </c>
      <c r="C3580" s="18" t="inlineStr">
        <is>
          <t>buildings</t>
        </is>
      </c>
      <c r="D3580" s="18" t="inlineStr">
        <is>
          <t>large</t>
        </is>
      </c>
      <c r="E3580" s="18" t="inlineStr">
        <is>
          <t>distance_to_river_km</t>
        </is>
      </c>
      <c r="F3580" s="18" t="inlineStr">
        <is>
          <t>spline value</t>
        </is>
      </c>
      <c r="G3580" s="18" t="n"/>
      <c r="H3580" s="33" t="n">
        <v>19.42</v>
      </c>
      <c r="I3580" s="33" t="n"/>
      <c r="J3580" s="33" t="n"/>
      <c r="K3580" s="34" t="n">
        <v>-1.063082281471557</v>
      </c>
      <c r="L3580" s="35">
        <f>IF(ISNUMBER(K3580),EXP(K3580),"")</f>
        <v/>
      </c>
      <c r="M3580" s="18" t="inlineStr">
        <is>
          <t>every value from 0.01 to 24.55 in steps of 0.01</t>
        </is>
      </c>
      <c r="N3580" s="18" t="inlineStr">
        <is>
          <t>buildings|large|distance_to_river_km</t>
        </is>
      </c>
    </row>
    <row r="3581">
      <c r="B3581" s="18" t="inlineStr">
        <is>
          <t>buildings|large|distance_to_river_km|19.43</t>
        </is>
      </c>
      <c r="C3581" s="18" t="inlineStr">
        <is>
          <t>buildings</t>
        </is>
      </c>
      <c r="D3581" s="18" t="inlineStr">
        <is>
          <t>large</t>
        </is>
      </c>
      <c r="E3581" s="18" t="inlineStr">
        <is>
          <t>distance_to_river_km</t>
        </is>
      </c>
      <c r="F3581" s="18" t="inlineStr">
        <is>
          <t>spline value</t>
        </is>
      </c>
      <c r="G3581" s="18" t="n"/>
      <c r="H3581" s="33" t="n">
        <v>19.43</v>
      </c>
      <c r="I3581" s="33" t="n"/>
      <c r="J3581" s="33" t="n"/>
      <c r="K3581" s="34" t="n">
        <v>-1.063158185072945</v>
      </c>
      <c r="L3581" s="35">
        <f>IF(ISNUMBER(K3581),EXP(K3581),"")</f>
        <v/>
      </c>
      <c r="M3581" s="18" t="inlineStr">
        <is>
          <t>every value from 0.01 to 24.55 in steps of 0.01</t>
        </is>
      </c>
      <c r="N3581" s="18" t="inlineStr">
        <is>
          <t>buildings|large|distance_to_river_km</t>
        </is>
      </c>
    </row>
    <row r="3582">
      <c r="B3582" s="18" t="inlineStr">
        <is>
          <t>buildings|large|distance_to_river_km|19.44</t>
        </is>
      </c>
      <c r="C3582" s="18" t="inlineStr">
        <is>
          <t>buildings</t>
        </is>
      </c>
      <c r="D3582" s="18" t="inlineStr">
        <is>
          <t>large</t>
        </is>
      </c>
      <c r="E3582" s="18" t="inlineStr">
        <is>
          <t>distance_to_river_km</t>
        </is>
      </c>
      <c r="F3582" s="18" t="inlineStr">
        <is>
          <t>spline value</t>
        </is>
      </c>
      <c r="G3582" s="18" t="n"/>
      <c r="H3582" s="33" t="n">
        <v>19.44</v>
      </c>
      <c r="I3582" s="33" t="n"/>
      <c r="J3582" s="33" t="n"/>
      <c r="K3582" s="34" t="n">
        <v>-1.063233915056219</v>
      </c>
      <c r="L3582" s="35">
        <f>IF(ISNUMBER(K3582),EXP(K3582),"")</f>
        <v/>
      </c>
      <c r="M3582" s="18" t="inlineStr">
        <is>
          <t>every value from 0.01 to 24.55 in steps of 0.01</t>
        </is>
      </c>
      <c r="N3582" s="18" t="inlineStr">
        <is>
          <t>buildings|large|distance_to_river_km</t>
        </is>
      </c>
    </row>
    <row r="3583">
      <c r="B3583" s="18" t="inlineStr">
        <is>
          <t>buildings|large|distance_to_river_km|19.45</t>
        </is>
      </c>
      <c r="C3583" s="18" t="inlineStr">
        <is>
          <t>buildings</t>
        </is>
      </c>
      <c r="D3583" s="18" t="inlineStr">
        <is>
          <t>large</t>
        </is>
      </c>
      <c r="E3583" s="18" t="inlineStr">
        <is>
          <t>distance_to_river_km</t>
        </is>
      </c>
      <c r="F3583" s="18" t="inlineStr">
        <is>
          <t>spline value</t>
        </is>
      </c>
      <c r="G3583" s="18" t="n"/>
      <c r="H3583" s="33" t="n">
        <v>19.45</v>
      </c>
      <c r="I3583" s="33" t="n"/>
      <c r="J3583" s="33" t="n"/>
      <c r="K3583" s="34" t="n">
        <v>-1.063309471334484</v>
      </c>
      <c r="L3583" s="35">
        <f>IF(ISNUMBER(K3583),EXP(K3583),"")</f>
        <v/>
      </c>
      <c r="M3583" s="18" t="inlineStr">
        <is>
          <t>every value from 0.01 to 24.55 in steps of 0.01</t>
        </is>
      </c>
      <c r="N3583" s="18" t="inlineStr">
        <is>
          <t>buildings|large|distance_to_river_km</t>
        </is>
      </c>
    </row>
    <row r="3584">
      <c r="B3584" s="18" t="inlineStr">
        <is>
          <t>buildings|large|distance_to_river_km|19.46</t>
        </is>
      </c>
      <c r="C3584" s="18" t="inlineStr">
        <is>
          <t>buildings</t>
        </is>
      </c>
      <c r="D3584" s="18" t="inlineStr">
        <is>
          <t>large</t>
        </is>
      </c>
      <c r="E3584" s="18" t="inlineStr">
        <is>
          <t>distance_to_river_km</t>
        </is>
      </c>
      <c r="F3584" s="18" t="inlineStr">
        <is>
          <t>spline value</t>
        </is>
      </c>
      <c r="G3584" s="18" t="n"/>
      <c r="H3584" s="33" t="n">
        <v>19.46</v>
      </c>
      <c r="I3584" s="33" t="n"/>
      <c r="J3584" s="33" t="n"/>
      <c r="K3584" s="34" t="n">
        <v>-1.063384853820844</v>
      </c>
      <c r="L3584" s="35">
        <f>IF(ISNUMBER(K3584),EXP(K3584),"")</f>
        <v/>
      </c>
      <c r="M3584" s="18" t="inlineStr">
        <is>
          <t>every value from 0.01 to 24.55 in steps of 0.01</t>
        </is>
      </c>
      <c r="N3584" s="18" t="inlineStr">
        <is>
          <t>buildings|large|distance_to_river_km</t>
        </is>
      </c>
    </row>
    <row r="3585">
      <c r="B3585" s="18" t="inlineStr">
        <is>
          <t>buildings|large|distance_to_river_km|19.47</t>
        </is>
      </c>
      <c r="C3585" s="18" t="inlineStr">
        <is>
          <t>buildings</t>
        </is>
      </c>
      <c r="D3585" s="18" t="inlineStr">
        <is>
          <t>large</t>
        </is>
      </c>
      <c r="E3585" s="18" t="inlineStr">
        <is>
          <t>distance_to_river_km</t>
        </is>
      </c>
      <c r="F3585" s="18" t="inlineStr">
        <is>
          <t>spline value</t>
        </is>
      </c>
      <c r="G3585" s="18" t="n"/>
      <c r="H3585" s="33" t="n">
        <v>19.47</v>
      </c>
      <c r="I3585" s="33" t="n"/>
      <c r="J3585" s="33" t="n"/>
      <c r="K3585" s="34" t="n">
        <v>-1.063460062428403</v>
      </c>
      <c r="L3585" s="35">
        <f>IF(ISNUMBER(K3585),EXP(K3585),"")</f>
        <v/>
      </c>
      <c r="M3585" s="18" t="inlineStr">
        <is>
          <t>every value from 0.01 to 24.55 in steps of 0.01</t>
        </is>
      </c>
      <c r="N3585" s="18" t="inlineStr">
        <is>
          <t>buildings|large|distance_to_river_km</t>
        </is>
      </c>
    </row>
    <row r="3586">
      <c r="B3586" s="18" t="inlineStr">
        <is>
          <t>buildings|large|distance_to_river_km|19.48</t>
        </is>
      </c>
      <c r="C3586" s="18" t="inlineStr">
        <is>
          <t>buildings</t>
        </is>
      </c>
      <c r="D3586" s="18" t="inlineStr">
        <is>
          <t>large</t>
        </is>
      </c>
      <c r="E3586" s="18" t="inlineStr">
        <is>
          <t>distance_to_river_km</t>
        </is>
      </c>
      <c r="F3586" s="18" t="inlineStr">
        <is>
          <t>spline value</t>
        </is>
      </c>
      <c r="G3586" s="18" t="n"/>
      <c r="H3586" s="33" t="n">
        <v>19.48</v>
      </c>
      <c r="I3586" s="33" t="n"/>
      <c r="J3586" s="33" t="n"/>
      <c r="K3586" s="34" t="n">
        <v>-1.063535097070264</v>
      </c>
      <c r="L3586" s="35">
        <f>IF(ISNUMBER(K3586),EXP(K3586),"")</f>
        <v/>
      </c>
      <c r="M3586" s="18" t="inlineStr">
        <is>
          <t>every value from 0.01 to 24.55 in steps of 0.01</t>
        </is>
      </c>
      <c r="N3586" s="18" t="inlineStr">
        <is>
          <t>buildings|large|distance_to_river_km</t>
        </is>
      </c>
    </row>
    <row r="3587">
      <c r="B3587" s="18" t="inlineStr">
        <is>
          <t>buildings|large|distance_to_river_km|19.49</t>
        </is>
      </c>
      <c r="C3587" s="18" t="inlineStr">
        <is>
          <t>buildings</t>
        </is>
      </c>
      <c r="D3587" s="18" t="inlineStr">
        <is>
          <t>large</t>
        </is>
      </c>
      <c r="E3587" s="18" t="inlineStr">
        <is>
          <t>distance_to_river_km</t>
        </is>
      </c>
      <c r="F3587" s="18" t="inlineStr">
        <is>
          <t>spline value</t>
        </is>
      </c>
      <c r="G3587" s="18" t="n"/>
      <c r="H3587" s="33" t="n">
        <v>19.49</v>
      </c>
      <c r="I3587" s="33" t="n"/>
      <c r="J3587" s="33" t="n"/>
      <c r="K3587" s="34" t="n">
        <v>-1.063609957659532</v>
      </c>
      <c r="L3587" s="35">
        <f>IF(ISNUMBER(K3587),EXP(K3587),"")</f>
        <v/>
      </c>
      <c r="M3587" s="18" t="inlineStr">
        <is>
          <t>every value from 0.01 to 24.55 in steps of 0.01</t>
        </is>
      </c>
      <c r="N3587" s="18" t="inlineStr">
        <is>
          <t>buildings|large|distance_to_river_km</t>
        </is>
      </c>
    </row>
    <row r="3588">
      <c r="B3588" s="18" t="inlineStr">
        <is>
          <t>buildings|large|distance_to_river_km|19.50</t>
        </is>
      </c>
      <c r="C3588" s="18" t="inlineStr">
        <is>
          <t>buildings</t>
        </is>
      </c>
      <c r="D3588" s="18" t="inlineStr">
        <is>
          <t>large</t>
        </is>
      </c>
      <c r="E3588" s="18" t="inlineStr">
        <is>
          <t>distance_to_river_km</t>
        </is>
      </c>
      <c r="F3588" s="18" t="inlineStr">
        <is>
          <t>spline value</t>
        </is>
      </c>
      <c r="G3588" s="18" t="n"/>
      <c r="H3588" s="33" t="n">
        <v>19.5</v>
      </c>
      <c r="I3588" s="33" t="n"/>
      <c r="J3588" s="33" t="n"/>
      <c r="K3588" s="34" t="n">
        <v>-1.063684644109311</v>
      </c>
      <c r="L3588" s="35">
        <f>IF(ISNUMBER(K3588),EXP(K3588),"")</f>
        <v/>
      </c>
      <c r="M3588" s="18" t="inlineStr">
        <is>
          <t>every value from 0.01 to 24.55 in steps of 0.01</t>
        </is>
      </c>
      <c r="N3588" s="18" t="inlineStr">
        <is>
          <t>buildings|large|distance_to_river_km</t>
        </is>
      </c>
    </row>
    <row r="3589">
      <c r="B3589" s="18" t="inlineStr">
        <is>
          <t>buildings|large|distance_to_river_km|19.51</t>
        </is>
      </c>
      <c r="C3589" s="18" t="inlineStr">
        <is>
          <t>buildings</t>
        </is>
      </c>
      <c r="D3589" s="18" t="inlineStr">
        <is>
          <t>large</t>
        </is>
      </c>
      <c r="E3589" s="18" t="inlineStr">
        <is>
          <t>distance_to_river_km</t>
        </is>
      </c>
      <c r="F3589" s="18" t="inlineStr">
        <is>
          <t>spline value</t>
        </is>
      </c>
      <c r="G3589" s="18" t="n"/>
      <c r="H3589" s="33" t="n">
        <v>19.51</v>
      </c>
      <c r="I3589" s="33" t="n"/>
      <c r="J3589" s="33" t="n"/>
      <c r="K3589" s="34" t="n">
        <v>-1.063759156332706</v>
      </c>
      <c r="L3589" s="35">
        <f>IF(ISNUMBER(K3589),EXP(K3589),"")</f>
        <v/>
      </c>
      <c r="M3589" s="18" t="inlineStr">
        <is>
          <t>every value from 0.01 to 24.55 in steps of 0.01</t>
        </is>
      </c>
      <c r="N3589" s="18" t="inlineStr">
        <is>
          <t>buildings|large|distance_to_river_km</t>
        </is>
      </c>
    </row>
    <row r="3590">
      <c r="B3590" s="18" t="inlineStr">
        <is>
          <t>buildings|large|distance_to_river_km|19.52</t>
        </is>
      </c>
      <c r="C3590" s="18" t="inlineStr">
        <is>
          <t>buildings</t>
        </is>
      </c>
      <c r="D3590" s="18" t="inlineStr">
        <is>
          <t>large</t>
        </is>
      </c>
      <c r="E3590" s="18" t="inlineStr">
        <is>
          <t>distance_to_river_km</t>
        </is>
      </c>
      <c r="F3590" s="18" t="inlineStr">
        <is>
          <t>spline value</t>
        </is>
      </c>
      <c r="G3590" s="18" t="n"/>
      <c r="H3590" s="33" t="n">
        <v>19.52</v>
      </c>
      <c r="I3590" s="33" t="n"/>
      <c r="J3590" s="33" t="n"/>
      <c r="K3590" s="34" t="n">
        <v>-1.063833494242818</v>
      </c>
      <c r="L3590" s="35">
        <f>IF(ISNUMBER(K3590),EXP(K3590),"")</f>
        <v/>
      </c>
      <c r="M3590" s="18" t="inlineStr">
        <is>
          <t>every value from 0.01 to 24.55 in steps of 0.01</t>
        </is>
      </c>
      <c r="N3590" s="18" t="inlineStr">
        <is>
          <t>buildings|large|distance_to_river_km</t>
        </is>
      </c>
    </row>
    <row r="3591">
      <c r="B3591" s="18" t="inlineStr">
        <is>
          <t>buildings|large|distance_to_river_km|19.53</t>
        </is>
      </c>
      <c r="C3591" s="18" t="inlineStr">
        <is>
          <t>buildings</t>
        </is>
      </c>
      <c r="D3591" s="18" t="inlineStr">
        <is>
          <t>large</t>
        </is>
      </c>
      <c r="E3591" s="18" t="inlineStr">
        <is>
          <t>distance_to_river_km</t>
        </is>
      </c>
      <c r="F3591" s="18" t="inlineStr">
        <is>
          <t>spline value</t>
        </is>
      </c>
      <c r="G3591" s="18" t="n"/>
      <c r="H3591" s="33" t="n">
        <v>19.53</v>
      </c>
      <c r="I3591" s="33" t="n"/>
      <c r="J3591" s="33" t="n"/>
      <c r="K3591" s="34" t="n">
        <v>-1.063907657752754</v>
      </c>
      <c r="L3591" s="35">
        <f>IF(ISNUMBER(K3591),EXP(K3591),"")</f>
        <v/>
      </c>
      <c r="M3591" s="18" t="inlineStr">
        <is>
          <t>every value from 0.01 to 24.55 in steps of 0.01</t>
        </is>
      </c>
      <c r="N3591" s="18" t="inlineStr">
        <is>
          <t>buildings|large|distance_to_river_km</t>
        </is>
      </c>
    </row>
    <row r="3592">
      <c r="B3592" s="18" t="inlineStr">
        <is>
          <t>buildings|large|distance_to_river_km|19.54</t>
        </is>
      </c>
      <c r="C3592" s="18" t="inlineStr">
        <is>
          <t>buildings</t>
        </is>
      </c>
      <c r="D3592" s="18" t="inlineStr">
        <is>
          <t>large</t>
        </is>
      </c>
      <c r="E3592" s="18" t="inlineStr">
        <is>
          <t>distance_to_river_km</t>
        </is>
      </c>
      <c r="F3592" s="18" t="inlineStr">
        <is>
          <t>spline value</t>
        </is>
      </c>
      <c r="G3592" s="18" t="n"/>
      <c r="H3592" s="33" t="n">
        <v>19.54</v>
      </c>
      <c r="I3592" s="33" t="n"/>
      <c r="J3592" s="33" t="n"/>
      <c r="K3592" s="34" t="n">
        <v>-1.063981646775618</v>
      </c>
      <c r="L3592" s="35">
        <f>IF(ISNUMBER(K3592),EXP(K3592),"")</f>
        <v/>
      </c>
      <c r="M3592" s="18" t="inlineStr">
        <is>
          <t>every value from 0.01 to 24.55 in steps of 0.01</t>
        </is>
      </c>
      <c r="N3592" s="18" t="inlineStr">
        <is>
          <t>buildings|large|distance_to_river_km</t>
        </is>
      </c>
    </row>
    <row r="3593">
      <c r="B3593" s="18" t="inlineStr">
        <is>
          <t>buildings|large|distance_to_river_km|19.55</t>
        </is>
      </c>
      <c r="C3593" s="18" t="inlineStr">
        <is>
          <t>buildings</t>
        </is>
      </c>
      <c r="D3593" s="18" t="inlineStr">
        <is>
          <t>large</t>
        </is>
      </c>
      <c r="E3593" s="18" t="inlineStr">
        <is>
          <t>distance_to_river_km</t>
        </is>
      </c>
      <c r="F3593" s="18" t="inlineStr">
        <is>
          <t>spline value</t>
        </is>
      </c>
      <c r="G3593" s="18" t="n"/>
      <c r="H3593" s="33" t="n">
        <v>19.55</v>
      </c>
      <c r="I3593" s="33" t="n"/>
      <c r="J3593" s="33" t="n"/>
      <c r="K3593" s="34" t="n">
        <v>-1.064055461224512</v>
      </c>
      <c r="L3593" s="35">
        <f>IF(ISNUMBER(K3593),EXP(K3593),"")</f>
        <v/>
      </c>
      <c r="M3593" s="18" t="inlineStr">
        <is>
          <t>every value from 0.01 to 24.55 in steps of 0.01</t>
        </is>
      </c>
      <c r="N3593" s="18" t="inlineStr">
        <is>
          <t>buildings|large|distance_to_river_km</t>
        </is>
      </c>
    </row>
    <row r="3594">
      <c r="B3594" s="18" t="inlineStr">
        <is>
          <t>buildings|large|distance_to_river_km|19.56</t>
        </is>
      </c>
      <c r="C3594" s="18" t="inlineStr">
        <is>
          <t>buildings</t>
        </is>
      </c>
      <c r="D3594" s="18" t="inlineStr">
        <is>
          <t>large</t>
        </is>
      </c>
      <c r="E3594" s="18" t="inlineStr">
        <is>
          <t>distance_to_river_km</t>
        </is>
      </c>
      <c r="F3594" s="18" t="inlineStr">
        <is>
          <t>spline value</t>
        </is>
      </c>
      <c r="G3594" s="18" t="n"/>
      <c r="H3594" s="33" t="n">
        <v>19.56</v>
      </c>
      <c r="I3594" s="33" t="n"/>
      <c r="J3594" s="33" t="n"/>
      <c r="K3594" s="34" t="n">
        <v>-1.064129101012542</v>
      </c>
      <c r="L3594" s="35">
        <f>IF(ISNUMBER(K3594),EXP(K3594),"")</f>
        <v/>
      </c>
      <c r="M3594" s="18" t="inlineStr">
        <is>
          <t>every value from 0.01 to 24.55 in steps of 0.01</t>
        </is>
      </c>
      <c r="N3594" s="18" t="inlineStr">
        <is>
          <t>buildings|large|distance_to_river_km</t>
        </is>
      </c>
    </row>
    <row r="3595">
      <c r="B3595" s="18" t="inlineStr">
        <is>
          <t>buildings|large|distance_to_river_km|19.57</t>
        </is>
      </c>
      <c r="C3595" s="18" t="inlineStr">
        <is>
          <t>buildings</t>
        </is>
      </c>
      <c r="D3595" s="18" t="inlineStr">
        <is>
          <t>large</t>
        </is>
      </c>
      <c r="E3595" s="18" t="inlineStr">
        <is>
          <t>distance_to_river_km</t>
        </is>
      </c>
      <c r="F3595" s="18" t="inlineStr">
        <is>
          <t>spline value</t>
        </is>
      </c>
      <c r="G3595" s="18" t="n"/>
      <c r="H3595" s="33" t="n">
        <v>19.57</v>
      </c>
      <c r="I3595" s="33" t="n"/>
      <c r="J3595" s="33" t="n"/>
      <c r="K3595" s="34" t="n">
        <v>-1.064202566052811</v>
      </c>
      <c r="L3595" s="35">
        <f>IF(ISNUMBER(K3595),EXP(K3595),"")</f>
        <v/>
      </c>
      <c r="M3595" s="18" t="inlineStr">
        <is>
          <t>every value from 0.01 to 24.55 in steps of 0.01</t>
        </is>
      </c>
      <c r="N3595" s="18" t="inlineStr">
        <is>
          <t>buildings|large|distance_to_river_km</t>
        </is>
      </c>
    </row>
    <row r="3596">
      <c r="B3596" s="18" t="inlineStr">
        <is>
          <t>buildings|large|distance_to_river_km|19.58</t>
        </is>
      </c>
      <c r="C3596" s="18" t="inlineStr">
        <is>
          <t>buildings</t>
        </is>
      </c>
      <c r="D3596" s="18" t="inlineStr">
        <is>
          <t>large</t>
        </is>
      </c>
      <c r="E3596" s="18" t="inlineStr">
        <is>
          <t>distance_to_river_km</t>
        </is>
      </c>
      <c r="F3596" s="18" t="inlineStr">
        <is>
          <t>spline value</t>
        </is>
      </c>
      <c r="G3596" s="18" t="n"/>
      <c r="H3596" s="33" t="n">
        <v>19.58</v>
      </c>
      <c r="I3596" s="33" t="n"/>
      <c r="J3596" s="33" t="n"/>
      <c r="K3596" s="34" t="n">
        <v>-1.064275856258423</v>
      </c>
      <c r="L3596" s="35">
        <f>IF(ISNUMBER(K3596),EXP(K3596),"")</f>
        <v/>
      </c>
      <c r="M3596" s="18" t="inlineStr">
        <is>
          <t>every value from 0.01 to 24.55 in steps of 0.01</t>
        </is>
      </c>
      <c r="N3596" s="18" t="inlineStr">
        <is>
          <t>buildings|large|distance_to_river_km</t>
        </is>
      </c>
    </row>
    <row r="3597">
      <c r="B3597" s="18" t="inlineStr">
        <is>
          <t>buildings|large|distance_to_river_km|19.59</t>
        </is>
      </c>
      <c r="C3597" s="18" t="inlineStr">
        <is>
          <t>buildings</t>
        </is>
      </c>
      <c r="D3597" s="18" t="inlineStr">
        <is>
          <t>large</t>
        </is>
      </c>
      <c r="E3597" s="18" t="inlineStr">
        <is>
          <t>distance_to_river_km</t>
        </is>
      </c>
      <c r="F3597" s="18" t="inlineStr">
        <is>
          <t>spline value</t>
        </is>
      </c>
      <c r="G3597" s="18" t="n"/>
      <c r="H3597" s="33" t="n">
        <v>19.59</v>
      </c>
      <c r="I3597" s="33" t="n"/>
      <c r="J3597" s="33" t="n"/>
      <c r="K3597" s="34" t="n">
        <v>-1.064348971542483</v>
      </c>
      <c r="L3597" s="35">
        <f>IF(ISNUMBER(K3597),EXP(K3597),"")</f>
        <v/>
      </c>
      <c r="M3597" s="18" t="inlineStr">
        <is>
          <t>every value from 0.01 to 24.55 in steps of 0.01</t>
        </is>
      </c>
      <c r="N3597" s="18" t="inlineStr">
        <is>
          <t>buildings|large|distance_to_river_km</t>
        </is>
      </c>
    </row>
    <row r="3598">
      <c r="B3598" s="18" t="inlineStr">
        <is>
          <t>buildings|large|distance_to_river_km|19.60</t>
        </is>
      </c>
      <c r="C3598" s="18" t="inlineStr">
        <is>
          <t>buildings</t>
        </is>
      </c>
      <c r="D3598" s="18" t="inlineStr">
        <is>
          <t>large</t>
        </is>
      </c>
      <c r="E3598" s="18" t="inlineStr">
        <is>
          <t>distance_to_river_km</t>
        </is>
      </c>
      <c r="F3598" s="18" t="inlineStr">
        <is>
          <t>spline value</t>
        </is>
      </c>
      <c r="G3598" s="18" t="n"/>
      <c r="H3598" s="33" t="n">
        <v>19.6</v>
      </c>
      <c r="I3598" s="33" t="n"/>
      <c r="J3598" s="33" t="n"/>
      <c r="K3598" s="34" t="n">
        <v>-1.064421911818093</v>
      </c>
      <c r="L3598" s="35">
        <f>IF(ISNUMBER(K3598),EXP(K3598),"")</f>
        <v/>
      </c>
      <c r="M3598" s="18" t="inlineStr">
        <is>
          <t>every value from 0.01 to 24.55 in steps of 0.01</t>
        </is>
      </c>
      <c r="N3598" s="18" t="inlineStr">
        <is>
          <t>buildings|large|distance_to_river_km</t>
        </is>
      </c>
    </row>
    <row r="3599">
      <c r="B3599" s="18" t="inlineStr">
        <is>
          <t>buildings|large|distance_to_river_km|19.61</t>
        </is>
      </c>
      <c r="C3599" s="18" t="inlineStr">
        <is>
          <t>buildings</t>
        </is>
      </c>
      <c r="D3599" s="18" t="inlineStr">
        <is>
          <t>large</t>
        </is>
      </c>
      <c r="E3599" s="18" t="inlineStr">
        <is>
          <t>distance_to_river_km</t>
        </is>
      </c>
      <c r="F3599" s="18" t="inlineStr">
        <is>
          <t>spline value</t>
        </is>
      </c>
      <c r="G3599" s="18" t="n"/>
      <c r="H3599" s="33" t="n">
        <v>19.61</v>
      </c>
      <c r="I3599" s="33" t="n"/>
      <c r="J3599" s="33" t="n"/>
      <c r="K3599" s="34" t="n">
        <v>-1.064494676998359</v>
      </c>
      <c r="L3599" s="35">
        <f>IF(ISNUMBER(K3599),EXP(K3599),"")</f>
        <v/>
      </c>
      <c r="M3599" s="18" t="inlineStr">
        <is>
          <t>every value from 0.01 to 24.55 in steps of 0.01</t>
        </is>
      </c>
      <c r="N3599" s="18" t="inlineStr">
        <is>
          <t>buildings|large|distance_to_river_km</t>
        </is>
      </c>
    </row>
    <row r="3600">
      <c r="B3600" s="18" t="inlineStr">
        <is>
          <t>buildings|large|distance_to_river_km|19.62</t>
        </is>
      </c>
      <c r="C3600" s="18" t="inlineStr">
        <is>
          <t>buildings</t>
        </is>
      </c>
      <c r="D3600" s="18" t="inlineStr">
        <is>
          <t>large</t>
        </is>
      </c>
      <c r="E3600" s="18" t="inlineStr">
        <is>
          <t>distance_to_river_km</t>
        </is>
      </c>
      <c r="F3600" s="18" t="inlineStr">
        <is>
          <t>spline value</t>
        </is>
      </c>
      <c r="G3600" s="18" t="n"/>
      <c r="H3600" s="33" t="n">
        <v>19.62</v>
      </c>
      <c r="I3600" s="33" t="n"/>
      <c r="J3600" s="33" t="n"/>
      <c r="K3600" s="34" t="n">
        <v>-1.064567266996385</v>
      </c>
      <c r="L3600" s="35">
        <f>IF(ISNUMBER(K3600),EXP(K3600),"")</f>
        <v/>
      </c>
      <c r="M3600" s="18" t="inlineStr">
        <is>
          <t>every value from 0.01 to 24.55 in steps of 0.01</t>
        </is>
      </c>
      <c r="N3600" s="18" t="inlineStr">
        <is>
          <t>buildings|large|distance_to_river_km</t>
        </is>
      </c>
    </row>
    <row r="3601">
      <c r="B3601" s="18" t="inlineStr">
        <is>
          <t>buildings|large|distance_to_river_km|19.63</t>
        </is>
      </c>
      <c r="C3601" s="18" t="inlineStr">
        <is>
          <t>buildings</t>
        </is>
      </c>
      <c r="D3601" s="18" t="inlineStr">
        <is>
          <t>large</t>
        </is>
      </c>
      <c r="E3601" s="18" t="inlineStr">
        <is>
          <t>distance_to_river_km</t>
        </is>
      </c>
      <c r="F3601" s="18" t="inlineStr">
        <is>
          <t>spline value</t>
        </is>
      </c>
      <c r="G3601" s="18" t="n"/>
      <c r="H3601" s="33" t="n">
        <v>19.63</v>
      </c>
      <c r="I3601" s="33" t="n"/>
      <c r="J3601" s="33" t="n"/>
      <c r="K3601" s="34" t="n">
        <v>-1.064639681725275</v>
      </c>
      <c r="L3601" s="35">
        <f>IF(ISNUMBER(K3601),EXP(K3601),"")</f>
        <v/>
      </c>
      <c r="M3601" s="18" t="inlineStr">
        <is>
          <t>every value from 0.01 to 24.55 in steps of 0.01</t>
        </is>
      </c>
      <c r="N3601" s="18" t="inlineStr">
        <is>
          <t>buildings|large|distance_to_river_km</t>
        </is>
      </c>
    </row>
    <row r="3602">
      <c r="B3602" s="18" t="inlineStr">
        <is>
          <t>buildings|large|distance_to_river_km|19.64</t>
        </is>
      </c>
      <c r="C3602" s="18" t="inlineStr">
        <is>
          <t>buildings</t>
        </is>
      </c>
      <c r="D3602" s="18" t="inlineStr">
        <is>
          <t>large</t>
        </is>
      </c>
      <c r="E3602" s="18" t="inlineStr">
        <is>
          <t>distance_to_river_km</t>
        </is>
      </c>
      <c r="F3602" s="18" t="inlineStr">
        <is>
          <t>spline value</t>
        </is>
      </c>
      <c r="G3602" s="18" t="n"/>
      <c r="H3602" s="33" t="n">
        <v>19.64</v>
      </c>
      <c r="I3602" s="33" t="n"/>
      <c r="J3602" s="33" t="n"/>
      <c r="K3602" s="34" t="n">
        <v>-1.064711921098132</v>
      </c>
      <c r="L3602" s="35">
        <f>IF(ISNUMBER(K3602),EXP(K3602),"")</f>
        <v/>
      </c>
      <c r="M3602" s="18" t="inlineStr">
        <is>
          <t>every value from 0.01 to 24.55 in steps of 0.01</t>
        </is>
      </c>
      <c r="N3602" s="18" t="inlineStr">
        <is>
          <t>buildings|large|distance_to_river_km</t>
        </is>
      </c>
    </row>
    <row r="3603">
      <c r="B3603" s="18" t="inlineStr">
        <is>
          <t>buildings|large|distance_to_river_km|19.65</t>
        </is>
      </c>
      <c r="C3603" s="18" t="inlineStr">
        <is>
          <t>buildings</t>
        </is>
      </c>
      <c r="D3603" s="18" t="inlineStr">
        <is>
          <t>large</t>
        </is>
      </c>
      <c r="E3603" s="18" t="inlineStr">
        <is>
          <t>distance_to_river_km</t>
        </is>
      </c>
      <c r="F3603" s="18" t="inlineStr">
        <is>
          <t>spline value</t>
        </is>
      </c>
      <c r="G3603" s="18" t="n"/>
      <c r="H3603" s="33" t="n">
        <v>19.65</v>
      </c>
      <c r="I3603" s="33" t="n"/>
      <c r="J3603" s="33" t="n"/>
      <c r="K3603" s="34" t="n">
        <v>-1.06478398502806</v>
      </c>
      <c r="L3603" s="35">
        <f>IF(ISNUMBER(K3603),EXP(K3603),"")</f>
        <v/>
      </c>
      <c r="M3603" s="18" t="inlineStr">
        <is>
          <t>every value from 0.01 to 24.55 in steps of 0.01</t>
        </is>
      </c>
      <c r="N3603" s="18" t="inlineStr">
        <is>
          <t>buildings|large|distance_to_river_km</t>
        </is>
      </c>
    </row>
    <row r="3604">
      <c r="B3604" s="18" t="inlineStr">
        <is>
          <t>buildings|large|distance_to_river_km|19.66</t>
        </is>
      </c>
      <c r="C3604" s="18" t="inlineStr">
        <is>
          <t>buildings</t>
        </is>
      </c>
      <c r="D3604" s="18" t="inlineStr">
        <is>
          <t>large</t>
        </is>
      </c>
      <c r="E3604" s="18" t="inlineStr">
        <is>
          <t>distance_to_river_km</t>
        </is>
      </c>
      <c r="F3604" s="18" t="inlineStr">
        <is>
          <t>spline value</t>
        </is>
      </c>
      <c r="G3604" s="18" t="n"/>
      <c r="H3604" s="33" t="n">
        <v>19.66</v>
      </c>
      <c r="I3604" s="33" t="n"/>
      <c r="J3604" s="33" t="n"/>
      <c r="K3604" s="34" t="n">
        <v>-1.064855873428164</v>
      </c>
      <c r="L3604" s="35">
        <f>IF(ISNUMBER(K3604),EXP(K3604),"")</f>
        <v/>
      </c>
      <c r="M3604" s="18" t="inlineStr">
        <is>
          <t>every value from 0.01 to 24.55 in steps of 0.01</t>
        </is>
      </c>
      <c r="N3604" s="18" t="inlineStr">
        <is>
          <t>buildings|large|distance_to_river_km</t>
        </is>
      </c>
    </row>
    <row r="3605">
      <c r="B3605" s="18" t="inlineStr">
        <is>
          <t>buildings|large|distance_to_river_km|19.67</t>
        </is>
      </c>
      <c r="C3605" s="18" t="inlineStr">
        <is>
          <t>buildings</t>
        </is>
      </c>
      <c r="D3605" s="18" t="inlineStr">
        <is>
          <t>large</t>
        </is>
      </c>
      <c r="E3605" s="18" t="inlineStr">
        <is>
          <t>distance_to_river_km</t>
        </is>
      </c>
      <c r="F3605" s="18" t="inlineStr">
        <is>
          <t>spline value</t>
        </is>
      </c>
      <c r="G3605" s="18" t="n"/>
      <c r="H3605" s="33" t="n">
        <v>19.67</v>
      </c>
      <c r="I3605" s="33" t="n"/>
      <c r="J3605" s="33" t="n"/>
      <c r="K3605" s="34" t="n">
        <v>-1.064927586211548</v>
      </c>
      <c r="L3605" s="35">
        <f>IF(ISNUMBER(K3605),EXP(K3605),"")</f>
        <v/>
      </c>
      <c r="M3605" s="18" t="inlineStr">
        <is>
          <t>every value from 0.01 to 24.55 in steps of 0.01</t>
        </is>
      </c>
      <c r="N3605" s="18" t="inlineStr">
        <is>
          <t>buildings|large|distance_to_river_km</t>
        </is>
      </c>
    </row>
    <row r="3606">
      <c r="B3606" s="18" t="inlineStr">
        <is>
          <t>buildings|large|distance_to_river_km|19.68</t>
        </is>
      </c>
      <c r="C3606" s="18" t="inlineStr">
        <is>
          <t>buildings</t>
        </is>
      </c>
      <c r="D3606" s="18" t="inlineStr">
        <is>
          <t>large</t>
        </is>
      </c>
      <c r="E3606" s="18" t="inlineStr">
        <is>
          <t>distance_to_river_km</t>
        </is>
      </c>
      <c r="F3606" s="18" t="inlineStr">
        <is>
          <t>spline value</t>
        </is>
      </c>
      <c r="G3606" s="18" t="n"/>
      <c r="H3606" s="33" t="n">
        <v>19.68</v>
      </c>
      <c r="I3606" s="33" t="n"/>
      <c r="J3606" s="33" t="n"/>
      <c r="K3606" s="34" t="n">
        <v>-1.064999123291316</v>
      </c>
      <c r="L3606" s="35">
        <f>IF(ISNUMBER(K3606),EXP(K3606),"")</f>
        <v/>
      </c>
      <c r="M3606" s="18" t="inlineStr">
        <is>
          <t>every value from 0.01 to 24.55 in steps of 0.01</t>
        </is>
      </c>
      <c r="N3606" s="18" t="inlineStr">
        <is>
          <t>buildings|large|distance_to_river_km</t>
        </is>
      </c>
    </row>
    <row r="3607">
      <c r="B3607" s="18" t="inlineStr">
        <is>
          <t>buildings|large|distance_to_river_km|19.69</t>
        </is>
      </c>
      <c r="C3607" s="18" t="inlineStr">
        <is>
          <t>buildings</t>
        </is>
      </c>
      <c r="D3607" s="18" t="inlineStr">
        <is>
          <t>large</t>
        </is>
      </c>
      <c r="E3607" s="18" t="inlineStr">
        <is>
          <t>distance_to_river_km</t>
        </is>
      </c>
      <c r="F3607" s="18" t="inlineStr">
        <is>
          <t>spline value</t>
        </is>
      </c>
      <c r="G3607" s="18" t="n"/>
      <c r="H3607" s="33" t="n">
        <v>19.69</v>
      </c>
      <c r="I3607" s="33" t="n"/>
      <c r="J3607" s="33" t="n"/>
      <c r="K3607" s="34" t="n">
        <v>-1.065070484580572</v>
      </c>
      <c r="L3607" s="35">
        <f>IF(ISNUMBER(K3607),EXP(K3607),"")</f>
        <v/>
      </c>
      <c r="M3607" s="18" t="inlineStr">
        <is>
          <t>every value from 0.01 to 24.55 in steps of 0.01</t>
        </is>
      </c>
      <c r="N3607" s="18" t="inlineStr">
        <is>
          <t>buildings|large|distance_to_river_km</t>
        </is>
      </c>
    </row>
    <row r="3608">
      <c r="B3608" s="18" t="inlineStr">
        <is>
          <t>buildings|large|distance_to_river_km|19.70</t>
        </is>
      </c>
      <c r="C3608" s="18" t="inlineStr">
        <is>
          <t>buildings</t>
        </is>
      </c>
      <c r="D3608" s="18" t="inlineStr">
        <is>
          <t>large</t>
        </is>
      </c>
      <c r="E3608" s="18" t="inlineStr">
        <is>
          <t>distance_to_river_km</t>
        </is>
      </c>
      <c r="F3608" s="18" t="inlineStr">
        <is>
          <t>spline value</t>
        </is>
      </c>
      <c r="G3608" s="18" t="n"/>
      <c r="H3608" s="33" t="n">
        <v>19.7</v>
      </c>
      <c r="I3608" s="33" t="n"/>
      <c r="J3608" s="33" t="n"/>
      <c r="K3608" s="34" t="n">
        <v>-1.065141669992419</v>
      </c>
      <c r="L3608" s="35">
        <f>IF(ISNUMBER(K3608),EXP(K3608),"")</f>
        <v/>
      </c>
      <c r="M3608" s="18" t="inlineStr">
        <is>
          <t>every value from 0.01 to 24.55 in steps of 0.01</t>
        </is>
      </c>
      <c r="N3608" s="18" t="inlineStr">
        <is>
          <t>buildings|large|distance_to_river_km</t>
        </is>
      </c>
    </row>
    <row r="3609">
      <c r="B3609" s="18" t="inlineStr">
        <is>
          <t>buildings|large|distance_to_river_km|19.71</t>
        </is>
      </c>
      <c r="C3609" s="18" t="inlineStr">
        <is>
          <t>buildings</t>
        </is>
      </c>
      <c r="D3609" s="18" t="inlineStr">
        <is>
          <t>large</t>
        </is>
      </c>
      <c r="E3609" s="18" t="inlineStr">
        <is>
          <t>distance_to_river_km</t>
        </is>
      </c>
      <c r="F3609" s="18" t="inlineStr">
        <is>
          <t>spline value</t>
        </is>
      </c>
      <c r="G3609" s="18" t="n"/>
      <c r="H3609" s="33" t="n">
        <v>19.71</v>
      </c>
      <c r="I3609" s="33" t="n"/>
      <c r="J3609" s="33" t="n"/>
      <c r="K3609" s="34" t="n">
        <v>-1.065212679439963</v>
      </c>
      <c r="L3609" s="35">
        <f>IF(ISNUMBER(K3609),EXP(K3609),"")</f>
        <v/>
      </c>
      <c r="M3609" s="18" t="inlineStr">
        <is>
          <t>every value from 0.01 to 24.55 in steps of 0.01</t>
        </is>
      </c>
      <c r="N3609" s="18" t="inlineStr">
        <is>
          <t>buildings|large|distance_to_river_km</t>
        </is>
      </c>
    </row>
    <row r="3610">
      <c r="B3610" s="18" t="inlineStr">
        <is>
          <t>buildings|large|distance_to_river_km|19.72</t>
        </is>
      </c>
      <c r="C3610" s="18" t="inlineStr">
        <is>
          <t>buildings</t>
        </is>
      </c>
      <c r="D3610" s="18" t="inlineStr">
        <is>
          <t>large</t>
        </is>
      </c>
      <c r="E3610" s="18" t="inlineStr">
        <is>
          <t>distance_to_river_km</t>
        </is>
      </c>
      <c r="F3610" s="18" t="inlineStr">
        <is>
          <t>spline value</t>
        </is>
      </c>
      <c r="G3610" s="18" t="n"/>
      <c r="H3610" s="33" t="n">
        <v>19.72</v>
      </c>
      <c r="I3610" s="33" t="n"/>
      <c r="J3610" s="33" t="n"/>
      <c r="K3610" s="34" t="n">
        <v>-1.065283512836306</v>
      </c>
      <c r="L3610" s="35">
        <f>IF(ISNUMBER(K3610),EXP(K3610),"")</f>
        <v/>
      </c>
      <c r="M3610" s="18" t="inlineStr">
        <is>
          <t>every value from 0.01 to 24.55 in steps of 0.01</t>
        </is>
      </c>
      <c r="N3610" s="18" t="inlineStr">
        <is>
          <t>buildings|large|distance_to_river_km</t>
        </is>
      </c>
    </row>
    <row r="3611">
      <c r="B3611" s="18" t="inlineStr">
        <is>
          <t>buildings|large|distance_to_river_km|19.73</t>
        </is>
      </c>
      <c r="C3611" s="18" t="inlineStr">
        <is>
          <t>buildings</t>
        </is>
      </c>
      <c r="D3611" s="18" t="inlineStr">
        <is>
          <t>large</t>
        </is>
      </c>
      <c r="E3611" s="18" t="inlineStr">
        <is>
          <t>distance_to_river_km</t>
        </is>
      </c>
      <c r="F3611" s="18" t="inlineStr">
        <is>
          <t>spline value</t>
        </is>
      </c>
      <c r="G3611" s="18" t="n"/>
      <c r="H3611" s="33" t="n">
        <v>19.73</v>
      </c>
      <c r="I3611" s="33" t="n"/>
      <c r="J3611" s="33" t="n"/>
      <c r="K3611" s="34" t="n">
        <v>-1.065354170094553</v>
      </c>
      <c r="L3611" s="35">
        <f>IF(ISNUMBER(K3611),EXP(K3611),"")</f>
        <v/>
      </c>
      <c r="M3611" s="18" t="inlineStr">
        <is>
          <t>every value from 0.01 to 24.55 in steps of 0.01</t>
        </is>
      </c>
      <c r="N3611" s="18" t="inlineStr">
        <is>
          <t>buildings|large|distance_to_river_km</t>
        </is>
      </c>
    </row>
    <row r="3612">
      <c r="B3612" s="18" t="inlineStr">
        <is>
          <t>buildings|large|distance_to_river_km|19.74</t>
        </is>
      </c>
      <c r="C3612" s="18" t="inlineStr">
        <is>
          <t>buildings</t>
        </is>
      </c>
      <c r="D3612" s="18" t="inlineStr">
        <is>
          <t>large</t>
        </is>
      </c>
      <c r="E3612" s="18" t="inlineStr">
        <is>
          <t>distance_to_river_km</t>
        </is>
      </c>
      <c r="F3612" s="18" t="inlineStr">
        <is>
          <t>spline value</t>
        </is>
      </c>
      <c r="G3612" s="18" t="n"/>
      <c r="H3612" s="33" t="n">
        <v>19.74</v>
      </c>
      <c r="I3612" s="33" t="n"/>
      <c r="J3612" s="33" t="n"/>
      <c r="K3612" s="34" t="n">
        <v>-1.065424651127808</v>
      </c>
      <c r="L3612" s="35">
        <f>IF(ISNUMBER(K3612),EXP(K3612),"")</f>
        <v/>
      </c>
      <c r="M3612" s="18" t="inlineStr">
        <is>
          <t>every value from 0.01 to 24.55 in steps of 0.01</t>
        </is>
      </c>
      <c r="N3612" s="18" t="inlineStr">
        <is>
          <t>buildings|large|distance_to_river_km</t>
        </is>
      </c>
    </row>
    <row r="3613">
      <c r="B3613" s="18" t="inlineStr">
        <is>
          <t>buildings|large|distance_to_river_km|19.75</t>
        </is>
      </c>
      <c r="C3613" s="18" t="inlineStr">
        <is>
          <t>buildings</t>
        </is>
      </c>
      <c r="D3613" s="18" t="inlineStr">
        <is>
          <t>large</t>
        </is>
      </c>
      <c r="E3613" s="18" t="inlineStr">
        <is>
          <t>distance_to_river_km</t>
        </is>
      </c>
      <c r="F3613" s="18" t="inlineStr">
        <is>
          <t>spline value</t>
        </is>
      </c>
      <c r="G3613" s="18" t="n"/>
      <c r="H3613" s="33" t="n">
        <v>19.75</v>
      </c>
      <c r="I3613" s="33" t="n"/>
      <c r="J3613" s="33" t="n"/>
      <c r="K3613" s="34" t="n">
        <v>-1.065494955849176</v>
      </c>
      <c r="L3613" s="35">
        <f>IF(ISNUMBER(K3613),EXP(K3613),"")</f>
        <v/>
      </c>
      <c r="M3613" s="18" t="inlineStr">
        <is>
          <t>every value from 0.01 to 24.55 in steps of 0.01</t>
        </is>
      </c>
      <c r="N3613" s="18" t="inlineStr">
        <is>
          <t>buildings|large|distance_to_river_km</t>
        </is>
      </c>
    </row>
    <row r="3614">
      <c r="B3614" s="18" t="inlineStr">
        <is>
          <t>buildings|large|distance_to_river_km|19.76</t>
        </is>
      </c>
      <c r="C3614" s="18" t="inlineStr">
        <is>
          <t>buildings</t>
        </is>
      </c>
      <c r="D3614" s="18" t="inlineStr">
        <is>
          <t>large</t>
        </is>
      </c>
      <c r="E3614" s="18" t="inlineStr">
        <is>
          <t>distance_to_river_km</t>
        </is>
      </c>
      <c r="F3614" s="18" t="inlineStr">
        <is>
          <t>spline value</t>
        </is>
      </c>
      <c r="G3614" s="18" t="n"/>
      <c r="H3614" s="33" t="n">
        <v>19.76</v>
      </c>
      <c r="I3614" s="33" t="n"/>
      <c r="J3614" s="33" t="n"/>
      <c r="K3614" s="34" t="n">
        <v>-1.06556508417176</v>
      </c>
      <c r="L3614" s="35">
        <f>IF(ISNUMBER(K3614),EXP(K3614),"")</f>
        <v/>
      </c>
      <c r="M3614" s="18" t="inlineStr">
        <is>
          <t>every value from 0.01 to 24.55 in steps of 0.01</t>
        </is>
      </c>
      <c r="N3614" s="18" t="inlineStr">
        <is>
          <t>buildings|large|distance_to_river_km</t>
        </is>
      </c>
    </row>
    <row r="3615">
      <c r="B3615" s="18" t="inlineStr">
        <is>
          <t>buildings|large|distance_to_river_km|19.77</t>
        </is>
      </c>
      <c r="C3615" s="18" t="inlineStr">
        <is>
          <t>buildings</t>
        </is>
      </c>
      <c r="D3615" s="18" t="inlineStr">
        <is>
          <t>large</t>
        </is>
      </c>
      <c r="E3615" s="18" t="inlineStr">
        <is>
          <t>distance_to_river_km</t>
        </is>
      </c>
      <c r="F3615" s="18" t="inlineStr">
        <is>
          <t>spline value</t>
        </is>
      </c>
      <c r="G3615" s="18" t="n"/>
      <c r="H3615" s="33" t="n">
        <v>19.77</v>
      </c>
      <c r="I3615" s="33" t="n"/>
      <c r="J3615" s="33" t="n"/>
      <c r="K3615" s="34" t="n">
        <v>-1.065635036008663</v>
      </c>
      <c r="L3615" s="35">
        <f>IF(ISNUMBER(K3615),EXP(K3615),"")</f>
        <v/>
      </c>
      <c r="M3615" s="18" t="inlineStr">
        <is>
          <t>every value from 0.01 to 24.55 in steps of 0.01</t>
        </is>
      </c>
      <c r="N3615" s="18" t="inlineStr">
        <is>
          <t>buildings|large|distance_to_river_km</t>
        </is>
      </c>
    </row>
    <row r="3616">
      <c r="B3616" s="18" t="inlineStr">
        <is>
          <t>buildings|large|distance_to_river_km|19.78</t>
        </is>
      </c>
      <c r="C3616" s="18" t="inlineStr">
        <is>
          <t>buildings</t>
        </is>
      </c>
      <c r="D3616" s="18" t="inlineStr">
        <is>
          <t>large</t>
        </is>
      </c>
      <c r="E3616" s="18" t="inlineStr">
        <is>
          <t>distance_to_river_km</t>
        </is>
      </c>
      <c r="F3616" s="18" t="inlineStr">
        <is>
          <t>spline value</t>
        </is>
      </c>
      <c r="G3616" s="18" t="n"/>
      <c r="H3616" s="33" t="n">
        <v>19.78</v>
      </c>
      <c r="I3616" s="33" t="n"/>
      <c r="J3616" s="33" t="n"/>
      <c r="K3616" s="34" t="n">
        <v>-1.065704811272992</v>
      </c>
      <c r="L3616" s="35">
        <f>IF(ISNUMBER(K3616),EXP(K3616),"")</f>
        <v/>
      </c>
      <c r="M3616" s="18" t="inlineStr">
        <is>
          <t>every value from 0.01 to 24.55 in steps of 0.01</t>
        </is>
      </c>
      <c r="N3616" s="18" t="inlineStr">
        <is>
          <t>buildings|large|distance_to_river_km</t>
        </is>
      </c>
    </row>
    <row r="3617">
      <c r="B3617" s="18" t="inlineStr">
        <is>
          <t>buildings|large|distance_to_river_km|19.79</t>
        </is>
      </c>
      <c r="C3617" s="18" t="inlineStr">
        <is>
          <t>buildings</t>
        </is>
      </c>
      <c r="D3617" s="18" t="inlineStr">
        <is>
          <t>large</t>
        </is>
      </c>
      <c r="E3617" s="18" t="inlineStr">
        <is>
          <t>distance_to_river_km</t>
        </is>
      </c>
      <c r="F3617" s="18" t="inlineStr">
        <is>
          <t>spline value</t>
        </is>
      </c>
      <c r="G3617" s="18" t="n"/>
      <c r="H3617" s="33" t="n">
        <v>19.79</v>
      </c>
      <c r="I3617" s="33" t="n"/>
      <c r="J3617" s="33" t="n"/>
      <c r="K3617" s="34" t="n">
        <v>-1.065774409877848</v>
      </c>
      <c r="L3617" s="35">
        <f>IF(ISNUMBER(K3617),EXP(K3617),"")</f>
        <v/>
      </c>
      <c r="M3617" s="18" t="inlineStr">
        <is>
          <t>every value from 0.01 to 24.55 in steps of 0.01</t>
        </is>
      </c>
      <c r="N3617" s="18" t="inlineStr">
        <is>
          <t>buildings|large|distance_to_river_km</t>
        </is>
      </c>
    </row>
    <row r="3618">
      <c r="B3618" s="18" t="inlineStr">
        <is>
          <t>buildings|large|distance_to_river_km|19.80</t>
        </is>
      </c>
      <c r="C3618" s="18" t="inlineStr">
        <is>
          <t>buildings</t>
        </is>
      </c>
      <c r="D3618" s="18" t="inlineStr">
        <is>
          <t>large</t>
        </is>
      </c>
      <c r="E3618" s="18" t="inlineStr">
        <is>
          <t>distance_to_river_km</t>
        </is>
      </c>
      <c r="F3618" s="18" t="inlineStr">
        <is>
          <t>spline value</t>
        </is>
      </c>
      <c r="G3618" s="18" t="n"/>
      <c r="H3618" s="33" t="n">
        <v>19.8</v>
      </c>
      <c r="I3618" s="33" t="n"/>
      <c r="J3618" s="33" t="n"/>
      <c r="K3618" s="34" t="n">
        <v>-1.065843831736337</v>
      </c>
      <c r="L3618" s="35">
        <f>IF(ISNUMBER(K3618),EXP(K3618),"")</f>
        <v/>
      </c>
      <c r="M3618" s="18" t="inlineStr">
        <is>
          <t>every value from 0.01 to 24.55 in steps of 0.01</t>
        </is>
      </c>
      <c r="N3618" s="18" t="inlineStr">
        <is>
          <t>buildings|large|distance_to_river_km</t>
        </is>
      </c>
    </row>
    <row r="3619">
      <c r="B3619" s="18" t="inlineStr">
        <is>
          <t>buildings|large|distance_to_river_km|19.81</t>
        </is>
      </c>
      <c r="C3619" s="18" t="inlineStr">
        <is>
          <t>buildings</t>
        </is>
      </c>
      <c r="D3619" s="18" t="inlineStr">
        <is>
          <t>large</t>
        </is>
      </c>
      <c r="E3619" s="18" t="inlineStr">
        <is>
          <t>distance_to_river_km</t>
        </is>
      </c>
      <c r="F3619" s="18" t="inlineStr">
        <is>
          <t>spline value</t>
        </is>
      </c>
      <c r="G3619" s="18" t="n"/>
      <c r="H3619" s="33" t="n">
        <v>19.81</v>
      </c>
      <c r="I3619" s="33" t="n"/>
      <c r="J3619" s="33" t="n"/>
      <c r="K3619" s="34" t="n">
        <v>-1.065913076761562</v>
      </c>
      <c r="L3619" s="35">
        <f>IF(ISNUMBER(K3619),EXP(K3619),"")</f>
        <v/>
      </c>
      <c r="M3619" s="18" t="inlineStr">
        <is>
          <t>every value from 0.01 to 24.55 in steps of 0.01</t>
        </is>
      </c>
      <c r="N3619" s="18" t="inlineStr">
        <is>
          <t>buildings|large|distance_to_river_km</t>
        </is>
      </c>
    </row>
    <row r="3620">
      <c r="B3620" s="18" t="inlineStr">
        <is>
          <t>buildings|large|distance_to_river_km|19.82</t>
        </is>
      </c>
      <c r="C3620" s="18" t="inlineStr">
        <is>
          <t>buildings</t>
        </is>
      </c>
      <c r="D3620" s="18" t="inlineStr">
        <is>
          <t>large</t>
        </is>
      </c>
      <c r="E3620" s="18" t="inlineStr">
        <is>
          <t>distance_to_river_km</t>
        </is>
      </c>
      <c r="F3620" s="18" t="inlineStr">
        <is>
          <t>spline value</t>
        </is>
      </c>
      <c r="G3620" s="18" t="n"/>
      <c r="H3620" s="33" t="n">
        <v>19.82</v>
      </c>
      <c r="I3620" s="33" t="n"/>
      <c r="J3620" s="33" t="n"/>
      <c r="K3620" s="34" t="n">
        <v>-1.065982144866627</v>
      </c>
      <c r="L3620" s="35">
        <f>IF(ISNUMBER(K3620),EXP(K3620),"")</f>
        <v/>
      </c>
      <c r="M3620" s="18" t="inlineStr">
        <is>
          <t>every value from 0.01 to 24.55 in steps of 0.01</t>
        </is>
      </c>
      <c r="N3620" s="18" t="inlineStr">
        <is>
          <t>buildings|large|distance_to_river_km</t>
        </is>
      </c>
    </row>
    <row r="3621">
      <c r="B3621" s="18" t="inlineStr">
        <is>
          <t>buildings|large|distance_to_river_km|19.83</t>
        </is>
      </c>
      <c r="C3621" s="18" t="inlineStr">
        <is>
          <t>buildings</t>
        </is>
      </c>
      <c r="D3621" s="18" t="inlineStr">
        <is>
          <t>large</t>
        </is>
      </c>
      <c r="E3621" s="18" t="inlineStr">
        <is>
          <t>distance_to_river_km</t>
        </is>
      </c>
      <c r="F3621" s="18" t="inlineStr">
        <is>
          <t>spline value</t>
        </is>
      </c>
      <c r="G3621" s="18" t="n"/>
      <c r="H3621" s="33" t="n">
        <v>19.83</v>
      </c>
      <c r="I3621" s="33" t="n"/>
      <c r="J3621" s="33" t="n"/>
      <c r="K3621" s="34" t="n">
        <v>-1.066051035964638</v>
      </c>
      <c r="L3621" s="35">
        <f>IF(ISNUMBER(K3621),EXP(K3621),"")</f>
        <v/>
      </c>
      <c r="M3621" s="18" t="inlineStr">
        <is>
          <t>every value from 0.01 to 24.55 in steps of 0.01</t>
        </is>
      </c>
      <c r="N3621" s="18" t="inlineStr">
        <is>
          <t>buildings|large|distance_to_river_km</t>
        </is>
      </c>
    </row>
    <row r="3622">
      <c r="B3622" s="18" t="inlineStr">
        <is>
          <t>buildings|large|distance_to_river_km|19.84</t>
        </is>
      </c>
      <c r="C3622" s="18" t="inlineStr">
        <is>
          <t>buildings</t>
        </is>
      </c>
      <c r="D3622" s="18" t="inlineStr">
        <is>
          <t>large</t>
        </is>
      </c>
      <c r="E3622" s="18" t="inlineStr">
        <is>
          <t>distance_to_river_km</t>
        </is>
      </c>
      <c r="F3622" s="18" t="inlineStr">
        <is>
          <t>spline value</t>
        </is>
      </c>
      <c r="G3622" s="18" t="n"/>
      <c r="H3622" s="33" t="n">
        <v>19.84</v>
      </c>
      <c r="I3622" s="33" t="n"/>
      <c r="J3622" s="33" t="n"/>
      <c r="K3622" s="34" t="n">
        <v>-1.066119749968696</v>
      </c>
      <c r="L3622" s="35">
        <f>IF(ISNUMBER(K3622),EXP(K3622),"")</f>
        <v/>
      </c>
      <c r="M3622" s="18" t="inlineStr">
        <is>
          <t>every value from 0.01 to 24.55 in steps of 0.01</t>
        </is>
      </c>
      <c r="N3622" s="18" t="inlineStr">
        <is>
          <t>buildings|large|distance_to_river_km</t>
        </is>
      </c>
    </row>
    <row r="3623">
      <c r="B3623" s="18" t="inlineStr">
        <is>
          <t>buildings|large|distance_to_river_km|19.85</t>
        </is>
      </c>
      <c r="C3623" s="18" t="inlineStr">
        <is>
          <t>buildings</t>
        </is>
      </c>
      <c r="D3623" s="18" t="inlineStr">
        <is>
          <t>large</t>
        </is>
      </c>
      <c r="E3623" s="18" t="inlineStr">
        <is>
          <t>distance_to_river_km</t>
        </is>
      </c>
      <c r="F3623" s="18" t="inlineStr">
        <is>
          <t>spline value</t>
        </is>
      </c>
      <c r="G3623" s="18" t="n"/>
      <c r="H3623" s="33" t="n">
        <v>19.85</v>
      </c>
      <c r="I3623" s="33" t="n"/>
      <c r="J3623" s="33" t="n"/>
      <c r="K3623" s="34" t="n">
        <v>-1.066188286791907</v>
      </c>
      <c r="L3623" s="35">
        <f>IF(ISNUMBER(K3623),EXP(K3623),"")</f>
        <v/>
      </c>
      <c r="M3623" s="18" t="inlineStr">
        <is>
          <t>every value from 0.01 to 24.55 in steps of 0.01</t>
        </is>
      </c>
      <c r="N3623" s="18" t="inlineStr">
        <is>
          <t>buildings|large|distance_to_river_km</t>
        </is>
      </c>
    </row>
    <row r="3624">
      <c r="B3624" s="18" t="inlineStr">
        <is>
          <t>buildings|large|distance_to_river_km|19.86</t>
        </is>
      </c>
      <c r="C3624" s="18" t="inlineStr">
        <is>
          <t>buildings</t>
        </is>
      </c>
      <c r="D3624" s="18" t="inlineStr">
        <is>
          <t>large</t>
        </is>
      </c>
      <c r="E3624" s="18" t="inlineStr">
        <is>
          <t>distance_to_river_km</t>
        </is>
      </c>
      <c r="F3624" s="18" t="inlineStr">
        <is>
          <t>spline value</t>
        </is>
      </c>
      <c r="G3624" s="18" t="n"/>
      <c r="H3624" s="33" t="n">
        <v>19.86</v>
      </c>
      <c r="I3624" s="33" t="n"/>
      <c r="J3624" s="33" t="n"/>
      <c r="K3624" s="34" t="n">
        <v>-1.066256646347375</v>
      </c>
      <c r="L3624" s="35">
        <f>IF(ISNUMBER(K3624),EXP(K3624),"")</f>
        <v/>
      </c>
      <c r="M3624" s="18" t="inlineStr">
        <is>
          <t>every value from 0.01 to 24.55 in steps of 0.01</t>
        </is>
      </c>
      <c r="N3624" s="18" t="inlineStr">
        <is>
          <t>buildings|large|distance_to_river_km</t>
        </is>
      </c>
    </row>
    <row r="3625">
      <c r="B3625" s="18" t="inlineStr">
        <is>
          <t>buildings|large|distance_to_river_km|19.87</t>
        </is>
      </c>
      <c r="C3625" s="18" t="inlineStr">
        <is>
          <t>buildings</t>
        </is>
      </c>
      <c r="D3625" s="18" t="inlineStr">
        <is>
          <t>large</t>
        </is>
      </c>
      <c r="E3625" s="18" t="inlineStr">
        <is>
          <t>distance_to_river_km</t>
        </is>
      </c>
      <c r="F3625" s="18" t="inlineStr">
        <is>
          <t>spline value</t>
        </is>
      </c>
      <c r="G3625" s="18" t="n"/>
      <c r="H3625" s="33" t="n">
        <v>19.87</v>
      </c>
      <c r="I3625" s="33" t="n"/>
      <c r="J3625" s="33" t="n"/>
      <c r="K3625" s="34" t="n">
        <v>-1.066324828548204</v>
      </c>
      <c r="L3625" s="35">
        <f>IF(ISNUMBER(K3625),EXP(K3625),"")</f>
        <v/>
      </c>
      <c r="M3625" s="18" t="inlineStr">
        <is>
          <t>every value from 0.01 to 24.55 in steps of 0.01</t>
        </is>
      </c>
      <c r="N3625" s="18" t="inlineStr">
        <is>
          <t>buildings|large|distance_to_river_km</t>
        </is>
      </c>
    </row>
    <row r="3626">
      <c r="B3626" s="18" t="inlineStr">
        <is>
          <t>buildings|large|distance_to_river_km|19.88</t>
        </is>
      </c>
      <c r="C3626" s="18" t="inlineStr">
        <is>
          <t>buildings</t>
        </is>
      </c>
      <c r="D3626" s="18" t="inlineStr">
        <is>
          <t>large</t>
        </is>
      </c>
      <c r="E3626" s="18" t="inlineStr">
        <is>
          <t>distance_to_river_km</t>
        </is>
      </c>
      <c r="F3626" s="18" t="inlineStr">
        <is>
          <t>spline value</t>
        </is>
      </c>
      <c r="G3626" s="18" t="n"/>
      <c r="H3626" s="33" t="n">
        <v>19.88</v>
      </c>
      <c r="I3626" s="33" t="n"/>
      <c r="J3626" s="33" t="n"/>
      <c r="K3626" s="34" t="n">
        <v>-1.066392833307497</v>
      </c>
      <c r="L3626" s="35">
        <f>IF(ISNUMBER(K3626),EXP(K3626),"")</f>
        <v/>
      </c>
      <c r="M3626" s="18" t="inlineStr">
        <is>
          <t>every value from 0.01 to 24.55 in steps of 0.01</t>
        </is>
      </c>
      <c r="N3626" s="18" t="inlineStr">
        <is>
          <t>buildings|large|distance_to_river_km</t>
        </is>
      </c>
    </row>
    <row r="3627">
      <c r="B3627" s="18" t="inlineStr">
        <is>
          <t>buildings|large|distance_to_river_km|19.89</t>
        </is>
      </c>
      <c r="C3627" s="18" t="inlineStr">
        <is>
          <t>buildings</t>
        </is>
      </c>
      <c r="D3627" s="18" t="inlineStr">
        <is>
          <t>large</t>
        </is>
      </c>
      <c r="E3627" s="18" t="inlineStr">
        <is>
          <t>distance_to_river_km</t>
        </is>
      </c>
      <c r="F3627" s="18" t="inlineStr">
        <is>
          <t>spline value</t>
        </is>
      </c>
      <c r="G3627" s="18" t="n"/>
      <c r="H3627" s="33" t="n">
        <v>19.89</v>
      </c>
      <c r="I3627" s="33" t="n"/>
      <c r="J3627" s="33" t="n"/>
      <c r="K3627" s="34" t="n">
        <v>-1.066460660538359</v>
      </c>
      <c r="L3627" s="35">
        <f>IF(ISNUMBER(K3627),EXP(K3627),"")</f>
        <v/>
      </c>
      <c r="M3627" s="18" t="inlineStr">
        <is>
          <t>every value from 0.01 to 24.55 in steps of 0.01</t>
        </is>
      </c>
      <c r="N3627" s="18" t="inlineStr">
        <is>
          <t>buildings|large|distance_to_river_km</t>
        </is>
      </c>
    </row>
    <row r="3628">
      <c r="B3628" s="18" t="inlineStr">
        <is>
          <t>buildings|large|distance_to_river_km|19.90</t>
        </is>
      </c>
      <c r="C3628" s="18" t="inlineStr">
        <is>
          <t>buildings</t>
        </is>
      </c>
      <c r="D3628" s="18" t="inlineStr">
        <is>
          <t>large</t>
        </is>
      </c>
      <c r="E3628" s="18" t="inlineStr">
        <is>
          <t>distance_to_river_km</t>
        </is>
      </c>
      <c r="F3628" s="18" t="inlineStr">
        <is>
          <t>spline value</t>
        </is>
      </c>
      <c r="G3628" s="18" t="n"/>
      <c r="H3628" s="33" t="n">
        <v>19.9</v>
      </c>
      <c r="I3628" s="33" t="n"/>
      <c r="J3628" s="33" t="n"/>
      <c r="K3628" s="34" t="n">
        <v>-1.066528310153893</v>
      </c>
      <c r="L3628" s="35">
        <f>IF(ISNUMBER(K3628),EXP(K3628),"")</f>
        <v/>
      </c>
      <c r="M3628" s="18" t="inlineStr">
        <is>
          <t>every value from 0.01 to 24.55 in steps of 0.01</t>
        </is>
      </c>
      <c r="N3628" s="18" t="inlineStr">
        <is>
          <t>buildings|large|distance_to_river_km</t>
        </is>
      </c>
    </row>
    <row r="3629">
      <c r="B3629" s="18" t="inlineStr">
        <is>
          <t>buildings|large|distance_to_river_km|19.91</t>
        </is>
      </c>
      <c r="C3629" s="18" t="inlineStr">
        <is>
          <t>buildings</t>
        </is>
      </c>
      <c r="D3629" s="18" t="inlineStr">
        <is>
          <t>large</t>
        </is>
      </c>
      <c r="E3629" s="18" t="inlineStr">
        <is>
          <t>distance_to_river_km</t>
        </is>
      </c>
      <c r="F3629" s="18" t="inlineStr">
        <is>
          <t>spline value</t>
        </is>
      </c>
      <c r="G3629" s="18" t="n"/>
      <c r="H3629" s="33" t="n">
        <v>19.91</v>
      </c>
      <c r="I3629" s="33" t="n"/>
      <c r="J3629" s="33" t="n"/>
      <c r="K3629" s="34" t="n">
        <v>-1.066595782067205</v>
      </c>
      <c r="L3629" s="35">
        <f>IF(ISNUMBER(K3629),EXP(K3629),"")</f>
        <v/>
      </c>
      <c r="M3629" s="18" t="inlineStr">
        <is>
          <t>every value from 0.01 to 24.55 in steps of 0.01</t>
        </is>
      </c>
      <c r="N3629" s="18" t="inlineStr">
        <is>
          <t>buildings|large|distance_to_river_km</t>
        </is>
      </c>
    </row>
    <row r="3630">
      <c r="B3630" s="18" t="inlineStr">
        <is>
          <t>buildings|large|distance_to_river_km|19.92</t>
        </is>
      </c>
      <c r="C3630" s="18" t="inlineStr">
        <is>
          <t>buildings</t>
        </is>
      </c>
      <c r="D3630" s="18" t="inlineStr">
        <is>
          <t>large</t>
        </is>
      </c>
      <c r="E3630" s="18" t="inlineStr">
        <is>
          <t>distance_to_river_km</t>
        </is>
      </c>
      <c r="F3630" s="18" t="inlineStr">
        <is>
          <t>spline value</t>
        </is>
      </c>
      <c r="G3630" s="18" t="n"/>
      <c r="H3630" s="33" t="n">
        <v>19.92</v>
      </c>
      <c r="I3630" s="33" t="n"/>
      <c r="J3630" s="33" t="n"/>
      <c r="K3630" s="34" t="n">
        <v>-1.066663076191398</v>
      </c>
      <c r="L3630" s="35">
        <f>IF(ISNUMBER(K3630),EXP(K3630),"")</f>
        <v/>
      </c>
      <c r="M3630" s="18" t="inlineStr">
        <is>
          <t>every value from 0.01 to 24.55 in steps of 0.01</t>
        </is>
      </c>
      <c r="N3630" s="18" t="inlineStr">
        <is>
          <t>buildings|large|distance_to_river_km</t>
        </is>
      </c>
    </row>
    <row r="3631">
      <c r="B3631" s="18" t="inlineStr">
        <is>
          <t>buildings|large|distance_to_river_km|19.93</t>
        </is>
      </c>
      <c r="C3631" s="18" t="inlineStr">
        <is>
          <t>buildings</t>
        </is>
      </c>
      <c r="D3631" s="18" t="inlineStr">
        <is>
          <t>large</t>
        </is>
      </c>
      <c r="E3631" s="18" t="inlineStr">
        <is>
          <t>distance_to_river_km</t>
        </is>
      </c>
      <c r="F3631" s="18" t="inlineStr">
        <is>
          <t>spline value</t>
        </is>
      </c>
      <c r="G3631" s="18" t="n"/>
      <c r="H3631" s="33" t="n">
        <v>19.93</v>
      </c>
      <c r="I3631" s="33" t="n"/>
      <c r="J3631" s="33" t="n"/>
      <c r="K3631" s="34" t="n">
        <v>-1.066730192439576</v>
      </c>
      <c r="L3631" s="35">
        <f>IF(ISNUMBER(K3631),EXP(K3631),"")</f>
        <v/>
      </c>
      <c r="M3631" s="18" t="inlineStr">
        <is>
          <t>every value from 0.01 to 24.55 in steps of 0.01</t>
        </is>
      </c>
      <c r="N3631" s="18" t="inlineStr">
        <is>
          <t>buildings|large|distance_to_river_km</t>
        </is>
      </c>
    </row>
    <row r="3632">
      <c r="B3632" s="18" t="inlineStr">
        <is>
          <t>buildings|large|distance_to_river_km|19.94</t>
        </is>
      </c>
      <c r="C3632" s="18" t="inlineStr">
        <is>
          <t>buildings</t>
        </is>
      </c>
      <c r="D3632" s="18" t="inlineStr">
        <is>
          <t>large</t>
        </is>
      </c>
      <c r="E3632" s="18" t="inlineStr">
        <is>
          <t>distance_to_river_km</t>
        </is>
      </c>
      <c r="F3632" s="18" t="inlineStr">
        <is>
          <t>spline value</t>
        </is>
      </c>
      <c r="G3632" s="18" t="n"/>
      <c r="H3632" s="33" t="n">
        <v>19.94</v>
      </c>
      <c r="I3632" s="33" t="n"/>
      <c r="J3632" s="33" t="n"/>
      <c r="K3632" s="34" t="n">
        <v>-1.066797130724842</v>
      </c>
      <c r="L3632" s="35">
        <f>IF(ISNUMBER(K3632),EXP(K3632),"")</f>
        <v/>
      </c>
      <c r="M3632" s="18" t="inlineStr">
        <is>
          <t>every value from 0.01 to 24.55 in steps of 0.01</t>
        </is>
      </c>
      <c r="N3632" s="18" t="inlineStr">
        <is>
          <t>buildings|large|distance_to_river_km</t>
        </is>
      </c>
    </row>
    <row r="3633">
      <c r="B3633" s="18" t="inlineStr">
        <is>
          <t>buildings|large|distance_to_river_km|19.95</t>
        </is>
      </c>
      <c r="C3633" s="18" t="inlineStr">
        <is>
          <t>buildings</t>
        </is>
      </c>
      <c r="D3633" s="18" t="inlineStr">
        <is>
          <t>large</t>
        </is>
      </c>
      <c r="E3633" s="18" t="inlineStr">
        <is>
          <t>distance_to_river_km</t>
        </is>
      </c>
      <c r="F3633" s="18" t="inlineStr">
        <is>
          <t>spline value</t>
        </is>
      </c>
      <c r="G3633" s="18" t="n"/>
      <c r="H3633" s="33" t="n">
        <v>19.95</v>
      </c>
      <c r="I3633" s="33" t="n"/>
      <c r="J3633" s="33" t="n"/>
      <c r="K3633" s="34" t="n">
        <v>-1.066863890960302</v>
      </c>
      <c r="L3633" s="35">
        <f>IF(ISNUMBER(K3633),EXP(K3633),"")</f>
        <v/>
      </c>
      <c r="M3633" s="18" t="inlineStr">
        <is>
          <t>every value from 0.01 to 24.55 in steps of 0.01</t>
        </is>
      </c>
      <c r="N3633" s="18" t="inlineStr">
        <is>
          <t>buildings|large|distance_to_river_km</t>
        </is>
      </c>
    </row>
    <row r="3634">
      <c r="B3634" s="18" t="inlineStr">
        <is>
          <t>buildings|large|distance_to_river_km|19.96</t>
        </is>
      </c>
      <c r="C3634" s="18" t="inlineStr">
        <is>
          <t>buildings</t>
        </is>
      </c>
      <c r="D3634" s="18" t="inlineStr">
        <is>
          <t>large</t>
        </is>
      </c>
      <c r="E3634" s="18" t="inlineStr">
        <is>
          <t>distance_to_river_km</t>
        </is>
      </c>
      <c r="F3634" s="18" t="inlineStr">
        <is>
          <t>spline value</t>
        </is>
      </c>
      <c r="G3634" s="18" t="n"/>
      <c r="H3634" s="33" t="n">
        <v>19.96</v>
      </c>
      <c r="I3634" s="33" t="n"/>
      <c r="J3634" s="33" t="n"/>
      <c r="K3634" s="34" t="n">
        <v>-1.066930473059058</v>
      </c>
      <c r="L3634" s="35">
        <f>IF(ISNUMBER(K3634),EXP(K3634),"")</f>
        <v/>
      </c>
      <c r="M3634" s="18" t="inlineStr">
        <is>
          <t>every value from 0.01 to 24.55 in steps of 0.01</t>
        </is>
      </c>
      <c r="N3634" s="18" t="inlineStr">
        <is>
          <t>buildings|large|distance_to_river_km</t>
        </is>
      </c>
    </row>
    <row r="3635">
      <c r="B3635" s="18" t="inlineStr">
        <is>
          <t>buildings|large|distance_to_river_km|19.97</t>
        </is>
      </c>
      <c r="C3635" s="18" t="inlineStr">
        <is>
          <t>buildings</t>
        </is>
      </c>
      <c r="D3635" s="18" t="inlineStr">
        <is>
          <t>large</t>
        </is>
      </c>
      <c r="E3635" s="18" t="inlineStr">
        <is>
          <t>distance_to_river_km</t>
        </is>
      </c>
      <c r="F3635" s="18" t="inlineStr">
        <is>
          <t>spline value</t>
        </is>
      </c>
      <c r="G3635" s="18" t="n"/>
      <c r="H3635" s="33" t="n">
        <v>19.97</v>
      </c>
      <c r="I3635" s="33" t="n"/>
      <c r="J3635" s="33" t="n"/>
      <c r="K3635" s="34" t="n">
        <v>-1.066996876934216</v>
      </c>
      <c r="L3635" s="35">
        <f>IF(ISNUMBER(K3635),EXP(K3635),"")</f>
        <v/>
      </c>
      <c r="M3635" s="18" t="inlineStr">
        <is>
          <t>every value from 0.01 to 24.55 in steps of 0.01</t>
        </is>
      </c>
      <c r="N3635" s="18" t="inlineStr">
        <is>
          <t>buildings|large|distance_to_river_km</t>
        </is>
      </c>
    </row>
    <row r="3636">
      <c r="B3636" s="18" t="inlineStr">
        <is>
          <t>buildings|large|distance_to_river_km|19.98</t>
        </is>
      </c>
      <c r="C3636" s="18" t="inlineStr">
        <is>
          <t>buildings</t>
        </is>
      </c>
      <c r="D3636" s="18" t="inlineStr">
        <is>
          <t>large</t>
        </is>
      </c>
      <c r="E3636" s="18" t="inlineStr">
        <is>
          <t>distance_to_river_km</t>
        </is>
      </c>
      <c r="F3636" s="18" t="inlineStr">
        <is>
          <t>spline value</t>
        </is>
      </c>
      <c r="G3636" s="18" t="n"/>
      <c r="H3636" s="33" t="n">
        <v>19.98</v>
      </c>
      <c r="I3636" s="33" t="n"/>
      <c r="J3636" s="33" t="n"/>
      <c r="K3636" s="34" t="n">
        <v>-1.067063102498879</v>
      </c>
      <c r="L3636" s="35">
        <f>IF(ISNUMBER(K3636),EXP(K3636),"")</f>
        <v/>
      </c>
      <c r="M3636" s="18" t="inlineStr">
        <is>
          <t>every value from 0.01 to 24.55 in steps of 0.01</t>
        </is>
      </c>
      <c r="N3636" s="18" t="inlineStr">
        <is>
          <t>buildings|large|distance_to_river_km</t>
        </is>
      </c>
    </row>
    <row r="3637">
      <c r="B3637" s="18" t="inlineStr">
        <is>
          <t>buildings|large|distance_to_river_km|19.99</t>
        </is>
      </c>
      <c r="C3637" s="18" t="inlineStr">
        <is>
          <t>buildings</t>
        </is>
      </c>
      <c r="D3637" s="18" t="inlineStr">
        <is>
          <t>large</t>
        </is>
      </c>
      <c r="E3637" s="18" t="inlineStr">
        <is>
          <t>distance_to_river_km</t>
        </is>
      </c>
      <c r="F3637" s="18" t="inlineStr">
        <is>
          <t>spline value</t>
        </is>
      </c>
      <c r="G3637" s="18" t="n"/>
      <c r="H3637" s="33" t="n">
        <v>19.99</v>
      </c>
      <c r="I3637" s="33" t="n"/>
      <c r="J3637" s="33" t="n"/>
      <c r="K3637" s="34" t="n">
        <v>-1.067129149666151</v>
      </c>
      <c r="L3637" s="35">
        <f>IF(ISNUMBER(K3637),EXP(K3637),"")</f>
        <v/>
      </c>
      <c r="M3637" s="18" t="inlineStr">
        <is>
          <t>every value from 0.01 to 24.55 in steps of 0.01</t>
        </is>
      </c>
      <c r="N3637" s="18" t="inlineStr">
        <is>
          <t>buildings|large|distance_to_river_km</t>
        </is>
      </c>
    </row>
    <row r="3638">
      <c r="B3638" s="18" t="inlineStr">
        <is>
          <t>buildings|large|distance_to_river_km|20.00</t>
        </is>
      </c>
      <c r="C3638" s="18" t="inlineStr">
        <is>
          <t>buildings</t>
        </is>
      </c>
      <c r="D3638" s="18" t="inlineStr">
        <is>
          <t>large</t>
        </is>
      </c>
      <c r="E3638" s="18" t="inlineStr">
        <is>
          <t>distance_to_river_km</t>
        </is>
      </c>
      <c r="F3638" s="18" t="inlineStr">
        <is>
          <t>spline value</t>
        </is>
      </c>
      <c r="G3638" s="18" t="n"/>
      <c r="H3638" s="33" t="n">
        <v>20</v>
      </c>
      <c r="I3638" s="33" t="n"/>
      <c r="J3638" s="33" t="n"/>
      <c r="K3638" s="34" t="n">
        <v>-1.067195018349137</v>
      </c>
      <c r="L3638" s="35">
        <f>IF(ISNUMBER(K3638),EXP(K3638),"")</f>
        <v/>
      </c>
      <c r="M3638" s="18" t="inlineStr">
        <is>
          <t>every value from 0.01 to 24.55 in steps of 0.01</t>
        </is>
      </c>
      <c r="N3638" s="18" t="inlineStr">
        <is>
          <t>buildings|large|distance_to_river_km</t>
        </is>
      </c>
    </row>
    <row r="3639">
      <c r="B3639" s="18" t="inlineStr">
        <is>
          <t>buildings|large|distance_to_river_km|20.01</t>
        </is>
      </c>
      <c r="C3639" s="18" t="inlineStr">
        <is>
          <t>buildings</t>
        </is>
      </c>
      <c r="D3639" s="18" t="inlineStr">
        <is>
          <t>large</t>
        </is>
      </c>
      <c r="E3639" s="18" t="inlineStr">
        <is>
          <t>distance_to_river_km</t>
        </is>
      </c>
      <c r="F3639" s="18" t="inlineStr">
        <is>
          <t>spline value</t>
        </is>
      </c>
      <c r="G3639" s="18" t="n"/>
      <c r="H3639" s="33" t="n">
        <v>20.01</v>
      </c>
      <c r="I3639" s="33" t="n"/>
      <c r="J3639" s="33" t="n"/>
      <c r="K3639" s="34" t="n">
        <v>-1.06726070846094</v>
      </c>
      <c r="L3639" s="35">
        <f>IF(ISNUMBER(K3639),EXP(K3639),"")</f>
        <v/>
      </c>
      <c r="M3639" s="18" t="inlineStr">
        <is>
          <t>every value from 0.01 to 24.55 in steps of 0.01</t>
        </is>
      </c>
      <c r="N3639" s="18" t="inlineStr">
        <is>
          <t>buildings|large|distance_to_river_km</t>
        </is>
      </c>
    </row>
    <row r="3640">
      <c r="B3640" s="18" t="inlineStr">
        <is>
          <t>buildings|large|distance_to_river_km|20.02</t>
        </is>
      </c>
      <c r="C3640" s="18" t="inlineStr">
        <is>
          <t>buildings</t>
        </is>
      </c>
      <c r="D3640" s="18" t="inlineStr">
        <is>
          <t>large</t>
        </is>
      </c>
      <c r="E3640" s="18" t="inlineStr">
        <is>
          <t>distance_to_river_km</t>
        </is>
      </c>
      <c r="F3640" s="18" t="inlineStr">
        <is>
          <t>spline value</t>
        </is>
      </c>
      <c r="G3640" s="18" t="n"/>
      <c r="H3640" s="33" t="n">
        <v>20.02</v>
      </c>
      <c r="I3640" s="33" t="n"/>
      <c r="J3640" s="33" t="n"/>
      <c r="K3640" s="34" t="n">
        <v>-1.067326219914664</v>
      </c>
      <c r="L3640" s="35">
        <f>IF(ISNUMBER(K3640),EXP(K3640),"")</f>
        <v/>
      </c>
      <c r="M3640" s="18" t="inlineStr">
        <is>
          <t>every value from 0.01 to 24.55 in steps of 0.01</t>
        </is>
      </c>
      <c r="N3640" s="18" t="inlineStr">
        <is>
          <t>buildings|large|distance_to_river_km</t>
        </is>
      </c>
    </row>
    <row r="3641">
      <c r="B3641" s="18" t="inlineStr">
        <is>
          <t>buildings|large|distance_to_river_km|20.03</t>
        </is>
      </c>
      <c r="C3641" s="18" t="inlineStr">
        <is>
          <t>buildings</t>
        </is>
      </c>
      <c r="D3641" s="18" t="inlineStr">
        <is>
          <t>large</t>
        </is>
      </c>
      <c r="E3641" s="18" t="inlineStr">
        <is>
          <t>distance_to_river_km</t>
        </is>
      </c>
      <c r="F3641" s="18" t="inlineStr">
        <is>
          <t>spline value</t>
        </is>
      </c>
      <c r="G3641" s="18" t="n"/>
      <c r="H3641" s="33" t="n">
        <v>20.03</v>
      </c>
      <c r="I3641" s="33" t="n"/>
      <c r="J3641" s="33" t="n"/>
      <c r="K3641" s="34" t="n">
        <v>-1.067391552623414</v>
      </c>
      <c r="L3641" s="35">
        <f>IF(ISNUMBER(K3641),EXP(K3641),"")</f>
        <v/>
      </c>
      <c r="M3641" s="18" t="inlineStr">
        <is>
          <t>every value from 0.01 to 24.55 in steps of 0.01</t>
        </is>
      </c>
      <c r="N3641" s="18" t="inlineStr">
        <is>
          <t>buildings|large|distance_to_river_km</t>
        </is>
      </c>
    </row>
    <row r="3642">
      <c r="B3642" s="18" t="inlineStr">
        <is>
          <t>buildings|large|distance_to_river_km|20.04</t>
        </is>
      </c>
      <c r="C3642" s="18" t="inlineStr">
        <is>
          <t>buildings</t>
        </is>
      </c>
      <c r="D3642" s="18" t="inlineStr">
        <is>
          <t>large</t>
        </is>
      </c>
      <c r="E3642" s="18" t="inlineStr">
        <is>
          <t>distance_to_river_km</t>
        </is>
      </c>
      <c r="F3642" s="18" t="inlineStr">
        <is>
          <t>spline value</t>
        </is>
      </c>
      <c r="G3642" s="18" t="n"/>
      <c r="H3642" s="33" t="n">
        <v>20.04</v>
      </c>
      <c r="I3642" s="33" t="n"/>
      <c r="J3642" s="33" t="n"/>
      <c r="K3642" s="34" t="n">
        <v>-1.067456706500294</v>
      </c>
      <c r="L3642" s="35">
        <f>IF(ISNUMBER(K3642),EXP(K3642),"")</f>
        <v/>
      </c>
      <c r="M3642" s="18" t="inlineStr">
        <is>
          <t>every value from 0.01 to 24.55 in steps of 0.01</t>
        </is>
      </c>
      <c r="N3642" s="18" t="inlineStr">
        <is>
          <t>buildings|large|distance_to_river_km</t>
        </is>
      </c>
    </row>
    <row r="3643">
      <c r="B3643" s="18" t="inlineStr">
        <is>
          <t>buildings|large|distance_to_river_km|20.05</t>
        </is>
      </c>
      <c r="C3643" s="18" t="inlineStr">
        <is>
          <t>buildings</t>
        </is>
      </c>
      <c r="D3643" s="18" t="inlineStr">
        <is>
          <t>large</t>
        </is>
      </c>
      <c r="E3643" s="18" t="inlineStr">
        <is>
          <t>distance_to_river_km</t>
        </is>
      </c>
      <c r="F3643" s="18" t="inlineStr">
        <is>
          <t>spline value</t>
        </is>
      </c>
      <c r="G3643" s="18" t="n"/>
      <c r="H3643" s="33" t="n">
        <v>20.05</v>
      </c>
      <c r="I3643" s="33" t="n"/>
      <c r="J3643" s="33" t="n"/>
      <c r="K3643" s="34" t="n">
        <v>-1.067521681458406</v>
      </c>
      <c r="L3643" s="35">
        <f>IF(ISNUMBER(K3643),EXP(K3643),"")</f>
        <v/>
      </c>
      <c r="M3643" s="18" t="inlineStr">
        <is>
          <t>every value from 0.01 to 24.55 in steps of 0.01</t>
        </is>
      </c>
      <c r="N3643" s="18" t="inlineStr">
        <is>
          <t>buildings|large|distance_to_river_km</t>
        </is>
      </c>
    </row>
    <row r="3644">
      <c r="B3644" s="18" t="inlineStr">
        <is>
          <t>buildings|large|distance_to_river_km|20.06</t>
        </is>
      </c>
      <c r="C3644" s="18" t="inlineStr">
        <is>
          <t>buildings</t>
        </is>
      </c>
      <c r="D3644" s="18" t="inlineStr">
        <is>
          <t>large</t>
        </is>
      </c>
      <c r="E3644" s="18" t="inlineStr">
        <is>
          <t>distance_to_river_km</t>
        </is>
      </c>
      <c r="F3644" s="18" t="inlineStr">
        <is>
          <t>spline value</t>
        </is>
      </c>
      <c r="G3644" s="18" t="n"/>
      <c r="H3644" s="33" t="n">
        <v>20.06</v>
      </c>
      <c r="I3644" s="33" t="n"/>
      <c r="J3644" s="33" t="n"/>
      <c r="K3644" s="34" t="n">
        <v>-1.067586477410857</v>
      </c>
      <c r="L3644" s="35">
        <f>IF(ISNUMBER(K3644),EXP(K3644),"")</f>
        <v/>
      </c>
      <c r="M3644" s="18" t="inlineStr">
        <is>
          <t>every value from 0.01 to 24.55 in steps of 0.01</t>
        </is>
      </c>
      <c r="N3644" s="18" t="inlineStr">
        <is>
          <t>buildings|large|distance_to_river_km</t>
        </is>
      </c>
    </row>
    <row r="3645">
      <c r="B3645" s="18" t="inlineStr">
        <is>
          <t>buildings|large|distance_to_river_km|20.07</t>
        </is>
      </c>
      <c r="C3645" s="18" t="inlineStr">
        <is>
          <t>buildings</t>
        </is>
      </c>
      <c r="D3645" s="18" t="inlineStr">
        <is>
          <t>large</t>
        </is>
      </c>
      <c r="E3645" s="18" t="inlineStr">
        <is>
          <t>distance_to_river_km</t>
        </is>
      </c>
      <c r="F3645" s="18" t="inlineStr">
        <is>
          <t>spline value</t>
        </is>
      </c>
      <c r="G3645" s="18" t="n"/>
      <c r="H3645" s="33" t="n">
        <v>20.07</v>
      </c>
      <c r="I3645" s="33" t="n"/>
      <c r="J3645" s="33" t="n"/>
      <c r="K3645" s="34" t="n">
        <v>-1.067651094270749</v>
      </c>
      <c r="L3645" s="35">
        <f>IF(ISNUMBER(K3645),EXP(K3645),"")</f>
        <v/>
      </c>
      <c r="M3645" s="18" t="inlineStr">
        <is>
          <t>every value from 0.01 to 24.55 in steps of 0.01</t>
        </is>
      </c>
      <c r="N3645" s="18" t="inlineStr">
        <is>
          <t>buildings|large|distance_to_river_km</t>
        </is>
      </c>
    </row>
    <row r="3646">
      <c r="B3646" s="18" t="inlineStr">
        <is>
          <t>buildings|large|distance_to_river_km|20.08</t>
        </is>
      </c>
      <c r="C3646" s="18" t="inlineStr">
        <is>
          <t>buildings</t>
        </is>
      </c>
      <c r="D3646" s="18" t="inlineStr">
        <is>
          <t>large</t>
        </is>
      </c>
      <c r="E3646" s="18" t="inlineStr">
        <is>
          <t>distance_to_river_km</t>
        </is>
      </c>
      <c r="F3646" s="18" t="inlineStr">
        <is>
          <t>spline value</t>
        </is>
      </c>
      <c r="G3646" s="18" t="n"/>
      <c r="H3646" s="33" t="n">
        <v>20.08</v>
      </c>
      <c r="I3646" s="33" t="n"/>
      <c r="J3646" s="33" t="n"/>
      <c r="K3646" s="34" t="n">
        <v>-1.067715531951186</v>
      </c>
      <c r="L3646" s="35">
        <f>IF(ISNUMBER(K3646),EXP(K3646),"")</f>
        <v/>
      </c>
      <c r="M3646" s="18" t="inlineStr">
        <is>
          <t>every value from 0.01 to 24.55 in steps of 0.01</t>
        </is>
      </c>
      <c r="N3646" s="18" t="inlineStr">
        <is>
          <t>buildings|large|distance_to_river_km</t>
        </is>
      </c>
    </row>
    <row r="3647">
      <c r="B3647" s="18" t="inlineStr">
        <is>
          <t>buildings|large|distance_to_river_km|20.09</t>
        </is>
      </c>
      <c r="C3647" s="18" t="inlineStr">
        <is>
          <t>buildings</t>
        </is>
      </c>
      <c r="D3647" s="18" t="inlineStr">
        <is>
          <t>large</t>
        </is>
      </c>
      <c r="E3647" s="18" t="inlineStr">
        <is>
          <t>distance_to_river_km</t>
        </is>
      </c>
      <c r="F3647" s="18" t="inlineStr">
        <is>
          <t>spline value</t>
        </is>
      </c>
      <c r="G3647" s="18" t="n"/>
      <c r="H3647" s="33" t="n">
        <v>20.09</v>
      </c>
      <c r="I3647" s="33" t="n"/>
      <c r="J3647" s="33" t="n"/>
      <c r="K3647" s="34" t="n">
        <v>-1.067779790365274</v>
      </c>
      <c r="L3647" s="35">
        <f>IF(ISNUMBER(K3647),EXP(K3647),"")</f>
        <v/>
      </c>
      <c r="M3647" s="18" t="inlineStr">
        <is>
          <t>every value from 0.01 to 24.55 in steps of 0.01</t>
        </is>
      </c>
      <c r="N3647" s="18" t="inlineStr">
        <is>
          <t>buildings|large|distance_to_river_km</t>
        </is>
      </c>
    </row>
    <row r="3648">
      <c r="B3648" s="18" t="inlineStr">
        <is>
          <t>buildings|large|distance_to_river_km|20.10</t>
        </is>
      </c>
      <c r="C3648" s="18" t="inlineStr">
        <is>
          <t>buildings</t>
        </is>
      </c>
      <c r="D3648" s="18" t="inlineStr">
        <is>
          <t>large</t>
        </is>
      </c>
      <c r="E3648" s="18" t="inlineStr">
        <is>
          <t>distance_to_river_km</t>
        </is>
      </c>
      <c r="F3648" s="18" t="inlineStr">
        <is>
          <t>spline value</t>
        </is>
      </c>
      <c r="G3648" s="18" t="n"/>
      <c r="H3648" s="33" t="n">
        <v>20.1</v>
      </c>
      <c r="I3648" s="33" t="n"/>
      <c r="J3648" s="33" t="n"/>
      <c r="K3648" s="34" t="n">
        <v>-1.067843869426115</v>
      </c>
      <c r="L3648" s="35">
        <f>IF(ISNUMBER(K3648),EXP(K3648),"")</f>
        <v/>
      </c>
      <c r="M3648" s="18" t="inlineStr">
        <is>
          <t>every value from 0.01 to 24.55 in steps of 0.01</t>
        </is>
      </c>
      <c r="N3648" s="18" t="inlineStr">
        <is>
          <t>buildings|large|distance_to_river_km</t>
        </is>
      </c>
    </row>
    <row r="3649">
      <c r="B3649" s="18" t="inlineStr">
        <is>
          <t>buildings|large|distance_to_river_km|20.11</t>
        </is>
      </c>
      <c r="C3649" s="18" t="inlineStr">
        <is>
          <t>buildings</t>
        </is>
      </c>
      <c r="D3649" s="18" t="inlineStr">
        <is>
          <t>large</t>
        </is>
      </c>
      <c r="E3649" s="18" t="inlineStr">
        <is>
          <t>distance_to_river_km</t>
        </is>
      </c>
      <c r="F3649" s="18" t="inlineStr">
        <is>
          <t>spline value</t>
        </is>
      </c>
      <c r="G3649" s="18" t="n"/>
      <c r="H3649" s="33" t="n">
        <v>20.11</v>
      </c>
      <c r="I3649" s="33" t="n"/>
      <c r="J3649" s="33" t="n"/>
      <c r="K3649" s="34" t="n">
        <v>-1.067907769046814</v>
      </c>
      <c r="L3649" s="35">
        <f>IF(ISNUMBER(K3649),EXP(K3649),"")</f>
        <v/>
      </c>
      <c r="M3649" s="18" t="inlineStr">
        <is>
          <t>every value from 0.01 to 24.55 in steps of 0.01</t>
        </is>
      </c>
      <c r="N3649" s="18" t="inlineStr">
        <is>
          <t>buildings|large|distance_to_river_km</t>
        </is>
      </c>
    </row>
    <row r="3650">
      <c r="B3650" s="18" t="inlineStr">
        <is>
          <t>buildings|large|distance_to_river_km|20.12</t>
        </is>
      </c>
      <c r="C3650" s="18" t="inlineStr">
        <is>
          <t>buildings</t>
        </is>
      </c>
      <c r="D3650" s="18" t="inlineStr">
        <is>
          <t>large</t>
        </is>
      </c>
      <c r="E3650" s="18" t="inlineStr">
        <is>
          <t>distance_to_river_km</t>
        </is>
      </c>
      <c r="F3650" s="18" t="inlineStr">
        <is>
          <t>spline value</t>
        </is>
      </c>
      <c r="G3650" s="18" t="n"/>
      <c r="H3650" s="33" t="n">
        <v>20.12</v>
      </c>
      <c r="I3650" s="33" t="n"/>
      <c r="J3650" s="33" t="n"/>
      <c r="K3650" s="34" t="n">
        <v>-1.067971489140475</v>
      </c>
      <c r="L3650" s="35">
        <f>IF(ISNUMBER(K3650),EXP(K3650),"")</f>
        <v/>
      </c>
      <c r="M3650" s="18" t="inlineStr">
        <is>
          <t>every value from 0.01 to 24.55 in steps of 0.01</t>
        </is>
      </c>
      <c r="N3650" s="18" t="inlineStr">
        <is>
          <t>buildings|large|distance_to_river_km</t>
        </is>
      </c>
    </row>
    <row r="3651">
      <c r="B3651" s="18" t="inlineStr">
        <is>
          <t>buildings|large|distance_to_river_km|20.13</t>
        </is>
      </c>
      <c r="C3651" s="18" t="inlineStr">
        <is>
          <t>buildings</t>
        </is>
      </c>
      <c r="D3651" s="18" t="inlineStr">
        <is>
          <t>large</t>
        </is>
      </c>
      <c r="E3651" s="18" t="inlineStr">
        <is>
          <t>distance_to_river_km</t>
        </is>
      </c>
      <c r="F3651" s="18" t="inlineStr">
        <is>
          <t>spline value</t>
        </is>
      </c>
      <c r="G3651" s="18" t="n"/>
      <c r="H3651" s="33" t="n">
        <v>20.13</v>
      </c>
      <c r="I3651" s="33" t="n"/>
      <c r="J3651" s="33" t="n"/>
      <c r="K3651" s="34" t="n">
        <v>-1.068035029620202</v>
      </c>
      <c r="L3651" s="35">
        <f>IF(ISNUMBER(K3651),EXP(K3651),"")</f>
        <v/>
      </c>
      <c r="M3651" s="18" t="inlineStr">
        <is>
          <t>every value from 0.01 to 24.55 in steps of 0.01</t>
        </is>
      </c>
      <c r="N3651" s="18" t="inlineStr">
        <is>
          <t>buildings|large|distance_to_river_km</t>
        </is>
      </c>
    </row>
    <row r="3652">
      <c r="B3652" s="18" t="inlineStr">
        <is>
          <t>buildings|large|distance_to_river_km|20.14</t>
        </is>
      </c>
      <c r="C3652" s="18" t="inlineStr">
        <is>
          <t>buildings</t>
        </is>
      </c>
      <c r="D3652" s="18" t="inlineStr">
        <is>
          <t>large</t>
        </is>
      </c>
      <c r="E3652" s="18" t="inlineStr">
        <is>
          <t>distance_to_river_km</t>
        </is>
      </c>
      <c r="F3652" s="18" t="inlineStr">
        <is>
          <t>spline value</t>
        </is>
      </c>
      <c r="G3652" s="18" t="n"/>
      <c r="H3652" s="33" t="n">
        <v>20.14</v>
      </c>
      <c r="I3652" s="33" t="n"/>
      <c r="J3652" s="33" t="n"/>
      <c r="K3652" s="34" t="n">
        <v>-1.068098390399098</v>
      </c>
      <c r="L3652" s="35">
        <f>IF(ISNUMBER(K3652),EXP(K3652),"")</f>
        <v/>
      </c>
      <c r="M3652" s="18" t="inlineStr">
        <is>
          <t>every value from 0.01 to 24.55 in steps of 0.01</t>
        </is>
      </c>
      <c r="N3652" s="18" t="inlineStr">
        <is>
          <t>buildings|large|distance_to_river_km</t>
        </is>
      </c>
    </row>
    <row r="3653">
      <c r="B3653" s="18" t="inlineStr">
        <is>
          <t>buildings|large|distance_to_river_km|20.15</t>
        </is>
      </c>
      <c r="C3653" s="18" t="inlineStr">
        <is>
          <t>buildings</t>
        </is>
      </c>
      <c r="D3653" s="18" t="inlineStr">
        <is>
          <t>large</t>
        </is>
      </c>
      <c r="E3653" s="18" t="inlineStr">
        <is>
          <t>distance_to_river_km</t>
        </is>
      </c>
      <c r="F3653" s="18" t="inlineStr">
        <is>
          <t>spline value</t>
        </is>
      </c>
      <c r="G3653" s="18" t="n"/>
      <c r="H3653" s="33" t="n">
        <v>20.15</v>
      </c>
      <c r="I3653" s="33" t="n"/>
      <c r="J3653" s="33" t="n"/>
      <c r="K3653" s="34" t="n">
        <v>-1.068161571390269</v>
      </c>
      <c r="L3653" s="35">
        <f>IF(ISNUMBER(K3653),EXP(K3653),"")</f>
        <v/>
      </c>
      <c r="M3653" s="18" t="inlineStr">
        <is>
          <t>every value from 0.01 to 24.55 in steps of 0.01</t>
        </is>
      </c>
      <c r="N3653" s="18" t="inlineStr">
        <is>
          <t>buildings|large|distance_to_river_km</t>
        </is>
      </c>
    </row>
    <row r="3654">
      <c r="B3654" s="18" t="inlineStr">
        <is>
          <t>buildings|large|distance_to_river_km|20.16</t>
        </is>
      </c>
      <c r="C3654" s="18" t="inlineStr">
        <is>
          <t>buildings</t>
        </is>
      </c>
      <c r="D3654" s="18" t="inlineStr">
        <is>
          <t>large</t>
        </is>
      </c>
      <c r="E3654" s="18" t="inlineStr">
        <is>
          <t>distance_to_river_km</t>
        </is>
      </c>
      <c r="F3654" s="18" t="inlineStr">
        <is>
          <t>spline value</t>
        </is>
      </c>
      <c r="G3654" s="18" t="n"/>
      <c r="H3654" s="33" t="n">
        <v>20.16</v>
      </c>
      <c r="I3654" s="33" t="n"/>
      <c r="J3654" s="33" t="n"/>
      <c r="K3654" s="34" t="n">
        <v>-1.068224572506818</v>
      </c>
      <c r="L3654" s="35">
        <f>IF(ISNUMBER(K3654),EXP(K3654),"")</f>
        <v/>
      </c>
      <c r="M3654" s="18" t="inlineStr">
        <is>
          <t>every value from 0.01 to 24.55 in steps of 0.01</t>
        </is>
      </c>
      <c r="N3654" s="18" t="inlineStr">
        <is>
          <t>buildings|large|distance_to_river_km</t>
        </is>
      </c>
    </row>
    <row r="3655">
      <c r="B3655" s="18" t="inlineStr">
        <is>
          <t>buildings|large|distance_to_river_km|20.17</t>
        </is>
      </c>
      <c r="C3655" s="18" t="inlineStr">
        <is>
          <t>buildings</t>
        </is>
      </c>
      <c r="D3655" s="18" t="inlineStr">
        <is>
          <t>large</t>
        </is>
      </c>
      <c r="E3655" s="18" t="inlineStr">
        <is>
          <t>distance_to_river_km</t>
        </is>
      </c>
      <c r="F3655" s="18" t="inlineStr">
        <is>
          <t>spline value</t>
        </is>
      </c>
      <c r="G3655" s="18" t="n"/>
      <c r="H3655" s="33" t="n">
        <v>20.17</v>
      </c>
      <c r="I3655" s="33" t="n"/>
      <c r="J3655" s="33" t="n"/>
      <c r="K3655" s="34" t="n">
        <v>-1.068287393661849</v>
      </c>
      <c r="L3655" s="35">
        <f>IF(ISNUMBER(K3655),EXP(K3655),"")</f>
        <v/>
      </c>
      <c r="M3655" s="18" t="inlineStr">
        <is>
          <t>every value from 0.01 to 24.55 in steps of 0.01</t>
        </is>
      </c>
      <c r="N3655" s="18" t="inlineStr">
        <is>
          <t>buildings|large|distance_to_river_km</t>
        </is>
      </c>
    </row>
    <row r="3656">
      <c r="B3656" s="18" t="inlineStr">
        <is>
          <t>buildings|large|distance_to_river_km|20.18</t>
        </is>
      </c>
      <c r="C3656" s="18" t="inlineStr">
        <is>
          <t>buildings</t>
        </is>
      </c>
      <c r="D3656" s="18" t="inlineStr">
        <is>
          <t>large</t>
        </is>
      </c>
      <c r="E3656" s="18" t="inlineStr">
        <is>
          <t>distance_to_river_km</t>
        </is>
      </c>
      <c r="F3656" s="18" t="inlineStr">
        <is>
          <t>spline value</t>
        </is>
      </c>
      <c r="G3656" s="18" t="n"/>
      <c r="H3656" s="33" t="n">
        <v>20.18</v>
      </c>
      <c r="I3656" s="33" t="n"/>
      <c r="J3656" s="33" t="n"/>
      <c r="K3656" s="34" t="n">
        <v>-1.068350034768466</v>
      </c>
      <c r="L3656" s="35">
        <f>IF(ISNUMBER(K3656),EXP(K3656),"")</f>
        <v/>
      </c>
      <c r="M3656" s="18" t="inlineStr">
        <is>
          <t>every value from 0.01 to 24.55 in steps of 0.01</t>
        </is>
      </c>
      <c r="N3656" s="18" t="inlineStr">
        <is>
          <t>buildings|large|distance_to_river_km</t>
        </is>
      </c>
    </row>
    <row r="3657">
      <c r="B3657" s="18" t="inlineStr">
        <is>
          <t>buildings|large|distance_to_river_km|20.19</t>
        </is>
      </c>
      <c r="C3657" s="18" t="inlineStr">
        <is>
          <t>buildings</t>
        </is>
      </c>
      <c r="D3657" s="18" t="inlineStr">
        <is>
          <t>large</t>
        </is>
      </c>
      <c r="E3657" s="18" t="inlineStr">
        <is>
          <t>distance_to_river_km</t>
        </is>
      </c>
      <c r="F3657" s="18" t="inlineStr">
        <is>
          <t>spline value</t>
        </is>
      </c>
      <c r="G3657" s="18" t="n"/>
      <c r="H3657" s="33" t="n">
        <v>20.19</v>
      </c>
      <c r="I3657" s="33" t="n"/>
      <c r="J3657" s="33" t="n"/>
      <c r="K3657" s="34" t="n">
        <v>-1.068412495739774</v>
      </c>
      <c r="L3657" s="35">
        <f>IF(ISNUMBER(K3657),EXP(K3657),"")</f>
        <v/>
      </c>
      <c r="M3657" s="18" t="inlineStr">
        <is>
          <t>every value from 0.01 to 24.55 in steps of 0.01</t>
        </is>
      </c>
      <c r="N3657" s="18" t="inlineStr">
        <is>
          <t>buildings|large|distance_to_river_km</t>
        </is>
      </c>
    </row>
    <row r="3658">
      <c r="B3658" s="18" t="inlineStr">
        <is>
          <t>buildings|large|distance_to_river_km|20.20</t>
        </is>
      </c>
      <c r="C3658" s="18" t="inlineStr">
        <is>
          <t>buildings</t>
        </is>
      </c>
      <c r="D3658" s="18" t="inlineStr">
        <is>
          <t>large</t>
        </is>
      </c>
      <c r="E3658" s="18" t="inlineStr">
        <is>
          <t>distance_to_river_km</t>
        </is>
      </c>
      <c r="F3658" s="18" t="inlineStr">
        <is>
          <t>spline value</t>
        </is>
      </c>
      <c r="G3658" s="18" t="n"/>
      <c r="H3658" s="33" t="n">
        <v>20.2</v>
      </c>
      <c r="I3658" s="33" t="n"/>
      <c r="J3658" s="33" t="n"/>
      <c r="K3658" s="34" t="n">
        <v>-1.068474776488875</v>
      </c>
      <c r="L3658" s="35">
        <f>IF(ISNUMBER(K3658),EXP(K3658),"")</f>
        <v/>
      </c>
      <c r="M3658" s="18" t="inlineStr">
        <is>
          <t>every value from 0.01 to 24.55 in steps of 0.01</t>
        </is>
      </c>
      <c r="N3658" s="18" t="inlineStr">
        <is>
          <t>buildings|large|distance_to_river_km</t>
        </is>
      </c>
    </row>
    <row r="3659">
      <c r="B3659" s="18" t="inlineStr">
        <is>
          <t>buildings|large|distance_to_river_km|20.21</t>
        </is>
      </c>
      <c r="C3659" s="18" t="inlineStr">
        <is>
          <t>buildings</t>
        </is>
      </c>
      <c r="D3659" s="18" t="inlineStr">
        <is>
          <t>large</t>
        </is>
      </c>
      <c r="E3659" s="18" t="inlineStr">
        <is>
          <t>distance_to_river_km</t>
        </is>
      </c>
      <c r="F3659" s="18" t="inlineStr">
        <is>
          <t>spline value</t>
        </is>
      </c>
      <c r="G3659" s="18" t="n"/>
      <c r="H3659" s="33" t="n">
        <v>20.21</v>
      </c>
      <c r="I3659" s="33" t="n"/>
      <c r="J3659" s="33" t="n"/>
      <c r="K3659" s="34" t="n">
        <v>-1.068536876928875</v>
      </c>
      <c r="L3659" s="35">
        <f>IF(ISNUMBER(K3659),EXP(K3659),"")</f>
        <v/>
      </c>
      <c r="M3659" s="18" t="inlineStr">
        <is>
          <t>every value from 0.01 to 24.55 in steps of 0.01</t>
        </is>
      </c>
      <c r="N3659" s="18" t="inlineStr">
        <is>
          <t>buildings|large|distance_to_river_km</t>
        </is>
      </c>
    </row>
    <row r="3660">
      <c r="B3660" s="18" t="inlineStr">
        <is>
          <t>buildings|large|distance_to_river_km|20.22</t>
        </is>
      </c>
      <c r="C3660" s="18" t="inlineStr">
        <is>
          <t>buildings</t>
        </is>
      </c>
      <c r="D3660" s="18" t="inlineStr">
        <is>
          <t>large</t>
        </is>
      </c>
      <c r="E3660" s="18" t="inlineStr">
        <is>
          <t>distance_to_river_km</t>
        </is>
      </c>
      <c r="F3660" s="18" t="inlineStr">
        <is>
          <t>spline value</t>
        </is>
      </c>
      <c r="G3660" s="18" t="n"/>
      <c r="H3660" s="33" t="n">
        <v>20.22</v>
      </c>
      <c r="I3660" s="33" t="n"/>
      <c r="J3660" s="33" t="n"/>
      <c r="K3660" s="34" t="n">
        <v>-1.068598796972877</v>
      </c>
      <c r="L3660" s="35">
        <f>IF(ISNUMBER(K3660),EXP(K3660),"")</f>
        <v/>
      </c>
      <c r="M3660" s="18" t="inlineStr">
        <is>
          <t>every value from 0.01 to 24.55 in steps of 0.01</t>
        </is>
      </c>
      <c r="N3660" s="18" t="inlineStr">
        <is>
          <t>buildings|large|distance_to_river_km</t>
        </is>
      </c>
    </row>
    <row r="3661">
      <c r="B3661" s="18" t="inlineStr">
        <is>
          <t>buildings|large|distance_to_river_km|20.23</t>
        </is>
      </c>
      <c r="C3661" s="18" t="inlineStr">
        <is>
          <t>buildings</t>
        </is>
      </c>
      <c r="D3661" s="18" t="inlineStr">
        <is>
          <t>large</t>
        </is>
      </c>
      <c r="E3661" s="18" t="inlineStr">
        <is>
          <t>distance_to_river_km</t>
        </is>
      </c>
      <c r="F3661" s="18" t="inlineStr">
        <is>
          <t>spline value</t>
        </is>
      </c>
      <c r="G3661" s="18" t="n"/>
      <c r="H3661" s="33" t="n">
        <v>20.23</v>
      </c>
      <c r="I3661" s="33" t="n"/>
      <c r="J3661" s="33" t="n"/>
      <c r="K3661" s="34" t="n">
        <v>-1.068660536533986</v>
      </c>
      <c r="L3661" s="35">
        <f>IF(ISNUMBER(K3661),EXP(K3661),"")</f>
        <v/>
      </c>
      <c r="M3661" s="18" t="inlineStr">
        <is>
          <t>every value from 0.01 to 24.55 in steps of 0.01</t>
        </is>
      </c>
      <c r="N3661" s="18" t="inlineStr">
        <is>
          <t>buildings|large|distance_to_river_km</t>
        </is>
      </c>
    </row>
    <row r="3662">
      <c r="B3662" s="18" t="inlineStr">
        <is>
          <t>buildings|large|distance_to_river_km|20.24</t>
        </is>
      </c>
      <c r="C3662" s="18" t="inlineStr">
        <is>
          <t>buildings</t>
        </is>
      </c>
      <c r="D3662" s="18" t="inlineStr">
        <is>
          <t>large</t>
        </is>
      </c>
      <c r="E3662" s="18" t="inlineStr">
        <is>
          <t>distance_to_river_km</t>
        </is>
      </c>
      <c r="F3662" s="18" t="inlineStr">
        <is>
          <t>spline value</t>
        </is>
      </c>
      <c r="G3662" s="18" t="n"/>
      <c r="H3662" s="33" t="n">
        <v>20.24</v>
      </c>
      <c r="I3662" s="33" t="n"/>
      <c r="J3662" s="33" t="n"/>
      <c r="K3662" s="34" t="n">
        <v>-1.068722095525305</v>
      </c>
      <c r="L3662" s="35">
        <f>IF(ISNUMBER(K3662),EXP(K3662),"")</f>
        <v/>
      </c>
      <c r="M3662" s="18" t="inlineStr">
        <is>
          <t>every value from 0.01 to 24.55 in steps of 0.01</t>
        </is>
      </c>
      <c r="N3662" s="18" t="inlineStr">
        <is>
          <t>buildings|large|distance_to_river_km</t>
        </is>
      </c>
    </row>
    <row r="3663">
      <c r="B3663" s="18" t="inlineStr">
        <is>
          <t>buildings|large|distance_to_river_km|20.25</t>
        </is>
      </c>
      <c r="C3663" s="18" t="inlineStr">
        <is>
          <t>buildings</t>
        </is>
      </c>
      <c r="D3663" s="18" t="inlineStr">
        <is>
          <t>large</t>
        </is>
      </c>
      <c r="E3663" s="18" t="inlineStr">
        <is>
          <t>distance_to_river_km</t>
        </is>
      </c>
      <c r="F3663" s="18" t="inlineStr">
        <is>
          <t>spline value</t>
        </is>
      </c>
      <c r="G3663" s="18" t="n"/>
      <c r="H3663" s="33" t="n">
        <v>20.25</v>
      </c>
      <c r="I3663" s="33" t="n"/>
      <c r="J3663" s="33" t="n"/>
      <c r="K3663" s="34" t="n">
        <v>-1.068783473859938</v>
      </c>
      <c r="L3663" s="35">
        <f>IF(ISNUMBER(K3663),EXP(K3663),"")</f>
        <v/>
      </c>
      <c r="M3663" s="18" t="inlineStr">
        <is>
          <t>every value from 0.01 to 24.55 in steps of 0.01</t>
        </is>
      </c>
      <c r="N3663" s="18" t="inlineStr">
        <is>
          <t>buildings|large|distance_to_river_km</t>
        </is>
      </c>
    </row>
    <row r="3664">
      <c r="B3664" s="18" t="inlineStr">
        <is>
          <t>buildings|large|distance_to_river_km|20.26</t>
        </is>
      </c>
      <c r="C3664" s="18" t="inlineStr">
        <is>
          <t>buildings</t>
        </is>
      </c>
      <c r="D3664" s="18" t="inlineStr">
        <is>
          <t>large</t>
        </is>
      </c>
      <c r="E3664" s="18" t="inlineStr">
        <is>
          <t>distance_to_river_km</t>
        </is>
      </c>
      <c r="F3664" s="18" t="inlineStr">
        <is>
          <t>spline value</t>
        </is>
      </c>
      <c r="G3664" s="18" t="n"/>
      <c r="H3664" s="33" t="n">
        <v>20.26</v>
      </c>
      <c r="I3664" s="33" t="n"/>
      <c r="J3664" s="33" t="n"/>
      <c r="K3664" s="34" t="n">
        <v>-1.06884467145099</v>
      </c>
      <c r="L3664" s="35">
        <f>IF(ISNUMBER(K3664),EXP(K3664),"")</f>
        <v/>
      </c>
      <c r="M3664" s="18" t="inlineStr">
        <is>
          <t>every value from 0.01 to 24.55 in steps of 0.01</t>
        </is>
      </c>
      <c r="N3664" s="18" t="inlineStr">
        <is>
          <t>buildings|large|distance_to_river_km</t>
        </is>
      </c>
    </row>
    <row r="3665">
      <c r="B3665" s="18" t="inlineStr">
        <is>
          <t>buildings|large|distance_to_river_km|20.27</t>
        </is>
      </c>
      <c r="C3665" s="18" t="inlineStr">
        <is>
          <t>buildings</t>
        </is>
      </c>
      <c r="D3665" s="18" t="inlineStr">
        <is>
          <t>large</t>
        </is>
      </c>
      <c r="E3665" s="18" t="inlineStr">
        <is>
          <t>distance_to_river_km</t>
        </is>
      </c>
      <c r="F3665" s="18" t="inlineStr">
        <is>
          <t>spline value</t>
        </is>
      </c>
      <c r="G3665" s="18" t="n"/>
      <c r="H3665" s="33" t="n">
        <v>20.27</v>
      </c>
      <c r="I3665" s="33" t="n"/>
      <c r="J3665" s="33" t="n"/>
      <c r="K3665" s="34" t="n">
        <v>-1.068905688211565</v>
      </c>
      <c r="L3665" s="35">
        <f>IF(ISNUMBER(K3665),EXP(K3665),"")</f>
        <v/>
      </c>
      <c r="M3665" s="18" t="inlineStr">
        <is>
          <t>every value from 0.01 to 24.55 in steps of 0.01</t>
        </is>
      </c>
      <c r="N3665" s="18" t="inlineStr">
        <is>
          <t>buildings|large|distance_to_river_km</t>
        </is>
      </c>
    </row>
    <row r="3666">
      <c r="B3666" s="18" t="inlineStr">
        <is>
          <t>buildings|large|distance_to_river_km|20.28</t>
        </is>
      </c>
      <c r="C3666" s="18" t="inlineStr">
        <is>
          <t>buildings</t>
        </is>
      </c>
      <c r="D3666" s="18" t="inlineStr">
        <is>
          <t>large</t>
        </is>
      </c>
      <c r="E3666" s="18" t="inlineStr">
        <is>
          <t>distance_to_river_km</t>
        </is>
      </c>
      <c r="F3666" s="18" t="inlineStr">
        <is>
          <t>spline value</t>
        </is>
      </c>
      <c r="G3666" s="18" t="n"/>
      <c r="H3666" s="33" t="n">
        <v>20.28</v>
      </c>
      <c r="I3666" s="33" t="n"/>
      <c r="J3666" s="33" t="n"/>
      <c r="K3666" s="34" t="n">
        <v>-1.068966524054766</v>
      </c>
      <c r="L3666" s="35">
        <f>IF(ISNUMBER(K3666),EXP(K3666),"")</f>
        <v/>
      </c>
      <c r="M3666" s="18" t="inlineStr">
        <is>
          <t>every value from 0.01 to 24.55 in steps of 0.01</t>
        </is>
      </c>
      <c r="N3666" s="18" t="inlineStr">
        <is>
          <t>buildings|large|distance_to_river_km</t>
        </is>
      </c>
    </row>
    <row r="3667">
      <c r="B3667" s="18" t="inlineStr">
        <is>
          <t>buildings|large|distance_to_river_km|20.29</t>
        </is>
      </c>
      <c r="C3667" s="18" t="inlineStr">
        <is>
          <t>buildings</t>
        </is>
      </c>
      <c r="D3667" s="18" t="inlineStr">
        <is>
          <t>large</t>
        </is>
      </c>
      <c r="E3667" s="18" t="inlineStr">
        <is>
          <t>distance_to_river_km</t>
        </is>
      </c>
      <c r="F3667" s="18" t="inlineStr">
        <is>
          <t>spline value</t>
        </is>
      </c>
      <c r="G3667" s="18" t="n"/>
      <c r="H3667" s="33" t="n">
        <v>20.29</v>
      </c>
      <c r="I3667" s="33" t="n"/>
      <c r="J3667" s="33" t="n"/>
      <c r="K3667" s="34" t="n">
        <v>-1.069027178893698</v>
      </c>
      <c r="L3667" s="35">
        <f>IF(ISNUMBER(K3667),EXP(K3667),"")</f>
        <v/>
      </c>
      <c r="M3667" s="18" t="inlineStr">
        <is>
          <t>every value from 0.01 to 24.55 in steps of 0.01</t>
        </is>
      </c>
      <c r="N3667" s="18" t="inlineStr">
        <is>
          <t>buildings|large|distance_to_river_km</t>
        </is>
      </c>
    </row>
    <row r="3668">
      <c r="B3668" s="18" t="inlineStr">
        <is>
          <t>buildings|large|distance_to_river_km|20.30</t>
        </is>
      </c>
      <c r="C3668" s="18" t="inlineStr">
        <is>
          <t>buildings</t>
        </is>
      </c>
      <c r="D3668" s="18" t="inlineStr">
        <is>
          <t>large</t>
        </is>
      </c>
      <c r="E3668" s="18" t="inlineStr">
        <is>
          <t>distance_to_river_km</t>
        </is>
      </c>
      <c r="F3668" s="18" t="inlineStr">
        <is>
          <t>spline value</t>
        </is>
      </c>
      <c r="G3668" s="18" t="n"/>
      <c r="H3668" s="33" t="n">
        <v>20.3</v>
      </c>
      <c r="I3668" s="33" t="n"/>
      <c r="J3668" s="33" t="n"/>
      <c r="K3668" s="34" t="n">
        <v>-1.069087652641465</v>
      </c>
      <c r="L3668" s="35">
        <f>IF(ISNUMBER(K3668),EXP(K3668),"")</f>
        <v/>
      </c>
      <c r="M3668" s="18" t="inlineStr">
        <is>
          <t>every value from 0.01 to 24.55 in steps of 0.01</t>
        </is>
      </c>
      <c r="N3668" s="18" t="inlineStr">
        <is>
          <t>buildings|large|distance_to_river_km</t>
        </is>
      </c>
    </row>
    <row r="3669">
      <c r="B3669" s="18" t="inlineStr">
        <is>
          <t>buildings|large|distance_to_river_km|20.31</t>
        </is>
      </c>
      <c r="C3669" s="18" t="inlineStr">
        <is>
          <t>buildings</t>
        </is>
      </c>
      <c r="D3669" s="18" t="inlineStr">
        <is>
          <t>large</t>
        </is>
      </c>
      <c r="E3669" s="18" t="inlineStr">
        <is>
          <t>distance_to_river_km</t>
        </is>
      </c>
      <c r="F3669" s="18" t="inlineStr">
        <is>
          <t>spline value</t>
        </is>
      </c>
      <c r="G3669" s="18" t="n"/>
      <c r="H3669" s="33" t="n">
        <v>20.31</v>
      </c>
      <c r="I3669" s="33" t="n"/>
      <c r="J3669" s="33" t="n"/>
      <c r="K3669" s="34" t="n">
        <v>-1.06914794521117</v>
      </c>
      <c r="L3669" s="35">
        <f>IF(ISNUMBER(K3669),EXP(K3669),"")</f>
        <v/>
      </c>
      <c r="M3669" s="18" t="inlineStr">
        <is>
          <t>every value from 0.01 to 24.55 in steps of 0.01</t>
        </is>
      </c>
      <c r="N3669" s="18" t="inlineStr">
        <is>
          <t>buildings|large|distance_to_river_km</t>
        </is>
      </c>
    </row>
    <row r="3670">
      <c r="B3670" s="18" t="inlineStr">
        <is>
          <t>buildings|large|distance_to_river_km|20.32</t>
        </is>
      </c>
      <c r="C3670" s="18" t="inlineStr">
        <is>
          <t>buildings</t>
        </is>
      </c>
      <c r="D3670" s="18" t="inlineStr">
        <is>
          <t>large</t>
        </is>
      </c>
      <c r="E3670" s="18" t="inlineStr">
        <is>
          <t>distance_to_river_km</t>
        </is>
      </c>
      <c r="F3670" s="18" t="inlineStr">
        <is>
          <t>spline value</t>
        </is>
      </c>
      <c r="G3670" s="18" t="n"/>
      <c r="H3670" s="33" t="n">
        <v>20.32</v>
      </c>
      <c r="I3670" s="33" t="n"/>
      <c r="J3670" s="33" t="n"/>
      <c r="K3670" s="34" t="n">
        <v>-1.069208056515918</v>
      </c>
      <c r="L3670" s="35">
        <f>IF(ISNUMBER(K3670),EXP(K3670),"")</f>
        <v/>
      </c>
      <c r="M3670" s="18" t="inlineStr">
        <is>
          <t>every value from 0.01 to 24.55 in steps of 0.01</t>
        </is>
      </c>
      <c r="N3670" s="18" t="inlineStr">
        <is>
          <t>buildings|large|distance_to_river_km</t>
        </is>
      </c>
    </row>
    <row r="3671">
      <c r="B3671" s="18" t="inlineStr">
        <is>
          <t>buildings|large|distance_to_river_km|20.33</t>
        </is>
      </c>
      <c r="C3671" s="18" t="inlineStr">
        <is>
          <t>buildings</t>
        </is>
      </c>
      <c r="D3671" s="18" t="inlineStr">
        <is>
          <t>large</t>
        </is>
      </c>
      <c r="E3671" s="18" t="inlineStr">
        <is>
          <t>distance_to_river_km</t>
        </is>
      </c>
      <c r="F3671" s="18" t="inlineStr">
        <is>
          <t>spline value</t>
        </is>
      </c>
      <c r="G3671" s="18" t="n"/>
      <c r="H3671" s="33" t="n">
        <v>20.33</v>
      </c>
      <c r="I3671" s="33" t="n"/>
      <c r="J3671" s="33" t="n"/>
      <c r="K3671" s="34" t="n">
        <v>-1.069267986468813</v>
      </c>
      <c r="L3671" s="35">
        <f>IF(ISNUMBER(K3671),EXP(K3671),"")</f>
        <v/>
      </c>
      <c r="M3671" s="18" t="inlineStr">
        <is>
          <t>every value from 0.01 to 24.55 in steps of 0.01</t>
        </is>
      </c>
      <c r="N3671" s="18" t="inlineStr">
        <is>
          <t>buildings|large|distance_to_river_km</t>
        </is>
      </c>
    </row>
    <row r="3672">
      <c r="B3672" s="18" t="inlineStr">
        <is>
          <t>buildings|large|distance_to_river_km|20.34</t>
        </is>
      </c>
      <c r="C3672" s="18" t="inlineStr">
        <is>
          <t>buildings</t>
        </is>
      </c>
      <c r="D3672" s="18" t="inlineStr">
        <is>
          <t>large</t>
        </is>
      </c>
      <c r="E3672" s="18" t="inlineStr">
        <is>
          <t>distance_to_river_km</t>
        </is>
      </c>
      <c r="F3672" s="18" t="inlineStr">
        <is>
          <t>spline value</t>
        </is>
      </c>
      <c r="G3672" s="18" t="n"/>
      <c r="H3672" s="33" t="n">
        <v>20.34</v>
      </c>
      <c r="I3672" s="33" t="n"/>
      <c r="J3672" s="33" t="n"/>
      <c r="K3672" s="34" t="n">
        <v>-1.06932773498296</v>
      </c>
      <c r="L3672" s="35">
        <f>IF(ISNUMBER(K3672),EXP(K3672),"")</f>
        <v/>
      </c>
      <c r="M3672" s="18" t="inlineStr">
        <is>
          <t>every value from 0.01 to 24.55 in steps of 0.01</t>
        </is>
      </c>
      <c r="N3672" s="18" t="inlineStr">
        <is>
          <t>buildings|large|distance_to_river_km</t>
        </is>
      </c>
    </row>
    <row r="3673">
      <c r="B3673" s="18" t="inlineStr">
        <is>
          <t>buildings|large|distance_to_river_km|20.35</t>
        </is>
      </c>
      <c r="C3673" s="18" t="inlineStr">
        <is>
          <t>buildings</t>
        </is>
      </c>
      <c r="D3673" s="18" t="inlineStr">
        <is>
          <t>large</t>
        </is>
      </c>
      <c r="E3673" s="18" t="inlineStr">
        <is>
          <t>distance_to_river_km</t>
        </is>
      </c>
      <c r="F3673" s="18" t="inlineStr">
        <is>
          <t>spline value</t>
        </is>
      </c>
      <c r="G3673" s="18" t="n"/>
      <c r="H3673" s="33" t="n">
        <v>20.35</v>
      </c>
      <c r="I3673" s="33" t="n"/>
      <c r="J3673" s="33" t="n"/>
      <c r="K3673" s="34" t="n">
        <v>-1.06938730197146</v>
      </c>
      <c r="L3673" s="35">
        <f>IF(ISNUMBER(K3673),EXP(K3673),"")</f>
        <v/>
      </c>
      <c r="M3673" s="18" t="inlineStr">
        <is>
          <t>every value from 0.01 to 24.55 in steps of 0.01</t>
        </is>
      </c>
      <c r="N3673" s="18" t="inlineStr">
        <is>
          <t>buildings|large|distance_to_river_km</t>
        </is>
      </c>
    </row>
    <row r="3674">
      <c r="B3674" s="18" t="inlineStr">
        <is>
          <t>buildings|large|distance_to_river_km|20.36</t>
        </is>
      </c>
      <c r="C3674" s="18" t="inlineStr">
        <is>
          <t>buildings</t>
        </is>
      </c>
      <c r="D3674" s="18" t="inlineStr">
        <is>
          <t>large</t>
        </is>
      </c>
      <c r="E3674" s="18" t="inlineStr">
        <is>
          <t>distance_to_river_km</t>
        </is>
      </c>
      <c r="F3674" s="18" t="inlineStr">
        <is>
          <t>spline value</t>
        </is>
      </c>
      <c r="G3674" s="18" t="n"/>
      <c r="H3674" s="33" t="n">
        <v>20.36</v>
      </c>
      <c r="I3674" s="33" t="n"/>
      <c r="J3674" s="33" t="n"/>
      <c r="K3674" s="34" t="n">
        <v>-1.06944668734742</v>
      </c>
      <c r="L3674" s="35">
        <f>IF(ISNUMBER(K3674),EXP(K3674),"")</f>
        <v/>
      </c>
      <c r="M3674" s="18" t="inlineStr">
        <is>
          <t>every value from 0.01 to 24.55 in steps of 0.01</t>
        </is>
      </c>
      <c r="N3674" s="18" t="inlineStr">
        <is>
          <t>buildings|large|distance_to_river_km</t>
        </is>
      </c>
    </row>
    <row r="3675">
      <c r="B3675" s="18" t="inlineStr">
        <is>
          <t>buildings|large|distance_to_river_km|20.37</t>
        </is>
      </c>
      <c r="C3675" s="18" t="inlineStr">
        <is>
          <t>buildings</t>
        </is>
      </c>
      <c r="D3675" s="18" t="inlineStr">
        <is>
          <t>large</t>
        </is>
      </c>
      <c r="E3675" s="18" t="inlineStr">
        <is>
          <t>distance_to_river_km</t>
        </is>
      </c>
      <c r="F3675" s="18" t="inlineStr">
        <is>
          <t>spline value</t>
        </is>
      </c>
      <c r="G3675" s="18" t="n"/>
      <c r="H3675" s="33" t="n">
        <v>20.37</v>
      </c>
      <c r="I3675" s="33" t="n"/>
      <c r="J3675" s="33" t="n"/>
      <c r="K3675" s="34" t="n">
        <v>-1.069505891023943</v>
      </c>
      <c r="L3675" s="35">
        <f>IF(ISNUMBER(K3675),EXP(K3675),"")</f>
        <v/>
      </c>
      <c r="M3675" s="18" t="inlineStr">
        <is>
          <t>every value from 0.01 to 24.55 in steps of 0.01</t>
        </is>
      </c>
      <c r="N3675" s="18" t="inlineStr">
        <is>
          <t>buildings|large|distance_to_river_km</t>
        </is>
      </c>
    </row>
    <row r="3676">
      <c r="B3676" s="18" t="inlineStr">
        <is>
          <t>buildings|large|distance_to_river_km|20.38</t>
        </is>
      </c>
      <c r="C3676" s="18" t="inlineStr">
        <is>
          <t>buildings</t>
        </is>
      </c>
      <c r="D3676" s="18" t="inlineStr">
        <is>
          <t>large</t>
        </is>
      </c>
      <c r="E3676" s="18" t="inlineStr">
        <is>
          <t>distance_to_river_km</t>
        </is>
      </c>
      <c r="F3676" s="18" t="inlineStr">
        <is>
          <t>spline value</t>
        </is>
      </c>
      <c r="G3676" s="18" t="n"/>
      <c r="H3676" s="33" t="n">
        <v>20.38</v>
      </c>
      <c r="I3676" s="33" t="n"/>
      <c r="J3676" s="33" t="n"/>
      <c r="K3676" s="34" t="n">
        <v>-1.069564912914134</v>
      </c>
      <c r="L3676" s="35">
        <f>IF(ISNUMBER(K3676),EXP(K3676),"")</f>
        <v/>
      </c>
      <c r="M3676" s="18" t="inlineStr">
        <is>
          <t>every value from 0.01 to 24.55 in steps of 0.01</t>
        </is>
      </c>
      <c r="N3676" s="18" t="inlineStr">
        <is>
          <t>buildings|large|distance_to_river_km</t>
        </is>
      </c>
    </row>
    <row r="3677">
      <c r="B3677" s="18" t="inlineStr">
        <is>
          <t>buildings|large|distance_to_river_km|20.39</t>
        </is>
      </c>
      <c r="C3677" s="18" t="inlineStr">
        <is>
          <t>buildings</t>
        </is>
      </c>
      <c r="D3677" s="18" t="inlineStr">
        <is>
          <t>large</t>
        </is>
      </c>
      <c r="E3677" s="18" t="inlineStr">
        <is>
          <t>distance_to_river_km</t>
        </is>
      </c>
      <c r="F3677" s="18" t="inlineStr">
        <is>
          <t>spline value</t>
        </is>
      </c>
      <c r="G3677" s="18" t="n"/>
      <c r="H3677" s="33" t="n">
        <v>20.39</v>
      </c>
      <c r="I3677" s="33" t="n"/>
      <c r="J3677" s="33" t="n"/>
      <c r="K3677" s="34" t="n">
        <v>-1.069623752931095</v>
      </c>
      <c r="L3677" s="35">
        <f>IF(ISNUMBER(K3677),EXP(K3677),"")</f>
        <v/>
      </c>
      <c r="M3677" s="18" t="inlineStr">
        <is>
          <t>every value from 0.01 to 24.55 in steps of 0.01</t>
        </is>
      </c>
      <c r="N3677" s="18" t="inlineStr">
        <is>
          <t>buildings|large|distance_to_river_km</t>
        </is>
      </c>
    </row>
    <row r="3678">
      <c r="B3678" s="18" t="inlineStr">
        <is>
          <t>buildings|large|distance_to_river_km|20.40</t>
        </is>
      </c>
      <c r="C3678" s="18" t="inlineStr">
        <is>
          <t>buildings</t>
        </is>
      </c>
      <c r="D3678" s="18" t="inlineStr">
        <is>
          <t>large</t>
        </is>
      </c>
      <c r="E3678" s="18" t="inlineStr">
        <is>
          <t>distance_to_river_km</t>
        </is>
      </c>
      <c r="F3678" s="18" t="inlineStr">
        <is>
          <t>spline value</t>
        </is>
      </c>
      <c r="G3678" s="18" t="n"/>
      <c r="H3678" s="33" t="n">
        <v>20.4</v>
      </c>
      <c r="I3678" s="33" t="n"/>
      <c r="J3678" s="33" t="n"/>
      <c r="K3678" s="34" t="n">
        <v>-1.069682410987931</v>
      </c>
      <c r="L3678" s="35">
        <f>IF(ISNUMBER(K3678),EXP(K3678),"")</f>
        <v/>
      </c>
      <c r="M3678" s="18" t="inlineStr">
        <is>
          <t>every value from 0.01 to 24.55 in steps of 0.01</t>
        </is>
      </c>
      <c r="N3678" s="18" t="inlineStr">
        <is>
          <t>buildings|large|distance_to_river_km</t>
        </is>
      </c>
    </row>
    <row r="3679">
      <c r="B3679" s="18" t="inlineStr">
        <is>
          <t>buildings|large|distance_to_river_km|20.41</t>
        </is>
      </c>
      <c r="C3679" s="18" t="inlineStr">
        <is>
          <t>buildings</t>
        </is>
      </c>
      <c r="D3679" s="18" t="inlineStr">
        <is>
          <t>large</t>
        </is>
      </c>
      <c r="E3679" s="18" t="inlineStr">
        <is>
          <t>distance_to_river_km</t>
        </is>
      </c>
      <c r="F3679" s="18" t="inlineStr">
        <is>
          <t>spline value</t>
        </is>
      </c>
      <c r="G3679" s="18" t="n"/>
      <c r="H3679" s="33" t="n">
        <v>20.41</v>
      </c>
      <c r="I3679" s="33" t="n"/>
      <c r="J3679" s="33" t="n"/>
      <c r="K3679" s="34" t="n">
        <v>-1.069740886997747</v>
      </c>
      <c r="L3679" s="35">
        <f>IF(ISNUMBER(K3679),EXP(K3679),"")</f>
        <v/>
      </c>
      <c r="M3679" s="18" t="inlineStr">
        <is>
          <t>every value from 0.01 to 24.55 in steps of 0.01</t>
        </is>
      </c>
      <c r="N3679" s="18" t="inlineStr">
        <is>
          <t>buildings|large|distance_to_river_km</t>
        </is>
      </c>
    </row>
    <row r="3680">
      <c r="B3680" s="18" t="inlineStr">
        <is>
          <t>buildings|large|distance_to_river_km|20.42</t>
        </is>
      </c>
      <c r="C3680" s="18" t="inlineStr">
        <is>
          <t>buildings</t>
        </is>
      </c>
      <c r="D3680" s="18" t="inlineStr">
        <is>
          <t>large</t>
        </is>
      </c>
      <c r="E3680" s="18" t="inlineStr">
        <is>
          <t>distance_to_river_km</t>
        </is>
      </c>
      <c r="F3680" s="18" t="inlineStr">
        <is>
          <t>spline value</t>
        </is>
      </c>
      <c r="G3680" s="18" t="n"/>
      <c r="H3680" s="33" t="n">
        <v>20.42</v>
      </c>
      <c r="I3680" s="33" t="n"/>
      <c r="J3680" s="33" t="n"/>
      <c r="K3680" s="34" t="n">
        <v>-1.069799180873646</v>
      </c>
      <c r="L3680" s="35">
        <f>IF(ISNUMBER(K3680),EXP(K3680),"")</f>
        <v/>
      </c>
      <c r="M3680" s="18" t="inlineStr">
        <is>
          <t>every value from 0.01 to 24.55 in steps of 0.01</t>
        </is>
      </c>
      <c r="N3680" s="18" t="inlineStr">
        <is>
          <t>buildings|large|distance_to_river_km</t>
        </is>
      </c>
    </row>
    <row r="3681">
      <c r="B3681" s="18" t="inlineStr">
        <is>
          <t>buildings|large|distance_to_river_km|20.43</t>
        </is>
      </c>
      <c r="C3681" s="18" t="inlineStr">
        <is>
          <t>buildings</t>
        </is>
      </c>
      <c r="D3681" s="18" t="inlineStr">
        <is>
          <t>large</t>
        </is>
      </c>
      <c r="E3681" s="18" t="inlineStr">
        <is>
          <t>distance_to_river_km</t>
        </is>
      </c>
      <c r="F3681" s="18" t="inlineStr">
        <is>
          <t>spline value</t>
        </is>
      </c>
      <c r="G3681" s="18" t="n"/>
      <c r="H3681" s="33" t="n">
        <v>20.43</v>
      </c>
      <c r="I3681" s="33" t="n"/>
      <c r="J3681" s="33" t="n"/>
      <c r="K3681" s="34" t="n">
        <v>-1.069857292528733</v>
      </c>
      <c r="L3681" s="35">
        <f>IF(ISNUMBER(K3681),EXP(K3681),"")</f>
        <v/>
      </c>
      <c r="M3681" s="18" t="inlineStr">
        <is>
          <t>every value from 0.01 to 24.55 in steps of 0.01</t>
        </is>
      </c>
      <c r="N3681" s="18" t="inlineStr">
        <is>
          <t>buildings|large|distance_to_river_km</t>
        </is>
      </c>
    </row>
    <row r="3682">
      <c r="B3682" s="18" t="inlineStr">
        <is>
          <t>buildings|large|distance_to_river_km|20.44</t>
        </is>
      </c>
      <c r="C3682" s="18" t="inlineStr">
        <is>
          <t>buildings</t>
        </is>
      </c>
      <c r="D3682" s="18" t="inlineStr">
        <is>
          <t>large</t>
        </is>
      </c>
      <c r="E3682" s="18" t="inlineStr">
        <is>
          <t>distance_to_river_km</t>
        </is>
      </c>
      <c r="F3682" s="18" t="inlineStr">
        <is>
          <t>spline value</t>
        </is>
      </c>
      <c r="G3682" s="18" t="n"/>
      <c r="H3682" s="33" t="n">
        <v>20.44</v>
      </c>
      <c r="I3682" s="33" t="n"/>
      <c r="J3682" s="33" t="n"/>
      <c r="K3682" s="34" t="n">
        <v>-1.069915221876111</v>
      </c>
      <c r="L3682" s="35">
        <f>IF(ISNUMBER(K3682),EXP(K3682),"")</f>
        <v/>
      </c>
      <c r="M3682" s="18" t="inlineStr">
        <is>
          <t>every value from 0.01 to 24.55 in steps of 0.01</t>
        </is>
      </c>
      <c r="N3682" s="18" t="inlineStr">
        <is>
          <t>buildings|large|distance_to_river_km</t>
        </is>
      </c>
    </row>
    <row r="3683">
      <c r="B3683" s="18" t="inlineStr">
        <is>
          <t>buildings|large|distance_to_river_km|20.45</t>
        </is>
      </c>
      <c r="C3683" s="18" t="inlineStr">
        <is>
          <t>buildings</t>
        </is>
      </c>
      <c r="D3683" s="18" t="inlineStr">
        <is>
          <t>large</t>
        </is>
      </c>
      <c r="E3683" s="18" t="inlineStr">
        <is>
          <t>distance_to_river_km</t>
        </is>
      </c>
      <c r="F3683" s="18" t="inlineStr">
        <is>
          <t>spline value</t>
        </is>
      </c>
      <c r="G3683" s="18" t="n"/>
      <c r="H3683" s="33" t="n">
        <v>20.45</v>
      </c>
      <c r="I3683" s="33" t="n"/>
      <c r="J3683" s="33" t="n"/>
      <c r="K3683" s="34" t="n">
        <v>-1.069972968828884</v>
      </c>
      <c r="L3683" s="35">
        <f>IF(ISNUMBER(K3683),EXP(K3683),"")</f>
        <v/>
      </c>
      <c r="M3683" s="18" t="inlineStr">
        <is>
          <t>every value from 0.01 to 24.55 in steps of 0.01</t>
        </is>
      </c>
      <c r="N3683" s="18" t="inlineStr">
        <is>
          <t>buildings|large|distance_to_river_km</t>
        </is>
      </c>
    </row>
    <row r="3684">
      <c r="B3684" s="18" t="inlineStr">
        <is>
          <t>buildings|large|distance_to_river_km|20.46</t>
        </is>
      </c>
      <c r="C3684" s="18" t="inlineStr">
        <is>
          <t>buildings</t>
        </is>
      </c>
      <c r="D3684" s="18" t="inlineStr">
        <is>
          <t>large</t>
        </is>
      </c>
      <c r="E3684" s="18" t="inlineStr">
        <is>
          <t>distance_to_river_km</t>
        </is>
      </c>
      <c r="F3684" s="18" t="inlineStr">
        <is>
          <t>spline value</t>
        </is>
      </c>
      <c r="G3684" s="18" t="n"/>
      <c r="H3684" s="33" t="n">
        <v>20.46</v>
      </c>
      <c r="I3684" s="33" t="n"/>
      <c r="J3684" s="33" t="n"/>
      <c r="K3684" s="34" t="n">
        <v>-1.070030533300157</v>
      </c>
      <c r="L3684" s="35">
        <f>IF(ISNUMBER(K3684),EXP(K3684),"")</f>
        <v/>
      </c>
      <c r="M3684" s="18" t="inlineStr">
        <is>
          <t>every value from 0.01 to 24.55 in steps of 0.01</t>
        </is>
      </c>
      <c r="N3684" s="18" t="inlineStr">
        <is>
          <t>buildings|large|distance_to_river_km</t>
        </is>
      </c>
    </row>
    <row r="3685">
      <c r="B3685" s="18" t="inlineStr">
        <is>
          <t>buildings|large|distance_to_river_km|20.47</t>
        </is>
      </c>
      <c r="C3685" s="18" t="inlineStr">
        <is>
          <t>buildings</t>
        </is>
      </c>
      <c r="D3685" s="18" t="inlineStr">
        <is>
          <t>large</t>
        </is>
      </c>
      <c r="E3685" s="18" t="inlineStr">
        <is>
          <t>distance_to_river_km</t>
        </is>
      </c>
      <c r="F3685" s="18" t="inlineStr">
        <is>
          <t>spline value</t>
        </is>
      </c>
      <c r="G3685" s="18" t="n"/>
      <c r="H3685" s="33" t="n">
        <v>20.47</v>
      </c>
      <c r="I3685" s="33" t="n"/>
      <c r="J3685" s="33" t="n"/>
      <c r="K3685" s="34" t="n">
        <v>-1.070087915203033</v>
      </c>
      <c r="L3685" s="35">
        <f>IF(ISNUMBER(K3685),EXP(K3685),"")</f>
        <v/>
      </c>
      <c r="M3685" s="18" t="inlineStr">
        <is>
          <t>every value from 0.01 to 24.55 in steps of 0.01</t>
        </is>
      </c>
      <c r="N3685" s="18" t="inlineStr">
        <is>
          <t>buildings|large|distance_to_river_km</t>
        </is>
      </c>
    </row>
    <row r="3686">
      <c r="B3686" s="18" t="inlineStr">
        <is>
          <t>buildings|large|distance_to_river_km|20.48</t>
        </is>
      </c>
      <c r="C3686" s="18" t="inlineStr">
        <is>
          <t>buildings</t>
        </is>
      </c>
      <c r="D3686" s="18" t="inlineStr">
        <is>
          <t>large</t>
        </is>
      </c>
      <c r="E3686" s="18" t="inlineStr">
        <is>
          <t>distance_to_river_km</t>
        </is>
      </c>
      <c r="F3686" s="18" t="inlineStr">
        <is>
          <t>spline value</t>
        </is>
      </c>
      <c r="G3686" s="18" t="n"/>
      <c r="H3686" s="33" t="n">
        <v>20.48</v>
      </c>
      <c r="I3686" s="33" t="n"/>
      <c r="J3686" s="33" t="n"/>
      <c r="K3686" s="34" t="n">
        <v>-1.070145114450617</v>
      </c>
      <c r="L3686" s="35">
        <f>IF(ISNUMBER(K3686),EXP(K3686),"")</f>
        <v/>
      </c>
      <c r="M3686" s="18" t="inlineStr">
        <is>
          <t>every value from 0.01 to 24.55 in steps of 0.01</t>
        </is>
      </c>
      <c r="N3686" s="18" t="inlineStr">
        <is>
          <t>buildings|large|distance_to_river_km</t>
        </is>
      </c>
    </row>
    <row r="3687">
      <c r="B3687" s="18" t="inlineStr">
        <is>
          <t>buildings|large|distance_to_river_km|20.49</t>
        </is>
      </c>
      <c r="C3687" s="18" t="inlineStr">
        <is>
          <t>buildings</t>
        </is>
      </c>
      <c r="D3687" s="18" t="inlineStr">
        <is>
          <t>large</t>
        </is>
      </c>
      <c r="E3687" s="18" t="inlineStr">
        <is>
          <t>distance_to_river_km</t>
        </is>
      </c>
      <c r="F3687" s="18" t="inlineStr">
        <is>
          <t>spline value</t>
        </is>
      </c>
      <c r="G3687" s="18" t="n"/>
      <c r="H3687" s="33" t="n">
        <v>20.49</v>
      </c>
      <c r="I3687" s="33" t="n"/>
      <c r="J3687" s="33" t="n"/>
      <c r="K3687" s="34" t="n">
        <v>-1.070202130956012</v>
      </c>
      <c r="L3687" s="35">
        <f>IF(ISNUMBER(K3687),EXP(K3687),"")</f>
        <v/>
      </c>
      <c r="M3687" s="18" t="inlineStr">
        <is>
          <t>every value from 0.01 to 24.55 in steps of 0.01</t>
        </is>
      </c>
      <c r="N3687" s="18" t="inlineStr">
        <is>
          <t>buildings|large|distance_to_river_km</t>
        </is>
      </c>
    </row>
    <row r="3688">
      <c r="B3688" s="18" t="inlineStr">
        <is>
          <t>buildings|large|distance_to_river_km|20.50</t>
        </is>
      </c>
      <c r="C3688" s="18" t="inlineStr">
        <is>
          <t>buildings</t>
        </is>
      </c>
      <c r="D3688" s="18" t="inlineStr">
        <is>
          <t>large</t>
        </is>
      </c>
      <c r="E3688" s="18" t="inlineStr">
        <is>
          <t>distance_to_river_km</t>
        </is>
      </c>
      <c r="F3688" s="18" t="inlineStr">
        <is>
          <t>spline value</t>
        </is>
      </c>
      <c r="G3688" s="18" t="n"/>
      <c r="H3688" s="33" t="n">
        <v>20.5</v>
      </c>
      <c r="I3688" s="33" t="n"/>
      <c r="J3688" s="33" t="n"/>
      <c r="K3688" s="34" t="n">
        <v>-1.070258964632323</v>
      </c>
      <c r="L3688" s="35">
        <f>IF(ISNUMBER(K3688),EXP(K3688),"")</f>
        <v/>
      </c>
      <c r="M3688" s="18" t="inlineStr">
        <is>
          <t>every value from 0.01 to 24.55 in steps of 0.01</t>
        </is>
      </c>
      <c r="N3688" s="18" t="inlineStr">
        <is>
          <t>buildings|large|distance_to_river_km</t>
        </is>
      </c>
    </row>
    <row r="3689">
      <c r="B3689" s="18" t="inlineStr">
        <is>
          <t>buildings|large|distance_to_river_km|20.51</t>
        </is>
      </c>
      <c r="C3689" s="18" t="inlineStr">
        <is>
          <t>buildings</t>
        </is>
      </c>
      <c r="D3689" s="18" t="inlineStr">
        <is>
          <t>large</t>
        </is>
      </c>
      <c r="E3689" s="18" t="inlineStr">
        <is>
          <t>distance_to_river_km</t>
        </is>
      </c>
      <c r="F3689" s="18" t="inlineStr">
        <is>
          <t>spline value</t>
        </is>
      </c>
      <c r="G3689" s="18" t="n"/>
      <c r="H3689" s="33" t="n">
        <v>20.51</v>
      </c>
      <c r="I3689" s="33" t="n"/>
      <c r="J3689" s="33" t="n"/>
      <c r="K3689" s="34" t="n">
        <v>-1.070315615392654</v>
      </c>
      <c r="L3689" s="35">
        <f>IF(ISNUMBER(K3689),EXP(K3689),"")</f>
        <v/>
      </c>
      <c r="M3689" s="18" t="inlineStr">
        <is>
          <t>every value from 0.01 to 24.55 in steps of 0.01</t>
        </is>
      </c>
      <c r="N3689" s="18" t="inlineStr">
        <is>
          <t>buildings|large|distance_to_river_km</t>
        </is>
      </c>
    </row>
    <row r="3690">
      <c r="B3690" s="18" t="inlineStr">
        <is>
          <t>buildings|large|distance_to_river_km|20.52</t>
        </is>
      </c>
      <c r="C3690" s="18" t="inlineStr">
        <is>
          <t>buildings</t>
        </is>
      </c>
      <c r="D3690" s="18" t="inlineStr">
        <is>
          <t>large</t>
        </is>
      </c>
      <c r="E3690" s="18" t="inlineStr">
        <is>
          <t>distance_to_river_km</t>
        </is>
      </c>
      <c r="F3690" s="18" t="inlineStr">
        <is>
          <t>spline value</t>
        </is>
      </c>
      <c r="G3690" s="18" t="n"/>
      <c r="H3690" s="33" t="n">
        <v>20.52</v>
      </c>
      <c r="I3690" s="33" t="n"/>
      <c r="J3690" s="33" t="n"/>
      <c r="K3690" s="34" t="n">
        <v>-1.070372083150108</v>
      </c>
      <c r="L3690" s="35">
        <f>IF(ISNUMBER(K3690),EXP(K3690),"")</f>
        <v/>
      </c>
      <c r="M3690" s="18" t="inlineStr">
        <is>
          <t>every value from 0.01 to 24.55 in steps of 0.01</t>
        </is>
      </c>
      <c r="N3690" s="18" t="inlineStr">
        <is>
          <t>buildings|large|distance_to_river_km</t>
        </is>
      </c>
    </row>
    <row r="3691">
      <c r="B3691" s="18" t="inlineStr">
        <is>
          <t>buildings|large|distance_to_river_km|20.53</t>
        </is>
      </c>
      <c r="C3691" s="18" t="inlineStr">
        <is>
          <t>buildings</t>
        </is>
      </c>
      <c r="D3691" s="18" t="inlineStr">
        <is>
          <t>large</t>
        </is>
      </c>
      <c r="E3691" s="18" t="inlineStr">
        <is>
          <t>distance_to_river_km</t>
        </is>
      </c>
      <c r="F3691" s="18" t="inlineStr">
        <is>
          <t>spline value</t>
        </is>
      </c>
      <c r="G3691" s="18" t="n"/>
      <c r="H3691" s="33" t="n">
        <v>20.53</v>
      </c>
      <c r="I3691" s="33" t="n"/>
      <c r="J3691" s="33" t="n"/>
      <c r="K3691" s="34" t="n">
        <v>-1.070428367817791</v>
      </c>
      <c r="L3691" s="35">
        <f>IF(ISNUMBER(K3691),EXP(K3691),"")</f>
        <v/>
      </c>
      <c r="M3691" s="18" t="inlineStr">
        <is>
          <t>every value from 0.01 to 24.55 in steps of 0.01</t>
        </is>
      </c>
      <c r="N3691" s="18" t="inlineStr">
        <is>
          <t>buildings|large|distance_to_river_km</t>
        </is>
      </c>
    </row>
    <row r="3692">
      <c r="B3692" s="18" t="inlineStr">
        <is>
          <t>buildings|large|distance_to_river_km|20.54</t>
        </is>
      </c>
      <c r="C3692" s="18" t="inlineStr">
        <is>
          <t>buildings</t>
        </is>
      </c>
      <c r="D3692" s="18" t="inlineStr">
        <is>
          <t>large</t>
        </is>
      </c>
      <c r="E3692" s="18" t="inlineStr">
        <is>
          <t>distance_to_river_km</t>
        </is>
      </c>
      <c r="F3692" s="18" t="inlineStr">
        <is>
          <t>spline value</t>
        </is>
      </c>
      <c r="G3692" s="18" t="n"/>
      <c r="H3692" s="33" t="n">
        <v>20.54</v>
      </c>
      <c r="I3692" s="33" t="n"/>
      <c r="J3692" s="33" t="n"/>
      <c r="K3692" s="34" t="n">
        <v>-1.070484469308805</v>
      </c>
      <c r="L3692" s="35">
        <f>IF(ISNUMBER(K3692),EXP(K3692),"")</f>
        <v/>
      </c>
      <c r="M3692" s="18" t="inlineStr">
        <is>
          <t>every value from 0.01 to 24.55 in steps of 0.01</t>
        </is>
      </c>
      <c r="N3692" s="18" t="inlineStr">
        <is>
          <t>buildings|large|distance_to_river_km</t>
        </is>
      </c>
    </row>
    <row r="3693">
      <c r="B3693" s="18" t="inlineStr">
        <is>
          <t>buildings|large|distance_to_river_km|20.55</t>
        </is>
      </c>
      <c r="C3693" s="18" t="inlineStr">
        <is>
          <t>buildings</t>
        </is>
      </c>
      <c r="D3693" s="18" t="inlineStr">
        <is>
          <t>large</t>
        </is>
      </c>
      <c r="E3693" s="18" t="inlineStr">
        <is>
          <t>distance_to_river_km</t>
        </is>
      </c>
      <c r="F3693" s="18" t="inlineStr">
        <is>
          <t>spline value</t>
        </is>
      </c>
      <c r="G3693" s="18" t="n"/>
      <c r="H3693" s="33" t="n">
        <v>20.55</v>
      </c>
      <c r="I3693" s="33" t="n"/>
      <c r="J3693" s="33" t="n"/>
      <c r="K3693" s="34" t="n">
        <v>-1.070540387536256</v>
      </c>
      <c r="L3693" s="35">
        <f>IF(ISNUMBER(K3693),EXP(K3693),"")</f>
        <v/>
      </c>
      <c r="M3693" s="18" t="inlineStr">
        <is>
          <t>every value from 0.01 to 24.55 in steps of 0.01</t>
        </is>
      </c>
      <c r="N3693" s="18" t="inlineStr">
        <is>
          <t>buildings|large|distance_to_river_km</t>
        </is>
      </c>
    </row>
    <row r="3694">
      <c r="B3694" s="18" t="inlineStr">
        <is>
          <t>buildings|large|distance_to_river_km|20.56</t>
        </is>
      </c>
      <c r="C3694" s="18" t="inlineStr">
        <is>
          <t>buildings</t>
        </is>
      </c>
      <c r="D3694" s="18" t="inlineStr">
        <is>
          <t>large</t>
        </is>
      </c>
      <c r="E3694" s="18" t="inlineStr">
        <is>
          <t>distance_to_river_km</t>
        </is>
      </c>
      <c r="F3694" s="18" t="inlineStr">
        <is>
          <t>spline value</t>
        </is>
      </c>
      <c r="G3694" s="18" t="n"/>
      <c r="H3694" s="33" t="n">
        <v>20.56</v>
      </c>
      <c r="I3694" s="33" t="n"/>
      <c r="J3694" s="33" t="n"/>
      <c r="K3694" s="34" t="n">
        <v>-1.070596122413246</v>
      </c>
      <c r="L3694" s="35">
        <f>IF(ISNUMBER(K3694),EXP(K3694),"")</f>
        <v/>
      </c>
      <c r="M3694" s="18" t="inlineStr">
        <is>
          <t>every value from 0.01 to 24.55 in steps of 0.01</t>
        </is>
      </c>
      <c r="N3694" s="18" t="inlineStr">
        <is>
          <t>buildings|large|distance_to_river_km</t>
        </is>
      </c>
    </row>
    <row r="3695">
      <c r="B3695" s="18" t="inlineStr">
        <is>
          <t>buildings|large|distance_to_river_km|20.57</t>
        </is>
      </c>
      <c r="C3695" s="18" t="inlineStr">
        <is>
          <t>buildings</t>
        </is>
      </c>
      <c r="D3695" s="18" t="inlineStr">
        <is>
          <t>large</t>
        </is>
      </c>
      <c r="E3695" s="18" t="inlineStr">
        <is>
          <t>distance_to_river_km</t>
        </is>
      </c>
      <c r="F3695" s="18" t="inlineStr">
        <is>
          <t>spline value</t>
        </is>
      </c>
      <c r="G3695" s="18" t="n"/>
      <c r="H3695" s="33" t="n">
        <v>20.57</v>
      </c>
      <c r="I3695" s="33" t="n"/>
      <c r="J3695" s="33" t="n"/>
      <c r="K3695" s="34" t="n">
        <v>-1.07065167385288</v>
      </c>
      <c r="L3695" s="35">
        <f>IF(ISNUMBER(K3695),EXP(K3695),"")</f>
        <v/>
      </c>
      <c r="M3695" s="18" t="inlineStr">
        <is>
          <t>every value from 0.01 to 24.55 in steps of 0.01</t>
        </is>
      </c>
      <c r="N3695" s="18" t="inlineStr">
        <is>
          <t>buildings|large|distance_to_river_km</t>
        </is>
      </c>
    </row>
    <row r="3696">
      <c r="B3696" s="18" t="inlineStr">
        <is>
          <t>buildings|large|distance_to_river_km|20.58</t>
        </is>
      </c>
      <c r="C3696" s="18" t="inlineStr">
        <is>
          <t>buildings</t>
        </is>
      </c>
      <c r="D3696" s="18" t="inlineStr">
        <is>
          <t>large</t>
        </is>
      </c>
      <c r="E3696" s="18" t="inlineStr">
        <is>
          <t>distance_to_river_km</t>
        </is>
      </c>
      <c r="F3696" s="18" t="inlineStr">
        <is>
          <t>spline value</t>
        </is>
      </c>
      <c r="G3696" s="18" t="n"/>
      <c r="H3696" s="33" t="n">
        <v>20.58</v>
      </c>
      <c r="I3696" s="33" t="n"/>
      <c r="J3696" s="33" t="n"/>
      <c r="K3696" s="34" t="n">
        <v>-1.070707041768262</v>
      </c>
      <c r="L3696" s="35">
        <f>IF(ISNUMBER(K3696),EXP(K3696),"")</f>
        <v/>
      </c>
      <c r="M3696" s="18" t="inlineStr">
        <is>
          <t>every value from 0.01 to 24.55 in steps of 0.01</t>
        </is>
      </c>
      <c r="N3696" s="18" t="inlineStr">
        <is>
          <t>buildings|large|distance_to_river_km</t>
        </is>
      </c>
    </row>
    <row r="3697">
      <c r="B3697" s="18" t="inlineStr">
        <is>
          <t>buildings|large|distance_to_river_km|20.59</t>
        </is>
      </c>
      <c r="C3697" s="18" t="inlineStr">
        <is>
          <t>buildings</t>
        </is>
      </c>
      <c r="D3697" s="18" t="inlineStr">
        <is>
          <t>large</t>
        </is>
      </c>
      <c r="E3697" s="18" t="inlineStr">
        <is>
          <t>distance_to_river_km</t>
        </is>
      </c>
      <c r="F3697" s="18" t="inlineStr">
        <is>
          <t>spline value</t>
        </is>
      </c>
      <c r="G3697" s="18" t="n"/>
      <c r="H3697" s="33" t="n">
        <v>20.59</v>
      </c>
      <c r="I3697" s="33" t="n"/>
      <c r="J3697" s="33" t="n"/>
      <c r="K3697" s="34" t="n">
        <v>-1.070762226072497</v>
      </c>
      <c r="L3697" s="35">
        <f>IF(ISNUMBER(K3697),EXP(K3697),"")</f>
        <v/>
      </c>
      <c r="M3697" s="18" t="inlineStr">
        <is>
          <t>every value from 0.01 to 24.55 in steps of 0.01</t>
        </is>
      </c>
      <c r="N3697" s="18" t="inlineStr">
        <is>
          <t>buildings|large|distance_to_river_km</t>
        </is>
      </c>
    </row>
    <row r="3698">
      <c r="B3698" s="18" t="inlineStr">
        <is>
          <t>buildings|large|distance_to_river_km|20.60</t>
        </is>
      </c>
      <c r="C3698" s="18" t="inlineStr">
        <is>
          <t>buildings</t>
        </is>
      </c>
      <c r="D3698" s="18" t="inlineStr">
        <is>
          <t>large</t>
        </is>
      </c>
      <c r="E3698" s="18" t="inlineStr">
        <is>
          <t>distance_to_river_km</t>
        </is>
      </c>
      <c r="F3698" s="18" t="inlineStr">
        <is>
          <t>spline value</t>
        </is>
      </c>
      <c r="G3698" s="18" t="n"/>
      <c r="H3698" s="33" t="n">
        <v>20.6</v>
      </c>
      <c r="I3698" s="33" t="n"/>
      <c r="J3698" s="33" t="n"/>
      <c r="K3698" s="34" t="n">
        <v>-1.070817226678687</v>
      </c>
      <c r="L3698" s="35">
        <f>IF(ISNUMBER(K3698),EXP(K3698),"")</f>
        <v/>
      </c>
      <c r="M3698" s="18" t="inlineStr">
        <is>
          <t>every value from 0.01 to 24.55 in steps of 0.01</t>
        </is>
      </c>
      <c r="N3698" s="18" t="inlineStr">
        <is>
          <t>buildings|large|distance_to_river_km</t>
        </is>
      </c>
    </row>
    <row r="3699">
      <c r="B3699" s="18" t="inlineStr">
        <is>
          <t>buildings|large|distance_to_river_km|20.61</t>
        </is>
      </c>
      <c r="C3699" s="18" t="inlineStr">
        <is>
          <t>buildings</t>
        </is>
      </c>
      <c r="D3699" s="18" t="inlineStr">
        <is>
          <t>large</t>
        </is>
      </c>
      <c r="E3699" s="18" t="inlineStr">
        <is>
          <t>distance_to_river_km</t>
        </is>
      </c>
      <c r="F3699" s="18" t="inlineStr">
        <is>
          <t>spline value</t>
        </is>
      </c>
      <c r="G3699" s="18" t="n"/>
      <c r="H3699" s="33" t="n">
        <v>20.61</v>
      </c>
      <c r="I3699" s="33" t="n"/>
      <c r="J3699" s="33" t="n"/>
      <c r="K3699" s="34" t="n">
        <v>-1.070872043499938</v>
      </c>
      <c r="L3699" s="35">
        <f>IF(ISNUMBER(K3699),EXP(K3699),"")</f>
        <v/>
      </c>
      <c r="M3699" s="18" t="inlineStr">
        <is>
          <t>every value from 0.01 to 24.55 in steps of 0.01</t>
        </is>
      </c>
      <c r="N3699" s="18" t="inlineStr">
        <is>
          <t>buildings|large|distance_to_river_km</t>
        </is>
      </c>
    </row>
    <row r="3700">
      <c r="B3700" s="18" t="inlineStr">
        <is>
          <t>buildings|large|distance_to_river_km|20.62</t>
        </is>
      </c>
      <c r="C3700" s="18" t="inlineStr">
        <is>
          <t>buildings</t>
        </is>
      </c>
      <c r="D3700" s="18" t="inlineStr">
        <is>
          <t>large</t>
        </is>
      </c>
      <c r="E3700" s="18" t="inlineStr">
        <is>
          <t>distance_to_river_km</t>
        </is>
      </c>
      <c r="F3700" s="18" t="inlineStr">
        <is>
          <t>spline value</t>
        </is>
      </c>
      <c r="G3700" s="18" t="n"/>
      <c r="H3700" s="33" t="n">
        <v>20.62</v>
      </c>
      <c r="I3700" s="33" t="n"/>
      <c r="J3700" s="33" t="n"/>
      <c r="K3700" s="34" t="n">
        <v>-1.070926676449353</v>
      </c>
      <c r="L3700" s="35">
        <f>IF(ISNUMBER(K3700),EXP(K3700),"")</f>
        <v/>
      </c>
      <c r="M3700" s="18" t="inlineStr">
        <is>
          <t>every value from 0.01 to 24.55 in steps of 0.01</t>
        </is>
      </c>
      <c r="N3700" s="18" t="inlineStr">
        <is>
          <t>buildings|large|distance_to_river_km</t>
        </is>
      </c>
    </row>
    <row r="3701">
      <c r="B3701" s="18" t="inlineStr">
        <is>
          <t>buildings|large|distance_to_river_km|20.63</t>
        </is>
      </c>
      <c r="C3701" s="18" t="inlineStr">
        <is>
          <t>buildings</t>
        </is>
      </c>
      <c r="D3701" s="18" t="inlineStr">
        <is>
          <t>large</t>
        </is>
      </c>
      <c r="E3701" s="18" t="inlineStr">
        <is>
          <t>distance_to_river_km</t>
        </is>
      </c>
      <c r="F3701" s="18" t="inlineStr">
        <is>
          <t>spline value</t>
        </is>
      </c>
      <c r="G3701" s="18" t="n"/>
      <c r="H3701" s="33" t="n">
        <v>20.63</v>
      </c>
      <c r="I3701" s="33" t="n"/>
      <c r="J3701" s="33" t="n"/>
      <c r="K3701" s="34" t="n">
        <v>-1.070981125440036</v>
      </c>
      <c r="L3701" s="35">
        <f>IF(ISNUMBER(K3701),EXP(K3701),"")</f>
        <v/>
      </c>
      <c r="M3701" s="18" t="inlineStr">
        <is>
          <t>every value from 0.01 to 24.55 in steps of 0.01</t>
        </is>
      </c>
      <c r="N3701" s="18" t="inlineStr">
        <is>
          <t>buildings|large|distance_to_river_km</t>
        </is>
      </c>
    </row>
    <row r="3702">
      <c r="B3702" s="18" t="inlineStr">
        <is>
          <t>buildings|large|distance_to_river_km|20.64</t>
        </is>
      </c>
      <c r="C3702" s="18" t="inlineStr">
        <is>
          <t>buildings</t>
        </is>
      </c>
      <c r="D3702" s="18" t="inlineStr">
        <is>
          <t>large</t>
        </is>
      </c>
      <c r="E3702" s="18" t="inlineStr">
        <is>
          <t>distance_to_river_km</t>
        </is>
      </c>
      <c r="F3702" s="18" t="inlineStr">
        <is>
          <t>spline value</t>
        </is>
      </c>
      <c r="G3702" s="18" t="n"/>
      <c r="H3702" s="33" t="n">
        <v>20.64</v>
      </c>
      <c r="I3702" s="33" t="n"/>
      <c r="J3702" s="33" t="n"/>
      <c r="K3702" s="34" t="n">
        <v>-1.071035390385092</v>
      </c>
      <c r="L3702" s="35">
        <f>IF(ISNUMBER(K3702),EXP(K3702),"")</f>
        <v/>
      </c>
      <c r="M3702" s="18" t="inlineStr">
        <is>
          <t>every value from 0.01 to 24.55 in steps of 0.01</t>
        </is>
      </c>
      <c r="N3702" s="18" t="inlineStr">
        <is>
          <t>buildings|large|distance_to_river_km</t>
        </is>
      </c>
    </row>
    <row r="3703">
      <c r="B3703" s="18" t="inlineStr">
        <is>
          <t>buildings|large|distance_to_river_km|20.65</t>
        </is>
      </c>
      <c r="C3703" s="18" t="inlineStr">
        <is>
          <t>buildings</t>
        </is>
      </c>
      <c r="D3703" s="18" t="inlineStr">
        <is>
          <t>large</t>
        </is>
      </c>
      <c r="E3703" s="18" t="inlineStr">
        <is>
          <t>distance_to_river_km</t>
        </is>
      </c>
      <c r="F3703" s="18" t="inlineStr">
        <is>
          <t>spline value</t>
        </is>
      </c>
      <c r="G3703" s="18" t="n"/>
      <c r="H3703" s="33" t="n">
        <v>20.65</v>
      </c>
      <c r="I3703" s="33" t="n"/>
      <c r="J3703" s="33" t="n"/>
      <c r="K3703" s="34" t="n">
        <v>-1.071089471197624</v>
      </c>
      <c r="L3703" s="35">
        <f>IF(ISNUMBER(K3703),EXP(K3703),"")</f>
        <v/>
      </c>
      <c r="M3703" s="18" t="inlineStr">
        <is>
          <t>every value from 0.01 to 24.55 in steps of 0.01</t>
        </is>
      </c>
      <c r="N3703" s="18" t="inlineStr">
        <is>
          <t>buildings|large|distance_to_river_km</t>
        </is>
      </c>
    </row>
    <row r="3704">
      <c r="B3704" s="18" t="inlineStr">
        <is>
          <t>buildings|large|distance_to_river_km|20.66</t>
        </is>
      </c>
      <c r="C3704" s="18" t="inlineStr">
        <is>
          <t>buildings</t>
        </is>
      </c>
      <c r="D3704" s="18" t="inlineStr">
        <is>
          <t>large</t>
        </is>
      </c>
      <c r="E3704" s="18" t="inlineStr">
        <is>
          <t>distance_to_river_km</t>
        </is>
      </c>
      <c r="F3704" s="18" t="inlineStr">
        <is>
          <t>spline value</t>
        </is>
      </c>
      <c r="G3704" s="18" t="n"/>
      <c r="H3704" s="33" t="n">
        <v>20.66</v>
      </c>
      <c r="I3704" s="33" t="n"/>
      <c r="J3704" s="33" t="n"/>
      <c r="K3704" s="34" t="n">
        <v>-1.071143367790736</v>
      </c>
      <c r="L3704" s="35">
        <f>IF(ISNUMBER(K3704),EXP(K3704),"")</f>
        <v/>
      </c>
      <c r="M3704" s="18" t="inlineStr">
        <is>
          <t>every value from 0.01 to 24.55 in steps of 0.01</t>
        </is>
      </c>
      <c r="N3704" s="18" t="inlineStr">
        <is>
          <t>buildings|large|distance_to_river_km</t>
        </is>
      </c>
    </row>
    <row r="3705">
      <c r="B3705" s="18" t="inlineStr">
        <is>
          <t>buildings|large|distance_to_river_km|20.67</t>
        </is>
      </c>
      <c r="C3705" s="18" t="inlineStr">
        <is>
          <t>buildings</t>
        </is>
      </c>
      <c r="D3705" s="18" t="inlineStr">
        <is>
          <t>large</t>
        </is>
      </c>
      <c r="E3705" s="18" t="inlineStr">
        <is>
          <t>distance_to_river_km</t>
        </is>
      </c>
      <c r="F3705" s="18" t="inlineStr">
        <is>
          <t>spline value</t>
        </is>
      </c>
      <c r="G3705" s="18" t="n"/>
      <c r="H3705" s="33" t="n">
        <v>20.67</v>
      </c>
      <c r="I3705" s="33" t="n"/>
      <c r="J3705" s="33" t="n"/>
      <c r="K3705" s="34" t="n">
        <v>-1.071197080077533</v>
      </c>
      <c r="L3705" s="35">
        <f>IF(ISNUMBER(K3705),EXP(K3705),"")</f>
        <v/>
      </c>
      <c r="M3705" s="18" t="inlineStr">
        <is>
          <t>every value from 0.01 to 24.55 in steps of 0.01</t>
        </is>
      </c>
      <c r="N3705" s="18" t="inlineStr">
        <is>
          <t>buildings|large|distance_to_river_km</t>
        </is>
      </c>
    </row>
    <row r="3706">
      <c r="B3706" s="18" t="inlineStr">
        <is>
          <t>buildings|large|distance_to_river_km|20.68</t>
        </is>
      </c>
      <c r="C3706" s="18" t="inlineStr">
        <is>
          <t>buildings</t>
        </is>
      </c>
      <c r="D3706" s="18" t="inlineStr">
        <is>
          <t>large</t>
        </is>
      </c>
      <c r="E3706" s="18" t="inlineStr">
        <is>
          <t>distance_to_river_km</t>
        </is>
      </c>
      <c r="F3706" s="18" t="inlineStr">
        <is>
          <t>spline value</t>
        </is>
      </c>
      <c r="G3706" s="18" t="n"/>
      <c r="H3706" s="33" t="n">
        <v>20.68</v>
      </c>
      <c r="I3706" s="33" t="n"/>
      <c r="J3706" s="33" t="n"/>
      <c r="K3706" s="34" t="n">
        <v>-1.071250607971119</v>
      </c>
      <c r="L3706" s="35">
        <f>IF(ISNUMBER(K3706),EXP(K3706),"")</f>
        <v/>
      </c>
      <c r="M3706" s="18" t="inlineStr">
        <is>
          <t>every value from 0.01 to 24.55 in steps of 0.01</t>
        </is>
      </c>
      <c r="N3706" s="18" t="inlineStr">
        <is>
          <t>buildings|large|distance_to_river_km</t>
        </is>
      </c>
    </row>
    <row r="3707">
      <c r="B3707" s="18" t="inlineStr">
        <is>
          <t>buildings|large|distance_to_river_km|20.69</t>
        </is>
      </c>
      <c r="C3707" s="18" t="inlineStr">
        <is>
          <t>buildings</t>
        </is>
      </c>
      <c r="D3707" s="18" t="inlineStr">
        <is>
          <t>large</t>
        </is>
      </c>
      <c r="E3707" s="18" t="inlineStr">
        <is>
          <t>distance_to_river_km</t>
        </is>
      </c>
      <c r="F3707" s="18" t="inlineStr">
        <is>
          <t>spline value</t>
        </is>
      </c>
      <c r="G3707" s="18" t="n"/>
      <c r="H3707" s="33" t="n">
        <v>20.69</v>
      </c>
      <c r="I3707" s="33" t="n"/>
      <c r="J3707" s="33" t="n"/>
      <c r="K3707" s="34" t="n">
        <v>-1.071303951384597</v>
      </c>
      <c r="L3707" s="35">
        <f>IF(ISNUMBER(K3707),EXP(K3707),"")</f>
        <v/>
      </c>
      <c r="M3707" s="18" t="inlineStr">
        <is>
          <t>every value from 0.01 to 24.55 in steps of 0.01</t>
        </is>
      </c>
      <c r="N3707" s="18" t="inlineStr">
        <is>
          <t>buildings|large|distance_to_river_km</t>
        </is>
      </c>
    </row>
    <row r="3708">
      <c r="B3708" s="18" t="inlineStr">
        <is>
          <t>buildings|large|distance_to_river_km|20.70</t>
        </is>
      </c>
      <c r="C3708" s="18" t="inlineStr">
        <is>
          <t>buildings</t>
        </is>
      </c>
      <c r="D3708" s="18" t="inlineStr">
        <is>
          <t>large</t>
        </is>
      </c>
      <c r="E3708" s="18" t="inlineStr">
        <is>
          <t>distance_to_river_km</t>
        </is>
      </c>
      <c r="F3708" s="18" t="inlineStr">
        <is>
          <t>spline value</t>
        </is>
      </c>
      <c r="G3708" s="18" t="n"/>
      <c r="H3708" s="33" t="n">
        <v>20.7</v>
      </c>
      <c r="I3708" s="33" t="n"/>
      <c r="J3708" s="33" t="n"/>
      <c r="K3708" s="34" t="n">
        <v>-1.071357110231071</v>
      </c>
      <c r="L3708" s="35">
        <f>IF(ISNUMBER(K3708),EXP(K3708),"")</f>
        <v/>
      </c>
      <c r="M3708" s="18" t="inlineStr">
        <is>
          <t>every value from 0.01 to 24.55 in steps of 0.01</t>
        </is>
      </c>
      <c r="N3708" s="18" t="inlineStr">
        <is>
          <t>buildings|large|distance_to_river_km</t>
        </is>
      </c>
    </row>
    <row r="3709">
      <c r="B3709" s="18" t="inlineStr">
        <is>
          <t>buildings|large|distance_to_river_km|20.71</t>
        </is>
      </c>
      <c r="C3709" s="18" t="inlineStr">
        <is>
          <t>buildings</t>
        </is>
      </c>
      <c r="D3709" s="18" t="inlineStr">
        <is>
          <t>large</t>
        </is>
      </c>
      <c r="E3709" s="18" t="inlineStr">
        <is>
          <t>distance_to_river_km</t>
        </is>
      </c>
      <c r="F3709" s="18" t="inlineStr">
        <is>
          <t>spline value</t>
        </is>
      </c>
      <c r="G3709" s="18" t="n"/>
      <c r="H3709" s="33" t="n">
        <v>20.71</v>
      </c>
      <c r="I3709" s="33" t="n"/>
      <c r="J3709" s="33" t="n"/>
      <c r="K3709" s="34" t="n">
        <v>-1.071410084423647</v>
      </c>
      <c r="L3709" s="35">
        <f>IF(ISNUMBER(K3709),EXP(K3709),"")</f>
        <v/>
      </c>
      <c r="M3709" s="18" t="inlineStr">
        <is>
          <t>every value from 0.01 to 24.55 in steps of 0.01</t>
        </is>
      </c>
      <c r="N3709" s="18" t="inlineStr">
        <is>
          <t>buildings|large|distance_to_river_km</t>
        </is>
      </c>
    </row>
    <row r="3710">
      <c r="B3710" s="18" t="inlineStr">
        <is>
          <t>buildings|large|distance_to_river_km|20.72</t>
        </is>
      </c>
      <c r="C3710" s="18" t="inlineStr">
        <is>
          <t>buildings</t>
        </is>
      </c>
      <c r="D3710" s="18" t="inlineStr">
        <is>
          <t>large</t>
        </is>
      </c>
      <c r="E3710" s="18" t="inlineStr">
        <is>
          <t>distance_to_river_km</t>
        </is>
      </c>
      <c r="F3710" s="18" t="inlineStr">
        <is>
          <t>spline value</t>
        </is>
      </c>
      <c r="G3710" s="18" t="n"/>
      <c r="H3710" s="33" t="n">
        <v>20.72</v>
      </c>
      <c r="I3710" s="33" t="n"/>
      <c r="J3710" s="33" t="n"/>
      <c r="K3710" s="34" t="n">
        <v>-1.071462873875427</v>
      </c>
      <c r="L3710" s="35">
        <f>IF(ISNUMBER(K3710),EXP(K3710),"")</f>
        <v/>
      </c>
      <c r="M3710" s="18" t="inlineStr">
        <is>
          <t>every value from 0.01 to 24.55 in steps of 0.01</t>
        </is>
      </c>
      <c r="N3710" s="18" t="inlineStr">
        <is>
          <t>buildings|large|distance_to_river_km</t>
        </is>
      </c>
    </row>
    <row r="3711">
      <c r="B3711" s="18" t="inlineStr">
        <is>
          <t>buildings|large|distance_to_river_km|20.73</t>
        </is>
      </c>
      <c r="C3711" s="18" t="inlineStr">
        <is>
          <t>buildings</t>
        </is>
      </c>
      <c r="D3711" s="18" t="inlineStr">
        <is>
          <t>large</t>
        </is>
      </c>
      <c r="E3711" s="18" t="inlineStr">
        <is>
          <t>distance_to_river_km</t>
        </is>
      </c>
      <c r="F3711" s="18" t="inlineStr">
        <is>
          <t>spline value</t>
        </is>
      </c>
      <c r="G3711" s="18" t="n"/>
      <c r="H3711" s="33" t="n">
        <v>20.73</v>
      </c>
      <c r="I3711" s="33" t="n"/>
      <c r="J3711" s="33" t="n"/>
      <c r="K3711" s="34" t="n">
        <v>-1.071515478499516</v>
      </c>
      <c r="L3711" s="35">
        <f>IF(ISNUMBER(K3711),EXP(K3711),"")</f>
        <v/>
      </c>
      <c r="M3711" s="18" t="inlineStr">
        <is>
          <t>every value from 0.01 to 24.55 in steps of 0.01</t>
        </is>
      </c>
      <c r="N3711" s="18" t="inlineStr">
        <is>
          <t>buildings|large|distance_to_river_km</t>
        </is>
      </c>
    </row>
    <row r="3712">
      <c r="B3712" s="18" t="inlineStr">
        <is>
          <t>buildings|large|distance_to_river_km|20.74</t>
        </is>
      </c>
      <c r="C3712" s="18" t="inlineStr">
        <is>
          <t>buildings</t>
        </is>
      </c>
      <c r="D3712" s="18" t="inlineStr">
        <is>
          <t>large</t>
        </is>
      </c>
      <c r="E3712" s="18" t="inlineStr">
        <is>
          <t>distance_to_river_km</t>
        </is>
      </c>
      <c r="F3712" s="18" t="inlineStr">
        <is>
          <t>spline value</t>
        </is>
      </c>
      <c r="G3712" s="18" t="n"/>
      <c r="H3712" s="33" t="n">
        <v>20.74</v>
      </c>
      <c r="I3712" s="33" t="n"/>
      <c r="J3712" s="33" t="n"/>
      <c r="K3712" s="34" t="n">
        <v>-1.071567898209017</v>
      </c>
      <c r="L3712" s="35">
        <f>IF(ISNUMBER(K3712),EXP(K3712),"")</f>
        <v/>
      </c>
      <c r="M3712" s="18" t="inlineStr">
        <is>
          <t>every value from 0.01 to 24.55 in steps of 0.01</t>
        </is>
      </c>
      <c r="N3712" s="18" t="inlineStr">
        <is>
          <t>buildings|large|distance_to_river_km</t>
        </is>
      </c>
    </row>
    <row r="3713">
      <c r="B3713" s="18" t="inlineStr">
        <is>
          <t>buildings|large|distance_to_river_km|20.75</t>
        </is>
      </c>
      <c r="C3713" s="18" t="inlineStr">
        <is>
          <t>buildings</t>
        </is>
      </c>
      <c r="D3713" s="18" t="inlineStr">
        <is>
          <t>large</t>
        </is>
      </c>
      <c r="E3713" s="18" t="inlineStr">
        <is>
          <t>distance_to_river_km</t>
        </is>
      </c>
      <c r="F3713" s="18" t="inlineStr">
        <is>
          <t>spline value</t>
        </is>
      </c>
      <c r="G3713" s="18" t="n"/>
      <c r="H3713" s="33" t="n">
        <v>20.75</v>
      </c>
      <c r="I3713" s="33" t="n"/>
      <c r="J3713" s="33" t="n"/>
      <c r="K3713" s="34" t="n">
        <v>-1.071620132917036</v>
      </c>
      <c r="L3713" s="35">
        <f>IF(ISNUMBER(K3713),EXP(K3713),"")</f>
        <v/>
      </c>
      <c r="M3713" s="18" t="inlineStr">
        <is>
          <t>every value from 0.01 to 24.55 in steps of 0.01</t>
        </is>
      </c>
      <c r="N3713" s="18" t="inlineStr">
        <is>
          <t>buildings|large|distance_to_river_km</t>
        </is>
      </c>
    </row>
    <row r="3714">
      <c r="B3714" s="18" t="inlineStr">
        <is>
          <t>buildings|large|distance_to_river_km|20.76</t>
        </is>
      </c>
      <c r="C3714" s="18" t="inlineStr">
        <is>
          <t>buildings</t>
        </is>
      </c>
      <c r="D3714" s="18" t="inlineStr">
        <is>
          <t>large</t>
        </is>
      </c>
      <c r="E3714" s="18" t="inlineStr">
        <is>
          <t>distance_to_river_km</t>
        </is>
      </c>
      <c r="F3714" s="18" t="inlineStr">
        <is>
          <t>spline value</t>
        </is>
      </c>
      <c r="G3714" s="18" t="n"/>
      <c r="H3714" s="33" t="n">
        <v>20.76</v>
      </c>
      <c r="I3714" s="33" t="n"/>
      <c r="J3714" s="33" t="n"/>
      <c r="K3714" s="34" t="n">
        <v>-1.071672182536676</v>
      </c>
      <c r="L3714" s="35">
        <f>IF(ISNUMBER(K3714),EXP(K3714),"")</f>
        <v/>
      </c>
      <c r="M3714" s="18" t="inlineStr">
        <is>
          <t>every value from 0.01 to 24.55 in steps of 0.01</t>
        </is>
      </c>
      <c r="N3714" s="18" t="inlineStr">
        <is>
          <t>buildings|large|distance_to_river_km</t>
        </is>
      </c>
    </row>
    <row r="3715">
      <c r="B3715" s="18" t="inlineStr">
        <is>
          <t>buildings|large|distance_to_river_km|20.77</t>
        </is>
      </c>
      <c r="C3715" s="18" t="inlineStr">
        <is>
          <t>buildings</t>
        </is>
      </c>
      <c r="D3715" s="18" t="inlineStr">
        <is>
          <t>large</t>
        </is>
      </c>
      <c r="E3715" s="18" t="inlineStr">
        <is>
          <t>distance_to_river_km</t>
        </is>
      </c>
      <c r="F3715" s="18" t="inlineStr">
        <is>
          <t>spline value</t>
        </is>
      </c>
      <c r="G3715" s="18" t="n"/>
      <c r="H3715" s="33" t="n">
        <v>20.77</v>
      </c>
      <c r="I3715" s="33" t="n"/>
      <c r="J3715" s="33" t="n"/>
      <c r="K3715" s="34" t="n">
        <v>-1.071724046981039</v>
      </c>
      <c r="L3715" s="35">
        <f>IF(ISNUMBER(K3715),EXP(K3715),"")</f>
        <v/>
      </c>
      <c r="M3715" s="18" t="inlineStr">
        <is>
          <t>every value from 0.01 to 24.55 in steps of 0.01</t>
        </is>
      </c>
      <c r="N3715" s="18" t="inlineStr">
        <is>
          <t>buildings|large|distance_to_river_km</t>
        </is>
      </c>
    </row>
    <row r="3716">
      <c r="B3716" s="18" t="inlineStr">
        <is>
          <t>buildings|large|distance_to_river_km|20.78</t>
        </is>
      </c>
      <c r="C3716" s="18" t="inlineStr">
        <is>
          <t>buildings</t>
        </is>
      </c>
      <c r="D3716" s="18" t="inlineStr">
        <is>
          <t>large</t>
        </is>
      </c>
      <c r="E3716" s="18" t="inlineStr">
        <is>
          <t>distance_to_river_km</t>
        </is>
      </c>
      <c r="F3716" s="18" t="inlineStr">
        <is>
          <t>spline value</t>
        </is>
      </c>
      <c r="G3716" s="18" t="n"/>
      <c r="H3716" s="33" t="n">
        <v>20.78</v>
      </c>
      <c r="I3716" s="33" t="n"/>
      <c r="J3716" s="33" t="n"/>
      <c r="K3716" s="34" t="n">
        <v>-1.071775726163233</v>
      </c>
      <c r="L3716" s="35">
        <f>IF(ISNUMBER(K3716),EXP(K3716),"")</f>
        <v/>
      </c>
      <c r="M3716" s="18" t="inlineStr">
        <is>
          <t>every value from 0.01 to 24.55 in steps of 0.01</t>
        </is>
      </c>
      <c r="N3716" s="18" t="inlineStr">
        <is>
          <t>buildings|large|distance_to_river_km</t>
        </is>
      </c>
    </row>
    <row r="3717">
      <c r="B3717" s="18" t="inlineStr">
        <is>
          <t>buildings|large|distance_to_river_km|20.79</t>
        </is>
      </c>
      <c r="C3717" s="18" t="inlineStr">
        <is>
          <t>buildings</t>
        </is>
      </c>
      <c r="D3717" s="18" t="inlineStr">
        <is>
          <t>large</t>
        </is>
      </c>
      <c r="E3717" s="18" t="inlineStr">
        <is>
          <t>distance_to_river_km</t>
        </is>
      </c>
      <c r="F3717" s="18" t="inlineStr">
        <is>
          <t>spline value</t>
        </is>
      </c>
      <c r="G3717" s="18" t="n"/>
      <c r="H3717" s="33" t="n">
        <v>20.79</v>
      </c>
      <c r="I3717" s="33" t="n"/>
      <c r="J3717" s="33" t="n"/>
      <c r="K3717" s="34" t="n">
        <v>-1.071827219996359</v>
      </c>
      <c r="L3717" s="35">
        <f>IF(ISNUMBER(K3717),EXP(K3717),"")</f>
        <v/>
      </c>
      <c r="M3717" s="18" t="inlineStr">
        <is>
          <t>every value from 0.01 to 24.55 in steps of 0.01</t>
        </is>
      </c>
      <c r="N3717" s="18" t="inlineStr">
        <is>
          <t>buildings|large|distance_to_river_km</t>
        </is>
      </c>
    </row>
    <row r="3718">
      <c r="B3718" s="18" t="inlineStr">
        <is>
          <t>buildings|large|distance_to_river_km|20.80</t>
        </is>
      </c>
      <c r="C3718" s="18" t="inlineStr">
        <is>
          <t>buildings</t>
        </is>
      </c>
      <c r="D3718" s="18" t="inlineStr">
        <is>
          <t>large</t>
        </is>
      </c>
      <c r="E3718" s="18" t="inlineStr">
        <is>
          <t>distance_to_river_km</t>
        </is>
      </c>
      <c r="F3718" s="18" t="inlineStr">
        <is>
          <t>spline value</t>
        </is>
      </c>
      <c r="G3718" s="18" t="n"/>
      <c r="H3718" s="33" t="n">
        <v>20.8</v>
      </c>
      <c r="I3718" s="33" t="n"/>
      <c r="J3718" s="33" t="n"/>
      <c r="K3718" s="34" t="n">
        <v>-1.071878528393523</v>
      </c>
      <c r="L3718" s="35">
        <f>IF(ISNUMBER(K3718),EXP(K3718),"")</f>
        <v/>
      </c>
      <c r="M3718" s="18" t="inlineStr">
        <is>
          <t>every value from 0.01 to 24.55 in steps of 0.01</t>
        </is>
      </c>
      <c r="N3718" s="18" t="inlineStr">
        <is>
          <t>buildings|large|distance_to_river_km</t>
        </is>
      </c>
    </row>
    <row r="3719">
      <c r="B3719" s="18" t="inlineStr">
        <is>
          <t>buildings|large|distance_to_river_km|20.81</t>
        </is>
      </c>
      <c r="C3719" s="18" t="inlineStr">
        <is>
          <t>buildings</t>
        </is>
      </c>
      <c r="D3719" s="18" t="inlineStr">
        <is>
          <t>large</t>
        </is>
      </c>
      <c r="E3719" s="18" t="inlineStr">
        <is>
          <t>distance_to_river_km</t>
        </is>
      </c>
      <c r="F3719" s="18" t="inlineStr">
        <is>
          <t>spline value</t>
        </is>
      </c>
      <c r="G3719" s="18" t="n"/>
      <c r="H3719" s="33" t="n">
        <v>20.81</v>
      </c>
      <c r="I3719" s="33" t="n"/>
      <c r="J3719" s="33" t="n"/>
      <c r="K3719" s="34" t="n">
        <v>-1.071929651267828</v>
      </c>
      <c r="L3719" s="35">
        <f>IF(ISNUMBER(K3719),EXP(K3719),"")</f>
        <v/>
      </c>
      <c r="M3719" s="18" t="inlineStr">
        <is>
          <t>every value from 0.01 to 24.55 in steps of 0.01</t>
        </is>
      </c>
      <c r="N3719" s="18" t="inlineStr">
        <is>
          <t>buildings|large|distance_to_river_km</t>
        </is>
      </c>
    </row>
    <row r="3720">
      <c r="B3720" s="18" t="inlineStr">
        <is>
          <t>buildings|large|distance_to_river_km|20.82</t>
        </is>
      </c>
      <c r="C3720" s="18" t="inlineStr">
        <is>
          <t>buildings</t>
        </is>
      </c>
      <c r="D3720" s="18" t="inlineStr">
        <is>
          <t>large</t>
        </is>
      </c>
      <c r="E3720" s="18" t="inlineStr">
        <is>
          <t>distance_to_river_km</t>
        </is>
      </c>
      <c r="F3720" s="18" t="inlineStr">
        <is>
          <t>spline value</t>
        </is>
      </c>
      <c r="G3720" s="18" t="n"/>
      <c r="H3720" s="33" t="n">
        <v>20.82</v>
      </c>
      <c r="I3720" s="33" t="n"/>
      <c r="J3720" s="33" t="n"/>
      <c r="K3720" s="34" t="n">
        <v>-1.071980588532378</v>
      </c>
      <c r="L3720" s="35">
        <f>IF(ISNUMBER(K3720),EXP(K3720),"")</f>
        <v/>
      </c>
      <c r="M3720" s="18" t="inlineStr">
        <is>
          <t>every value from 0.01 to 24.55 in steps of 0.01</t>
        </is>
      </c>
      <c r="N3720" s="18" t="inlineStr">
        <is>
          <t>buildings|large|distance_to_river_km</t>
        </is>
      </c>
    </row>
    <row r="3721">
      <c r="B3721" s="18" t="inlineStr">
        <is>
          <t>buildings|large|distance_to_river_km|20.83</t>
        </is>
      </c>
      <c r="C3721" s="18" t="inlineStr">
        <is>
          <t>buildings</t>
        </is>
      </c>
      <c r="D3721" s="18" t="inlineStr">
        <is>
          <t>large</t>
        </is>
      </c>
      <c r="E3721" s="18" t="inlineStr">
        <is>
          <t>distance_to_river_km</t>
        </is>
      </c>
      <c r="F3721" s="18" t="inlineStr">
        <is>
          <t>spline value</t>
        </is>
      </c>
      <c r="G3721" s="18" t="n"/>
      <c r="H3721" s="33" t="n">
        <v>20.83</v>
      </c>
      <c r="I3721" s="33" t="n"/>
      <c r="J3721" s="33" t="n"/>
      <c r="K3721" s="34" t="n">
        <v>-1.072031340100277</v>
      </c>
      <c r="L3721" s="35">
        <f>IF(ISNUMBER(K3721),EXP(K3721),"")</f>
        <v/>
      </c>
      <c r="M3721" s="18" t="inlineStr">
        <is>
          <t>every value from 0.01 to 24.55 in steps of 0.01</t>
        </is>
      </c>
      <c r="N3721" s="18" t="inlineStr">
        <is>
          <t>buildings|large|distance_to_river_km</t>
        </is>
      </c>
    </row>
    <row r="3722">
      <c r="B3722" s="18" t="inlineStr">
        <is>
          <t>buildings|large|distance_to_river_km|20.84</t>
        </is>
      </c>
      <c r="C3722" s="18" t="inlineStr">
        <is>
          <t>buildings</t>
        </is>
      </c>
      <c r="D3722" s="18" t="inlineStr">
        <is>
          <t>large</t>
        </is>
      </c>
      <c r="E3722" s="18" t="inlineStr">
        <is>
          <t>distance_to_river_km</t>
        </is>
      </c>
      <c r="F3722" s="18" t="inlineStr">
        <is>
          <t>spline value</t>
        </is>
      </c>
      <c r="G3722" s="18" t="n"/>
      <c r="H3722" s="33" t="n">
        <v>20.84</v>
      </c>
      <c r="I3722" s="33" t="n"/>
      <c r="J3722" s="33" t="n"/>
      <c r="K3722" s="34" t="n">
        <v>-1.072081905884629</v>
      </c>
      <c r="L3722" s="35">
        <f>IF(ISNUMBER(K3722),EXP(K3722),"")</f>
        <v/>
      </c>
      <c r="M3722" s="18" t="inlineStr">
        <is>
          <t>every value from 0.01 to 24.55 in steps of 0.01</t>
        </is>
      </c>
      <c r="N3722" s="18" t="inlineStr">
        <is>
          <t>buildings|large|distance_to_river_km</t>
        </is>
      </c>
    </row>
    <row r="3723">
      <c r="B3723" s="18" t="inlineStr">
        <is>
          <t>buildings|large|distance_to_river_km|20.85</t>
        </is>
      </c>
      <c r="C3723" s="18" t="inlineStr">
        <is>
          <t>buildings</t>
        </is>
      </c>
      <c r="D3723" s="18" t="inlineStr">
        <is>
          <t>large</t>
        </is>
      </c>
      <c r="E3723" s="18" t="inlineStr">
        <is>
          <t>distance_to_river_km</t>
        </is>
      </c>
      <c r="F3723" s="18" t="inlineStr">
        <is>
          <t>spline value</t>
        </is>
      </c>
      <c r="G3723" s="18" t="n"/>
      <c r="H3723" s="33" t="n">
        <v>20.85</v>
      </c>
      <c r="I3723" s="33" t="n"/>
      <c r="J3723" s="33" t="n"/>
      <c r="K3723" s="34" t="n">
        <v>-1.072132285798539</v>
      </c>
      <c r="L3723" s="35">
        <f>IF(ISNUMBER(K3723),EXP(K3723),"")</f>
        <v/>
      </c>
      <c r="M3723" s="18" t="inlineStr">
        <is>
          <t>every value from 0.01 to 24.55 in steps of 0.01</t>
        </is>
      </c>
      <c r="N3723" s="18" t="inlineStr">
        <is>
          <t>buildings|large|distance_to_river_km</t>
        </is>
      </c>
    </row>
    <row r="3724">
      <c r="B3724" s="18" t="inlineStr">
        <is>
          <t>buildings|large|distance_to_river_km|20.86</t>
        </is>
      </c>
      <c r="C3724" s="18" t="inlineStr">
        <is>
          <t>buildings</t>
        </is>
      </c>
      <c r="D3724" s="18" t="inlineStr">
        <is>
          <t>large</t>
        </is>
      </c>
      <c r="E3724" s="18" t="inlineStr">
        <is>
          <t>distance_to_river_km</t>
        </is>
      </c>
      <c r="F3724" s="18" t="inlineStr">
        <is>
          <t>spline value</t>
        </is>
      </c>
      <c r="G3724" s="18" t="n"/>
      <c r="H3724" s="33" t="n">
        <v>20.86</v>
      </c>
      <c r="I3724" s="33" t="n"/>
      <c r="J3724" s="33" t="n"/>
      <c r="K3724" s="34" t="n">
        <v>-1.07218247975511</v>
      </c>
      <c r="L3724" s="35">
        <f>IF(ISNUMBER(K3724),EXP(K3724),"")</f>
        <v/>
      </c>
      <c r="M3724" s="18" t="inlineStr">
        <is>
          <t>every value from 0.01 to 24.55 in steps of 0.01</t>
        </is>
      </c>
      <c r="N3724" s="18" t="inlineStr">
        <is>
          <t>buildings|large|distance_to_river_km</t>
        </is>
      </c>
    </row>
    <row r="3725">
      <c r="B3725" s="18" t="inlineStr">
        <is>
          <t>buildings|large|distance_to_river_km|20.87</t>
        </is>
      </c>
      <c r="C3725" s="18" t="inlineStr">
        <is>
          <t>buildings</t>
        </is>
      </c>
      <c r="D3725" s="18" t="inlineStr">
        <is>
          <t>large</t>
        </is>
      </c>
      <c r="E3725" s="18" t="inlineStr">
        <is>
          <t>distance_to_river_km</t>
        </is>
      </c>
      <c r="F3725" s="18" t="inlineStr">
        <is>
          <t>spline value</t>
        </is>
      </c>
      <c r="G3725" s="18" t="n"/>
      <c r="H3725" s="33" t="n">
        <v>20.87</v>
      </c>
      <c r="I3725" s="33" t="n"/>
      <c r="J3725" s="33" t="n"/>
      <c r="K3725" s="34" t="n">
        <v>-1.072232487667447</v>
      </c>
      <c r="L3725" s="35">
        <f>IF(ISNUMBER(K3725),EXP(K3725),"")</f>
        <v/>
      </c>
      <c r="M3725" s="18" t="inlineStr">
        <is>
          <t>every value from 0.01 to 24.55 in steps of 0.01</t>
        </is>
      </c>
      <c r="N3725" s="18" t="inlineStr">
        <is>
          <t>buildings|large|distance_to_river_km</t>
        </is>
      </c>
    </row>
    <row r="3726">
      <c r="B3726" s="18" t="inlineStr">
        <is>
          <t>buildings|large|distance_to_river_km|20.88</t>
        </is>
      </c>
      <c r="C3726" s="18" t="inlineStr">
        <is>
          <t>buildings</t>
        </is>
      </c>
      <c r="D3726" s="18" t="inlineStr">
        <is>
          <t>large</t>
        </is>
      </c>
      <c r="E3726" s="18" t="inlineStr">
        <is>
          <t>distance_to_river_km</t>
        </is>
      </c>
      <c r="F3726" s="18" t="inlineStr">
        <is>
          <t>spline value</t>
        </is>
      </c>
      <c r="G3726" s="18" t="n"/>
      <c r="H3726" s="33" t="n">
        <v>20.88</v>
      </c>
      <c r="I3726" s="33" t="n"/>
      <c r="J3726" s="33" t="n"/>
      <c r="K3726" s="34" t="n">
        <v>-1.072282309448653</v>
      </c>
      <c r="L3726" s="35">
        <f>IF(ISNUMBER(K3726),EXP(K3726),"")</f>
        <v/>
      </c>
      <c r="M3726" s="18" t="inlineStr">
        <is>
          <t>every value from 0.01 to 24.55 in steps of 0.01</t>
        </is>
      </c>
      <c r="N3726" s="18" t="inlineStr">
        <is>
          <t>buildings|large|distance_to_river_km</t>
        </is>
      </c>
    </row>
    <row r="3727">
      <c r="B3727" s="18" t="inlineStr">
        <is>
          <t>buildings|large|distance_to_river_km|20.89</t>
        </is>
      </c>
      <c r="C3727" s="18" t="inlineStr">
        <is>
          <t>buildings</t>
        </is>
      </c>
      <c r="D3727" s="18" t="inlineStr">
        <is>
          <t>large</t>
        </is>
      </c>
      <c r="E3727" s="18" t="inlineStr">
        <is>
          <t>distance_to_river_km</t>
        </is>
      </c>
      <c r="F3727" s="18" t="inlineStr">
        <is>
          <t>spline value</t>
        </is>
      </c>
      <c r="G3727" s="18" t="n"/>
      <c r="H3727" s="33" t="n">
        <v>20.89</v>
      </c>
      <c r="I3727" s="33" t="n"/>
      <c r="J3727" s="33" t="n"/>
      <c r="K3727" s="34" t="n">
        <v>-1.072331945011833</v>
      </c>
      <c r="L3727" s="35">
        <f>IF(ISNUMBER(K3727),EXP(K3727),"")</f>
        <v/>
      </c>
      <c r="M3727" s="18" t="inlineStr">
        <is>
          <t>every value from 0.01 to 24.55 in steps of 0.01</t>
        </is>
      </c>
      <c r="N3727" s="18" t="inlineStr">
        <is>
          <t>buildings|large|distance_to_river_km</t>
        </is>
      </c>
    </row>
    <row r="3728">
      <c r="B3728" s="18" t="inlineStr">
        <is>
          <t>buildings|large|distance_to_river_km|20.90</t>
        </is>
      </c>
      <c r="C3728" s="18" t="inlineStr">
        <is>
          <t>buildings</t>
        </is>
      </c>
      <c r="D3728" s="18" t="inlineStr">
        <is>
          <t>large</t>
        </is>
      </c>
      <c r="E3728" s="18" t="inlineStr">
        <is>
          <t>distance_to_river_km</t>
        </is>
      </c>
      <c r="F3728" s="18" t="inlineStr">
        <is>
          <t>spline value</t>
        </is>
      </c>
      <c r="G3728" s="18" t="n"/>
      <c r="H3728" s="33" t="n">
        <v>20.9</v>
      </c>
      <c r="I3728" s="33" t="n"/>
      <c r="J3728" s="33" t="n"/>
      <c r="K3728" s="34" t="n">
        <v>-1.07238139427009</v>
      </c>
      <c r="L3728" s="35">
        <f>IF(ISNUMBER(K3728),EXP(K3728),"")</f>
        <v/>
      </c>
      <c r="M3728" s="18" t="inlineStr">
        <is>
          <t>every value from 0.01 to 24.55 in steps of 0.01</t>
        </is>
      </c>
      <c r="N3728" s="18" t="inlineStr">
        <is>
          <t>buildings|large|distance_to_river_km</t>
        </is>
      </c>
    </row>
    <row r="3729">
      <c r="B3729" s="18" t="inlineStr">
        <is>
          <t>buildings|large|distance_to_river_km|20.91</t>
        </is>
      </c>
      <c r="C3729" s="18" t="inlineStr">
        <is>
          <t>buildings</t>
        </is>
      </c>
      <c r="D3729" s="18" t="inlineStr">
        <is>
          <t>large</t>
        </is>
      </c>
      <c r="E3729" s="18" t="inlineStr">
        <is>
          <t>distance_to_river_km</t>
        </is>
      </c>
      <c r="F3729" s="18" t="inlineStr">
        <is>
          <t>spline value</t>
        </is>
      </c>
      <c r="G3729" s="18" t="n"/>
      <c r="H3729" s="33" t="n">
        <v>20.91</v>
      </c>
      <c r="I3729" s="33" t="n"/>
      <c r="J3729" s="33" t="n"/>
      <c r="K3729" s="34" t="n">
        <v>-1.072430657136529</v>
      </c>
      <c r="L3729" s="35">
        <f>IF(ISNUMBER(K3729),EXP(K3729),"")</f>
        <v/>
      </c>
      <c r="M3729" s="18" t="inlineStr">
        <is>
          <t>every value from 0.01 to 24.55 in steps of 0.01</t>
        </is>
      </c>
      <c r="N3729" s="18" t="inlineStr">
        <is>
          <t>buildings|large|distance_to_river_km</t>
        </is>
      </c>
    </row>
    <row r="3730">
      <c r="B3730" s="18" t="inlineStr">
        <is>
          <t>buildings|large|distance_to_river_km|20.92</t>
        </is>
      </c>
      <c r="C3730" s="18" t="inlineStr">
        <is>
          <t>buildings</t>
        </is>
      </c>
      <c r="D3730" s="18" t="inlineStr">
        <is>
          <t>large</t>
        </is>
      </c>
      <c r="E3730" s="18" t="inlineStr">
        <is>
          <t>distance_to_river_km</t>
        </is>
      </c>
      <c r="F3730" s="18" t="inlineStr">
        <is>
          <t>spline value</t>
        </is>
      </c>
      <c r="G3730" s="18" t="n"/>
      <c r="H3730" s="33" t="n">
        <v>20.92</v>
      </c>
      <c r="I3730" s="33" t="n"/>
      <c r="J3730" s="33" t="n"/>
      <c r="K3730" s="34" t="n">
        <v>-1.072479733524254</v>
      </c>
      <c r="L3730" s="35">
        <f>IF(ISNUMBER(K3730),EXP(K3730),"")</f>
        <v/>
      </c>
      <c r="M3730" s="18" t="inlineStr">
        <is>
          <t>every value from 0.01 to 24.55 in steps of 0.01</t>
        </is>
      </c>
      <c r="N3730" s="18" t="inlineStr">
        <is>
          <t>buildings|large|distance_to_river_km</t>
        </is>
      </c>
    </row>
    <row r="3731">
      <c r="B3731" s="18" t="inlineStr">
        <is>
          <t>buildings|large|distance_to_river_km|20.93</t>
        </is>
      </c>
      <c r="C3731" s="18" t="inlineStr">
        <is>
          <t>buildings</t>
        </is>
      </c>
      <c r="D3731" s="18" t="inlineStr">
        <is>
          <t>large</t>
        </is>
      </c>
      <c r="E3731" s="18" t="inlineStr">
        <is>
          <t>distance_to_river_km</t>
        </is>
      </c>
      <c r="F3731" s="18" t="inlineStr">
        <is>
          <t>spline value</t>
        </is>
      </c>
      <c r="G3731" s="18" t="n"/>
      <c r="H3731" s="33" t="n">
        <v>20.93</v>
      </c>
      <c r="I3731" s="33" t="n"/>
      <c r="J3731" s="33" t="n"/>
      <c r="K3731" s="34" t="n">
        <v>-1.072528623346368</v>
      </c>
      <c r="L3731" s="35">
        <f>IF(ISNUMBER(K3731),EXP(K3731),"")</f>
        <v/>
      </c>
      <c r="M3731" s="18" t="inlineStr">
        <is>
          <t>every value from 0.01 to 24.55 in steps of 0.01</t>
        </is>
      </c>
      <c r="N3731" s="18" t="inlineStr">
        <is>
          <t>buildings|large|distance_to_river_km</t>
        </is>
      </c>
    </row>
    <row r="3732">
      <c r="B3732" s="18" t="inlineStr">
        <is>
          <t>buildings|large|distance_to_river_km|20.94</t>
        </is>
      </c>
      <c r="C3732" s="18" t="inlineStr">
        <is>
          <t>buildings</t>
        </is>
      </c>
      <c r="D3732" s="18" t="inlineStr">
        <is>
          <t>large</t>
        </is>
      </c>
      <c r="E3732" s="18" t="inlineStr">
        <is>
          <t>distance_to_river_km</t>
        </is>
      </c>
      <c r="F3732" s="18" t="inlineStr">
        <is>
          <t>spline value</t>
        </is>
      </c>
      <c r="G3732" s="18" t="n"/>
      <c r="H3732" s="33" t="n">
        <v>20.94</v>
      </c>
      <c r="I3732" s="33" t="n"/>
      <c r="J3732" s="33" t="n"/>
      <c r="K3732" s="34" t="n">
        <v>-1.072577326515976</v>
      </c>
      <c r="L3732" s="35">
        <f>IF(ISNUMBER(K3732),EXP(K3732),"")</f>
        <v/>
      </c>
      <c r="M3732" s="18" t="inlineStr">
        <is>
          <t>every value from 0.01 to 24.55 in steps of 0.01</t>
        </is>
      </c>
      <c r="N3732" s="18" t="inlineStr">
        <is>
          <t>buildings|large|distance_to_river_km</t>
        </is>
      </c>
    </row>
    <row r="3733">
      <c r="B3733" s="18" t="inlineStr">
        <is>
          <t>buildings|large|distance_to_river_km|20.95</t>
        </is>
      </c>
      <c r="C3733" s="18" t="inlineStr">
        <is>
          <t>buildings</t>
        </is>
      </c>
      <c r="D3733" s="18" t="inlineStr">
        <is>
          <t>large</t>
        </is>
      </c>
      <c r="E3733" s="18" t="inlineStr">
        <is>
          <t>distance_to_river_km</t>
        </is>
      </c>
      <c r="F3733" s="18" t="inlineStr">
        <is>
          <t>spline value</t>
        </is>
      </c>
      <c r="G3733" s="18" t="n"/>
      <c r="H3733" s="33" t="n">
        <v>20.95</v>
      </c>
      <c r="I3733" s="33" t="n"/>
      <c r="J3733" s="33" t="n"/>
      <c r="K3733" s="34" t="n">
        <v>-1.072625842946182</v>
      </c>
      <c r="L3733" s="35">
        <f>IF(ISNUMBER(K3733),EXP(K3733),"")</f>
        <v/>
      </c>
      <c r="M3733" s="18" t="inlineStr">
        <is>
          <t>every value from 0.01 to 24.55 in steps of 0.01</t>
        </is>
      </c>
      <c r="N3733" s="18" t="inlineStr">
        <is>
          <t>buildings|large|distance_to_river_km</t>
        </is>
      </c>
    </row>
    <row r="3734">
      <c r="B3734" s="18" t="inlineStr">
        <is>
          <t>buildings|large|distance_to_river_km|20.96</t>
        </is>
      </c>
      <c r="C3734" s="18" t="inlineStr">
        <is>
          <t>buildings</t>
        </is>
      </c>
      <c r="D3734" s="18" t="inlineStr">
        <is>
          <t>large</t>
        </is>
      </c>
      <c r="E3734" s="18" t="inlineStr">
        <is>
          <t>distance_to_river_km</t>
        </is>
      </c>
      <c r="F3734" s="18" t="inlineStr">
        <is>
          <t>spline value</t>
        </is>
      </c>
      <c r="G3734" s="18" t="n"/>
      <c r="H3734" s="33" t="n">
        <v>20.96</v>
      </c>
      <c r="I3734" s="33" t="n"/>
      <c r="J3734" s="33" t="n"/>
      <c r="K3734" s="34" t="n">
        <v>-1.072674172550089</v>
      </c>
      <c r="L3734" s="35">
        <f>IF(ISNUMBER(K3734),EXP(K3734),"")</f>
        <v/>
      </c>
      <c r="M3734" s="18" t="inlineStr">
        <is>
          <t>every value from 0.01 to 24.55 in steps of 0.01</t>
        </is>
      </c>
      <c r="N3734" s="18" t="inlineStr">
        <is>
          <t>buildings|large|distance_to_river_km</t>
        </is>
      </c>
    </row>
    <row r="3735">
      <c r="B3735" s="18" t="inlineStr">
        <is>
          <t>buildings|large|distance_to_river_km|20.97</t>
        </is>
      </c>
      <c r="C3735" s="18" t="inlineStr">
        <is>
          <t>buildings</t>
        </is>
      </c>
      <c r="D3735" s="18" t="inlineStr">
        <is>
          <t>large</t>
        </is>
      </c>
      <c r="E3735" s="18" t="inlineStr">
        <is>
          <t>distance_to_river_km</t>
        </is>
      </c>
      <c r="F3735" s="18" t="inlineStr">
        <is>
          <t>spline value</t>
        </is>
      </c>
      <c r="G3735" s="18" t="n"/>
      <c r="H3735" s="33" t="n">
        <v>20.97</v>
      </c>
      <c r="I3735" s="33" t="n"/>
      <c r="J3735" s="33" t="n"/>
      <c r="K3735" s="34" t="n">
        <v>-1.072722315240803</v>
      </c>
      <c r="L3735" s="35">
        <f>IF(ISNUMBER(K3735),EXP(K3735),"")</f>
        <v/>
      </c>
      <c r="M3735" s="18" t="inlineStr">
        <is>
          <t>every value from 0.01 to 24.55 in steps of 0.01</t>
        </is>
      </c>
      <c r="N3735" s="18" t="inlineStr">
        <is>
          <t>buildings|large|distance_to_river_km</t>
        </is>
      </c>
    </row>
    <row r="3736">
      <c r="B3736" s="18" t="inlineStr">
        <is>
          <t>buildings|large|distance_to_river_km|20.98</t>
        </is>
      </c>
      <c r="C3736" s="18" t="inlineStr">
        <is>
          <t>buildings</t>
        </is>
      </c>
      <c r="D3736" s="18" t="inlineStr">
        <is>
          <t>large</t>
        </is>
      </c>
      <c r="E3736" s="18" t="inlineStr">
        <is>
          <t>distance_to_river_km</t>
        </is>
      </c>
      <c r="F3736" s="18" t="inlineStr">
        <is>
          <t>spline value</t>
        </is>
      </c>
      <c r="G3736" s="18" t="n"/>
      <c r="H3736" s="33" t="n">
        <v>20.98</v>
      </c>
      <c r="I3736" s="33" t="n"/>
      <c r="J3736" s="33" t="n"/>
      <c r="K3736" s="34" t="n">
        <v>-1.072770270931427</v>
      </c>
      <c r="L3736" s="35">
        <f>IF(ISNUMBER(K3736),EXP(K3736),"")</f>
        <v/>
      </c>
      <c r="M3736" s="18" t="inlineStr">
        <is>
          <t>every value from 0.01 to 24.55 in steps of 0.01</t>
        </is>
      </c>
      <c r="N3736" s="18" t="inlineStr">
        <is>
          <t>buildings|large|distance_to_river_km</t>
        </is>
      </c>
    </row>
    <row r="3737">
      <c r="B3737" s="18" t="inlineStr">
        <is>
          <t>buildings|large|distance_to_river_km|20.99</t>
        </is>
      </c>
      <c r="C3737" s="18" t="inlineStr">
        <is>
          <t>buildings</t>
        </is>
      </c>
      <c r="D3737" s="18" t="inlineStr">
        <is>
          <t>large</t>
        </is>
      </c>
      <c r="E3737" s="18" t="inlineStr">
        <is>
          <t>distance_to_river_km</t>
        </is>
      </c>
      <c r="F3737" s="18" t="inlineStr">
        <is>
          <t>spline value</t>
        </is>
      </c>
      <c r="G3737" s="18" t="n"/>
      <c r="H3737" s="33" t="n">
        <v>20.99</v>
      </c>
      <c r="I3737" s="33" t="n"/>
      <c r="J3737" s="33" t="n"/>
      <c r="K3737" s="34" t="n">
        <v>-1.072818039535064</v>
      </c>
      <c r="L3737" s="35">
        <f>IF(ISNUMBER(K3737),EXP(K3737),"")</f>
        <v/>
      </c>
      <c r="M3737" s="18" t="inlineStr">
        <is>
          <t>every value from 0.01 to 24.55 in steps of 0.01</t>
        </is>
      </c>
      <c r="N3737" s="18" t="inlineStr">
        <is>
          <t>buildings|large|distance_to_river_km</t>
        </is>
      </c>
    </row>
    <row r="3738">
      <c r="B3738" s="18" t="inlineStr">
        <is>
          <t>buildings|large|distance_to_river_km|21.00</t>
        </is>
      </c>
      <c r="C3738" s="18" t="inlineStr">
        <is>
          <t>buildings</t>
        </is>
      </c>
      <c r="D3738" s="18" t="inlineStr">
        <is>
          <t>large</t>
        </is>
      </c>
      <c r="E3738" s="18" t="inlineStr">
        <is>
          <t>distance_to_river_km</t>
        </is>
      </c>
      <c r="F3738" s="18" t="inlineStr">
        <is>
          <t>spline value</t>
        </is>
      </c>
      <c r="G3738" s="18" t="n"/>
      <c r="H3738" s="33" t="n">
        <v>21</v>
      </c>
      <c r="I3738" s="33" t="n"/>
      <c r="J3738" s="33" t="n"/>
      <c r="K3738" s="34" t="n">
        <v>-1.07286562096482</v>
      </c>
      <c r="L3738" s="35">
        <f>IF(ISNUMBER(K3738),EXP(K3738),"")</f>
        <v/>
      </c>
      <c r="M3738" s="18" t="inlineStr">
        <is>
          <t>every value from 0.01 to 24.55 in steps of 0.01</t>
        </is>
      </c>
      <c r="N3738" s="18" t="inlineStr">
        <is>
          <t>buildings|large|distance_to_river_km</t>
        </is>
      </c>
    </row>
    <row r="3739">
      <c r="B3739" s="18" t="inlineStr">
        <is>
          <t>buildings|large|distance_to_river_km|21.01</t>
        </is>
      </c>
      <c r="C3739" s="18" t="inlineStr">
        <is>
          <t>buildings</t>
        </is>
      </c>
      <c r="D3739" s="18" t="inlineStr">
        <is>
          <t>large</t>
        </is>
      </c>
      <c r="E3739" s="18" t="inlineStr">
        <is>
          <t>distance_to_river_km</t>
        </is>
      </c>
      <c r="F3739" s="18" t="inlineStr">
        <is>
          <t>spline value</t>
        </is>
      </c>
      <c r="G3739" s="18" t="n"/>
      <c r="H3739" s="33" t="n">
        <v>21.01</v>
      </c>
      <c r="I3739" s="33" t="n"/>
      <c r="J3739" s="33" t="n"/>
      <c r="K3739" s="34" t="n">
        <v>-1.072913015133798</v>
      </c>
      <c r="L3739" s="35">
        <f>IF(ISNUMBER(K3739),EXP(K3739),"")</f>
        <v/>
      </c>
      <c r="M3739" s="18" t="inlineStr">
        <is>
          <t>every value from 0.01 to 24.55 in steps of 0.01</t>
        </is>
      </c>
      <c r="N3739" s="18" t="inlineStr">
        <is>
          <t>buildings|large|distance_to_river_km</t>
        </is>
      </c>
    </row>
    <row r="3740">
      <c r="B3740" s="18" t="inlineStr">
        <is>
          <t>buildings|large|distance_to_river_km|21.02</t>
        </is>
      </c>
      <c r="C3740" s="18" t="inlineStr">
        <is>
          <t>buildings</t>
        </is>
      </c>
      <c r="D3740" s="18" t="inlineStr">
        <is>
          <t>large</t>
        </is>
      </c>
      <c r="E3740" s="18" t="inlineStr">
        <is>
          <t>distance_to_river_km</t>
        </is>
      </c>
      <c r="F3740" s="18" t="inlineStr">
        <is>
          <t>spline value</t>
        </is>
      </c>
      <c r="G3740" s="18" t="n"/>
      <c r="H3740" s="33" t="n">
        <v>21.02</v>
      </c>
      <c r="I3740" s="33" t="n"/>
      <c r="J3740" s="33" t="n"/>
      <c r="K3740" s="34" t="n">
        <v>-1.072960221955102</v>
      </c>
      <c r="L3740" s="35">
        <f>IF(ISNUMBER(K3740),EXP(K3740),"")</f>
        <v/>
      </c>
      <c r="M3740" s="18" t="inlineStr">
        <is>
          <t>every value from 0.01 to 24.55 in steps of 0.01</t>
        </is>
      </c>
      <c r="N3740" s="18" t="inlineStr">
        <is>
          <t>buildings|large|distance_to_river_km</t>
        </is>
      </c>
    </row>
    <row r="3741">
      <c r="B3741" s="18" t="inlineStr">
        <is>
          <t>buildings|large|distance_to_river_km|21.03</t>
        </is>
      </c>
      <c r="C3741" s="18" t="inlineStr">
        <is>
          <t>buildings</t>
        </is>
      </c>
      <c r="D3741" s="18" t="inlineStr">
        <is>
          <t>large</t>
        </is>
      </c>
      <c r="E3741" s="18" t="inlineStr">
        <is>
          <t>distance_to_river_km</t>
        </is>
      </c>
      <c r="F3741" s="18" t="inlineStr">
        <is>
          <t>spline value</t>
        </is>
      </c>
      <c r="G3741" s="18" t="n"/>
      <c r="H3741" s="33" t="n">
        <v>21.03</v>
      </c>
      <c r="I3741" s="33" t="n"/>
      <c r="J3741" s="33" t="n"/>
      <c r="K3741" s="34" t="n">
        <v>-1.073007241341836</v>
      </c>
      <c r="L3741" s="35">
        <f>IF(ISNUMBER(K3741),EXP(K3741),"")</f>
        <v/>
      </c>
      <c r="M3741" s="18" t="inlineStr">
        <is>
          <t>every value from 0.01 to 24.55 in steps of 0.01</t>
        </is>
      </c>
      <c r="N3741" s="18" t="inlineStr">
        <is>
          <t>buildings|large|distance_to_river_km</t>
        </is>
      </c>
    </row>
    <row r="3742">
      <c r="B3742" s="18" t="inlineStr">
        <is>
          <t>buildings|large|distance_to_river_km|21.04</t>
        </is>
      </c>
      <c r="C3742" s="18" t="inlineStr">
        <is>
          <t>buildings</t>
        </is>
      </c>
      <c r="D3742" s="18" t="inlineStr">
        <is>
          <t>large</t>
        </is>
      </c>
      <c r="E3742" s="18" t="inlineStr">
        <is>
          <t>distance_to_river_km</t>
        </is>
      </c>
      <c r="F3742" s="18" t="inlineStr">
        <is>
          <t>spline value</t>
        </is>
      </c>
      <c r="G3742" s="18" t="n"/>
      <c r="H3742" s="33" t="n">
        <v>21.04</v>
      </c>
      <c r="I3742" s="33" t="n"/>
      <c r="J3742" s="33" t="n"/>
      <c r="K3742" s="34" t="n">
        <v>-1.073054073207104</v>
      </c>
      <c r="L3742" s="35">
        <f>IF(ISNUMBER(K3742),EXP(K3742),"")</f>
        <v/>
      </c>
      <c r="M3742" s="18" t="inlineStr">
        <is>
          <t>every value from 0.01 to 24.55 in steps of 0.01</t>
        </is>
      </c>
      <c r="N3742" s="18" t="inlineStr">
        <is>
          <t>buildings|large|distance_to_river_km</t>
        </is>
      </c>
    </row>
    <row r="3743">
      <c r="B3743" s="18" t="inlineStr">
        <is>
          <t>buildings|large|distance_to_river_km|21.05</t>
        </is>
      </c>
      <c r="C3743" s="18" t="inlineStr">
        <is>
          <t>buildings</t>
        </is>
      </c>
      <c r="D3743" s="18" t="inlineStr">
        <is>
          <t>large</t>
        </is>
      </c>
      <c r="E3743" s="18" t="inlineStr">
        <is>
          <t>distance_to_river_km</t>
        </is>
      </c>
      <c r="F3743" s="18" t="inlineStr">
        <is>
          <t>spline value</t>
        </is>
      </c>
      <c r="G3743" s="18" t="n"/>
      <c r="H3743" s="33" t="n">
        <v>21.05</v>
      </c>
      <c r="I3743" s="33" t="n"/>
      <c r="J3743" s="33" t="n"/>
      <c r="K3743" s="34" t="n">
        <v>-1.073100717464011</v>
      </c>
      <c r="L3743" s="35">
        <f>IF(ISNUMBER(K3743),EXP(K3743),"")</f>
        <v/>
      </c>
      <c r="M3743" s="18" t="inlineStr">
        <is>
          <t>every value from 0.01 to 24.55 in steps of 0.01</t>
        </is>
      </c>
      <c r="N3743" s="18" t="inlineStr">
        <is>
          <t>buildings|large|distance_to_river_km</t>
        </is>
      </c>
    </row>
    <row r="3744">
      <c r="B3744" s="18" t="inlineStr">
        <is>
          <t>buildings|large|distance_to_river_km|21.06</t>
        </is>
      </c>
      <c r="C3744" s="18" t="inlineStr">
        <is>
          <t>buildings</t>
        </is>
      </c>
      <c r="D3744" s="18" t="inlineStr">
        <is>
          <t>large</t>
        </is>
      </c>
      <c r="E3744" s="18" t="inlineStr">
        <is>
          <t>distance_to_river_km</t>
        </is>
      </c>
      <c r="F3744" s="18" t="inlineStr">
        <is>
          <t>spline value</t>
        </is>
      </c>
      <c r="G3744" s="18" t="n"/>
      <c r="H3744" s="33" t="n">
        <v>21.06</v>
      </c>
      <c r="I3744" s="33" t="n"/>
      <c r="J3744" s="33" t="n"/>
      <c r="K3744" s="34" t="n">
        <v>-1.07314717402566</v>
      </c>
      <c r="L3744" s="35">
        <f>IF(ISNUMBER(K3744),EXP(K3744),"")</f>
        <v/>
      </c>
      <c r="M3744" s="18" t="inlineStr">
        <is>
          <t>every value from 0.01 to 24.55 in steps of 0.01</t>
        </is>
      </c>
      <c r="N3744" s="18" t="inlineStr">
        <is>
          <t>buildings|large|distance_to_river_km</t>
        </is>
      </c>
    </row>
    <row r="3745">
      <c r="B3745" s="18" t="inlineStr">
        <is>
          <t>buildings|large|distance_to_river_km|21.07</t>
        </is>
      </c>
      <c r="C3745" s="18" t="inlineStr">
        <is>
          <t>buildings</t>
        </is>
      </c>
      <c r="D3745" s="18" t="inlineStr">
        <is>
          <t>large</t>
        </is>
      </c>
      <c r="E3745" s="18" t="inlineStr">
        <is>
          <t>distance_to_river_km</t>
        </is>
      </c>
      <c r="F3745" s="18" t="inlineStr">
        <is>
          <t>spline value</t>
        </is>
      </c>
      <c r="G3745" s="18" t="n"/>
      <c r="H3745" s="33" t="n">
        <v>21.07</v>
      </c>
      <c r="I3745" s="33" t="n"/>
      <c r="J3745" s="33" t="n"/>
      <c r="K3745" s="34" t="n">
        <v>-1.073193442805155</v>
      </c>
      <c r="L3745" s="35">
        <f>IF(ISNUMBER(K3745),EXP(K3745),"")</f>
        <v/>
      </c>
      <c r="M3745" s="18" t="inlineStr">
        <is>
          <t>every value from 0.01 to 24.55 in steps of 0.01</t>
        </is>
      </c>
      <c r="N3745" s="18" t="inlineStr">
        <is>
          <t>buildings|large|distance_to_river_km</t>
        </is>
      </c>
    </row>
    <row r="3746">
      <c r="B3746" s="18" t="inlineStr">
        <is>
          <t>buildings|large|distance_to_river_km|21.08</t>
        </is>
      </c>
      <c r="C3746" s="18" t="inlineStr">
        <is>
          <t>buildings</t>
        </is>
      </c>
      <c r="D3746" s="18" t="inlineStr">
        <is>
          <t>large</t>
        </is>
      </c>
      <c r="E3746" s="18" t="inlineStr">
        <is>
          <t>distance_to_river_km</t>
        </is>
      </c>
      <c r="F3746" s="18" t="inlineStr">
        <is>
          <t>spline value</t>
        </is>
      </c>
      <c r="G3746" s="18" t="n"/>
      <c r="H3746" s="33" t="n">
        <v>21.08</v>
      </c>
      <c r="I3746" s="33" t="n"/>
      <c r="J3746" s="33" t="n"/>
      <c r="K3746" s="34" t="n">
        <v>-1.073239523715601</v>
      </c>
      <c r="L3746" s="35">
        <f>IF(ISNUMBER(K3746),EXP(K3746),"")</f>
        <v/>
      </c>
      <c r="M3746" s="18" t="inlineStr">
        <is>
          <t>every value from 0.01 to 24.55 in steps of 0.01</t>
        </is>
      </c>
      <c r="N3746" s="18" t="inlineStr">
        <is>
          <t>buildings|large|distance_to_river_km</t>
        </is>
      </c>
    </row>
    <row r="3747">
      <c r="B3747" s="18" t="inlineStr">
        <is>
          <t>buildings|large|distance_to_river_km|21.09</t>
        </is>
      </c>
      <c r="C3747" s="18" t="inlineStr">
        <is>
          <t>buildings</t>
        </is>
      </c>
      <c r="D3747" s="18" t="inlineStr">
        <is>
          <t>large</t>
        </is>
      </c>
      <c r="E3747" s="18" t="inlineStr">
        <is>
          <t>distance_to_river_km</t>
        </is>
      </c>
      <c r="F3747" s="18" t="inlineStr">
        <is>
          <t>spline value</t>
        </is>
      </c>
      <c r="G3747" s="18" t="n"/>
      <c r="H3747" s="33" t="n">
        <v>21.09</v>
      </c>
      <c r="I3747" s="33" t="n"/>
      <c r="J3747" s="33" t="n"/>
      <c r="K3747" s="34" t="n">
        <v>-1.073285416670102</v>
      </c>
      <c r="L3747" s="35">
        <f>IF(ISNUMBER(K3747),EXP(K3747),"")</f>
        <v/>
      </c>
      <c r="M3747" s="18" t="inlineStr">
        <is>
          <t>every value from 0.01 to 24.55 in steps of 0.01</t>
        </is>
      </c>
      <c r="N3747" s="18" t="inlineStr">
        <is>
          <t>buildings|large|distance_to_river_km</t>
        </is>
      </c>
    </row>
    <row r="3748">
      <c r="B3748" s="18" t="inlineStr">
        <is>
          <t>buildings|large|distance_to_river_km|21.10</t>
        </is>
      </c>
      <c r="C3748" s="18" t="inlineStr">
        <is>
          <t>buildings</t>
        </is>
      </c>
      <c r="D3748" s="18" t="inlineStr">
        <is>
          <t>large</t>
        </is>
      </c>
      <c r="E3748" s="18" t="inlineStr">
        <is>
          <t>distance_to_river_km</t>
        </is>
      </c>
      <c r="F3748" s="18" t="inlineStr">
        <is>
          <t>spline value</t>
        </is>
      </c>
      <c r="G3748" s="18" t="n"/>
      <c r="H3748" s="33" t="n">
        <v>21.1</v>
      </c>
      <c r="I3748" s="33" t="n"/>
      <c r="J3748" s="33" t="n"/>
      <c r="K3748" s="34" t="n">
        <v>-1.07333112158176</v>
      </c>
      <c r="L3748" s="35">
        <f>IF(ISNUMBER(K3748),EXP(K3748),"")</f>
        <v/>
      </c>
      <c r="M3748" s="18" t="inlineStr">
        <is>
          <t>every value from 0.01 to 24.55 in steps of 0.01</t>
        </is>
      </c>
      <c r="N3748" s="18" t="inlineStr">
        <is>
          <t>buildings|large|distance_to_river_km</t>
        </is>
      </c>
    </row>
    <row r="3749">
      <c r="B3749" s="18" t="inlineStr">
        <is>
          <t>buildings|large|distance_to_river_km|21.11</t>
        </is>
      </c>
      <c r="C3749" s="18" t="inlineStr">
        <is>
          <t>buildings</t>
        </is>
      </c>
      <c r="D3749" s="18" t="inlineStr">
        <is>
          <t>large</t>
        </is>
      </c>
      <c r="E3749" s="18" t="inlineStr">
        <is>
          <t>distance_to_river_km</t>
        </is>
      </c>
      <c r="F3749" s="18" t="inlineStr">
        <is>
          <t>spline value</t>
        </is>
      </c>
      <c r="G3749" s="18" t="n"/>
      <c r="H3749" s="33" t="n">
        <v>21.11</v>
      </c>
      <c r="I3749" s="33" t="n"/>
      <c r="J3749" s="33" t="n"/>
      <c r="K3749" s="34" t="n">
        <v>-1.073376638363682</v>
      </c>
      <c r="L3749" s="35">
        <f>IF(ISNUMBER(K3749),EXP(K3749),"")</f>
        <v/>
      </c>
      <c r="M3749" s="18" t="inlineStr">
        <is>
          <t>every value from 0.01 to 24.55 in steps of 0.01</t>
        </is>
      </c>
      <c r="N3749" s="18" t="inlineStr">
        <is>
          <t>buildings|large|distance_to_river_km</t>
        </is>
      </c>
    </row>
    <row r="3750">
      <c r="B3750" s="18" t="inlineStr">
        <is>
          <t>buildings|large|distance_to_river_km|21.12</t>
        </is>
      </c>
      <c r="C3750" s="18" t="inlineStr">
        <is>
          <t>buildings</t>
        </is>
      </c>
      <c r="D3750" s="18" t="inlineStr">
        <is>
          <t>large</t>
        </is>
      </c>
      <c r="E3750" s="18" t="inlineStr">
        <is>
          <t>distance_to_river_km</t>
        </is>
      </c>
      <c r="F3750" s="18" t="inlineStr">
        <is>
          <t>spline value</t>
        </is>
      </c>
      <c r="G3750" s="18" t="n"/>
      <c r="H3750" s="33" t="n">
        <v>21.12</v>
      </c>
      <c r="I3750" s="33" t="n"/>
      <c r="J3750" s="33" t="n"/>
      <c r="K3750" s="34" t="n">
        <v>-1.07342196692897</v>
      </c>
      <c r="L3750" s="35">
        <f>IF(ISNUMBER(K3750),EXP(K3750),"")</f>
        <v/>
      </c>
      <c r="M3750" s="18" t="inlineStr">
        <is>
          <t>every value from 0.01 to 24.55 in steps of 0.01</t>
        </is>
      </c>
      <c r="N3750" s="18" t="inlineStr">
        <is>
          <t>buildings|large|distance_to_river_km</t>
        </is>
      </c>
    </row>
    <row r="3751">
      <c r="B3751" s="18" t="inlineStr">
        <is>
          <t>buildings|large|distance_to_river_km|21.13</t>
        </is>
      </c>
      <c r="C3751" s="18" t="inlineStr">
        <is>
          <t>buildings</t>
        </is>
      </c>
      <c r="D3751" s="18" t="inlineStr">
        <is>
          <t>large</t>
        </is>
      </c>
      <c r="E3751" s="18" t="inlineStr">
        <is>
          <t>distance_to_river_km</t>
        </is>
      </c>
      <c r="F3751" s="18" t="inlineStr">
        <is>
          <t>spline value</t>
        </is>
      </c>
      <c r="G3751" s="18" t="n"/>
      <c r="H3751" s="33" t="n">
        <v>21.13</v>
      </c>
      <c r="I3751" s="33" t="n"/>
      <c r="J3751" s="33" t="n"/>
      <c r="K3751" s="34" t="n">
        <v>-1.073467107190728</v>
      </c>
      <c r="L3751" s="35">
        <f>IF(ISNUMBER(K3751),EXP(K3751),"")</f>
        <v/>
      </c>
      <c r="M3751" s="18" t="inlineStr">
        <is>
          <t>every value from 0.01 to 24.55 in steps of 0.01</t>
        </is>
      </c>
      <c r="N3751" s="18" t="inlineStr">
        <is>
          <t>buildings|large|distance_to_river_km</t>
        </is>
      </c>
    </row>
    <row r="3752">
      <c r="B3752" s="18" t="inlineStr">
        <is>
          <t>buildings|large|distance_to_river_km|21.14</t>
        </is>
      </c>
      <c r="C3752" s="18" t="inlineStr">
        <is>
          <t>buildings</t>
        </is>
      </c>
      <c r="D3752" s="18" t="inlineStr">
        <is>
          <t>large</t>
        </is>
      </c>
      <c r="E3752" s="18" t="inlineStr">
        <is>
          <t>distance_to_river_km</t>
        </is>
      </c>
      <c r="F3752" s="18" t="inlineStr">
        <is>
          <t>spline value</t>
        </is>
      </c>
      <c r="G3752" s="18" t="n"/>
      <c r="H3752" s="33" t="n">
        <v>21.14</v>
      </c>
      <c r="I3752" s="33" t="n"/>
      <c r="J3752" s="33" t="n"/>
      <c r="K3752" s="34" t="n">
        <v>-1.073512059062062</v>
      </c>
      <c r="L3752" s="35">
        <f>IF(ISNUMBER(K3752),EXP(K3752),"")</f>
        <v/>
      </c>
      <c r="M3752" s="18" t="inlineStr">
        <is>
          <t>every value from 0.01 to 24.55 in steps of 0.01</t>
        </is>
      </c>
      <c r="N3752" s="18" t="inlineStr">
        <is>
          <t>buildings|large|distance_to_river_km</t>
        </is>
      </c>
    </row>
    <row r="3753">
      <c r="B3753" s="18" t="inlineStr">
        <is>
          <t>buildings|large|distance_to_river_km|21.15</t>
        </is>
      </c>
      <c r="C3753" s="18" t="inlineStr">
        <is>
          <t>buildings</t>
        </is>
      </c>
      <c r="D3753" s="18" t="inlineStr">
        <is>
          <t>large</t>
        </is>
      </c>
      <c r="E3753" s="18" t="inlineStr">
        <is>
          <t>distance_to_river_km</t>
        </is>
      </c>
      <c r="F3753" s="18" t="inlineStr">
        <is>
          <t>spline value</t>
        </is>
      </c>
      <c r="G3753" s="18" t="n"/>
      <c r="H3753" s="33" t="n">
        <v>21.15</v>
      </c>
      <c r="I3753" s="33" t="n"/>
      <c r="J3753" s="33" t="n"/>
      <c r="K3753" s="34" t="n">
        <v>-1.073556822456074</v>
      </c>
      <c r="L3753" s="35">
        <f>IF(ISNUMBER(K3753),EXP(K3753),"")</f>
        <v/>
      </c>
      <c r="M3753" s="18" t="inlineStr">
        <is>
          <t>every value from 0.01 to 24.55 in steps of 0.01</t>
        </is>
      </c>
      <c r="N3753" s="18" t="inlineStr">
        <is>
          <t>buildings|large|distance_to_river_km</t>
        </is>
      </c>
    </row>
    <row r="3754">
      <c r="B3754" s="18" t="inlineStr">
        <is>
          <t>buildings|large|distance_to_river_km|21.16</t>
        </is>
      </c>
      <c r="C3754" s="18" t="inlineStr">
        <is>
          <t>buildings</t>
        </is>
      </c>
      <c r="D3754" s="18" t="inlineStr">
        <is>
          <t>large</t>
        </is>
      </c>
      <c r="E3754" s="18" t="inlineStr">
        <is>
          <t>distance_to_river_km</t>
        </is>
      </c>
      <c r="F3754" s="18" t="inlineStr">
        <is>
          <t>spline value</t>
        </is>
      </c>
      <c r="G3754" s="18" t="n"/>
      <c r="H3754" s="33" t="n">
        <v>21.16</v>
      </c>
      <c r="I3754" s="33" t="n"/>
      <c r="J3754" s="33" t="n"/>
      <c r="K3754" s="34" t="n">
        <v>-1.073601397285869</v>
      </c>
      <c r="L3754" s="35">
        <f>IF(ISNUMBER(K3754),EXP(K3754),"")</f>
        <v/>
      </c>
      <c r="M3754" s="18" t="inlineStr">
        <is>
          <t>every value from 0.01 to 24.55 in steps of 0.01</t>
        </is>
      </c>
      <c r="N3754" s="18" t="inlineStr">
        <is>
          <t>buildings|large|distance_to_river_km</t>
        </is>
      </c>
    </row>
    <row r="3755">
      <c r="B3755" s="18" t="inlineStr">
        <is>
          <t>buildings|large|distance_to_river_km|21.17</t>
        </is>
      </c>
      <c r="C3755" s="18" t="inlineStr">
        <is>
          <t>buildings</t>
        </is>
      </c>
      <c r="D3755" s="18" t="inlineStr">
        <is>
          <t>large</t>
        </is>
      </c>
      <c r="E3755" s="18" t="inlineStr">
        <is>
          <t>distance_to_river_km</t>
        </is>
      </c>
      <c r="F3755" s="18" t="inlineStr">
        <is>
          <t>spline value</t>
        </is>
      </c>
      <c r="G3755" s="18" t="n"/>
      <c r="H3755" s="33" t="n">
        <v>21.17</v>
      </c>
      <c r="I3755" s="33" t="n"/>
      <c r="J3755" s="33" t="n"/>
      <c r="K3755" s="34" t="n">
        <v>-1.073645783464551</v>
      </c>
      <c r="L3755" s="35">
        <f>IF(ISNUMBER(K3755),EXP(K3755),"")</f>
        <v/>
      </c>
      <c r="M3755" s="18" t="inlineStr">
        <is>
          <t>every value from 0.01 to 24.55 in steps of 0.01</t>
        </is>
      </c>
      <c r="N3755" s="18" t="inlineStr">
        <is>
          <t>buildings|large|distance_to_river_km</t>
        </is>
      </c>
    </row>
    <row r="3756">
      <c r="B3756" s="18" t="inlineStr">
        <is>
          <t>buildings|large|distance_to_river_km|21.18</t>
        </is>
      </c>
      <c r="C3756" s="18" t="inlineStr">
        <is>
          <t>buildings</t>
        </is>
      </c>
      <c r="D3756" s="18" t="inlineStr">
        <is>
          <t>large</t>
        </is>
      </c>
      <c r="E3756" s="18" t="inlineStr">
        <is>
          <t>distance_to_river_km</t>
        </is>
      </c>
      <c r="F3756" s="18" t="inlineStr">
        <is>
          <t>spline value</t>
        </is>
      </c>
      <c r="G3756" s="18" t="n"/>
      <c r="H3756" s="33" t="n">
        <v>21.18</v>
      </c>
      <c r="I3756" s="33" t="n"/>
      <c r="J3756" s="33" t="n"/>
      <c r="K3756" s="34" t="n">
        <v>-1.073689980905224</v>
      </c>
      <c r="L3756" s="35">
        <f>IF(ISNUMBER(K3756),EXP(K3756),"")</f>
        <v/>
      </c>
      <c r="M3756" s="18" t="inlineStr">
        <is>
          <t>every value from 0.01 to 24.55 in steps of 0.01</t>
        </is>
      </c>
      <c r="N3756" s="18" t="inlineStr">
        <is>
          <t>buildings|large|distance_to_river_km</t>
        </is>
      </c>
    </row>
    <row r="3757">
      <c r="B3757" s="18" t="inlineStr">
        <is>
          <t>buildings|large|distance_to_river_km|21.19</t>
        </is>
      </c>
      <c r="C3757" s="18" t="inlineStr">
        <is>
          <t>buildings</t>
        </is>
      </c>
      <c r="D3757" s="18" t="inlineStr">
        <is>
          <t>large</t>
        </is>
      </c>
      <c r="E3757" s="18" t="inlineStr">
        <is>
          <t>distance_to_river_km</t>
        </is>
      </c>
      <c r="F3757" s="18" t="inlineStr">
        <is>
          <t>spline value</t>
        </is>
      </c>
      <c r="G3757" s="18" t="n"/>
      <c r="H3757" s="33" t="n">
        <v>21.19</v>
      </c>
      <c r="I3757" s="33" t="n"/>
      <c r="J3757" s="33" t="n"/>
      <c r="K3757" s="34" t="n">
        <v>-1.073733989520992</v>
      </c>
      <c r="L3757" s="35">
        <f>IF(ISNUMBER(K3757),EXP(K3757),"")</f>
        <v/>
      </c>
      <c r="M3757" s="18" t="inlineStr">
        <is>
          <t>every value from 0.01 to 24.55 in steps of 0.01</t>
        </is>
      </c>
      <c r="N3757" s="18" t="inlineStr">
        <is>
          <t>buildings|large|distance_to_river_km</t>
        </is>
      </c>
    </row>
    <row r="3758">
      <c r="B3758" s="18" t="inlineStr">
        <is>
          <t>buildings|large|distance_to_river_km|21.20</t>
        </is>
      </c>
      <c r="C3758" s="18" t="inlineStr">
        <is>
          <t>buildings</t>
        </is>
      </c>
      <c r="D3758" s="18" t="inlineStr">
        <is>
          <t>large</t>
        </is>
      </c>
      <c r="E3758" s="18" t="inlineStr">
        <is>
          <t>distance_to_river_km</t>
        </is>
      </c>
      <c r="F3758" s="18" t="inlineStr">
        <is>
          <t>spline value</t>
        </is>
      </c>
      <c r="G3758" s="18" t="n"/>
      <c r="H3758" s="33" t="n">
        <v>21.2</v>
      </c>
      <c r="I3758" s="33" t="n"/>
      <c r="J3758" s="33" t="n"/>
      <c r="K3758" s="34" t="n">
        <v>-1.073777809224959</v>
      </c>
      <c r="L3758" s="35">
        <f>IF(ISNUMBER(K3758),EXP(K3758),"")</f>
        <v/>
      </c>
      <c r="M3758" s="18" t="inlineStr">
        <is>
          <t>every value from 0.01 to 24.55 in steps of 0.01</t>
        </is>
      </c>
      <c r="N3758" s="18" t="inlineStr">
        <is>
          <t>buildings|large|distance_to_river_km</t>
        </is>
      </c>
    </row>
    <row r="3759">
      <c r="B3759" s="18" t="inlineStr">
        <is>
          <t>buildings|large|distance_to_river_km|21.21</t>
        </is>
      </c>
      <c r="C3759" s="18" t="inlineStr">
        <is>
          <t>buildings</t>
        </is>
      </c>
      <c r="D3759" s="18" t="inlineStr">
        <is>
          <t>large</t>
        </is>
      </c>
      <c r="E3759" s="18" t="inlineStr">
        <is>
          <t>distance_to_river_km</t>
        </is>
      </c>
      <c r="F3759" s="18" t="inlineStr">
        <is>
          <t>spline value</t>
        </is>
      </c>
      <c r="G3759" s="18" t="n"/>
      <c r="H3759" s="33" t="n">
        <v>21.21</v>
      </c>
      <c r="I3759" s="33" t="n"/>
      <c r="J3759" s="33" t="n"/>
      <c r="K3759" s="34" t="n">
        <v>-1.073821439930229</v>
      </c>
      <c r="L3759" s="35">
        <f>IF(ISNUMBER(K3759),EXP(K3759),"")</f>
        <v/>
      </c>
      <c r="M3759" s="18" t="inlineStr">
        <is>
          <t>every value from 0.01 to 24.55 in steps of 0.01</t>
        </is>
      </c>
      <c r="N3759" s="18" t="inlineStr">
        <is>
          <t>buildings|large|distance_to_river_km</t>
        </is>
      </c>
    </row>
    <row r="3760">
      <c r="B3760" s="18" t="inlineStr">
        <is>
          <t>buildings|large|distance_to_river_km|21.22</t>
        </is>
      </c>
      <c r="C3760" s="18" t="inlineStr">
        <is>
          <t>buildings</t>
        </is>
      </c>
      <c r="D3760" s="18" t="inlineStr">
        <is>
          <t>large</t>
        </is>
      </c>
      <c r="E3760" s="18" t="inlineStr">
        <is>
          <t>distance_to_river_km</t>
        </is>
      </c>
      <c r="F3760" s="18" t="inlineStr">
        <is>
          <t>spline value</t>
        </is>
      </c>
      <c r="G3760" s="18" t="n"/>
      <c r="H3760" s="33" t="n">
        <v>21.22</v>
      </c>
      <c r="I3760" s="33" t="n"/>
      <c r="J3760" s="33" t="n"/>
      <c r="K3760" s="34" t="n">
        <v>-1.073864881549905</v>
      </c>
      <c r="L3760" s="35">
        <f>IF(ISNUMBER(K3760),EXP(K3760),"")</f>
        <v/>
      </c>
      <c r="M3760" s="18" t="inlineStr">
        <is>
          <t>every value from 0.01 to 24.55 in steps of 0.01</t>
        </is>
      </c>
      <c r="N3760" s="18" t="inlineStr">
        <is>
          <t>buildings|large|distance_to_river_km</t>
        </is>
      </c>
    </row>
    <row r="3761">
      <c r="B3761" s="18" t="inlineStr">
        <is>
          <t>buildings|large|distance_to_river_km|21.23</t>
        </is>
      </c>
      <c r="C3761" s="18" t="inlineStr">
        <is>
          <t>buildings</t>
        </is>
      </c>
      <c r="D3761" s="18" t="inlineStr">
        <is>
          <t>large</t>
        </is>
      </c>
      <c r="E3761" s="18" t="inlineStr">
        <is>
          <t>distance_to_river_km</t>
        </is>
      </c>
      <c r="F3761" s="18" t="inlineStr">
        <is>
          <t>spline value</t>
        </is>
      </c>
      <c r="G3761" s="18" t="n"/>
      <c r="H3761" s="33" t="n">
        <v>21.23</v>
      </c>
      <c r="I3761" s="33" t="n"/>
      <c r="J3761" s="33" t="n"/>
      <c r="K3761" s="34" t="n">
        <v>-1.073908133997094</v>
      </c>
      <c r="L3761" s="35">
        <f>IF(ISNUMBER(K3761),EXP(K3761),"")</f>
        <v/>
      </c>
      <c r="M3761" s="18" t="inlineStr">
        <is>
          <t>every value from 0.01 to 24.55 in steps of 0.01</t>
        </is>
      </c>
      <c r="N3761" s="18" t="inlineStr">
        <is>
          <t>buildings|large|distance_to_river_km</t>
        </is>
      </c>
    </row>
    <row r="3762">
      <c r="B3762" s="18" t="inlineStr">
        <is>
          <t>buildings|large|distance_to_river_km|21.24</t>
        </is>
      </c>
      <c r="C3762" s="18" t="inlineStr">
        <is>
          <t>buildings</t>
        </is>
      </c>
      <c r="D3762" s="18" t="inlineStr">
        <is>
          <t>large</t>
        </is>
      </c>
      <c r="E3762" s="18" t="inlineStr">
        <is>
          <t>distance_to_river_km</t>
        </is>
      </c>
      <c r="F3762" s="18" t="inlineStr">
        <is>
          <t>spline value</t>
        </is>
      </c>
      <c r="G3762" s="18" t="n"/>
      <c r="H3762" s="33" t="n">
        <v>21.24</v>
      </c>
      <c r="I3762" s="33" t="n"/>
      <c r="J3762" s="33" t="n"/>
      <c r="K3762" s="34" t="n">
        <v>-1.073951197184897</v>
      </c>
      <c r="L3762" s="35">
        <f>IF(ISNUMBER(K3762),EXP(K3762),"")</f>
        <v/>
      </c>
      <c r="M3762" s="18" t="inlineStr">
        <is>
          <t>every value from 0.01 to 24.55 in steps of 0.01</t>
        </is>
      </c>
      <c r="N3762" s="18" t="inlineStr">
        <is>
          <t>buildings|large|distance_to_river_km</t>
        </is>
      </c>
    </row>
    <row r="3763">
      <c r="B3763" s="18" t="inlineStr">
        <is>
          <t>buildings|large|distance_to_river_km|21.25</t>
        </is>
      </c>
      <c r="C3763" s="18" t="inlineStr">
        <is>
          <t>buildings</t>
        </is>
      </c>
      <c r="D3763" s="18" t="inlineStr">
        <is>
          <t>large</t>
        </is>
      </c>
      <c r="E3763" s="18" t="inlineStr">
        <is>
          <t>distance_to_river_km</t>
        </is>
      </c>
      <c r="F3763" s="18" t="inlineStr">
        <is>
          <t>spline value</t>
        </is>
      </c>
      <c r="G3763" s="18" t="n"/>
      <c r="H3763" s="33" t="n">
        <v>21.25</v>
      </c>
      <c r="I3763" s="33" t="n"/>
      <c r="J3763" s="33" t="n"/>
      <c r="K3763" s="34" t="n">
        <v>-1.07399407102642</v>
      </c>
      <c r="L3763" s="35">
        <f>IF(ISNUMBER(K3763),EXP(K3763),"")</f>
        <v/>
      </c>
      <c r="M3763" s="18" t="inlineStr">
        <is>
          <t>every value from 0.01 to 24.55 in steps of 0.01</t>
        </is>
      </c>
      <c r="N3763" s="18" t="inlineStr">
        <is>
          <t>buildings|large|distance_to_river_km</t>
        </is>
      </c>
    </row>
    <row r="3764">
      <c r="B3764" s="18" t="inlineStr">
        <is>
          <t>buildings|large|distance_to_river_km|21.26</t>
        </is>
      </c>
      <c r="C3764" s="18" t="inlineStr">
        <is>
          <t>buildings</t>
        </is>
      </c>
      <c r="D3764" s="18" t="inlineStr">
        <is>
          <t>large</t>
        </is>
      </c>
      <c r="E3764" s="18" t="inlineStr">
        <is>
          <t>distance_to_river_km</t>
        </is>
      </c>
      <c r="F3764" s="18" t="inlineStr">
        <is>
          <t>spline value</t>
        </is>
      </c>
      <c r="G3764" s="18" t="n"/>
      <c r="H3764" s="33" t="n">
        <v>21.26</v>
      </c>
      <c r="I3764" s="33" t="n"/>
      <c r="J3764" s="33" t="n"/>
      <c r="K3764" s="34" t="n">
        <v>-1.074036755434766</v>
      </c>
      <c r="L3764" s="35">
        <f>IF(ISNUMBER(K3764),EXP(K3764),"")</f>
        <v/>
      </c>
      <c r="M3764" s="18" t="inlineStr">
        <is>
          <t>every value from 0.01 to 24.55 in steps of 0.01</t>
        </is>
      </c>
      <c r="N3764" s="18" t="inlineStr">
        <is>
          <t>buildings|large|distance_to_river_km</t>
        </is>
      </c>
    </row>
    <row r="3765">
      <c r="B3765" s="18" t="inlineStr">
        <is>
          <t>buildings|large|distance_to_river_km|21.27</t>
        </is>
      </c>
      <c r="C3765" s="18" t="inlineStr">
        <is>
          <t>buildings</t>
        </is>
      </c>
      <c r="D3765" s="18" t="inlineStr">
        <is>
          <t>large</t>
        </is>
      </c>
      <c r="E3765" s="18" t="inlineStr">
        <is>
          <t>distance_to_river_km</t>
        </is>
      </c>
      <c r="F3765" s="18" t="inlineStr">
        <is>
          <t>spline value</t>
        </is>
      </c>
      <c r="G3765" s="18" t="n"/>
      <c r="H3765" s="33" t="n">
        <v>21.27</v>
      </c>
      <c r="I3765" s="33" t="n"/>
      <c r="J3765" s="33" t="n"/>
      <c r="K3765" s="34" t="n">
        <v>-1.074079250323039</v>
      </c>
      <c r="L3765" s="35">
        <f>IF(ISNUMBER(K3765),EXP(K3765),"")</f>
        <v/>
      </c>
      <c r="M3765" s="18" t="inlineStr">
        <is>
          <t>every value from 0.01 to 24.55 in steps of 0.01</t>
        </is>
      </c>
      <c r="N3765" s="18" t="inlineStr">
        <is>
          <t>buildings|large|distance_to_river_km</t>
        </is>
      </c>
    </row>
    <row r="3766">
      <c r="B3766" s="18" t="inlineStr">
        <is>
          <t>buildings|large|distance_to_river_km|21.28</t>
        </is>
      </c>
      <c r="C3766" s="18" t="inlineStr">
        <is>
          <t>buildings</t>
        </is>
      </c>
      <c r="D3766" s="18" t="inlineStr">
        <is>
          <t>large</t>
        </is>
      </c>
      <c r="E3766" s="18" t="inlineStr">
        <is>
          <t>distance_to_river_km</t>
        </is>
      </c>
      <c r="F3766" s="18" t="inlineStr">
        <is>
          <t>spline value</t>
        </is>
      </c>
      <c r="G3766" s="18" t="n"/>
      <c r="H3766" s="33" t="n">
        <v>21.28</v>
      </c>
      <c r="I3766" s="33" t="n"/>
      <c r="J3766" s="33" t="n"/>
      <c r="K3766" s="34" t="n">
        <v>-1.074121555604343</v>
      </c>
      <c r="L3766" s="35">
        <f>IF(ISNUMBER(K3766),EXP(K3766),"")</f>
        <v/>
      </c>
      <c r="M3766" s="18" t="inlineStr">
        <is>
          <t>every value from 0.01 to 24.55 in steps of 0.01</t>
        </is>
      </c>
      <c r="N3766" s="18" t="inlineStr">
        <is>
          <t>buildings|large|distance_to_river_km</t>
        </is>
      </c>
    </row>
    <row r="3767">
      <c r="B3767" s="18" t="inlineStr">
        <is>
          <t>buildings|large|distance_to_river_km|21.29</t>
        </is>
      </c>
      <c r="C3767" s="18" t="inlineStr">
        <is>
          <t>buildings</t>
        </is>
      </c>
      <c r="D3767" s="18" t="inlineStr">
        <is>
          <t>large</t>
        </is>
      </c>
      <c r="E3767" s="18" t="inlineStr">
        <is>
          <t>distance_to_river_km</t>
        </is>
      </c>
      <c r="F3767" s="18" t="inlineStr">
        <is>
          <t>spline value</t>
        </is>
      </c>
      <c r="G3767" s="18" t="n"/>
      <c r="H3767" s="33" t="n">
        <v>21.29</v>
      </c>
      <c r="I3767" s="33" t="n"/>
      <c r="J3767" s="33" t="n"/>
      <c r="K3767" s="34" t="n">
        <v>-1.074163671191783</v>
      </c>
      <c r="L3767" s="35">
        <f>IF(ISNUMBER(K3767),EXP(K3767),"")</f>
        <v/>
      </c>
      <c r="M3767" s="18" t="inlineStr">
        <is>
          <t>every value from 0.01 to 24.55 in steps of 0.01</t>
        </is>
      </c>
      <c r="N3767" s="18" t="inlineStr">
        <is>
          <t>buildings|large|distance_to_river_km</t>
        </is>
      </c>
    </row>
    <row r="3768">
      <c r="B3768" s="18" t="inlineStr">
        <is>
          <t>buildings|large|distance_to_river_km|21.30</t>
        </is>
      </c>
      <c r="C3768" s="18" t="inlineStr">
        <is>
          <t>buildings</t>
        </is>
      </c>
      <c r="D3768" s="18" t="inlineStr">
        <is>
          <t>large</t>
        </is>
      </c>
      <c r="E3768" s="18" t="inlineStr">
        <is>
          <t>distance_to_river_km</t>
        </is>
      </c>
      <c r="F3768" s="18" t="inlineStr">
        <is>
          <t>spline value</t>
        </is>
      </c>
      <c r="G3768" s="18" t="n"/>
      <c r="H3768" s="33" t="n">
        <v>21.3</v>
      </c>
      <c r="I3768" s="33" t="n"/>
      <c r="J3768" s="33" t="n"/>
      <c r="K3768" s="34" t="n">
        <v>-1.074205596998463</v>
      </c>
      <c r="L3768" s="35">
        <f>IF(ISNUMBER(K3768),EXP(K3768),"")</f>
        <v/>
      </c>
      <c r="M3768" s="18" t="inlineStr">
        <is>
          <t>every value from 0.01 to 24.55 in steps of 0.01</t>
        </is>
      </c>
      <c r="N3768" s="18" t="inlineStr">
        <is>
          <t>buildings|large|distance_to_river_km</t>
        </is>
      </c>
    </row>
    <row r="3769">
      <c r="B3769" s="18" t="inlineStr">
        <is>
          <t>buildings|large|distance_to_river_km|21.31</t>
        </is>
      </c>
      <c r="C3769" s="18" t="inlineStr">
        <is>
          <t>buildings</t>
        </is>
      </c>
      <c r="D3769" s="18" t="inlineStr">
        <is>
          <t>large</t>
        </is>
      </c>
      <c r="E3769" s="18" t="inlineStr">
        <is>
          <t>distance_to_river_km</t>
        </is>
      </c>
      <c r="F3769" s="18" t="inlineStr">
        <is>
          <t>spline value</t>
        </is>
      </c>
      <c r="G3769" s="18" t="n"/>
      <c r="H3769" s="33" t="n">
        <v>21.31</v>
      </c>
      <c r="I3769" s="33" t="n"/>
      <c r="J3769" s="33" t="n"/>
      <c r="K3769" s="34" t="n">
        <v>-1.074247332937486</v>
      </c>
      <c r="L3769" s="35">
        <f>IF(ISNUMBER(K3769),EXP(K3769),"")</f>
        <v/>
      </c>
      <c r="M3769" s="18" t="inlineStr">
        <is>
          <t>every value from 0.01 to 24.55 in steps of 0.01</t>
        </is>
      </c>
      <c r="N3769" s="18" t="inlineStr">
        <is>
          <t>buildings|large|distance_to_river_km</t>
        </is>
      </c>
    </row>
    <row r="3770">
      <c r="B3770" s="18" t="inlineStr">
        <is>
          <t>buildings|large|distance_to_river_km|21.32</t>
        </is>
      </c>
      <c r="C3770" s="18" t="inlineStr">
        <is>
          <t>buildings</t>
        </is>
      </c>
      <c r="D3770" s="18" t="inlineStr">
        <is>
          <t>large</t>
        </is>
      </c>
      <c r="E3770" s="18" t="inlineStr">
        <is>
          <t>distance_to_river_km</t>
        </is>
      </c>
      <c r="F3770" s="18" t="inlineStr">
        <is>
          <t>spline value</t>
        </is>
      </c>
      <c r="G3770" s="18" t="n"/>
      <c r="H3770" s="33" t="n">
        <v>21.32</v>
      </c>
      <c r="I3770" s="33" t="n"/>
      <c r="J3770" s="33" t="n"/>
      <c r="K3770" s="34" t="n">
        <v>-1.074288878921956</v>
      </c>
      <c r="L3770" s="35">
        <f>IF(ISNUMBER(K3770),EXP(K3770),"")</f>
        <v/>
      </c>
      <c r="M3770" s="18" t="inlineStr">
        <is>
          <t>every value from 0.01 to 24.55 in steps of 0.01</t>
        </is>
      </c>
      <c r="N3770" s="18" t="inlineStr">
        <is>
          <t>buildings|large|distance_to_river_km</t>
        </is>
      </c>
    </row>
    <row r="3771">
      <c r="B3771" s="18" t="inlineStr">
        <is>
          <t>buildings|large|distance_to_river_km|21.33</t>
        </is>
      </c>
      <c r="C3771" s="18" t="inlineStr">
        <is>
          <t>buildings</t>
        </is>
      </c>
      <c r="D3771" s="18" t="inlineStr">
        <is>
          <t>large</t>
        </is>
      </c>
      <c r="E3771" s="18" t="inlineStr">
        <is>
          <t>distance_to_river_km</t>
        </is>
      </c>
      <c r="F3771" s="18" t="inlineStr">
        <is>
          <t>spline value</t>
        </is>
      </c>
      <c r="G3771" s="18" t="n"/>
      <c r="H3771" s="33" t="n">
        <v>21.33</v>
      </c>
      <c r="I3771" s="33" t="n"/>
      <c r="J3771" s="33" t="n"/>
      <c r="K3771" s="34" t="n">
        <v>-1.074330234864979</v>
      </c>
      <c r="L3771" s="35">
        <f>IF(ISNUMBER(K3771),EXP(K3771),"")</f>
        <v/>
      </c>
      <c r="M3771" s="18" t="inlineStr">
        <is>
          <t>every value from 0.01 to 24.55 in steps of 0.01</t>
        </is>
      </c>
      <c r="N3771" s="18" t="inlineStr">
        <is>
          <t>buildings|large|distance_to_river_km</t>
        </is>
      </c>
    </row>
    <row r="3772">
      <c r="B3772" s="18" t="inlineStr">
        <is>
          <t>buildings|large|distance_to_river_km|21.34</t>
        </is>
      </c>
      <c r="C3772" s="18" t="inlineStr">
        <is>
          <t>buildings</t>
        </is>
      </c>
      <c r="D3772" s="18" t="inlineStr">
        <is>
          <t>large</t>
        </is>
      </c>
      <c r="E3772" s="18" t="inlineStr">
        <is>
          <t>distance_to_river_km</t>
        </is>
      </c>
      <c r="F3772" s="18" t="inlineStr">
        <is>
          <t>spline value</t>
        </is>
      </c>
      <c r="G3772" s="18" t="n"/>
      <c r="H3772" s="33" t="n">
        <v>21.34</v>
      </c>
      <c r="I3772" s="33" t="n"/>
      <c r="J3772" s="33" t="n"/>
      <c r="K3772" s="34" t="n">
        <v>-1.074371400679657</v>
      </c>
      <c r="L3772" s="35">
        <f>IF(ISNUMBER(K3772),EXP(K3772),"")</f>
        <v/>
      </c>
      <c r="M3772" s="18" t="inlineStr">
        <is>
          <t>every value from 0.01 to 24.55 in steps of 0.01</t>
        </is>
      </c>
      <c r="N3772" s="18" t="inlineStr">
        <is>
          <t>buildings|large|distance_to_river_km</t>
        </is>
      </c>
    </row>
    <row r="3773">
      <c r="B3773" s="18" t="inlineStr">
        <is>
          <t>buildings|large|distance_to_river_km|21.35</t>
        </is>
      </c>
      <c r="C3773" s="18" t="inlineStr">
        <is>
          <t>buildings</t>
        </is>
      </c>
      <c r="D3773" s="18" t="inlineStr">
        <is>
          <t>large</t>
        </is>
      </c>
      <c r="E3773" s="18" t="inlineStr">
        <is>
          <t>distance_to_river_km</t>
        </is>
      </c>
      <c r="F3773" s="18" t="inlineStr">
        <is>
          <t>spline value</t>
        </is>
      </c>
      <c r="G3773" s="18" t="n"/>
      <c r="H3773" s="33" t="n">
        <v>21.35</v>
      </c>
      <c r="I3773" s="33" t="n"/>
      <c r="J3773" s="33" t="n"/>
      <c r="K3773" s="34" t="n">
        <v>-1.074412376279094</v>
      </c>
      <c r="L3773" s="35">
        <f>IF(ISNUMBER(K3773),EXP(K3773),"")</f>
        <v/>
      </c>
      <c r="M3773" s="18" t="inlineStr">
        <is>
          <t>every value from 0.01 to 24.55 in steps of 0.01</t>
        </is>
      </c>
      <c r="N3773" s="18" t="inlineStr">
        <is>
          <t>buildings|large|distance_to_river_km</t>
        </is>
      </c>
    </row>
    <row r="3774">
      <c r="B3774" s="18" t="inlineStr">
        <is>
          <t>buildings|large|distance_to_river_km|21.36</t>
        </is>
      </c>
      <c r="C3774" s="18" t="inlineStr">
        <is>
          <t>buildings</t>
        </is>
      </c>
      <c r="D3774" s="18" t="inlineStr">
        <is>
          <t>large</t>
        </is>
      </c>
      <c r="E3774" s="18" t="inlineStr">
        <is>
          <t>distance_to_river_km</t>
        </is>
      </c>
      <c r="F3774" s="18" t="inlineStr">
        <is>
          <t>spline value</t>
        </is>
      </c>
      <c r="G3774" s="18" t="n"/>
      <c r="H3774" s="33" t="n">
        <v>21.36</v>
      </c>
      <c r="I3774" s="33" t="n"/>
      <c r="J3774" s="33" t="n"/>
      <c r="K3774" s="34" t="n">
        <v>-1.074453161576396</v>
      </c>
      <c r="L3774" s="35">
        <f>IF(ISNUMBER(K3774),EXP(K3774),"")</f>
        <v/>
      </c>
      <c r="M3774" s="18" t="inlineStr">
        <is>
          <t>every value from 0.01 to 24.55 in steps of 0.01</t>
        </is>
      </c>
      <c r="N3774" s="18" t="inlineStr">
        <is>
          <t>buildings|large|distance_to_river_km</t>
        </is>
      </c>
    </row>
    <row r="3775">
      <c r="B3775" s="18" t="inlineStr">
        <is>
          <t>buildings|large|distance_to_river_km|21.37</t>
        </is>
      </c>
      <c r="C3775" s="18" t="inlineStr">
        <is>
          <t>buildings</t>
        </is>
      </c>
      <c r="D3775" s="18" t="inlineStr">
        <is>
          <t>large</t>
        </is>
      </c>
      <c r="E3775" s="18" t="inlineStr">
        <is>
          <t>distance_to_river_km</t>
        </is>
      </c>
      <c r="F3775" s="18" t="inlineStr">
        <is>
          <t>spline value</t>
        </is>
      </c>
      <c r="G3775" s="18" t="n"/>
      <c r="H3775" s="33" t="n">
        <v>21.37</v>
      </c>
      <c r="I3775" s="33" t="n"/>
      <c r="J3775" s="33" t="n"/>
      <c r="K3775" s="34" t="n">
        <v>-1.074493756484665</v>
      </c>
      <c r="L3775" s="35">
        <f>IF(ISNUMBER(K3775),EXP(K3775),"")</f>
        <v/>
      </c>
      <c r="M3775" s="18" t="inlineStr">
        <is>
          <t>every value from 0.01 to 24.55 in steps of 0.01</t>
        </is>
      </c>
      <c r="N3775" s="18" t="inlineStr">
        <is>
          <t>buildings|large|distance_to_river_km</t>
        </is>
      </c>
    </row>
    <row r="3776">
      <c r="B3776" s="18" t="inlineStr">
        <is>
          <t>buildings|large|distance_to_river_km|21.38</t>
        </is>
      </c>
      <c r="C3776" s="18" t="inlineStr">
        <is>
          <t>buildings</t>
        </is>
      </c>
      <c r="D3776" s="18" t="inlineStr">
        <is>
          <t>large</t>
        </is>
      </c>
      <c r="E3776" s="18" t="inlineStr">
        <is>
          <t>distance_to_river_km</t>
        </is>
      </c>
      <c r="F3776" s="18" t="inlineStr">
        <is>
          <t>spline value</t>
        </is>
      </c>
      <c r="G3776" s="18" t="n"/>
      <c r="H3776" s="33" t="n">
        <v>21.38</v>
      </c>
      <c r="I3776" s="33" t="n"/>
      <c r="J3776" s="33" t="n"/>
      <c r="K3776" s="34" t="n">
        <v>-1.074534160917006</v>
      </c>
      <c r="L3776" s="35">
        <f>IF(ISNUMBER(K3776),EXP(K3776),"")</f>
        <v/>
      </c>
      <c r="M3776" s="18" t="inlineStr">
        <is>
          <t>every value from 0.01 to 24.55 in steps of 0.01</t>
        </is>
      </c>
      <c r="N3776" s="18" t="inlineStr">
        <is>
          <t>buildings|large|distance_to_river_km</t>
        </is>
      </c>
    </row>
    <row r="3777">
      <c r="B3777" s="18" t="inlineStr">
        <is>
          <t>buildings|large|distance_to_river_km|21.39</t>
        </is>
      </c>
      <c r="C3777" s="18" t="inlineStr">
        <is>
          <t>buildings</t>
        </is>
      </c>
      <c r="D3777" s="18" t="inlineStr">
        <is>
          <t>large</t>
        </is>
      </c>
      <c r="E3777" s="18" t="inlineStr">
        <is>
          <t>distance_to_river_km</t>
        </is>
      </c>
      <c r="F3777" s="18" t="inlineStr">
        <is>
          <t>spline value</t>
        </is>
      </c>
      <c r="G3777" s="18" t="n"/>
      <c r="H3777" s="33" t="n">
        <v>21.39</v>
      </c>
      <c r="I3777" s="33" t="n"/>
      <c r="J3777" s="33" t="n"/>
      <c r="K3777" s="34" t="n">
        <v>-1.074574374786523</v>
      </c>
      <c r="L3777" s="35">
        <f>IF(ISNUMBER(K3777),EXP(K3777),"")</f>
        <v/>
      </c>
      <c r="M3777" s="18" t="inlineStr">
        <is>
          <t>every value from 0.01 to 24.55 in steps of 0.01</t>
        </is>
      </c>
      <c r="N3777" s="18" t="inlineStr">
        <is>
          <t>buildings|large|distance_to_river_km</t>
        </is>
      </c>
    </row>
    <row r="3778">
      <c r="B3778" s="18" t="inlineStr">
        <is>
          <t>buildings|large|distance_to_river_km|21.40</t>
        </is>
      </c>
      <c r="C3778" s="18" t="inlineStr">
        <is>
          <t>buildings</t>
        </is>
      </c>
      <c r="D3778" s="18" t="inlineStr">
        <is>
          <t>large</t>
        </is>
      </c>
      <c r="E3778" s="18" t="inlineStr">
        <is>
          <t>distance_to_river_km</t>
        </is>
      </c>
      <c r="F3778" s="18" t="inlineStr">
        <is>
          <t>spline value</t>
        </is>
      </c>
      <c r="G3778" s="18" t="n"/>
      <c r="H3778" s="33" t="n">
        <v>21.4</v>
      </c>
      <c r="I3778" s="33" t="n"/>
      <c r="J3778" s="33" t="n"/>
      <c r="K3778" s="34" t="n">
        <v>-1.07461439800632</v>
      </c>
      <c r="L3778" s="35">
        <f>IF(ISNUMBER(K3778),EXP(K3778),"")</f>
        <v/>
      </c>
      <c r="M3778" s="18" t="inlineStr">
        <is>
          <t>every value from 0.01 to 24.55 in steps of 0.01</t>
        </is>
      </c>
      <c r="N3778" s="18" t="inlineStr">
        <is>
          <t>buildings|large|distance_to_river_km</t>
        </is>
      </c>
    </row>
    <row r="3779">
      <c r="B3779" s="18" t="inlineStr">
        <is>
          <t>buildings|large|distance_to_river_km|21.41</t>
        </is>
      </c>
      <c r="C3779" s="18" t="inlineStr">
        <is>
          <t>buildings</t>
        </is>
      </c>
      <c r="D3779" s="18" t="inlineStr">
        <is>
          <t>large</t>
        </is>
      </c>
      <c r="E3779" s="18" t="inlineStr">
        <is>
          <t>distance_to_river_km</t>
        </is>
      </c>
      <c r="F3779" s="18" t="inlineStr">
        <is>
          <t>spline value</t>
        </is>
      </c>
      <c r="G3779" s="18" t="n"/>
      <c r="H3779" s="33" t="n">
        <v>21.41</v>
      </c>
      <c r="I3779" s="33" t="n"/>
      <c r="J3779" s="33" t="n"/>
      <c r="K3779" s="34" t="n">
        <v>-1.074654230489501</v>
      </c>
      <c r="L3779" s="35">
        <f>IF(ISNUMBER(K3779),EXP(K3779),"")</f>
        <v/>
      </c>
      <c r="M3779" s="18" t="inlineStr">
        <is>
          <t>every value from 0.01 to 24.55 in steps of 0.01</t>
        </is>
      </c>
      <c r="N3779" s="18" t="inlineStr">
        <is>
          <t>buildings|large|distance_to_river_km</t>
        </is>
      </c>
    </row>
    <row r="3780">
      <c r="B3780" s="18" t="inlineStr">
        <is>
          <t>buildings|large|distance_to_river_km|21.42</t>
        </is>
      </c>
      <c r="C3780" s="18" t="inlineStr">
        <is>
          <t>buildings</t>
        </is>
      </c>
      <c r="D3780" s="18" t="inlineStr">
        <is>
          <t>large</t>
        </is>
      </c>
      <c r="E3780" s="18" t="inlineStr">
        <is>
          <t>distance_to_river_km</t>
        </is>
      </c>
      <c r="F3780" s="18" t="inlineStr">
        <is>
          <t>spline value</t>
        </is>
      </c>
      <c r="G3780" s="18" t="n"/>
      <c r="H3780" s="33" t="n">
        <v>21.42</v>
      </c>
      <c r="I3780" s="33" t="n"/>
      <c r="J3780" s="33" t="n"/>
      <c r="K3780" s="34" t="n">
        <v>-1.07469387214917</v>
      </c>
      <c r="L3780" s="35">
        <f>IF(ISNUMBER(K3780),EXP(K3780),"")</f>
        <v/>
      </c>
      <c r="M3780" s="18" t="inlineStr">
        <is>
          <t>every value from 0.01 to 24.55 in steps of 0.01</t>
        </is>
      </c>
      <c r="N3780" s="18" t="inlineStr">
        <is>
          <t>buildings|large|distance_to_river_km</t>
        </is>
      </c>
    </row>
    <row r="3781">
      <c r="B3781" s="18" t="inlineStr">
        <is>
          <t>buildings|large|distance_to_river_km|21.43</t>
        </is>
      </c>
      <c r="C3781" s="18" t="inlineStr">
        <is>
          <t>buildings</t>
        </is>
      </c>
      <c r="D3781" s="18" t="inlineStr">
        <is>
          <t>large</t>
        </is>
      </c>
      <c r="E3781" s="18" t="inlineStr">
        <is>
          <t>distance_to_river_km</t>
        </is>
      </c>
      <c r="F3781" s="18" t="inlineStr">
        <is>
          <t>spline value</t>
        </is>
      </c>
      <c r="G3781" s="18" t="n"/>
      <c r="H3781" s="33" t="n">
        <v>21.43</v>
      </c>
      <c r="I3781" s="33" t="n"/>
      <c r="J3781" s="33" t="n"/>
      <c r="K3781" s="34" t="n">
        <v>-1.074733322898431</v>
      </c>
      <c r="L3781" s="35">
        <f>IF(ISNUMBER(K3781),EXP(K3781),"")</f>
        <v/>
      </c>
      <c r="M3781" s="18" t="inlineStr">
        <is>
          <t>every value from 0.01 to 24.55 in steps of 0.01</t>
        </is>
      </c>
      <c r="N3781" s="18" t="inlineStr">
        <is>
          <t>buildings|large|distance_to_river_km</t>
        </is>
      </c>
    </row>
    <row r="3782">
      <c r="B3782" s="18" t="inlineStr">
        <is>
          <t>buildings|large|distance_to_river_km|21.44</t>
        </is>
      </c>
      <c r="C3782" s="18" t="inlineStr">
        <is>
          <t>buildings</t>
        </is>
      </c>
      <c r="D3782" s="18" t="inlineStr">
        <is>
          <t>large</t>
        </is>
      </c>
      <c r="E3782" s="18" t="inlineStr">
        <is>
          <t>distance_to_river_km</t>
        </is>
      </c>
      <c r="F3782" s="18" t="inlineStr">
        <is>
          <t>spline value</t>
        </is>
      </c>
      <c r="G3782" s="18" t="n"/>
      <c r="H3782" s="33" t="n">
        <v>21.44</v>
      </c>
      <c r="I3782" s="33" t="n"/>
      <c r="J3782" s="33" t="n"/>
      <c r="K3782" s="34" t="n">
        <v>-1.074772582650389</v>
      </c>
      <c r="L3782" s="35">
        <f>IF(ISNUMBER(K3782),EXP(K3782),"")</f>
        <v/>
      </c>
      <c r="M3782" s="18" t="inlineStr">
        <is>
          <t>every value from 0.01 to 24.55 in steps of 0.01</t>
        </is>
      </c>
      <c r="N3782" s="18" t="inlineStr">
        <is>
          <t>buildings|large|distance_to_river_km</t>
        </is>
      </c>
    </row>
    <row r="3783">
      <c r="B3783" s="18" t="inlineStr">
        <is>
          <t>buildings|large|distance_to_river_km|21.45</t>
        </is>
      </c>
      <c r="C3783" s="18" t="inlineStr">
        <is>
          <t>buildings</t>
        </is>
      </c>
      <c r="D3783" s="18" t="inlineStr">
        <is>
          <t>large</t>
        </is>
      </c>
      <c r="E3783" s="18" t="inlineStr">
        <is>
          <t>distance_to_river_km</t>
        </is>
      </c>
      <c r="F3783" s="18" t="inlineStr">
        <is>
          <t>spline value</t>
        </is>
      </c>
      <c r="G3783" s="18" t="n"/>
      <c r="H3783" s="33" t="n">
        <v>21.45</v>
      </c>
      <c r="I3783" s="33" t="n"/>
      <c r="J3783" s="33" t="n"/>
      <c r="K3783" s="34" t="n">
        <v>-1.074811651318146</v>
      </c>
      <c r="L3783" s="35">
        <f>IF(ISNUMBER(K3783),EXP(K3783),"")</f>
        <v/>
      </c>
      <c r="M3783" s="18" t="inlineStr">
        <is>
          <t>every value from 0.01 to 24.55 in steps of 0.01</t>
        </is>
      </c>
      <c r="N3783" s="18" t="inlineStr">
        <is>
          <t>buildings|large|distance_to_river_km</t>
        </is>
      </c>
    </row>
    <row r="3784">
      <c r="B3784" s="18" t="inlineStr">
        <is>
          <t>buildings|large|distance_to_river_km|21.46</t>
        </is>
      </c>
      <c r="C3784" s="18" t="inlineStr">
        <is>
          <t>buildings</t>
        </is>
      </c>
      <c r="D3784" s="18" t="inlineStr">
        <is>
          <t>large</t>
        </is>
      </c>
      <c r="E3784" s="18" t="inlineStr">
        <is>
          <t>distance_to_river_km</t>
        </is>
      </c>
      <c r="F3784" s="18" t="inlineStr">
        <is>
          <t>spline value</t>
        </is>
      </c>
      <c r="G3784" s="18" t="n"/>
      <c r="H3784" s="33" t="n">
        <v>21.46</v>
      </c>
      <c r="I3784" s="33" t="n"/>
      <c r="J3784" s="33" t="n"/>
      <c r="K3784" s="34" t="n">
        <v>-1.074850528814808</v>
      </c>
      <c r="L3784" s="35">
        <f>IF(ISNUMBER(K3784),EXP(K3784),"")</f>
        <v/>
      </c>
      <c r="M3784" s="18" t="inlineStr">
        <is>
          <t>every value from 0.01 to 24.55 in steps of 0.01</t>
        </is>
      </c>
      <c r="N3784" s="18" t="inlineStr">
        <is>
          <t>buildings|large|distance_to_river_km</t>
        </is>
      </c>
    </row>
    <row r="3785">
      <c r="B3785" s="18" t="inlineStr">
        <is>
          <t>buildings|large|distance_to_river_km|21.47</t>
        </is>
      </c>
      <c r="C3785" s="18" t="inlineStr">
        <is>
          <t>buildings</t>
        </is>
      </c>
      <c r="D3785" s="18" t="inlineStr">
        <is>
          <t>large</t>
        </is>
      </c>
      <c r="E3785" s="18" t="inlineStr">
        <is>
          <t>distance_to_river_km</t>
        </is>
      </c>
      <c r="F3785" s="18" t="inlineStr">
        <is>
          <t>spline value</t>
        </is>
      </c>
      <c r="G3785" s="18" t="n"/>
      <c r="H3785" s="33" t="n">
        <v>21.47</v>
      </c>
      <c r="I3785" s="33" t="n"/>
      <c r="J3785" s="33" t="n"/>
      <c r="K3785" s="34" t="n">
        <v>-1.074889215053478</v>
      </c>
      <c r="L3785" s="35">
        <f>IF(ISNUMBER(K3785),EXP(K3785),"")</f>
        <v/>
      </c>
      <c r="M3785" s="18" t="inlineStr">
        <is>
          <t>every value from 0.01 to 24.55 in steps of 0.01</t>
        </is>
      </c>
      <c r="N3785" s="18" t="inlineStr">
        <is>
          <t>buildings|large|distance_to_river_km</t>
        </is>
      </c>
    </row>
    <row r="3786">
      <c r="B3786" s="18" t="inlineStr">
        <is>
          <t>buildings|large|distance_to_river_km|21.48</t>
        </is>
      </c>
      <c r="C3786" s="18" t="inlineStr">
        <is>
          <t>buildings</t>
        </is>
      </c>
      <c r="D3786" s="18" t="inlineStr">
        <is>
          <t>large</t>
        </is>
      </c>
      <c r="E3786" s="18" t="inlineStr">
        <is>
          <t>distance_to_river_km</t>
        </is>
      </c>
      <c r="F3786" s="18" t="inlineStr">
        <is>
          <t>spline value</t>
        </is>
      </c>
      <c r="G3786" s="18" t="n"/>
      <c r="H3786" s="33" t="n">
        <v>21.48</v>
      </c>
      <c r="I3786" s="33" t="n"/>
      <c r="J3786" s="33" t="n"/>
      <c r="K3786" s="34" t="n">
        <v>-1.074927709947261</v>
      </c>
      <c r="L3786" s="35">
        <f>IF(ISNUMBER(K3786),EXP(K3786),"")</f>
        <v/>
      </c>
      <c r="M3786" s="18" t="inlineStr">
        <is>
          <t>every value from 0.01 to 24.55 in steps of 0.01</t>
        </is>
      </c>
      <c r="N3786" s="18" t="inlineStr">
        <is>
          <t>buildings|large|distance_to_river_km</t>
        </is>
      </c>
    </row>
    <row r="3787">
      <c r="B3787" s="18" t="inlineStr">
        <is>
          <t>buildings|large|distance_to_river_km|21.49</t>
        </is>
      </c>
      <c r="C3787" s="18" t="inlineStr">
        <is>
          <t>buildings</t>
        </is>
      </c>
      <c r="D3787" s="18" t="inlineStr">
        <is>
          <t>large</t>
        </is>
      </c>
      <c r="E3787" s="18" t="inlineStr">
        <is>
          <t>distance_to_river_km</t>
        </is>
      </c>
      <c r="F3787" s="18" t="inlineStr">
        <is>
          <t>spline value</t>
        </is>
      </c>
      <c r="G3787" s="18" t="n"/>
      <c r="H3787" s="33" t="n">
        <v>21.49</v>
      </c>
      <c r="I3787" s="33" t="n"/>
      <c r="J3787" s="33" t="n"/>
      <c r="K3787" s="34" t="n">
        <v>-1.074966013409259</v>
      </c>
      <c r="L3787" s="35">
        <f>IF(ISNUMBER(K3787),EXP(K3787),"")</f>
        <v/>
      </c>
      <c r="M3787" s="18" t="inlineStr">
        <is>
          <t>every value from 0.01 to 24.55 in steps of 0.01</t>
        </is>
      </c>
      <c r="N3787" s="18" t="inlineStr">
        <is>
          <t>buildings|large|distance_to_river_km</t>
        </is>
      </c>
    </row>
    <row r="3788">
      <c r="B3788" s="18" t="inlineStr">
        <is>
          <t>buildings|large|distance_to_river_km|21.50</t>
        </is>
      </c>
      <c r="C3788" s="18" t="inlineStr">
        <is>
          <t>buildings</t>
        </is>
      </c>
      <c r="D3788" s="18" t="inlineStr">
        <is>
          <t>large</t>
        </is>
      </c>
      <c r="E3788" s="18" t="inlineStr">
        <is>
          <t>distance_to_river_km</t>
        </is>
      </c>
      <c r="F3788" s="18" t="inlineStr">
        <is>
          <t>spline value</t>
        </is>
      </c>
      <c r="G3788" s="18" t="n"/>
      <c r="H3788" s="33" t="n">
        <v>21.5</v>
      </c>
      <c r="I3788" s="33" t="n"/>
      <c r="J3788" s="33" t="n"/>
      <c r="K3788" s="34" t="n">
        <v>-1.075004125352578</v>
      </c>
      <c r="L3788" s="35">
        <f>IF(ISNUMBER(K3788),EXP(K3788),"")</f>
        <v/>
      </c>
      <c r="M3788" s="18" t="inlineStr">
        <is>
          <t>every value from 0.01 to 24.55 in steps of 0.01</t>
        </is>
      </c>
      <c r="N3788" s="18" t="inlineStr">
        <is>
          <t>buildings|large|distance_to_river_km</t>
        </is>
      </c>
    </row>
    <row r="3789">
      <c r="B3789" s="18" t="inlineStr">
        <is>
          <t>buildings|large|distance_to_river_km|21.51</t>
        </is>
      </c>
      <c r="C3789" s="18" t="inlineStr">
        <is>
          <t>buildings</t>
        </is>
      </c>
      <c r="D3789" s="18" t="inlineStr">
        <is>
          <t>large</t>
        </is>
      </c>
      <c r="E3789" s="18" t="inlineStr">
        <is>
          <t>distance_to_river_km</t>
        </is>
      </c>
      <c r="F3789" s="18" t="inlineStr">
        <is>
          <t>spline value</t>
        </is>
      </c>
      <c r="G3789" s="18" t="n"/>
      <c r="H3789" s="33" t="n">
        <v>21.51</v>
      </c>
      <c r="I3789" s="33" t="n"/>
      <c r="J3789" s="33" t="n"/>
      <c r="K3789" s="34" t="n">
        <v>-1.075042045690322</v>
      </c>
      <c r="L3789" s="35">
        <f>IF(ISNUMBER(K3789),EXP(K3789),"")</f>
        <v/>
      </c>
      <c r="M3789" s="18" t="inlineStr">
        <is>
          <t>every value from 0.01 to 24.55 in steps of 0.01</t>
        </is>
      </c>
      <c r="N3789" s="18" t="inlineStr">
        <is>
          <t>buildings|large|distance_to_river_km</t>
        </is>
      </c>
    </row>
    <row r="3790">
      <c r="B3790" s="18" t="inlineStr">
        <is>
          <t>buildings|large|distance_to_river_km|21.52</t>
        </is>
      </c>
      <c r="C3790" s="18" t="inlineStr">
        <is>
          <t>buildings</t>
        </is>
      </c>
      <c r="D3790" s="18" t="inlineStr">
        <is>
          <t>large</t>
        </is>
      </c>
      <c r="E3790" s="18" t="inlineStr">
        <is>
          <t>distance_to_river_km</t>
        </is>
      </c>
      <c r="F3790" s="18" t="inlineStr">
        <is>
          <t>spline value</t>
        </is>
      </c>
      <c r="G3790" s="18" t="n"/>
      <c r="H3790" s="33" t="n">
        <v>21.52</v>
      </c>
      <c r="I3790" s="33" t="n"/>
      <c r="J3790" s="33" t="n"/>
      <c r="K3790" s="34" t="n">
        <v>-1.075079774335594</v>
      </c>
      <c r="L3790" s="35">
        <f>IF(ISNUMBER(K3790),EXP(K3790),"")</f>
        <v/>
      </c>
      <c r="M3790" s="18" t="inlineStr">
        <is>
          <t>every value from 0.01 to 24.55 in steps of 0.01</t>
        </is>
      </c>
      <c r="N3790" s="18" t="inlineStr">
        <is>
          <t>buildings|large|distance_to_river_km</t>
        </is>
      </c>
    </row>
    <row r="3791">
      <c r="B3791" s="18" t="inlineStr">
        <is>
          <t>buildings|large|distance_to_river_km|21.53</t>
        </is>
      </c>
      <c r="C3791" s="18" t="inlineStr">
        <is>
          <t>buildings</t>
        </is>
      </c>
      <c r="D3791" s="18" t="inlineStr">
        <is>
          <t>large</t>
        </is>
      </c>
      <c r="E3791" s="18" t="inlineStr">
        <is>
          <t>distance_to_river_km</t>
        </is>
      </c>
      <c r="F3791" s="18" t="inlineStr">
        <is>
          <t>spline value</t>
        </is>
      </c>
      <c r="G3791" s="18" t="n"/>
      <c r="H3791" s="33" t="n">
        <v>21.53</v>
      </c>
      <c r="I3791" s="33" t="n"/>
      <c r="J3791" s="33" t="n"/>
      <c r="K3791" s="34" t="n">
        <v>-1.075117311201499</v>
      </c>
      <c r="L3791" s="35">
        <f>IF(ISNUMBER(K3791),EXP(K3791),"")</f>
        <v/>
      </c>
      <c r="M3791" s="18" t="inlineStr">
        <is>
          <t>every value from 0.01 to 24.55 in steps of 0.01</t>
        </is>
      </c>
      <c r="N3791" s="18" t="inlineStr">
        <is>
          <t>buildings|large|distance_to_river_km</t>
        </is>
      </c>
    </row>
    <row r="3792">
      <c r="B3792" s="18" t="inlineStr">
        <is>
          <t>buildings|large|distance_to_river_km|21.54</t>
        </is>
      </c>
      <c r="C3792" s="18" t="inlineStr">
        <is>
          <t>buildings</t>
        </is>
      </c>
      <c r="D3792" s="18" t="inlineStr">
        <is>
          <t>large</t>
        </is>
      </c>
      <c r="E3792" s="18" t="inlineStr">
        <is>
          <t>distance_to_river_km</t>
        </is>
      </c>
      <c r="F3792" s="18" t="inlineStr">
        <is>
          <t>spline value</t>
        </is>
      </c>
      <c r="G3792" s="18" t="n"/>
      <c r="H3792" s="33" t="n">
        <v>21.54</v>
      </c>
      <c r="I3792" s="33" t="n"/>
      <c r="J3792" s="33" t="n"/>
      <c r="K3792" s="34" t="n">
        <v>-1.07515465620114</v>
      </c>
      <c r="L3792" s="35">
        <f>IF(ISNUMBER(K3792),EXP(K3792),"")</f>
        <v/>
      </c>
      <c r="M3792" s="18" t="inlineStr">
        <is>
          <t>every value from 0.01 to 24.55 in steps of 0.01</t>
        </is>
      </c>
      <c r="N3792" s="18" t="inlineStr">
        <is>
          <t>buildings|large|distance_to_river_km</t>
        </is>
      </c>
    </row>
    <row r="3793">
      <c r="B3793" s="18" t="inlineStr">
        <is>
          <t>buildings|large|distance_to_river_km|21.55</t>
        </is>
      </c>
      <c r="C3793" s="18" t="inlineStr">
        <is>
          <t>buildings</t>
        </is>
      </c>
      <c r="D3793" s="18" t="inlineStr">
        <is>
          <t>large</t>
        </is>
      </c>
      <c r="E3793" s="18" t="inlineStr">
        <is>
          <t>distance_to_river_km</t>
        </is>
      </c>
      <c r="F3793" s="18" t="inlineStr">
        <is>
          <t>spline value</t>
        </is>
      </c>
      <c r="G3793" s="18" t="n"/>
      <c r="H3793" s="33" t="n">
        <v>21.55</v>
      </c>
      <c r="I3793" s="33" t="n"/>
      <c r="J3793" s="33" t="n"/>
      <c r="K3793" s="34" t="n">
        <v>-1.075191809247623</v>
      </c>
      <c r="L3793" s="35">
        <f>IF(ISNUMBER(K3793),EXP(K3793),"")</f>
        <v/>
      </c>
      <c r="M3793" s="18" t="inlineStr">
        <is>
          <t>every value from 0.01 to 24.55 in steps of 0.01</t>
        </is>
      </c>
      <c r="N3793" s="18" t="inlineStr">
        <is>
          <t>buildings|large|distance_to_river_km</t>
        </is>
      </c>
    </row>
    <row r="3794">
      <c r="B3794" s="18" t="inlineStr">
        <is>
          <t>buildings|large|distance_to_river_km|21.56</t>
        </is>
      </c>
      <c r="C3794" s="18" t="inlineStr">
        <is>
          <t>buildings</t>
        </is>
      </c>
      <c r="D3794" s="18" t="inlineStr">
        <is>
          <t>large</t>
        </is>
      </c>
      <c r="E3794" s="18" t="inlineStr">
        <is>
          <t>distance_to_river_km</t>
        </is>
      </c>
      <c r="F3794" s="18" t="inlineStr">
        <is>
          <t>spline value</t>
        </is>
      </c>
      <c r="G3794" s="18" t="n"/>
      <c r="H3794" s="33" t="n">
        <v>21.56</v>
      </c>
      <c r="I3794" s="33" t="n"/>
      <c r="J3794" s="33" t="n"/>
      <c r="K3794" s="34" t="n">
        <v>-1.07522877025405</v>
      </c>
      <c r="L3794" s="35">
        <f>IF(ISNUMBER(K3794),EXP(K3794),"")</f>
        <v/>
      </c>
      <c r="M3794" s="18" t="inlineStr">
        <is>
          <t>every value from 0.01 to 24.55 in steps of 0.01</t>
        </is>
      </c>
      <c r="N3794" s="18" t="inlineStr">
        <is>
          <t>buildings|large|distance_to_river_km</t>
        </is>
      </c>
    </row>
    <row r="3795">
      <c r="B3795" s="18" t="inlineStr">
        <is>
          <t>buildings|large|distance_to_river_km|21.57</t>
        </is>
      </c>
      <c r="C3795" s="18" t="inlineStr">
        <is>
          <t>buildings</t>
        </is>
      </c>
      <c r="D3795" s="18" t="inlineStr">
        <is>
          <t>large</t>
        </is>
      </c>
      <c r="E3795" s="18" t="inlineStr">
        <is>
          <t>distance_to_river_km</t>
        </is>
      </c>
      <c r="F3795" s="18" t="inlineStr">
        <is>
          <t>spline value</t>
        </is>
      </c>
      <c r="G3795" s="18" t="n"/>
      <c r="H3795" s="33" t="n">
        <v>21.57</v>
      </c>
      <c r="I3795" s="33" t="n"/>
      <c r="J3795" s="33" t="n"/>
      <c r="K3795" s="34" t="n">
        <v>-1.075265539133525</v>
      </c>
      <c r="L3795" s="35">
        <f>IF(ISNUMBER(K3795),EXP(K3795),"")</f>
        <v/>
      </c>
      <c r="M3795" s="18" t="inlineStr">
        <is>
          <t>every value from 0.01 to 24.55 in steps of 0.01</t>
        </is>
      </c>
      <c r="N3795" s="18" t="inlineStr">
        <is>
          <t>buildings|large|distance_to_river_km</t>
        </is>
      </c>
    </row>
    <row r="3796">
      <c r="B3796" s="18" t="inlineStr">
        <is>
          <t>buildings|large|distance_to_river_km|21.58</t>
        </is>
      </c>
      <c r="C3796" s="18" t="inlineStr">
        <is>
          <t>buildings</t>
        </is>
      </c>
      <c r="D3796" s="18" t="inlineStr">
        <is>
          <t>large</t>
        </is>
      </c>
      <c r="E3796" s="18" t="inlineStr">
        <is>
          <t>distance_to_river_km</t>
        </is>
      </c>
      <c r="F3796" s="18" t="inlineStr">
        <is>
          <t>spline value</t>
        </is>
      </c>
      <c r="G3796" s="18" t="n"/>
      <c r="H3796" s="33" t="n">
        <v>21.58</v>
      </c>
      <c r="I3796" s="33" t="n"/>
      <c r="J3796" s="33" t="n"/>
      <c r="K3796" s="34" t="n">
        <v>-1.075302115799154</v>
      </c>
      <c r="L3796" s="35">
        <f>IF(ISNUMBER(K3796),EXP(K3796),"")</f>
        <v/>
      </c>
      <c r="M3796" s="18" t="inlineStr">
        <is>
          <t>every value from 0.01 to 24.55 in steps of 0.01</t>
        </is>
      </c>
      <c r="N3796" s="18" t="inlineStr">
        <is>
          <t>buildings|large|distance_to_river_km</t>
        </is>
      </c>
    </row>
    <row r="3797">
      <c r="B3797" s="18" t="inlineStr">
        <is>
          <t>buildings|large|distance_to_river_km|21.59</t>
        </is>
      </c>
      <c r="C3797" s="18" t="inlineStr">
        <is>
          <t>buildings</t>
        </is>
      </c>
      <c r="D3797" s="18" t="inlineStr">
        <is>
          <t>large</t>
        </is>
      </c>
      <c r="E3797" s="18" t="inlineStr">
        <is>
          <t>distance_to_river_km</t>
        </is>
      </c>
      <c r="F3797" s="18" t="inlineStr">
        <is>
          <t>spline value</t>
        </is>
      </c>
      <c r="G3797" s="18" t="n"/>
      <c r="H3797" s="33" t="n">
        <v>21.59</v>
      </c>
      <c r="I3797" s="33" t="n"/>
      <c r="J3797" s="33" t="n"/>
      <c r="K3797" s="34" t="n">
        <v>-1.075338500164039</v>
      </c>
      <c r="L3797" s="35">
        <f>IF(ISNUMBER(K3797),EXP(K3797),"")</f>
        <v/>
      </c>
      <c r="M3797" s="18" t="inlineStr">
        <is>
          <t>every value from 0.01 to 24.55 in steps of 0.01</t>
        </is>
      </c>
      <c r="N3797" s="18" t="inlineStr">
        <is>
          <t>buildings|large|distance_to_river_km</t>
        </is>
      </c>
    </row>
    <row r="3798">
      <c r="B3798" s="18" t="inlineStr">
        <is>
          <t>buildings|large|distance_to_river_km|21.60</t>
        </is>
      </c>
      <c r="C3798" s="18" t="inlineStr">
        <is>
          <t>buildings</t>
        </is>
      </c>
      <c r="D3798" s="18" t="inlineStr">
        <is>
          <t>large</t>
        </is>
      </c>
      <c r="E3798" s="18" t="inlineStr">
        <is>
          <t>distance_to_river_km</t>
        </is>
      </c>
      <c r="F3798" s="18" t="inlineStr">
        <is>
          <t>spline value</t>
        </is>
      </c>
      <c r="G3798" s="18" t="n"/>
      <c r="H3798" s="33" t="n">
        <v>21.6</v>
      </c>
      <c r="I3798" s="33" t="n"/>
      <c r="J3798" s="33" t="n"/>
      <c r="K3798" s="34" t="n">
        <v>-1.075374692141285</v>
      </c>
      <c r="L3798" s="35">
        <f>IF(ISNUMBER(K3798),EXP(K3798),"")</f>
        <v/>
      </c>
      <c r="M3798" s="18" t="inlineStr">
        <is>
          <t>every value from 0.01 to 24.55 in steps of 0.01</t>
        </is>
      </c>
      <c r="N3798" s="18" t="inlineStr">
        <is>
          <t>buildings|large|distance_to_river_km</t>
        </is>
      </c>
    </row>
    <row r="3799">
      <c r="B3799" s="18" t="inlineStr">
        <is>
          <t>buildings|large|distance_to_river_km|21.61</t>
        </is>
      </c>
      <c r="C3799" s="18" t="inlineStr">
        <is>
          <t>buildings</t>
        </is>
      </c>
      <c r="D3799" s="18" t="inlineStr">
        <is>
          <t>large</t>
        </is>
      </c>
      <c r="E3799" s="18" t="inlineStr">
        <is>
          <t>distance_to_river_km</t>
        </is>
      </c>
      <c r="F3799" s="18" t="inlineStr">
        <is>
          <t>spline value</t>
        </is>
      </c>
      <c r="G3799" s="18" t="n"/>
      <c r="H3799" s="33" t="n">
        <v>21.61</v>
      </c>
      <c r="I3799" s="33" t="n"/>
      <c r="J3799" s="33" t="n"/>
      <c r="K3799" s="34" t="n">
        <v>-1.075410691643996</v>
      </c>
      <c r="L3799" s="35">
        <f>IF(ISNUMBER(K3799),EXP(K3799),"")</f>
        <v/>
      </c>
      <c r="M3799" s="18" t="inlineStr">
        <is>
          <t>every value from 0.01 to 24.55 in steps of 0.01</t>
        </is>
      </c>
      <c r="N3799" s="18" t="inlineStr">
        <is>
          <t>buildings|large|distance_to_river_km</t>
        </is>
      </c>
    </row>
    <row r="3800">
      <c r="B3800" s="18" t="inlineStr">
        <is>
          <t>buildings|large|distance_to_river_km|21.62</t>
        </is>
      </c>
      <c r="C3800" s="18" t="inlineStr">
        <is>
          <t>buildings</t>
        </is>
      </c>
      <c r="D3800" s="18" t="inlineStr">
        <is>
          <t>large</t>
        </is>
      </c>
      <c r="E3800" s="18" t="inlineStr">
        <is>
          <t>distance_to_river_km</t>
        </is>
      </c>
      <c r="F3800" s="18" t="inlineStr">
        <is>
          <t>spline value</t>
        </is>
      </c>
      <c r="G3800" s="18" t="n"/>
      <c r="H3800" s="33" t="n">
        <v>21.62</v>
      </c>
      <c r="I3800" s="33" t="n"/>
      <c r="J3800" s="33" t="n"/>
      <c r="K3800" s="34" t="n">
        <v>-1.075446498585277</v>
      </c>
      <c r="L3800" s="35">
        <f>IF(ISNUMBER(K3800),EXP(K3800),"")</f>
        <v/>
      </c>
      <c r="M3800" s="18" t="inlineStr">
        <is>
          <t>every value from 0.01 to 24.55 in steps of 0.01</t>
        </is>
      </c>
      <c r="N3800" s="18" t="inlineStr">
        <is>
          <t>buildings|large|distance_to_river_km</t>
        </is>
      </c>
    </row>
    <row r="3801">
      <c r="B3801" s="18" t="inlineStr">
        <is>
          <t>buildings|large|distance_to_river_km|21.63</t>
        </is>
      </c>
      <c r="C3801" s="18" t="inlineStr">
        <is>
          <t>buildings</t>
        </is>
      </c>
      <c r="D3801" s="18" t="inlineStr">
        <is>
          <t>large</t>
        </is>
      </c>
      <c r="E3801" s="18" t="inlineStr">
        <is>
          <t>distance_to_river_km</t>
        </is>
      </c>
      <c r="F3801" s="18" t="inlineStr">
        <is>
          <t>spline value</t>
        </is>
      </c>
      <c r="G3801" s="18" t="n"/>
      <c r="H3801" s="33" t="n">
        <v>21.63</v>
      </c>
      <c r="I3801" s="33" t="n"/>
      <c r="J3801" s="33" t="n"/>
      <c r="K3801" s="34" t="n">
        <v>-1.07548211287823</v>
      </c>
      <c r="L3801" s="35">
        <f>IF(ISNUMBER(K3801),EXP(K3801),"")</f>
        <v/>
      </c>
      <c r="M3801" s="18" t="inlineStr">
        <is>
          <t>every value from 0.01 to 24.55 in steps of 0.01</t>
        </is>
      </c>
      <c r="N3801" s="18" t="inlineStr">
        <is>
          <t>buildings|large|distance_to_river_km</t>
        </is>
      </c>
    </row>
    <row r="3802">
      <c r="B3802" s="18" t="inlineStr">
        <is>
          <t>buildings|large|distance_to_river_km|21.64</t>
        </is>
      </c>
      <c r="C3802" s="18" t="inlineStr">
        <is>
          <t>buildings</t>
        </is>
      </c>
      <c r="D3802" s="18" t="inlineStr">
        <is>
          <t>large</t>
        </is>
      </c>
      <c r="E3802" s="18" t="inlineStr">
        <is>
          <t>distance_to_river_km</t>
        </is>
      </c>
      <c r="F3802" s="18" t="inlineStr">
        <is>
          <t>spline value</t>
        </is>
      </c>
      <c r="G3802" s="18" t="n"/>
      <c r="H3802" s="33" t="n">
        <v>21.64</v>
      </c>
      <c r="I3802" s="33" t="n"/>
      <c r="J3802" s="33" t="n"/>
      <c r="K3802" s="34" t="n">
        <v>-1.07551753443596</v>
      </c>
      <c r="L3802" s="35">
        <f>IF(ISNUMBER(K3802),EXP(K3802),"")</f>
        <v/>
      </c>
      <c r="M3802" s="18" t="inlineStr">
        <is>
          <t>every value from 0.01 to 24.55 in steps of 0.01</t>
        </is>
      </c>
      <c r="N3802" s="18" t="inlineStr">
        <is>
          <t>buildings|large|distance_to_river_km</t>
        </is>
      </c>
    </row>
    <row r="3803">
      <c r="B3803" s="18" t="inlineStr">
        <is>
          <t>buildings|large|distance_to_river_km|21.65</t>
        </is>
      </c>
      <c r="C3803" s="18" t="inlineStr">
        <is>
          <t>buildings</t>
        </is>
      </c>
      <c r="D3803" s="18" t="inlineStr">
        <is>
          <t>large</t>
        </is>
      </c>
      <c r="E3803" s="18" t="inlineStr">
        <is>
          <t>distance_to_river_km</t>
        </is>
      </c>
      <c r="F3803" s="18" t="inlineStr">
        <is>
          <t>spline value</t>
        </is>
      </c>
      <c r="G3803" s="18" t="n"/>
      <c r="H3803" s="33" t="n">
        <v>21.65</v>
      </c>
      <c r="I3803" s="33" t="n"/>
      <c r="J3803" s="33" t="n"/>
      <c r="K3803" s="34" t="n">
        <v>-1.075552763171572</v>
      </c>
      <c r="L3803" s="35">
        <f>IF(ISNUMBER(K3803),EXP(K3803),"")</f>
        <v/>
      </c>
      <c r="M3803" s="18" t="inlineStr">
        <is>
          <t>every value from 0.01 to 24.55 in steps of 0.01</t>
        </is>
      </c>
      <c r="N3803" s="18" t="inlineStr">
        <is>
          <t>buildings|large|distance_to_river_km</t>
        </is>
      </c>
    </row>
    <row r="3804">
      <c r="B3804" s="18" t="inlineStr">
        <is>
          <t>buildings|large|distance_to_river_km|21.66</t>
        </is>
      </c>
      <c r="C3804" s="18" t="inlineStr">
        <is>
          <t>buildings</t>
        </is>
      </c>
      <c r="D3804" s="18" t="inlineStr">
        <is>
          <t>large</t>
        </is>
      </c>
      <c r="E3804" s="18" t="inlineStr">
        <is>
          <t>distance_to_river_km</t>
        </is>
      </c>
      <c r="F3804" s="18" t="inlineStr">
        <is>
          <t>spline value</t>
        </is>
      </c>
      <c r="G3804" s="18" t="n"/>
      <c r="H3804" s="33" t="n">
        <v>21.66</v>
      </c>
      <c r="I3804" s="33" t="n"/>
      <c r="J3804" s="33" t="n"/>
      <c r="K3804" s="34" t="n">
        <v>-1.075587798998168</v>
      </c>
      <c r="L3804" s="35">
        <f>IF(ISNUMBER(K3804),EXP(K3804),"")</f>
        <v/>
      </c>
      <c r="M3804" s="18" t="inlineStr">
        <is>
          <t>every value from 0.01 to 24.55 in steps of 0.01</t>
        </is>
      </c>
      <c r="N3804" s="18" t="inlineStr">
        <is>
          <t>buildings|large|distance_to_river_km</t>
        </is>
      </c>
    </row>
    <row r="3805">
      <c r="B3805" s="18" t="inlineStr">
        <is>
          <t>buildings|large|distance_to_river_km|21.67</t>
        </is>
      </c>
      <c r="C3805" s="18" t="inlineStr">
        <is>
          <t>buildings</t>
        </is>
      </c>
      <c r="D3805" s="18" t="inlineStr">
        <is>
          <t>large</t>
        </is>
      </c>
      <c r="E3805" s="18" t="inlineStr">
        <is>
          <t>distance_to_river_km</t>
        </is>
      </c>
      <c r="F3805" s="18" t="inlineStr">
        <is>
          <t>spline value</t>
        </is>
      </c>
      <c r="G3805" s="18" t="n"/>
      <c r="H3805" s="33" t="n">
        <v>21.67</v>
      </c>
      <c r="I3805" s="33" t="n"/>
      <c r="J3805" s="33" t="n"/>
      <c r="K3805" s="34" t="n">
        <v>-1.075622641828854</v>
      </c>
      <c r="L3805" s="35">
        <f>IF(ISNUMBER(K3805),EXP(K3805),"")</f>
        <v/>
      </c>
      <c r="M3805" s="18" t="inlineStr">
        <is>
          <t>every value from 0.01 to 24.55 in steps of 0.01</t>
        </is>
      </c>
      <c r="N3805" s="18" t="inlineStr">
        <is>
          <t>buildings|large|distance_to_river_km</t>
        </is>
      </c>
    </row>
    <row r="3806">
      <c r="B3806" s="18" t="inlineStr">
        <is>
          <t>buildings|large|distance_to_river_km|21.68</t>
        </is>
      </c>
      <c r="C3806" s="18" t="inlineStr">
        <is>
          <t>buildings</t>
        </is>
      </c>
      <c r="D3806" s="18" t="inlineStr">
        <is>
          <t>large</t>
        </is>
      </c>
      <c r="E3806" s="18" t="inlineStr">
        <is>
          <t>distance_to_river_km</t>
        </is>
      </c>
      <c r="F3806" s="18" t="inlineStr">
        <is>
          <t>spline value</t>
        </is>
      </c>
      <c r="G3806" s="18" t="n"/>
      <c r="H3806" s="33" t="n">
        <v>21.68</v>
      </c>
      <c r="I3806" s="33" t="n"/>
      <c r="J3806" s="33" t="n"/>
      <c r="K3806" s="34" t="n">
        <v>-1.075657291576734</v>
      </c>
      <c r="L3806" s="35">
        <f>IF(ISNUMBER(K3806),EXP(K3806),"")</f>
        <v/>
      </c>
      <c r="M3806" s="18" t="inlineStr">
        <is>
          <t>every value from 0.01 to 24.55 in steps of 0.01</t>
        </is>
      </c>
      <c r="N3806" s="18" t="inlineStr">
        <is>
          <t>buildings|large|distance_to_river_km</t>
        </is>
      </c>
    </row>
    <row r="3807">
      <c r="B3807" s="18" t="inlineStr">
        <is>
          <t>buildings|large|distance_to_river_km|21.69</t>
        </is>
      </c>
      <c r="C3807" s="18" t="inlineStr">
        <is>
          <t>buildings</t>
        </is>
      </c>
      <c r="D3807" s="18" t="inlineStr">
        <is>
          <t>large</t>
        </is>
      </c>
      <c r="E3807" s="18" t="inlineStr">
        <is>
          <t>distance_to_river_km</t>
        </is>
      </c>
      <c r="F3807" s="18" t="inlineStr">
        <is>
          <t>spline value</t>
        </is>
      </c>
      <c r="G3807" s="18" t="n"/>
      <c r="H3807" s="33" t="n">
        <v>21.69</v>
      </c>
      <c r="I3807" s="33" t="n"/>
      <c r="J3807" s="33" t="n"/>
      <c r="K3807" s="34" t="n">
        <v>-1.07569174815491</v>
      </c>
      <c r="L3807" s="35">
        <f>IF(ISNUMBER(K3807),EXP(K3807),"")</f>
        <v/>
      </c>
      <c r="M3807" s="18" t="inlineStr">
        <is>
          <t>every value from 0.01 to 24.55 in steps of 0.01</t>
        </is>
      </c>
      <c r="N3807" s="18" t="inlineStr">
        <is>
          <t>buildings|large|distance_to_river_km</t>
        </is>
      </c>
    </row>
    <row r="3808">
      <c r="B3808" s="18" t="inlineStr">
        <is>
          <t>buildings|large|distance_to_river_km|21.70</t>
        </is>
      </c>
      <c r="C3808" s="18" t="inlineStr">
        <is>
          <t>buildings</t>
        </is>
      </c>
      <c r="D3808" s="18" t="inlineStr">
        <is>
          <t>large</t>
        </is>
      </c>
      <c r="E3808" s="18" t="inlineStr">
        <is>
          <t>distance_to_river_km</t>
        </is>
      </c>
      <c r="F3808" s="18" t="inlineStr">
        <is>
          <t>spline value</t>
        </is>
      </c>
      <c r="G3808" s="18" t="n"/>
      <c r="H3808" s="33" t="n">
        <v>21.7</v>
      </c>
      <c r="I3808" s="33" t="n"/>
      <c r="J3808" s="33" t="n"/>
      <c r="K3808" s="34" t="n">
        <v>-1.075726011476488</v>
      </c>
      <c r="L3808" s="35">
        <f>IF(ISNUMBER(K3808),EXP(K3808),"")</f>
        <v/>
      </c>
      <c r="M3808" s="18" t="inlineStr">
        <is>
          <t>every value from 0.01 to 24.55 in steps of 0.01</t>
        </is>
      </c>
      <c r="N3808" s="18" t="inlineStr">
        <is>
          <t>buildings|large|distance_to_river_km</t>
        </is>
      </c>
    </row>
    <row r="3809">
      <c r="B3809" s="18" t="inlineStr">
        <is>
          <t>buildings|large|distance_to_river_km|21.71</t>
        </is>
      </c>
      <c r="C3809" s="18" t="inlineStr">
        <is>
          <t>buildings</t>
        </is>
      </c>
      <c r="D3809" s="18" t="inlineStr">
        <is>
          <t>large</t>
        </is>
      </c>
      <c r="E3809" s="18" t="inlineStr">
        <is>
          <t>distance_to_river_km</t>
        </is>
      </c>
      <c r="F3809" s="18" t="inlineStr">
        <is>
          <t>spline value</t>
        </is>
      </c>
      <c r="G3809" s="18" t="n"/>
      <c r="H3809" s="33" t="n">
        <v>21.71</v>
      </c>
      <c r="I3809" s="33" t="n"/>
      <c r="J3809" s="33" t="n"/>
      <c r="K3809" s="34" t="n">
        <v>-1.075760081454571</v>
      </c>
      <c r="L3809" s="35">
        <f>IF(ISNUMBER(K3809),EXP(K3809),"")</f>
        <v/>
      </c>
      <c r="M3809" s="18" t="inlineStr">
        <is>
          <t>every value from 0.01 to 24.55 in steps of 0.01</t>
        </is>
      </c>
      <c r="N3809" s="18" t="inlineStr">
        <is>
          <t>buildings|large|distance_to_river_km</t>
        </is>
      </c>
    </row>
    <row r="3810">
      <c r="B3810" s="18" t="inlineStr">
        <is>
          <t>buildings|large|distance_to_river_km|21.72</t>
        </is>
      </c>
      <c r="C3810" s="18" t="inlineStr">
        <is>
          <t>buildings</t>
        </is>
      </c>
      <c r="D3810" s="18" t="inlineStr">
        <is>
          <t>large</t>
        </is>
      </c>
      <c r="E3810" s="18" t="inlineStr">
        <is>
          <t>distance_to_river_km</t>
        </is>
      </c>
      <c r="F3810" s="18" t="inlineStr">
        <is>
          <t>spline value</t>
        </is>
      </c>
      <c r="G3810" s="18" t="n"/>
      <c r="H3810" s="33" t="n">
        <v>21.72</v>
      </c>
      <c r="I3810" s="33" t="n"/>
      <c r="J3810" s="33" t="n"/>
      <c r="K3810" s="34" t="n">
        <v>-1.075793958002264</v>
      </c>
      <c r="L3810" s="35">
        <f>IF(ISNUMBER(K3810),EXP(K3810),"")</f>
        <v/>
      </c>
      <c r="M3810" s="18" t="inlineStr">
        <is>
          <t>every value from 0.01 to 24.55 in steps of 0.01</t>
        </is>
      </c>
      <c r="N3810" s="18" t="inlineStr">
        <is>
          <t>buildings|large|distance_to_river_km</t>
        </is>
      </c>
    </row>
    <row r="3811">
      <c r="B3811" s="18" t="inlineStr">
        <is>
          <t>buildings|large|distance_to_river_km|21.73</t>
        </is>
      </c>
      <c r="C3811" s="18" t="inlineStr">
        <is>
          <t>buildings</t>
        </is>
      </c>
      <c r="D3811" s="18" t="inlineStr">
        <is>
          <t>large</t>
        </is>
      </c>
      <c r="E3811" s="18" t="inlineStr">
        <is>
          <t>distance_to_river_km</t>
        </is>
      </c>
      <c r="F3811" s="18" t="inlineStr">
        <is>
          <t>spline value</t>
        </is>
      </c>
      <c r="G3811" s="18" t="n"/>
      <c r="H3811" s="33" t="n">
        <v>21.73</v>
      </c>
      <c r="I3811" s="33" t="n"/>
      <c r="J3811" s="33" t="n"/>
      <c r="K3811" s="34" t="n">
        <v>-1.075827641032671</v>
      </c>
      <c r="L3811" s="35">
        <f>IF(ISNUMBER(K3811),EXP(K3811),"")</f>
        <v/>
      </c>
      <c r="M3811" s="18" t="inlineStr">
        <is>
          <t>every value from 0.01 to 24.55 in steps of 0.01</t>
        </is>
      </c>
      <c r="N3811" s="18" t="inlineStr">
        <is>
          <t>buildings|large|distance_to_river_km</t>
        </is>
      </c>
    </row>
    <row r="3812">
      <c r="B3812" s="18" t="inlineStr">
        <is>
          <t>buildings|large|distance_to_river_km|21.74</t>
        </is>
      </c>
      <c r="C3812" s="18" t="inlineStr">
        <is>
          <t>buildings</t>
        </is>
      </c>
      <c r="D3812" s="18" t="inlineStr">
        <is>
          <t>large</t>
        </is>
      </c>
      <c r="E3812" s="18" t="inlineStr">
        <is>
          <t>distance_to_river_km</t>
        </is>
      </c>
      <c r="F3812" s="18" t="inlineStr">
        <is>
          <t>spline value</t>
        </is>
      </c>
      <c r="G3812" s="18" t="n"/>
      <c r="H3812" s="33" t="n">
        <v>21.74</v>
      </c>
      <c r="I3812" s="33" t="n"/>
      <c r="J3812" s="33" t="n"/>
      <c r="K3812" s="34" t="n">
        <v>-1.075861130458895</v>
      </c>
      <c r="L3812" s="35">
        <f>IF(ISNUMBER(K3812),EXP(K3812),"")</f>
        <v/>
      </c>
      <c r="M3812" s="18" t="inlineStr">
        <is>
          <t>every value from 0.01 to 24.55 in steps of 0.01</t>
        </is>
      </c>
      <c r="N3812" s="18" t="inlineStr">
        <is>
          <t>buildings|large|distance_to_river_km</t>
        </is>
      </c>
    </row>
    <row r="3813">
      <c r="B3813" s="18" t="inlineStr">
        <is>
          <t>buildings|large|distance_to_river_km|21.75</t>
        </is>
      </c>
      <c r="C3813" s="18" t="inlineStr">
        <is>
          <t>buildings</t>
        </is>
      </c>
      <c r="D3813" s="18" t="inlineStr">
        <is>
          <t>large</t>
        </is>
      </c>
      <c r="E3813" s="18" t="inlineStr">
        <is>
          <t>distance_to_river_km</t>
        </is>
      </c>
      <c r="F3813" s="18" t="inlineStr">
        <is>
          <t>spline value</t>
        </is>
      </c>
      <c r="G3813" s="18" t="n"/>
      <c r="H3813" s="33" t="n">
        <v>21.75</v>
      </c>
      <c r="I3813" s="33" t="n"/>
      <c r="J3813" s="33" t="n"/>
      <c r="K3813" s="34" t="n">
        <v>-1.07589442619404</v>
      </c>
      <c r="L3813" s="35">
        <f>IF(ISNUMBER(K3813),EXP(K3813),"")</f>
        <v/>
      </c>
      <c r="M3813" s="18" t="inlineStr">
        <is>
          <t>every value from 0.01 to 24.55 in steps of 0.01</t>
        </is>
      </c>
      <c r="N3813" s="18" t="inlineStr">
        <is>
          <t>buildings|large|distance_to_river_km</t>
        </is>
      </c>
    </row>
    <row r="3814">
      <c r="B3814" s="18" t="inlineStr">
        <is>
          <t>buildings|large|distance_to_river_km|21.76</t>
        </is>
      </c>
      <c r="C3814" s="18" t="inlineStr">
        <is>
          <t>buildings</t>
        </is>
      </c>
      <c r="D3814" s="18" t="inlineStr">
        <is>
          <t>large</t>
        </is>
      </c>
      <c r="E3814" s="18" t="inlineStr">
        <is>
          <t>distance_to_river_km</t>
        </is>
      </c>
      <c r="F3814" s="18" t="inlineStr">
        <is>
          <t>spline value</t>
        </is>
      </c>
      <c r="G3814" s="18" t="n"/>
      <c r="H3814" s="33" t="n">
        <v>21.76</v>
      </c>
      <c r="I3814" s="33" t="n"/>
      <c r="J3814" s="33" t="n"/>
      <c r="K3814" s="34" t="n">
        <v>-1.075927528151212</v>
      </c>
      <c r="L3814" s="35">
        <f>IF(ISNUMBER(K3814),EXP(K3814),"")</f>
        <v/>
      </c>
      <c r="M3814" s="18" t="inlineStr">
        <is>
          <t>every value from 0.01 to 24.55 in steps of 0.01</t>
        </is>
      </c>
      <c r="N3814" s="18" t="inlineStr">
        <is>
          <t>buildings|large|distance_to_river_km</t>
        </is>
      </c>
    </row>
    <row r="3815">
      <c r="B3815" s="18" t="inlineStr">
        <is>
          <t>buildings|large|distance_to_river_km|21.77</t>
        </is>
      </c>
      <c r="C3815" s="18" t="inlineStr">
        <is>
          <t>buildings</t>
        </is>
      </c>
      <c r="D3815" s="18" t="inlineStr">
        <is>
          <t>large</t>
        </is>
      </c>
      <c r="E3815" s="18" t="inlineStr">
        <is>
          <t>distance_to_river_km</t>
        </is>
      </c>
      <c r="F3815" s="18" t="inlineStr">
        <is>
          <t>spline value</t>
        </is>
      </c>
      <c r="G3815" s="18" t="n"/>
      <c r="H3815" s="33" t="n">
        <v>21.77</v>
      </c>
      <c r="I3815" s="33" t="n"/>
      <c r="J3815" s="33" t="n"/>
      <c r="K3815" s="34" t="n">
        <v>-1.075960436243512</v>
      </c>
      <c r="L3815" s="35">
        <f>IF(ISNUMBER(K3815),EXP(K3815),"")</f>
        <v/>
      </c>
      <c r="M3815" s="18" t="inlineStr">
        <is>
          <t>every value from 0.01 to 24.55 in steps of 0.01</t>
        </is>
      </c>
      <c r="N3815" s="18" t="inlineStr">
        <is>
          <t>buildings|large|distance_to_river_km</t>
        </is>
      </c>
    </row>
    <row r="3816">
      <c r="B3816" s="18" t="inlineStr">
        <is>
          <t>buildings|large|distance_to_river_km|21.78</t>
        </is>
      </c>
      <c r="C3816" s="18" t="inlineStr">
        <is>
          <t>buildings</t>
        </is>
      </c>
      <c r="D3816" s="18" t="inlineStr">
        <is>
          <t>large</t>
        </is>
      </c>
      <c r="E3816" s="18" t="inlineStr">
        <is>
          <t>distance_to_river_km</t>
        </is>
      </c>
      <c r="F3816" s="18" t="inlineStr">
        <is>
          <t>spline value</t>
        </is>
      </c>
      <c r="G3816" s="18" t="n"/>
      <c r="H3816" s="33" t="n">
        <v>21.78</v>
      </c>
      <c r="I3816" s="33" t="n"/>
      <c r="J3816" s="33" t="n"/>
      <c r="K3816" s="34" t="n">
        <v>-1.075993150384047</v>
      </c>
      <c r="L3816" s="35">
        <f>IF(ISNUMBER(K3816),EXP(K3816),"")</f>
        <v/>
      </c>
      <c r="M3816" s="18" t="inlineStr">
        <is>
          <t>every value from 0.01 to 24.55 in steps of 0.01</t>
        </is>
      </c>
      <c r="N3816" s="18" t="inlineStr">
        <is>
          <t>buildings|large|distance_to_river_km</t>
        </is>
      </c>
    </row>
    <row r="3817">
      <c r="B3817" s="18" t="inlineStr">
        <is>
          <t>buildings|large|distance_to_river_km|21.79</t>
        </is>
      </c>
      <c r="C3817" s="18" t="inlineStr">
        <is>
          <t>buildings</t>
        </is>
      </c>
      <c r="D3817" s="18" t="inlineStr">
        <is>
          <t>large</t>
        </is>
      </c>
      <c r="E3817" s="18" t="inlineStr">
        <is>
          <t>distance_to_river_km</t>
        </is>
      </c>
      <c r="F3817" s="18" t="inlineStr">
        <is>
          <t>spline value</t>
        </is>
      </c>
      <c r="G3817" s="18" t="n"/>
      <c r="H3817" s="33" t="n">
        <v>21.79</v>
      </c>
      <c r="I3817" s="33" t="n"/>
      <c r="J3817" s="33" t="n"/>
      <c r="K3817" s="34" t="n">
        <v>-1.07602567048592</v>
      </c>
      <c r="L3817" s="35">
        <f>IF(ISNUMBER(K3817),EXP(K3817),"")</f>
        <v/>
      </c>
      <c r="M3817" s="18" t="inlineStr">
        <is>
          <t>every value from 0.01 to 24.55 in steps of 0.01</t>
        </is>
      </c>
      <c r="N3817" s="18" t="inlineStr">
        <is>
          <t>buildings|large|distance_to_river_km</t>
        </is>
      </c>
    </row>
    <row r="3818">
      <c r="B3818" s="18" t="inlineStr">
        <is>
          <t>buildings|large|distance_to_river_km|21.80</t>
        </is>
      </c>
      <c r="C3818" s="18" t="inlineStr">
        <is>
          <t>buildings</t>
        </is>
      </c>
      <c r="D3818" s="18" t="inlineStr">
        <is>
          <t>large</t>
        </is>
      </c>
      <c r="E3818" s="18" t="inlineStr">
        <is>
          <t>distance_to_river_km</t>
        </is>
      </c>
      <c r="F3818" s="18" t="inlineStr">
        <is>
          <t>spline value</t>
        </is>
      </c>
      <c r="G3818" s="18" t="n"/>
      <c r="H3818" s="33" t="n">
        <v>21.8</v>
      </c>
      <c r="I3818" s="33" t="n"/>
      <c r="J3818" s="33" t="n"/>
      <c r="K3818" s="34" t="n">
        <v>-1.076057996462234</v>
      </c>
      <c r="L3818" s="35">
        <f>IF(ISNUMBER(K3818),EXP(K3818),"")</f>
        <v/>
      </c>
      <c r="M3818" s="18" t="inlineStr">
        <is>
          <t>every value from 0.01 to 24.55 in steps of 0.01</t>
        </is>
      </c>
      <c r="N3818" s="18" t="inlineStr">
        <is>
          <t>buildings|large|distance_to_river_km</t>
        </is>
      </c>
    </row>
    <row r="3819">
      <c r="B3819" s="18" t="inlineStr">
        <is>
          <t>buildings|large|distance_to_river_km|21.81</t>
        </is>
      </c>
      <c r="C3819" s="18" t="inlineStr">
        <is>
          <t>buildings</t>
        </is>
      </c>
      <c r="D3819" s="18" t="inlineStr">
        <is>
          <t>large</t>
        </is>
      </c>
      <c r="E3819" s="18" t="inlineStr">
        <is>
          <t>distance_to_river_km</t>
        </is>
      </c>
      <c r="F3819" s="18" t="inlineStr">
        <is>
          <t>spline value</t>
        </is>
      </c>
      <c r="G3819" s="18" t="n"/>
      <c r="H3819" s="33" t="n">
        <v>21.81</v>
      </c>
      <c r="I3819" s="33" t="n"/>
      <c r="J3819" s="33" t="n"/>
      <c r="K3819" s="34" t="n">
        <v>-1.076090128226095</v>
      </c>
      <c r="L3819" s="35">
        <f>IF(ISNUMBER(K3819),EXP(K3819),"")</f>
        <v/>
      </c>
      <c r="M3819" s="18" t="inlineStr">
        <is>
          <t>every value from 0.01 to 24.55 in steps of 0.01</t>
        </is>
      </c>
      <c r="N3819" s="18" t="inlineStr">
        <is>
          <t>buildings|large|distance_to_river_km</t>
        </is>
      </c>
    </row>
    <row r="3820">
      <c r="B3820" s="18" t="inlineStr">
        <is>
          <t>buildings|large|distance_to_river_km|21.82</t>
        </is>
      </c>
      <c r="C3820" s="18" t="inlineStr">
        <is>
          <t>buildings</t>
        </is>
      </c>
      <c r="D3820" s="18" t="inlineStr">
        <is>
          <t>large</t>
        </is>
      </c>
      <c r="E3820" s="18" t="inlineStr">
        <is>
          <t>distance_to_river_km</t>
        </is>
      </c>
      <c r="F3820" s="18" t="inlineStr">
        <is>
          <t>spline value</t>
        </is>
      </c>
      <c r="G3820" s="18" t="n"/>
      <c r="H3820" s="33" t="n">
        <v>21.82</v>
      </c>
      <c r="I3820" s="33" t="n"/>
      <c r="J3820" s="33" t="n"/>
      <c r="K3820" s="34" t="n">
        <v>-1.076122065690605</v>
      </c>
      <c r="L3820" s="35">
        <f>IF(ISNUMBER(K3820),EXP(K3820),"")</f>
        <v/>
      </c>
      <c r="M3820" s="18" t="inlineStr">
        <is>
          <t>every value from 0.01 to 24.55 in steps of 0.01</t>
        </is>
      </c>
      <c r="N3820" s="18" t="inlineStr">
        <is>
          <t>buildings|large|distance_to_river_km</t>
        </is>
      </c>
    </row>
    <row r="3821">
      <c r="B3821" s="18" t="inlineStr">
        <is>
          <t>buildings|large|distance_to_river_km|21.83</t>
        </is>
      </c>
      <c r="C3821" s="18" t="inlineStr">
        <is>
          <t>buildings</t>
        </is>
      </c>
      <c r="D3821" s="18" t="inlineStr">
        <is>
          <t>large</t>
        </is>
      </c>
      <c r="E3821" s="18" t="inlineStr">
        <is>
          <t>distance_to_river_km</t>
        </is>
      </c>
      <c r="F3821" s="18" t="inlineStr">
        <is>
          <t>spline value</t>
        </is>
      </c>
      <c r="G3821" s="18" t="n"/>
      <c r="H3821" s="33" t="n">
        <v>21.83</v>
      </c>
      <c r="I3821" s="33" t="n"/>
      <c r="J3821" s="33" t="n"/>
      <c r="K3821" s="34" t="n">
        <v>-1.07615380876887</v>
      </c>
      <c r="L3821" s="35">
        <f>IF(ISNUMBER(K3821),EXP(K3821),"")</f>
        <v/>
      </c>
      <c r="M3821" s="18" t="inlineStr">
        <is>
          <t>every value from 0.01 to 24.55 in steps of 0.01</t>
        </is>
      </c>
      <c r="N3821" s="18" t="inlineStr">
        <is>
          <t>buildings|large|distance_to_river_km</t>
        </is>
      </c>
    </row>
    <row r="3822">
      <c r="B3822" s="18" t="inlineStr">
        <is>
          <t>buildings|large|distance_to_river_km|21.84</t>
        </is>
      </c>
      <c r="C3822" s="18" t="inlineStr">
        <is>
          <t>buildings</t>
        </is>
      </c>
      <c r="D3822" s="18" t="inlineStr">
        <is>
          <t>large</t>
        </is>
      </c>
      <c r="E3822" s="18" t="inlineStr">
        <is>
          <t>distance_to_river_km</t>
        </is>
      </c>
      <c r="F3822" s="18" t="inlineStr">
        <is>
          <t>spline value</t>
        </is>
      </c>
      <c r="G3822" s="18" t="n"/>
      <c r="H3822" s="33" t="n">
        <v>21.84</v>
      </c>
      <c r="I3822" s="33" t="n"/>
      <c r="J3822" s="33" t="n"/>
      <c r="K3822" s="34" t="n">
        <v>-1.076185357373992</v>
      </c>
      <c r="L3822" s="35">
        <f>IF(ISNUMBER(K3822),EXP(K3822),"")</f>
        <v/>
      </c>
      <c r="M3822" s="18" t="inlineStr">
        <is>
          <t>every value from 0.01 to 24.55 in steps of 0.01</t>
        </is>
      </c>
      <c r="N3822" s="18" t="inlineStr">
        <is>
          <t>buildings|large|distance_to_river_km</t>
        </is>
      </c>
    </row>
    <row r="3823">
      <c r="B3823" s="18" t="inlineStr">
        <is>
          <t>buildings|large|distance_to_river_km|21.85</t>
        </is>
      </c>
      <c r="C3823" s="18" t="inlineStr">
        <is>
          <t>buildings</t>
        </is>
      </c>
      <c r="D3823" s="18" t="inlineStr">
        <is>
          <t>large</t>
        </is>
      </c>
      <c r="E3823" s="18" t="inlineStr">
        <is>
          <t>distance_to_river_km</t>
        </is>
      </c>
      <c r="F3823" s="18" t="inlineStr">
        <is>
          <t>spline value</t>
        </is>
      </c>
      <c r="G3823" s="18" t="n"/>
      <c r="H3823" s="33" t="n">
        <v>21.85</v>
      </c>
      <c r="I3823" s="33" t="n"/>
      <c r="J3823" s="33" t="n"/>
      <c r="K3823" s="34" t="n">
        <v>-1.076216711419077</v>
      </c>
      <c r="L3823" s="35">
        <f>IF(ISNUMBER(K3823),EXP(K3823),"")</f>
        <v/>
      </c>
      <c r="M3823" s="18" t="inlineStr">
        <is>
          <t>every value from 0.01 to 24.55 in steps of 0.01</t>
        </is>
      </c>
      <c r="N3823" s="18" t="inlineStr">
        <is>
          <t>buildings|large|distance_to_river_km</t>
        </is>
      </c>
    </row>
    <row r="3824">
      <c r="B3824" s="18" t="inlineStr">
        <is>
          <t>buildings|large|distance_to_river_km|21.86</t>
        </is>
      </c>
      <c r="C3824" s="18" t="inlineStr">
        <is>
          <t>buildings</t>
        </is>
      </c>
      <c r="D3824" s="18" t="inlineStr">
        <is>
          <t>large</t>
        </is>
      </c>
      <c r="E3824" s="18" t="inlineStr">
        <is>
          <t>distance_to_river_km</t>
        </is>
      </c>
      <c r="F3824" s="18" t="inlineStr">
        <is>
          <t>spline value</t>
        </is>
      </c>
      <c r="G3824" s="18" t="n"/>
      <c r="H3824" s="33" t="n">
        <v>21.86</v>
      </c>
      <c r="I3824" s="33" t="n"/>
      <c r="J3824" s="33" t="n"/>
      <c r="K3824" s="34" t="n">
        <v>-1.076247870817227</v>
      </c>
      <c r="L3824" s="35">
        <f>IF(ISNUMBER(K3824),EXP(K3824),"")</f>
        <v/>
      </c>
      <c r="M3824" s="18" t="inlineStr">
        <is>
          <t>every value from 0.01 to 24.55 in steps of 0.01</t>
        </is>
      </c>
      <c r="N3824" s="18" t="inlineStr">
        <is>
          <t>buildings|large|distance_to_river_km</t>
        </is>
      </c>
    </row>
    <row r="3825">
      <c r="B3825" s="18" t="inlineStr">
        <is>
          <t>buildings|large|distance_to_river_km|21.87</t>
        </is>
      </c>
      <c r="C3825" s="18" t="inlineStr">
        <is>
          <t>buildings</t>
        </is>
      </c>
      <c r="D3825" s="18" t="inlineStr">
        <is>
          <t>large</t>
        </is>
      </c>
      <c r="E3825" s="18" t="inlineStr">
        <is>
          <t>distance_to_river_km</t>
        </is>
      </c>
      <c r="F3825" s="18" t="inlineStr">
        <is>
          <t>spline value</t>
        </is>
      </c>
      <c r="G3825" s="18" t="n"/>
      <c r="H3825" s="33" t="n">
        <v>21.87</v>
      </c>
      <c r="I3825" s="33" t="n"/>
      <c r="J3825" s="33" t="n"/>
      <c r="K3825" s="34" t="n">
        <v>-1.076278835481548</v>
      </c>
      <c r="L3825" s="35">
        <f>IF(ISNUMBER(K3825),EXP(K3825),"")</f>
        <v/>
      </c>
      <c r="M3825" s="18" t="inlineStr">
        <is>
          <t>every value from 0.01 to 24.55 in steps of 0.01</t>
        </is>
      </c>
      <c r="N3825" s="18" t="inlineStr">
        <is>
          <t>buildings|large|distance_to_river_km</t>
        </is>
      </c>
    </row>
    <row r="3826">
      <c r="B3826" s="18" t="inlineStr">
        <is>
          <t>buildings|large|distance_to_river_km|21.88</t>
        </is>
      </c>
      <c r="C3826" s="18" t="inlineStr">
        <is>
          <t>buildings</t>
        </is>
      </c>
      <c r="D3826" s="18" t="inlineStr">
        <is>
          <t>large</t>
        </is>
      </c>
      <c r="E3826" s="18" t="inlineStr">
        <is>
          <t>distance_to_river_km</t>
        </is>
      </c>
      <c r="F3826" s="18" t="inlineStr">
        <is>
          <t>spline value</t>
        </is>
      </c>
      <c r="G3826" s="18" t="n"/>
      <c r="H3826" s="33" t="n">
        <v>21.88</v>
      </c>
      <c r="I3826" s="33" t="n"/>
      <c r="J3826" s="33" t="n"/>
      <c r="K3826" s="34" t="n">
        <v>-1.076309605325143</v>
      </c>
      <c r="L3826" s="35">
        <f>IF(ISNUMBER(K3826),EXP(K3826),"")</f>
        <v/>
      </c>
      <c r="M3826" s="18" t="inlineStr">
        <is>
          <t>every value from 0.01 to 24.55 in steps of 0.01</t>
        </is>
      </c>
      <c r="N3826" s="18" t="inlineStr">
        <is>
          <t>buildings|large|distance_to_river_km</t>
        </is>
      </c>
    </row>
    <row r="3827">
      <c r="B3827" s="18" t="inlineStr">
        <is>
          <t>buildings|large|distance_to_river_km|21.89</t>
        </is>
      </c>
      <c r="C3827" s="18" t="inlineStr">
        <is>
          <t>buildings</t>
        </is>
      </c>
      <c r="D3827" s="18" t="inlineStr">
        <is>
          <t>large</t>
        </is>
      </c>
      <c r="E3827" s="18" t="inlineStr">
        <is>
          <t>distance_to_river_km</t>
        </is>
      </c>
      <c r="F3827" s="18" t="inlineStr">
        <is>
          <t>spline value</t>
        </is>
      </c>
      <c r="G3827" s="18" t="n"/>
      <c r="H3827" s="33" t="n">
        <v>21.89</v>
      </c>
      <c r="I3827" s="33" t="n"/>
      <c r="J3827" s="33" t="n"/>
      <c r="K3827" s="34" t="n">
        <v>-1.076340180261117</v>
      </c>
      <c r="L3827" s="35">
        <f>IF(ISNUMBER(K3827),EXP(K3827),"")</f>
        <v/>
      </c>
      <c r="M3827" s="18" t="inlineStr">
        <is>
          <t>every value from 0.01 to 24.55 in steps of 0.01</t>
        </is>
      </c>
      <c r="N3827" s="18" t="inlineStr">
        <is>
          <t>buildings|large|distance_to_river_km</t>
        </is>
      </c>
    </row>
    <row r="3828">
      <c r="B3828" s="18" t="inlineStr">
        <is>
          <t>buildings|large|distance_to_river_km|21.90</t>
        </is>
      </c>
      <c r="C3828" s="18" t="inlineStr">
        <is>
          <t>buildings</t>
        </is>
      </c>
      <c r="D3828" s="18" t="inlineStr">
        <is>
          <t>large</t>
        </is>
      </c>
      <c r="E3828" s="18" t="inlineStr">
        <is>
          <t>distance_to_river_km</t>
        </is>
      </c>
      <c r="F3828" s="18" t="inlineStr">
        <is>
          <t>spline value</t>
        </is>
      </c>
      <c r="G3828" s="18" t="n"/>
      <c r="H3828" s="33" t="n">
        <v>21.9</v>
      </c>
      <c r="I3828" s="33" t="n"/>
      <c r="J3828" s="33" t="n"/>
      <c r="K3828" s="34" t="n">
        <v>-1.076370560202572</v>
      </c>
      <c r="L3828" s="35">
        <f>IF(ISNUMBER(K3828),EXP(K3828),"")</f>
        <v/>
      </c>
      <c r="M3828" s="18" t="inlineStr">
        <is>
          <t>every value from 0.01 to 24.55 in steps of 0.01</t>
        </is>
      </c>
      <c r="N3828" s="18" t="inlineStr">
        <is>
          <t>buildings|large|distance_to_river_km</t>
        </is>
      </c>
    </row>
    <row r="3829">
      <c r="B3829" s="18" t="inlineStr">
        <is>
          <t>buildings|large|distance_to_river_km|21.91</t>
        </is>
      </c>
      <c r="C3829" s="18" t="inlineStr">
        <is>
          <t>buildings</t>
        </is>
      </c>
      <c r="D3829" s="18" t="inlineStr">
        <is>
          <t>large</t>
        </is>
      </c>
      <c r="E3829" s="18" t="inlineStr">
        <is>
          <t>distance_to_river_km</t>
        </is>
      </c>
      <c r="F3829" s="18" t="inlineStr">
        <is>
          <t>spline value</t>
        </is>
      </c>
      <c r="G3829" s="18" t="n"/>
      <c r="H3829" s="33" t="n">
        <v>21.91</v>
      </c>
      <c r="I3829" s="33" t="n"/>
      <c r="J3829" s="33" t="n"/>
      <c r="K3829" s="34" t="n">
        <v>-1.076400745062614</v>
      </c>
      <c r="L3829" s="35">
        <f>IF(ISNUMBER(K3829),EXP(K3829),"")</f>
        <v/>
      </c>
      <c r="M3829" s="18" t="inlineStr">
        <is>
          <t>every value from 0.01 to 24.55 in steps of 0.01</t>
        </is>
      </c>
      <c r="N3829" s="18" t="inlineStr">
        <is>
          <t>buildings|large|distance_to_river_km</t>
        </is>
      </c>
    </row>
    <row r="3830">
      <c r="B3830" s="18" t="inlineStr">
        <is>
          <t>buildings|large|distance_to_river_km|21.92</t>
        </is>
      </c>
      <c r="C3830" s="18" t="inlineStr">
        <is>
          <t>buildings</t>
        </is>
      </c>
      <c r="D3830" s="18" t="inlineStr">
        <is>
          <t>large</t>
        </is>
      </c>
      <c r="E3830" s="18" t="inlineStr">
        <is>
          <t>distance_to_river_km</t>
        </is>
      </c>
      <c r="F3830" s="18" t="inlineStr">
        <is>
          <t>spline value</t>
        </is>
      </c>
      <c r="G3830" s="18" t="n"/>
      <c r="H3830" s="33" t="n">
        <v>21.92</v>
      </c>
      <c r="I3830" s="33" t="n"/>
      <c r="J3830" s="33" t="n"/>
      <c r="K3830" s="34" t="n">
        <v>-1.076430734754347</v>
      </c>
      <c r="L3830" s="35">
        <f>IF(ISNUMBER(K3830),EXP(K3830),"")</f>
        <v/>
      </c>
      <c r="M3830" s="18" t="inlineStr">
        <is>
          <t>every value from 0.01 to 24.55 in steps of 0.01</t>
        </is>
      </c>
      <c r="N3830" s="18" t="inlineStr">
        <is>
          <t>buildings|large|distance_to_river_km</t>
        </is>
      </c>
    </row>
    <row r="3831">
      <c r="B3831" s="18" t="inlineStr">
        <is>
          <t>buildings|large|distance_to_river_km|21.93</t>
        </is>
      </c>
      <c r="C3831" s="18" t="inlineStr">
        <is>
          <t>buildings</t>
        </is>
      </c>
      <c r="D3831" s="18" t="inlineStr">
        <is>
          <t>large</t>
        </is>
      </c>
      <c r="E3831" s="18" t="inlineStr">
        <is>
          <t>distance_to_river_km</t>
        </is>
      </c>
      <c r="F3831" s="18" t="inlineStr">
        <is>
          <t>spline value</t>
        </is>
      </c>
      <c r="G3831" s="18" t="n"/>
      <c r="H3831" s="33" t="n">
        <v>21.93</v>
      </c>
      <c r="I3831" s="33" t="n"/>
      <c r="J3831" s="33" t="n"/>
      <c r="K3831" s="34" t="n">
        <v>-1.076460529190874</v>
      </c>
      <c r="L3831" s="35">
        <f>IF(ISNUMBER(K3831),EXP(K3831),"")</f>
        <v/>
      </c>
      <c r="M3831" s="18" t="inlineStr">
        <is>
          <t>every value from 0.01 to 24.55 in steps of 0.01</t>
        </is>
      </c>
      <c r="N3831" s="18" t="inlineStr">
        <is>
          <t>buildings|large|distance_to_river_km</t>
        </is>
      </c>
    </row>
    <row r="3832">
      <c r="B3832" s="18" t="inlineStr">
        <is>
          <t>buildings|large|distance_to_river_km|21.94</t>
        </is>
      </c>
      <c r="C3832" s="18" t="inlineStr">
        <is>
          <t>buildings</t>
        </is>
      </c>
      <c r="D3832" s="18" t="inlineStr">
        <is>
          <t>large</t>
        </is>
      </c>
      <c r="E3832" s="18" t="inlineStr">
        <is>
          <t>distance_to_river_km</t>
        </is>
      </c>
      <c r="F3832" s="18" t="inlineStr">
        <is>
          <t>spline value</t>
        </is>
      </c>
      <c r="G3832" s="18" t="n"/>
      <c r="H3832" s="33" t="n">
        <v>21.94</v>
      </c>
      <c r="I3832" s="33" t="n"/>
      <c r="J3832" s="33" t="n"/>
      <c r="K3832" s="34" t="n">
        <v>-1.076490128285299</v>
      </c>
      <c r="L3832" s="35">
        <f>IF(ISNUMBER(K3832),EXP(K3832),"")</f>
        <v/>
      </c>
      <c r="M3832" s="18" t="inlineStr">
        <is>
          <t>every value from 0.01 to 24.55 in steps of 0.01</t>
        </is>
      </c>
      <c r="N3832" s="18" t="inlineStr">
        <is>
          <t>buildings|large|distance_to_river_km</t>
        </is>
      </c>
    </row>
    <row r="3833">
      <c r="B3833" s="18" t="inlineStr">
        <is>
          <t>buildings|large|distance_to_river_km|21.95</t>
        </is>
      </c>
      <c r="C3833" s="18" t="inlineStr">
        <is>
          <t>buildings</t>
        </is>
      </c>
      <c r="D3833" s="18" t="inlineStr">
        <is>
          <t>large</t>
        </is>
      </c>
      <c r="E3833" s="18" t="inlineStr">
        <is>
          <t>distance_to_river_km</t>
        </is>
      </c>
      <c r="F3833" s="18" t="inlineStr">
        <is>
          <t>spline value</t>
        </is>
      </c>
      <c r="G3833" s="18" t="n"/>
      <c r="H3833" s="33" t="n">
        <v>21.95</v>
      </c>
      <c r="I3833" s="33" t="n"/>
      <c r="J3833" s="33" t="n"/>
      <c r="K3833" s="34" t="n">
        <v>-1.076519531950728</v>
      </c>
      <c r="L3833" s="35">
        <f>IF(ISNUMBER(K3833),EXP(K3833),"")</f>
        <v/>
      </c>
      <c r="M3833" s="18" t="inlineStr">
        <is>
          <t>every value from 0.01 to 24.55 in steps of 0.01</t>
        </is>
      </c>
      <c r="N3833" s="18" t="inlineStr">
        <is>
          <t>buildings|large|distance_to_river_km</t>
        </is>
      </c>
    </row>
    <row r="3834">
      <c r="B3834" s="18" t="inlineStr">
        <is>
          <t>buildings|large|distance_to_river_km|21.96</t>
        </is>
      </c>
      <c r="C3834" s="18" t="inlineStr">
        <is>
          <t>buildings</t>
        </is>
      </c>
      <c r="D3834" s="18" t="inlineStr">
        <is>
          <t>large</t>
        </is>
      </c>
      <c r="E3834" s="18" t="inlineStr">
        <is>
          <t>distance_to_river_km</t>
        </is>
      </c>
      <c r="F3834" s="18" t="inlineStr">
        <is>
          <t>spline value</t>
        </is>
      </c>
      <c r="G3834" s="18" t="n"/>
      <c r="H3834" s="33" t="n">
        <v>21.96</v>
      </c>
      <c r="I3834" s="33" t="n"/>
      <c r="J3834" s="33" t="n"/>
      <c r="K3834" s="34" t="n">
        <v>-1.076548740100263</v>
      </c>
      <c r="L3834" s="35">
        <f>IF(ISNUMBER(K3834),EXP(K3834),"")</f>
        <v/>
      </c>
      <c r="M3834" s="18" t="inlineStr">
        <is>
          <t>every value from 0.01 to 24.55 in steps of 0.01</t>
        </is>
      </c>
      <c r="N3834" s="18" t="inlineStr">
        <is>
          <t>buildings|large|distance_to_river_km</t>
        </is>
      </c>
    </row>
    <row r="3835">
      <c r="B3835" s="18" t="inlineStr">
        <is>
          <t>buildings|large|distance_to_river_km|21.97</t>
        </is>
      </c>
      <c r="C3835" s="18" t="inlineStr">
        <is>
          <t>buildings</t>
        </is>
      </c>
      <c r="D3835" s="18" t="inlineStr">
        <is>
          <t>large</t>
        </is>
      </c>
      <c r="E3835" s="18" t="inlineStr">
        <is>
          <t>distance_to_river_km</t>
        </is>
      </c>
      <c r="F3835" s="18" t="inlineStr">
        <is>
          <t>spline value</t>
        </is>
      </c>
      <c r="G3835" s="18" t="n"/>
      <c r="H3835" s="33" t="n">
        <v>21.97</v>
      </c>
      <c r="I3835" s="33" t="n"/>
      <c r="J3835" s="33" t="n"/>
      <c r="K3835" s="34" t="n">
        <v>-1.076577752647008</v>
      </c>
      <c r="L3835" s="35">
        <f>IF(ISNUMBER(K3835),EXP(K3835),"")</f>
        <v/>
      </c>
      <c r="M3835" s="18" t="inlineStr">
        <is>
          <t>every value from 0.01 to 24.55 in steps of 0.01</t>
        </is>
      </c>
      <c r="N3835" s="18" t="inlineStr">
        <is>
          <t>buildings|large|distance_to_river_km</t>
        </is>
      </c>
    </row>
    <row r="3836">
      <c r="B3836" s="18" t="inlineStr">
        <is>
          <t>buildings|large|distance_to_river_km|21.98</t>
        </is>
      </c>
      <c r="C3836" s="18" t="inlineStr">
        <is>
          <t>buildings</t>
        </is>
      </c>
      <c r="D3836" s="18" t="inlineStr">
        <is>
          <t>large</t>
        </is>
      </c>
      <c r="E3836" s="18" t="inlineStr">
        <is>
          <t>distance_to_river_km</t>
        </is>
      </c>
      <c r="F3836" s="18" t="inlineStr">
        <is>
          <t>spline value</t>
        </is>
      </c>
      <c r="G3836" s="18" t="n"/>
      <c r="H3836" s="33" t="n">
        <v>21.98</v>
      </c>
      <c r="I3836" s="33" t="n"/>
      <c r="J3836" s="33" t="n"/>
      <c r="K3836" s="34" t="n">
        <v>-1.076606569504068</v>
      </c>
      <c r="L3836" s="35">
        <f>IF(ISNUMBER(K3836),EXP(K3836),"")</f>
        <v/>
      </c>
      <c r="M3836" s="18" t="inlineStr">
        <is>
          <t>every value from 0.01 to 24.55 in steps of 0.01</t>
        </is>
      </c>
      <c r="N3836" s="18" t="inlineStr">
        <is>
          <t>buildings|large|distance_to_river_km</t>
        </is>
      </c>
    </row>
    <row r="3837">
      <c r="B3837" s="18" t="inlineStr">
        <is>
          <t>buildings|large|distance_to_river_km|21.99</t>
        </is>
      </c>
      <c r="C3837" s="18" t="inlineStr">
        <is>
          <t>buildings</t>
        </is>
      </c>
      <c r="D3837" s="18" t="inlineStr">
        <is>
          <t>large</t>
        </is>
      </c>
      <c r="E3837" s="18" t="inlineStr">
        <is>
          <t>distance_to_river_km</t>
        </is>
      </c>
      <c r="F3837" s="18" t="inlineStr">
        <is>
          <t>spline value</t>
        </is>
      </c>
      <c r="G3837" s="18" t="n"/>
      <c r="H3837" s="33" t="n">
        <v>21.99</v>
      </c>
      <c r="I3837" s="33" t="n"/>
      <c r="J3837" s="33" t="n"/>
      <c r="K3837" s="34" t="n">
        <v>-1.076635190584547</v>
      </c>
      <c r="L3837" s="35">
        <f>IF(ISNUMBER(K3837),EXP(K3837),"")</f>
        <v/>
      </c>
      <c r="M3837" s="18" t="inlineStr">
        <is>
          <t>every value from 0.01 to 24.55 in steps of 0.01</t>
        </is>
      </c>
      <c r="N3837" s="18" t="inlineStr">
        <is>
          <t>buildings|large|distance_to_river_km</t>
        </is>
      </c>
    </row>
    <row r="3838">
      <c r="B3838" s="18" t="inlineStr">
        <is>
          <t>buildings|large|distance_to_river_km|22.00</t>
        </is>
      </c>
      <c r="C3838" s="18" t="inlineStr">
        <is>
          <t>buildings</t>
        </is>
      </c>
      <c r="D3838" s="18" t="inlineStr">
        <is>
          <t>large</t>
        </is>
      </c>
      <c r="E3838" s="18" t="inlineStr">
        <is>
          <t>distance_to_river_km</t>
        </is>
      </c>
      <c r="F3838" s="18" t="inlineStr">
        <is>
          <t>spline value</t>
        </is>
      </c>
      <c r="G3838" s="18" t="n"/>
      <c r="H3838" s="33" t="n">
        <v>22</v>
      </c>
      <c r="I3838" s="33" t="n"/>
      <c r="J3838" s="33" t="n"/>
      <c r="K3838" s="34" t="n">
        <v>-1.076663615801549</v>
      </c>
      <c r="L3838" s="35">
        <f>IF(ISNUMBER(K3838),EXP(K3838),"")</f>
        <v/>
      </c>
      <c r="M3838" s="18" t="inlineStr">
        <is>
          <t>every value from 0.01 to 24.55 in steps of 0.01</t>
        </is>
      </c>
      <c r="N3838" s="18" t="inlineStr">
        <is>
          <t>buildings|large|distance_to_river_km</t>
        </is>
      </c>
    </row>
    <row r="3839">
      <c r="B3839" s="18" t="inlineStr">
        <is>
          <t>buildings|large|distance_to_river_km|22.01</t>
        </is>
      </c>
      <c r="C3839" s="18" t="inlineStr">
        <is>
          <t>buildings</t>
        </is>
      </c>
      <c r="D3839" s="18" t="inlineStr">
        <is>
          <t>large</t>
        </is>
      </c>
      <c r="E3839" s="18" t="inlineStr">
        <is>
          <t>distance_to_river_km</t>
        </is>
      </c>
      <c r="F3839" s="18" t="inlineStr">
        <is>
          <t>spline value</t>
        </is>
      </c>
      <c r="G3839" s="18" t="n"/>
      <c r="H3839" s="33" t="n">
        <v>22.01</v>
      </c>
      <c r="I3839" s="33" t="n"/>
      <c r="J3839" s="33" t="n"/>
      <c r="K3839" s="34" t="n">
        <v>-1.076691845068178</v>
      </c>
      <c r="L3839" s="35">
        <f>IF(ISNUMBER(K3839),EXP(K3839),"")</f>
        <v/>
      </c>
      <c r="M3839" s="18" t="inlineStr">
        <is>
          <t>every value from 0.01 to 24.55 in steps of 0.01</t>
        </is>
      </c>
      <c r="N3839" s="18" t="inlineStr">
        <is>
          <t>buildings|large|distance_to_river_km</t>
        </is>
      </c>
    </row>
    <row r="3840">
      <c r="B3840" s="18" t="inlineStr">
        <is>
          <t>buildings|large|distance_to_river_km|22.02</t>
        </is>
      </c>
      <c r="C3840" s="18" t="inlineStr">
        <is>
          <t>buildings</t>
        </is>
      </c>
      <c r="D3840" s="18" t="inlineStr">
        <is>
          <t>large</t>
        </is>
      </c>
      <c r="E3840" s="18" t="inlineStr">
        <is>
          <t>distance_to_river_km</t>
        </is>
      </c>
      <c r="F3840" s="18" t="inlineStr">
        <is>
          <t>spline value</t>
        </is>
      </c>
      <c r="G3840" s="18" t="n"/>
      <c r="H3840" s="33" t="n">
        <v>22.02</v>
      </c>
      <c r="I3840" s="33" t="n"/>
      <c r="J3840" s="33" t="n"/>
      <c r="K3840" s="34" t="n">
        <v>-1.076719878297537</v>
      </c>
      <c r="L3840" s="35">
        <f>IF(ISNUMBER(K3840),EXP(K3840),"")</f>
        <v/>
      </c>
      <c r="M3840" s="18" t="inlineStr">
        <is>
          <t>every value from 0.01 to 24.55 in steps of 0.01</t>
        </is>
      </c>
      <c r="N3840" s="18" t="inlineStr">
        <is>
          <t>buildings|large|distance_to_river_km</t>
        </is>
      </c>
    </row>
    <row r="3841">
      <c r="B3841" s="18" t="inlineStr">
        <is>
          <t>buildings|large|distance_to_river_km|22.03</t>
        </is>
      </c>
      <c r="C3841" s="18" t="inlineStr">
        <is>
          <t>buildings</t>
        </is>
      </c>
      <c r="D3841" s="18" t="inlineStr">
        <is>
          <t>large</t>
        </is>
      </c>
      <c r="E3841" s="18" t="inlineStr">
        <is>
          <t>distance_to_river_km</t>
        </is>
      </c>
      <c r="F3841" s="18" t="inlineStr">
        <is>
          <t>spline value</t>
        </is>
      </c>
      <c r="G3841" s="18" t="n"/>
      <c r="H3841" s="33" t="n">
        <v>22.03</v>
      </c>
      <c r="I3841" s="33" t="n"/>
      <c r="J3841" s="33" t="n"/>
      <c r="K3841" s="34" t="n">
        <v>-1.076747715402732</v>
      </c>
      <c r="L3841" s="35">
        <f>IF(ISNUMBER(K3841),EXP(K3841),"")</f>
        <v/>
      </c>
      <c r="M3841" s="18" t="inlineStr">
        <is>
          <t>every value from 0.01 to 24.55 in steps of 0.01</t>
        </is>
      </c>
      <c r="N3841" s="18" t="inlineStr">
        <is>
          <t>buildings|large|distance_to_river_km</t>
        </is>
      </c>
    </row>
    <row r="3842">
      <c r="B3842" s="18" t="inlineStr">
        <is>
          <t>buildings|large|distance_to_river_km|22.04</t>
        </is>
      </c>
      <c r="C3842" s="18" t="inlineStr">
        <is>
          <t>buildings</t>
        </is>
      </c>
      <c r="D3842" s="18" t="inlineStr">
        <is>
          <t>large</t>
        </is>
      </c>
      <c r="E3842" s="18" t="inlineStr">
        <is>
          <t>distance_to_river_km</t>
        </is>
      </c>
      <c r="F3842" s="18" t="inlineStr">
        <is>
          <t>spline value</t>
        </is>
      </c>
      <c r="G3842" s="18" t="n"/>
      <c r="H3842" s="33" t="n">
        <v>22.04</v>
      </c>
      <c r="I3842" s="33" t="n"/>
      <c r="J3842" s="33" t="n"/>
      <c r="K3842" s="34" t="n">
        <v>-1.076775356296865</v>
      </c>
      <c r="L3842" s="35">
        <f>IF(ISNUMBER(K3842),EXP(K3842),"")</f>
        <v/>
      </c>
      <c r="M3842" s="18" t="inlineStr">
        <is>
          <t>every value from 0.01 to 24.55 in steps of 0.01</t>
        </is>
      </c>
      <c r="N3842" s="18" t="inlineStr">
        <is>
          <t>buildings|large|distance_to_river_km</t>
        </is>
      </c>
    </row>
    <row r="3843">
      <c r="B3843" s="18" t="inlineStr">
        <is>
          <t>buildings|large|distance_to_river_km|22.05</t>
        </is>
      </c>
      <c r="C3843" s="18" t="inlineStr">
        <is>
          <t>buildings</t>
        </is>
      </c>
      <c r="D3843" s="18" t="inlineStr">
        <is>
          <t>large</t>
        </is>
      </c>
      <c r="E3843" s="18" t="inlineStr">
        <is>
          <t>distance_to_river_km</t>
        </is>
      </c>
      <c r="F3843" s="18" t="inlineStr">
        <is>
          <t>spline value</t>
        </is>
      </c>
      <c r="G3843" s="18" t="n"/>
      <c r="H3843" s="33" t="n">
        <v>22.05</v>
      </c>
      <c r="I3843" s="33" t="n"/>
      <c r="J3843" s="33" t="n"/>
      <c r="K3843" s="34" t="n">
        <v>-1.076802800893042</v>
      </c>
      <c r="L3843" s="35">
        <f>IF(ISNUMBER(K3843),EXP(K3843),"")</f>
        <v/>
      </c>
      <c r="M3843" s="18" t="inlineStr">
        <is>
          <t>every value from 0.01 to 24.55 in steps of 0.01</t>
        </is>
      </c>
      <c r="N3843" s="18" t="inlineStr">
        <is>
          <t>buildings|large|distance_to_river_km</t>
        </is>
      </c>
    </row>
    <row r="3844">
      <c r="B3844" s="18" t="inlineStr">
        <is>
          <t>buildings|large|distance_to_river_km|22.06</t>
        </is>
      </c>
      <c r="C3844" s="18" t="inlineStr">
        <is>
          <t>buildings</t>
        </is>
      </c>
      <c r="D3844" s="18" t="inlineStr">
        <is>
          <t>large</t>
        </is>
      </c>
      <c r="E3844" s="18" t="inlineStr">
        <is>
          <t>distance_to_river_km</t>
        </is>
      </c>
      <c r="F3844" s="18" t="inlineStr">
        <is>
          <t>spline value</t>
        </is>
      </c>
      <c r="G3844" s="18" t="n"/>
      <c r="H3844" s="33" t="n">
        <v>22.06</v>
      </c>
      <c r="I3844" s="33" t="n"/>
      <c r="J3844" s="33" t="n"/>
      <c r="K3844" s="34" t="n">
        <v>-1.076830049104366</v>
      </c>
      <c r="L3844" s="35">
        <f>IF(ISNUMBER(K3844),EXP(K3844),"")</f>
        <v/>
      </c>
      <c r="M3844" s="18" t="inlineStr">
        <is>
          <t>every value from 0.01 to 24.55 in steps of 0.01</t>
        </is>
      </c>
      <c r="N3844" s="18" t="inlineStr">
        <is>
          <t>buildings|large|distance_to_river_km</t>
        </is>
      </c>
    </row>
    <row r="3845">
      <c r="B3845" s="18" t="inlineStr">
        <is>
          <t>buildings|large|distance_to_river_km|22.07</t>
        </is>
      </c>
      <c r="C3845" s="18" t="inlineStr">
        <is>
          <t>buildings</t>
        </is>
      </c>
      <c r="D3845" s="18" t="inlineStr">
        <is>
          <t>large</t>
        </is>
      </c>
      <c r="E3845" s="18" t="inlineStr">
        <is>
          <t>distance_to_river_km</t>
        </is>
      </c>
      <c r="F3845" s="18" t="inlineStr">
        <is>
          <t>spline value</t>
        </is>
      </c>
      <c r="G3845" s="18" t="n"/>
      <c r="H3845" s="33" t="n">
        <v>22.07</v>
      </c>
      <c r="I3845" s="33" t="n"/>
      <c r="J3845" s="33" t="n"/>
      <c r="K3845" s="34" t="n">
        <v>-1.07685710084394</v>
      </c>
      <c r="L3845" s="35">
        <f>IF(ISNUMBER(K3845),EXP(K3845),"")</f>
        <v/>
      </c>
      <c r="M3845" s="18" t="inlineStr">
        <is>
          <t>every value from 0.01 to 24.55 in steps of 0.01</t>
        </is>
      </c>
      <c r="N3845" s="18" t="inlineStr">
        <is>
          <t>buildings|large|distance_to_river_km</t>
        </is>
      </c>
    </row>
    <row r="3846">
      <c r="B3846" s="18" t="inlineStr">
        <is>
          <t>buildings|large|distance_to_river_km|22.08</t>
        </is>
      </c>
      <c r="C3846" s="18" t="inlineStr">
        <is>
          <t>buildings</t>
        </is>
      </c>
      <c r="D3846" s="18" t="inlineStr">
        <is>
          <t>large</t>
        </is>
      </c>
      <c r="E3846" s="18" t="inlineStr">
        <is>
          <t>distance_to_river_km</t>
        </is>
      </c>
      <c r="F3846" s="18" t="inlineStr">
        <is>
          <t>spline value</t>
        </is>
      </c>
      <c r="G3846" s="18" t="n"/>
      <c r="H3846" s="33" t="n">
        <v>22.08</v>
      </c>
      <c r="I3846" s="33" t="n"/>
      <c r="J3846" s="33" t="n"/>
      <c r="K3846" s="34" t="n">
        <v>-1.076883956024871</v>
      </c>
      <c r="L3846" s="35">
        <f>IF(ISNUMBER(K3846),EXP(K3846),"")</f>
        <v/>
      </c>
      <c r="M3846" s="18" t="inlineStr">
        <is>
          <t>every value from 0.01 to 24.55 in steps of 0.01</t>
        </is>
      </c>
      <c r="N3846" s="18" t="inlineStr">
        <is>
          <t>buildings|large|distance_to_river_km</t>
        </is>
      </c>
    </row>
    <row r="3847">
      <c r="B3847" s="18" t="inlineStr">
        <is>
          <t>buildings|large|distance_to_river_km|22.09</t>
        </is>
      </c>
      <c r="C3847" s="18" t="inlineStr">
        <is>
          <t>buildings</t>
        </is>
      </c>
      <c r="D3847" s="18" t="inlineStr">
        <is>
          <t>large</t>
        </is>
      </c>
      <c r="E3847" s="18" t="inlineStr">
        <is>
          <t>distance_to_river_km</t>
        </is>
      </c>
      <c r="F3847" s="18" t="inlineStr">
        <is>
          <t>spline value</t>
        </is>
      </c>
      <c r="G3847" s="18" t="n"/>
      <c r="H3847" s="33" t="n">
        <v>22.09</v>
      </c>
      <c r="I3847" s="33" t="n"/>
      <c r="J3847" s="33" t="n"/>
      <c r="K3847" s="34" t="n">
        <v>-1.07691061456026</v>
      </c>
      <c r="L3847" s="35">
        <f>IF(ISNUMBER(K3847),EXP(K3847),"")</f>
        <v/>
      </c>
      <c r="M3847" s="18" t="inlineStr">
        <is>
          <t>every value from 0.01 to 24.55 in steps of 0.01</t>
        </is>
      </c>
      <c r="N3847" s="18" t="inlineStr">
        <is>
          <t>buildings|large|distance_to_river_km</t>
        </is>
      </c>
    </row>
    <row r="3848">
      <c r="B3848" s="18" t="inlineStr">
        <is>
          <t>buildings|large|distance_to_river_km|22.10</t>
        </is>
      </c>
      <c r="C3848" s="18" t="inlineStr">
        <is>
          <t>buildings</t>
        </is>
      </c>
      <c r="D3848" s="18" t="inlineStr">
        <is>
          <t>large</t>
        </is>
      </c>
      <c r="E3848" s="18" t="inlineStr">
        <is>
          <t>distance_to_river_km</t>
        </is>
      </c>
      <c r="F3848" s="18" t="inlineStr">
        <is>
          <t>spline value</t>
        </is>
      </c>
      <c r="G3848" s="18" t="n"/>
      <c r="H3848" s="33" t="n">
        <v>22.1</v>
      </c>
      <c r="I3848" s="33" t="n"/>
      <c r="J3848" s="33" t="n"/>
      <c r="K3848" s="34" t="n">
        <v>-1.076937076363212</v>
      </c>
      <c r="L3848" s="35">
        <f>IF(ISNUMBER(K3848),EXP(K3848),"")</f>
        <v/>
      </c>
      <c r="M3848" s="18" t="inlineStr">
        <is>
          <t>every value from 0.01 to 24.55 in steps of 0.01</t>
        </is>
      </c>
      <c r="N3848" s="18" t="inlineStr">
        <is>
          <t>buildings|large|distance_to_river_km</t>
        </is>
      </c>
    </row>
    <row r="3849">
      <c r="B3849" s="18" t="inlineStr">
        <is>
          <t>buildings|large|distance_to_river_km|22.11</t>
        </is>
      </c>
      <c r="C3849" s="18" t="inlineStr">
        <is>
          <t>buildings</t>
        </is>
      </c>
      <c r="D3849" s="18" t="inlineStr">
        <is>
          <t>large</t>
        </is>
      </c>
      <c r="E3849" s="18" t="inlineStr">
        <is>
          <t>distance_to_river_km</t>
        </is>
      </c>
      <c r="F3849" s="18" t="inlineStr">
        <is>
          <t>spline value</t>
        </is>
      </c>
      <c r="G3849" s="18" t="n"/>
      <c r="H3849" s="33" t="n">
        <v>22.11</v>
      </c>
      <c r="I3849" s="33" t="n"/>
      <c r="J3849" s="33" t="n"/>
      <c r="K3849" s="34" t="n">
        <v>-1.076963341346832</v>
      </c>
      <c r="L3849" s="35">
        <f>IF(ISNUMBER(K3849),EXP(K3849),"")</f>
        <v/>
      </c>
      <c r="M3849" s="18" t="inlineStr">
        <is>
          <t>every value from 0.01 to 24.55 in steps of 0.01</t>
        </is>
      </c>
      <c r="N3849" s="18" t="inlineStr">
        <is>
          <t>buildings|large|distance_to_river_km</t>
        </is>
      </c>
    </row>
    <row r="3850">
      <c r="B3850" s="18" t="inlineStr">
        <is>
          <t>buildings|large|distance_to_river_km|22.12</t>
        </is>
      </c>
      <c r="C3850" s="18" t="inlineStr">
        <is>
          <t>buildings</t>
        </is>
      </c>
      <c r="D3850" s="18" t="inlineStr">
        <is>
          <t>large</t>
        </is>
      </c>
      <c r="E3850" s="18" t="inlineStr">
        <is>
          <t>distance_to_river_km</t>
        </is>
      </c>
      <c r="F3850" s="18" t="inlineStr">
        <is>
          <t>spline value</t>
        </is>
      </c>
      <c r="G3850" s="18" t="n"/>
      <c r="H3850" s="33" t="n">
        <v>22.12</v>
      </c>
      <c r="I3850" s="33" t="n"/>
      <c r="J3850" s="33" t="n"/>
      <c r="K3850" s="34" t="n">
        <v>-1.076989409424224</v>
      </c>
      <c r="L3850" s="35">
        <f>IF(ISNUMBER(K3850),EXP(K3850),"")</f>
        <v/>
      </c>
      <c r="M3850" s="18" t="inlineStr">
        <is>
          <t>every value from 0.01 to 24.55 in steps of 0.01</t>
        </is>
      </c>
      <c r="N3850" s="18" t="inlineStr">
        <is>
          <t>buildings|large|distance_to_river_km</t>
        </is>
      </c>
    </row>
    <row r="3851">
      <c r="B3851" s="18" t="inlineStr">
        <is>
          <t>buildings|large|distance_to_river_km|22.13</t>
        </is>
      </c>
      <c r="C3851" s="18" t="inlineStr">
        <is>
          <t>buildings</t>
        </is>
      </c>
      <c r="D3851" s="18" t="inlineStr">
        <is>
          <t>large</t>
        </is>
      </c>
      <c r="E3851" s="18" t="inlineStr">
        <is>
          <t>distance_to_river_km</t>
        </is>
      </c>
      <c r="F3851" s="18" t="inlineStr">
        <is>
          <t>spline value</t>
        </is>
      </c>
      <c r="G3851" s="18" t="n"/>
      <c r="H3851" s="33" t="n">
        <v>22.13</v>
      </c>
      <c r="I3851" s="33" t="n"/>
      <c r="J3851" s="33" t="n"/>
      <c r="K3851" s="34" t="n">
        <v>-1.07701528050849</v>
      </c>
      <c r="L3851" s="35">
        <f>IF(ISNUMBER(K3851),EXP(K3851),"")</f>
        <v/>
      </c>
      <c r="M3851" s="18" t="inlineStr">
        <is>
          <t>every value from 0.01 to 24.55 in steps of 0.01</t>
        </is>
      </c>
      <c r="N3851" s="18" t="inlineStr">
        <is>
          <t>buildings|large|distance_to_river_km</t>
        </is>
      </c>
    </row>
    <row r="3852">
      <c r="B3852" s="18" t="inlineStr">
        <is>
          <t>buildings|large|distance_to_river_km|22.14</t>
        </is>
      </c>
      <c r="C3852" s="18" t="inlineStr">
        <is>
          <t>buildings</t>
        </is>
      </c>
      <c r="D3852" s="18" t="inlineStr">
        <is>
          <t>large</t>
        </is>
      </c>
      <c r="E3852" s="18" t="inlineStr">
        <is>
          <t>distance_to_river_km</t>
        </is>
      </c>
      <c r="F3852" s="18" t="inlineStr">
        <is>
          <t>spline value</t>
        </is>
      </c>
      <c r="G3852" s="18" t="n"/>
      <c r="H3852" s="33" t="n">
        <v>22.14</v>
      </c>
      <c r="I3852" s="33" t="n"/>
      <c r="J3852" s="33" t="n"/>
      <c r="K3852" s="34" t="n">
        <v>-1.077040954512736</v>
      </c>
      <c r="L3852" s="35">
        <f>IF(ISNUMBER(K3852),EXP(K3852),"")</f>
        <v/>
      </c>
      <c r="M3852" s="18" t="inlineStr">
        <is>
          <t>every value from 0.01 to 24.55 in steps of 0.01</t>
        </is>
      </c>
      <c r="N3852" s="18" t="inlineStr">
        <is>
          <t>buildings|large|distance_to_river_km</t>
        </is>
      </c>
    </row>
    <row r="3853">
      <c r="B3853" s="18" t="inlineStr">
        <is>
          <t>buildings|large|distance_to_river_km|22.15</t>
        </is>
      </c>
      <c r="C3853" s="18" t="inlineStr">
        <is>
          <t>buildings</t>
        </is>
      </c>
      <c r="D3853" s="18" t="inlineStr">
        <is>
          <t>large</t>
        </is>
      </c>
      <c r="E3853" s="18" t="inlineStr">
        <is>
          <t>distance_to_river_km</t>
        </is>
      </c>
      <c r="F3853" s="18" t="inlineStr">
        <is>
          <t>spline value</t>
        </is>
      </c>
      <c r="G3853" s="18" t="n"/>
      <c r="H3853" s="33" t="n">
        <v>22.15</v>
      </c>
      <c r="I3853" s="33" t="n"/>
      <c r="J3853" s="33" t="n"/>
      <c r="K3853" s="34" t="n">
        <v>-1.077066431350066</v>
      </c>
      <c r="L3853" s="35">
        <f>IF(ISNUMBER(K3853),EXP(K3853),"")</f>
        <v/>
      </c>
      <c r="M3853" s="18" t="inlineStr">
        <is>
          <t>every value from 0.01 to 24.55 in steps of 0.01</t>
        </is>
      </c>
      <c r="N3853" s="18" t="inlineStr">
        <is>
          <t>buildings|large|distance_to_river_km</t>
        </is>
      </c>
    </row>
    <row r="3854">
      <c r="B3854" s="18" t="inlineStr">
        <is>
          <t>buildings|large|distance_to_river_km|22.16</t>
        </is>
      </c>
      <c r="C3854" s="18" t="inlineStr">
        <is>
          <t>buildings</t>
        </is>
      </c>
      <c r="D3854" s="18" t="inlineStr">
        <is>
          <t>large</t>
        </is>
      </c>
      <c r="E3854" s="18" t="inlineStr">
        <is>
          <t>distance_to_river_km</t>
        </is>
      </c>
      <c r="F3854" s="18" t="inlineStr">
        <is>
          <t>spline value</t>
        </is>
      </c>
      <c r="G3854" s="18" t="n"/>
      <c r="H3854" s="33" t="n">
        <v>22.16</v>
      </c>
      <c r="I3854" s="33" t="n"/>
      <c r="J3854" s="33" t="n"/>
      <c r="K3854" s="34" t="n">
        <v>-1.077091710933584</v>
      </c>
      <c r="L3854" s="35">
        <f>IF(ISNUMBER(K3854),EXP(K3854),"")</f>
        <v/>
      </c>
      <c r="M3854" s="18" t="inlineStr">
        <is>
          <t>every value from 0.01 to 24.55 in steps of 0.01</t>
        </is>
      </c>
      <c r="N3854" s="18" t="inlineStr">
        <is>
          <t>buildings|large|distance_to_river_km</t>
        </is>
      </c>
    </row>
    <row r="3855">
      <c r="B3855" s="18" t="inlineStr">
        <is>
          <t>buildings|large|distance_to_river_km|22.17</t>
        </is>
      </c>
      <c r="C3855" s="18" t="inlineStr">
        <is>
          <t>buildings</t>
        </is>
      </c>
      <c r="D3855" s="18" t="inlineStr">
        <is>
          <t>large</t>
        </is>
      </c>
      <c r="E3855" s="18" t="inlineStr">
        <is>
          <t>distance_to_river_km</t>
        </is>
      </c>
      <c r="F3855" s="18" t="inlineStr">
        <is>
          <t>spline value</t>
        </is>
      </c>
      <c r="G3855" s="18" t="n"/>
      <c r="H3855" s="33" t="n">
        <v>22.17</v>
      </c>
      <c r="I3855" s="33" t="n"/>
      <c r="J3855" s="33" t="n"/>
      <c r="K3855" s="34" t="n">
        <v>-1.077116793176393</v>
      </c>
      <c r="L3855" s="35">
        <f>IF(ISNUMBER(K3855),EXP(K3855),"")</f>
        <v/>
      </c>
      <c r="M3855" s="18" t="inlineStr">
        <is>
          <t>every value from 0.01 to 24.55 in steps of 0.01</t>
        </is>
      </c>
      <c r="N3855" s="18" t="inlineStr">
        <is>
          <t>buildings|large|distance_to_river_km</t>
        </is>
      </c>
    </row>
    <row r="3856">
      <c r="B3856" s="18" t="inlineStr">
        <is>
          <t>buildings|large|distance_to_river_km|22.18</t>
        </is>
      </c>
      <c r="C3856" s="18" t="inlineStr">
        <is>
          <t>buildings</t>
        </is>
      </c>
      <c r="D3856" s="18" t="inlineStr">
        <is>
          <t>large</t>
        </is>
      </c>
      <c r="E3856" s="18" t="inlineStr">
        <is>
          <t>distance_to_river_km</t>
        </is>
      </c>
      <c r="F3856" s="18" t="inlineStr">
        <is>
          <t>spline value</t>
        </is>
      </c>
      <c r="G3856" s="18" t="n"/>
      <c r="H3856" s="33" t="n">
        <v>22.18</v>
      </c>
      <c r="I3856" s="33" t="n"/>
      <c r="J3856" s="33" t="n"/>
      <c r="K3856" s="34" t="n">
        <v>-1.077141677991597</v>
      </c>
      <c r="L3856" s="35">
        <f>IF(ISNUMBER(K3856),EXP(K3856),"")</f>
        <v/>
      </c>
      <c r="M3856" s="18" t="inlineStr">
        <is>
          <t>every value from 0.01 to 24.55 in steps of 0.01</t>
        </is>
      </c>
      <c r="N3856" s="18" t="inlineStr">
        <is>
          <t>buildings|large|distance_to_river_km</t>
        </is>
      </c>
    </row>
    <row r="3857">
      <c r="B3857" s="18" t="inlineStr">
        <is>
          <t>buildings|large|distance_to_river_km|22.19</t>
        </is>
      </c>
      <c r="C3857" s="18" t="inlineStr">
        <is>
          <t>buildings</t>
        </is>
      </c>
      <c r="D3857" s="18" t="inlineStr">
        <is>
          <t>large</t>
        </is>
      </c>
      <c r="E3857" s="18" t="inlineStr">
        <is>
          <t>distance_to_river_km</t>
        </is>
      </c>
      <c r="F3857" s="18" t="inlineStr">
        <is>
          <t>spline value</t>
        </is>
      </c>
      <c r="G3857" s="18" t="n"/>
      <c r="H3857" s="33" t="n">
        <v>22.19</v>
      </c>
      <c r="I3857" s="33" t="n"/>
      <c r="J3857" s="33" t="n"/>
      <c r="K3857" s="34" t="n">
        <v>-1.077166365292302</v>
      </c>
      <c r="L3857" s="35">
        <f>IF(ISNUMBER(K3857),EXP(K3857),"")</f>
        <v/>
      </c>
      <c r="M3857" s="18" t="inlineStr">
        <is>
          <t>every value from 0.01 to 24.55 in steps of 0.01</t>
        </is>
      </c>
      <c r="N3857" s="18" t="inlineStr">
        <is>
          <t>buildings|large|distance_to_river_km</t>
        </is>
      </c>
    </row>
    <row r="3858">
      <c r="B3858" s="18" t="inlineStr">
        <is>
          <t>buildings|large|distance_to_river_km|22.20</t>
        </is>
      </c>
      <c r="C3858" s="18" t="inlineStr">
        <is>
          <t>buildings</t>
        </is>
      </c>
      <c r="D3858" s="18" t="inlineStr">
        <is>
          <t>large</t>
        </is>
      </c>
      <c r="E3858" s="18" t="inlineStr">
        <is>
          <t>distance_to_river_km</t>
        </is>
      </c>
      <c r="F3858" s="18" t="inlineStr">
        <is>
          <t>spline value</t>
        </is>
      </c>
      <c r="G3858" s="18" t="n"/>
      <c r="H3858" s="33" t="n">
        <v>22.2</v>
      </c>
      <c r="I3858" s="33" t="n"/>
      <c r="J3858" s="33" t="n"/>
      <c r="K3858" s="34" t="n">
        <v>-1.07719085499161</v>
      </c>
      <c r="L3858" s="35">
        <f>IF(ISNUMBER(K3858),EXP(K3858),"")</f>
        <v/>
      </c>
      <c r="M3858" s="18" t="inlineStr">
        <is>
          <t>every value from 0.01 to 24.55 in steps of 0.01</t>
        </is>
      </c>
      <c r="N3858" s="18" t="inlineStr">
        <is>
          <t>buildings|large|distance_to_river_km</t>
        </is>
      </c>
    </row>
    <row r="3859">
      <c r="B3859" s="18" t="inlineStr">
        <is>
          <t>buildings|large|distance_to_river_km|22.21</t>
        </is>
      </c>
      <c r="C3859" s="18" t="inlineStr">
        <is>
          <t>buildings</t>
        </is>
      </c>
      <c r="D3859" s="18" t="inlineStr">
        <is>
          <t>large</t>
        </is>
      </c>
      <c r="E3859" s="18" t="inlineStr">
        <is>
          <t>distance_to_river_km</t>
        </is>
      </c>
      <c r="F3859" s="18" t="inlineStr">
        <is>
          <t>spline value</t>
        </is>
      </c>
      <c r="G3859" s="18" t="n"/>
      <c r="H3859" s="33" t="n">
        <v>22.21</v>
      </c>
      <c r="I3859" s="33" t="n"/>
      <c r="J3859" s="33" t="n"/>
      <c r="K3859" s="34" t="n">
        <v>-1.077215147002626</v>
      </c>
      <c r="L3859" s="35">
        <f>IF(ISNUMBER(K3859),EXP(K3859),"")</f>
        <v/>
      </c>
      <c r="M3859" s="18" t="inlineStr">
        <is>
          <t>every value from 0.01 to 24.55 in steps of 0.01</t>
        </is>
      </c>
      <c r="N3859" s="18" t="inlineStr">
        <is>
          <t>buildings|large|distance_to_river_km</t>
        </is>
      </c>
    </row>
    <row r="3860">
      <c r="B3860" s="18" t="inlineStr">
        <is>
          <t>buildings|large|distance_to_river_km|22.22</t>
        </is>
      </c>
      <c r="C3860" s="18" t="inlineStr">
        <is>
          <t>buildings</t>
        </is>
      </c>
      <c r="D3860" s="18" t="inlineStr">
        <is>
          <t>large</t>
        </is>
      </c>
      <c r="E3860" s="18" t="inlineStr">
        <is>
          <t>distance_to_river_km</t>
        </is>
      </c>
      <c r="F3860" s="18" t="inlineStr">
        <is>
          <t>spline value</t>
        </is>
      </c>
      <c r="G3860" s="18" t="n"/>
      <c r="H3860" s="33" t="n">
        <v>22.22</v>
      </c>
      <c r="I3860" s="33" t="n"/>
      <c r="J3860" s="33" t="n"/>
      <c r="K3860" s="34" t="n">
        <v>-1.077239241238453</v>
      </c>
      <c r="L3860" s="35">
        <f>IF(ISNUMBER(K3860),EXP(K3860),"")</f>
        <v/>
      </c>
      <c r="M3860" s="18" t="inlineStr">
        <is>
          <t>every value from 0.01 to 24.55 in steps of 0.01</t>
        </is>
      </c>
      <c r="N3860" s="18" t="inlineStr">
        <is>
          <t>buildings|large|distance_to_river_km</t>
        </is>
      </c>
    </row>
    <row r="3861">
      <c r="B3861" s="18" t="inlineStr">
        <is>
          <t>buildings|large|distance_to_river_km|22.23</t>
        </is>
      </c>
      <c r="C3861" s="18" t="inlineStr">
        <is>
          <t>buildings</t>
        </is>
      </c>
      <c r="D3861" s="18" t="inlineStr">
        <is>
          <t>large</t>
        </is>
      </c>
      <c r="E3861" s="18" t="inlineStr">
        <is>
          <t>distance_to_river_km</t>
        </is>
      </c>
      <c r="F3861" s="18" t="inlineStr">
        <is>
          <t>spline value</t>
        </is>
      </c>
      <c r="G3861" s="18" t="n"/>
      <c r="H3861" s="33" t="n">
        <v>22.23</v>
      </c>
      <c r="I3861" s="33" t="n"/>
      <c r="J3861" s="33" t="n"/>
      <c r="K3861" s="34" t="n">
        <v>-1.077263137612197</v>
      </c>
      <c r="L3861" s="35">
        <f>IF(ISNUMBER(K3861),EXP(K3861),"")</f>
        <v/>
      </c>
      <c r="M3861" s="18" t="inlineStr">
        <is>
          <t>every value from 0.01 to 24.55 in steps of 0.01</t>
        </is>
      </c>
      <c r="N3861" s="18" t="inlineStr">
        <is>
          <t>buildings|large|distance_to_river_km</t>
        </is>
      </c>
    </row>
    <row r="3862">
      <c r="B3862" s="18" t="inlineStr">
        <is>
          <t>buildings|large|distance_to_river_km|22.24</t>
        </is>
      </c>
      <c r="C3862" s="18" t="inlineStr">
        <is>
          <t>buildings</t>
        </is>
      </c>
      <c r="D3862" s="18" t="inlineStr">
        <is>
          <t>large</t>
        </is>
      </c>
      <c r="E3862" s="18" t="inlineStr">
        <is>
          <t>distance_to_river_km</t>
        </is>
      </c>
      <c r="F3862" s="18" t="inlineStr">
        <is>
          <t>spline value</t>
        </is>
      </c>
      <c r="G3862" s="18" t="n"/>
      <c r="H3862" s="33" t="n">
        <v>22.24</v>
      </c>
      <c r="I3862" s="33" t="n"/>
      <c r="J3862" s="33" t="n"/>
      <c r="K3862" s="34" t="n">
        <v>-1.077286836036961</v>
      </c>
      <c r="L3862" s="35">
        <f>IF(ISNUMBER(K3862),EXP(K3862),"")</f>
        <v/>
      </c>
      <c r="M3862" s="18" t="inlineStr">
        <is>
          <t>every value from 0.01 to 24.55 in steps of 0.01</t>
        </is>
      </c>
      <c r="N3862" s="18" t="inlineStr">
        <is>
          <t>buildings|large|distance_to_river_km</t>
        </is>
      </c>
    </row>
    <row r="3863">
      <c r="B3863" s="18" t="inlineStr">
        <is>
          <t>buildings|large|distance_to_river_km|22.25</t>
        </is>
      </c>
      <c r="C3863" s="18" t="inlineStr">
        <is>
          <t>buildings</t>
        </is>
      </c>
      <c r="D3863" s="18" t="inlineStr">
        <is>
          <t>large</t>
        </is>
      </c>
      <c r="E3863" s="18" t="inlineStr">
        <is>
          <t>distance_to_river_km</t>
        </is>
      </c>
      <c r="F3863" s="18" t="inlineStr">
        <is>
          <t>spline value</t>
        </is>
      </c>
      <c r="G3863" s="18" t="n"/>
      <c r="H3863" s="33" t="n">
        <v>22.25</v>
      </c>
      <c r="I3863" s="33" t="n"/>
      <c r="J3863" s="33" t="n"/>
      <c r="K3863" s="34" t="n">
        <v>-1.077310336425849</v>
      </c>
      <c r="L3863" s="35">
        <f>IF(ISNUMBER(K3863),EXP(K3863),"")</f>
        <v/>
      </c>
      <c r="M3863" s="18" t="inlineStr">
        <is>
          <t>every value from 0.01 to 24.55 in steps of 0.01</t>
        </is>
      </c>
      <c r="N3863" s="18" t="inlineStr">
        <is>
          <t>buildings|large|distance_to_river_km</t>
        </is>
      </c>
    </row>
    <row r="3864">
      <c r="B3864" s="18" t="inlineStr">
        <is>
          <t>buildings|large|distance_to_river_km|22.26</t>
        </is>
      </c>
      <c r="C3864" s="18" t="inlineStr">
        <is>
          <t>buildings</t>
        </is>
      </c>
      <c r="D3864" s="18" t="inlineStr">
        <is>
          <t>large</t>
        </is>
      </c>
      <c r="E3864" s="18" t="inlineStr">
        <is>
          <t>distance_to_river_km</t>
        </is>
      </c>
      <c r="F3864" s="18" t="inlineStr">
        <is>
          <t>spline value</t>
        </is>
      </c>
      <c r="G3864" s="18" t="n"/>
      <c r="H3864" s="33" t="n">
        <v>22.26</v>
      </c>
      <c r="I3864" s="33" t="n"/>
      <c r="J3864" s="33" t="n"/>
      <c r="K3864" s="34" t="n">
        <v>-1.077333638691964</v>
      </c>
      <c r="L3864" s="35">
        <f>IF(ISNUMBER(K3864),EXP(K3864),"")</f>
        <v/>
      </c>
      <c r="M3864" s="18" t="inlineStr">
        <is>
          <t>every value from 0.01 to 24.55 in steps of 0.01</t>
        </is>
      </c>
      <c r="N3864" s="18" t="inlineStr">
        <is>
          <t>buildings|large|distance_to_river_km</t>
        </is>
      </c>
    </row>
    <row r="3865">
      <c r="B3865" s="18" t="inlineStr">
        <is>
          <t>buildings|large|distance_to_river_km|22.27</t>
        </is>
      </c>
      <c r="C3865" s="18" t="inlineStr">
        <is>
          <t>buildings</t>
        </is>
      </c>
      <c r="D3865" s="18" t="inlineStr">
        <is>
          <t>large</t>
        </is>
      </c>
      <c r="E3865" s="18" t="inlineStr">
        <is>
          <t>distance_to_river_km</t>
        </is>
      </c>
      <c r="F3865" s="18" t="inlineStr">
        <is>
          <t>spline value</t>
        </is>
      </c>
      <c r="G3865" s="18" t="n"/>
      <c r="H3865" s="33" t="n">
        <v>22.27</v>
      </c>
      <c r="I3865" s="33" t="n"/>
      <c r="J3865" s="33" t="n"/>
      <c r="K3865" s="34" t="n">
        <v>-1.077356742748412</v>
      </c>
      <c r="L3865" s="35">
        <f>IF(ISNUMBER(K3865),EXP(K3865),"")</f>
        <v/>
      </c>
      <c r="M3865" s="18" t="inlineStr">
        <is>
          <t>every value from 0.01 to 24.55 in steps of 0.01</t>
        </is>
      </c>
      <c r="N3865" s="18" t="inlineStr">
        <is>
          <t>buildings|large|distance_to_river_km</t>
        </is>
      </c>
    </row>
    <row r="3866">
      <c r="B3866" s="18" t="inlineStr">
        <is>
          <t>buildings|large|distance_to_river_km|22.28</t>
        </is>
      </c>
      <c r="C3866" s="18" t="inlineStr">
        <is>
          <t>buildings</t>
        </is>
      </c>
      <c r="D3866" s="18" t="inlineStr">
        <is>
          <t>large</t>
        </is>
      </c>
      <c r="E3866" s="18" t="inlineStr">
        <is>
          <t>distance_to_river_km</t>
        </is>
      </c>
      <c r="F3866" s="18" t="inlineStr">
        <is>
          <t>spline value</t>
        </is>
      </c>
      <c r="G3866" s="18" t="n"/>
      <c r="H3866" s="33" t="n">
        <v>22.28</v>
      </c>
      <c r="I3866" s="33" t="n"/>
      <c r="J3866" s="33" t="n"/>
      <c r="K3866" s="34" t="n">
        <v>-1.077379648508296</v>
      </c>
      <c r="L3866" s="35">
        <f>IF(ISNUMBER(K3866),EXP(K3866),"")</f>
        <v/>
      </c>
      <c r="M3866" s="18" t="inlineStr">
        <is>
          <t>every value from 0.01 to 24.55 in steps of 0.01</t>
        </is>
      </c>
      <c r="N3866" s="18" t="inlineStr">
        <is>
          <t>buildings|large|distance_to_river_km</t>
        </is>
      </c>
    </row>
    <row r="3867">
      <c r="B3867" s="18" t="inlineStr">
        <is>
          <t>buildings|large|distance_to_river_km|22.29</t>
        </is>
      </c>
      <c r="C3867" s="18" t="inlineStr">
        <is>
          <t>buildings</t>
        </is>
      </c>
      <c r="D3867" s="18" t="inlineStr">
        <is>
          <t>large</t>
        </is>
      </c>
      <c r="E3867" s="18" t="inlineStr">
        <is>
          <t>distance_to_river_km</t>
        </is>
      </c>
      <c r="F3867" s="18" t="inlineStr">
        <is>
          <t>spline value</t>
        </is>
      </c>
      <c r="G3867" s="18" t="n"/>
      <c r="H3867" s="33" t="n">
        <v>22.29</v>
      </c>
      <c r="I3867" s="33" t="n"/>
      <c r="J3867" s="33" t="n"/>
      <c r="K3867" s="34" t="n">
        <v>-1.07740235588472</v>
      </c>
      <c r="L3867" s="35">
        <f>IF(ISNUMBER(K3867),EXP(K3867),"")</f>
        <v/>
      </c>
      <c r="M3867" s="18" t="inlineStr">
        <is>
          <t>every value from 0.01 to 24.55 in steps of 0.01</t>
        </is>
      </c>
      <c r="N3867" s="18" t="inlineStr">
        <is>
          <t>buildings|large|distance_to_river_km</t>
        </is>
      </c>
    </row>
    <row r="3868">
      <c r="B3868" s="18" t="inlineStr">
        <is>
          <t>buildings|large|distance_to_river_km|22.30</t>
        </is>
      </c>
      <c r="C3868" s="18" t="inlineStr">
        <is>
          <t>buildings</t>
        </is>
      </c>
      <c r="D3868" s="18" t="inlineStr">
        <is>
          <t>large</t>
        </is>
      </c>
      <c r="E3868" s="18" t="inlineStr">
        <is>
          <t>distance_to_river_km</t>
        </is>
      </c>
      <c r="F3868" s="18" t="inlineStr">
        <is>
          <t>spline value</t>
        </is>
      </c>
      <c r="G3868" s="18" t="n"/>
      <c r="H3868" s="33" t="n">
        <v>22.3</v>
      </c>
      <c r="I3868" s="33" t="n"/>
      <c r="J3868" s="33" t="n"/>
      <c r="K3868" s="34" t="n">
        <v>-1.077424864790789</v>
      </c>
      <c r="L3868" s="35">
        <f>IF(ISNUMBER(K3868),EXP(K3868),"")</f>
        <v/>
      </c>
      <c r="M3868" s="18" t="inlineStr">
        <is>
          <t>every value from 0.01 to 24.55 in steps of 0.01</t>
        </is>
      </c>
      <c r="N3868" s="18" t="inlineStr">
        <is>
          <t>buildings|large|distance_to_river_km</t>
        </is>
      </c>
    </row>
    <row r="3869">
      <c r="B3869" s="18" t="inlineStr">
        <is>
          <t>buildings|large|distance_to_river_km|22.31</t>
        </is>
      </c>
      <c r="C3869" s="18" t="inlineStr">
        <is>
          <t>buildings</t>
        </is>
      </c>
      <c r="D3869" s="18" t="inlineStr">
        <is>
          <t>large</t>
        </is>
      </c>
      <c r="E3869" s="18" t="inlineStr">
        <is>
          <t>distance_to_river_km</t>
        </is>
      </c>
      <c r="F3869" s="18" t="inlineStr">
        <is>
          <t>spline value</t>
        </is>
      </c>
      <c r="G3869" s="18" t="n"/>
      <c r="H3869" s="33" t="n">
        <v>22.31</v>
      </c>
      <c r="I3869" s="33" t="n"/>
      <c r="J3869" s="33" t="n"/>
      <c r="K3869" s="34" t="n">
        <v>-1.077447175139606</v>
      </c>
      <c r="L3869" s="35">
        <f>IF(ISNUMBER(K3869),EXP(K3869),"")</f>
        <v/>
      </c>
      <c r="M3869" s="18" t="inlineStr">
        <is>
          <t>every value from 0.01 to 24.55 in steps of 0.01</t>
        </is>
      </c>
      <c r="N3869" s="18" t="inlineStr">
        <is>
          <t>buildings|large|distance_to_river_km</t>
        </is>
      </c>
    </row>
    <row r="3870">
      <c r="B3870" s="18" t="inlineStr">
        <is>
          <t>buildings|large|distance_to_river_km|22.32</t>
        </is>
      </c>
      <c r="C3870" s="18" t="inlineStr">
        <is>
          <t>buildings</t>
        </is>
      </c>
      <c r="D3870" s="18" t="inlineStr">
        <is>
          <t>large</t>
        </is>
      </c>
      <c r="E3870" s="18" t="inlineStr">
        <is>
          <t>distance_to_river_km</t>
        </is>
      </c>
      <c r="F3870" s="18" t="inlineStr">
        <is>
          <t>spline value</t>
        </is>
      </c>
      <c r="G3870" s="18" t="n"/>
      <c r="H3870" s="33" t="n">
        <v>22.32</v>
      </c>
      <c r="I3870" s="33" t="n"/>
      <c r="J3870" s="33" t="n"/>
      <c r="K3870" s="34" t="n">
        <v>-1.077469286844275</v>
      </c>
      <c r="L3870" s="35">
        <f>IF(ISNUMBER(K3870),EXP(K3870),"")</f>
        <v/>
      </c>
      <c r="M3870" s="18" t="inlineStr">
        <is>
          <t>every value from 0.01 to 24.55 in steps of 0.01</t>
        </is>
      </c>
      <c r="N3870" s="18" t="inlineStr">
        <is>
          <t>buildings|large|distance_to_river_km</t>
        </is>
      </c>
    </row>
    <row r="3871">
      <c r="B3871" s="18" t="inlineStr">
        <is>
          <t>buildings|large|distance_to_river_km|22.33</t>
        </is>
      </c>
      <c r="C3871" s="18" t="inlineStr">
        <is>
          <t>buildings</t>
        </is>
      </c>
      <c r="D3871" s="18" t="inlineStr">
        <is>
          <t>large</t>
        </is>
      </c>
      <c r="E3871" s="18" t="inlineStr">
        <is>
          <t>distance_to_river_km</t>
        </is>
      </c>
      <c r="F3871" s="18" t="inlineStr">
        <is>
          <t>spline value</t>
        </is>
      </c>
      <c r="G3871" s="18" t="n"/>
      <c r="H3871" s="33" t="n">
        <v>22.33</v>
      </c>
      <c r="I3871" s="33" t="n"/>
      <c r="J3871" s="33" t="n"/>
      <c r="K3871" s="34" t="n">
        <v>-1.0774911998179</v>
      </c>
      <c r="L3871" s="35">
        <f>IF(ISNUMBER(K3871),EXP(K3871),"")</f>
        <v/>
      </c>
      <c r="M3871" s="18" t="inlineStr">
        <is>
          <t>every value from 0.01 to 24.55 in steps of 0.01</t>
        </is>
      </c>
      <c r="N3871" s="18" t="inlineStr">
        <is>
          <t>buildings|large|distance_to_river_km</t>
        </is>
      </c>
    </row>
    <row r="3872">
      <c r="B3872" s="18" t="inlineStr">
        <is>
          <t>buildings|large|distance_to_river_km|22.34</t>
        </is>
      </c>
      <c r="C3872" s="18" t="inlineStr">
        <is>
          <t>buildings</t>
        </is>
      </c>
      <c r="D3872" s="18" t="inlineStr">
        <is>
          <t>large</t>
        </is>
      </c>
      <c r="E3872" s="18" t="inlineStr">
        <is>
          <t>distance_to_river_km</t>
        </is>
      </c>
      <c r="F3872" s="18" t="inlineStr">
        <is>
          <t>spline value</t>
        </is>
      </c>
      <c r="G3872" s="18" t="n"/>
      <c r="H3872" s="33" t="n">
        <v>22.34</v>
      </c>
      <c r="I3872" s="33" t="n"/>
      <c r="J3872" s="33" t="n"/>
      <c r="K3872" s="34" t="n">
        <v>-1.077512913973586</v>
      </c>
      <c r="L3872" s="35">
        <f>IF(ISNUMBER(K3872),EXP(K3872),"")</f>
        <v/>
      </c>
      <c r="M3872" s="18" t="inlineStr">
        <is>
          <t>every value from 0.01 to 24.55 in steps of 0.01</t>
        </is>
      </c>
      <c r="N3872" s="18" t="inlineStr">
        <is>
          <t>buildings|large|distance_to_river_km</t>
        </is>
      </c>
    </row>
    <row r="3873">
      <c r="B3873" s="18" t="inlineStr">
        <is>
          <t>buildings|large|distance_to_river_km|22.35</t>
        </is>
      </c>
      <c r="C3873" s="18" t="inlineStr">
        <is>
          <t>buildings</t>
        </is>
      </c>
      <c r="D3873" s="18" t="inlineStr">
        <is>
          <t>large</t>
        </is>
      </c>
      <c r="E3873" s="18" t="inlineStr">
        <is>
          <t>distance_to_river_km</t>
        </is>
      </c>
      <c r="F3873" s="18" t="inlineStr">
        <is>
          <t>spline value</t>
        </is>
      </c>
      <c r="G3873" s="18" t="n"/>
      <c r="H3873" s="33" t="n">
        <v>22.35</v>
      </c>
      <c r="I3873" s="33" t="n"/>
      <c r="J3873" s="33" t="n"/>
      <c r="K3873" s="34" t="n">
        <v>-1.077534429224436</v>
      </c>
      <c r="L3873" s="35">
        <f>IF(ISNUMBER(K3873),EXP(K3873),"")</f>
        <v/>
      </c>
      <c r="M3873" s="18" t="inlineStr">
        <is>
          <t>every value from 0.01 to 24.55 in steps of 0.01</t>
        </is>
      </c>
      <c r="N3873" s="18" t="inlineStr">
        <is>
          <t>buildings|large|distance_to_river_km</t>
        </is>
      </c>
    </row>
    <row r="3874">
      <c r="B3874" s="18" t="inlineStr">
        <is>
          <t>buildings|large|distance_to_river_km|22.36</t>
        </is>
      </c>
      <c r="C3874" s="18" t="inlineStr">
        <is>
          <t>buildings</t>
        </is>
      </c>
      <c r="D3874" s="18" t="inlineStr">
        <is>
          <t>large</t>
        </is>
      </c>
      <c r="E3874" s="18" t="inlineStr">
        <is>
          <t>distance_to_river_km</t>
        </is>
      </c>
      <c r="F3874" s="18" t="inlineStr">
        <is>
          <t>spline value</t>
        </is>
      </c>
      <c r="G3874" s="18" t="n"/>
      <c r="H3874" s="33" t="n">
        <v>22.36</v>
      </c>
      <c r="I3874" s="33" t="n"/>
      <c r="J3874" s="33" t="n"/>
      <c r="K3874" s="34" t="n">
        <v>-1.077555745483555</v>
      </c>
      <c r="L3874" s="35">
        <f>IF(ISNUMBER(K3874),EXP(K3874),"")</f>
        <v/>
      </c>
      <c r="M3874" s="18" t="inlineStr">
        <is>
          <t>every value from 0.01 to 24.55 in steps of 0.01</t>
        </is>
      </c>
      <c r="N3874" s="18" t="inlineStr">
        <is>
          <t>buildings|large|distance_to_river_km</t>
        </is>
      </c>
    </row>
    <row r="3875">
      <c r="B3875" s="18" t="inlineStr">
        <is>
          <t>buildings|large|distance_to_river_km|22.37</t>
        </is>
      </c>
      <c r="C3875" s="18" t="inlineStr">
        <is>
          <t>buildings</t>
        </is>
      </c>
      <c r="D3875" s="18" t="inlineStr">
        <is>
          <t>large</t>
        </is>
      </c>
      <c r="E3875" s="18" t="inlineStr">
        <is>
          <t>distance_to_river_km</t>
        </is>
      </c>
      <c r="F3875" s="18" t="inlineStr">
        <is>
          <t>spline value</t>
        </is>
      </c>
      <c r="G3875" s="18" t="n"/>
      <c r="H3875" s="33" t="n">
        <v>22.37</v>
      </c>
      <c r="I3875" s="33" t="n"/>
      <c r="J3875" s="33" t="n"/>
      <c r="K3875" s="34" t="n">
        <v>-1.077576862664047</v>
      </c>
      <c r="L3875" s="35">
        <f>IF(ISNUMBER(K3875),EXP(K3875),"")</f>
        <v/>
      </c>
      <c r="M3875" s="18" t="inlineStr">
        <is>
          <t>every value from 0.01 to 24.55 in steps of 0.01</t>
        </is>
      </c>
      <c r="N3875" s="18" t="inlineStr">
        <is>
          <t>buildings|large|distance_to_river_km</t>
        </is>
      </c>
    </row>
    <row r="3876">
      <c r="B3876" s="18" t="inlineStr">
        <is>
          <t>buildings|large|distance_to_river_km|22.38</t>
        </is>
      </c>
      <c r="C3876" s="18" t="inlineStr">
        <is>
          <t>buildings</t>
        </is>
      </c>
      <c r="D3876" s="18" t="inlineStr">
        <is>
          <t>large</t>
        </is>
      </c>
      <c r="E3876" s="18" t="inlineStr">
        <is>
          <t>distance_to_river_km</t>
        </is>
      </c>
      <c r="F3876" s="18" t="inlineStr">
        <is>
          <t>spline value</t>
        </is>
      </c>
      <c r="G3876" s="18" t="n"/>
      <c r="H3876" s="33" t="n">
        <v>22.38</v>
      </c>
      <c r="I3876" s="33" t="n"/>
      <c r="J3876" s="33" t="n"/>
      <c r="K3876" s="34" t="n">
        <v>-1.077597780679015</v>
      </c>
      <c r="L3876" s="35">
        <f>IF(ISNUMBER(K3876),EXP(K3876),"")</f>
        <v/>
      </c>
      <c r="M3876" s="18" t="inlineStr">
        <is>
          <t>every value from 0.01 to 24.55 in steps of 0.01</t>
        </is>
      </c>
      <c r="N3876" s="18" t="inlineStr">
        <is>
          <t>buildings|large|distance_to_river_km</t>
        </is>
      </c>
    </row>
    <row r="3877">
      <c r="B3877" s="18" t="inlineStr">
        <is>
          <t>buildings|large|distance_to_river_km|22.39</t>
        </is>
      </c>
      <c r="C3877" s="18" t="inlineStr">
        <is>
          <t>buildings</t>
        </is>
      </c>
      <c r="D3877" s="18" t="inlineStr">
        <is>
          <t>large</t>
        </is>
      </c>
      <c r="E3877" s="18" t="inlineStr">
        <is>
          <t>distance_to_river_km</t>
        </is>
      </c>
      <c r="F3877" s="18" t="inlineStr">
        <is>
          <t>spline value</t>
        </is>
      </c>
      <c r="G3877" s="18" t="n"/>
      <c r="H3877" s="33" t="n">
        <v>22.39</v>
      </c>
      <c r="I3877" s="33" t="n"/>
      <c r="J3877" s="33" t="n"/>
      <c r="K3877" s="34" t="n">
        <v>-1.077618499441564</v>
      </c>
      <c r="L3877" s="35">
        <f>IF(ISNUMBER(K3877),EXP(K3877),"")</f>
        <v/>
      </c>
      <c r="M3877" s="18" t="inlineStr">
        <is>
          <t>every value from 0.01 to 24.55 in steps of 0.01</t>
        </is>
      </c>
      <c r="N3877" s="18" t="inlineStr">
        <is>
          <t>buildings|large|distance_to_river_km</t>
        </is>
      </c>
    </row>
    <row r="3878">
      <c r="B3878" s="18" t="inlineStr">
        <is>
          <t>buildings|large|distance_to_river_km|22.40</t>
        </is>
      </c>
      <c r="C3878" s="18" t="inlineStr">
        <is>
          <t>buildings</t>
        </is>
      </c>
      <c r="D3878" s="18" t="inlineStr">
        <is>
          <t>large</t>
        </is>
      </c>
      <c r="E3878" s="18" t="inlineStr">
        <is>
          <t>distance_to_river_km</t>
        </is>
      </c>
      <c r="F3878" s="18" t="inlineStr">
        <is>
          <t>spline value</t>
        </is>
      </c>
      <c r="G3878" s="18" t="n"/>
      <c r="H3878" s="33" t="n">
        <v>22.4</v>
      </c>
      <c r="I3878" s="33" t="n"/>
      <c r="J3878" s="33" t="n"/>
      <c r="K3878" s="34" t="n">
        <v>-1.077639018864798</v>
      </c>
      <c r="L3878" s="35">
        <f>IF(ISNUMBER(K3878),EXP(K3878),"")</f>
        <v/>
      </c>
      <c r="M3878" s="18" t="inlineStr">
        <is>
          <t>every value from 0.01 to 24.55 in steps of 0.01</t>
        </is>
      </c>
      <c r="N3878" s="18" t="inlineStr">
        <is>
          <t>buildings|large|distance_to_river_km</t>
        </is>
      </c>
    </row>
    <row r="3879">
      <c r="B3879" s="18" t="inlineStr">
        <is>
          <t>buildings|large|distance_to_river_km|22.41</t>
        </is>
      </c>
      <c r="C3879" s="18" t="inlineStr">
        <is>
          <t>buildings</t>
        </is>
      </c>
      <c r="D3879" s="18" t="inlineStr">
        <is>
          <t>large</t>
        </is>
      </c>
      <c r="E3879" s="18" t="inlineStr">
        <is>
          <t>distance_to_river_km</t>
        </is>
      </c>
      <c r="F3879" s="18" t="inlineStr">
        <is>
          <t>spline value</t>
        </is>
      </c>
      <c r="G3879" s="18" t="n"/>
      <c r="H3879" s="33" t="n">
        <v>22.41</v>
      </c>
      <c r="I3879" s="33" t="n"/>
      <c r="J3879" s="33" t="n"/>
      <c r="K3879" s="34" t="n">
        <v>-1.07765933886182</v>
      </c>
      <c r="L3879" s="35">
        <f>IF(ISNUMBER(K3879),EXP(K3879),"")</f>
        <v/>
      </c>
      <c r="M3879" s="18" t="inlineStr">
        <is>
          <t>every value from 0.01 to 24.55 in steps of 0.01</t>
        </is>
      </c>
      <c r="N3879" s="18" t="inlineStr">
        <is>
          <t>buildings|large|distance_to_river_km</t>
        </is>
      </c>
    </row>
    <row r="3880">
      <c r="B3880" s="18" t="inlineStr">
        <is>
          <t>buildings|large|distance_to_river_km|22.42</t>
        </is>
      </c>
      <c r="C3880" s="18" t="inlineStr">
        <is>
          <t>buildings</t>
        </is>
      </c>
      <c r="D3880" s="18" t="inlineStr">
        <is>
          <t>large</t>
        </is>
      </c>
      <c r="E3880" s="18" t="inlineStr">
        <is>
          <t>distance_to_river_km</t>
        </is>
      </c>
      <c r="F3880" s="18" t="inlineStr">
        <is>
          <t>spline value</t>
        </is>
      </c>
      <c r="G3880" s="18" t="n"/>
      <c r="H3880" s="33" t="n">
        <v>22.42</v>
      </c>
      <c r="I3880" s="33" t="n"/>
      <c r="J3880" s="33" t="n"/>
      <c r="K3880" s="34" t="n">
        <v>-1.077679459345735</v>
      </c>
      <c r="L3880" s="35">
        <f>IF(ISNUMBER(K3880),EXP(K3880),"")</f>
        <v/>
      </c>
      <c r="M3880" s="18" t="inlineStr">
        <is>
          <t>every value from 0.01 to 24.55 in steps of 0.01</t>
        </is>
      </c>
      <c r="N3880" s="18" t="inlineStr">
        <is>
          <t>buildings|large|distance_to_river_km</t>
        </is>
      </c>
    </row>
    <row r="3881">
      <c r="B3881" s="18" t="inlineStr">
        <is>
          <t>buildings|large|distance_to_river_km|22.43</t>
        </is>
      </c>
      <c r="C3881" s="18" t="inlineStr">
        <is>
          <t>buildings</t>
        </is>
      </c>
      <c r="D3881" s="18" t="inlineStr">
        <is>
          <t>large</t>
        </is>
      </c>
      <c r="E3881" s="18" t="inlineStr">
        <is>
          <t>distance_to_river_km</t>
        </is>
      </c>
      <c r="F3881" s="18" t="inlineStr">
        <is>
          <t>spline value</t>
        </is>
      </c>
      <c r="G3881" s="18" t="n"/>
      <c r="H3881" s="33" t="n">
        <v>22.43</v>
      </c>
      <c r="I3881" s="33" t="n"/>
      <c r="J3881" s="33" t="n"/>
      <c r="K3881" s="34" t="n">
        <v>-1.077699380229647</v>
      </c>
      <c r="L3881" s="35">
        <f>IF(ISNUMBER(K3881),EXP(K3881),"")</f>
        <v/>
      </c>
      <c r="M3881" s="18" t="inlineStr">
        <is>
          <t>every value from 0.01 to 24.55 in steps of 0.01</t>
        </is>
      </c>
      <c r="N3881" s="18" t="inlineStr">
        <is>
          <t>buildings|large|distance_to_river_km</t>
        </is>
      </c>
    </row>
    <row r="3882">
      <c r="B3882" s="18" t="inlineStr">
        <is>
          <t>buildings|large|distance_to_river_km|22.44</t>
        </is>
      </c>
      <c r="C3882" s="18" t="inlineStr">
        <is>
          <t>buildings</t>
        </is>
      </c>
      <c r="D3882" s="18" t="inlineStr">
        <is>
          <t>large</t>
        </is>
      </c>
      <c r="E3882" s="18" t="inlineStr">
        <is>
          <t>distance_to_river_km</t>
        </is>
      </c>
      <c r="F3882" s="18" t="inlineStr">
        <is>
          <t>spline value</t>
        </is>
      </c>
      <c r="G3882" s="18" t="n"/>
      <c r="H3882" s="33" t="n">
        <v>22.44</v>
      </c>
      <c r="I3882" s="33" t="n"/>
      <c r="J3882" s="33" t="n"/>
      <c r="K3882" s="34" t="n">
        <v>-1.077719101426659</v>
      </c>
      <c r="L3882" s="35">
        <f>IF(ISNUMBER(K3882),EXP(K3882),"")</f>
        <v/>
      </c>
      <c r="M3882" s="18" t="inlineStr">
        <is>
          <t>every value from 0.01 to 24.55 in steps of 0.01</t>
        </is>
      </c>
      <c r="N3882" s="18" t="inlineStr">
        <is>
          <t>buildings|large|distance_to_river_km</t>
        </is>
      </c>
    </row>
    <row r="3883">
      <c r="B3883" s="18" t="inlineStr">
        <is>
          <t>buildings|large|distance_to_river_km|22.45</t>
        </is>
      </c>
      <c r="C3883" s="18" t="inlineStr">
        <is>
          <t>buildings</t>
        </is>
      </c>
      <c r="D3883" s="18" t="inlineStr">
        <is>
          <t>large</t>
        </is>
      </c>
      <c r="E3883" s="18" t="inlineStr">
        <is>
          <t>distance_to_river_km</t>
        </is>
      </c>
      <c r="F3883" s="18" t="inlineStr">
        <is>
          <t>spline value</t>
        </is>
      </c>
      <c r="G3883" s="18" t="n"/>
      <c r="H3883" s="33" t="n">
        <v>22.45</v>
      </c>
      <c r="I3883" s="33" t="n"/>
      <c r="J3883" s="33" t="n"/>
      <c r="K3883" s="34" t="n">
        <v>-1.077738622849878</v>
      </c>
      <c r="L3883" s="35">
        <f>IF(ISNUMBER(K3883),EXP(K3883),"")</f>
        <v/>
      </c>
      <c r="M3883" s="18" t="inlineStr">
        <is>
          <t>every value from 0.01 to 24.55 in steps of 0.01</t>
        </is>
      </c>
      <c r="N3883" s="18" t="inlineStr">
        <is>
          <t>buildings|large|distance_to_river_km</t>
        </is>
      </c>
    </row>
    <row r="3884">
      <c r="B3884" s="18" t="inlineStr">
        <is>
          <t>buildings|large|distance_to_river_km|22.46</t>
        </is>
      </c>
      <c r="C3884" s="18" t="inlineStr">
        <is>
          <t>buildings</t>
        </is>
      </c>
      <c r="D3884" s="18" t="inlineStr">
        <is>
          <t>large</t>
        </is>
      </c>
      <c r="E3884" s="18" t="inlineStr">
        <is>
          <t>distance_to_river_km</t>
        </is>
      </c>
      <c r="F3884" s="18" t="inlineStr">
        <is>
          <t>spline value</t>
        </is>
      </c>
      <c r="G3884" s="18" t="n"/>
      <c r="H3884" s="33" t="n">
        <v>22.46</v>
      </c>
      <c r="I3884" s="33" t="n"/>
      <c r="J3884" s="33" t="n"/>
      <c r="K3884" s="34" t="n">
        <v>-1.077757944412404</v>
      </c>
      <c r="L3884" s="35">
        <f>IF(ISNUMBER(K3884),EXP(K3884),"")</f>
        <v/>
      </c>
      <c r="M3884" s="18" t="inlineStr">
        <is>
          <t>every value from 0.01 to 24.55 in steps of 0.01</t>
        </is>
      </c>
      <c r="N3884" s="18" t="inlineStr">
        <is>
          <t>buildings|large|distance_to_river_km</t>
        </is>
      </c>
    </row>
    <row r="3885">
      <c r="B3885" s="18" t="inlineStr">
        <is>
          <t>buildings|large|distance_to_river_km|22.47</t>
        </is>
      </c>
      <c r="C3885" s="18" t="inlineStr">
        <is>
          <t>buildings</t>
        </is>
      </c>
      <c r="D3885" s="18" t="inlineStr">
        <is>
          <t>large</t>
        </is>
      </c>
      <c r="E3885" s="18" t="inlineStr">
        <is>
          <t>distance_to_river_km</t>
        </is>
      </c>
      <c r="F3885" s="18" t="inlineStr">
        <is>
          <t>spline value</t>
        </is>
      </c>
      <c r="G3885" s="18" t="n"/>
      <c r="H3885" s="33" t="n">
        <v>22.47</v>
      </c>
      <c r="I3885" s="33" t="n"/>
      <c r="J3885" s="33" t="n"/>
      <c r="K3885" s="34" t="n">
        <v>-1.077777066027344</v>
      </c>
      <c r="L3885" s="35">
        <f>IF(ISNUMBER(K3885),EXP(K3885),"")</f>
        <v/>
      </c>
      <c r="M3885" s="18" t="inlineStr">
        <is>
          <t>every value from 0.01 to 24.55 in steps of 0.01</t>
        </is>
      </c>
      <c r="N3885" s="18" t="inlineStr">
        <is>
          <t>buildings|large|distance_to_river_km</t>
        </is>
      </c>
    </row>
    <row r="3886">
      <c r="B3886" s="18" t="inlineStr">
        <is>
          <t>buildings|large|distance_to_river_km|22.48</t>
        </is>
      </c>
      <c r="C3886" s="18" t="inlineStr">
        <is>
          <t>buildings</t>
        </is>
      </c>
      <c r="D3886" s="18" t="inlineStr">
        <is>
          <t>large</t>
        </is>
      </c>
      <c r="E3886" s="18" t="inlineStr">
        <is>
          <t>distance_to_river_km</t>
        </is>
      </c>
      <c r="F3886" s="18" t="inlineStr">
        <is>
          <t>spline value</t>
        </is>
      </c>
      <c r="G3886" s="18" t="n"/>
      <c r="H3886" s="33" t="n">
        <v>22.48</v>
      </c>
      <c r="I3886" s="33" t="n"/>
      <c r="J3886" s="33" t="n"/>
      <c r="K3886" s="34" t="n">
        <v>-1.077795987607801</v>
      </c>
      <c r="L3886" s="35">
        <f>IF(ISNUMBER(K3886),EXP(K3886),"")</f>
        <v/>
      </c>
      <c r="M3886" s="18" t="inlineStr">
        <is>
          <t>every value from 0.01 to 24.55 in steps of 0.01</t>
        </is>
      </c>
      <c r="N3886" s="18" t="inlineStr">
        <is>
          <t>buildings|large|distance_to_river_km</t>
        </is>
      </c>
    </row>
    <row r="3887">
      <c r="B3887" s="18" t="inlineStr">
        <is>
          <t>buildings|large|distance_to_river_km|22.49</t>
        </is>
      </c>
      <c r="C3887" s="18" t="inlineStr">
        <is>
          <t>buildings</t>
        </is>
      </c>
      <c r="D3887" s="18" t="inlineStr">
        <is>
          <t>large</t>
        </is>
      </c>
      <c r="E3887" s="18" t="inlineStr">
        <is>
          <t>distance_to_river_km</t>
        </is>
      </c>
      <c r="F3887" s="18" t="inlineStr">
        <is>
          <t>spline value</t>
        </is>
      </c>
      <c r="G3887" s="18" t="n"/>
      <c r="H3887" s="33" t="n">
        <v>22.49</v>
      </c>
      <c r="I3887" s="33" t="n"/>
      <c r="J3887" s="33" t="n"/>
      <c r="K3887" s="34" t="n">
        <v>-1.077814709066879</v>
      </c>
      <c r="L3887" s="35">
        <f>IF(ISNUMBER(K3887),EXP(K3887),"")</f>
        <v/>
      </c>
      <c r="M3887" s="18" t="inlineStr">
        <is>
          <t>every value from 0.01 to 24.55 in steps of 0.01</t>
        </is>
      </c>
      <c r="N3887" s="18" t="inlineStr">
        <is>
          <t>buildings|large|distance_to_river_km</t>
        </is>
      </c>
    </row>
    <row r="3888">
      <c r="B3888" s="18" t="inlineStr">
        <is>
          <t>buildings|large|distance_to_river_km|22.50</t>
        </is>
      </c>
      <c r="C3888" s="18" t="inlineStr">
        <is>
          <t>buildings</t>
        </is>
      </c>
      <c r="D3888" s="18" t="inlineStr">
        <is>
          <t>large</t>
        </is>
      </c>
      <c r="E3888" s="18" t="inlineStr">
        <is>
          <t>distance_to_river_km</t>
        </is>
      </c>
      <c r="F3888" s="18" t="inlineStr">
        <is>
          <t>spline value</t>
        </is>
      </c>
      <c r="G3888" s="18" t="n"/>
      <c r="H3888" s="33" t="n">
        <v>22.5</v>
      </c>
      <c r="I3888" s="33" t="n"/>
      <c r="J3888" s="33" t="n"/>
      <c r="K3888" s="34" t="n">
        <v>-1.077833230317683</v>
      </c>
      <c r="L3888" s="35">
        <f>IF(ISNUMBER(K3888),EXP(K3888),"")</f>
        <v/>
      </c>
      <c r="M3888" s="18" t="inlineStr">
        <is>
          <t>every value from 0.01 to 24.55 in steps of 0.01</t>
        </is>
      </c>
      <c r="N3888" s="18" t="inlineStr">
        <is>
          <t>buildings|large|distance_to_river_km</t>
        </is>
      </c>
    </row>
    <row r="3889">
      <c r="B3889" s="18" t="inlineStr">
        <is>
          <t>buildings|large|distance_to_river_km|22.51</t>
        </is>
      </c>
      <c r="C3889" s="18" t="inlineStr">
        <is>
          <t>buildings</t>
        </is>
      </c>
      <c r="D3889" s="18" t="inlineStr">
        <is>
          <t>large</t>
        </is>
      </c>
      <c r="E3889" s="18" t="inlineStr">
        <is>
          <t>distance_to_river_km</t>
        </is>
      </c>
      <c r="F3889" s="18" t="inlineStr">
        <is>
          <t>spline value</t>
        </is>
      </c>
      <c r="G3889" s="18" t="n"/>
      <c r="H3889" s="33" t="n">
        <v>22.51</v>
      </c>
      <c r="I3889" s="33" t="n"/>
      <c r="J3889" s="33" t="n"/>
      <c r="K3889" s="34" t="n">
        <v>-1.077851551273315</v>
      </c>
      <c r="L3889" s="35">
        <f>IF(ISNUMBER(K3889),EXP(K3889),"")</f>
        <v/>
      </c>
      <c r="M3889" s="18" t="inlineStr">
        <is>
          <t>every value from 0.01 to 24.55 in steps of 0.01</t>
        </is>
      </c>
      <c r="N3889" s="18" t="inlineStr">
        <is>
          <t>buildings|large|distance_to_river_km</t>
        </is>
      </c>
    </row>
    <row r="3890">
      <c r="B3890" s="18" t="inlineStr">
        <is>
          <t>buildings|large|distance_to_river_km|22.52</t>
        </is>
      </c>
      <c r="C3890" s="18" t="inlineStr">
        <is>
          <t>buildings</t>
        </is>
      </c>
      <c r="D3890" s="18" t="inlineStr">
        <is>
          <t>large</t>
        </is>
      </c>
      <c r="E3890" s="18" t="inlineStr">
        <is>
          <t>distance_to_river_km</t>
        </is>
      </c>
      <c r="F3890" s="18" t="inlineStr">
        <is>
          <t>spline value</t>
        </is>
      </c>
      <c r="G3890" s="18" t="n"/>
      <c r="H3890" s="33" t="n">
        <v>22.52</v>
      </c>
      <c r="I3890" s="33" t="n"/>
      <c r="J3890" s="33" t="n"/>
      <c r="K3890" s="34" t="n">
        <v>-1.077869671846881</v>
      </c>
      <c r="L3890" s="35">
        <f>IF(ISNUMBER(K3890),EXP(K3890),"")</f>
        <v/>
      </c>
      <c r="M3890" s="18" t="inlineStr">
        <is>
          <t>every value from 0.01 to 24.55 in steps of 0.01</t>
        </is>
      </c>
      <c r="N3890" s="18" t="inlineStr">
        <is>
          <t>buildings|large|distance_to_river_km</t>
        </is>
      </c>
    </row>
    <row r="3891">
      <c r="B3891" s="18" t="inlineStr">
        <is>
          <t>buildings|large|distance_to_river_km|22.53</t>
        </is>
      </c>
      <c r="C3891" s="18" t="inlineStr">
        <is>
          <t>buildings</t>
        </is>
      </c>
      <c r="D3891" s="18" t="inlineStr">
        <is>
          <t>large</t>
        </is>
      </c>
      <c r="E3891" s="18" t="inlineStr">
        <is>
          <t>distance_to_river_km</t>
        </is>
      </c>
      <c r="F3891" s="18" t="inlineStr">
        <is>
          <t>spline value</t>
        </is>
      </c>
      <c r="G3891" s="18" t="n"/>
      <c r="H3891" s="33" t="n">
        <v>22.53</v>
      </c>
      <c r="I3891" s="33" t="n"/>
      <c r="J3891" s="33" t="n"/>
      <c r="K3891" s="34" t="n">
        <v>-1.077887591951484</v>
      </c>
      <c r="L3891" s="35">
        <f>IF(ISNUMBER(K3891),EXP(K3891),"")</f>
        <v/>
      </c>
      <c r="M3891" s="18" t="inlineStr">
        <is>
          <t>every value from 0.01 to 24.55 in steps of 0.01</t>
        </is>
      </c>
      <c r="N3891" s="18" t="inlineStr">
        <is>
          <t>buildings|large|distance_to_river_km</t>
        </is>
      </c>
    </row>
    <row r="3892">
      <c r="B3892" s="18" t="inlineStr">
        <is>
          <t>buildings|large|distance_to_river_km|22.54</t>
        </is>
      </c>
      <c r="C3892" s="18" t="inlineStr">
        <is>
          <t>buildings</t>
        </is>
      </c>
      <c r="D3892" s="18" t="inlineStr">
        <is>
          <t>large</t>
        </is>
      </c>
      <c r="E3892" s="18" t="inlineStr">
        <is>
          <t>distance_to_river_km</t>
        </is>
      </c>
      <c r="F3892" s="18" t="inlineStr">
        <is>
          <t>spline value</t>
        </is>
      </c>
      <c r="G3892" s="18" t="n"/>
      <c r="H3892" s="33" t="n">
        <v>22.54</v>
      </c>
      <c r="I3892" s="33" t="n"/>
      <c r="J3892" s="33" t="n"/>
      <c r="K3892" s="34" t="n">
        <v>-1.077905311500229</v>
      </c>
      <c r="L3892" s="35">
        <f>IF(ISNUMBER(K3892),EXP(K3892),"")</f>
        <v/>
      </c>
      <c r="M3892" s="18" t="inlineStr">
        <is>
          <t>every value from 0.01 to 24.55 in steps of 0.01</t>
        </is>
      </c>
      <c r="N3892" s="18" t="inlineStr">
        <is>
          <t>buildings|large|distance_to_river_km</t>
        </is>
      </c>
    </row>
    <row r="3893">
      <c r="B3893" s="18" t="inlineStr">
        <is>
          <t>buildings|large|distance_to_river_km|22.55</t>
        </is>
      </c>
      <c r="C3893" s="18" t="inlineStr">
        <is>
          <t>buildings</t>
        </is>
      </c>
      <c r="D3893" s="18" t="inlineStr">
        <is>
          <t>large</t>
        </is>
      </c>
      <c r="E3893" s="18" t="inlineStr">
        <is>
          <t>distance_to_river_km</t>
        </is>
      </c>
      <c r="F3893" s="18" t="inlineStr">
        <is>
          <t>spline value</t>
        </is>
      </c>
      <c r="G3893" s="18" t="n"/>
      <c r="H3893" s="33" t="n">
        <v>22.55</v>
      </c>
      <c r="I3893" s="33" t="n"/>
      <c r="J3893" s="33" t="n"/>
      <c r="K3893" s="34" t="n">
        <v>-1.077922830406219</v>
      </c>
      <c r="L3893" s="35">
        <f>IF(ISNUMBER(K3893),EXP(K3893),"")</f>
        <v/>
      </c>
      <c r="M3893" s="18" t="inlineStr">
        <is>
          <t>every value from 0.01 to 24.55 in steps of 0.01</t>
        </is>
      </c>
      <c r="N3893" s="18" t="inlineStr">
        <is>
          <t>buildings|large|distance_to_river_km</t>
        </is>
      </c>
    </row>
    <row r="3894">
      <c r="B3894" s="18" t="inlineStr">
        <is>
          <t>buildings|large|distance_to_river_km|22.56</t>
        </is>
      </c>
      <c r="C3894" s="18" t="inlineStr">
        <is>
          <t>buildings</t>
        </is>
      </c>
      <c r="D3894" s="18" t="inlineStr">
        <is>
          <t>large</t>
        </is>
      </c>
      <c r="E3894" s="18" t="inlineStr">
        <is>
          <t>distance_to_river_km</t>
        </is>
      </c>
      <c r="F3894" s="18" t="inlineStr">
        <is>
          <t>spline value</t>
        </is>
      </c>
      <c r="G3894" s="18" t="n"/>
      <c r="H3894" s="33" t="n">
        <v>22.56</v>
      </c>
      <c r="I3894" s="33" t="n"/>
      <c r="J3894" s="33" t="n"/>
      <c r="K3894" s="34" t="n">
        <v>-1.077940148582559</v>
      </c>
      <c r="L3894" s="35">
        <f>IF(ISNUMBER(K3894),EXP(K3894),"")</f>
        <v/>
      </c>
      <c r="M3894" s="18" t="inlineStr">
        <is>
          <t>every value from 0.01 to 24.55 in steps of 0.01</t>
        </is>
      </c>
      <c r="N3894" s="18" t="inlineStr">
        <is>
          <t>buildings|large|distance_to_river_km</t>
        </is>
      </c>
    </row>
    <row r="3895">
      <c r="B3895" s="18" t="inlineStr">
        <is>
          <t>buildings|large|distance_to_river_km|22.57</t>
        </is>
      </c>
      <c r="C3895" s="18" t="inlineStr">
        <is>
          <t>buildings</t>
        </is>
      </c>
      <c r="D3895" s="18" t="inlineStr">
        <is>
          <t>large</t>
        </is>
      </c>
      <c r="E3895" s="18" t="inlineStr">
        <is>
          <t>distance_to_river_km</t>
        </is>
      </c>
      <c r="F3895" s="18" t="inlineStr">
        <is>
          <t>spline value</t>
        </is>
      </c>
      <c r="G3895" s="18" t="n"/>
      <c r="H3895" s="33" t="n">
        <v>22.57</v>
      </c>
      <c r="I3895" s="33" t="n"/>
      <c r="J3895" s="33" t="n"/>
      <c r="K3895" s="34" t="n">
        <v>-1.077957265942352</v>
      </c>
      <c r="L3895" s="35">
        <f>IF(ISNUMBER(K3895),EXP(K3895),"")</f>
        <v/>
      </c>
      <c r="M3895" s="18" t="inlineStr">
        <is>
          <t>every value from 0.01 to 24.55 in steps of 0.01</t>
        </is>
      </c>
      <c r="N3895" s="18" t="inlineStr">
        <is>
          <t>buildings|large|distance_to_river_km</t>
        </is>
      </c>
    </row>
    <row r="3896">
      <c r="B3896" s="18" t="inlineStr">
        <is>
          <t>buildings|large|distance_to_river_km|22.58</t>
        </is>
      </c>
      <c r="C3896" s="18" t="inlineStr">
        <is>
          <t>buildings</t>
        </is>
      </c>
      <c r="D3896" s="18" t="inlineStr">
        <is>
          <t>large</t>
        </is>
      </c>
      <c r="E3896" s="18" t="inlineStr">
        <is>
          <t>distance_to_river_km</t>
        </is>
      </c>
      <c r="F3896" s="18" t="inlineStr">
        <is>
          <t>spline value</t>
        </is>
      </c>
      <c r="G3896" s="18" t="n"/>
      <c r="H3896" s="33" t="n">
        <v>22.58</v>
      </c>
      <c r="I3896" s="33" t="n"/>
      <c r="J3896" s="33" t="n"/>
      <c r="K3896" s="34" t="n">
        <v>-1.077974182398702</v>
      </c>
      <c r="L3896" s="35">
        <f>IF(ISNUMBER(K3896),EXP(K3896),"")</f>
        <v/>
      </c>
      <c r="M3896" s="18" t="inlineStr">
        <is>
          <t>every value from 0.01 to 24.55 in steps of 0.01</t>
        </is>
      </c>
      <c r="N3896" s="18" t="inlineStr">
        <is>
          <t>buildings|large|distance_to_river_km</t>
        </is>
      </c>
    </row>
    <row r="3897">
      <c r="B3897" s="18" t="inlineStr">
        <is>
          <t>buildings|large|distance_to_river_km|22.59</t>
        </is>
      </c>
      <c r="C3897" s="18" t="inlineStr">
        <is>
          <t>buildings</t>
        </is>
      </c>
      <c r="D3897" s="18" t="inlineStr">
        <is>
          <t>large</t>
        </is>
      </c>
      <c r="E3897" s="18" t="inlineStr">
        <is>
          <t>distance_to_river_km</t>
        </is>
      </c>
      <c r="F3897" s="18" t="inlineStr">
        <is>
          <t>spline value</t>
        </is>
      </c>
      <c r="G3897" s="18" t="n"/>
      <c r="H3897" s="33" t="n">
        <v>22.59</v>
      </c>
      <c r="I3897" s="33" t="n"/>
      <c r="J3897" s="33" t="n"/>
      <c r="K3897" s="34" t="n">
        <v>-1.077990897864715</v>
      </c>
      <c r="L3897" s="35">
        <f>IF(ISNUMBER(K3897),EXP(K3897),"")</f>
        <v/>
      </c>
      <c r="M3897" s="18" t="inlineStr">
        <is>
          <t>every value from 0.01 to 24.55 in steps of 0.01</t>
        </is>
      </c>
      <c r="N3897" s="18" t="inlineStr">
        <is>
          <t>buildings|large|distance_to_river_km</t>
        </is>
      </c>
    </row>
    <row r="3898">
      <c r="B3898" s="18" t="inlineStr">
        <is>
          <t>buildings|large|distance_to_river_km|22.60</t>
        </is>
      </c>
      <c r="C3898" s="18" t="inlineStr">
        <is>
          <t>buildings</t>
        </is>
      </c>
      <c r="D3898" s="18" t="inlineStr">
        <is>
          <t>large</t>
        </is>
      </c>
      <c r="E3898" s="18" t="inlineStr">
        <is>
          <t>distance_to_river_km</t>
        </is>
      </c>
      <c r="F3898" s="18" t="inlineStr">
        <is>
          <t>spline value</t>
        </is>
      </c>
      <c r="G3898" s="18" t="n"/>
      <c r="H3898" s="33" t="n">
        <v>22.6</v>
      </c>
      <c r="I3898" s="33" t="n"/>
      <c r="J3898" s="33" t="n"/>
      <c r="K3898" s="34" t="n">
        <v>-1.078007412253493</v>
      </c>
      <c r="L3898" s="35">
        <f>IF(ISNUMBER(K3898),EXP(K3898),"")</f>
        <v/>
      </c>
      <c r="M3898" s="18" t="inlineStr">
        <is>
          <t>every value from 0.01 to 24.55 in steps of 0.01</t>
        </is>
      </c>
      <c r="N3898" s="18" t="inlineStr">
        <is>
          <t>buildings|large|distance_to_river_km</t>
        </is>
      </c>
    </row>
    <row r="3899">
      <c r="B3899" s="18" t="inlineStr">
        <is>
          <t>buildings|large|distance_to_river_km|22.61</t>
        </is>
      </c>
      <c r="C3899" s="18" t="inlineStr">
        <is>
          <t>buildings</t>
        </is>
      </c>
      <c r="D3899" s="18" t="inlineStr">
        <is>
          <t>large</t>
        </is>
      </c>
      <c r="E3899" s="18" t="inlineStr">
        <is>
          <t>distance_to_river_km</t>
        </is>
      </c>
      <c r="F3899" s="18" t="inlineStr">
        <is>
          <t>spline value</t>
        </is>
      </c>
      <c r="G3899" s="18" t="n"/>
      <c r="H3899" s="33" t="n">
        <v>22.61</v>
      </c>
      <c r="I3899" s="33" t="n"/>
      <c r="J3899" s="33" t="n"/>
      <c r="K3899" s="34" t="n">
        <v>-1.07802372547814</v>
      </c>
      <c r="L3899" s="35">
        <f>IF(ISNUMBER(K3899),EXP(K3899),"")</f>
        <v/>
      </c>
      <c r="M3899" s="18" t="inlineStr">
        <is>
          <t>every value from 0.01 to 24.55 in steps of 0.01</t>
        </is>
      </c>
      <c r="N3899" s="18" t="inlineStr">
        <is>
          <t>buildings|large|distance_to_river_km</t>
        </is>
      </c>
    </row>
    <row r="3900">
      <c r="B3900" s="18" t="inlineStr">
        <is>
          <t>buildings|large|distance_to_river_km|22.62</t>
        </is>
      </c>
      <c r="C3900" s="18" t="inlineStr">
        <is>
          <t>buildings</t>
        </is>
      </c>
      <c r="D3900" s="18" t="inlineStr">
        <is>
          <t>large</t>
        </is>
      </c>
      <c r="E3900" s="18" t="inlineStr">
        <is>
          <t>distance_to_river_km</t>
        </is>
      </c>
      <c r="F3900" s="18" t="inlineStr">
        <is>
          <t>spline value</t>
        </is>
      </c>
      <c r="G3900" s="18" t="n"/>
      <c r="H3900" s="33" t="n">
        <v>22.62</v>
      </c>
      <c r="I3900" s="33" t="n"/>
      <c r="J3900" s="33" t="n"/>
      <c r="K3900" s="34" t="n">
        <v>-1.078039837451762</v>
      </c>
      <c r="L3900" s="35">
        <f>IF(ISNUMBER(K3900),EXP(K3900),"")</f>
        <v/>
      </c>
      <c r="M3900" s="18" t="inlineStr">
        <is>
          <t>every value from 0.01 to 24.55 in steps of 0.01</t>
        </is>
      </c>
      <c r="N3900" s="18" t="inlineStr">
        <is>
          <t>buildings|large|distance_to_river_km</t>
        </is>
      </c>
    </row>
    <row r="3901">
      <c r="B3901" s="18" t="inlineStr">
        <is>
          <t>buildings|large|distance_to_river_km|22.63</t>
        </is>
      </c>
      <c r="C3901" s="18" t="inlineStr">
        <is>
          <t>buildings</t>
        </is>
      </c>
      <c r="D3901" s="18" t="inlineStr">
        <is>
          <t>large</t>
        </is>
      </c>
      <c r="E3901" s="18" t="inlineStr">
        <is>
          <t>distance_to_river_km</t>
        </is>
      </c>
      <c r="F3901" s="18" t="inlineStr">
        <is>
          <t>spline value</t>
        </is>
      </c>
      <c r="G3901" s="18" t="n"/>
      <c r="H3901" s="33" t="n">
        <v>22.63</v>
      </c>
      <c r="I3901" s="33" t="n"/>
      <c r="J3901" s="33" t="n"/>
      <c r="K3901" s="34" t="n">
        <v>-1.078055748087461</v>
      </c>
      <c r="L3901" s="35">
        <f>IF(ISNUMBER(K3901),EXP(K3901),"")</f>
        <v/>
      </c>
      <c r="M3901" s="18" t="inlineStr">
        <is>
          <t>every value from 0.01 to 24.55 in steps of 0.01</t>
        </is>
      </c>
      <c r="N3901" s="18" t="inlineStr">
        <is>
          <t>buildings|large|distance_to_river_km</t>
        </is>
      </c>
    </row>
    <row r="3902">
      <c r="B3902" s="18" t="inlineStr">
        <is>
          <t>buildings|large|distance_to_river_km|22.64</t>
        </is>
      </c>
      <c r="C3902" s="18" t="inlineStr">
        <is>
          <t>buildings</t>
        </is>
      </c>
      <c r="D3902" s="18" t="inlineStr">
        <is>
          <t>large</t>
        </is>
      </c>
      <c r="E3902" s="18" t="inlineStr">
        <is>
          <t>distance_to_river_km</t>
        </is>
      </c>
      <c r="F3902" s="18" t="inlineStr">
        <is>
          <t>spline value</t>
        </is>
      </c>
      <c r="G3902" s="18" t="n"/>
      <c r="H3902" s="33" t="n">
        <v>22.64</v>
      </c>
      <c r="I3902" s="33" t="n"/>
      <c r="J3902" s="33" t="n"/>
      <c r="K3902" s="34" t="n">
        <v>-1.078071457298342</v>
      </c>
      <c r="L3902" s="35">
        <f>IF(ISNUMBER(K3902),EXP(K3902),"")</f>
        <v/>
      </c>
      <c r="M3902" s="18" t="inlineStr">
        <is>
          <t>every value from 0.01 to 24.55 in steps of 0.01</t>
        </is>
      </c>
      <c r="N3902" s="18" t="inlineStr">
        <is>
          <t>buildings|large|distance_to_river_km</t>
        </is>
      </c>
    </row>
    <row r="3903">
      <c r="B3903" s="18" t="inlineStr">
        <is>
          <t>buildings|large|distance_to_river_km|22.65</t>
        </is>
      </c>
      <c r="C3903" s="18" t="inlineStr">
        <is>
          <t>buildings</t>
        </is>
      </c>
      <c r="D3903" s="18" t="inlineStr">
        <is>
          <t>large</t>
        </is>
      </c>
      <c r="E3903" s="18" t="inlineStr">
        <is>
          <t>distance_to_river_km</t>
        </is>
      </c>
      <c r="F3903" s="18" t="inlineStr">
        <is>
          <t>spline value</t>
        </is>
      </c>
      <c r="G3903" s="18" t="n"/>
      <c r="H3903" s="33" t="n">
        <v>22.65</v>
      </c>
      <c r="I3903" s="33" t="n"/>
      <c r="J3903" s="33" t="n"/>
      <c r="K3903" s="34" t="n">
        <v>-1.078086964997509</v>
      </c>
      <c r="L3903" s="35">
        <f>IF(ISNUMBER(K3903),EXP(K3903),"")</f>
        <v/>
      </c>
      <c r="M3903" s="18" t="inlineStr">
        <is>
          <t>every value from 0.01 to 24.55 in steps of 0.01</t>
        </is>
      </c>
      <c r="N3903" s="18" t="inlineStr">
        <is>
          <t>buildings|large|distance_to_river_km</t>
        </is>
      </c>
    </row>
    <row r="3904">
      <c r="B3904" s="18" t="inlineStr">
        <is>
          <t>buildings|large|distance_to_river_km|22.66</t>
        </is>
      </c>
      <c r="C3904" s="18" t="inlineStr">
        <is>
          <t>buildings</t>
        </is>
      </c>
      <c r="D3904" s="18" t="inlineStr">
        <is>
          <t>large</t>
        </is>
      </c>
      <c r="E3904" s="18" t="inlineStr">
        <is>
          <t>distance_to_river_km</t>
        </is>
      </c>
      <c r="F3904" s="18" t="inlineStr">
        <is>
          <t>spline value</t>
        </is>
      </c>
      <c r="G3904" s="18" t="n"/>
      <c r="H3904" s="33" t="n">
        <v>22.66</v>
      </c>
      <c r="I3904" s="33" t="n"/>
      <c r="J3904" s="33" t="n"/>
      <c r="K3904" s="34" t="n">
        <v>-1.078102271098066</v>
      </c>
      <c r="L3904" s="35">
        <f>IF(ISNUMBER(K3904),EXP(K3904),"")</f>
        <v/>
      </c>
      <c r="M3904" s="18" t="inlineStr">
        <is>
          <t>every value from 0.01 to 24.55 in steps of 0.01</t>
        </is>
      </c>
      <c r="N3904" s="18" t="inlineStr">
        <is>
          <t>buildings|large|distance_to_river_km</t>
        </is>
      </c>
    </row>
    <row r="3905">
      <c r="B3905" s="18" t="inlineStr">
        <is>
          <t>buildings|large|distance_to_river_km|22.67</t>
        </is>
      </c>
      <c r="C3905" s="18" t="inlineStr">
        <is>
          <t>buildings</t>
        </is>
      </c>
      <c r="D3905" s="18" t="inlineStr">
        <is>
          <t>large</t>
        </is>
      </c>
      <c r="E3905" s="18" t="inlineStr">
        <is>
          <t>distance_to_river_km</t>
        </is>
      </c>
      <c r="F3905" s="18" t="inlineStr">
        <is>
          <t>spline value</t>
        </is>
      </c>
      <c r="G3905" s="18" t="n"/>
      <c r="H3905" s="33" t="n">
        <v>22.67</v>
      </c>
      <c r="I3905" s="33" t="n"/>
      <c r="J3905" s="33" t="n"/>
      <c r="K3905" s="34" t="n">
        <v>-1.078117375513117</v>
      </c>
      <c r="L3905" s="35">
        <f>IF(ISNUMBER(K3905),EXP(K3905),"")</f>
        <v/>
      </c>
      <c r="M3905" s="18" t="inlineStr">
        <is>
          <t>every value from 0.01 to 24.55 in steps of 0.01</t>
        </is>
      </c>
      <c r="N3905" s="18" t="inlineStr">
        <is>
          <t>buildings|large|distance_to_river_km</t>
        </is>
      </c>
    </row>
    <row r="3906">
      <c r="B3906" s="18" t="inlineStr">
        <is>
          <t>buildings|large|distance_to_river_km|22.68</t>
        </is>
      </c>
      <c r="C3906" s="18" t="inlineStr">
        <is>
          <t>buildings</t>
        </is>
      </c>
      <c r="D3906" s="18" t="inlineStr">
        <is>
          <t>large</t>
        </is>
      </c>
      <c r="E3906" s="18" t="inlineStr">
        <is>
          <t>distance_to_river_km</t>
        </is>
      </c>
      <c r="F3906" s="18" t="inlineStr">
        <is>
          <t>spline value</t>
        </is>
      </c>
      <c r="G3906" s="18" t="n"/>
      <c r="H3906" s="33" t="n">
        <v>22.68</v>
      </c>
      <c r="I3906" s="33" t="n"/>
      <c r="J3906" s="33" t="n"/>
      <c r="K3906" s="34" t="n">
        <v>-1.078132278155766</v>
      </c>
      <c r="L3906" s="35">
        <f>IF(ISNUMBER(K3906),EXP(K3906),"")</f>
        <v/>
      </c>
      <c r="M3906" s="18" t="inlineStr">
        <is>
          <t>every value from 0.01 to 24.55 in steps of 0.01</t>
        </is>
      </c>
      <c r="N3906" s="18" t="inlineStr">
        <is>
          <t>buildings|large|distance_to_river_km</t>
        </is>
      </c>
    </row>
    <row r="3907">
      <c r="B3907" s="18" t="inlineStr">
        <is>
          <t>buildings|large|distance_to_river_km|22.69</t>
        </is>
      </c>
      <c r="C3907" s="18" t="inlineStr">
        <is>
          <t>buildings</t>
        </is>
      </c>
      <c r="D3907" s="18" t="inlineStr">
        <is>
          <t>large</t>
        </is>
      </c>
      <c r="E3907" s="18" t="inlineStr">
        <is>
          <t>distance_to_river_km</t>
        </is>
      </c>
      <c r="F3907" s="18" t="inlineStr">
        <is>
          <t>spline value</t>
        </is>
      </c>
      <c r="G3907" s="18" t="n"/>
      <c r="H3907" s="33" t="n">
        <v>22.69</v>
      </c>
      <c r="I3907" s="33" t="n"/>
      <c r="J3907" s="33" t="n"/>
      <c r="K3907" s="34" t="n">
        <v>-1.078146978939117</v>
      </c>
      <c r="L3907" s="35">
        <f>IF(ISNUMBER(K3907),EXP(K3907),"")</f>
        <v/>
      </c>
      <c r="M3907" s="18" t="inlineStr">
        <is>
          <t>every value from 0.01 to 24.55 in steps of 0.01</t>
        </is>
      </c>
      <c r="N3907" s="18" t="inlineStr">
        <is>
          <t>buildings|large|distance_to_river_km</t>
        </is>
      </c>
    </row>
    <row r="3908">
      <c r="B3908" s="18" t="inlineStr">
        <is>
          <t>buildings|large|distance_to_river_km|22.70</t>
        </is>
      </c>
      <c r="C3908" s="18" t="inlineStr">
        <is>
          <t>buildings</t>
        </is>
      </c>
      <c r="D3908" s="18" t="inlineStr">
        <is>
          <t>large</t>
        </is>
      </c>
      <c r="E3908" s="18" t="inlineStr">
        <is>
          <t>distance_to_river_km</t>
        </is>
      </c>
      <c r="F3908" s="18" t="inlineStr">
        <is>
          <t>spline value</t>
        </is>
      </c>
      <c r="G3908" s="18" t="n"/>
      <c r="H3908" s="33" t="n">
        <v>22.7</v>
      </c>
      <c r="I3908" s="33" t="n"/>
      <c r="J3908" s="33" t="n"/>
      <c r="K3908" s="34" t="n">
        <v>-1.078161477776275</v>
      </c>
      <c r="L3908" s="35">
        <f>IF(ISNUMBER(K3908),EXP(K3908),"")</f>
        <v/>
      </c>
      <c r="M3908" s="18" t="inlineStr">
        <is>
          <t>every value from 0.01 to 24.55 in steps of 0.01</t>
        </is>
      </c>
      <c r="N3908" s="18" t="inlineStr">
        <is>
          <t>buildings|large|distance_to_river_km</t>
        </is>
      </c>
    </row>
    <row r="3909">
      <c r="B3909" s="18" t="inlineStr">
        <is>
          <t>buildings|large|distance_to_river_km|22.71</t>
        </is>
      </c>
      <c r="C3909" s="18" t="inlineStr">
        <is>
          <t>buildings</t>
        </is>
      </c>
      <c r="D3909" s="18" t="inlineStr">
        <is>
          <t>large</t>
        </is>
      </c>
      <c r="E3909" s="18" t="inlineStr">
        <is>
          <t>distance_to_river_km</t>
        </is>
      </c>
      <c r="F3909" s="18" t="inlineStr">
        <is>
          <t>spline value</t>
        </is>
      </c>
      <c r="G3909" s="18" t="n"/>
      <c r="H3909" s="33" t="n">
        <v>22.71</v>
      </c>
      <c r="I3909" s="33" t="n"/>
      <c r="J3909" s="33" t="n"/>
      <c r="K3909" s="34" t="n">
        <v>-1.078175774580342</v>
      </c>
      <c r="L3909" s="35">
        <f>IF(ISNUMBER(K3909),EXP(K3909),"")</f>
        <v/>
      </c>
      <c r="M3909" s="18" t="inlineStr">
        <is>
          <t>every value from 0.01 to 24.55 in steps of 0.01</t>
        </is>
      </c>
      <c r="N3909" s="18" t="inlineStr">
        <is>
          <t>buildings|large|distance_to_river_km</t>
        </is>
      </c>
    </row>
    <row r="3910">
      <c r="B3910" s="18" t="inlineStr">
        <is>
          <t>buildings|large|distance_to_river_km|22.72</t>
        </is>
      </c>
      <c r="C3910" s="18" t="inlineStr">
        <is>
          <t>buildings</t>
        </is>
      </c>
      <c r="D3910" s="18" t="inlineStr">
        <is>
          <t>large</t>
        </is>
      </c>
      <c r="E3910" s="18" t="inlineStr">
        <is>
          <t>distance_to_river_km</t>
        </is>
      </c>
      <c r="F3910" s="18" t="inlineStr">
        <is>
          <t>spline value</t>
        </is>
      </c>
      <c r="G3910" s="18" t="n"/>
      <c r="H3910" s="33" t="n">
        <v>22.72</v>
      </c>
      <c r="I3910" s="33" t="n"/>
      <c r="J3910" s="33" t="n"/>
      <c r="K3910" s="34" t="n">
        <v>-1.078189869264424</v>
      </c>
      <c r="L3910" s="35">
        <f>IF(ISNUMBER(K3910),EXP(K3910),"")</f>
        <v/>
      </c>
      <c r="M3910" s="18" t="inlineStr">
        <is>
          <t>every value from 0.01 to 24.55 in steps of 0.01</t>
        </is>
      </c>
      <c r="N3910" s="18" t="inlineStr">
        <is>
          <t>buildings|large|distance_to_river_km</t>
        </is>
      </c>
    </row>
    <row r="3911">
      <c r="B3911" s="18" t="inlineStr">
        <is>
          <t>buildings|large|distance_to_river_km|22.73</t>
        </is>
      </c>
      <c r="C3911" s="18" t="inlineStr">
        <is>
          <t>buildings</t>
        </is>
      </c>
      <c r="D3911" s="18" t="inlineStr">
        <is>
          <t>large</t>
        </is>
      </c>
      <c r="E3911" s="18" t="inlineStr">
        <is>
          <t>distance_to_river_km</t>
        </is>
      </c>
      <c r="F3911" s="18" t="inlineStr">
        <is>
          <t>spline value</t>
        </is>
      </c>
      <c r="G3911" s="18" t="n"/>
      <c r="H3911" s="33" t="n">
        <v>22.73</v>
      </c>
      <c r="I3911" s="33" t="n"/>
      <c r="J3911" s="33" t="n"/>
      <c r="K3911" s="34" t="n">
        <v>-1.078203761741624</v>
      </c>
      <c r="L3911" s="35">
        <f>IF(ISNUMBER(K3911),EXP(K3911),"")</f>
        <v/>
      </c>
      <c r="M3911" s="18" t="inlineStr">
        <is>
          <t>every value from 0.01 to 24.55 in steps of 0.01</t>
        </is>
      </c>
      <c r="N3911" s="18" t="inlineStr">
        <is>
          <t>buildings|large|distance_to_river_km</t>
        </is>
      </c>
    </row>
    <row r="3912">
      <c r="B3912" s="18" t="inlineStr">
        <is>
          <t>buildings|large|distance_to_river_km|22.74</t>
        </is>
      </c>
      <c r="C3912" s="18" t="inlineStr">
        <is>
          <t>buildings</t>
        </is>
      </c>
      <c r="D3912" s="18" t="inlineStr">
        <is>
          <t>large</t>
        </is>
      </c>
      <c r="E3912" s="18" t="inlineStr">
        <is>
          <t>distance_to_river_km</t>
        </is>
      </c>
      <c r="F3912" s="18" t="inlineStr">
        <is>
          <t>spline value</t>
        </is>
      </c>
      <c r="G3912" s="18" t="n"/>
      <c r="H3912" s="33" t="n">
        <v>22.74</v>
      </c>
      <c r="I3912" s="33" t="n"/>
      <c r="J3912" s="33" t="n"/>
      <c r="K3912" s="34" t="n">
        <v>-1.078217451925046</v>
      </c>
      <c r="L3912" s="35">
        <f>IF(ISNUMBER(K3912),EXP(K3912),"")</f>
        <v/>
      </c>
      <c r="M3912" s="18" t="inlineStr">
        <is>
          <t>every value from 0.01 to 24.55 in steps of 0.01</t>
        </is>
      </c>
      <c r="N3912" s="18" t="inlineStr">
        <is>
          <t>buildings|large|distance_to_river_km</t>
        </is>
      </c>
    </row>
    <row r="3913">
      <c r="B3913" s="18" t="inlineStr">
        <is>
          <t>buildings|large|distance_to_river_km|22.75</t>
        </is>
      </c>
      <c r="C3913" s="18" t="inlineStr">
        <is>
          <t>buildings</t>
        </is>
      </c>
      <c r="D3913" s="18" t="inlineStr">
        <is>
          <t>large</t>
        </is>
      </c>
      <c r="E3913" s="18" t="inlineStr">
        <is>
          <t>distance_to_river_km</t>
        </is>
      </c>
      <c r="F3913" s="18" t="inlineStr">
        <is>
          <t>spline value</t>
        </is>
      </c>
      <c r="G3913" s="18" t="n"/>
      <c r="H3913" s="33" t="n">
        <v>22.75</v>
      </c>
      <c r="I3913" s="33" t="n"/>
      <c r="J3913" s="33" t="n"/>
      <c r="K3913" s="34" t="n">
        <v>-1.078230939727795</v>
      </c>
      <c r="L3913" s="35">
        <f>IF(ISNUMBER(K3913),EXP(K3913),"")</f>
        <v/>
      </c>
      <c r="M3913" s="18" t="inlineStr">
        <is>
          <t>every value from 0.01 to 24.55 in steps of 0.01</t>
        </is>
      </c>
      <c r="N3913" s="18" t="inlineStr">
        <is>
          <t>buildings|large|distance_to_river_km</t>
        </is>
      </c>
    </row>
    <row r="3914">
      <c r="B3914" s="18" t="inlineStr">
        <is>
          <t>buildings|large|distance_to_river_km|22.76</t>
        </is>
      </c>
      <c r="C3914" s="18" t="inlineStr">
        <is>
          <t>buildings</t>
        </is>
      </c>
      <c r="D3914" s="18" t="inlineStr">
        <is>
          <t>large</t>
        </is>
      </c>
      <c r="E3914" s="18" t="inlineStr">
        <is>
          <t>distance_to_river_km</t>
        </is>
      </c>
      <c r="F3914" s="18" t="inlineStr">
        <is>
          <t>spline value</t>
        </is>
      </c>
      <c r="G3914" s="18" t="n"/>
      <c r="H3914" s="33" t="n">
        <v>22.76</v>
      </c>
      <c r="I3914" s="33" t="n"/>
      <c r="J3914" s="33" t="n"/>
      <c r="K3914" s="34" t="n">
        <v>-1.078244225062974</v>
      </c>
      <c r="L3914" s="35">
        <f>IF(ISNUMBER(K3914),EXP(K3914),"")</f>
        <v/>
      </c>
      <c r="M3914" s="18" t="inlineStr">
        <is>
          <t>every value from 0.01 to 24.55 in steps of 0.01</t>
        </is>
      </c>
      <c r="N3914" s="18" t="inlineStr">
        <is>
          <t>buildings|large|distance_to_river_km</t>
        </is>
      </c>
    </row>
    <row r="3915">
      <c r="B3915" s="18" t="inlineStr">
        <is>
          <t>buildings|large|distance_to_river_km|22.77</t>
        </is>
      </c>
      <c r="C3915" s="18" t="inlineStr">
        <is>
          <t>buildings</t>
        </is>
      </c>
      <c r="D3915" s="18" t="inlineStr">
        <is>
          <t>large</t>
        </is>
      </c>
      <c r="E3915" s="18" t="inlineStr">
        <is>
          <t>distance_to_river_km</t>
        </is>
      </c>
      <c r="F3915" s="18" t="inlineStr">
        <is>
          <t>spline value</t>
        </is>
      </c>
      <c r="G3915" s="18" t="n"/>
      <c r="H3915" s="33" t="n">
        <v>22.77</v>
      </c>
      <c r="I3915" s="33" t="n"/>
      <c r="J3915" s="33" t="n"/>
      <c r="K3915" s="34" t="n">
        <v>-1.078257307843688</v>
      </c>
      <c r="L3915" s="35">
        <f>IF(ISNUMBER(K3915),EXP(K3915),"")</f>
        <v/>
      </c>
      <c r="M3915" s="18" t="inlineStr">
        <is>
          <t>every value from 0.01 to 24.55 in steps of 0.01</t>
        </is>
      </c>
      <c r="N3915" s="18" t="inlineStr">
        <is>
          <t>buildings|large|distance_to_river_km</t>
        </is>
      </c>
    </row>
    <row r="3916">
      <c r="B3916" s="18" t="inlineStr">
        <is>
          <t>buildings|large|distance_to_river_km|22.78</t>
        </is>
      </c>
      <c r="C3916" s="18" t="inlineStr">
        <is>
          <t>buildings</t>
        </is>
      </c>
      <c r="D3916" s="18" t="inlineStr">
        <is>
          <t>large</t>
        </is>
      </c>
      <c r="E3916" s="18" t="inlineStr">
        <is>
          <t>distance_to_river_km</t>
        </is>
      </c>
      <c r="F3916" s="18" t="inlineStr">
        <is>
          <t>spline value</t>
        </is>
      </c>
      <c r="G3916" s="18" t="n"/>
      <c r="H3916" s="33" t="n">
        <v>22.78</v>
      </c>
      <c r="I3916" s="33" t="n"/>
      <c r="J3916" s="33" t="n"/>
      <c r="K3916" s="34" t="n">
        <v>-1.07827018798304</v>
      </c>
      <c r="L3916" s="35">
        <f>IF(ISNUMBER(K3916),EXP(K3916),"")</f>
        <v/>
      </c>
      <c r="M3916" s="18" t="inlineStr">
        <is>
          <t>every value from 0.01 to 24.55 in steps of 0.01</t>
        </is>
      </c>
      <c r="N3916" s="18" t="inlineStr">
        <is>
          <t>buildings|large|distance_to_river_km</t>
        </is>
      </c>
    </row>
    <row r="3917">
      <c r="B3917" s="18" t="inlineStr">
        <is>
          <t>buildings|large|distance_to_river_km|22.79</t>
        </is>
      </c>
      <c r="C3917" s="18" t="inlineStr">
        <is>
          <t>buildings</t>
        </is>
      </c>
      <c r="D3917" s="18" t="inlineStr">
        <is>
          <t>large</t>
        </is>
      </c>
      <c r="E3917" s="18" t="inlineStr">
        <is>
          <t>distance_to_river_km</t>
        </is>
      </c>
      <c r="F3917" s="18" t="inlineStr">
        <is>
          <t>spline value</t>
        </is>
      </c>
      <c r="G3917" s="18" t="n"/>
      <c r="H3917" s="33" t="n">
        <v>22.79</v>
      </c>
      <c r="I3917" s="33" t="n"/>
      <c r="J3917" s="33" t="n"/>
      <c r="K3917" s="34" t="n">
        <v>-1.078282865394135</v>
      </c>
      <c r="L3917" s="35">
        <f>IF(ISNUMBER(K3917),EXP(K3917),"")</f>
        <v/>
      </c>
      <c r="M3917" s="18" t="inlineStr">
        <is>
          <t>every value from 0.01 to 24.55 in steps of 0.01</t>
        </is>
      </c>
      <c r="N3917" s="18" t="inlineStr">
        <is>
          <t>buildings|large|distance_to_river_km</t>
        </is>
      </c>
    </row>
    <row r="3918">
      <c r="B3918" s="18" t="inlineStr">
        <is>
          <t>buildings|large|distance_to_river_km|22.80</t>
        </is>
      </c>
      <c r="C3918" s="18" t="inlineStr">
        <is>
          <t>buildings</t>
        </is>
      </c>
      <c r="D3918" s="18" t="inlineStr">
        <is>
          <t>large</t>
        </is>
      </c>
      <c r="E3918" s="18" t="inlineStr">
        <is>
          <t>distance_to_river_km</t>
        </is>
      </c>
      <c r="F3918" s="18" t="inlineStr">
        <is>
          <t>spline value</t>
        </is>
      </c>
      <c r="G3918" s="18" t="n"/>
      <c r="H3918" s="33" t="n">
        <v>22.8</v>
      </c>
      <c r="I3918" s="33" t="n"/>
      <c r="J3918" s="33" t="n"/>
      <c r="K3918" s="34" t="n">
        <v>-1.078295339990076</v>
      </c>
      <c r="L3918" s="35">
        <f>IF(ISNUMBER(K3918),EXP(K3918),"")</f>
        <v/>
      </c>
      <c r="M3918" s="18" t="inlineStr">
        <is>
          <t>every value from 0.01 to 24.55 in steps of 0.01</t>
        </is>
      </c>
      <c r="N3918" s="18" t="inlineStr">
        <is>
          <t>buildings|large|distance_to_river_km</t>
        </is>
      </c>
    </row>
    <row r="3919">
      <c r="B3919" s="18" t="inlineStr">
        <is>
          <t>buildings|large|distance_to_river_km|22.81</t>
        </is>
      </c>
      <c r="C3919" s="18" t="inlineStr">
        <is>
          <t>buildings</t>
        </is>
      </c>
      <c r="D3919" s="18" t="inlineStr">
        <is>
          <t>large</t>
        </is>
      </c>
      <c r="E3919" s="18" t="inlineStr">
        <is>
          <t>distance_to_river_km</t>
        </is>
      </c>
      <c r="F3919" s="18" t="inlineStr">
        <is>
          <t>spline value</t>
        </is>
      </c>
      <c r="G3919" s="18" t="n"/>
      <c r="H3919" s="33" t="n">
        <v>22.81</v>
      </c>
      <c r="I3919" s="33" t="n"/>
      <c r="J3919" s="33" t="n"/>
      <c r="K3919" s="34" t="n">
        <v>-1.078307611683969</v>
      </c>
      <c r="L3919" s="35">
        <f>IF(ISNUMBER(K3919),EXP(K3919),"")</f>
        <v/>
      </c>
      <c r="M3919" s="18" t="inlineStr">
        <is>
          <t>every value from 0.01 to 24.55 in steps of 0.01</t>
        </is>
      </c>
      <c r="N3919" s="18" t="inlineStr">
        <is>
          <t>buildings|large|distance_to_river_km</t>
        </is>
      </c>
    </row>
    <row r="3920">
      <c r="B3920" s="18" t="inlineStr">
        <is>
          <t>buildings|large|distance_to_river_km|22.82</t>
        </is>
      </c>
      <c r="C3920" s="18" t="inlineStr">
        <is>
          <t>buildings</t>
        </is>
      </c>
      <c r="D3920" s="18" t="inlineStr">
        <is>
          <t>large</t>
        </is>
      </c>
      <c r="E3920" s="18" t="inlineStr">
        <is>
          <t>distance_to_river_km</t>
        </is>
      </c>
      <c r="F3920" s="18" t="inlineStr">
        <is>
          <t>spline value</t>
        </is>
      </c>
      <c r="G3920" s="18" t="n"/>
      <c r="H3920" s="33" t="n">
        <v>22.82</v>
      </c>
      <c r="I3920" s="33" t="n"/>
      <c r="J3920" s="33" t="n"/>
      <c r="K3920" s="34" t="n">
        <v>-1.078319680388915</v>
      </c>
      <c r="L3920" s="35">
        <f>IF(ISNUMBER(K3920),EXP(K3920),"")</f>
        <v/>
      </c>
      <c r="M3920" s="18" t="inlineStr">
        <is>
          <t>every value from 0.01 to 24.55 in steps of 0.01</t>
        </is>
      </c>
      <c r="N3920" s="18" t="inlineStr">
        <is>
          <t>buildings|large|distance_to_river_km</t>
        </is>
      </c>
    </row>
    <row r="3921">
      <c r="B3921" s="18" t="inlineStr">
        <is>
          <t>buildings|large|distance_to_river_km|22.83</t>
        </is>
      </c>
      <c r="C3921" s="18" t="inlineStr">
        <is>
          <t>buildings</t>
        </is>
      </c>
      <c r="D3921" s="18" t="inlineStr">
        <is>
          <t>large</t>
        </is>
      </c>
      <c r="E3921" s="18" t="inlineStr">
        <is>
          <t>distance_to_river_km</t>
        </is>
      </c>
      <c r="F3921" s="18" t="inlineStr">
        <is>
          <t>spline value</t>
        </is>
      </c>
      <c r="G3921" s="18" t="n"/>
      <c r="H3921" s="33" t="n">
        <v>22.83</v>
      </c>
      <c r="I3921" s="33" t="n"/>
      <c r="J3921" s="33" t="n"/>
      <c r="K3921" s="34" t="n">
        <v>-1.078331546018021</v>
      </c>
      <c r="L3921" s="35">
        <f>IF(ISNUMBER(K3921),EXP(K3921),"")</f>
        <v/>
      </c>
      <c r="M3921" s="18" t="inlineStr">
        <is>
          <t>every value from 0.01 to 24.55 in steps of 0.01</t>
        </is>
      </c>
      <c r="N3921" s="18" t="inlineStr">
        <is>
          <t>buildings|large|distance_to_river_km</t>
        </is>
      </c>
    </row>
    <row r="3922">
      <c r="B3922" s="18" t="inlineStr">
        <is>
          <t>buildings|large|distance_to_river_km|22.84</t>
        </is>
      </c>
      <c r="C3922" s="18" t="inlineStr">
        <is>
          <t>buildings</t>
        </is>
      </c>
      <c r="D3922" s="18" t="inlineStr">
        <is>
          <t>large</t>
        </is>
      </c>
      <c r="E3922" s="18" t="inlineStr">
        <is>
          <t>distance_to_river_km</t>
        </is>
      </c>
      <c r="F3922" s="18" t="inlineStr">
        <is>
          <t>spline value</t>
        </is>
      </c>
      <c r="G3922" s="18" t="n"/>
      <c r="H3922" s="33" t="n">
        <v>22.84</v>
      </c>
      <c r="I3922" s="33" t="n"/>
      <c r="J3922" s="33" t="n"/>
      <c r="K3922" s="34" t="n">
        <v>-1.07834320848439</v>
      </c>
      <c r="L3922" s="35">
        <f>IF(ISNUMBER(K3922),EXP(K3922),"")</f>
        <v/>
      </c>
      <c r="M3922" s="18" t="inlineStr">
        <is>
          <t>every value from 0.01 to 24.55 in steps of 0.01</t>
        </is>
      </c>
      <c r="N3922" s="18" t="inlineStr">
        <is>
          <t>buildings|large|distance_to_river_km</t>
        </is>
      </c>
    </row>
    <row r="3923">
      <c r="B3923" s="18" t="inlineStr">
        <is>
          <t>buildings|large|distance_to_river_km|22.85</t>
        </is>
      </c>
      <c r="C3923" s="18" t="inlineStr">
        <is>
          <t>buildings</t>
        </is>
      </c>
      <c r="D3923" s="18" t="inlineStr">
        <is>
          <t>large</t>
        </is>
      </c>
      <c r="E3923" s="18" t="inlineStr">
        <is>
          <t>distance_to_river_km</t>
        </is>
      </c>
      <c r="F3923" s="18" t="inlineStr">
        <is>
          <t>spline value</t>
        </is>
      </c>
      <c r="G3923" s="18" t="n"/>
      <c r="H3923" s="33" t="n">
        <v>22.85</v>
      </c>
      <c r="I3923" s="33" t="n"/>
      <c r="J3923" s="33" t="n"/>
      <c r="K3923" s="34" t="n">
        <v>-1.078354667701125</v>
      </c>
      <c r="L3923" s="35">
        <f>IF(ISNUMBER(K3923),EXP(K3923),"")</f>
        <v/>
      </c>
      <c r="M3923" s="18" t="inlineStr">
        <is>
          <t>every value from 0.01 to 24.55 in steps of 0.01</t>
        </is>
      </c>
      <c r="N3923" s="18" t="inlineStr">
        <is>
          <t>buildings|large|distance_to_river_km</t>
        </is>
      </c>
    </row>
    <row r="3924">
      <c r="B3924" s="18" t="inlineStr">
        <is>
          <t>buildings|large|distance_to_river_km|22.86</t>
        </is>
      </c>
      <c r="C3924" s="18" t="inlineStr">
        <is>
          <t>buildings</t>
        </is>
      </c>
      <c r="D3924" s="18" t="inlineStr">
        <is>
          <t>large</t>
        </is>
      </c>
      <c r="E3924" s="18" t="inlineStr">
        <is>
          <t>distance_to_river_km</t>
        </is>
      </c>
      <c r="F3924" s="18" t="inlineStr">
        <is>
          <t>spline value</t>
        </is>
      </c>
      <c r="G3924" s="18" t="n"/>
      <c r="H3924" s="33" t="n">
        <v>22.86</v>
      </c>
      <c r="I3924" s="33" t="n"/>
      <c r="J3924" s="33" t="n"/>
      <c r="K3924" s="34" t="n">
        <v>-1.078365923581331</v>
      </c>
      <c r="L3924" s="35">
        <f>IF(ISNUMBER(K3924),EXP(K3924),"")</f>
        <v/>
      </c>
      <c r="M3924" s="18" t="inlineStr">
        <is>
          <t>every value from 0.01 to 24.55 in steps of 0.01</t>
        </is>
      </c>
      <c r="N3924" s="18" t="inlineStr">
        <is>
          <t>buildings|large|distance_to_river_km</t>
        </is>
      </c>
    </row>
    <row r="3925">
      <c r="B3925" s="18" t="inlineStr">
        <is>
          <t>buildings|large|distance_to_river_km|22.87</t>
        </is>
      </c>
      <c r="C3925" s="18" t="inlineStr">
        <is>
          <t>buildings</t>
        </is>
      </c>
      <c r="D3925" s="18" t="inlineStr">
        <is>
          <t>large</t>
        </is>
      </c>
      <c r="E3925" s="18" t="inlineStr">
        <is>
          <t>distance_to_river_km</t>
        </is>
      </c>
      <c r="F3925" s="18" t="inlineStr">
        <is>
          <t>spline value</t>
        </is>
      </c>
      <c r="G3925" s="18" t="n"/>
      <c r="H3925" s="33" t="n">
        <v>22.87</v>
      </c>
      <c r="I3925" s="33" t="n"/>
      <c r="J3925" s="33" t="n"/>
      <c r="K3925" s="34" t="n">
        <v>-1.078376976038112</v>
      </c>
      <c r="L3925" s="35">
        <f>IF(ISNUMBER(K3925),EXP(K3925),"")</f>
        <v/>
      </c>
      <c r="M3925" s="18" t="inlineStr">
        <is>
          <t>every value from 0.01 to 24.55 in steps of 0.01</t>
        </is>
      </c>
      <c r="N3925" s="18" t="inlineStr">
        <is>
          <t>buildings|large|distance_to_river_km</t>
        </is>
      </c>
    </row>
    <row r="3926">
      <c r="B3926" s="18" t="inlineStr">
        <is>
          <t>buildings|large|distance_to_river_km|22.88</t>
        </is>
      </c>
      <c r="C3926" s="18" t="inlineStr">
        <is>
          <t>buildings</t>
        </is>
      </c>
      <c r="D3926" s="18" t="inlineStr">
        <is>
          <t>large</t>
        </is>
      </c>
      <c r="E3926" s="18" t="inlineStr">
        <is>
          <t>distance_to_river_km</t>
        </is>
      </c>
      <c r="F3926" s="18" t="inlineStr">
        <is>
          <t>spline value</t>
        </is>
      </c>
      <c r="G3926" s="18" t="n"/>
      <c r="H3926" s="33" t="n">
        <v>22.88</v>
      </c>
      <c r="I3926" s="33" t="n"/>
      <c r="J3926" s="33" t="n"/>
      <c r="K3926" s="34" t="n">
        <v>-1.078387824984572</v>
      </c>
      <c r="L3926" s="35">
        <f>IF(ISNUMBER(K3926),EXP(K3926),"")</f>
        <v/>
      </c>
      <c r="M3926" s="18" t="inlineStr">
        <is>
          <t>every value from 0.01 to 24.55 in steps of 0.01</t>
        </is>
      </c>
      <c r="N3926" s="18" t="inlineStr">
        <is>
          <t>buildings|large|distance_to_river_km</t>
        </is>
      </c>
    </row>
    <row r="3927">
      <c r="B3927" s="18" t="inlineStr">
        <is>
          <t>buildings|large|distance_to_river_km|22.89</t>
        </is>
      </c>
      <c r="C3927" s="18" t="inlineStr">
        <is>
          <t>buildings</t>
        </is>
      </c>
      <c r="D3927" s="18" t="inlineStr">
        <is>
          <t>large</t>
        </is>
      </c>
      <c r="E3927" s="18" t="inlineStr">
        <is>
          <t>distance_to_river_km</t>
        </is>
      </c>
      <c r="F3927" s="18" t="inlineStr">
        <is>
          <t>spline value</t>
        </is>
      </c>
      <c r="G3927" s="18" t="n"/>
      <c r="H3927" s="33" t="n">
        <v>22.89</v>
      </c>
      <c r="I3927" s="33" t="n"/>
      <c r="J3927" s="33" t="n"/>
      <c r="K3927" s="34" t="n">
        <v>-1.078398470333815</v>
      </c>
      <c r="L3927" s="35">
        <f>IF(ISNUMBER(K3927),EXP(K3927),"")</f>
        <v/>
      </c>
      <c r="M3927" s="18" t="inlineStr">
        <is>
          <t>every value from 0.01 to 24.55 in steps of 0.01</t>
        </is>
      </c>
      <c r="N3927" s="18" t="inlineStr">
        <is>
          <t>buildings|large|distance_to_river_km</t>
        </is>
      </c>
    </row>
    <row r="3928">
      <c r="B3928" s="18" t="inlineStr">
        <is>
          <t>buildings|large|distance_to_river_km|22.90</t>
        </is>
      </c>
      <c r="C3928" s="18" t="inlineStr">
        <is>
          <t>buildings</t>
        </is>
      </c>
      <c r="D3928" s="18" t="inlineStr">
        <is>
          <t>large</t>
        </is>
      </c>
      <c r="E3928" s="18" t="inlineStr">
        <is>
          <t>distance_to_river_km</t>
        </is>
      </c>
      <c r="F3928" s="18" t="inlineStr">
        <is>
          <t>spline value</t>
        </is>
      </c>
      <c r="G3928" s="18" t="n"/>
      <c r="H3928" s="33" t="n">
        <v>22.9</v>
      </c>
      <c r="I3928" s="33" t="n"/>
      <c r="J3928" s="33" t="n"/>
      <c r="K3928" s="34" t="n">
        <v>-1.078408911998946</v>
      </c>
      <c r="L3928" s="35">
        <f>IF(ISNUMBER(K3928),EXP(K3928),"")</f>
        <v/>
      </c>
      <c r="M3928" s="18" t="inlineStr">
        <is>
          <t>every value from 0.01 to 24.55 in steps of 0.01</t>
        </is>
      </c>
      <c r="N3928" s="18" t="inlineStr">
        <is>
          <t>buildings|large|distance_to_river_km</t>
        </is>
      </c>
    </row>
    <row r="3929">
      <c r="B3929" s="18" t="inlineStr">
        <is>
          <t>buildings|large|distance_to_river_km|22.91</t>
        </is>
      </c>
      <c r="C3929" s="18" t="inlineStr">
        <is>
          <t>buildings</t>
        </is>
      </c>
      <c r="D3929" s="18" t="inlineStr">
        <is>
          <t>large</t>
        </is>
      </c>
      <c r="E3929" s="18" t="inlineStr">
        <is>
          <t>distance_to_river_km</t>
        </is>
      </c>
      <c r="F3929" s="18" t="inlineStr">
        <is>
          <t>spline value</t>
        </is>
      </c>
      <c r="G3929" s="18" t="n"/>
      <c r="H3929" s="33" t="n">
        <v>22.91</v>
      </c>
      <c r="I3929" s="33" t="n"/>
      <c r="J3929" s="33" t="n"/>
      <c r="K3929" s="34" t="n">
        <v>-1.078419149893067</v>
      </c>
      <c r="L3929" s="35">
        <f>IF(ISNUMBER(K3929),EXP(K3929),"")</f>
        <v/>
      </c>
      <c r="M3929" s="18" t="inlineStr">
        <is>
          <t>every value from 0.01 to 24.55 in steps of 0.01</t>
        </is>
      </c>
      <c r="N3929" s="18" t="inlineStr">
        <is>
          <t>buildings|large|distance_to_river_km</t>
        </is>
      </c>
    </row>
    <row r="3930">
      <c r="B3930" s="18" t="inlineStr">
        <is>
          <t>buildings|large|distance_to_river_km|22.92</t>
        </is>
      </c>
      <c r="C3930" s="18" t="inlineStr">
        <is>
          <t>buildings</t>
        </is>
      </c>
      <c r="D3930" s="18" t="inlineStr">
        <is>
          <t>large</t>
        </is>
      </c>
      <c r="E3930" s="18" t="inlineStr">
        <is>
          <t>distance_to_river_km</t>
        </is>
      </c>
      <c r="F3930" s="18" t="inlineStr">
        <is>
          <t>spline value</t>
        </is>
      </c>
      <c r="G3930" s="18" t="n"/>
      <c r="H3930" s="33" t="n">
        <v>22.92</v>
      </c>
      <c r="I3930" s="33" t="n"/>
      <c r="J3930" s="33" t="n"/>
      <c r="K3930" s="34" t="n">
        <v>-1.078429183929284</v>
      </c>
      <c r="L3930" s="35">
        <f>IF(ISNUMBER(K3930),EXP(K3930),"")</f>
        <v/>
      </c>
      <c r="M3930" s="18" t="inlineStr">
        <is>
          <t>every value from 0.01 to 24.55 in steps of 0.01</t>
        </is>
      </c>
      <c r="N3930" s="18" t="inlineStr">
        <is>
          <t>buildings|large|distance_to_river_km</t>
        </is>
      </c>
    </row>
    <row r="3931">
      <c r="B3931" s="18" t="inlineStr">
        <is>
          <t>buildings|large|distance_to_river_km|22.93</t>
        </is>
      </c>
      <c r="C3931" s="18" t="inlineStr">
        <is>
          <t>buildings</t>
        </is>
      </c>
      <c r="D3931" s="18" t="inlineStr">
        <is>
          <t>large</t>
        </is>
      </c>
      <c r="E3931" s="18" t="inlineStr">
        <is>
          <t>distance_to_river_km</t>
        </is>
      </c>
      <c r="F3931" s="18" t="inlineStr">
        <is>
          <t>spline value</t>
        </is>
      </c>
      <c r="G3931" s="18" t="n"/>
      <c r="H3931" s="33" t="n">
        <v>22.93</v>
      </c>
      <c r="I3931" s="33" t="n"/>
      <c r="J3931" s="33" t="n"/>
      <c r="K3931" s="34" t="n">
        <v>-1.0784390140207</v>
      </c>
      <c r="L3931" s="35">
        <f>IF(ISNUMBER(K3931),EXP(K3931),"")</f>
        <v/>
      </c>
      <c r="M3931" s="18" t="inlineStr">
        <is>
          <t>every value from 0.01 to 24.55 in steps of 0.01</t>
        </is>
      </c>
      <c r="N3931" s="18" t="inlineStr">
        <is>
          <t>buildings|large|distance_to_river_km</t>
        </is>
      </c>
    </row>
    <row r="3932">
      <c r="B3932" s="18" t="inlineStr">
        <is>
          <t>buildings|large|distance_to_river_km|22.94</t>
        </is>
      </c>
      <c r="C3932" s="18" t="inlineStr">
        <is>
          <t>buildings</t>
        </is>
      </c>
      <c r="D3932" s="18" t="inlineStr">
        <is>
          <t>large</t>
        </is>
      </c>
      <c r="E3932" s="18" t="inlineStr">
        <is>
          <t>distance_to_river_km</t>
        </is>
      </c>
      <c r="F3932" s="18" t="inlineStr">
        <is>
          <t>spline value</t>
        </is>
      </c>
      <c r="G3932" s="18" t="n"/>
      <c r="H3932" s="33" t="n">
        <v>22.94</v>
      </c>
      <c r="I3932" s="33" t="n"/>
      <c r="J3932" s="33" t="n"/>
      <c r="K3932" s="34" t="n">
        <v>-1.078448640080419</v>
      </c>
      <c r="L3932" s="35">
        <f>IF(ISNUMBER(K3932),EXP(K3932),"")</f>
        <v/>
      </c>
      <c r="M3932" s="18" t="inlineStr">
        <is>
          <t>every value from 0.01 to 24.55 in steps of 0.01</t>
        </is>
      </c>
      <c r="N3932" s="18" t="inlineStr">
        <is>
          <t>buildings|large|distance_to_river_km</t>
        </is>
      </c>
    </row>
    <row r="3933">
      <c r="B3933" s="18" t="inlineStr">
        <is>
          <t>buildings|large|distance_to_river_km|22.95</t>
        </is>
      </c>
      <c r="C3933" s="18" t="inlineStr">
        <is>
          <t>buildings</t>
        </is>
      </c>
      <c r="D3933" s="18" t="inlineStr">
        <is>
          <t>large</t>
        </is>
      </c>
      <c r="E3933" s="18" t="inlineStr">
        <is>
          <t>distance_to_river_km</t>
        </is>
      </c>
      <c r="F3933" s="18" t="inlineStr">
        <is>
          <t>spline value</t>
        </is>
      </c>
      <c r="G3933" s="18" t="n"/>
      <c r="H3933" s="33" t="n">
        <v>22.95</v>
      </c>
      <c r="I3933" s="33" t="n"/>
      <c r="J3933" s="33" t="n"/>
      <c r="K3933" s="34" t="n">
        <v>-1.078458062021546</v>
      </c>
      <c r="L3933" s="35">
        <f>IF(ISNUMBER(K3933),EXP(K3933),"")</f>
        <v/>
      </c>
      <c r="M3933" s="18" t="inlineStr">
        <is>
          <t>every value from 0.01 to 24.55 in steps of 0.01</t>
        </is>
      </c>
      <c r="N3933" s="18" t="inlineStr">
        <is>
          <t>buildings|large|distance_to_river_km</t>
        </is>
      </c>
    </row>
    <row r="3934">
      <c r="B3934" s="18" t="inlineStr">
        <is>
          <t>buildings|large|distance_to_river_km|22.96</t>
        </is>
      </c>
      <c r="C3934" s="18" t="inlineStr">
        <is>
          <t>buildings</t>
        </is>
      </c>
      <c r="D3934" s="18" t="inlineStr">
        <is>
          <t>large</t>
        </is>
      </c>
      <c r="E3934" s="18" t="inlineStr">
        <is>
          <t>distance_to_river_km</t>
        </is>
      </c>
      <c r="F3934" s="18" t="inlineStr">
        <is>
          <t>spline value</t>
        </is>
      </c>
      <c r="G3934" s="18" t="n"/>
      <c r="H3934" s="33" t="n">
        <v>22.96</v>
      </c>
      <c r="I3934" s="33" t="n"/>
      <c r="J3934" s="33" t="n"/>
      <c r="K3934" s="34" t="n">
        <v>-1.078467279757183</v>
      </c>
      <c r="L3934" s="35">
        <f>IF(ISNUMBER(K3934),EXP(K3934),"")</f>
        <v/>
      </c>
      <c r="M3934" s="18" t="inlineStr">
        <is>
          <t>every value from 0.01 to 24.55 in steps of 0.01</t>
        </is>
      </c>
      <c r="N3934" s="18" t="inlineStr">
        <is>
          <t>buildings|large|distance_to_river_km</t>
        </is>
      </c>
    </row>
    <row r="3935">
      <c r="B3935" s="18" t="inlineStr">
        <is>
          <t>buildings|large|distance_to_river_km|22.97</t>
        </is>
      </c>
      <c r="C3935" s="18" t="inlineStr">
        <is>
          <t>buildings</t>
        </is>
      </c>
      <c r="D3935" s="18" t="inlineStr">
        <is>
          <t>large</t>
        </is>
      </c>
      <c r="E3935" s="18" t="inlineStr">
        <is>
          <t>distance_to_river_km</t>
        </is>
      </c>
      <c r="F3935" s="18" t="inlineStr">
        <is>
          <t>spline value</t>
        </is>
      </c>
      <c r="G3935" s="18" t="n"/>
      <c r="H3935" s="33" t="n">
        <v>22.97</v>
      </c>
      <c r="I3935" s="33" t="n"/>
      <c r="J3935" s="33" t="n"/>
      <c r="K3935" s="34" t="n">
        <v>-1.078476293200437</v>
      </c>
      <c r="L3935" s="35">
        <f>IF(ISNUMBER(K3935),EXP(K3935),"")</f>
        <v/>
      </c>
      <c r="M3935" s="18" t="inlineStr">
        <is>
          <t>every value from 0.01 to 24.55 in steps of 0.01</t>
        </is>
      </c>
      <c r="N3935" s="18" t="inlineStr">
        <is>
          <t>buildings|large|distance_to_river_km</t>
        </is>
      </c>
    </row>
    <row r="3936">
      <c r="B3936" s="18" t="inlineStr">
        <is>
          <t>buildings|large|distance_to_river_km|22.98</t>
        </is>
      </c>
      <c r="C3936" s="18" t="inlineStr">
        <is>
          <t>buildings</t>
        </is>
      </c>
      <c r="D3936" s="18" t="inlineStr">
        <is>
          <t>large</t>
        </is>
      </c>
      <c r="E3936" s="18" t="inlineStr">
        <is>
          <t>distance_to_river_km</t>
        </is>
      </c>
      <c r="F3936" s="18" t="inlineStr">
        <is>
          <t>spline value</t>
        </is>
      </c>
      <c r="G3936" s="18" t="n"/>
      <c r="H3936" s="33" t="n">
        <v>22.98</v>
      </c>
      <c r="I3936" s="33" t="n"/>
      <c r="J3936" s="33" t="n"/>
      <c r="K3936" s="34" t="n">
        <v>-1.07848510226441</v>
      </c>
      <c r="L3936" s="35">
        <f>IF(ISNUMBER(K3936),EXP(K3936),"")</f>
        <v/>
      </c>
      <c r="M3936" s="18" t="inlineStr">
        <is>
          <t>every value from 0.01 to 24.55 in steps of 0.01</t>
        </is>
      </c>
      <c r="N3936" s="18" t="inlineStr">
        <is>
          <t>buildings|large|distance_to_river_km</t>
        </is>
      </c>
    </row>
    <row r="3937">
      <c r="B3937" s="18" t="inlineStr">
        <is>
          <t>buildings|large|distance_to_river_km|22.99</t>
        </is>
      </c>
      <c r="C3937" s="18" t="inlineStr">
        <is>
          <t>buildings</t>
        </is>
      </c>
      <c r="D3937" s="18" t="inlineStr">
        <is>
          <t>large</t>
        </is>
      </c>
      <c r="E3937" s="18" t="inlineStr">
        <is>
          <t>distance_to_river_km</t>
        </is>
      </c>
      <c r="F3937" s="18" t="inlineStr">
        <is>
          <t>spline value</t>
        </is>
      </c>
      <c r="G3937" s="18" t="n"/>
      <c r="H3937" s="33" t="n">
        <v>22.99</v>
      </c>
      <c r="I3937" s="33" t="n"/>
      <c r="J3937" s="33" t="n"/>
      <c r="K3937" s="34" t="n">
        <v>-1.078493706862206</v>
      </c>
      <c r="L3937" s="35">
        <f>IF(ISNUMBER(K3937),EXP(K3937),"")</f>
        <v/>
      </c>
      <c r="M3937" s="18" t="inlineStr">
        <is>
          <t>every value from 0.01 to 24.55 in steps of 0.01</t>
        </is>
      </c>
      <c r="N3937" s="18" t="inlineStr">
        <is>
          <t>buildings|large|distance_to_river_km</t>
        </is>
      </c>
    </row>
    <row r="3938">
      <c r="B3938" s="18" t="inlineStr">
        <is>
          <t>buildings|large|distance_to_river_km|23.00</t>
        </is>
      </c>
      <c r="C3938" s="18" t="inlineStr">
        <is>
          <t>buildings</t>
        </is>
      </c>
      <c r="D3938" s="18" t="inlineStr">
        <is>
          <t>large</t>
        </is>
      </c>
      <c r="E3938" s="18" t="inlineStr">
        <is>
          <t>distance_to_river_km</t>
        </is>
      </c>
      <c r="F3938" s="18" t="inlineStr">
        <is>
          <t>spline value</t>
        </is>
      </c>
      <c r="G3938" s="18" t="n"/>
      <c r="H3938" s="33" t="n">
        <v>23</v>
      </c>
      <c r="I3938" s="33" t="n"/>
      <c r="J3938" s="33" t="n"/>
      <c r="K3938" s="34" t="n">
        <v>-1.07850210690693</v>
      </c>
      <c r="L3938" s="35">
        <f>IF(ISNUMBER(K3938),EXP(K3938),"")</f>
        <v/>
      </c>
      <c r="M3938" s="18" t="inlineStr">
        <is>
          <t>every value from 0.01 to 24.55 in steps of 0.01</t>
        </is>
      </c>
      <c r="N3938" s="18" t="inlineStr">
        <is>
          <t>buildings|large|distance_to_river_km</t>
        </is>
      </c>
    </row>
    <row r="3939">
      <c r="B3939" s="18" t="inlineStr">
        <is>
          <t>buildings|large|distance_to_river_km|23.01</t>
        </is>
      </c>
      <c r="C3939" s="18" t="inlineStr">
        <is>
          <t>buildings</t>
        </is>
      </c>
      <c r="D3939" s="18" t="inlineStr">
        <is>
          <t>large</t>
        </is>
      </c>
      <c r="E3939" s="18" t="inlineStr">
        <is>
          <t>distance_to_river_km</t>
        </is>
      </c>
      <c r="F3939" s="18" t="inlineStr">
        <is>
          <t>spline value</t>
        </is>
      </c>
      <c r="G3939" s="18" t="n"/>
      <c r="H3939" s="33" t="n">
        <v>23.01</v>
      </c>
      <c r="I3939" s="33" t="n"/>
      <c r="J3939" s="33" t="n"/>
      <c r="K3939" s="34" t="n">
        <v>-1.078510302311686</v>
      </c>
      <c r="L3939" s="35">
        <f>IF(ISNUMBER(K3939),EXP(K3939),"")</f>
        <v/>
      </c>
      <c r="M3939" s="18" t="inlineStr">
        <is>
          <t>every value from 0.01 to 24.55 in steps of 0.01</t>
        </is>
      </c>
      <c r="N3939" s="18" t="inlineStr">
        <is>
          <t>buildings|large|distance_to_river_km</t>
        </is>
      </c>
    </row>
    <row r="3940">
      <c r="B3940" s="18" t="inlineStr">
        <is>
          <t>buildings|large|distance_to_river_km|23.02</t>
        </is>
      </c>
      <c r="C3940" s="18" t="inlineStr">
        <is>
          <t>buildings</t>
        </is>
      </c>
      <c r="D3940" s="18" t="inlineStr">
        <is>
          <t>large</t>
        </is>
      </c>
      <c r="E3940" s="18" t="inlineStr">
        <is>
          <t>distance_to_river_km</t>
        </is>
      </c>
      <c r="F3940" s="18" t="inlineStr">
        <is>
          <t>spline value</t>
        </is>
      </c>
      <c r="G3940" s="18" t="n"/>
      <c r="H3940" s="33" t="n">
        <v>23.02</v>
      </c>
      <c r="I3940" s="33" t="n"/>
      <c r="J3940" s="33" t="n"/>
      <c r="K3940" s="34" t="n">
        <v>-1.078518292989577</v>
      </c>
      <c r="L3940" s="35">
        <f>IF(ISNUMBER(K3940),EXP(K3940),"")</f>
        <v/>
      </c>
      <c r="M3940" s="18" t="inlineStr">
        <is>
          <t>every value from 0.01 to 24.55 in steps of 0.01</t>
        </is>
      </c>
      <c r="N3940" s="18" t="inlineStr">
        <is>
          <t>buildings|large|distance_to_river_km</t>
        </is>
      </c>
    </row>
    <row r="3941">
      <c r="B3941" s="18" t="inlineStr">
        <is>
          <t>buildings|large|distance_to_river_km|23.03</t>
        </is>
      </c>
      <c r="C3941" s="18" t="inlineStr">
        <is>
          <t>buildings</t>
        </is>
      </c>
      <c r="D3941" s="18" t="inlineStr">
        <is>
          <t>large</t>
        </is>
      </c>
      <c r="E3941" s="18" t="inlineStr">
        <is>
          <t>distance_to_river_km</t>
        </is>
      </c>
      <c r="F3941" s="18" t="inlineStr">
        <is>
          <t>spline value</t>
        </is>
      </c>
      <c r="G3941" s="18" t="n"/>
      <c r="H3941" s="33" t="n">
        <v>23.03</v>
      </c>
      <c r="I3941" s="33" t="n"/>
      <c r="J3941" s="33" t="n"/>
      <c r="K3941" s="34" t="n">
        <v>-1.078526078853708</v>
      </c>
      <c r="L3941" s="35">
        <f>IF(ISNUMBER(K3941),EXP(K3941),"")</f>
        <v/>
      </c>
      <c r="M3941" s="18" t="inlineStr">
        <is>
          <t>every value from 0.01 to 24.55 in steps of 0.01</t>
        </is>
      </c>
      <c r="N3941" s="18" t="inlineStr">
        <is>
          <t>buildings|large|distance_to_river_km</t>
        </is>
      </c>
    </row>
    <row r="3942">
      <c r="B3942" s="18" t="inlineStr">
        <is>
          <t>buildings|large|distance_to_river_km|23.04</t>
        </is>
      </c>
      <c r="C3942" s="18" t="inlineStr">
        <is>
          <t>buildings</t>
        </is>
      </c>
      <c r="D3942" s="18" t="inlineStr">
        <is>
          <t>large</t>
        </is>
      </c>
      <c r="E3942" s="18" t="inlineStr">
        <is>
          <t>distance_to_river_km</t>
        </is>
      </c>
      <c r="F3942" s="18" t="inlineStr">
        <is>
          <t>spline value</t>
        </is>
      </c>
      <c r="G3942" s="18" t="n"/>
      <c r="H3942" s="33" t="n">
        <v>23.04</v>
      </c>
      <c r="I3942" s="33" t="n"/>
      <c r="J3942" s="33" t="n"/>
      <c r="K3942" s="34" t="n">
        <v>-1.078533659817182</v>
      </c>
      <c r="L3942" s="35">
        <f>IF(ISNUMBER(K3942),EXP(K3942),"")</f>
        <v/>
      </c>
      <c r="M3942" s="18" t="inlineStr">
        <is>
          <t>every value from 0.01 to 24.55 in steps of 0.01</t>
        </is>
      </c>
      <c r="N3942" s="18" t="inlineStr">
        <is>
          <t>buildings|large|distance_to_river_km</t>
        </is>
      </c>
    </row>
    <row r="3943">
      <c r="B3943" s="18" t="inlineStr">
        <is>
          <t>buildings|large|distance_to_river_km|23.05</t>
        </is>
      </c>
      <c r="C3943" s="18" t="inlineStr">
        <is>
          <t>buildings</t>
        </is>
      </c>
      <c r="D3943" s="18" t="inlineStr">
        <is>
          <t>large</t>
        </is>
      </c>
      <c r="E3943" s="18" t="inlineStr">
        <is>
          <t>distance_to_river_km</t>
        </is>
      </c>
      <c r="F3943" s="18" t="inlineStr">
        <is>
          <t>spline value</t>
        </is>
      </c>
      <c r="G3943" s="18" t="n"/>
      <c r="H3943" s="33" t="n">
        <v>23.05</v>
      </c>
      <c r="I3943" s="33" t="n"/>
      <c r="J3943" s="33" t="n"/>
      <c r="K3943" s="34" t="n">
        <v>-1.078541035793105</v>
      </c>
      <c r="L3943" s="35">
        <f>IF(ISNUMBER(K3943),EXP(K3943),"")</f>
        <v/>
      </c>
      <c r="M3943" s="18" t="inlineStr">
        <is>
          <t>every value from 0.01 to 24.55 in steps of 0.01</t>
        </is>
      </c>
      <c r="N3943" s="18" t="inlineStr">
        <is>
          <t>buildings|large|distance_to_river_km</t>
        </is>
      </c>
    </row>
    <row r="3944">
      <c r="B3944" s="18" t="inlineStr">
        <is>
          <t>buildings|large|distance_to_river_km|23.06</t>
        </is>
      </c>
      <c r="C3944" s="18" t="inlineStr">
        <is>
          <t>buildings</t>
        </is>
      </c>
      <c r="D3944" s="18" t="inlineStr">
        <is>
          <t>large</t>
        </is>
      </c>
      <c r="E3944" s="18" t="inlineStr">
        <is>
          <t>distance_to_river_km</t>
        </is>
      </c>
      <c r="F3944" s="18" t="inlineStr">
        <is>
          <t>spline value</t>
        </is>
      </c>
      <c r="G3944" s="18" t="n"/>
      <c r="H3944" s="33" t="n">
        <v>23.06</v>
      </c>
      <c r="I3944" s="33" t="n"/>
      <c r="J3944" s="33" t="n"/>
      <c r="K3944" s="34" t="n">
        <v>-1.07854820669458</v>
      </c>
      <c r="L3944" s="35">
        <f>IF(ISNUMBER(K3944),EXP(K3944),"")</f>
        <v/>
      </c>
      <c r="M3944" s="18" t="inlineStr">
        <is>
          <t>every value from 0.01 to 24.55 in steps of 0.01</t>
        </is>
      </c>
      <c r="N3944" s="18" t="inlineStr">
        <is>
          <t>buildings|large|distance_to_river_km</t>
        </is>
      </c>
    </row>
    <row r="3945">
      <c r="B3945" s="18" t="inlineStr">
        <is>
          <t>buildings|large|distance_to_river_km|23.07</t>
        </is>
      </c>
      <c r="C3945" s="18" t="inlineStr">
        <is>
          <t>buildings</t>
        </is>
      </c>
      <c r="D3945" s="18" t="inlineStr">
        <is>
          <t>large</t>
        </is>
      </c>
      <c r="E3945" s="18" t="inlineStr">
        <is>
          <t>distance_to_river_km</t>
        </is>
      </c>
      <c r="F3945" s="18" t="inlineStr">
        <is>
          <t>spline value</t>
        </is>
      </c>
      <c r="G3945" s="18" t="n"/>
      <c r="H3945" s="33" t="n">
        <v>23.07</v>
      </c>
      <c r="I3945" s="33" t="n"/>
      <c r="J3945" s="33" t="n"/>
      <c r="K3945" s="34" t="n">
        <v>-1.07855517243471</v>
      </c>
      <c r="L3945" s="35">
        <f>IF(ISNUMBER(K3945),EXP(K3945),"")</f>
        <v/>
      </c>
      <c r="M3945" s="18" t="inlineStr">
        <is>
          <t>every value from 0.01 to 24.55 in steps of 0.01</t>
        </is>
      </c>
      <c r="N3945" s="18" t="inlineStr">
        <is>
          <t>buildings|large|distance_to_river_km</t>
        </is>
      </c>
    </row>
    <row r="3946">
      <c r="B3946" s="18" t="inlineStr">
        <is>
          <t>buildings|large|distance_to_river_km|23.08</t>
        </is>
      </c>
      <c r="C3946" s="18" t="inlineStr">
        <is>
          <t>buildings</t>
        </is>
      </c>
      <c r="D3946" s="18" t="inlineStr">
        <is>
          <t>large</t>
        </is>
      </c>
      <c r="E3946" s="18" t="inlineStr">
        <is>
          <t>distance_to_river_km</t>
        </is>
      </c>
      <c r="F3946" s="18" t="inlineStr">
        <is>
          <t>spline value</t>
        </is>
      </c>
      <c r="G3946" s="18" t="n"/>
      <c r="H3946" s="33" t="n">
        <v>23.08</v>
      </c>
      <c r="I3946" s="33" t="n"/>
      <c r="J3946" s="33" t="n"/>
      <c r="K3946" s="34" t="n">
        <v>-1.0785619329266</v>
      </c>
      <c r="L3946" s="35">
        <f>IF(ISNUMBER(K3946),EXP(K3946),"")</f>
        <v/>
      </c>
      <c r="M3946" s="18" t="inlineStr">
        <is>
          <t>every value from 0.01 to 24.55 in steps of 0.01</t>
        </is>
      </c>
      <c r="N3946" s="18" t="inlineStr">
        <is>
          <t>buildings|large|distance_to_river_km</t>
        </is>
      </c>
    </row>
    <row r="3947">
      <c r="B3947" s="18" t="inlineStr">
        <is>
          <t>buildings|large|distance_to_river_km|23.09</t>
        </is>
      </c>
      <c r="C3947" s="18" t="inlineStr">
        <is>
          <t>buildings</t>
        </is>
      </c>
      <c r="D3947" s="18" t="inlineStr">
        <is>
          <t>large</t>
        </is>
      </c>
      <c r="E3947" s="18" t="inlineStr">
        <is>
          <t>distance_to_river_km</t>
        </is>
      </c>
      <c r="F3947" s="18" t="inlineStr">
        <is>
          <t>spline value</t>
        </is>
      </c>
      <c r="G3947" s="18" t="n"/>
      <c r="H3947" s="33" t="n">
        <v>23.09</v>
      </c>
      <c r="I3947" s="33" t="n"/>
      <c r="J3947" s="33" t="n"/>
      <c r="K3947" s="34" t="n">
        <v>-1.078568488083354</v>
      </c>
      <c r="L3947" s="35">
        <f>IF(ISNUMBER(K3947),EXP(K3947),"")</f>
        <v/>
      </c>
      <c r="M3947" s="18" t="inlineStr">
        <is>
          <t>every value from 0.01 to 24.55 in steps of 0.01</t>
        </is>
      </c>
      <c r="N3947" s="18" t="inlineStr">
        <is>
          <t>buildings|large|distance_to_river_km</t>
        </is>
      </c>
    </row>
    <row r="3948">
      <c r="B3948" s="18" t="inlineStr">
        <is>
          <t>buildings|large|distance_to_river_km|23.10</t>
        </is>
      </c>
      <c r="C3948" s="18" t="inlineStr">
        <is>
          <t>buildings</t>
        </is>
      </c>
      <c r="D3948" s="18" t="inlineStr">
        <is>
          <t>large</t>
        </is>
      </c>
      <c r="E3948" s="18" t="inlineStr">
        <is>
          <t>distance_to_river_km</t>
        </is>
      </c>
      <c r="F3948" s="18" t="inlineStr">
        <is>
          <t>spline value</t>
        </is>
      </c>
      <c r="G3948" s="18" t="n"/>
      <c r="H3948" s="33" t="n">
        <v>23.1</v>
      </c>
      <c r="I3948" s="33" t="n"/>
      <c r="J3948" s="33" t="n"/>
      <c r="K3948" s="34" t="n">
        <v>-1.078574837818077</v>
      </c>
      <c r="L3948" s="35">
        <f>IF(ISNUMBER(K3948),EXP(K3948),"")</f>
        <v/>
      </c>
      <c r="M3948" s="18" t="inlineStr">
        <is>
          <t>every value from 0.01 to 24.55 in steps of 0.01</t>
        </is>
      </c>
      <c r="N3948" s="18" t="inlineStr">
        <is>
          <t>buildings|large|distance_to_river_km</t>
        </is>
      </c>
    </row>
    <row r="3949">
      <c r="B3949" s="18" t="inlineStr">
        <is>
          <t>buildings|large|distance_to_river_km|23.11</t>
        </is>
      </c>
      <c r="C3949" s="18" t="inlineStr">
        <is>
          <t>buildings</t>
        </is>
      </c>
      <c r="D3949" s="18" t="inlineStr">
        <is>
          <t>large</t>
        </is>
      </c>
      <c r="E3949" s="18" t="inlineStr">
        <is>
          <t>distance_to_river_km</t>
        </is>
      </c>
      <c r="F3949" s="18" t="inlineStr">
        <is>
          <t>spline value</t>
        </is>
      </c>
      <c r="G3949" s="18" t="n"/>
      <c r="H3949" s="33" t="n">
        <v>23.11</v>
      </c>
      <c r="I3949" s="33" t="n"/>
      <c r="J3949" s="33" t="n"/>
      <c r="K3949" s="34" t="n">
        <v>-1.078580982043871</v>
      </c>
      <c r="L3949" s="35">
        <f>IF(ISNUMBER(K3949),EXP(K3949),"")</f>
        <v/>
      </c>
      <c r="M3949" s="18" t="inlineStr">
        <is>
          <t>every value from 0.01 to 24.55 in steps of 0.01</t>
        </is>
      </c>
      <c r="N3949" s="18" t="inlineStr">
        <is>
          <t>buildings|large|distance_to_river_km</t>
        </is>
      </c>
    </row>
    <row r="3950">
      <c r="B3950" s="18" t="inlineStr">
        <is>
          <t>buildings|large|distance_to_river_km|23.12</t>
        </is>
      </c>
      <c r="C3950" s="18" t="inlineStr">
        <is>
          <t>buildings</t>
        </is>
      </c>
      <c r="D3950" s="18" t="inlineStr">
        <is>
          <t>large</t>
        </is>
      </c>
      <c r="E3950" s="18" t="inlineStr">
        <is>
          <t>distance_to_river_km</t>
        </is>
      </c>
      <c r="F3950" s="18" t="inlineStr">
        <is>
          <t>spline value</t>
        </is>
      </c>
      <c r="G3950" s="18" t="n"/>
      <c r="H3950" s="33" t="n">
        <v>23.12</v>
      </c>
      <c r="I3950" s="33" t="n"/>
      <c r="J3950" s="33" t="n"/>
      <c r="K3950" s="34" t="n">
        <v>-1.078586920673842</v>
      </c>
      <c r="L3950" s="35">
        <f>IF(ISNUMBER(K3950),EXP(K3950),"")</f>
        <v/>
      </c>
      <c r="M3950" s="18" t="inlineStr">
        <is>
          <t>every value from 0.01 to 24.55 in steps of 0.01</t>
        </is>
      </c>
      <c r="N3950" s="18" t="inlineStr">
        <is>
          <t>buildings|large|distance_to_river_km</t>
        </is>
      </c>
    </row>
    <row r="3951">
      <c r="B3951" s="18" t="inlineStr">
        <is>
          <t>buildings|large|distance_to_river_km|23.13</t>
        </is>
      </c>
      <c r="C3951" s="18" t="inlineStr">
        <is>
          <t>buildings</t>
        </is>
      </c>
      <c r="D3951" s="18" t="inlineStr">
        <is>
          <t>large</t>
        </is>
      </c>
      <c r="E3951" s="18" t="inlineStr">
        <is>
          <t>distance_to_river_km</t>
        </is>
      </c>
      <c r="F3951" s="18" t="inlineStr">
        <is>
          <t>spline value</t>
        </is>
      </c>
      <c r="G3951" s="18" t="n"/>
      <c r="H3951" s="33" t="n">
        <v>23.13</v>
      </c>
      <c r="I3951" s="33" t="n"/>
      <c r="J3951" s="33" t="n"/>
      <c r="K3951" s="34" t="n">
        <v>-1.078592653621092</v>
      </c>
      <c r="L3951" s="35">
        <f>IF(ISNUMBER(K3951),EXP(K3951),"")</f>
        <v/>
      </c>
      <c r="M3951" s="18" t="inlineStr">
        <is>
          <t>every value from 0.01 to 24.55 in steps of 0.01</t>
        </is>
      </c>
      <c r="N3951" s="18" t="inlineStr">
        <is>
          <t>buildings|large|distance_to_river_km</t>
        </is>
      </c>
    </row>
    <row r="3952">
      <c r="B3952" s="18" t="inlineStr">
        <is>
          <t>buildings|large|distance_to_river_km|23.14</t>
        </is>
      </c>
      <c r="C3952" s="18" t="inlineStr">
        <is>
          <t>buildings</t>
        </is>
      </c>
      <c r="D3952" s="18" t="inlineStr">
        <is>
          <t>large</t>
        </is>
      </c>
      <c r="E3952" s="18" t="inlineStr">
        <is>
          <t>distance_to_river_km</t>
        </is>
      </c>
      <c r="F3952" s="18" t="inlineStr">
        <is>
          <t>spline value</t>
        </is>
      </c>
      <c r="G3952" s="18" t="n"/>
      <c r="H3952" s="33" t="n">
        <v>23.14</v>
      </c>
      <c r="I3952" s="33" t="n"/>
      <c r="J3952" s="33" t="n"/>
      <c r="K3952" s="34" t="n">
        <v>-1.078598180798728</v>
      </c>
      <c r="L3952" s="35">
        <f>IF(ISNUMBER(K3952),EXP(K3952),"")</f>
        <v/>
      </c>
      <c r="M3952" s="18" t="inlineStr">
        <is>
          <t>every value from 0.01 to 24.55 in steps of 0.01</t>
        </is>
      </c>
      <c r="N3952" s="18" t="inlineStr">
        <is>
          <t>buildings|large|distance_to_river_km</t>
        </is>
      </c>
    </row>
    <row r="3953">
      <c r="B3953" s="18" t="inlineStr">
        <is>
          <t>buildings|large|distance_to_river_km|23.15</t>
        </is>
      </c>
      <c r="C3953" s="18" t="inlineStr">
        <is>
          <t>buildings</t>
        </is>
      </c>
      <c r="D3953" s="18" t="inlineStr">
        <is>
          <t>large</t>
        </is>
      </c>
      <c r="E3953" s="18" t="inlineStr">
        <is>
          <t>distance_to_river_km</t>
        </is>
      </c>
      <c r="F3953" s="18" t="inlineStr">
        <is>
          <t>spline value</t>
        </is>
      </c>
      <c r="G3953" s="18" t="n"/>
      <c r="H3953" s="33" t="n">
        <v>23.15</v>
      </c>
      <c r="I3953" s="33" t="n"/>
      <c r="J3953" s="33" t="n"/>
      <c r="K3953" s="34" t="n">
        <v>-1.078603502119851</v>
      </c>
      <c r="L3953" s="35">
        <f>IF(ISNUMBER(K3953),EXP(K3953),"")</f>
        <v/>
      </c>
      <c r="M3953" s="18" t="inlineStr">
        <is>
          <t>every value from 0.01 to 24.55 in steps of 0.01</t>
        </is>
      </c>
      <c r="N3953" s="18" t="inlineStr">
        <is>
          <t>buildings|large|distance_to_river_km</t>
        </is>
      </c>
    </row>
    <row r="3954">
      <c r="B3954" s="18" t="inlineStr">
        <is>
          <t>buildings|large|distance_to_river_km|23.16</t>
        </is>
      </c>
      <c r="C3954" s="18" t="inlineStr">
        <is>
          <t>buildings</t>
        </is>
      </c>
      <c r="D3954" s="18" t="inlineStr">
        <is>
          <t>large</t>
        </is>
      </c>
      <c r="E3954" s="18" t="inlineStr">
        <is>
          <t>distance_to_river_km</t>
        </is>
      </c>
      <c r="F3954" s="18" t="inlineStr">
        <is>
          <t>spline value</t>
        </is>
      </c>
      <c r="G3954" s="18" t="n"/>
      <c r="H3954" s="33" t="n">
        <v>23.16</v>
      </c>
      <c r="I3954" s="33" t="n"/>
      <c r="J3954" s="33" t="n"/>
      <c r="K3954" s="34" t="n">
        <v>-1.078608617497566</v>
      </c>
      <c r="L3954" s="35">
        <f>IF(ISNUMBER(K3954),EXP(K3954),"")</f>
        <v/>
      </c>
      <c r="M3954" s="18" t="inlineStr">
        <is>
          <t>every value from 0.01 to 24.55 in steps of 0.01</t>
        </is>
      </c>
      <c r="N3954" s="18" t="inlineStr">
        <is>
          <t>buildings|large|distance_to_river_km</t>
        </is>
      </c>
    </row>
    <row r="3955">
      <c r="B3955" s="18" t="inlineStr">
        <is>
          <t>buildings|large|distance_to_river_km|23.17</t>
        </is>
      </c>
      <c r="C3955" s="18" t="inlineStr">
        <is>
          <t>buildings</t>
        </is>
      </c>
      <c r="D3955" s="18" t="inlineStr">
        <is>
          <t>large</t>
        </is>
      </c>
      <c r="E3955" s="18" t="inlineStr">
        <is>
          <t>distance_to_river_km</t>
        </is>
      </c>
      <c r="F3955" s="18" t="inlineStr">
        <is>
          <t>spline value</t>
        </is>
      </c>
      <c r="G3955" s="18" t="n"/>
      <c r="H3955" s="33" t="n">
        <v>23.17</v>
      </c>
      <c r="I3955" s="33" t="n"/>
      <c r="J3955" s="33" t="n"/>
      <c r="K3955" s="34" t="n">
        <v>-1.078613526844979</v>
      </c>
      <c r="L3955" s="35">
        <f>IF(ISNUMBER(K3955),EXP(K3955),"")</f>
        <v/>
      </c>
      <c r="M3955" s="18" t="inlineStr">
        <is>
          <t>every value from 0.01 to 24.55 in steps of 0.01</t>
        </is>
      </c>
      <c r="N3955" s="18" t="inlineStr">
        <is>
          <t>buildings|large|distance_to_river_km</t>
        </is>
      </c>
    </row>
    <row r="3956">
      <c r="B3956" s="18" t="inlineStr">
        <is>
          <t>buildings|large|distance_to_river_km|23.18</t>
        </is>
      </c>
      <c r="C3956" s="18" t="inlineStr">
        <is>
          <t>buildings</t>
        </is>
      </c>
      <c r="D3956" s="18" t="inlineStr">
        <is>
          <t>large</t>
        </is>
      </c>
      <c r="E3956" s="18" t="inlineStr">
        <is>
          <t>distance_to_river_km</t>
        </is>
      </c>
      <c r="F3956" s="18" t="inlineStr">
        <is>
          <t>spline value</t>
        </is>
      </c>
      <c r="G3956" s="18" t="n"/>
      <c r="H3956" s="33" t="n">
        <v>23.18</v>
      </c>
      <c r="I3956" s="33" t="n"/>
      <c r="J3956" s="33" t="n"/>
      <c r="K3956" s="34" t="n">
        <v>-1.078618230075191</v>
      </c>
      <c r="L3956" s="35">
        <f>IF(ISNUMBER(K3956),EXP(K3956),"")</f>
        <v/>
      </c>
      <c r="M3956" s="18" t="inlineStr">
        <is>
          <t>every value from 0.01 to 24.55 in steps of 0.01</t>
        </is>
      </c>
      <c r="N3956" s="18" t="inlineStr">
        <is>
          <t>buildings|large|distance_to_river_km</t>
        </is>
      </c>
    </row>
    <row r="3957">
      <c r="B3957" s="18" t="inlineStr">
        <is>
          <t>buildings|large|distance_to_river_km|23.19</t>
        </is>
      </c>
      <c r="C3957" s="18" t="inlineStr">
        <is>
          <t>buildings</t>
        </is>
      </c>
      <c r="D3957" s="18" t="inlineStr">
        <is>
          <t>large</t>
        </is>
      </c>
      <c r="E3957" s="18" t="inlineStr">
        <is>
          <t>distance_to_river_km</t>
        </is>
      </c>
      <c r="F3957" s="18" t="inlineStr">
        <is>
          <t>spline value</t>
        </is>
      </c>
      <c r="G3957" s="18" t="n"/>
      <c r="H3957" s="33" t="n">
        <v>23.19</v>
      </c>
      <c r="I3957" s="33" t="n"/>
      <c r="J3957" s="33" t="n"/>
      <c r="K3957" s="34" t="n">
        <v>-1.078622727101308</v>
      </c>
      <c r="L3957" s="35">
        <f>IF(ISNUMBER(K3957),EXP(K3957),"")</f>
        <v/>
      </c>
      <c r="M3957" s="18" t="inlineStr">
        <is>
          <t>every value from 0.01 to 24.55 in steps of 0.01</t>
        </is>
      </c>
      <c r="N3957" s="18" t="inlineStr">
        <is>
          <t>buildings|large|distance_to_river_km</t>
        </is>
      </c>
    </row>
    <row r="3958">
      <c r="B3958" s="18" t="inlineStr">
        <is>
          <t>buildings|large|distance_to_river_km|23.20</t>
        </is>
      </c>
      <c r="C3958" s="18" t="inlineStr">
        <is>
          <t>buildings</t>
        </is>
      </c>
      <c r="D3958" s="18" t="inlineStr">
        <is>
          <t>large</t>
        </is>
      </c>
      <c r="E3958" s="18" t="inlineStr">
        <is>
          <t>distance_to_river_km</t>
        </is>
      </c>
      <c r="F3958" s="18" t="inlineStr">
        <is>
          <t>spline value</t>
        </is>
      </c>
      <c r="G3958" s="18" t="n"/>
      <c r="H3958" s="33" t="n">
        <v>23.2</v>
      </c>
      <c r="I3958" s="33" t="n"/>
      <c r="J3958" s="33" t="n"/>
      <c r="K3958" s="34" t="n">
        <v>-1.078627017836434</v>
      </c>
      <c r="L3958" s="35">
        <f>IF(ISNUMBER(K3958),EXP(K3958),"")</f>
        <v/>
      </c>
      <c r="M3958" s="18" t="inlineStr">
        <is>
          <t>every value from 0.01 to 24.55 in steps of 0.01</t>
        </is>
      </c>
      <c r="N3958" s="18" t="inlineStr">
        <is>
          <t>buildings|large|distance_to_river_km</t>
        </is>
      </c>
    </row>
    <row r="3959">
      <c r="B3959" s="18" t="inlineStr">
        <is>
          <t>buildings|large|distance_to_river_km|23.21</t>
        </is>
      </c>
      <c r="C3959" s="18" t="inlineStr">
        <is>
          <t>buildings</t>
        </is>
      </c>
      <c r="D3959" s="18" t="inlineStr">
        <is>
          <t>large</t>
        </is>
      </c>
      <c r="E3959" s="18" t="inlineStr">
        <is>
          <t>distance_to_river_km</t>
        </is>
      </c>
      <c r="F3959" s="18" t="inlineStr">
        <is>
          <t>spline value</t>
        </is>
      </c>
      <c r="G3959" s="18" t="n"/>
      <c r="H3959" s="33" t="n">
        <v>23.21</v>
      </c>
      <c r="I3959" s="33" t="n"/>
      <c r="J3959" s="33" t="n"/>
      <c r="K3959" s="34" t="n">
        <v>-1.078631102193672</v>
      </c>
      <c r="L3959" s="35">
        <f>IF(ISNUMBER(K3959),EXP(K3959),"")</f>
        <v/>
      </c>
      <c r="M3959" s="18" t="inlineStr">
        <is>
          <t>every value from 0.01 to 24.55 in steps of 0.01</t>
        </is>
      </c>
      <c r="N3959" s="18" t="inlineStr">
        <is>
          <t>buildings|large|distance_to_river_km</t>
        </is>
      </c>
    </row>
    <row r="3960">
      <c r="B3960" s="18" t="inlineStr">
        <is>
          <t>buildings|large|distance_to_river_km|23.22</t>
        </is>
      </c>
      <c r="C3960" s="18" t="inlineStr">
        <is>
          <t>buildings</t>
        </is>
      </c>
      <c r="D3960" s="18" t="inlineStr">
        <is>
          <t>large</t>
        </is>
      </c>
      <c r="E3960" s="18" t="inlineStr">
        <is>
          <t>distance_to_river_km</t>
        </is>
      </c>
      <c r="F3960" s="18" t="inlineStr">
        <is>
          <t>spline value</t>
        </is>
      </c>
      <c r="G3960" s="18" t="n"/>
      <c r="H3960" s="33" t="n">
        <v>23.22</v>
      </c>
      <c r="I3960" s="33" t="n"/>
      <c r="J3960" s="33" t="n"/>
      <c r="K3960" s="34" t="n">
        <v>-1.078634980086127</v>
      </c>
      <c r="L3960" s="35">
        <f>IF(ISNUMBER(K3960),EXP(K3960),"")</f>
        <v/>
      </c>
      <c r="M3960" s="18" t="inlineStr">
        <is>
          <t>every value from 0.01 to 24.55 in steps of 0.01</t>
        </is>
      </c>
      <c r="N3960" s="18" t="inlineStr">
        <is>
          <t>buildings|large|distance_to_river_km</t>
        </is>
      </c>
    </row>
    <row r="3961">
      <c r="B3961" s="18" t="inlineStr">
        <is>
          <t>buildings|large|distance_to_river_km|23.23</t>
        </is>
      </c>
      <c r="C3961" s="18" t="inlineStr">
        <is>
          <t>buildings</t>
        </is>
      </c>
      <c r="D3961" s="18" t="inlineStr">
        <is>
          <t>large</t>
        </is>
      </c>
      <c r="E3961" s="18" t="inlineStr">
        <is>
          <t>distance_to_river_km</t>
        </is>
      </c>
      <c r="F3961" s="18" t="inlineStr">
        <is>
          <t>spline value</t>
        </is>
      </c>
      <c r="G3961" s="18" t="n"/>
      <c r="H3961" s="33" t="n">
        <v>23.23</v>
      </c>
      <c r="I3961" s="33" t="n"/>
      <c r="J3961" s="33" t="n"/>
      <c r="K3961" s="34" t="n">
        <v>-1.078638651426902</v>
      </c>
      <c r="L3961" s="35">
        <f>IF(ISNUMBER(K3961),EXP(K3961),"")</f>
        <v/>
      </c>
      <c r="M3961" s="18" t="inlineStr">
        <is>
          <t>every value from 0.01 to 24.55 in steps of 0.01</t>
        </is>
      </c>
      <c r="N3961" s="18" t="inlineStr">
        <is>
          <t>buildings|large|distance_to_river_km</t>
        </is>
      </c>
    </row>
    <row r="3962">
      <c r="B3962" s="18" t="inlineStr">
        <is>
          <t>buildings|large|distance_to_river_km|23.24</t>
        </is>
      </c>
      <c r="C3962" s="18" t="inlineStr">
        <is>
          <t>buildings</t>
        </is>
      </c>
      <c r="D3962" s="18" t="inlineStr">
        <is>
          <t>large</t>
        </is>
      </c>
      <c r="E3962" s="18" t="inlineStr">
        <is>
          <t>distance_to_river_km</t>
        </is>
      </c>
      <c r="F3962" s="18" t="inlineStr">
        <is>
          <t>spline value</t>
        </is>
      </c>
      <c r="G3962" s="18" t="n"/>
      <c r="H3962" s="33" t="n">
        <v>23.24</v>
      </c>
      <c r="I3962" s="33" t="n"/>
      <c r="J3962" s="33" t="n"/>
      <c r="K3962" s="34" t="n">
        <v>-1.078642116129102</v>
      </c>
      <c r="L3962" s="35">
        <f>IF(ISNUMBER(K3962),EXP(K3962),"")</f>
        <v/>
      </c>
      <c r="M3962" s="18" t="inlineStr">
        <is>
          <t>every value from 0.01 to 24.55 in steps of 0.01</t>
        </is>
      </c>
      <c r="N3962" s="18" t="inlineStr">
        <is>
          <t>buildings|large|distance_to_river_km</t>
        </is>
      </c>
    </row>
    <row r="3963">
      <c r="B3963" s="18" t="inlineStr">
        <is>
          <t>buildings|large|distance_to_river_km|23.25</t>
        </is>
      </c>
      <c r="C3963" s="18" t="inlineStr">
        <is>
          <t>buildings</t>
        </is>
      </c>
      <c r="D3963" s="18" t="inlineStr">
        <is>
          <t>large</t>
        </is>
      </c>
      <c r="E3963" s="18" t="inlineStr">
        <is>
          <t>distance_to_river_km</t>
        </is>
      </c>
      <c r="F3963" s="18" t="inlineStr">
        <is>
          <t>spline value</t>
        </is>
      </c>
      <c r="G3963" s="18" t="n"/>
      <c r="H3963" s="33" t="n">
        <v>23.25</v>
      </c>
      <c r="I3963" s="33" t="n"/>
      <c r="J3963" s="33" t="n"/>
      <c r="K3963" s="34" t="n">
        <v>-1.078645374105831</v>
      </c>
      <c r="L3963" s="35">
        <f>IF(ISNUMBER(K3963),EXP(K3963),"")</f>
        <v/>
      </c>
      <c r="M3963" s="18" t="inlineStr">
        <is>
          <t>every value from 0.01 to 24.55 in steps of 0.01</t>
        </is>
      </c>
      <c r="N3963" s="18" t="inlineStr">
        <is>
          <t>buildings|large|distance_to_river_km</t>
        </is>
      </c>
    </row>
    <row r="3964">
      <c r="B3964" s="18" t="inlineStr">
        <is>
          <t>buildings|large|distance_to_river_km|23.26</t>
        </is>
      </c>
      <c r="C3964" s="18" t="inlineStr">
        <is>
          <t>buildings</t>
        </is>
      </c>
      <c r="D3964" s="18" t="inlineStr">
        <is>
          <t>large</t>
        </is>
      </c>
      <c r="E3964" s="18" t="inlineStr">
        <is>
          <t>distance_to_river_km</t>
        </is>
      </c>
      <c r="F3964" s="18" t="inlineStr">
        <is>
          <t>spline value</t>
        </is>
      </c>
      <c r="G3964" s="18" t="n"/>
      <c r="H3964" s="33" t="n">
        <v>23.26</v>
      </c>
      <c r="I3964" s="33" t="n"/>
      <c r="J3964" s="33" t="n"/>
      <c r="K3964" s="34" t="n">
        <v>-1.078648425270193</v>
      </c>
      <c r="L3964" s="35">
        <f>IF(ISNUMBER(K3964),EXP(K3964),"")</f>
        <v/>
      </c>
      <c r="M3964" s="18" t="inlineStr">
        <is>
          <t>every value from 0.01 to 24.55 in steps of 0.01</t>
        </is>
      </c>
      <c r="N3964" s="18" t="inlineStr">
        <is>
          <t>buildings|large|distance_to_river_km</t>
        </is>
      </c>
    </row>
    <row r="3965">
      <c r="B3965" s="18" t="inlineStr">
        <is>
          <t>buildings|large|distance_to_river_km|23.27</t>
        </is>
      </c>
      <c r="C3965" s="18" t="inlineStr">
        <is>
          <t>buildings</t>
        </is>
      </c>
      <c r="D3965" s="18" t="inlineStr">
        <is>
          <t>large</t>
        </is>
      </c>
      <c r="E3965" s="18" t="inlineStr">
        <is>
          <t>distance_to_river_km</t>
        </is>
      </c>
      <c r="F3965" s="18" t="inlineStr">
        <is>
          <t>spline value</t>
        </is>
      </c>
      <c r="G3965" s="18" t="n"/>
      <c r="H3965" s="33" t="n">
        <v>23.27</v>
      </c>
      <c r="I3965" s="33" t="n"/>
      <c r="J3965" s="33" t="n"/>
      <c r="K3965" s="34" t="n">
        <v>-1.078651269535291</v>
      </c>
      <c r="L3965" s="35">
        <f>IF(ISNUMBER(K3965),EXP(K3965),"")</f>
        <v/>
      </c>
      <c r="M3965" s="18" t="inlineStr">
        <is>
          <t>every value from 0.01 to 24.55 in steps of 0.01</t>
        </is>
      </c>
      <c r="N3965" s="18" t="inlineStr">
        <is>
          <t>buildings|large|distance_to_river_km</t>
        </is>
      </c>
    </row>
    <row r="3966">
      <c r="B3966" s="18" t="inlineStr">
        <is>
          <t>buildings|large|distance_to_river_km|23.28</t>
        </is>
      </c>
      <c r="C3966" s="18" t="inlineStr">
        <is>
          <t>buildings</t>
        </is>
      </c>
      <c r="D3966" s="18" t="inlineStr">
        <is>
          <t>large</t>
        </is>
      </c>
      <c r="E3966" s="18" t="inlineStr">
        <is>
          <t>distance_to_river_km</t>
        </is>
      </c>
      <c r="F3966" s="18" t="inlineStr">
        <is>
          <t>spline value</t>
        </is>
      </c>
      <c r="G3966" s="18" t="n"/>
      <c r="H3966" s="33" t="n">
        <v>23.28</v>
      </c>
      <c r="I3966" s="33" t="n"/>
      <c r="J3966" s="33" t="n"/>
      <c r="K3966" s="34" t="n">
        <v>-1.07865390681423</v>
      </c>
      <c r="L3966" s="35">
        <f>IF(ISNUMBER(K3966),EXP(K3966),"")</f>
        <v/>
      </c>
      <c r="M3966" s="18" t="inlineStr">
        <is>
          <t>every value from 0.01 to 24.55 in steps of 0.01</t>
        </is>
      </c>
      <c r="N3966" s="18" t="inlineStr">
        <is>
          <t>buildings|large|distance_to_river_km</t>
        </is>
      </c>
    </row>
    <row r="3967">
      <c r="B3967" s="18" t="inlineStr">
        <is>
          <t>buildings|large|distance_to_river_km|23.29</t>
        </is>
      </c>
      <c r="C3967" s="18" t="inlineStr">
        <is>
          <t>buildings</t>
        </is>
      </c>
      <c r="D3967" s="18" t="inlineStr">
        <is>
          <t>large</t>
        </is>
      </c>
      <c r="E3967" s="18" t="inlineStr">
        <is>
          <t>distance_to_river_km</t>
        </is>
      </c>
      <c r="F3967" s="18" t="inlineStr">
        <is>
          <t>spline value</t>
        </is>
      </c>
      <c r="G3967" s="18" t="n"/>
      <c r="H3967" s="33" t="n">
        <v>23.29</v>
      </c>
      <c r="I3967" s="33" t="n"/>
      <c r="J3967" s="33" t="n"/>
      <c r="K3967" s="34" t="n">
        <v>-1.078656337020115</v>
      </c>
      <c r="L3967" s="35">
        <f>IF(ISNUMBER(K3967),EXP(K3967),"")</f>
        <v/>
      </c>
      <c r="M3967" s="18" t="inlineStr">
        <is>
          <t>every value from 0.01 to 24.55 in steps of 0.01</t>
        </is>
      </c>
      <c r="N3967" s="18" t="inlineStr">
        <is>
          <t>buildings|large|distance_to_river_km</t>
        </is>
      </c>
    </row>
    <row r="3968">
      <c r="B3968" s="18" t="inlineStr">
        <is>
          <t>buildings|large|distance_to_river_km|23.30</t>
        </is>
      </c>
      <c r="C3968" s="18" t="inlineStr">
        <is>
          <t>buildings</t>
        </is>
      </c>
      <c r="D3968" s="18" t="inlineStr">
        <is>
          <t>large</t>
        </is>
      </c>
      <c r="E3968" s="18" t="inlineStr">
        <is>
          <t>distance_to_river_km</t>
        </is>
      </c>
      <c r="F3968" s="18" t="inlineStr">
        <is>
          <t>spline value</t>
        </is>
      </c>
      <c r="G3968" s="18" t="n"/>
      <c r="H3968" s="33" t="n">
        <v>23.3</v>
      </c>
      <c r="I3968" s="33" t="n"/>
      <c r="J3968" s="33" t="n"/>
      <c r="K3968" s="34" t="n">
        <v>-1.078658560066049</v>
      </c>
      <c r="L3968" s="35">
        <f>IF(ISNUMBER(K3968),EXP(K3968),"")</f>
        <v/>
      </c>
      <c r="M3968" s="18" t="inlineStr">
        <is>
          <t>every value from 0.01 to 24.55 in steps of 0.01</t>
        </is>
      </c>
      <c r="N3968" s="18" t="inlineStr">
        <is>
          <t>buildings|large|distance_to_river_km</t>
        </is>
      </c>
    </row>
    <row r="3969">
      <c r="B3969" s="18" t="inlineStr">
        <is>
          <t>buildings|large|distance_to_river_km|23.31</t>
        </is>
      </c>
      <c r="C3969" s="18" t="inlineStr">
        <is>
          <t>buildings</t>
        </is>
      </c>
      <c r="D3969" s="18" t="inlineStr">
        <is>
          <t>large</t>
        </is>
      </c>
      <c r="E3969" s="18" t="inlineStr">
        <is>
          <t>distance_to_river_km</t>
        </is>
      </c>
      <c r="F3969" s="18" t="inlineStr">
        <is>
          <t>spline value</t>
        </is>
      </c>
      <c r="G3969" s="18" t="n"/>
      <c r="H3969" s="33" t="n">
        <v>23.31</v>
      </c>
      <c r="I3969" s="33" t="n"/>
      <c r="J3969" s="33" t="n"/>
      <c r="K3969" s="34" t="n">
        <v>-1.078660575865135</v>
      </c>
      <c r="L3969" s="35">
        <f>IF(ISNUMBER(K3969),EXP(K3969),"")</f>
        <v/>
      </c>
      <c r="M3969" s="18" t="inlineStr">
        <is>
          <t>every value from 0.01 to 24.55 in steps of 0.01</t>
        </is>
      </c>
      <c r="N3969" s="18" t="inlineStr">
        <is>
          <t>buildings|large|distance_to_river_km</t>
        </is>
      </c>
    </row>
    <row r="3970">
      <c r="B3970" s="18" t="inlineStr">
        <is>
          <t>buildings|large|distance_to_river_km|23.32</t>
        </is>
      </c>
      <c r="C3970" s="18" t="inlineStr">
        <is>
          <t>buildings</t>
        </is>
      </c>
      <c r="D3970" s="18" t="inlineStr">
        <is>
          <t>large</t>
        </is>
      </c>
      <c r="E3970" s="18" t="inlineStr">
        <is>
          <t>distance_to_river_km</t>
        </is>
      </c>
      <c r="F3970" s="18" t="inlineStr">
        <is>
          <t>spline value</t>
        </is>
      </c>
      <c r="G3970" s="18" t="n"/>
      <c r="H3970" s="33" t="n">
        <v>23.32</v>
      </c>
      <c r="I3970" s="33" t="n"/>
      <c r="J3970" s="33" t="n"/>
      <c r="K3970" s="34" t="n">
        <v>-1.078662384330478</v>
      </c>
      <c r="L3970" s="35">
        <f>IF(ISNUMBER(K3970),EXP(K3970),"")</f>
        <v/>
      </c>
      <c r="M3970" s="18" t="inlineStr">
        <is>
          <t>every value from 0.01 to 24.55 in steps of 0.01</t>
        </is>
      </c>
      <c r="N3970" s="18" t="inlineStr">
        <is>
          <t>buildings|large|distance_to_river_km</t>
        </is>
      </c>
    </row>
    <row r="3971">
      <c r="B3971" s="18" t="inlineStr">
        <is>
          <t>buildings|large|distance_to_river_km|23.33</t>
        </is>
      </c>
      <c r="C3971" s="18" t="inlineStr">
        <is>
          <t>buildings</t>
        </is>
      </c>
      <c r="D3971" s="18" t="inlineStr">
        <is>
          <t>large</t>
        </is>
      </c>
      <c r="E3971" s="18" t="inlineStr">
        <is>
          <t>distance_to_river_km</t>
        </is>
      </c>
      <c r="F3971" s="18" t="inlineStr">
        <is>
          <t>spline value</t>
        </is>
      </c>
      <c r="G3971" s="18" t="n"/>
      <c r="H3971" s="33" t="n">
        <v>23.33</v>
      </c>
      <c r="I3971" s="33" t="n"/>
      <c r="J3971" s="33" t="n"/>
      <c r="K3971" s="34" t="n">
        <v>-1.078663985375183</v>
      </c>
      <c r="L3971" s="35">
        <f>IF(ISNUMBER(K3971),EXP(K3971),"")</f>
        <v/>
      </c>
      <c r="M3971" s="18" t="inlineStr">
        <is>
          <t>every value from 0.01 to 24.55 in steps of 0.01</t>
        </is>
      </c>
      <c r="N3971" s="18" t="inlineStr">
        <is>
          <t>buildings|large|distance_to_river_km</t>
        </is>
      </c>
    </row>
    <row r="3972">
      <c r="B3972" s="18" t="inlineStr">
        <is>
          <t>buildings|large|distance_to_river_km|23.34</t>
        </is>
      </c>
      <c r="C3972" s="18" t="inlineStr">
        <is>
          <t>buildings</t>
        </is>
      </c>
      <c r="D3972" s="18" t="inlineStr">
        <is>
          <t>large</t>
        </is>
      </c>
      <c r="E3972" s="18" t="inlineStr">
        <is>
          <t>distance_to_river_km</t>
        </is>
      </c>
      <c r="F3972" s="18" t="inlineStr">
        <is>
          <t>spline value</t>
        </is>
      </c>
      <c r="G3972" s="18" t="n"/>
      <c r="H3972" s="33" t="n">
        <v>23.34</v>
      </c>
      <c r="I3972" s="33" t="n"/>
      <c r="J3972" s="33" t="n"/>
      <c r="K3972" s="34" t="n">
        <v>-1.078665378912353</v>
      </c>
      <c r="L3972" s="35">
        <f>IF(ISNUMBER(K3972),EXP(K3972),"")</f>
        <v/>
      </c>
      <c r="M3972" s="18" t="inlineStr">
        <is>
          <t>every value from 0.01 to 24.55 in steps of 0.01</t>
        </is>
      </c>
      <c r="N3972" s="18" t="inlineStr">
        <is>
          <t>buildings|large|distance_to_river_km</t>
        </is>
      </c>
    </row>
    <row r="3973">
      <c r="B3973" s="18" t="inlineStr">
        <is>
          <t>buildings|large|distance_to_river_km|23.35</t>
        </is>
      </c>
      <c r="C3973" s="18" t="inlineStr">
        <is>
          <t>buildings</t>
        </is>
      </c>
      <c r="D3973" s="18" t="inlineStr">
        <is>
          <t>large</t>
        </is>
      </c>
      <c r="E3973" s="18" t="inlineStr">
        <is>
          <t>distance_to_river_km</t>
        </is>
      </c>
      <c r="F3973" s="18" t="inlineStr">
        <is>
          <t>spline value</t>
        </is>
      </c>
      <c r="G3973" s="18" t="n"/>
      <c r="H3973" s="33" t="n">
        <v>23.35</v>
      </c>
      <c r="I3973" s="33" t="n"/>
      <c r="J3973" s="33" t="n"/>
      <c r="K3973" s="34" t="n">
        <v>-1.078666564855092</v>
      </c>
      <c r="L3973" s="35">
        <f>IF(ISNUMBER(K3973),EXP(K3973),"")</f>
        <v/>
      </c>
      <c r="M3973" s="18" t="inlineStr">
        <is>
          <t>every value from 0.01 to 24.55 in steps of 0.01</t>
        </is>
      </c>
      <c r="N3973" s="18" t="inlineStr">
        <is>
          <t>buildings|large|distance_to_river_km</t>
        </is>
      </c>
    </row>
    <row r="3974">
      <c r="B3974" s="18" t="inlineStr">
        <is>
          <t>buildings|large|distance_to_river_km|23.36</t>
        </is>
      </c>
      <c r="C3974" s="18" t="inlineStr">
        <is>
          <t>buildings</t>
        </is>
      </c>
      <c r="D3974" s="18" t="inlineStr">
        <is>
          <t>large</t>
        </is>
      </c>
      <c r="E3974" s="18" t="inlineStr">
        <is>
          <t>distance_to_river_km</t>
        </is>
      </c>
      <c r="F3974" s="18" t="inlineStr">
        <is>
          <t>spline value</t>
        </is>
      </c>
      <c r="G3974" s="18" t="n"/>
      <c r="H3974" s="33" t="n">
        <v>23.36</v>
      </c>
      <c r="I3974" s="33" t="n"/>
      <c r="J3974" s="33" t="n"/>
      <c r="K3974" s="34" t="n">
        <v>-1.078667543116505</v>
      </c>
      <c r="L3974" s="35">
        <f>IF(ISNUMBER(K3974),EXP(K3974),"")</f>
        <v/>
      </c>
      <c r="M3974" s="18" t="inlineStr">
        <is>
          <t>every value from 0.01 to 24.55 in steps of 0.01</t>
        </is>
      </c>
      <c r="N3974" s="18" t="inlineStr">
        <is>
          <t>buildings|large|distance_to_river_km</t>
        </is>
      </c>
    </row>
    <row r="3975">
      <c r="B3975" s="18" t="inlineStr">
        <is>
          <t>buildings|large|distance_to_river_km|23.37</t>
        </is>
      </c>
      <c r="C3975" s="18" t="inlineStr">
        <is>
          <t>buildings</t>
        </is>
      </c>
      <c r="D3975" s="18" t="inlineStr">
        <is>
          <t>large</t>
        </is>
      </c>
      <c r="E3975" s="18" t="inlineStr">
        <is>
          <t>distance_to_river_km</t>
        </is>
      </c>
      <c r="F3975" s="18" t="inlineStr">
        <is>
          <t>spline value</t>
        </is>
      </c>
      <c r="G3975" s="18" t="n"/>
      <c r="H3975" s="33" t="n">
        <v>23.37</v>
      </c>
      <c r="I3975" s="33" t="n"/>
      <c r="J3975" s="33" t="n"/>
      <c r="K3975" s="34" t="n">
        <v>-1.078668313609695</v>
      </c>
      <c r="L3975" s="35">
        <f>IF(ISNUMBER(K3975),EXP(K3975),"")</f>
        <v/>
      </c>
      <c r="M3975" s="18" t="inlineStr">
        <is>
          <t>every value from 0.01 to 24.55 in steps of 0.01</t>
        </is>
      </c>
      <c r="N3975" s="18" t="inlineStr">
        <is>
          <t>buildings|large|distance_to_river_km</t>
        </is>
      </c>
    </row>
    <row r="3976">
      <c r="B3976" s="18" t="inlineStr">
        <is>
          <t>buildings|large|distance_to_river_km|23.38</t>
        </is>
      </c>
      <c r="C3976" s="18" t="inlineStr">
        <is>
          <t>buildings</t>
        </is>
      </c>
      <c r="D3976" s="18" t="inlineStr">
        <is>
          <t>large</t>
        </is>
      </c>
      <c r="E3976" s="18" t="inlineStr">
        <is>
          <t>distance_to_river_km</t>
        </is>
      </c>
      <c r="F3976" s="18" t="inlineStr">
        <is>
          <t>spline value</t>
        </is>
      </c>
      <c r="G3976" s="18" t="n"/>
      <c r="H3976" s="33" t="n">
        <v>23.38</v>
      </c>
      <c r="I3976" s="33" t="n"/>
      <c r="J3976" s="33" t="n"/>
      <c r="K3976" s="34" t="n">
        <v>-1.078668876247766</v>
      </c>
      <c r="L3976" s="35">
        <f>IF(ISNUMBER(K3976),EXP(K3976),"")</f>
        <v/>
      </c>
      <c r="M3976" s="18" t="inlineStr">
        <is>
          <t>every value from 0.01 to 24.55 in steps of 0.01</t>
        </is>
      </c>
      <c r="N3976" s="18" t="inlineStr">
        <is>
          <t>buildings|large|distance_to_river_km</t>
        </is>
      </c>
    </row>
    <row r="3977">
      <c r="B3977" s="18" t="inlineStr">
        <is>
          <t>buildings|large|distance_to_river_km|23.39</t>
        </is>
      </c>
      <c r="C3977" s="18" t="inlineStr">
        <is>
          <t>buildings</t>
        </is>
      </c>
      <c r="D3977" s="18" t="inlineStr">
        <is>
          <t>large</t>
        </is>
      </c>
      <c r="E3977" s="18" t="inlineStr">
        <is>
          <t>distance_to_river_km</t>
        </is>
      </c>
      <c r="F3977" s="18" t="inlineStr">
        <is>
          <t>spline value</t>
        </is>
      </c>
      <c r="G3977" s="18" t="n"/>
      <c r="H3977" s="33" t="n">
        <v>23.39</v>
      </c>
      <c r="I3977" s="33" t="n"/>
      <c r="J3977" s="33" t="n"/>
      <c r="K3977" s="34" t="n">
        <v>-1.078669230943822</v>
      </c>
      <c r="L3977" s="35">
        <f>IF(ISNUMBER(K3977),EXP(K3977),"")</f>
        <v/>
      </c>
      <c r="M3977" s="18" t="inlineStr">
        <is>
          <t>every value from 0.01 to 24.55 in steps of 0.01</t>
        </is>
      </c>
      <c r="N3977" s="18" t="inlineStr">
        <is>
          <t>buildings|large|distance_to_river_km</t>
        </is>
      </c>
    </row>
    <row r="3978">
      <c r="B3978" s="18" t="inlineStr">
        <is>
          <t>buildings|large|distance_to_river_km|23.40</t>
        </is>
      </c>
      <c r="C3978" s="18" t="inlineStr">
        <is>
          <t>buildings</t>
        </is>
      </c>
      <c r="D3978" s="18" t="inlineStr">
        <is>
          <t>large</t>
        </is>
      </c>
      <c r="E3978" s="18" t="inlineStr">
        <is>
          <t>distance_to_river_km</t>
        </is>
      </c>
      <c r="F3978" s="18" t="inlineStr">
        <is>
          <t>spline value</t>
        </is>
      </c>
      <c r="G3978" s="18" t="n"/>
      <c r="H3978" s="33" t="n">
        <v>23.4</v>
      </c>
      <c r="I3978" s="33" t="n"/>
      <c r="J3978" s="33" t="n"/>
      <c r="K3978" s="34" t="n">
        <v>-1.078669377610969</v>
      </c>
      <c r="L3978" s="35">
        <f>IF(ISNUMBER(K3978),EXP(K3978),"")</f>
        <v/>
      </c>
      <c r="M3978" s="18" t="inlineStr">
        <is>
          <t>every value from 0.01 to 24.55 in steps of 0.01</t>
        </is>
      </c>
      <c r="N3978" s="18" t="inlineStr">
        <is>
          <t>buildings|large|distance_to_river_km</t>
        </is>
      </c>
    </row>
    <row r="3979">
      <c r="B3979" s="18" t="inlineStr">
        <is>
          <t>buildings|large|distance_to_river_km|23.41</t>
        </is>
      </c>
      <c r="C3979" s="18" t="inlineStr">
        <is>
          <t>buildings</t>
        </is>
      </c>
      <c r="D3979" s="18" t="inlineStr">
        <is>
          <t>large</t>
        </is>
      </c>
      <c r="E3979" s="18" t="inlineStr">
        <is>
          <t>distance_to_river_km</t>
        </is>
      </c>
      <c r="F3979" s="18" t="inlineStr">
        <is>
          <t>spline value</t>
        </is>
      </c>
      <c r="G3979" s="18" t="n"/>
      <c r="H3979" s="33" t="n">
        <v>23.41</v>
      </c>
      <c r="I3979" s="33" t="n"/>
      <c r="J3979" s="33" t="n"/>
      <c r="K3979" s="34" t="n">
        <v>-1.078669316162308</v>
      </c>
      <c r="L3979" s="35">
        <f>IF(ISNUMBER(K3979),EXP(K3979),"")</f>
        <v/>
      </c>
      <c r="M3979" s="18" t="inlineStr">
        <is>
          <t>every value from 0.01 to 24.55 in steps of 0.01</t>
        </is>
      </c>
      <c r="N3979" s="18" t="inlineStr">
        <is>
          <t>buildings|large|distance_to_river_km</t>
        </is>
      </c>
    </row>
    <row r="3980">
      <c r="B3980" s="18" t="inlineStr">
        <is>
          <t>buildings|large|distance_to_river_km|23.42</t>
        </is>
      </c>
      <c r="C3980" s="18" t="inlineStr">
        <is>
          <t>buildings</t>
        </is>
      </c>
      <c r="D3980" s="18" t="inlineStr">
        <is>
          <t>large</t>
        </is>
      </c>
      <c r="E3980" s="18" t="inlineStr">
        <is>
          <t>distance_to_river_km</t>
        </is>
      </c>
      <c r="F3980" s="18" t="inlineStr">
        <is>
          <t>spline value</t>
        </is>
      </c>
      <c r="G3980" s="18" t="n"/>
      <c r="H3980" s="33" t="n">
        <v>23.42</v>
      </c>
      <c r="I3980" s="33" t="n"/>
      <c r="J3980" s="33" t="n"/>
      <c r="K3980" s="34" t="n">
        <v>-1.078669046510945</v>
      </c>
      <c r="L3980" s="35">
        <f>IF(ISNUMBER(K3980),EXP(K3980),"")</f>
        <v/>
      </c>
      <c r="M3980" s="18" t="inlineStr">
        <is>
          <t>every value from 0.01 to 24.55 in steps of 0.01</t>
        </is>
      </c>
      <c r="N3980" s="18" t="inlineStr">
        <is>
          <t>buildings|large|distance_to_river_km</t>
        </is>
      </c>
    </row>
    <row r="3981">
      <c r="B3981" s="18" t="inlineStr">
        <is>
          <t>buildings|large|distance_to_river_km|23.43</t>
        </is>
      </c>
      <c r="C3981" s="18" t="inlineStr">
        <is>
          <t>buildings</t>
        </is>
      </c>
      <c r="D3981" s="18" t="inlineStr">
        <is>
          <t>large</t>
        </is>
      </c>
      <c r="E3981" s="18" t="inlineStr">
        <is>
          <t>distance_to_river_km</t>
        </is>
      </c>
      <c r="F3981" s="18" t="inlineStr">
        <is>
          <t>spline value</t>
        </is>
      </c>
      <c r="G3981" s="18" t="n"/>
      <c r="H3981" s="33" t="n">
        <v>23.43</v>
      </c>
      <c r="I3981" s="33" t="n"/>
      <c r="J3981" s="33" t="n"/>
      <c r="K3981" s="34" t="n">
        <v>-1.078668568569984</v>
      </c>
      <c r="L3981" s="35">
        <f>IF(ISNUMBER(K3981),EXP(K3981),"")</f>
        <v/>
      </c>
      <c r="M3981" s="18" t="inlineStr">
        <is>
          <t>every value from 0.01 to 24.55 in steps of 0.01</t>
        </is>
      </c>
      <c r="N3981" s="18" t="inlineStr">
        <is>
          <t>buildings|large|distance_to_river_km</t>
        </is>
      </c>
    </row>
    <row r="3982">
      <c r="B3982" s="18" t="inlineStr">
        <is>
          <t>buildings|large|distance_to_river_km|23.44</t>
        </is>
      </c>
      <c r="C3982" s="18" t="inlineStr">
        <is>
          <t>buildings</t>
        </is>
      </c>
      <c r="D3982" s="18" t="inlineStr">
        <is>
          <t>large</t>
        </is>
      </c>
      <c r="E3982" s="18" t="inlineStr">
        <is>
          <t>distance_to_river_km</t>
        </is>
      </c>
      <c r="F3982" s="18" t="inlineStr">
        <is>
          <t>spline value</t>
        </is>
      </c>
      <c r="G3982" s="18" t="n"/>
      <c r="H3982" s="33" t="n">
        <v>23.44</v>
      </c>
      <c r="I3982" s="33" t="n"/>
      <c r="J3982" s="33" t="n"/>
      <c r="K3982" s="34" t="n">
        <v>-1.078667882252529</v>
      </c>
      <c r="L3982" s="35">
        <f>IF(ISNUMBER(K3982),EXP(K3982),"")</f>
        <v/>
      </c>
      <c r="M3982" s="18" t="inlineStr">
        <is>
          <t>every value from 0.01 to 24.55 in steps of 0.01</t>
        </is>
      </c>
      <c r="N3982" s="18" t="inlineStr">
        <is>
          <t>buildings|large|distance_to_river_km</t>
        </is>
      </c>
    </row>
    <row r="3983">
      <c r="B3983" s="18" t="inlineStr">
        <is>
          <t>buildings|large|distance_to_river_km|23.45</t>
        </is>
      </c>
      <c r="C3983" s="18" t="inlineStr">
        <is>
          <t>buildings</t>
        </is>
      </c>
      <c r="D3983" s="18" t="inlineStr">
        <is>
          <t>large</t>
        </is>
      </c>
      <c r="E3983" s="18" t="inlineStr">
        <is>
          <t>distance_to_river_km</t>
        </is>
      </c>
      <c r="F3983" s="18" t="inlineStr">
        <is>
          <t>spline value</t>
        </is>
      </c>
      <c r="G3983" s="18" t="n"/>
      <c r="H3983" s="33" t="n">
        <v>23.45</v>
      </c>
      <c r="I3983" s="33" t="n"/>
      <c r="J3983" s="33" t="n"/>
      <c r="K3983" s="34" t="n">
        <v>-1.078666987471683</v>
      </c>
      <c r="L3983" s="35">
        <f>IF(ISNUMBER(K3983),EXP(K3983),"")</f>
        <v/>
      </c>
      <c r="M3983" s="18" t="inlineStr">
        <is>
          <t>every value from 0.01 to 24.55 in steps of 0.01</t>
        </is>
      </c>
      <c r="N3983" s="18" t="inlineStr">
        <is>
          <t>buildings|large|distance_to_river_km</t>
        </is>
      </c>
    </row>
    <row r="3984">
      <c r="B3984" s="18" t="inlineStr">
        <is>
          <t>buildings|large|distance_to_river_km|23.46</t>
        </is>
      </c>
      <c r="C3984" s="18" t="inlineStr">
        <is>
          <t>buildings</t>
        </is>
      </c>
      <c r="D3984" s="18" t="inlineStr">
        <is>
          <t>large</t>
        </is>
      </c>
      <c r="E3984" s="18" t="inlineStr">
        <is>
          <t>distance_to_river_km</t>
        </is>
      </c>
      <c r="F3984" s="18" t="inlineStr">
        <is>
          <t>spline value</t>
        </is>
      </c>
      <c r="G3984" s="18" t="n"/>
      <c r="H3984" s="33" t="n">
        <v>23.46</v>
      </c>
      <c r="I3984" s="33" t="n"/>
      <c r="J3984" s="33" t="n"/>
      <c r="K3984" s="34" t="n">
        <v>-1.078665884140551</v>
      </c>
      <c r="L3984" s="35">
        <f>IF(ISNUMBER(K3984),EXP(K3984),"")</f>
        <v/>
      </c>
      <c r="M3984" s="18" t="inlineStr">
        <is>
          <t>every value from 0.01 to 24.55 in steps of 0.01</t>
        </is>
      </c>
      <c r="N3984" s="18" t="inlineStr">
        <is>
          <t>buildings|large|distance_to_river_km</t>
        </is>
      </c>
    </row>
    <row r="3985">
      <c r="B3985" s="18" t="inlineStr">
        <is>
          <t>buildings|large|distance_to_river_km|23.47</t>
        </is>
      </c>
      <c r="C3985" s="18" t="inlineStr">
        <is>
          <t>buildings</t>
        </is>
      </c>
      <c r="D3985" s="18" t="inlineStr">
        <is>
          <t>large</t>
        </is>
      </c>
      <c r="E3985" s="18" t="inlineStr">
        <is>
          <t>distance_to_river_km</t>
        </is>
      </c>
      <c r="F3985" s="18" t="inlineStr">
        <is>
          <t>spline value</t>
        </is>
      </c>
      <c r="G3985" s="18" t="n"/>
      <c r="H3985" s="33" t="n">
        <v>23.47</v>
      </c>
      <c r="I3985" s="33" t="n"/>
      <c r="J3985" s="33" t="n"/>
      <c r="K3985" s="34" t="n">
        <v>-1.078664572172237</v>
      </c>
      <c r="L3985" s="35">
        <f>IF(ISNUMBER(K3985),EXP(K3985),"")</f>
        <v/>
      </c>
      <c r="M3985" s="18" t="inlineStr">
        <is>
          <t>every value from 0.01 to 24.55 in steps of 0.01</t>
        </is>
      </c>
      <c r="N3985" s="18" t="inlineStr">
        <is>
          <t>buildings|large|distance_to_river_km</t>
        </is>
      </c>
    </row>
    <row r="3986">
      <c r="B3986" s="18" t="inlineStr">
        <is>
          <t>buildings|large|distance_to_river_km|23.48</t>
        </is>
      </c>
      <c r="C3986" s="18" t="inlineStr">
        <is>
          <t>buildings</t>
        </is>
      </c>
      <c r="D3986" s="18" t="inlineStr">
        <is>
          <t>large</t>
        </is>
      </c>
      <c r="E3986" s="18" t="inlineStr">
        <is>
          <t>distance_to_river_km</t>
        </is>
      </c>
      <c r="F3986" s="18" t="inlineStr">
        <is>
          <t>spline value</t>
        </is>
      </c>
      <c r="G3986" s="18" t="n"/>
      <c r="H3986" s="33" t="n">
        <v>23.48</v>
      </c>
      <c r="I3986" s="33" t="n"/>
      <c r="J3986" s="33" t="n"/>
      <c r="K3986" s="34" t="n">
        <v>-1.078663051479845</v>
      </c>
      <c r="L3986" s="35">
        <f>IF(ISNUMBER(K3986),EXP(K3986),"")</f>
        <v/>
      </c>
      <c r="M3986" s="18" t="inlineStr">
        <is>
          <t>every value from 0.01 to 24.55 in steps of 0.01</t>
        </is>
      </c>
      <c r="N3986" s="18" t="inlineStr">
        <is>
          <t>buildings|large|distance_to_river_km</t>
        </is>
      </c>
    </row>
    <row r="3987">
      <c r="B3987" s="18" t="inlineStr">
        <is>
          <t>buildings|large|distance_to_river_km|23.49</t>
        </is>
      </c>
      <c r="C3987" s="18" t="inlineStr">
        <is>
          <t>buildings</t>
        </is>
      </c>
      <c r="D3987" s="18" t="inlineStr">
        <is>
          <t>large</t>
        </is>
      </c>
      <c r="E3987" s="18" t="inlineStr">
        <is>
          <t>distance_to_river_km</t>
        </is>
      </c>
      <c r="F3987" s="18" t="inlineStr">
        <is>
          <t>spline value</t>
        </is>
      </c>
      <c r="G3987" s="18" t="n"/>
      <c r="H3987" s="33" t="n">
        <v>23.49</v>
      </c>
      <c r="I3987" s="33" t="n"/>
      <c r="J3987" s="33" t="n"/>
      <c r="K3987" s="34" t="n">
        <v>-1.078661321976478</v>
      </c>
      <c r="L3987" s="35">
        <f>IF(ISNUMBER(K3987),EXP(K3987),"")</f>
        <v/>
      </c>
      <c r="M3987" s="18" t="inlineStr">
        <is>
          <t>every value from 0.01 to 24.55 in steps of 0.01</t>
        </is>
      </c>
      <c r="N3987" s="18" t="inlineStr">
        <is>
          <t>buildings|large|distance_to_river_km</t>
        </is>
      </c>
    </row>
    <row r="3988">
      <c r="B3988" s="18" t="inlineStr">
        <is>
          <t>buildings|large|distance_to_river_km|23.50</t>
        </is>
      </c>
      <c r="C3988" s="18" t="inlineStr">
        <is>
          <t>buildings</t>
        </is>
      </c>
      <c r="D3988" s="18" t="inlineStr">
        <is>
          <t>large</t>
        </is>
      </c>
      <c r="E3988" s="18" t="inlineStr">
        <is>
          <t>distance_to_river_km</t>
        </is>
      </c>
      <c r="F3988" s="18" t="inlineStr">
        <is>
          <t>spline value</t>
        </is>
      </c>
      <c r="G3988" s="18" t="n"/>
      <c r="H3988" s="33" t="n">
        <v>23.5</v>
      </c>
      <c r="I3988" s="33" t="n"/>
      <c r="J3988" s="33" t="n"/>
      <c r="K3988" s="34" t="n">
        <v>-1.078659383575242</v>
      </c>
      <c r="L3988" s="35">
        <f>IF(ISNUMBER(K3988),EXP(K3988),"")</f>
        <v/>
      </c>
      <c r="M3988" s="18" t="inlineStr">
        <is>
          <t>every value from 0.01 to 24.55 in steps of 0.01</t>
        </is>
      </c>
      <c r="N3988" s="18" t="inlineStr">
        <is>
          <t>buildings|large|distance_to_river_km</t>
        </is>
      </c>
    </row>
    <row r="3989">
      <c r="B3989" s="18" t="inlineStr">
        <is>
          <t>buildings|large|distance_to_river_km|23.51</t>
        </is>
      </c>
      <c r="C3989" s="18" t="inlineStr">
        <is>
          <t>buildings</t>
        </is>
      </c>
      <c r="D3989" s="18" t="inlineStr">
        <is>
          <t>large</t>
        </is>
      </c>
      <c r="E3989" s="18" t="inlineStr">
        <is>
          <t>distance_to_river_km</t>
        </is>
      </c>
      <c r="F3989" s="18" t="inlineStr">
        <is>
          <t>spline value</t>
        </is>
      </c>
      <c r="G3989" s="18" t="n"/>
      <c r="H3989" s="33" t="n">
        <v>23.51</v>
      </c>
      <c r="I3989" s="33" t="n"/>
      <c r="J3989" s="33" t="n"/>
      <c r="K3989" s="34" t="n">
        <v>-1.078657236189239</v>
      </c>
      <c r="L3989" s="35">
        <f>IF(ISNUMBER(K3989),EXP(K3989),"")</f>
        <v/>
      </c>
      <c r="M3989" s="18" t="inlineStr">
        <is>
          <t>every value from 0.01 to 24.55 in steps of 0.01</t>
        </is>
      </c>
      <c r="N3989" s="18" t="inlineStr">
        <is>
          <t>buildings|large|distance_to_river_km</t>
        </is>
      </c>
    </row>
    <row r="3990">
      <c r="B3990" s="18" t="inlineStr">
        <is>
          <t>buildings|large|distance_to_river_km|23.52</t>
        </is>
      </c>
      <c r="C3990" s="18" t="inlineStr">
        <is>
          <t>buildings</t>
        </is>
      </c>
      <c r="D3990" s="18" t="inlineStr">
        <is>
          <t>large</t>
        </is>
      </c>
      <c r="E3990" s="18" t="inlineStr">
        <is>
          <t>distance_to_river_km</t>
        </is>
      </c>
      <c r="F3990" s="18" t="inlineStr">
        <is>
          <t>spline value</t>
        </is>
      </c>
      <c r="G3990" s="18" t="n"/>
      <c r="H3990" s="33" t="n">
        <v>23.52</v>
      </c>
      <c r="I3990" s="33" t="n"/>
      <c r="J3990" s="33" t="n"/>
      <c r="K3990" s="34" t="n">
        <v>-1.078654879731575</v>
      </c>
      <c r="L3990" s="35">
        <f>IF(ISNUMBER(K3990),EXP(K3990),"")</f>
        <v/>
      </c>
      <c r="M3990" s="18" t="inlineStr">
        <is>
          <t>every value from 0.01 to 24.55 in steps of 0.01</t>
        </is>
      </c>
      <c r="N3990" s="18" t="inlineStr">
        <is>
          <t>buildings|large|distance_to_river_km</t>
        </is>
      </c>
    </row>
    <row r="3991">
      <c r="B3991" s="18" t="inlineStr">
        <is>
          <t>buildings|large|distance_to_river_km|23.53</t>
        </is>
      </c>
      <c r="C3991" s="18" t="inlineStr">
        <is>
          <t>buildings</t>
        </is>
      </c>
      <c r="D3991" s="18" t="inlineStr">
        <is>
          <t>large</t>
        </is>
      </c>
      <c r="E3991" s="18" t="inlineStr">
        <is>
          <t>distance_to_river_km</t>
        </is>
      </c>
      <c r="F3991" s="18" t="inlineStr">
        <is>
          <t>spline value</t>
        </is>
      </c>
      <c r="G3991" s="18" t="n"/>
      <c r="H3991" s="33" t="n">
        <v>23.53</v>
      </c>
      <c r="I3991" s="33" t="n"/>
      <c r="J3991" s="33" t="n"/>
      <c r="K3991" s="34" t="n">
        <v>-1.078652314115353</v>
      </c>
      <c r="L3991" s="35">
        <f>IF(ISNUMBER(K3991),EXP(K3991),"")</f>
        <v/>
      </c>
      <c r="M3991" s="18" t="inlineStr">
        <is>
          <t>every value from 0.01 to 24.55 in steps of 0.01</t>
        </is>
      </c>
      <c r="N3991" s="18" t="inlineStr">
        <is>
          <t>buildings|large|distance_to_river_km</t>
        </is>
      </c>
    </row>
    <row r="3992">
      <c r="B3992" s="18" t="inlineStr">
        <is>
          <t>buildings|large|distance_to_river_km|23.54</t>
        </is>
      </c>
      <c r="C3992" s="18" t="inlineStr">
        <is>
          <t>buildings</t>
        </is>
      </c>
      <c r="D3992" s="18" t="inlineStr">
        <is>
          <t>large</t>
        </is>
      </c>
      <c r="E3992" s="18" t="inlineStr">
        <is>
          <t>distance_to_river_km</t>
        </is>
      </c>
      <c r="F3992" s="18" t="inlineStr">
        <is>
          <t>spline value</t>
        </is>
      </c>
      <c r="G3992" s="18" t="n"/>
      <c r="H3992" s="33" t="n">
        <v>23.54</v>
      </c>
      <c r="I3992" s="33" t="n"/>
      <c r="J3992" s="33" t="n"/>
      <c r="K3992" s="34" t="n">
        <v>-1.078649539253676</v>
      </c>
      <c r="L3992" s="35">
        <f>IF(ISNUMBER(K3992),EXP(K3992),"")</f>
        <v/>
      </c>
      <c r="M3992" s="18" t="inlineStr">
        <is>
          <t>every value from 0.01 to 24.55 in steps of 0.01</t>
        </is>
      </c>
      <c r="N3992" s="18" t="inlineStr">
        <is>
          <t>buildings|large|distance_to_river_km</t>
        </is>
      </c>
    </row>
    <row r="3993">
      <c r="B3993" s="18" t="inlineStr">
        <is>
          <t>buildings|large|distance_to_river_km|23.55</t>
        </is>
      </c>
      <c r="C3993" s="18" t="inlineStr">
        <is>
          <t>buildings</t>
        </is>
      </c>
      <c r="D3993" s="18" t="inlineStr">
        <is>
          <t>large</t>
        </is>
      </c>
      <c r="E3993" s="18" t="inlineStr">
        <is>
          <t>distance_to_river_km</t>
        </is>
      </c>
      <c r="F3993" s="18" t="inlineStr">
        <is>
          <t>spline value</t>
        </is>
      </c>
      <c r="G3993" s="18" t="n"/>
      <c r="H3993" s="33" t="n">
        <v>23.55</v>
      </c>
      <c r="I3993" s="33" t="n"/>
      <c r="J3993" s="33" t="n"/>
      <c r="K3993" s="34" t="n">
        <v>-1.07864655505965</v>
      </c>
      <c r="L3993" s="35">
        <f>IF(ISNUMBER(K3993),EXP(K3993),"")</f>
        <v/>
      </c>
      <c r="M3993" s="18" t="inlineStr">
        <is>
          <t>every value from 0.01 to 24.55 in steps of 0.01</t>
        </is>
      </c>
      <c r="N3993" s="18" t="inlineStr">
        <is>
          <t>buildings|large|distance_to_river_km</t>
        </is>
      </c>
    </row>
    <row r="3994">
      <c r="B3994" s="18" t="inlineStr">
        <is>
          <t>buildings|large|distance_to_river_km|23.56</t>
        </is>
      </c>
      <c r="C3994" s="18" t="inlineStr">
        <is>
          <t>buildings</t>
        </is>
      </c>
      <c r="D3994" s="18" t="inlineStr">
        <is>
          <t>large</t>
        </is>
      </c>
      <c r="E3994" s="18" t="inlineStr">
        <is>
          <t>distance_to_river_km</t>
        </is>
      </c>
      <c r="F3994" s="18" t="inlineStr">
        <is>
          <t>spline value</t>
        </is>
      </c>
      <c r="G3994" s="18" t="n"/>
      <c r="H3994" s="33" t="n">
        <v>23.56</v>
      </c>
      <c r="I3994" s="33" t="n"/>
      <c r="J3994" s="33" t="n"/>
      <c r="K3994" s="34" t="n">
        <v>-1.078643361446379</v>
      </c>
      <c r="L3994" s="35">
        <f>IF(ISNUMBER(K3994),EXP(K3994),"")</f>
        <v/>
      </c>
      <c r="M3994" s="18" t="inlineStr">
        <is>
          <t>every value from 0.01 to 24.55 in steps of 0.01</t>
        </is>
      </c>
      <c r="N3994" s="18" t="inlineStr">
        <is>
          <t>buildings|large|distance_to_river_km</t>
        </is>
      </c>
    </row>
    <row r="3995">
      <c r="B3995" s="18" t="inlineStr">
        <is>
          <t>buildings|large|distance_to_river_km|23.57</t>
        </is>
      </c>
      <c r="C3995" s="18" t="inlineStr">
        <is>
          <t>buildings</t>
        </is>
      </c>
      <c r="D3995" s="18" t="inlineStr">
        <is>
          <t>large</t>
        </is>
      </c>
      <c r="E3995" s="18" t="inlineStr">
        <is>
          <t>distance_to_river_km</t>
        </is>
      </c>
      <c r="F3995" s="18" t="inlineStr">
        <is>
          <t>spline value</t>
        </is>
      </c>
      <c r="G3995" s="18" t="n"/>
      <c r="H3995" s="33" t="n">
        <v>23.57</v>
      </c>
      <c r="I3995" s="33" t="n"/>
      <c r="J3995" s="33" t="n"/>
      <c r="K3995" s="34" t="n">
        <v>-1.078639958326965</v>
      </c>
      <c r="L3995" s="35">
        <f>IF(ISNUMBER(K3995),EXP(K3995),"")</f>
        <v/>
      </c>
      <c r="M3995" s="18" t="inlineStr">
        <is>
          <t>every value from 0.01 to 24.55 in steps of 0.01</t>
        </is>
      </c>
      <c r="N3995" s="18" t="inlineStr">
        <is>
          <t>buildings|large|distance_to_river_km</t>
        </is>
      </c>
    </row>
    <row r="3996">
      <c r="B3996" s="18" t="inlineStr">
        <is>
          <t>buildings|large|distance_to_river_km|23.58</t>
        </is>
      </c>
      <c r="C3996" s="18" t="inlineStr">
        <is>
          <t>buildings</t>
        </is>
      </c>
      <c r="D3996" s="18" t="inlineStr">
        <is>
          <t>large</t>
        </is>
      </c>
      <c r="E3996" s="18" t="inlineStr">
        <is>
          <t>distance_to_river_km</t>
        </is>
      </c>
      <c r="F3996" s="18" t="inlineStr">
        <is>
          <t>spline value</t>
        </is>
      </c>
      <c r="G3996" s="18" t="n"/>
      <c r="H3996" s="33" t="n">
        <v>23.58</v>
      </c>
      <c r="I3996" s="33" t="n"/>
      <c r="J3996" s="33" t="n"/>
      <c r="K3996" s="34" t="n">
        <v>-1.078636345614514</v>
      </c>
      <c r="L3996" s="35">
        <f>IF(ISNUMBER(K3996),EXP(K3996),"")</f>
        <v/>
      </c>
      <c r="M3996" s="18" t="inlineStr">
        <is>
          <t>every value from 0.01 to 24.55 in steps of 0.01</t>
        </is>
      </c>
      <c r="N3996" s="18" t="inlineStr">
        <is>
          <t>buildings|large|distance_to_river_km</t>
        </is>
      </c>
    </row>
    <row r="3997">
      <c r="B3997" s="18" t="inlineStr">
        <is>
          <t>buildings|large|distance_to_river_km|23.59</t>
        </is>
      </c>
      <c r="C3997" s="18" t="inlineStr">
        <is>
          <t>buildings</t>
        </is>
      </c>
      <c r="D3997" s="18" t="inlineStr">
        <is>
          <t>large</t>
        </is>
      </c>
      <c r="E3997" s="18" t="inlineStr">
        <is>
          <t>distance_to_river_km</t>
        </is>
      </c>
      <c r="F3997" s="18" t="inlineStr">
        <is>
          <t>spline value</t>
        </is>
      </c>
      <c r="G3997" s="18" t="n"/>
      <c r="H3997" s="33" t="n">
        <v>23.59</v>
      </c>
      <c r="I3997" s="33" t="n"/>
      <c r="J3997" s="33" t="n"/>
      <c r="K3997" s="34" t="n">
        <v>-1.07863252322213</v>
      </c>
      <c r="L3997" s="35">
        <f>IF(ISNUMBER(K3997),EXP(K3997),"")</f>
        <v/>
      </c>
      <c r="M3997" s="18" t="inlineStr">
        <is>
          <t>every value from 0.01 to 24.55 in steps of 0.01</t>
        </is>
      </c>
      <c r="N3997" s="18" t="inlineStr">
        <is>
          <t>buildings|large|distance_to_river_km</t>
        </is>
      </c>
    </row>
    <row r="3998">
      <c r="B3998" s="18" t="inlineStr">
        <is>
          <t>buildings|large|distance_to_river_km|23.60</t>
        </is>
      </c>
      <c r="C3998" s="18" t="inlineStr">
        <is>
          <t>buildings</t>
        </is>
      </c>
      <c r="D3998" s="18" t="inlineStr">
        <is>
          <t>large</t>
        </is>
      </c>
      <c r="E3998" s="18" t="inlineStr">
        <is>
          <t>distance_to_river_km</t>
        </is>
      </c>
      <c r="F3998" s="18" t="inlineStr">
        <is>
          <t>spline value</t>
        </is>
      </c>
      <c r="G3998" s="18" t="n"/>
      <c r="H3998" s="33" t="n">
        <v>23.6</v>
      </c>
      <c r="I3998" s="33" t="n"/>
      <c r="J3998" s="33" t="n"/>
      <c r="K3998" s="34" t="n">
        <v>-1.078628491062915</v>
      </c>
      <c r="L3998" s="35">
        <f>IF(ISNUMBER(K3998),EXP(K3998),"")</f>
        <v/>
      </c>
      <c r="M3998" s="18" t="inlineStr">
        <is>
          <t>every value from 0.01 to 24.55 in steps of 0.01</t>
        </is>
      </c>
      <c r="N3998" s="18" t="inlineStr">
        <is>
          <t>buildings|large|distance_to_river_km</t>
        </is>
      </c>
    </row>
    <row r="3999">
      <c r="B3999" s="18" t="inlineStr">
        <is>
          <t>buildings|large|distance_to_river_km|23.61</t>
        </is>
      </c>
      <c r="C3999" s="18" t="inlineStr">
        <is>
          <t>buildings</t>
        </is>
      </c>
      <c r="D3999" s="18" t="inlineStr">
        <is>
          <t>large</t>
        </is>
      </c>
      <c r="E3999" s="18" t="inlineStr">
        <is>
          <t>distance_to_river_km</t>
        </is>
      </c>
      <c r="F3999" s="18" t="inlineStr">
        <is>
          <t>spline value</t>
        </is>
      </c>
      <c r="G3999" s="18" t="n"/>
      <c r="H3999" s="33" t="n">
        <v>23.61</v>
      </c>
      <c r="I3999" s="33" t="n"/>
      <c r="J3999" s="33" t="n"/>
      <c r="K3999" s="34" t="n">
        <v>-1.078624249049976</v>
      </c>
      <c r="L3999" s="35">
        <f>IF(ISNUMBER(K3999),EXP(K3999),"")</f>
        <v/>
      </c>
      <c r="M3999" s="18" t="inlineStr">
        <is>
          <t>every value from 0.01 to 24.55 in steps of 0.01</t>
        </is>
      </c>
      <c r="N3999" s="18" t="inlineStr">
        <is>
          <t>buildings|large|distance_to_river_km</t>
        </is>
      </c>
    </row>
    <row r="4000">
      <c r="B4000" s="18" t="inlineStr">
        <is>
          <t>buildings|large|distance_to_river_km|23.62</t>
        </is>
      </c>
      <c r="C4000" s="18" t="inlineStr">
        <is>
          <t>buildings</t>
        </is>
      </c>
      <c r="D4000" s="18" t="inlineStr">
        <is>
          <t>large</t>
        </is>
      </c>
      <c r="E4000" s="18" t="inlineStr">
        <is>
          <t>distance_to_river_km</t>
        </is>
      </c>
      <c r="F4000" s="18" t="inlineStr">
        <is>
          <t>spline value</t>
        </is>
      </c>
      <c r="G4000" s="18" t="n"/>
      <c r="H4000" s="33" t="n">
        <v>23.62</v>
      </c>
      <c r="I4000" s="33" t="n"/>
      <c r="J4000" s="33" t="n"/>
      <c r="K4000" s="34" t="n">
        <v>-1.078619797096414</v>
      </c>
      <c r="L4000" s="35">
        <f>IF(ISNUMBER(K4000),EXP(K4000),"")</f>
        <v/>
      </c>
      <c r="M4000" s="18" t="inlineStr">
        <is>
          <t>every value from 0.01 to 24.55 in steps of 0.01</t>
        </is>
      </c>
      <c r="N4000" s="18" t="inlineStr">
        <is>
          <t>buildings|large|distance_to_river_km</t>
        </is>
      </c>
    </row>
    <row r="4001">
      <c r="B4001" s="18" t="inlineStr">
        <is>
          <t>buildings|large|distance_to_river_km|23.63</t>
        </is>
      </c>
      <c r="C4001" s="18" t="inlineStr">
        <is>
          <t>buildings</t>
        </is>
      </c>
      <c r="D4001" s="18" t="inlineStr">
        <is>
          <t>large</t>
        </is>
      </c>
      <c r="E4001" s="18" t="inlineStr">
        <is>
          <t>distance_to_river_km</t>
        </is>
      </c>
      <c r="F4001" s="18" t="inlineStr">
        <is>
          <t>spline value</t>
        </is>
      </c>
      <c r="G4001" s="18" t="n"/>
      <c r="H4001" s="33" t="n">
        <v>23.63</v>
      </c>
      <c r="I4001" s="33" t="n"/>
      <c r="J4001" s="33" t="n"/>
      <c r="K4001" s="34" t="n">
        <v>-1.078615135115336</v>
      </c>
      <c r="L4001" s="35">
        <f>IF(ISNUMBER(K4001),EXP(K4001),"")</f>
        <v/>
      </c>
      <c r="M4001" s="18" t="inlineStr">
        <is>
          <t>every value from 0.01 to 24.55 in steps of 0.01</t>
        </is>
      </c>
      <c r="N4001" s="18" t="inlineStr">
        <is>
          <t>buildings|large|distance_to_river_km</t>
        </is>
      </c>
    </row>
    <row r="4002">
      <c r="B4002" s="18" t="inlineStr">
        <is>
          <t>buildings|large|distance_to_river_km|23.64</t>
        </is>
      </c>
      <c r="C4002" s="18" t="inlineStr">
        <is>
          <t>buildings</t>
        </is>
      </c>
      <c r="D4002" s="18" t="inlineStr">
        <is>
          <t>large</t>
        </is>
      </c>
      <c r="E4002" s="18" t="inlineStr">
        <is>
          <t>distance_to_river_km</t>
        </is>
      </c>
      <c r="F4002" s="18" t="inlineStr">
        <is>
          <t>spline value</t>
        </is>
      </c>
      <c r="G4002" s="18" t="n"/>
      <c r="H4002" s="33" t="n">
        <v>23.64</v>
      </c>
      <c r="I4002" s="33" t="n"/>
      <c r="J4002" s="33" t="n"/>
      <c r="K4002" s="34" t="n">
        <v>-1.078610263019844</v>
      </c>
      <c r="L4002" s="35">
        <f>IF(ISNUMBER(K4002),EXP(K4002),"")</f>
        <v/>
      </c>
      <c r="M4002" s="18" t="inlineStr">
        <is>
          <t>every value from 0.01 to 24.55 in steps of 0.01</t>
        </is>
      </c>
      <c r="N4002" s="18" t="inlineStr">
        <is>
          <t>buildings|large|distance_to_river_km</t>
        </is>
      </c>
    </row>
    <row r="4003">
      <c r="B4003" s="18" t="inlineStr">
        <is>
          <t>buildings|large|distance_to_river_km|23.65</t>
        </is>
      </c>
      <c r="C4003" s="18" t="inlineStr">
        <is>
          <t>buildings</t>
        </is>
      </c>
      <c r="D4003" s="18" t="inlineStr">
        <is>
          <t>large</t>
        </is>
      </c>
      <c r="E4003" s="18" t="inlineStr">
        <is>
          <t>distance_to_river_km</t>
        </is>
      </c>
      <c r="F4003" s="18" t="inlineStr">
        <is>
          <t>spline value</t>
        </is>
      </c>
      <c r="G4003" s="18" t="n"/>
      <c r="H4003" s="33" t="n">
        <v>23.65</v>
      </c>
      <c r="I4003" s="33" t="n"/>
      <c r="J4003" s="33" t="n"/>
      <c r="K4003" s="34" t="n">
        <v>-1.078605180723042</v>
      </c>
      <c r="L4003" s="35">
        <f>IF(ISNUMBER(K4003),EXP(K4003),"")</f>
        <v/>
      </c>
      <c r="M4003" s="18" t="inlineStr">
        <is>
          <t>every value from 0.01 to 24.55 in steps of 0.01</t>
        </is>
      </c>
      <c r="N4003" s="18" t="inlineStr">
        <is>
          <t>buildings|large|distance_to_river_km</t>
        </is>
      </c>
    </row>
    <row r="4004">
      <c r="B4004" s="18" t="inlineStr">
        <is>
          <t>buildings|large|distance_to_river_km|23.66</t>
        </is>
      </c>
      <c r="C4004" s="18" t="inlineStr">
        <is>
          <t>buildings</t>
        </is>
      </c>
      <c r="D4004" s="18" t="inlineStr">
        <is>
          <t>large</t>
        </is>
      </c>
      <c r="E4004" s="18" t="inlineStr">
        <is>
          <t>distance_to_river_km</t>
        </is>
      </c>
      <c r="F4004" s="18" t="inlineStr">
        <is>
          <t>spline value</t>
        </is>
      </c>
      <c r="G4004" s="18" t="n"/>
      <c r="H4004" s="33" t="n">
        <v>23.66</v>
      </c>
      <c r="I4004" s="33" t="n"/>
      <c r="J4004" s="33" t="n"/>
      <c r="K4004" s="34" t="n">
        <v>-1.078599888138035</v>
      </c>
      <c r="L4004" s="35">
        <f>IF(ISNUMBER(K4004),EXP(K4004),"")</f>
        <v/>
      </c>
      <c r="M4004" s="18" t="inlineStr">
        <is>
          <t>every value from 0.01 to 24.55 in steps of 0.01</t>
        </is>
      </c>
      <c r="N4004" s="18" t="inlineStr">
        <is>
          <t>buildings|large|distance_to_river_km</t>
        </is>
      </c>
    </row>
    <row r="4005">
      <c r="B4005" s="18" t="inlineStr">
        <is>
          <t>buildings|large|distance_to_river_km|23.67</t>
        </is>
      </c>
      <c r="C4005" s="18" t="inlineStr">
        <is>
          <t>buildings</t>
        </is>
      </c>
      <c r="D4005" s="18" t="inlineStr">
        <is>
          <t>large</t>
        </is>
      </c>
      <c r="E4005" s="18" t="inlineStr">
        <is>
          <t>distance_to_river_km</t>
        </is>
      </c>
      <c r="F4005" s="18" t="inlineStr">
        <is>
          <t>spline value</t>
        </is>
      </c>
      <c r="G4005" s="18" t="n"/>
      <c r="H4005" s="33" t="n">
        <v>23.67</v>
      </c>
      <c r="I4005" s="33" t="n"/>
      <c r="J4005" s="33" t="n"/>
      <c r="K4005" s="34" t="n">
        <v>-1.078594385177928</v>
      </c>
      <c r="L4005" s="35">
        <f>IF(ISNUMBER(K4005),EXP(K4005),"")</f>
        <v/>
      </c>
      <c r="M4005" s="18" t="inlineStr">
        <is>
          <t>every value from 0.01 to 24.55 in steps of 0.01</t>
        </is>
      </c>
      <c r="N4005" s="18" t="inlineStr">
        <is>
          <t>buildings|large|distance_to_river_km</t>
        </is>
      </c>
    </row>
    <row r="4006">
      <c r="B4006" s="18" t="inlineStr">
        <is>
          <t>buildings|large|distance_to_river_km|23.68</t>
        </is>
      </c>
      <c r="C4006" s="18" t="inlineStr">
        <is>
          <t>buildings</t>
        </is>
      </c>
      <c r="D4006" s="18" t="inlineStr">
        <is>
          <t>large</t>
        </is>
      </c>
      <c r="E4006" s="18" t="inlineStr">
        <is>
          <t>distance_to_river_km</t>
        </is>
      </c>
      <c r="F4006" s="18" t="inlineStr">
        <is>
          <t>spline value</t>
        </is>
      </c>
      <c r="G4006" s="18" t="n"/>
      <c r="H4006" s="33" t="n">
        <v>23.68</v>
      </c>
      <c r="I4006" s="33" t="n"/>
      <c r="J4006" s="33" t="n"/>
      <c r="K4006" s="34" t="n">
        <v>-1.078588671755823</v>
      </c>
      <c r="L4006" s="35">
        <f>IF(ISNUMBER(K4006),EXP(K4006),"")</f>
        <v/>
      </c>
      <c r="M4006" s="18" t="inlineStr">
        <is>
          <t>every value from 0.01 to 24.55 in steps of 0.01</t>
        </is>
      </c>
      <c r="N4006" s="18" t="inlineStr">
        <is>
          <t>buildings|large|distance_to_river_km</t>
        </is>
      </c>
    </row>
    <row r="4007">
      <c r="B4007" s="18" t="inlineStr">
        <is>
          <t>buildings|large|distance_to_river_km|23.69</t>
        </is>
      </c>
      <c r="C4007" s="18" t="inlineStr">
        <is>
          <t>buildings</t>
        </is>
      </c>
      <c r="D4007" s="18" t="inlineStr">
        <is>
          <t>large</t>
        </is>
      </c>
      <c r="E4007" s="18" t="inlineStr">
        <is>
          <t>distance_to_river_km</t>
        </is>
      </c>
      <c r="F4007" s="18" t="inlineStr">
        <is>
          <t>spline value</t>
        </is>
      </c>
      <c r="G4007" s="18" t="n"/>
      <c r="H4007" s="33" t="n">
        <v>23.69</v>
      </c>
      <c r="I4007" s="33" t="n"/>
      <c r="J4007" s="33" t="n"/>
      <c r="K4007" s="34" t="n">
        <v>-1.078582747784824</v>
      </c>
      <c r="L4007" s="35">
        <f>IF(ISNUMBER(K4007),EXP(K4007),"")</f>
        <v/>
      </c>
      <c r="M4007" s="18" t="inlineStr">
        <is>
          <t>every value from 0.01 to 24.55 in steps of 0.01</t>
        </is>
      </c>
      <c r="N4007" s="18" t="inlineStr">
        <is>
          <t>buildings|large|distance_to_river_km</t>
        </is>
      </c>
    </row>
    <row r="4008">
      <c r="B4008" s="18" t="inlineStr">
        <is>
          <t>buildings|large|distance_to_river_km|23.70</t>
        </is>
      </c>
      <c r="C4008" s="18" t="inlineStr">
        <is>
          <t>buildings</t>
        </is>
      </c>
      <c r="D4008" s="18" t="inlineStr">
        <is>
          <t>large</t>
        </is>
      </c>
      <c r="E4008" s="18" t="inlineStr">
        <is>
          <t>distance_to_river_km</t>
        </is>
      </c>
      <c r="F4008" s="18" t="inlineStr">
        <is>
          <t>spline value</t>
        </is>
      </c>
      <c r="G4008" s="18" t="n"/>
      <c r="H4008" s="33" t="n">
        <v>23.7</v>
      </c>
      <c r="I4008" s="33" t="n"/>
      <c r="J4008" s="33" t="n"/>
      <c r="K4008" s="34" t="n">
        <v>-1.078576613178037</v>
      </c>
      <c r="L4008" s="35">
        <f>IF(ISNUMBER(K4008),EXP(K4008),"")</f>
        <v/>
      </c>
      <c r="M4008" s="18" t="inlineStr">
        <is>
          <t>every value from 0.01 to 24.55 in steps of 0.01</t>
        </is>
      </c>
      <c r="N4008" s="18" t="inlineStr">
        <is>
          <t>buildings|large|distance_to_river_km</t>
        </is>
      </c>
    </row>
    <row r="4009">
      <c r="B4009" s="18" t="inlineStr">
        <is>
          <t>buildings|large|distance_to_river_km|23.71</t>
        </is>
      </c>
      <c r="C4009" s="18" t="inlineStr">
        <is>
          <t>buildings</t>
        </is>
      </c>
      <c r="D4009" s="18" t="inlineStr">
        <is>
          <t>large</t>
        </is>
      </c>
      <c r="E4009" s="18" t="inlineStr">
        <is>
          <t>distance_to_river_km</t>
        </is>
      </c>
      <c r="F4009" s="18" t="inlineStr">
        <is>
          <t>spline value</t>
        </is>
      </c>
      <c r="G4009" s="18" t="n"/>
      <c r="H4009" s="33" t="n">
        <v>23.71</v>
      </c>
      <c r="I4009" s="33" t="n"/>
      <c r="J4009" s="33" t="n"/>
      <c r="K4009" s="34" t="n">
        <v>-1.078570267848565</v>
      </c>
      <c r="L4009" s="35">
        <f>IF(ISNUMBER(K4009),EXP(K4009),"")</f>
        <v/>
      </c>
      <c r="M4009" s="18" t="inlineStr">
        <is>
          <t>every value from 0.01 to 24.55 in steps of 0.01</t>
        </is>
      </c>
      <c r="N4009" s="18" t="inlineStr">
        <is>
          <t>buildings|large|distance_to_river_km</t>
        </is>
      </c>
    </row>
    <row r="4010">
      <c r="B4010" s="18" t="inlineStr">
        <is>
          <t>buildings|large|distance_to_river_km|23.72</t>
        </is>
      </c>
      <c r="C4010" s="18" t="inlineStr">
        <is>
          <t>buildings</t>
        </is>
      </c>
      <c r="D4010" s="18" t="inlineStr">
        <is>
          <t>large</t>
        </is>
      </c>
      <c r="E4010" s="18" t="inlineStr">
        <is>
          <t>distance_to_river_km</t>
        </is>
      </c>
      <c r="F4010" s="18" t="inlineStr">
        <is>
          <t>spline value</t>
        </is>
      </c>
      <c r="G4010" s="18" t="n"/>
      <c r="H4010" s="33" t="n">
        <v>23.72</v>
      </c>
      <c r="I4010" s="33" t="n"/>
      <c r="J4010" s="33" t="n"/>
      <c r="K4010" s="34" t="n">
        <v>-1.078563711709512</v>
      </c>
      <c r="L4010" s="35">
        <f>IF(ISNUMBER(K4010),EXP(K4010),"")</f>
        <v/>
      </c>
      <c r="M4010" s="18" t="inlineStr">
        <is>
          <t>every value from 0.01 to 24.55 in steps of 0.01</t>
        </is>
      </c>
      <c r="N4010" s="18" t="inlineStr">
        <is>
          <t>buildings|large|distance_to_river_km</t>
        </is>
      </c>
    </row>
    <row r="4011">
      <c r="B4011" s="18" t="inlineStr">
        <is>
          <t>buildings|large|distance_to_river_km|23.73</t>
        </is>
      </c>
      <c r="C4011" s="18" t="inlineStr">
        <is>
          <t>buildings</t>
        </is>
      </c>
      <c r="D4011" s="18" t="inlineStr">
        <is>
          <t>large</t>
        </is>
      </c>
      <c r="E4011" s="18" t="inlineStr">
        <is>
          <t>distance_to_river_km</t>
        </is>
      </c>
      <c r="F4011" s="18" t="inlineStr">
        <is>
          <t>spline value</t>
        </is>
      </c>
      <c r="G4011" s="18" t="n"/>
      <c r="H4011" s="33" t="n">
        <v>23.73</v>
      </c>
      <c r="I4011" s="33" t="n"/>
      <c r="J4011" s="33" t="n"/>
      <c r="K4011" s="34" t="n">
        <v>-1.078556944673981</v>
      </c>
      <c r="L4011" s="35">
        <f>IF(ISNUMBER(K4011),EXP(K4011),"")</f>
        <v/>
      </c>
      <c r="M4011" s="18" t="inlineStr">
        <is>
          <t>every value from 0.01 to 24.55 in steps of 0.01</t>
        </is>
      </c>
      <c r="N4011" s="18" t="inlineStr">
        <is>
          <t>buildings|large|distance_to_river_km</t>
        </is>
      </c>
    </row>
    <row r="4012">
      <c r="B4012" s="18" t="inlineStr">
        <is>
          <t>buildings|large|distance_to_river_km|23.74</t>
        </is>
      </c>
      <c r="C4012" s="18" t="inlineStr">
        <is>
          <t>buildings</t>
        </is>
      </c>
      <c r="D4012" s="18" t="inlineStr">
        <is>
          <t>large</t>
        </is>
      </c>
      <c r="E4012" s="18" t="inlineStr">
        <is>
          <t>distance_to_river_km</t>
        </is>
      </c>
      <c r="F4012" s="18" t="inlineStr">
        <is>
          <t>spline value</t>
        </is>
      </c>
      <c r="G4012" s="18" t="n"/>
      <c r="H4012" s="33" t="n">
        <v>23.74</v>
      </c>
      <c r="I4012" s="33" t="n"/>
      <c r="J4012" s="33" t="n"/>
      <c r="K4012" s="34" t="n">
        <v>-1.078549966655078</v>
      </c>
      <c r="L4012" s="35">
        <f>IF(ISNUMBER(K4012),EXP(K4012),"")</f>
        <v/>
      </c>
      <c r="M4012" s="18" t="inlineStr">
        <is>
          <t>every value from 0.01 to 24.55 in steps of 0.01</t>
        </is>
      </c>
      <c r="N4012" s="18" t="inlineStr">
        <is>
          <t>buildings|large|distance_to_river_km</t>
        </is>
      </c>
    </row>
    <row r="4013">
      <c r="B4013" s="18" t="inlineStr">
        <is>
          <t>buildings|large|distance_to_river_km|23.75</t>
        </is>
      </c>
      <c r="C4013" s="18" t="inlineStr">
        <is>
          <t>buildings</t>
        </is>
      </c>
      <c r="D4013" s="18" t="inlineStr">
        <is>
          <t>large</t>
        </is>
      </c>
      <c r="E4013" s="18" t="inlineStr">
        <is>
          <t>distance_to_river_km</t>
        </is>
      </c>
      <c r="F4013" s="18" t="inlineStr">
        <is>
          <t>spline value</t>
        </is>
      </c>
      <c r="G4013" s="18" t="n"/>
      <c r="H4013" s="33" t="n">
        <v>23.75</v>
      </c>
      <c r="I4013" s="33" t="n"/>
      <c r="J4013" s="33" t="n"/>
      <c r="K4013" s="34" t="n">
        <v>-1.078542777565906</v>
      </c>
      <c r="L4013" s="35">
        <f>IF(ISNUMBER(K4013),EXP(K4013),"")</f>
        <v/>
      </c>
      <c r="M4013" s="18" t="inlineStr">
        <is>
          <t>every value from 0.01 to 24.55 in steps of 0.01</t>
        </is>
      </c>
      <c r="N4013" s="18" t="inlineStr">
        <is>
          <t>buildings|large|distance_to_river_km</t>
        </is>
      </c>
    </row>
    <row r="4014">
      <c r="B4014" s="18" t="inlineStr">
        <is>
          <t>buildings|large|distance_to_river_km|23.76</t>
        </is>
      </c>
      <c r="C4014" s="18" t="inlineStr">
        <is>
          <t>buildings</t>
        </is>
      </c>
      <c r="D4014" s="18" t="inlineStr">
        <is>
          <t>large</t>
        </is>
      </c>
      <c r="E4014" s="18" t="inlineStr">
        <is>
          <t>distance_to_river_km</t>
        </is>
      </c>
      <c r="F4014" s="18" t="inlineStr">
        <is>
          <t>spline value</t>
        </is>
      </c>
      <c r="G4014" s="18" t="n"/>
      <c r="H4014" s="33" t="n">
        <v>23.76</v>
      </c>
      <c r="I4014" s="33" t="n"/>
      <c r="J4014" s="33" t="n"/>
      <c r="K4014" s="34" t="n">
        <v>-1.07853537731957</v>
      </c>
      <c r="L4014" s="35">
        <f>IF(ISNUMBER(K4014),EXP(K4014),"")</f>
        <v/>
      </c>
      <c r="M4014" s="18" t="inlineStr">
        <is>
          <t>every value from 0.01 to 24.55 in steps of 0.01</t>
        </is>
      </c>
      <c r="N4014" s="18" t="inlineStr">
        <is>
          <t>buildings|large|distance_to_river_km</t>
        </is>
      </c>
    </row>
    <row r="4015">
      <c r="B4015" s="18" t="inlineStr">
        <is>
          <t>buildings|large|distance_to_river_km|23.77</t>
        </is>
      </c>
      <c r="C4015" s="18" t="inlineStr">
        <is>
          <t>buildings</t>
        </is>
      </c>
      <c r="D4015" s="18" t="inlineStr">
        <is>
          <t>large</t>
        </is>
      </c>
      <c r="E4015" s="18" t="inlineStr">
        <is>
          <t>distance_to_river_km</t>
        </is>
      </c>
      <c r="F4015" s="18" t="inlineStr">
        <is>
          <t>spline value</t>
        </is>
      </c>
      <c r="G4015" s="18" t="n"/>
      <c r="H4015" s="33" t="n">
        <v>23.77</v>
      </c>
      <c r="I4015" s="33" t="n"/>
      <c r="J4015" s="33" t="n"/>
      <c r="K4015" s="34" t="n">
        <v>-1.078527765829172</v>
      </c>
      <c r="L4015" s="35">
        <f>IF(ISNUMBER(K4015),EXP(K4015),"")</f>
        <v/>
      </c>
      <c r="M4015" s="18" t="inlineStr">
        <is>
          <t>every value from 0.01 to 24.55 in steps of 0.01</t>
        </is>
      </c>
      <c r="N4015" s="18" t="inlineStr">
        <is>
          <t>buildings|large|distance_to_river_km</t>
        </is>
      </c>
    </row>
    <row r="4016">
      <c r="B4016" s="18" t="inlineStr">
        <is>
          <t>buildings|large|distance_to_river_km|23.78</t>
        </is>
      </c>
      <c r="C4016" s="18" t="inlineStr">
        <is>
          <t>buildings</t>
        </is>
      </c>
      <c r="D4016" s="18" t="inlineStr">
        <is>
          <t>large</t>
        </is>
      </c>
      <c r="E4016" s="18" t="inlineStr">
        <is>
          <t>distance_to_river_km</t>
        </is>
      </c>
      <c r="F4016" s="18" t="inlineStr">
        <is>
          <t>spline value</t>
        </is>
      </c>
      <c r="G4016" s="18" t="n"/>
      <c r="H4016" s="33" t="n">
        <v>23.78</v>
      </c>
      <c r="I4016" s="33" t="n"/>
      <c r="J4016" s="33" t="n"/>
      <c r="K4016" s="34" t="n">
        <v>-1.078519943007818</v>
      </c>
      <c r="L4016" s="35">
        <f>IF(ISNUMBER(K4016),EXP(K4016),"")</f>
        <v/>
      </c>
      <c r="M4016" s="18" t="inlineStr">
        <is>
          <t>every value from 0.01 to 24.55 in steps of 0.01</t>
        </is>
      </c>
      <c r="N4016" s="18" t="inlineStr">
        <is>
          <t>buildings|large|distance_to_river_km</t>
        </is>
      </c>
    </row>
    <row r="4017">
      <c r="B4017" s="18" t="inlineStr">
        <is>
          <t>buildings|large|distance_to_river_km|23.79</t>
        </is>
      </c>
      <c r="C4017" s="18" t="inlineStr">
        <is>
          <t>buildings</t>
        </is>
      </c>
      <c r="D4017" s="18" t="inlineStr">
        <is>
          <t>large</t>
        </is>
      </c>
      <c r="E4017" s="18" t="inlineStr">
        <is>
          <t>distance_to_river_km</t>
        </is>
      </c>
      <c r="F4017" s="18" t="inlineStr">
        <is>
          <t>spline value</t>
        </is>
      </c>
      <c r="G4017" s="18" t="n"/>
      <c r="H4017" s="33" t="n">
        <v>23.79</v>
      </c>
      <c r="I4017" s="33" t="n"/>
      <c r="J4017" s="33" t="n"/>
      <c r="K4017" s="34" t="n">
        <v>-1.078511908768611</v>
      </c>
      <c r="L4017" s="35">
        <f>IF(ISNUMBER(K4017),EXP(K4017),"")</f>
        <v/>
      </c>
      <c r="M4017" s="18" t="inlineStr">
        <is>
          <t>every value from 0.01 to 24.55 in steps of 0.01</t>
        </is>
      </c>
      <c r="N4017" s="18" t="inlineStr">
        <is>
          <t>buildings|large|distance_to_river_km</t>
        </is>
      </c>
    </row>
    <row r="4018">
      <c r="B4018" s="18" t="inlineStr">
        <is>
          <t>buildings|large|distance_to_river_km|23.80</t>
        </is>
      </c>
      <c r="C4018" s="18" t="inlineStr">
        <is>
          <t>buildings</t>
        </is>
      </c>
      <c r="D4018" s="18" t="inlineStr">
        <is>
          <t>large</t>
        </is>
      </c>
      <c r="E4018" s="18" t="inlineStr">
        <is>
          <t>distance_to_river_km</t>
        </is>
      </c>
      <c r="F4018" s="18" t="inlineStr">
        <is>
          <t>spline value</t>
        </is>
      </c>
      <c r="G4018" s="18" t="n"/>
      <c r="H4018" s="33" t="n">
        <v>23.8</v>
      </c>
      <c r="I4018" s="33" t="n"/>
      <c r="J4018" s="33" t="n"/>
      <c r="K4018" s="34" t="n">
        <v>-1.078503663024655</v>
      </c>
      <c r="L4018" s="35">
        <f>IF(ISNUMBER(K4018),EXP(K4018),"")</f>
        <v/>
      </c>
      <c r="M4018" s="18" t="inlineStr">
        <is>
          <t>every value from 0.01 to 24.55 in steps of 0.01</t>
        </is>
      </c>
      <c r="N4018" s="18" t="inlineStr">
        <is>
          <t>buildings|large|distance_to_river_km</t>
        </is>
      </c>
    </row>
    <row r="4019">
      <c r="B4019" s="18" t="inlineStr">
        <is>
          <t>buildings|large|distance_to_river_km|23.81</t>
        </is>
      </c>
      <c r="C4019" s="18" t="inlineStr">
        <is>
          <t>buildings</t>
        </is>
      </c>
      <c r="D4019" s="18" t="inlineStr">
        <is>
          <t>large</t>
        </is>
      </c>
      <c r="E4019" s="18" t="inlineStr">
        <is>
          <t>distance_to_river_km</t>
        </is>
      </c>
      <c r="F4019" s="18" t="inlineStr">
        <is>
          <t>spline value</t>
        </is>
      </c>
      <c r="G4019" s="18" t="n"/>
      <c r="H4019" s="33" t="n">
        <v>23.81</v>
      </c>
      <c r="I4019" s="33" t="n"/>
      <c r="J4019" s="33" t="n"/>
      <c r="K4019" s="34" t="n">
        <v>-1.078495205689055</v>
      </c>
      <c r="L4019" s="35">
        <f>IF(ISNUMBER(K4019),EXP(K4019),"")</f>
        <v/>
      </c>
      <c r="M4019" s="18" t="inlineStr">
        <is>
          <t>every value from 0.01 to 24.55 in steps of 0.01</t>
        </is>
      </c>
      <c r="N4019" s="18" t="inlineStr">
        <is>
          <t>buildings|large|distance_to_river_km</t>
        </is>
      </c>
    </row>
    <row r="4020">
      <c r="B4020" s="18" t="inlineStr">
        <is>
          <t>buildings|large|distance_to_river_km|23.82</t>
        </is>
      </c>
      <c r="C4020" s="18" t="inlineStr">
        <is>
          <t>buildings</t>
        </is>
      </c>
      <c r="D4020" s="18" t="inlineStr">
        <is>
          <t>large</t>
        </is>
      </c>
      <c r="E4020" s="18" t="inlineStr">
        <is>
          <t>distance_to_river_km</t>
        </is>
      </c>
      <c r="F4020" s="18" t="inlineStr">
        <is>
          <t>spline value</t>
        </is>
      </c>
      <c r="G4020" s="18" t="n"/>
      <c r="H4020" s="33" t="n">
        <v>23.82</v>
      </c>
      <c r="I4020" s="33" t="n"/>
      <c r="J4020" s="33" t="n"/>
      <c r="K4020" s="34" t="n">
        <v>-1.078486536674914</v>
      </c>
      <c r="L4020" s="35">
        <f>IF(ISNUMBER(K4020),EXP(K4020),"")</f>
        <v/>
      </c>
      <c r="M4020" s="18" t="inlineStr">
        <is>
          <t>every value from 0.01 to 24.55 in steps of 0.01</t>
        </is>
      </c>
      <c r="N4020" s="18" t="inlineStr">
        <is>
          <t>buildings|large|distance_to_river_km</t>
        </is>
      </c>
    </row>
    <row r="4021">
      <c r="B4021" s="18" t="inlineStr">
        <is>
          <t>buildings|large|distance_to_river_km|23.83</t>
        </is>
      </c>
      <c r="C4021" s="18" t="inlineStr">
        <is>
          <t>buildings</t>
        </is>
      </c>
      <c r="D4021" s="18" t="inlineStr">
        <is>
          <t>large</t>
        </is>
      </c>
      <c r="E4021" s="18" t="inlineStr">
        <is>
          <t>distance_to_river_km</t>
        </is>
      </c>
      <c r="F4021" s="18" t="inlineStr">
        <is>
          <t>spline value</t>
        </is>
      </c>
      <c r="G4021" s="18" t="n"/>
      <c r="H4021" s="33" t="n">
        <v>23.83</v>
      </c>
      <c r="I4021" s="33" t="n"/>
      <c r="J4021" s="33" t="n"/>
      <c r="K4021" s="34" t="n">
        <v>-1.078477655895337</v>
      </c>
      <c r="L4021" s="35">
        <f>IF(ISNUMBER(K4021),EXP(K4021),"")</f>
        <v/>
      </c>
      <c r="M4021" s="18" t="inlineStr">
        <is>
          <t>every value from 0.01 to 24.55 in steps of 0.01</t>
        </is>
      </c>
      <c r="N4021" s="18" t="inlineStr">
        <is>
          <t>buildings|large|distance_to_river_km</t>
        </is>
      </c>
    </row>
    <row r="4022">
      <c r="B4022" s="18" t="inlineStr">
        <is>
          <t>buildings|large|distance_to_river_km|23.84</t>
        </is>
      </c>
      <c r="C4022" s="18" t="inlineStr">
        <is>
          <t>buildings</t>
        </is>
      </c>
      <c r="D4022" s="18" t="inlineStr">
        <is>
          <t>large</t>
        </is>
      </c>
      <c r="E4022" s="18" t="inlineStr">
        <is>
          <t>distance_to_river_km</t>
        </is>
      </c>
      <c r="F4022" s="18" t="inlineStr">
        <is>
          <t>spline value</t>
        </is>
      </c>
      <c r="G4022" s="18" t="n"/>
      <c r="H4022" s="33" t="n">
        <v>23.84</v>
      </c>
      <c r="I4022" s="33" t="n"/>
      <c r="J4022" s="33" t="n"/>
      <c r="K4022" s="34" t="n">
        <v>-1.078468563263428</v>
      </c>
      <c r="L4022" s="35">
        <f>IF(ISNUMBER(K4022),EXP(K4022),"")</f>
        <v/>
      </c>
      <c r="M4022" s="18" t="inlineStr">
        <is>
          <t>every value from 0.01 to 24.55 in steps of 0.01</t>
        </is>
      </c>
      <c r="N4022" s="18" t="inlineStr">
        <is>
          <t>buildings|large|distance_to_river_km</t>
        </is>
      </c>
    </row>
    <row r="4023">
      <c r="B4023" s="18" t="inlineStr">
        <is>
          <t>buildings|large|distance_to_river_km|23.85</t>
        </is>
      </c>
      <c r="C4023" s="18" t="inlineStr">
        <is>
          <t>buildings</t>
        </is>
      </c>
      <c r="D4023" s="18" t="inlineStr">
        <is>
          <t>large</t>
        </is>
      </c>
      <c r="E4023" s="18" t="inlineStr">
        <is>
          <t>distance_to_river_km</t>
        </is>
      </c>
      <c r="F4023" s="18" t="inlineStr">
        <is>
          <t>spline value</t>
        </is>
      </c>
      <c r="G4023" s="18" t="n"/>
      <c r="H4023" s="33" t="n">
        <v>23.85</v>
      </c>
      <c r="I4023" s="33" t="n"/>
      <c r="J4023" s="33" t="n"/>
      <c r="K4023" s="34" t="n">
        <v>-1.07845925869229</v>
      </c>
      <c r="L4023" s="35">
        <f>IF(ISNUMBER(K4023),EXP(K4023),"")</f>
        <v/>
      </c>
      <c r="M4023" s="18" t="inlineStr">
        <is>
          <t>every value from 0.01 to 24.55 in steps of 0.01</t>
        </is>
      </c>
      <c r="N4023" s="18" t="inlineStr">
        <is>
          <t>buildings|large|distance_to_river_km</t>
        </is>
      </c>
    </row>
    <row r="4024">
      <c r="B4024" s="18" t="inlineStr">
        <is>
          <t>buildings|large|distance_to_river_km|23.86</t>
        </is>
      </c>
      <c r="C4024" s="18" t="inlineStr">
        <is>
          <t>buildings</t>
        </is>
      </c>
      <c r="D4024" s="18" t="inlineStr">
        <is>
          <t>large</t>
        </is>
      </c>
      <c r="E4024" s="18" t="inlineStr">
        <is>
          <t>distance_to_river_km</t>
        </is>
      </c>
      <c r="F4024" s="18" t="inlineStr">
        <is>
          <t>spline value</t>
        </is>
      </c>
      <c r="G4024" s="18" t="n"/>
      <c r="H4024" s="33" t="n">
        <v>23.86</v>
      </c>
      <c r="I4024" s="33" t="n"/>
      <c r="J4024" s="33" t="n"/>
      <c r="K4024" s="34" t="n">
        <v>-1.078449742095027</v>
      </c>
      <c r="L4024" s="35">
        <f>IF(ISNUMBER(K4024),EXP(K4024),"")</f>
        <v/>
      </c>
      <c r="M4024" s="18" t="inlineStr">
        <is>
          <t>every value from 0.01 to 24.55 in steps of 0.01</t>
        </is>
      </c>
      <c r="N4024" s="18" t="inlineStr">
        <is>
          <t>buildings|large|distance_to_river_km</t>
        </is>
      </c>
    </row>
    <row r="4025">
      <c r="B4025" s="18" t="inlineStr">
        <is>
          <t>buildings|large|distance_to_river_km|23.87</t>
        </is>
      </c>
      <c r="C4025" s="18" t="inlineStr">
        <is>
          <t>buildings</t>
        </is>
      </c>
      <c r="D4025" s="18" t="inlineStr">
        <is>
          <t>large</t>
        </is>
      </c>
      <c r="E4025" s="18" t="inlineStr">
        <is>
          <t>distance_to_river_km</t>
        </is>
      </c>
      <c r="F4025" s="18" t="inlineStr">
        <is>
          <t>spline value</t>
        </is>
      </c>
      <c r="G4025" s="18" t="n"/>
      <c r="H4025" s="33" t="n">
        <v>23.87</v>
      </c>
      <c r="I4025" s="33" t="n"/>
      <c r="J4025" s="33" t="n"/>
      <c r="K4025" s="34" t="n">
        <v>-1.078440013384745</v>
      </c>
      <c r="L4025" s="35">
        <f>IF(ISNUMBER(K4025),EXP(K4025),"")</f>
        <v/>
      </c>
      <c r="M4025" s="18" t="inlineStr">
        <is>
          <t>every value from 0.01 to 24.55 in steps of 0.01</t>
        </is>
      </c>
      <c r="N4025" s="18" t="inlineStr">
        <is>
          <t>buildings|large|distance_to_river_km</t>
        </is>
      </c>
    </row>
    <row r="4026">
      <c r="B4026" s="18" t="inlineStr">
        <is>
          <t>buildings|large|distance_to_river_km|23.88</t>
        </is>
      </c>
      <c r="C4026" s="18" t="inlineStr">
        <is>
          <t>buildings</t>
        </is>
      </c>
      <c r="D4026" s="18" t="inlineStr">
        <is>
          <t>large</t>
        </is>
      </c>
      <c r="E4026" s="18" t="inlineStr">
        <is>
          <t>distance_to_river_km</t>
        </is>
      </c>
      <c r="F4026" s="18" t="inlineStr">
        <is>
          <t>spline value</t>
        </is>
      </c>
      <c r="G4026" s="18" t="n"/>
      <c r="H4026" s="33" t="n">
        <v>23.88</v>
      </c>
      <c r="I4026" s="33" t="n"/>
      <c r="J4026" s="33" t="n"/>
      <c r="K4026" s="34" t="n">
        <v>-1.078430072474546</v>
      </c>
      <c r="L4026" s="35">
        <f>IF(ISNUMBER(K4026),EXP(K4026),"")</f>
        <v/>
      </c>
      <c r="M4026" s="18" t="inlineStr">
        <is>
          <t>every value from 0.01 to 24.55 in steps of 0.01</t>
        </is>
      </c>
      <c r="N4026" s="18" t="inlineStr">
        <is>
          <t>buildings|large|distance_to_river_km</t>
        </is>
      </c>
    </row>
    <row r="4027">
      <c r="B4027" s="18" t="inlineStr">
        <is>
          <t>buildings|large|distance_to_river_km|23.89</t>
        </is>
      </c>
      <c r="C4027" s="18" t="inlineStr">
        <is>
          <t>buildings</t>
        </is>
      </c>
      <c r="D4027" s="18" t="inlineStr">
        <is>
          <t>large</t>
        </is>
      </c>
      <c r="E4027" s="18" t="inlineStr">
        <is>
          <t>distance_to_river_km</t>
        </is>
      </c>
      <c r="F4027" s="18" t="inlineStr">
        <is>
          <t>spline value</t>
        </is>
      </c>
      <c r="G4027" s="18" t="n"/>
      <c r="H4027" s="33" t="n">
        <v>23.89</v>
      </c>
      <c r="I4027" s="33" t="n"/>
      <c r="J4027" s="33" t="n"/>
      <c r="K4027" s="34" t="n">
        <v>-1.078419919277535</v>
      </c>
      <c r="L4027" s="35">
        <f>IF(ISNUMBER(K4027),EXP(K4027),"")</f>
        <v/>
      </c>
      <c r="M4027" s="18" t="inlineStr">
        <is>
          <t>every value from 0.01 to 24.55 in steps of 0.01</t>
        </is>
      </c>
      <c r="N4027" s="18" t="inlineStr">
        <is>
          <t>buildings|large|distance_to_river_km</t>
        </is>
      </c>
    </row>
    <row r="4028">
      <c r="B4028" s="18" t="inlineStr">
        <is>
          <t>buildings|large|distance_to_river_km|23.90</t>
        </is>
      </c>
      <c r="C4028" s="18" t="inlineStr">
        <is>
          <t>buildings</t>
        </is>
      </c>
      <c r="D4028" s="18" t="inlineStr">
        <is>
          <t>large</t>
        </is>
      </c>
      <c r="E4028" s="18" t="inlineStr">
        <is>
          <t>distance_to_river_km</t>
        </is>
      </c>
      <c r="F4028" s="18" t="inlineStr">
        <is>
          <t>spline value</t>
        </is>
      </c>
      <c r="G4028" s="18" t="n"/>
      <c r="H4028" s="33" t="n">
        <v>23.9</v>
      </c>
      <c r="I4028" s="33" t="n"/>
      <c r="J4028" s="33" t="n"/>
      <c r="K4028" s="34" t="n">
        <v>-1.078409553706816</v>
      </c>
      <c r="L4028" s="35">
        <f>IF(ISNUMBER(K4028),EXP(K4028),"")</f>
        <v/>
      </c>
      <c r="M4028" s="18" t="inlineStr">
        <is>
          <t>every value from 0.01 to 24.55 in steps of 0.01</t>
        </is>
      </c>
      <c r="N4028" s="18" t="inlineStr">
        <is>
          <t>buildings|large|distance_to_river_km</t>
        </is>
      </c>
    </row>
    <row r="4029">
      <c r="B4029" s="18" t="inlineStr">
        <is>
          <t>buildings|large|distance_to_river_km|23.91</t>
        </is>
      </c>
      <c r="C4029" s="18" t="inlineStr">
        <is>
          <t>buildings</t>
        </is>
      </c>
      <c r="D4029" s="18" t="inlineStr">
        <is>
          <t>large</t>
        </is>
      </c>
      <c r="E4029" s="18" t="inlineStr">
        <is>
          <t>distance_to_river_km</t>
        </is>
      </c>
      <c r="F4029" s="18" t="inlineStr">
        <is>
          <t>spline value</t>
        </is>
      </c>
      <c r="G4029" s="18" t="n"/>
      <c r="H4029" s="33" t="n">
        <v>23.91</v>
      </c>
      <c r="I4029" s="33" t="n"/>
      <c r="J4029" s="33" t="n"/>
      <c r="K4029" s="34" t="n">
        <v>-1.078398975675493</v>
      </c>
      <c r="L4029" s="35">
        <f>IF(ISNUMBER(K4029),EXP(K4029),"")</f>
        <v/>
      </c>
      <c r="M4029" s="18" t="inlineStr">
        <is>
          <t>every value from 0.01 to 24.55 in steps of 0.01</t>
        </is>
      </c>
      <c r="N4029" s="18" t="inlineStr">
        <is>
          <t>buildings|large|distance_to_river_km</t>
        </is>
      </c>
    </row>
    <row r="4030">
      <c r="B4030" s="18" t="inlineStr">
        <is>
          <t>buildings|large|distance_to_river_km|23.92</t>
        </is>
      </c>
      <c r="C4030" s="18" t="inlineStr">
        <is>
          <t>buildings</t>
        </is>
      </c>
      <c r="D4030" s="18" t="inlineStr">
        <is>
          <t>large</t>
        </is>
      </c>
      <c r="E4030" s="18" t="inlineStr">
        <is>
          <t>distance_to_river_km</t>
        </is>
      </c>
      <c r="F4030" s="18" t="inlineStr">
        <is>
          <t>spline value</t>
        </is>
      </c>
      <c r="G4030" s="18" t="n"/>
      <c r="H4030" s="33" t="n">
        <v>23.92</v>
      </c>
      <c r="I4030" s="33" t="n"/>
      <c r="J4030" s="33" t="n"/>
      <c r="K4030" s="34" t="n">
        <v>-1.07838818509667</v>
      </c>
      <c r="L4030" s="35">
        <f>IF(ISNUMBER(K4030),EXP(K4030),"")</f>
        <v/>
      </c>
      <c r="M4030" s="18" t="inlineStr">
        <is>
          <t>every value from 0.01 to 24.55 in steps of 0.01</t>
        </is>
      </c>
      <c r="N4030" s="18" t="inlineStr">
        <is>
          <t>buildings|large|distance_to_river_km</t>
        </is>
      </c>
    </row>
    <row r="4031">
      <c r="B4031" s="18" t="inlineStr">
        <is>
          <t>buildings|large|distance_to_river_km|23.93</t>
        </is>
      </c>
      <c r="C4031" s="18" t="inlineStr">
        <is>
          <t>buildings</t>
        </is>
      </c>
      <c r="D4031" s="18" t="inlineStr">
        <is>
          <t>large</t>
        </is>
      </c>
      <c r="E4031" s="18" t="inlineStr">
        <is>
          <t>distance_to_river_km</t>
        </is>
      </c>
      <c r="F4031" s="18" t="inlineStr">
        <is>
          <t>spline value</t>
        </is>
      </c>
      <c r="G4031" s="18" t="n"/>
      <c r="H4031" s="33" t="n">
        <v>23.93</v>
      </c>
      <c r="I4031" s="33" t="n"/>
      <c r="J4031" s="33" t="n"/>
      <c r="K4031" s="34" t="n">
        <v>-1.078377181883451</v>
      </c>
      <c r="L4031" s="35">
        <f>IF(ISNUMBER(K4031),EXP(K4031),"")</f>
        <v/>
      </c>
      <c r="M4031" s="18" t="inlineStr">
        <is>
          <t>every value from 0.01 to 24.55 in steps of 0.01</t>
        </is>
      </c>
      <c r="N4031" s="18" t="inlineStr">
        <is>
          <t>buildings|large|distance_to_river_km</t>
        </is>
      </c>
    </row>
    <row r="4032">
      <c r="B4032" s="18" t="inlineStr">
        <is>
          <t>buildings|large|distance_to_river_km|23.94</t>
        </is>
      </c>
      <c r="C4032" s="18" t="inlineStr">
        <is>
          <t>buildings</t>
        </is>
      </c>
      <c r="D4032" s="18" t="inlineStr">
        <is>
          <t>large</t>
        </is>
      </c>
      <c r="E4032" s="18" t="inlineStr">
        <is>
          <t>distance_to_river_km</t>
        </is>
      </c>
      <c r="F4032" s="18" t="inlineStr">
        <is>
          <t>spline value</t>
        </is>
      </c>
      <c r="G4032" s="18" t="n"/>
      <c r="H4032" s="33" t="n">
        <v>23.94</v>
      </c>
      <c r="I4032" s="33" t="n"/>
      <c r="J4032" s="33" t="n"/>
      <c r="K4032" s="34" t="n">
        <v>-1.07836596594894</v>
      </c>
      <c r="L4032" s="35">
        <f>IF(ISNUMBER(K4032),EXP(K4032),"")</f>
        <v/>
      </c>
      <c r="M4032" s="18" t="inlineStr">
        <is>
          <t>every value from 0.01 to 24.55 in steps of 0.01</t>
        </is>
      </c>
      <c r="N4032" s="18" t="inlineStr">
        <is>
          <t>buildings|large|distance_to_river_km</t>
        </is>
      </c>
    </row>
    <row r="4033">
      <c r="B4033" s="18" t="inlineStr">
        <is>
          <t>buildings|large|distance_to_river_km|23.95</t>
        </is>
      </c>
      <c r="C4033" s="18" t="inlineStr">
        <is>
          <t>buildings</t>
        </is>
      </c>
      <c r="D4033" s="18" t="inlineStr">
        <is>
          <t>large</t>
        </is>
      </c>
      <c r="E4033" s="18" t="inlineStr">
        <is>
          <t>distance_to_river_km</t>
        </is>
      </c>
      <c r="F4033" s="18" t="inlineStr">
        <is>
          <t>spline value</t>
        </is>
      </c>
      <c r="G4033" s="18" t="n"/>
      <c r="H4033" s="33" t="n">
        <v>23.95</v>
      </c>
      <c r="I4033" s="33" t="n"/>
      <c r="J4033" s="33" t="n"/>
      <c r="K4033" s="34" t="n">
        <v>-1.07835453720624</v>
      </c>
      <c r="L4033" s="35">
        <f>IF(ISNUMBER(K4033),EXP(K4033),"")</f>
        <v/>
      </c>
      <c r="M4033" s="18" t="inlineStr">
        <is>
          <t>every value from 0.01 to 24.55 in steps of 0.01</t>
        </is>
      </c>
      <c r="N4033" s="18" t="inlineStr">
        <is>
          <t>buildings|large|distance_to_river_km</t>
        </is>
      </c>
    </row>
    <row r="4034">
      <c r="B4034" s="18" t="inlineStr">
        <is>
          <t>buildings|large|distance_to_river_km|23.96</t>
        </is>
      </c>
      <c r="C4034" s="18" t="inlineStr">
        <is>
          <t>buildings</t>
        </is>
      </c>
      <c r="D4034" s="18" t="inlineStr">
        <is>
          <t>large</t>
        </is>
      </c>
      <c r="E4034" s="18" t="inlineStr">
        <is>
          <t>distance_to_river_km</t>
        </is>
      </c>
      <c r="F4034" s="18" t="inlineStr">
        <is>
          <t>spline value</t>
        </is>
      </c>
      <c r="G4034" s="18" t="n"/>
      <c r="H4034" s="33" t="n">
        <v>23.96</v>
      </c>
      <c r="I4034" s="33" t="n"/>
      <c r="J4034" s="33" t="n"/>
      <c r="K4034" s="34" t="n">
        <v>-1.078342895568458</v>
      </c>
      <c r="L4034" s="35">
        <f>IF(ISNUMBER(K4034),EXP(K4034),"")</f>
        <v/>
      </c>
      <c r="M4034" s="18" t="inlineStr">
        <is>
          <t>every value from 0.01 to 24.55 in steps of 0.01</t>
        </is>
      </c>
      <c r="N4034" s="18" t="inlineStr">
        <is>
          <t>buildings|large|distance_to_river_km</t>
        </is>
      </c>
    </row>
    <row r="4035">
      <c r="B4035" s="18" t="inlineStr">
        <is>
          <t>buildings|large|distance_to_river_km|23.97</t>
        </is>
      </c>
      <c r="C4035" s="18" t="inlineStr">
        <is>
          <t>buildings</t>
        </is>
      </c>
      <c r="D4035" s="18" t="inlineStr">
        <is>
          <t>large</t>
        </is>
      </c>
      <c r="E4035" s="18" t="inlineStr">
        <is>
          <t>distance_to_river_km</t>
        </is>
      </c>
      <c r="F4035" s="18" t="inlineStr">
        <is>
          <t>spline value</t>
        </is>
      </c>
      <c r="G4035" s="18" t="n"/>
      <c r="H4035" s="33" t="n">
        <v>23.97</v>
      </c>
      <c r="I4035" s="33" t="n"/>
      <c r="J4035" s="33" t="n"/>
      <c r="K4035" s="34" t="n">
        <v>-1.078331040948695</v>
      </c>
      <c r="L4035" s="35">
        <f>IF(ISNUMBER(K4035),EXP(K4035),"")</f>
        <v/>
      </c>
      <c r="M4035" s="18" t="inlineStr">
        <is>
          <t>every value from 0.01 to 24.55 in steps of 0.01</t>
        </is>
      </c>
      <c r="N4035" s="18" t="inlineStr">
        <is>
          <t>buildings|large|distance_to_river_km</t>
        </is>
      </c>
    </row>
    <row r="4036">
      <c r="B4036" s="18" t="inlineStr">
        <is>
          <t>buildings|large|distance_to_river_km|23.98</t>
        </is>
      </c>
      <c r="C4036" s="18" t="inlineStr">
        <is>
          <t>buildings</t>
        </is>
      </c>
      <c r="D4036" s="18" t="inlineStr">
        <is>
          <t>large</t>
        </is>
      </c>
      <c r="E4036" s="18" t="inlineStr">
        <is>
          <t>distance_to_river_km</t>
        </is>
      </c>
      <c r="F4036" s="18" t="inlineStr">
        <is>
          <t>spline value</t>
        </is>
      </c>
      <c r="G4036" s="18" t="n"/>
      <c r="H4036" s="33" t="n">
        <v>23.98</v>
      </c>
      <c r="I4036" s="33" t="n"/>
      <c r="J4036" s="33" t="n"/>
      <c r="K4036" s="34" t="n">
        <v>-1.078318973260057</v>
      </c>
      <c r="L4036" s="35">
        <f>IF(ISNUMBER(K4036),EXP(K4036),"")</f>
        <v/>
      </c>
      <c r="M4036" s="18" t="inlineStr">
        <is>
          <t>every value from 0.01 to 24.55 in steps of 0.01</t>
        </is>
      </c>
      <c r="N4036" s="18" t="inlineStr">
        <is>
          <t>buildings|large|distance_to_river_km</t>
        </is>
      </c>
    </row>
    <row r="4037">
      <c r="B4037" s="18" t="inlineStr">
        <is>
          <t>buildings|large|distance_to_river_km|23.99</t>
        </is>
      </c>
      <c r="C4037" s="18" t="inlineStr">
        <is>
          <t>buildings</t>
        </is>
      </c>
      <c r="D4037" s="18" t="inlineStr">
        <is>
          <t>large</t>
        </is>
      </c>
      <c r="E4037" s="18" t="inlineStr">
        <is>
          <t>distance_to_river_km</t>
        </is>
      </c>
      <c r="F4037" s="18" t="inlineStr">
        <is>
          <t>spline value</t>
        </is>
      </c>
      <c r="G4037" s="18" t="n"/>
      <c r="H4037" s="33" t="n">
        <v>23.99</v>
      </c>
      <c r="I4037" s="33" t="n"/>
      <c r="J4037" s="33" t="n"/>
      <c r="K4037" s="34" t="n">
        <v>-1.078306692415646</v>
      </c>
      <c r="L4037" s="35">
        <f>IF(ISNUMBER(K4037),EXP(K4037),"")</f>
        <v/>
      </c>
      <c r="M4037" s="18" t="inlineStr">
        <is>
          <t>every value from 0.01 to 24.55 in steps of 0.01</t>
        </is>
      </c>
      <c r="N4037" s="18" t="inlineStr">
        <is>
          <t>buildings|large|distance_to_river_km</t>
        </is>
      </c>
    </row>
    <row r="4038">
      <c r="B4038" s="18" t="inlineStr">
        <is>
          <t>buildings|large|distance_to_river_km|24.00</t>
        </is>
      </c>
      <c r="C4038" s="18" t="inlineStr">
        <is>
          <t>buildings</t>
        </is>
      </c>
      <c r="D4038" s="18" t="inlineStr">
        <is>
          <t>large</t>
        </is>
      </c>
      <c r="E4038" s="18" t="inlineStr">
        <is>
          <t>distance_to_river_km</t>
        </is>
      </c>
      <c r="F4038" s="18" t="inlineStr">
        <is>
          <t>spline value</t>
        </is>
      </c>
      <c r="G4038" s="18" t="n"/>
      <c r="H4038" s="33" t="n">
        <v>24</v>
      </c>
      <c r="I4038" s="33" t="n"/>
      <c r="J4038" s="33" t="n"/>
      <c r="K4038" s="34" t="n">
        <v>-1.078294198328568</v>
      </c>
      <c r="L4038" s="35">
        <f>IF(ISNUMBER(K4038),EXP(K4038),"")</f>
        <v/>
      </c>
      <c r="M4038" s="18" t="inlineStr">
        <is>
          <t>every value from 0.01 to 24.55 in steps of 0.01</t>
        </is>
      </c>
      <c r="N4038" s="18" t="inlineStr">
        <is>
          <t>buildings|large|distance_to_river_km</t>
        </is>
      </c>
    </row>
    <row r="4039">
      <c r="B4039" s="18" t="inlineStr">
        <is>
          <t>buildings|large|distance_to_river_km|24.01</t>
        </is>
      </c>
      <c r="C4039" s="18" t="inlineStr">
        <is>
          <t>buildings</t>
        </is>
      </c>
      <c r="D4039" s="18" t="inlineStr">
        <is>
          <t>large</t>
        </is>
      </c>
      <c r="E4039" s="18" t="inlineStr">
        <is>
          <t>distance_to_river_km</t>
        </is>
      </c>
      <c r="F4039" s="18" t="inlineStr">
        <is>
          <t>spline value</t>
        </is>
      </c>
      <c r="G4039" s="18" t="n"/>
      <c r="H4039" s="33" t="n">
        <v>24.01</v>
      </c>
      <c r="I4039" s="33" t="n"/>
      <c r="J4039" s="33" t="n"/>
      <c r="K4039" s="34" t="n">
        <v>-1.078281490911927</v>
      </c>
      <c r="L4039" s="35">
        <f>IF(ISNUMBER(K4039),EXP(K4039),"")</f>
        <v/>
      </c>
      <c r="M4039" s="18" t="inlineStr">
        <is>
          <t>every value from 0.01 to 24.55 in steps of 0.01</t>
        </is>
      </c>
      <c r="N4039" s="18" t="inlineStr">
        <is>
          <t>buildings|large|distance_to_river_km</t>
        </is>
      </c>
    </row>
    <row r="4040">
      <c r="B4040" s="18" t="inlineStr">
        <is>
          <t>buildings|large|distance_to_river_km|24.02</t>
        </is>
      </c>
      <c r="C4040" s="18" t="inlineStr">
        <is>
          <t>buildings</t>
        </is>
      </c>
      <c r="D4040" s="18" t="inlineStr">
        <is>
          <t>large</t>
        </is>
      </c>
      <c r="E4040" s="18" t="inlineStr">
        <is>
          <t>distance_to_river_km</t>
        </is>
      </c>
      <c r="F4040" s="18" t="inlineStr">
        <is>
          <t>spline value</t>
        </is>
      </c>
      <c r="G4040" s="18" t="n"/>
      <c r="H4040" s="33" t="n">
        <v>24.02</v>
      </c>
      <c r="I4040" s="33" t="n"/>
      <c r="J4040" s="33" t="n"/>
      <c r="K4040" s="34" t="n">
        <v>-1.078268570078826</v>
      </c>
      <c r="L4040" s="35">
        <f>IF(ISNUMBER(K4040),EXP(K4040),"")</f>
        <v/>
      </c>
      <c r="M4040" s="18" t="inlineStr">
        <is>
          <t>every value from 0.01 to 24.55 in steps of 0.01</t>
        </is>
      </c>
      <c r="N4040" s="18" t="inlineStr">
        <is>
          <t>buildings|large|distance_to_river_km</t>
        </is>
      </c>
    </row>
    <row r="4041">
      <c r="B4041" s="18" t="inlineStr">
        <is>
          <t>buildings|large|distance_to_river_km|24.03</t>
        </is>
      </c>
      <c r="C4041" s="18" t="inlineStr">
        <is>
          <t>buildings</t>
        </is>
      </c>
      <c r="D4041" s="18" t="inlineStr">
        <is>
          <t>large</t>
        </is>
      </c>
      <c r="E4041" s="18" t="inlineStr">
        <is>
          <t>distance_to_river_km</t>
        </is>
      </c>
      <c r="F4041" s="18" t="inlineStr">
        <is>
          <t>spline value</t>
        </is>
      </c>
      <c r="G4041" s="18" t="n"/>
      <c r="H4041" s="33" t="n">
        <v>24.03</v>
      </c>
      <c r="I4041" s="33" t="n"/>
      <c r="J4041" s="33" t="n"/>
      <c r="K4041" s="34" t="n">
        <v>-1.07825543574237</v>
      </c>
      <c r="L4041" s="35">
        <f>IF(ISNUMBER(K4041),EXP(K4041),"")</f>
        <v/>
      </c>
      <c r="M4041" s="18" t="inlineStr">
        <is>
          <t>every value from 0.01 to 24.55 in steps of 0.01</t>
        </is>
      </c>
      <c r="N4041" s="18" t="inlineStr">
        <is>
          <t>buildings|large|distance_to_river_km</t>
        </is>
      </c>
    </row>
    <row r="4042">
      <c r="B4042" s="18" t="inlineStr">
        <is>
          <t>buildings|large|distance_to_river_km|24.04</t>
        </is>
      </c>
      <c r="C4042" s="18" t="inlineStr">
        <is>
          <t>buildings</t>
        </is>
      </c>
      <c r="D4042" s="18" t="inlineStr">
        <is>
          <t>large</t>
        </is>
      </c>
      <c r="E4042" s="18" t="inlineStr">
        <is>
          <t>distance_to_river_km</t>
        </is>
      </c>
      <c r="F4042" s="18" t="inlineStr">
        <is>
          <t>spline value</t>
        </is>
      </c>
      <c r="G4042" s="18" t="n"/>
      <c r="H4042" s="33" t="n">
        <v>24.04</v>
      </c>
      <c r="I4042" s="33" t="n"/>
      <c r="J4042" s="33" t="n"/>
      <c r="K4042" s="34" t="n">
        <v>-1.078242087815661</v>
      </c>
      <c r="L4042" s="35">
        <f>IF(ISNUMBER(K4042),EXP(K4042),"")</f>
        <v/>
      </c>
      <c r="M4042" s="18" t="inlineStr">
        <is>
          <t>every value from 0.01 to 24.55 in steps of 0.01</t>
        </is>
      </c>
      <c r="N4042" s="18" t="inlineStr">
        <is>
          <t>buildings|large|distance_to_river_km</t>
        </is>
      </c>
    </row>
    <row r="4043">
      <c r="B4043" s="18" t="inlineStr">
        <is>
          <t>buildings|large|distance_to_river_km|24.05</t>
        </is>
      </c>
      <c r="C4043" s="18" t="inlineStr">
        <is>
          <t>buildings</t>
        </is>
      </c>
      <c r="D4043" s="18" t="inlineStr">
        <is>
          <t>large</t>
        </is>
      </c>
      <c r="E4043" s="18" t="inlineStr">
        <is>
          <t>distance_to_river_km</t>
        </is>
      </c>
      <c r="F4043" s="18" t="inlineStr">
        <is>
          <t>spline value</t>
        </is>
      </c>
      <c r="G4043" s="18" t="n"/>
      <c r="H4043" s="33" t="n">
        <v>24.05</v>
      </c>
      <c r="I4043" s="33" t="n"/>
      <c r="J4043" s="33" t="n"/>
      <c r="K4043" s="34" t="n">
        <v>-1.078228526211806</v>
      </c>
      <c r="L4043" s="35">
        <f>IF(ISNUMBER(K4043),EXP(K4043),"")</f>
        <v/>
      </c>
      <c r="M4043" s="18" t="inlineStr">
        <is>
          <t>every value from 0.01 to 24.55 in steps of 0.01</t>
        </is>
      </c>
      <c r="N4043" s="18" t="inlineStr">
        <is>
          <t>buildings|large|distance_to_river_km</t>
        </is>
      </c>
    </row>
    <row r="4044">
      <c r="B4044" s="18" t="inlineStr">
        <is>
          <t>buildings|large|distance_to_river_km|24.06</t>
        </is>
      </c>
      <c r="C4044" s="18" t="inlineStr">
        <is>
          <t>buildings</t>
        </is>
      </c>
      <c r="D4044" s="18" t="inlineStr">
        <is>
          <t>large</t>
        </is>
      </c>
      <c r="E4044" s="18" t="inlineStr">
        <is>
          <t>distance_to_river_km</t>
        </is>
      </c>
      <c r="F4044" s="18" t="inlineStr">
        <is>
          <t>spline value</t>
        </is>
      </c>
      <c r="G4044" s="18" t="n"/>
      <c r="H4044" s="33" t="n">
        <v>24.06</v>
      </c>
      <c r="I4044" s="33" t="n"/>
      <c r="J4044" s="33" t="n"/>
      <c r="K4044" s="34" t="n">
        <v>-1.078214750843907</v>
      </c>
      <c r="L4044" s="35">
        <f>IF(ISNUMBER(K4044),EXP(K4044),"")</f>
        <v/>
      </c>
      <c r="M4044" s="18" t="inlineStr">
        <is>
          <t>every value from 0.01 to 24.55 in steps of 0.01</t>
        </is>
      </c>
      <c r="N4044" s="18" t="inlineStr">
        <is>
          <t>buildings|large|distance_to_river_km</t>
        </is>
      </c>
    </row>
    <row r="4045">
      <c r="B4045" s="18" t="inlineStr">
        <is>
          <t>buildings|large|distance_to_river_km|24.07</t>
        </is>
      </c>
      <c r="C4045" s="18" t="inlineStr">
        <is>
          <t>buildings</t>
        </is>
      </c>
      <c r="D4045" s="18" t="inlineStr">
        <is>
          <t>large</t>
        </is>
      </c>
      <c r="E4045" s="18" t="inlineStr">
        <is>
          <t>distance_to_river_km</t>
        </is>
      </c>
      <c r="F4045" s="18" t="inlineStr">
        <is>
          <t>spline value</t>
        </is>
      </c>
      <c r="G4045" s="18" t="n"/>
      <c r="H4045" s="33" t="n">
        <v>24.07</v>
      </c>
      <c r="I4045" s="33" t="n"/>
      <c r="J4045" s="33" t="n"/>
      <c r="K4045" s="34" t="n">
        <v>-1.078200761625069</v>
      </c>
      <c r="L4045" s="35">
        <f>IF(ISNUMBER(K4045),EXP(K4045),"")</f>
        <v/>
      </c>
      <c r="M4045" s="18" t="inlineStr">
        <is>
          <t>every value from 0.01 to 24.55 in steps of 0.01</t>
        </is>
      </c>
      <c r="N4045" s="18" t="inlineStr">
        <is>
          <t>buildings|large|distance_to_river_km</t>
        </is>
      </c>
    </row>
    <row r="4046">
      <c r="B4046" s="18" t="inlineStr">
        <is>
          <t>buildings|large|distance_to_river_km|24.08</t>
        </is>
      </c>
      <c r="C4046" s="18" t="inlineStr">
        <is>
          <t>buildings</t>
        </is>
      </c>
      <c r="D4046" s="18" t="inlineStr">
        <is>
          <t>large</t>
        </is>
      </c>
      <c r="E4046" s="18" t="inlineStr">
        <is>
          <t>distance_to_river_km</t>
        </is>
      </c>
      <c r="F4046" s="18" t="inlineStr">
        <is>
          <t>spline value</t>
        </is>
      </c>
      <c r="G4046" s="18" t="n"/>
      <c r="H4046" s="33" t="n">
        <v>24.08</v>
      </c>
      <c r="I4046" s="33" t="n"/>
      <c r="J4046" s="33" t="n"/>
      <c r="K4046" s="34" t="n">
        <v>-1.078186558468396</v>
      </c>
      <c r="L4046" s="35">
        <f>IF(ISNUMBER(K4046),EXP(K4046),"")</f>
        <v/>
      </c>
      <c r="M4046" s="18" t="inlineStr">
        <is>
          <t>every value from 0.01 to 24.55 in steps of 0.01</t>
        </is>
      </c>
      <c r="N4046" s="18" t="inlineStr">
        <is>
          <t>buildings|large|distance_to_river_km</t>
        </is>
      </c>
    </row>
    <row r="4047">
      <c r="B4047" s="18" t="inlineStr">
        <is>
          <t>buildings|large|distance_to_river_km|24.09</t>
        </is>
      </c>
      <c r="C4047" s="18" t="inlineStr">
        <is>
          <t>buildings</t>
        </is>
      </c>
      <c r="D4047" s="18" t="inlineStr">
        <is>
          <t>large</t>
        </is>
      </c>
      <c r="E4047" s="18" t="inlineStr">
        <is>
          <t>distance_to_river_km</t>
        </is>
      </c>
      <c r="F4047" s="18" t="inlineStr">
        <is>
          <t>spline value</t>
        </is>
      </c>
      <c r="G4047" s="18" t="n"/>
      <c r="H4047" s="33" t="n">
        <v>24.09</v>
      </c>
      <c r="I4047" s="33" t="n"/>
      <c r="J4047" s="33" t="n"/>
      <c r="K4047" s="34" t="n">
        <v>-1.078172141286991</v>
      </c>
      <c r="L4047" s="35">
        <f>IF(ISNUMBER(K4047),EXP(K4047),"")</f>
        <v/>
      </c>
      <c r="M4047" s="18" t="inlineStr">
        <is>
          <t>every value from 0.01 to 24.55 in steps of 0.01</t>
        </is>
      </c>
      <c r="N4047" s="18" t="inlineStr">
        <is>
          <t>buildings|large|distance_to_river_km</t>
        </is>
      </c>
    </row>
    <row r="4048">
      <c r="B4048" s="18" t="inlineStr">
        <is>
          <t>buildings|large|distance_to_river_km|24.10</t>
        </is>
      </c>
      <c r="C4048" s="18" t="inlineStr">
        <is>
          <t>buildings</t>
        </is>
      </c>
      <c r="D4048" s="18" t="inlineStr">
        <is>
          <t>large</t>
        </is>
      </c>
      <c r="E4048" s="18" t="inlineStr">
        <is>
          <t>distance_to_river_km</t>
        </is>
      </c>
      <c r="F4048" s="18" t="inlineStr">
        <is>
          <t>spline value</t>
        </is>
      </c>
      <c r="G4048" s="18" t="n"/>
      <c r="H4048" s="33" t="n">
        <v>24.1</v>
      </c>
      <c r="I4048" s="33" t="n"/>
      <c r="J4048" s="33" t="n"/>
      <c r="K4048" s="34" t="n">
        <v>-1.078157509993959</v>
      </c>
      <c r="L4048" s="35">
        <f>IF(ISNUMBER(K4048),EXP(K4048),"")</f>
        <v/>
      </c>
      <c r="M4048" s="18" t="inlineStr">
        <is>
          <t>every value from 0.01 to 24.55 in steps of 0.01</t>
        </is>
      </c>
      <c r="N4048" s="18" t="inlineStr">
        <is>
          <t>buildings|large|distance_to_river_km</t>
        </is>
      </c>
    </row>
    <row r="4049">
      <c r="B4049" s="18" t="inlineStr">
        <is>
          <t>buildings|large|distance_to_river_km|24.11</t>
        </is>
      </c>
      <c r="C4049" s="18" t="inlineStr">
        <is>
          <t>buildings</t>
        </is>
      </c>
      <c r="D4049" s="18" t="inlineStr">
        <is>
          <t>large</t>
        </is>
      </c>
      <c r="E4049" s="18" t="inlineStr">
        <is>
          <t>distance_to_river_km</t>
        </is>
      </c>
      <c r="F4049" s="18" t="inlineStr">
        <is>
          <t>spline value</t>
        </is>
      </c>
      <c r="G4049" s="18" t="n"/>
      <c r="H4049" s="33" t="n">
        <v>24.11</v>
      </c>
      <c r="I4049" s="33" t="n"/>
      <c r="J4049" s="33" t="n"/>
      <c r="K4049" s="34" t="n">
        <v>-1.078142664502404</v>
      </c>
      <c r="L4049" s="35">
        <f>IF(ISNUMBER(K4049),EXP(K4049),"")</f>
        <v/>
      </c>
      <c r="M4049" s="18" t="inlineStr">
        <is>
          <t>every value from 0.01 to 24.55 in steps of 0.01</t>
        </is>
      </c>
      <c r="N4049" s="18" t="inlineStr">
        <is>
          <t>buildings|large|distance_to_river_km</t>
        </is>
      </c>
    </row>
    <row r="4050">
      <c r="B4050" s="18" t="inlineStr">
        <is>
          <t>buildings|large|distance_to_river_km|24.12</t>
        </is>
      </c>
      <c r="C4050" s="18" t="inlineStr">
        <is>
          <t>buildings</t>
        </is>
      </c>
      <c r="D4050" s="18" t="inlineStr">
        <is>
          <t>large</t>
        </is>
      </c>
      <c r="E4050" s="18" t="inlineStr">
        <is>
          <t>distance_to_river_km</t>
        </is>
      </c>
      <c r="F4050" s="18" t="inlineStr">
        <is>
          <t>spline value</t>
        </is>
      </c>
      <c r="G4050" s="18" t="n"/>
      <c r="H4050" s="33" t="n">
        <v>24.12</v>
      </c>
      <c r="I4050" s="33" t="n"/>
      <c r="J4050" s="33" t="n"/>
      <c r="K4050" s="34" t="n">
        <v>-1.07812760472543</v>
      </c>
      <c r="L4050" s="35">
        <f>IF(ISNUMBER(K4050),EXP(K4050),"")</f>
        <v/>
      </c>
      <c r="M4050" s="18" t="inlineStr">
        <is>
          <t>every value from 0.01 to 24.55 in steps of 0.01</t>
        </is>
      </c>
      <c r="N4050" s="18" t="inlineStr">
        <is>
          <t>buildings|large|distance_to_river_km</t>
        </is>
      </c>
    </row>
    <row r="4051">
      <c r="B4051" s="18" t="inlineStr">
        <is>
          <t>buildings|large|distance_to_river_km|24.13</t>
        </is>
      </c>
      <c r="C4051" s="18" t="inlineStr">
        <is>
          <t>buildings</t>
        </is>
      </c>
      <c r="D4051" s="18" t="inlineStr">
        <is>
          <t>large</t>
        </is>
      </c>
      <c r="E4051" s="18" t="inlineStr">
        <is>
          <t>distance_to_river_km</t>
        </is>
      </c>
      <c r="F4051" s="18" t="inlineStr">
        <is>
          <t>spline value</t>
        </is>
      </c>
      <c r="G4051" s="18" t="n"/>
      <c r="H4051" s="33" t="n">
        <v>24.13</v>
      </c>
      <c r="I4051" s="33" t="n"/>
      <c r="J4051" s="33" t="n"/>
      <c r="K4051" s="34" t="n">
        <v>-1.078112330576141</v>
      </c>
      <c r="L4051" s="35">
        <f>IF(ISNUMBER(K4051),EXP(K4051),"")</f>
        <v/>
      </c>
      <c r="M4051" s="18" t="inlineStr">
        <is>
          <t>every value from 0.01 to 24.55 in steps of 0.01</t>
        </is>
      </c>
      <c r="N4051" s="18" t="inlineStr">
        <is>
          <t>buildings|large|distance_to_river_km</t>
        </is>
      </c>
    </row>
    <row r="4052">
      <c r="B4052" s="18" t="inlineStr">
        <is>
          <t>buildings|large|distance_to_river_km|24.14</t>
        </is>
      </c>
      <c r="C4052" s="18" t="inlineStr">
        <is>
          <t>buildings</t>
        </is>
      </c>
      <c r="D4052" s="18" t="inlineStr">
        <is>
          <t>large</t>
        </is>
      </c>
      <c r="E4052" s="18" t="inlineStr">
        <is>
          <t>distance_to_river_km</t>
        </is>
      </c>
      <c r="F4052" s="18" t="inlineStr">
        <is>
          <t>spline value</t>
        </is>
      </c>
      <c r="G4052" s="18" t="n"/>
      <c r="H4052" s="33" t="n">
        <v>24.14</v>
      </c>
      <c r="I4052" s="33" t="n"/>
      <c r="J4052" s="33" t="n"/>
      <c r="K4052" s="34" t="n">
        <v>-1.078096841967641</v>
      </c>
      <c r="L4052" s="35">
        <f>IF(ISNUMBER(K4052),EXP(K4052),"")</f>
        <v/>
      </c>
      <c r="M4052" s="18" t="inlineStr">
        <is>
          <t>every value from 0.01 to 24.55 in steps of 0.01</t>
        </is>
      </c>
      <c r="N4052" s="18" t="inlineStr">
        <is>
          <t>buildings|large|distance_to_river_km</t>
        </is>
      </c>
    </row>
    <row r="4053">
      <c r="B4053" s="18" t="inlineStr">
        <is>
          <t>buildings|large|distance_to_river_km|24.15</t>
        </is>
      </c>
      <c r="C4053" s="18" t="inlineStr">
        <is>
          <t>buildings</t>
        </is>
      </c>
      <c r="D4053" s="18" t="inlineStr">
        <is>
          <t>large</t>
        </is>
      </c>
      <c r="E4053" s="18" t="inlineStr">
        <is>
          <t>distance_to_river_km</t>
        </is>
      </c>
      <c r="F4053" s="18" t="inlineStr">
        <is>
          <t>spline value</t>
        </is>
      </c>
      <c r="G4053" s="18" t="n"/>
      <c r="H4053" s="33" t="n">
        <v>24.15</v>
      </c>
      <c r="I4053" s="33" t="n"/>
      <c r="J4053" s="33" t="n"/>
      <c r="K4053" s="34" t="n">
        <v>-1.078081138813034</v>
      </c>
      <c r="L4053" s="35">
        <f>IF(ISNUMBER(K4053),EXP(K4053),"")</f>
        <v/>
      </c>
      <c r="M4053" s="18" t="inlineStr">
        <is>
          <t>every value from 0.01 to 24.55 in steps of 0.01</t>
        </is>
      </c>
      <c r="N4053" s="18" t="inlineStr">
        <is>
          <t>buildings|large|distance_to_river_km</t>
        </is>
      </c>
    </row>
    <row r="4054">
      <c r="B4054" s="18" t="inlineStr">
        <is>
          <t>buildings|large|distance_to_river_km|24.16</t>
        </is>
      </c>
      <c r="C4054" s="18" t="inlineStr">
        <is>
          <t>buildings</t>
        </is>
      </c>
      <c r="D4054" s="18" t="inlineStr">
        <is>
          <t>large</t>
        </is>
      </c>
      <c r="E4054" s="18" t="inlineStr">
        <is>
          <t>distance_to_river_km</t>
        </is>
      </c>
      <c r="F4054" s="18" t="inlineStr">
        <is>
          <t>spline value</t>
        </is>
      </c>
      <c r="G4054" s="18" t="n"/>
      <c r="H4054" s="33" t="n">
        <v>24.16</v>
      </c>
      <c r="I4054" s="33" t="n"/>
      <c r="J4054" s="33" t="n"/>
      <c r="K4054" s="34" t="n">
        <v>-1.078065221025424</v>
      </c>
      <c r="L4054" s="35">
        <f>IF(ISNUMBER(K4054),EXP(K4054),"")</f>
        <v/>
      </c>
      <c r="M4054" s="18" t="inlineStr">
        <is>
          <t>every value from 0.01 to 24.55 in steps of 0.01</t>
        </is>
      </c>
      <c r="N4054" s="18" t="inlineStr">
        <is>
          <t>buildings|large|distance_to_river_km</t>
        </is>
      </c>
    </row>
    <row r="4055">
      <c r="B4055" s="18" t="inlineStr">
        <is>
          <t>buildings|large|distance_to_river_km|24.17</t>
        </is>
      </c>
      <c r="C4055" s="18" t="inlineStr">
        <is>
          <t>buildings</t>
        </is>
      </c>
      <c r="D4055" s="18" t="inlineStr">
        <is>
          <t>large</t>
        </is>
      </c>
      <c r="E4055" s="18" t="inlineStr">
        <is>
          <t>distance_to_river_km</t>
        </is>
      </c>
      <c r="F4055" s="18" t="inlineStr">
        <is>
          <t>spline value</t>
        </is>
      </c>
      <c r="G4055" s="18" t="n"/>
      <c r="H4055" s="33" t="n">
        <v>24.17</v>
      </c>
      <c r="I4055" s="33" t="n"/>
      <c r="J4055" s="33" t="n"/>
      <c r="K4055" s="34" t="n">
        <v>-1.078049088517915</v>
      </c>
      <c r="L4055" s="35">
        <f>IF(ISNUMBER(K4055),EXP(K4055),"")</f>
        <v/>
      </c>
      <c r="M4055" s="18" t="inlineStr">
        <is>
          <t>every value from 0.01 to 24.55 in steps of 0.01</t>
        </is>
      </c>
      <c r="N4055" s="18" t="inlineStr">
        <is>
          <t>buildings|large|distance_to_river_km</t>
        </is>
      </c>
    </row>
    <row r="4056">
      <c r="B4056" s="18" t="inlineStr">
        <is>
          <t>buildings|large|distance_to_river_km|24.18</t>
        </is>
      </c>
      <c r="C4056" s="18" t="inlineStr">
        <is>
          <t>buildings</t>
        </is>
      </c>
      <c r="D4056" s="18" t="inlineStr">
        <is>
          <t>large</t>
        </is>
      </c>
      <c r="E4056" s="18" t="inlineStr">
        <is>
          <t>distance_to_river_km</t>
        </is>
      </c>
      <c r="F4056" s="18" t="inlineStr">
        <is>
          <t>spline value</t>
        </is>
      </c>
      <c r="G4056" s="18" t="n"/>
      <c r="H4056" s="33" t="n">
        <v>24.18</v>
      </c>
      <c r="I4056" s="33" t="n"/>
      <c r="J4056" s="33" t="n"/>
      <c r="K4056" s="34" t="n">
        <v>-1.078032741203612</v>
      </c>
      <c r="L4056" s="35">
        <f>IF(ISNUMBER(K4056),EXP(K4056),"")</f>
        <v/>
      </c>
      <c r="M4056" s="18" t="inlineStr">
        <is>
          <t>every value from 0.01 to 24.55 in steps of 0.01</t>
        </is>
      </c>
      <c r="N4056" s="18" t="inlineStr">
        <is>
          <t>buildings|large|distance_to_river_km</t>
        </is>
      </c>
    </row>
    <row r="4057">
      <c r="B4057" s="18" t="inlineStr">
        <is>
          <t>buildings|large|distance_to_river_km|24.19</t>
        </is>
      </c>
      <c r="C4057" s="18" t="inlineStr">
        <is>
          <t>buildings</t>
        </is>
      </c>
      <c r="D4057" s="18" t="inlineStr">
        <is>
          <t>large</t>
        </is>
      </c>
      <c r="E4057" s="18" t="inlineStr">
        <is>
          <t>distance_to_river_km</t>
        </is>
      </c>
      <c r="F4057" s="18" t="inlineStr">
        <is>
          <t>spline value</t>
        </is>
      </c>
      <c r="G4057" s="18" t="n"/>
      <c r="H4057" s="33" t="n">
        <v>24.19</v>
      </c>
      <c r="I4057" s="33" t="n"/>
      <c r="J4057" s="33" t="n"/>
      <c r="K4057" s="34" t="n">
        <v>-1.078016178995617</v>
      </c>
      <c r="L4057" s="35">
        <f>IF(ISNUMBER(K4057),EXP(K4057),"")</f>
        <v/>
      </c>
      <c r="M4057" s="18" t="inlineStr">
        <is>
          <t>every value from 0.01 to 24.55 in steps of 0.01</t>
        </is>
      </c>
      <c r="N4057" s="18" t="inlineStr">
        <is>
          <t>buildings|large|distance_to_river_km</t>
        </is>
      </c>
    </row>
    <row r="4058">
      <c r="B4058" s="18" t="inlineStr">
        <is>
          <t>buildings|large|distance_to_river_km|24.20</t>
        </is>
      </c>
      <c r="C4058" s="18" t="inlineStr">
        <is>
          <t>buildings</t>
        </is>
      </c>
      <c r="D4058" s="18" t="inlineStr">
        <is>
          <t>large</t>
        </is>
      </c>
      <c r="E4058" s="18" t="inlineStr">
        <is>
          <t>distance_to_river_km</t>
        </is>
      </c>
      <c r="F4058" s="18" t="inlineStr">
        <is>
          <t>spline value</t>
        </is>
      </c>
      <c r="G4058" s="18" t="n"/>
      <c r="H4058" s="33" t="n">
        <v>24.2</v>
      </c>
      <c r="I4058" s="33" t="n"/>
      <c r="J4058" s="33" t="n"/>
      <c r="K4058" s="34" t="n">
        <v>-1.077999401807036</v>
      </c>
      <c r="L4058" s="35">
        <f>IF(ISNUMBER(K4058),EXP(K4058),"")</f>
        <v/>
      </c>
      <c r="M4058" s="18" t="inlineStr">
        <is>
          <t>every value from 0.01 to 24.55 in steps of 0.01</t>
        </is>
      </c>
      <c r="N4058" s="18" t="inlineStr">
        <is>
          <t>buildings|large|distance_to_river_km</t>
        </is>
      </c>
    </row>
    <row r="4059">
      <c r="B4059" s="18" t="inlineStr">
        <is>
          <t>buildings|large|distance_to_river_km|24.21</t>
        </is>
      </c>
      <c r="C4059" s="18" t="inlineStr">
        <is>
          <t>buildings</t>
        </is>
      </c>
      <c r="D4059" s="18" t="inlineStr">
        <is>
          <t>large</t>
        </is>
      </c>
      <c r="E4059" s="18" t="inlineStr">
        <is>
          <t>distance_to_river_km</t>
        </is>
      </c>
      <c r="F4059" s="18" t="inlineStr">
        <is>
          <t>spline value</t>
        </is>
      </c>
      <c r="G4059" s="18" t="n"/>
      <c r="H4059" s="33" t="n">
        <v>24.21</v>
      </c>
      <c r="I4059" s="33" t="n"/>
      <c r="J4059" s="33" t="n"/>
      <c r="K4059" s="34" t="n">
        <v>-1.077982409550973</v>
      </c>
      <c r="L4059" s="35">
        <f>IF(ISNUMBER(K4059),EXP(K4059),"")</f>
        <v/>
      </c>
      <c r="M4059" s="18" t="inlineStr">
        <is>
          <t>every value from 0.01 to 24.55 in steps of 0.01</t>
        </is>
      </c>
      <c r="N4059" s="18" t="inlineStr">
        <is>
          <t>buildings|large|distance_to_river_km</t>
        </is>
      </c>
    </row>
    <row r="4060">
      <c r="B4060" s="18" t="inlineStr">
        <is>
          <t>buildings|large|distance_to_river_km|24.22</t>
        </is>
      </c>
      <c r="C4060" s="18" t="inlineStr">
        <is>
          <t>buildings</t>
        </is>
      </c>
      <c r="D4060" s="18" t="inlineStr">
        <is>
          <t>large</t>
        </is>
      </c>
      <c r="E4060" s="18" t="inlineStr">
        <is>
          <t>distance_to_river_km</t>
        </is>
      </c>
      <c r="F4060" s="18" t="inlineStr">
        <is>
          <t>spline value</t>
        </is>
      </c>
      <c r="G4060" s="18" t="n"/>
      <c r="H4060" s="33" t="n">
        <v>24.22</v>
      </c>
      <c r="I4060" s="33" t="n"/>
      <c r="J4060" s="33" t="n"/>
      <c r="K4060" s="34" t="n">
        <v>-1.07796520214053</v>
      </c>
      <c r="L4060" s="35">
        <f>IF(ISNUMBER(K4060),EXP(K4060),"")</f>
        <v/>
      </c>
      <c r="M4060" s="18" t="inlineStr">
        <is>
          <t>every value from 0.01 to 24.55 in steps of 0.01</t>
        </is>
      </c>
      <c r="N4060" s="18" t="inlineStr">
        <is>
          <t>buildings|large|distance_to_river_km</t>
        </is>
      </c>
    </row>
    <row r="4061">
      <c r="B4061" s="18" t="inlineStr">
        <is>
          <t>buildings|large|distance_to_river_km|24.23</t>
        </is>
      </c>
      <c r="C4061" s="18" t="inlineStr">
        <is>
          <t>buildings</t>
        </is>
      </c>
      <c r="D4061" s="18" t="inlineStr">
        <is>
          <t>large</t>
        </is>
      </c>
      <c r="E4061" s="18" t="inlineStr">
        <is>
          <t>distance_to_river_km</t>
        </is>
      </c>
      <c r="F4061" s="18" t="inlineStr">
        <is>
          <t>spline value</t>
        </is>
      </c>
      <c r="G4061" s="18" t="n"/>
      <c r="H4061" s="33" t="n">
        <v>24.23</v>
      </c>
      <c r="I4061" s="33" t="n"/>
      <c r="J4061" s="33" t="n"/>
      <c r="K4061" s="34" t="n">
        <v>-1.077947779488813</v>
      </c>
      <c r="L4061" s="35">
        <f>IF(ISNUMBER(K4061),EXP(K4061),"")</f>
        <v/>
      </c>
      <c r="M4061" s="18" t="inlineStr">
        <is>
          <t>every value from 0.01 to 24.55 in steps of 0.01</t>
        </is>
      </c>
      <c r="N4061" s="18" t="inlineStr">
        <is>
          <t>buildings|large|distance_to_river_km</t>
        </is>
      </c>
    </row>
    <row r="4062">
      <c r="B4062" s="18" t="inlineStr">
        <is>
          <t>buildings|large|distance_to_river_km|24.24</t>
        </is>
      </c>
      <c r="C4062" s="18" t="inlineStr">
        <is>
          <t>buildings</t>
        </is>
      </c>
      <c r="D4062" s="18" t="inlineStr">
        <is>
          <t>large</t>
        </is>
      </c>
      <c r="E4062" s="18" t="inlineStr">
        <is>
          <t>distance_to_river_km</t>
        </is>
      </c>
      <c r="F4062" s="18" t="inlineStr">
        <is>
          <t>spline value</t>
        </is>
      </c>
      <c r="G4062" s="18" t="n"/>
      <c r="H4062" s="33" t="n">
        <v>24.24</v>
      </c>
      <c r="I4062" s="33" t="n"/>
      <c r="J4062" s="33" t="n"/>
      <c r="K4062" s="34" t="n">
        <v>-1.077930141508926</v>
      </c>
      <c r="L4062" s="35">
        <f>IF(ISNUMBER(K4062),EXP(K4062),"")</f>
        <v/>
      </c>
      <c r="M4062" s="18" t="inlineStr">
        <is>
          <t>every value from 0.01 to 24.55 in steps of 0.01</t>
        </is>
      </c>
      <c r="N4062" s="18" t="inlineStr">
        <is>
          <t>buildings|large|distance_to_river_km</t>
        </is>
      </c>
    </row>
    <row r="4063">
      <c r="B4063" s="18" t="inlineStr">
        <is>
          <t>buildings|large|distance_to_river_km|24.25</t>
        </is>
      </c>
      <c r="C4063" s="18" t="inlineStr">
        <is>
          <t>buildings</t>
        </is>
      </c>
      <c r="D4063" s="18" t="inlineStr">
        <is>
          <t>large</t>
        </is>
      </c>
      <c r="E4063" s="18" t="inlineStr">
        <is>
          <t>distance_to_river_km</t>
        </is>
      </c>
      <c r="F4063" s="18" t="inlineStr">
        <is>
          <t>spline value</t>
        </is>
      </c>
      <c r="G4063" s="18" t="n"/>
      <c r="H4063" s="33" t="n">
        <v>24.25</v>
      </c>
      <c r="I4063" s="33" t="n"/>
      <c r="J4063" s="33" t="n"/>
      <c r="K4063" s="34" t="n">
        <v>-1.077912288113972</v>
      </c>
      <c r="L4063" s="35">
        <f>IF(ISNUMBER(K4063),EXP(K4063),"")</f>
        <v/>
      </c>
      <c r="M4063" s="18" t="inlineStr">
        <is>
          <t>every value from 0.01 to 24.55 in steps of 0.01</t>
        </is>
      </c>
      <c r="N4063" s="18" t="inlineStr">
        <is>
          <t>buildings|large|distance_to_river_km</t>
        </is>
      </c>
    </row>
    <row r="4064">
      <c r="B4064" s="18" t="inlineStr">
        <is>
          <t>buildings|large|distance_to_river_km|24.26</t>
        </is>
      </c>
      <c r="C4064" s="18" t="inlineStr">
        <is>
          <t>buildings</t>
        </is>
      </c>
      <c r="D4064" s="18" t="inlineStr">
        <is>
          <t>large</t>
        </is>
      </c>
      <c r="E4064" s="18" t="inlineStr">
        <is>
          <t>distance_to_river_km</t>
        </is>
      </c>
      <c r="F4064" s="18" t="inlineStr">
        <is>
          <t>spline value</t>
        </is>
      </c>
      <c r="G4064" s="18" t="n"/>
      <c r="H4064" s="33" t="n">
        <v>24.26</v>
      </c>
      <c r="I4064" s="33" t="n"/>
      <c r="J4064" s="33" t="n"/>
      <c r="K4064" s="34" t="n">
        <v>-1.077894219217056</v>
      </c>
      <c r="L4064" s="35">
        <f>IF(ISNUMBER(K4064),EXP(K4064),"")</f>
        <v/>
      </c>
      <c r="M4064" s="18" t="inlineStr">
        <is>
          <t>every value from 0.01 to 24.55 in steps of 0.01</t>
        </is>
      </c>
      <c r="N4064" s="18" t="inlineStr">
        <is>
          <t>buildings|large|distance_to_river_km</t>
        </is>
      </c>
    </row>
    <row r="4065">
      <c r="B4065" s="18" t="inlineStr">
        <is>
          <t>buildings|large|distance_to_river_km|24.27</t>
        </is>
      </c>
      <c r="C4065" s="18" t="inlineStr">
        <is>
          <t>buildings</t>
        </is>
      </c>
      <c r="D4065" s="18" t="inlineStr">
        <is>
          <t>large</t>
        </is>
      </c>
      <c r="E4065" s="18" t="inlineStr">
        <is>
          <t>distance_to_river_km</t>
        </is>
      </c>
      <c r="F4065" s="18" t="inlineStr">
        <is>
          <t>spline value</t>
        </is>
      </c>
      <c r="G4065" s="18" t="n"/>
      <c r="H4065" s="33" t="n">
        <v>24.27</v>
      </c>
      <c r="I4065" s="33" t="n"/>
      <c r="J4065" s="33" t="n"/>
      <c r="K4065" s="34" t="n">
        <v>-1.077875934731281</v>
      </c>
      <c r="L4065" s="35">
        <f>IF(ISNUMBER(K4065),EXP(K4065),"")</f>
        <v/>
      </c>
      <c r="M4065" s="18" t="inlineStr">
        <is>
          <t>every value from 0.01 to 24.55 in steps of 0.01</t>
        </is>
      </c>
      <c r="N4065" s="18" t="inlineStr">
        <is>
          <t>buildings|large|distance_to_river_km</t>
        </is>
      </c>
    </row>
    <row r="4066">
      <c r="B4066" s="18" t="inlineStr">
        <is>
          <t>buildings|large|distance_to_river_km|24.28</t>
        </is>
      </c>
      <c r="C4066" s="18" t="inlineStr">
        <is>
          <t>buildings</t>
        </is>
      </c>
      <c r="D4066" s="18" t="inlineStr">
        <is>
          <t>large</t>
        </is>
      </c>
      <c r="E4066" s="18" t="inlineStr">
        <is>
          <t>distance_to_river_km</t>
        </is>
      </c>
      <c r="F4066" s="18" t="inlineStr">
        <is>
          <t>spline value</t>
        </is>
      </c>
      <c r="G4066" s="18" t="n"/>
      <c r="H4066" s="33" t="n">
        <v>24.28</v>
      </c>
      <c r="I4066" s="33" t="n"/>
      <c r="J4066" s="33" t="n"/>
      <c r="K4066" s="34" t="n">
        <v>-1.077857434569752</v>
      </c>
      <c r="L4066" s="35">
        <f>IF(ISNUMBER(K4066),EXP(K4066),"")</f>
        <v/>
      </c>
      <c r="M4066" s="18" t="inlineStr">
        <is>
          <t>every value from 0.01 to 24.55 in steps of 0.01</t>
        </is>
      </c>
      <c r="N4066" s="18" t="inlineStr">
        <is>
          <t>buildings|large|distance_to_river_km</t>
        </is>
      </c>
    </row>
    <row r="4067">
      <c r="B4067" s="18" t="inlineStr">
        <is>
          <t>buildings|large|distance_to_river_km|24.29</t>
        </is>
      </c>
      <c r="C4067" s="18" t="inlineStr">
        <is>
          <t>buildings</t>
        </is>
      </c>
      <c r="D4067" s="18" t="inlineStr">
        <is>
          <t>large</t>
        </is>
      </c>
      <c r="E4067" s="18" t="inlineStr">
        <is>
          <t>distance_to_river_km</t>
        </is>
      </c>
      <c r="F4067" s="18" t="inlineStr">
        <is>
          <t>spline value</t>
        </is>
      </c>
      <c r="G4067" s="18" t="n"/>
      <c r="H4067" s="33" t="n">
        <v>24.29</v>
      </c>
      <c r="I4067" s="33" t="n"/>
      <c r="J4067" s="33" t="n"/>
      <c r="K4067" s="34" t="n">
        <v>-1.077838718645573</v>
      </c>
      <c r="L4067" s="35">
        <f>IF(ISNUMBER(K4067),EXP(K4067),"")</f>
        <v/>
      </c>
      <c r="M4067" s="18" t="inlineStr">
        <is>
          <t>every value from 0.01 to 24.55 in steps of 0.01</t>
        </is>
      </c>
      <c r="N4067" s="18" t="inlineStr">
        <is>
          <t>buildings|large|distance_to_river_km</t>
        </is>
      </c>
    </row>
    <row r="4068">
      <c r="B4068" s="18" t="inlineStr">
        <is>
          <t>buildings|large|distance_to_river_km|24.30</t>
        </is>
      </c>
      <c r="C4068" s="18" t="inlineStr">
        <is>
          <t>buildings</t>
        </is>
      </c>
      <c r="D4068" s="18" t="inlineStr">
        <is>
          <t>large</t>
        </is>
      </c>
      <c r="E4068" s="18" t="inlineStr">
        <is>
          <t>distance_to_river_km</t>
        </is>
      </c>
      <c r="F4068" s="18" t="inlineStr">
        <is>
          <t>spline value</t>
        </is>
      </c>
      <c r="G4068" s="18" t="n"/>
      <c r="H4068" s="33" t="n">
        <v>24.3</v>
      </c>
      <c r="I4068" s="33" t="n"/>
      <c r="J4068" s="33" t="n"/>
      <c r="K4068" s="34" t="n">
        <v>-1.077819786871847</v>
      </c>
      <c r="L4068" s="35">
        <f>IF(ISNUMBER(K4068),EXP(K4068),"")</f>
        <v/>
      </c>
      <c r="M4068" s="18" t="inlineStr">
        <is>
          <t>every value from 0.01 to 24.55 in steps of 0.01</t>
        </is>
      </c>
      <c r="N4068" s="18" t="inlineStr">
        <is>
          <t>buildings|large|distance_to_river_km</t>
        </is>
      </c>
    </row>
    <row r="4069">
      <c r="B4069" s="18" t="inlineStr">
        <is>
          <t>buildings|large|distance_to_river_km|24.31</t>
        </is>
      </c>
      <c r="C4069" s="18" t="inlineStr">
        <is>
          <t>buildings</t>
        </is>
      </c>
      <c r="D4069" s="18" t="inlineStr">
        <is>
          <t>large</t>
        </is>
      </c>
      <c r="E4069" s="18" t="inlineStr">
        <is>
          <t>distance_to_river_km</t>
        </is>
      </c>
      <c r="F4069" s="18" t="inlineStr">
        <is>
          <t>spline value</t>
        </is>
      </c>
      <c r="G4069" s="18" t="n"/>
      <c r="H4069" s="33" t="n">
        <v>24.31</v>
      </c>
      <c r="I4069" s="33" t="n"/>
      <c r="J4069" s="33" t="n"/>
      <c r="K4069" s="34" t="n">
        <v>-1.07780063916168</v>
      </c>
      <c r="L4069" s="35">
        <f>IF(ISNUMBER(K4069),EXP(K4069),"")</f>
        <v/>
      </c>
      <c r="M4069" s="18" t="inlineStr">
        <is>
          <t>every value from 0.01 to 24.55 in steps of 0.01</t>
        </is>
      </c>
      <c r="N4069" s="18" t="inlineStr">
        <is>
          <t>buildings|large|distance_to_river_km</t>
        </is>
      </c>
    </row>
    <row r="4070">
      <c r="B4070" s="18" t="inlineStr">
        <is>
          <t>buildings|large|distance_to_river_km|24.32</t>
        </is>
      </c>
      <c r="C4070" s="18" t="inlineStr">
        <is>
          <t>buildings</t>
        </is>
      </c>
      <c r="D4070" s="18" t="inlineStr">
        <is>
          <t>large</t>
        </is>
      </c>
      <c r="E4070" s="18" t="inlineStr">
        <is>
          <t>distance_to_river_km</t>
        </is>
      </c>
      <c r="F4070" s="18" t="inlineStr">
        <is>
          <t>spline value</t>
        </is>
      </c>
      <c r="G4070" s="18" t="n"/>
      <c r="H4070" s="33" t="n">
        <v>24.32</v>
      </c>
      <c r="I4070" s="33" t="n"/>
      <c r="J4070" s="33" t="n"/>
      <c r="K4070" s="34" t="n">
        <v>-1.077781275428174</v>
      </c>
      <c r="L4070" s="35">
        <f>IF(ISNUMBER(K4070),EXP(K4070),"")</f>
        <v/>
      </c>
      <c r="M4070" s="18" t="inlineStr">
        <is>
          <t>every value from 0.01 to 24.55 in steps of 0.01</t>
        </is>
      </c>
      <c r="N4070" s="18" t="inlineStr">
        <is>
          <t>buildings|large|distance_to_river_km</t>
        </is>
      </c>
    </row>
    <row r="4071">
      <c r="B4071" s="18" t="inlineStr">
        <is>
          <t>buildings|large|distance_to_river_km|24.33</t>
        </is>
      </c>
      <c r="C4071" s="18" t="inlineStr">
        <is>
          <t>buildings</t>
        </is>
      </c>
      <c r="D4071" s="18" t="inlineStr">
        <is>
          <t>large</t>
        </is>
      </c>
      <c r="E4071" s="18" t="inlineStr">
        <is>
          <t>distance_to_river_km</t>
        </is>
      </c>
      <c r="F4071" s="18" t="inlineStr">
        <is>
          <t>spline value</t>
        </is>
      </c>
      <c r="G4071" s="18" t="n"/>
      <c r="H4071" s="33" t="n">
        <v>24.33</v>
      </c>
      <c r="I4071" s="33" t="n"/>
      <c r="J4071" s="33" t="n"/>
      <c r="K4071" s="34" t="n">
        <v>-1.077761695584434</v>
      </c>
      <c r="L4071" s="35">
        <f>IF(ISNUMBER(K4071),EXP(K4071),"")</f>
        <v/>
      </c>
      <c r="M4071" s="18" t="inlineStr">
        <is>
          <t>every value from 0.01 to 24.55 in steps of 0.01</t>
        </is>
      </c>
      <c r="N4071" s="18" t="inlineStr">
        <is>
          <t>buildings|large|distance_to_river_km</t>
        </is>
      </c>
    </row>
    <row r="4072">
      <c r="B4072" s="18" t="inlineStr">
        <is>
          <t>buildings|large|distance_to_river_km|24.34</t>
        </is>
      </c>
      <c r="C4072" s="18" t="inlineStr">
        <is>
          <t>buildings</t>
        </is>
      </c>
      <c r="D4072" s="18" t="inlineStr">
        <is>
          <t>large</t>
        </is>
      </c>
      <c r="E4072" s="18" t="inlineStr">
        <is>
          <t>distance_to_river_km</t>
        </is>
      </c>
      <c r="F4072" s="18" t="inlineStr">
        <is>
          <t>spline value</t>
        </is>
      </c>
      <c r="G4072" s="18" t="n"/>
      <c r="H4072" s="33" t="n">
        <v>24.34</v>
      </c>
      <c r="I4072" s="33" t="n"/>
      <c r="J4072" s="33" t="n"/>
      <c r="K4072" s="34" t="n">
        <v>-1.077741899543564</v>
      </c>
      <c r="L4072" s="35">
        <f>IF(ISNUMBER(K4072),EXP(K4072),"")</f>
        <v/>
      </c>
      <c r="M4072" s="18" t="inlineStr">
        <is>
          <t>every value from 0.01 to 24.55 in steps of 0.01</t>
        </is>
      </c>
      <c r="N4072" s="18" t="inlineStr">
        <is>
          <t>buildings|large|distance_to_river_km</t>
        </is>
      </c>
    </row>
    <row r="4073">
      <c r="B4073" s="18" t="inlineStr">
        <is>
          <t>buildings|large|distance_to_river_km|24.35</t>
        </is>
      </c>
      <c r="C4073" s="18" t="inlineStr">
        <is>
          <t>buildings</t>
        </is>
      </c>
      <c r="D4073" s="18" t="inlineStr">
        <is>
          <t>large</t>
        </is>
      </c>
      <c r="E4073" s="18" t="inlineStr">
        <is>
          <t>distance_to_river_km</t>
        </is>
      </c>
      <c r="F4073" s="18" t="inlineStr">
        <is>
          <t>spline value</t>
        </is>
      </c>
      <c r="G4073" s="18" t="n"/>
      <c r="H4073" s="33" t="n">
        <v>24.35</v>
      </c>
      <c r="I4073" s="33" t="n"/>
      <c r="J4073" s="33" t="n"/>
      <c r="K4073" s="34" t="n">
        <v>-1.077721887218668</v>
      </c>
      <c r="L4073" s="35">
        <f>IF(ISNUMBER(K4073),EXP(K4073),"")</f>
        <v/>
      </c>
      <c r="M4073" s="18" t="inlineStr">
        <is>
          <t>every value from 0.01 to 24.55 in steps of 0.01</t>
        </is>
      </c>
      <c r="N4073" s="18" t="inlineStr">
        <is>
          <t>buildings|large|distance_to_river_km</t>
        </is>
      </c>
    </row>
    <row r="4074">
      <c r="B4074" s="18" t="inlineStr">
        <is>
          <t>buildings|large|distance_to_river_km|24.36</t>
        </is>
      </c>
      <c r="C4074" s="18" t="inlineStr">
        <is>
          <t>buildings</t>
        </is>
      </c>
      <c r="D4074" s="18" t="inlineStr">
        <is>
          <t>large</t>
        </is>
      </c>
      <c r="E4074" s="18" t="inlineStr">
        <is>
          <t>distance_to_river_km</t>
        </is>
      </c>
      <c r="F4074" s="18" t="inlineStr">
        <is>
          <t>spline value</t>
        </is>
      </c>
      <c r="G4074" s="18" t="n"/>
      <c r="H4074" s="33" t="n">
        <v>24.36</v>
      </c>
      <c r="I4074" s="33" t="n"/>
      <c r="J4074" s="33" t="n"/>
      <c r="K4074" s="34" t="n">
        <v>-1.07770165852285</v>
      </c>
      <c r="L4074" s="35">
        <f>IF(ISNUMBER(K4074),EXP(K4074),"")</f>
        <v/>
      </c>
      <c r="M4074" s="18" t="inlineStr">
        <is>
          <t>every value from 0.01 to 24.55 in steps of 0.01</t>
        </is>
      </c>
      <c r="N4074" s="18" t="inlineStr">
        <is>
          <t>buildings|large|distance_to_river_km</t>
        </is>
      </c>
    </row>
    <row r="4075">
      <c r="B4075" s="18" t="inlineStr">
        <is>
          <t>buildings|large|distance_to_river_km|24.37</t>
        </is>
      </c>
      <c r="C4075" s="18" t="inlineStr">
        <is>
          <t>buildings</t>
        </is>
      </c>
      <c r="D4075" s="18" t="inlineStr">
        <is>
          <t>large</t>
        </is>
      </c>
      <c r="E4075" s="18" t="inlineStr">
        <is>
          <t>distance_to_river_km</t>
        </is>
      </c>
      <c r="F4075" s="18" t="inlineStr">
        <is>
          <t>spline value</t>
        </is>
      </c>
      <c r="G4075" s="18" t="n"/>
      <c r="H4075" s="33" t="n">
        <v>24.37</v>
      </c>
      <c r="I4075" s="33" t="n"/>
      <c r="J4075" s="33" t="n"/>
      <c r="K4075" s="34" t="n">
        <v>-1.077681213369214</v>
      </c>
      <c r="L4075" s="35">
        <f>IF(ISNUMBER(K4075),EXP(K4075),"")</f>
        <v/>
      </c>
      <c r="M4075" s="18" t="inlineStr">
        <is>
          <t>every value from 0.01 to 24.55 in steps of 0.01</t>
        </is>
      </c>
      <c r="N4075" s="18" t="inlineStr">
        <is>
          <t>buildings|large|distance_to_river_km</t>
        </is>
      </c>
    </row>
    <row r="4076">
      <c r="B4076" s="18" t="inlineStr">
        <is>
          <t>buildings|large|distance_to_river_km|24.38</t>
        </is>
      </c>
      <c r="C4076" s="18" t="inlineStr">
        <is>
          <t>buildings</t>
        </is>
      </c>
      <c r="D4076" s="18" t="inlineStr">
        <is>
          <t>large</t>
        </is>
      </c>
      <c r="E4076" s="18" t="inlineStr">
        <is>
          <t>distance_to_river_km</t>
        </is>
      </c>
      <c r="F4076" s="18" t="inlineStr">
        <is>
          <t>spline value</t>
        </is>
      </c>
      <c r="G4076" s="18" t="n"/>
      <c r="H4076" s="33" t="n">
        <v>24.38</v>
      </c>
      <c r="I4076" s="33" t="n"/>
      <c r="J4076" s="33" t="n"/>
      <c r="K4076" s="34" t="n">
        <v>-1.077660551670864</v>
      </c>
      <c r="L4076" s="35">
        <f>IF(ISNUMBER(K4076),EXP(K4076),"")</f>
        <v/>
      </c>
      <c r="M4076" s="18" t="inlineStr">
        <is>
          <t>every value from 0.01 to 24.55 in steps of 0.01</t>
        </is>
      </c>
      <c r="N4076" s="18" t="inlineStr">
        <is>
          <t>buildings|large|distance_to_river_km</t>
        </is>
      </c>
    </row>
    <row r="4077">
      <c r="B4077" s="18" t="inlineStr">
        <is>
          <t>buildings|large|distance_to_river_km|24.39</t>
        </is>
      </c>
      <c r="C4077" s="18" t="inlineStr">
        <is>
          <t>buildings</t>
        </is>
      </c>
      <c r="D4077" s="18" t="inlineStr">
        <is>
          <t>large</t>
        </is>
      </c>
      <c r="E4077" s="18" t="inlineStr">
        <is>
          <t>distance_to_river_km</t>
        </is>
      </c>
      <c r="F4077" s="18" t="inlineStr">
        <is>
          <t>spline value</t>
        </is>
      </c>
      <c r="G4077" s="18" t="n"/>
      <c r="H4077" s="33" t="n">
        <v>24.39</v>
      </c>
      <c r="I4077" s="33" t="n"/>
      <c r="J4077" s="33" t="n"/>
      <c r="K4077" s="34" t="n">
        <v>-1.077639673340905</v>
      </c>
      <c r="L4077" s="35">
        <f>IF(ISNUMBER(K4077),EXP(K4077),"")</f>
        <v/>
      </c>
      <c r="M4077" s="18" t="inlineStr">
        <is>
          <t>every value from 0.01 to 24.55 in steps of 0.01</t>
        </is>
      </c>
      <c r="N4077" s="18" t="inlineStr">
        <is>
          <t>buildings|large|distance_to_river_km</t>
        </is>
      </c>
    </row>
    <row r="4078">
      <c r="B4078" s="18" t="inlineStr">
        <is>
          <t>buildings|large|distance_to_river_km|24.40</t>
        </is>
      </c>
      <c r="C4078" s="18" t="inlineStr">
        <is>
          <t>buildings</t>
        </is>
      </c>
      <c r="D4078" s="18" t="inlineStr">
        <is>
          <t>large</t>
        </is>
      </c>
      <c r="E4078" s="18" t="inlineStr">
        <is>
          <t>distance_to_river_km</t>
        </is>
      </c>
      <c r="F4078" s="18" t="inlineStr">
        <is>
          <t>spline value</t>
        </is>
      </c>
      <c r="G4078" s="18" t="n"/>
      <c r="H4078" s="33" t="n">
        <v>24.4</v>
      </c>
      <c r="I4078" s="33" t="n"/>
      <c r="J4078" s="33" t="n"/>
      <c r="K4078" s="34" t="n">
        <v>-1.07761857829244</v>
      </c>
      <c r="L4078" s="35">
        <f>IF(ISNUMBER(K4078),EXP(K4078),"")</f>
        <v/>
      </c>
      <c r="M4078" s="18" t="inlineStr">
        <is>
          <t>every value from 0.01 to 24.55 in steps of 0.01</t>
        </is>
      </c>
      <c r="N4078" s="18" t="inlineStr">
        <is>
          <t>buildings|large|distance_to_river_km</t>
        </is>
      </c>
    </row>
    <row r="4079">
      <c r="B4079" s="18" t="inlineStr">
        <is>
          <t>buildings|large|distance_to_river_km|24.41</t>
        </is>
      </c>
      <c r="C4079" s="18" t="inlineStr">
        <is>
          <t>buildings</t>
        </is>
      </c>
      <c r="D4079" s="18" t="inlineStr">
        <is>
          <t>large</t>
        </is>
      </c>
      <c r="E4079" s="18" t="inlineStr">
        <is>
          <t>distance_to_river_km</t>
        </is>
      </c>
      <c r="F4079" s="18" t="inlineStr">
        <is>
          <t>spline value</t>
        </is>
      </c>
      <c r="G4079" s="18" t="n"/>
      <c r="H4079" s="33" t="n">
        <v>24.41</v>
      </c>
      <c r="I4079" s="33" t="n"/>
      <c r="J4079" s="33" t="n"/>
      <c r="K4079" s="34" t="n">
        <v>-1.077597266438573</v>
      </c>
      <c r="L4079" s="35">
        <f>IF(ISNUMBER(K4079),EXP(K4079),"")</f>
        <v/>
      </c>
      <c r="M4079" s="18" t="inlineStr">
        <is>
          <t>every value from 0.01 to 24.55 in steps of 0.01</t>
        </is>
      </c>
      <c r="N4079" s="18" t="inlineStr">
        <is>
          <t>buildings|large|distance_to_river_km</t>
        </is>
      </c>
    </row>
    <row r="4080">
      <c r="B4080" s="18" t="inlineStr">
        <is>
          <t>buildings|large|distance_to_river_km|24.42</t>
        </is>
      </c>
      <c r="C4080" s="18" t="inlineStr">
        <is>
          <t>buildings</t>
        </is>
      </c>
      <c r="D4080" s="18" t="inlineStr">
        <is>
          <t>large</t>
        </is>
      </c>
      <c r="E4080" s="18" t="inlineStr">
        <is>
          <t>distance_to_river_km</t>
        </is>
      </c>
      <c r="F4080" s="18" t="inlineStr">
        <is>
          <t>spline value</t>
        </is>
      </c>
      <c r="G4080" s="18" t="n"/>
      <c r="H4080" s="33" t="n">
        <v>24.42</v>
      </c>
      <c r="I4080" s="33" t="n"/>
      <c r="J4080" s="33" t="n"/>
      <c r="K4080" s="34" t="n">
        <v>-1.077575737692408</v>
      </c>
      <c r="L4080" s="35">
        <f>IF(ISNUMBER(K4080),EXP(K4080),"")</f>
        <v/>
      </c>
      <c r="M4080" s="18" t="inlineStr">
        <is>
          <t>every value from 0.01 to 24.55 in steps of 0.01</t>
        </is>
      </c>
      <c r="N4080" s="18" t="inlineStr">
        <is>
          <t>buildings|large|distance_to_river_km</t>
        </is>
      </c>
    </row>
    <row r="4081">
      <c r="B4081" s="18" t="inlineStr">
        <is>
          <t>buildings|large|distance_to_river_km|24.43</t>
        </is>
      </c>
      <c r="C4081" s="18" t="inlineStr">
        <is>
          <t>buildings</t>
        </is>
      </c>
      <c r="D4081" s="18" t="inlineStr">
        <is>
          <t>large</t>
        </is>
      </c>
      <c r="E4081" s="18" t="inlineStr">
        <is>
          <t>distance_to_river_km</t>
        </is>
      </c>
      <c r="F4081" s="18" t="inlineStr">
        <is>
          <t>spline value</t>
        </is>
      </c>
      <c r="G4081" s="18" t="n"/>
      <c r="H4081" s="33" t="n">
        <v>24.43</v>
      </c>
      <c r="I4081" s="33" t="n"/>
      <c r="J4081" s="33" t="n"/>
      <c r="K4081" s="34" t="n">
        <v>-1.07755399196705</v>
      </c>
      <c r="L4081" s="35">
        <f>IF(ISNUMBER(K4081),EXP(K4081),"")</f>
        <v/>
      </c>
      <c r="M4081" s="18" t="inlineStr">
        <is>
          <t>every value from 0.01 to 24.55 in steps of 0.01</t>
        </is>
      </c>
      <c r="N4081" s="18" t="inlineStr">
        <is>
          <t>buildings|large|distance_to_river_km</t>
        </is>
      </c>
    </row>
    <row r="4082">
      <c r="B4082" s="18" t="inlineStr">
        <is>
          <t>buildings|large|distance_to_river_km|24.44</t>
        </is>
      </c>
      <c r="C4082" s="18" t="inlineStr">
        <is>
          <t>buildings</t>
        </is>
      </c>
      <c r="D4082" s="18" t="inlineStr">
        <is>
          <t>large</t>
        </is>
      </c>
      <c r="E4082" s="18" t="inlineStr">
        <is>
          <t>distance_to_river_km</t>
        </is>
      </c>
      <c r="F4082" s="18" t="inlineStr">
        <is>
          <t>spline value</t>
        </is>
      </c>
      <c r="G4082" s="18" t="n"/>
      <c r="H4082" s="33" t="n">
        <v>24.44</v>
      </c>
      <c r="I4082" s="33" t="n"/>
      <c r="J4082" s="33" t="n"/>
      <c r="K4082" s="34" t="n">
        <v>-1.077532029175602</v>
      </c>
      <c r="L4082" s="35">
        <f>IF(ISNUMBER(K4082),EXP(K4082),"")</f>
        <v/>
      </c>
      <c r="M4082" s="18" t="inlineStr">
        <is>
          <t>every value from 0.01 to 24.55 in steps of 0.01</t>
        </is>
      </c>
      <c r="N4082" s="18" t="inlineStr">
        <is>
          <t>buildings|large|distance_to_river_km</t>
        </is>
      </c>
    </row>
    <row r="4083">
      <c r="B4083" s="18" t="inlineStr">
        <is>
          <t>buildings|large|distance_to_river_km|24.45</t>
        </is>
      </c>
      <c r="C4083" s="18" t="inlineStr">
        <is>
          <t>buildings</t>
        </is>
      </c>
      <c r="D4083" s="18" t="inlineStr">
        <is>
          <t>large</t>
        </is>
      </c>
      <c r="E4083" s="18" t="inlineStr">
        <is>
          <t>distance_to_river_km</t>
        </is>
      </c>
      <c r="F4083" s="18" t="inlineStr">
        <is>
          <t>spline value</t>
        </is>
      </c>
      <c r="G4083" s="18" t="n"/>
      <c r="H4083" s="33" t="n">
        <v>24.45</v>
      </c>
      <c r="I4083" s="33" t="n"/>
      <c r="J4083" s="33" t="n"/>
      <c r="K4083" s="34" t="n">
        <v>-1.077509849231169</v>
      </c>
      <c r="L4083" s="35">
        <f>IF(ISNUMBER(K4083),EXP(K4083),"")</f>
        <v/>
      </c>
      <c r="M4083" s="18" t="inlineStr">
        <is>
          <t>every value from 0.01 to 24.55 in steps of 0.01</t>
        </is>
      </c>
      <c r="N4083" s="18" t="inlineStr">
        <is>
          <t>buildings|large|distance_to_river_km</t>
        </is>
      </c>
    </row>
    <row r="4084">
      <c r="B4084" s="18" t="inlineStr">
        <is>
          <t>buildings|large|distance_to_river_km|24.46</t>
        </is>
      </c>
      <c r="C4084" s="18" t="inlineStr">
        <is>
          <t>buildings</t>
        </is>
      </c>
      <c r="D4084" s="18" t="inlineStr">
        <is>
          <t>large</t>
        </is>
      </c>
      <c r="E4084" s="18" t="inlineStr">
        <is>
          <t>distance_to_river_km</t>
        </is>
      </c>
      <c r="F4084" s="18" t="inlineStr">
        <is>
          <t>spline value</t>
        </is>
      </c>
      <c r="G4084" s="18" t="n"/>
      <c r="H4084" s="33" t="n">
        <v>24.46</v>
      </c>
      <c r="I4084" s="33" t="n"/>
      <c r="J4084" s="33" t="n"/>
      <c r="K4084" s="34" t="n">
        <v>-1.077487452046854</v>
      </c>
      <c r="L4084" s="35">
        <f>IF(ISNUMBER(K4084),EXP(K4084),"")</f>
        <v/>
      </c>
      <c r="M4084" s="18" t="inlineStr">
        <is>
          <t>every value from 0.01 to 24.55 in steps of 0.01</t>
        </is>
      </c>
      <c r="N4084" s="18" t="inlineStr">
        <is>
          <t>buildings|large|distance_to_river_km</t>
        </is>
      </c>
    </row>
    <row r="4085">
      <c r="B4085" s="18" t="inlineStr">
        <is>
          <t>buildings|large|distance_to_river_km|24.47</t>
        </is>
      </c>
      <c r="C4085" s="18" t="inlineStr">
        <is>
          <t>buildings</t>
        </is>
      </c>
      <c r="D4085" s="18" t="inlineStr">
        <is>
          <t>large</t>
        </is>
      </c>
      <c r="E4085" s="18" t="inlineStr">
        <is>
          <t>distance_to_river_km</t>
        </is>
      </c>
      <c r="F4085" s="18" t="inlineStr">
        <is>
          <t>spline value</t>
        </is>
      </c>
      <c r="G4085" s="18" t="n"/>
      <c r="H4085" s="33" t="n">
        <v>24.47</v>
      </c>
      <c r="I4085" s="33" t="n"/>
      <c r="J4085" s="33" t="n"/>
      <c r="K4085" s="34" t="n">
        <v>-1.077464837535762</v>
      </c>
      <c r="L4085" s="35">
        <f>IF(ISNUMBER(K4085),EXP(K4085),"")</f>
        <v/>
      </c>
      <c r="M4085" s="18" t="inlineStr">
        <is>
          <t>every value from 0.01 to 24.55 in steps of 0.01</t>
        </is>
      </c>
      <c r="N4085" s="18" t="inlineStr">
        <is>
          <t>buildings|large|distance_to_river_km</t>
        </is>
      </c>
    </row>
    <row r="4086">
      <c r="B4086" s="18" t="inlineStr">
        <is>
          <t>buildings|large|distance_to_river_km|24.48</t>
        </is>
      </c>
      <c r="C4086" s="18" t="inlineStr">
        <is>
          <t>buildings</t>
        </is>
      </c>
      <c r="D4086" s="18" t="inlineStr">
        <is>
          <t>large</t>
        </is>
      </c>
      <c r="E4086" s="18" t="inlineStr">
        <is>
          <t>distance_to_river_km</t>
        </is>
      </c>
      <c r="F4086" s="18" t="inlineStr">
        <is>
          <t>spline value</t>
        </is>
      </c>
      <c r="G4086" s="18" t="n"/>
      <c r="H4086" s="33" t="n">
        <v>24.48</v>
      </c>
      <c r="I4086" s="33" t="n"/>
      <c r="J4086" s="33" t="n"/>
      <c r="K4086" s="34" t="n">
        <v>-1.077442005610996</v>
      </c>
      <c r="L4086" s="35">
        <f>IF(ISNUMBER(K4086),EXP(K4086),"")</f>
        <v/>
      </c>
      <c r="M4086" s="18" t="inlineStr">
        <is>
          <t>every value from 0.01 to 24.55 in steps of 0.01</t>
        </is>
      </c>
      <c r="N4086" s="18" t="inlineStr">
        <is>
          <t>buildings|large|distance_to_river_km</t>
        </is>
      </c>
    </row>
    <row r="4087">
      <c r="B4087" s="18" t="inlineStr">
        <is>
          <t>buildings|large|distance_to_river_km|24.49</t>
        </is>
      </c>
      <c r="C4087" s="18" t="inlineStr">
        <is>
          <t>buildings</t>
        </is>
      </c>
      <c r="D4087" s="18" t="inlineStr">
        <is>
          <t>large</t>
        </is>
      </c>
      <c r="E4087" s="18" t="inlineStr">
        <is>
          <t>distance_to_river_km</t>
        </is>
      </c>
      <c r="F4087" s="18" t="inlineStr">
        <is>
          <t>spline value</t>
        </is>
      </c>
      <c r="G4087" s="18" t="n"/>
      <c r="H4087" s="33" t="n">
        <v>24.49</v>
      </c>
      <c r="I4087" s="33" t="n"/>
      <c r="J4087" s="33" t="n"/>
      <c r="K4087" s="34" t="n">
        <v>-1.077418956185661</v>
      </c>
      <c r="L4087" s="35">
        <f>IF(ISNUMBER(K4087),EXP(K4087),"")</f>
        <v/>
      </c>
      <c r="M4087" s="18" t="inlineStr">
        <is>
          <t>every value from 0.01 to 24.55 in steps of 0.01</t>
        </is>
      </c>
      <c r="N4087" s="18" t="inlineStr">
        <is>
          <t>buildings|large|distance_to_river_km</t>
        </is>
      </c>
    </row>
    <row r="4088">
      <c r="B4088" s="18" t="inlineStr">
        <is>
          <t>buildings|large|distance_to_river_km|24.50</t>
        </is>
      </c>
      <c r="C4088" s="18" t="inlineStr">
        <is>
          <t>buildings</t>
        </is>
      </c>
      <c r="D4088" s="18" t="inlineStr">
        <is>
          <t>large</t>
        </is>
      </c>
      <c r="E4088" s="18" t="inlineStr">
        <is>
          <t>distance_to_river_km</t>
        </is>
      </c>
      <c r="F4088" s="18" t="inlineStr">
        <is>
          <t>spline value</t>
        </is>
      </c>
      <c r="G4088" s="18" t="n"/>
      <c r="H4088" s="33" t="n">
        <v>24.5</v>
      </c>
      <c r="I4088" s="33" t="n"/>
      <c r="J4088" s="33" t="n"/>
      <c r="K4088" s="34" t="n">
        <v>-1.077395689172861</v>
      </c>
      <c r="L4088" s="35">
        <f>IF(ISNUMBER(K4088),EXP(K4088),"")</f>
        <v/>
      </c>
      <c r="M4088" s="18" t="inlineStr">
        <is>
          <t>every value from 0.01 to 24.55 in steps of 0.01</t>
        </is>
      </c>
      <c r="N4088" s="18" t="inlineStr">
        <is>
          <t>buildings|large|distance_to_river_km</t>
        </is>
      </c>
    </row>
    <row r="4089">
      <c r="B4089" s="18" t="inlineStr">
        <is>
          <t>buildings|large|distance_to_river_km|24.51</t>
        </is>
      </c>
      <c r="C4089" s="18" t="inlineStr">
        <is>
          <t>buildings</t>
        </is>
      </c>
      <c r="D4089" s="18" t="inlineStr">
        <is>
          <t>large</t>
        </is>
      </c>
      <c r="E4089" s="18" t="inlineStr">
        <is>
          <t>distance_to_river_km</t>
        </is>
      </c>
      <c r="F4089" s="18" t="inlineStr">
        <is>
          <t>spline value</t>
        </is>
      </c>
      <c r="G4089" s="18" t="n"/>
      <c r="H4089" s="33" t="n">
        <v>24.51</v>
      </c>
      <c r="I4089" s="33" t="n"/>
      <c r="J4089" s="33" t="n"/>
      <c r="K4089" s="34" t="n">
        <v>-1.0773722044857</v>
      </c>
      <c r="L4089" s="35">
        <f>IF(ISNUMBER(K4089),EXP(K4089),"")</f>
        <v/>
      </c>
      <c r="M4089" s="18" t="inlineStr">
        <is>
          <t>every value from 0.01 to 24.55 in steps of 0.01</t>
        </is>
      </c>
      <c r="N4089" s="18" t="inlineStr">
        <is>
          <t>buildings|large|distance_to_river_km</t>
        </is>
      </c>
    </row>
    <row r="4090">
      <c r="B4090" s="18" t="inlineStr">
        <is>
          <t>buildings|large|distance_to_river_km|24.52</t>
        </is>
      </c>
      <c r="C4090" s="18" t="inlineStr">
        <is>
          <t>buildings</t>
        </is>
      </c>
      <c r="D4090" s="18" t="inlineStr">
        <is>
          <t>large</t>
        </is>
      </c>
      <c r="E4090" s="18" t="inlineStr">
        <is>
          <t>distance_to_river_km</t>
        </is>
      </c>
      <c r="F4090" s="18" t="inlineStr">
        <is>
          <t>spline value</t>
        </is>
      </c>
      <c r="G4090" s="18" t="n"/>
      <c r="H4090" s="33" t="n">
        <v>24.52</v>
      </c>
      <c r="I4090" s="33" t="n"/>
      <c r="J4090" s="33" t="n"/>
      <c r="K4090" s="34" t="n">
        <v>-1.077348502037281</v>
      </c>
      <c r="L4090" s="35">
        <f>IF(ISNUMBER(K4090),EXP(K4090),"")</f>
        <v/>
      </c>
      <c r="M4090" s="18" t="inlineStr">
        <is>
          <t>every value from 0.01 to 24.55 in steps of 0.01</t>
        </is>
      </c>
      <c r="N4090" s="18" t="inlineStr">
        <is>
          <t>buildings|large|distance_to_river_km</t>
        </is>
      </c>
    </row>
    <row r="4091">
      <c r="B4091" s="18" t="inlineStr">
        <is>
          <t>buildings|large|distance_to_river_km|24.53</t>
        </is>
      </c>
      <c r="C4091" s="18" t="inlineStr">
        <is>
          <t>buildings</t>
        </is>
      </c>
      <c r="D4091" s="18" t="inlineStr">
        <is>
          <t>large</t>
        </is>
      </c>
      <c r="E4091" s="18" t="inlineStr">
        <is>
          <t>distance_to_river_km</t>
        </is>
      </c>
      <c r="F4091" s="18" t="inlineStr">
        <is>
          <t>spline value</t>
        </is>
      </c>
      <c r="G4091" s="18" t="n"/>
      <c r="H4091" s="33" t="n">
        <v>24.53</v>
      </c>
      <c r="I4091" s="33" t="n"/>
      <c r="J4091" s="33" t="n"/>
      <c r="K4091" s="34" t="n">
        <v>-1.077324581740709</v>
      </c>
      <c r="L4091" s="35">
        <f>IF(ISNUMBER(K4091),EXP(K4091),"")</f>
        <v/>
      </c>
      <c r="M4091" s="18" t="inlineStr">
        <is>
          <t>every value from 0.01 to 24.55 in steps of 0.01</t>
        </is>
      </c>
      <c r="N4091" s="18" t="inlineStr">
        <is>
          <t>buildings|large|distance_to_river_km</t>
        </is>
      </c>
    </row>
    <row r="4092">
      <c r="B4092" s="18" t="inlineStr">
        <is>
          <t>buildings|large|distance_to_river_km|24.54</t>
        </is>
      </c>
      <c r="C4092" s="18" t="inlineStr">
        <is>
          <t>buildings</t>
        </is>
      </c>
      <c r="D4092" s="18" t="inlineStr">
        <is>
          <t>large</t>
        </is>
      </c>
      <c r="E4092" s="18" t="inlineStr">
        <is>
          <t>distance_to_river_km</t>
        </is>
      </c>
      <c r="F4092" s="18" t="inlineStr">
        <is>
          <t>spline value</t>
        </is>
      </c>
      <c r="G4092" s="18" t="n"/>
      <c r="H4092" s="33" t="n">
        <v>24.54</v>
      </c>
      <c r="I4092" s="33" t="n"/>
      <c r="J4092" s="33" t="n"/>
      <c r="K4092" s="34" t="n">
        <v>-1.077300443509088</v>
      </c>
      <c r="L4092" s="35">
        <f>IF(ISNUMBER(K4092),EXP(K4092),"")</f>
        <v/>
      </c>
      <c r="M4092" s="18" t="inlineStr">
        <is>
          <t>every value from 0.01 to 24.55 in steps of 0.01</t>
        </is>
      </c>
      <c r="N4092" s="18" t="inlineStr">
        <is>
          <t>buildings|large|distance_to_river_km</t>
        </is>
      </c>
    </row>
    <row r="4093">
      <c r="B4093" s="18" t="inlineStr">
        <is>
          <t>buildings|large|distance_to_river_km|24.55</t>
        </is>
      </c>
      <c r="C4093" s="18" t="inlineStr">
        <is>
          <t>buildings</t>
        </is>
      </c>
      <c r="D4093" s="18" t="inlineStr">
        <is>
          <t>large</t>
        </is>
      </c>
      <c r="E4093" s="18" t="inlineStr">
        <is>
          <t>distance_to_river_km</t>
        </is>
      </c>
      <c r="F4093" s="18" t="inlineStr">
        <is>
          <t>spline value</t>
        </is>
      </c>
      <c r="G4093" s="18" t="n"/>
      <c r="H4093" s="33" t="n">
        <v>24.55</v>
      </c>
      <c r="I4093" s="33" t="n"/>
      <c r="J4093" s="33" t="n"/>
      <c r="K4093" s="34" t="n">
        <v>-1.077276087255522</v>
      </c>
      <c r="L4093" s="35">
        <f>IF(ISNUMBER(K4093),EXP(K4093),"")</f>
        <v/>
      </c>
      <c r="M4093" s="18" t="inlineStr">
        <is>
          <t>every value from 0.01 to 24.55 in steps of 0.01</t>
        </is>
      </c>
      <c r="N4093" s="18" t="inlineStr">
        <is>
          <t>buildings|large|distance_to_river_km</t>
        </is>
      </c>
    </row>
    <row r="4094">
      <c r="B4094" s="18" t="inlineStr">
        <is>
          <t>buildings|large|distance_to_river_km|MISSING</t>
        </is>
      </c>
      <c r="C4094" s="18" t="inlineStr">
        <is>
          <t>buildings</t>
        </is>
      </c>
      <c r="D4094" s="18" t="inlineStr">
        <is>
          <t>large</t>
        </is>
      </c>
      <c r="E4094" s="18" t="inlineStr">
        <is>
          <t>distance_to_river_km</t>
        </is>
      </c>
      <c r="F4094" s="18" t="inlineStr">
        <is>
          <t>spline missing</t>
        </is>
      </c>
      <c r="G4094" s="18" t="inlineStr">
        <is>
          <t>MISSING</t>
        </is>
      </c>
      <c r="H4094" s="33" t="n"/>
      <c r="I4094" s="33" t="n"/>
      <c r="J4094" s="33" t="n"/>
      <c r="K4094" s="34" t="n">
        <v>-0.4078040192454063</v>
      </c>
      <c r="L4094" s="35">
        <f>IF(ISNUMBER(K4094),EXP(K4094),"")</f>
        <v/>
      </c>
      <c r="M4094" s="18" t="inlineStr">
        <is>
          <t>a missing value takes this instead of the curve</t>
        </is>
      </c>
      <c r="N4094" s="18" t="inlineStr">
        <is>
          <t>buildings|large|distance_to_river_km</t>
        </is>
      </c>
    </row>
    <row r="4095">
      <c r="B4095" s="18" t="inlineStr">
        <is>
          <t>buildings|large|x_clay_dry|per unit</t>
        </is>
      </c>
      <c r="C4095" s="18" t="inlineStr">
        <is>
          <t>buildings</t>
        </is>
      </c>
      <c r="D4095" s="18" t="inlineStr">
        <is>
          <t>large</t>
        </is>
      </c>
      <c r="E4095" s="18" t="inlineStr">
        <is>
          <t>x_clay_dry</t>
        </is>
      </c>
      <c r="F4095" s="18" t="inlineStr">
        <is>
          <t>continuous</t>
        </is>
      </c>
      <c r="G4095" s="18" t="inlineStr">
        <is>
          <t>per unit</t>
        </is>
      </c>
      <c r="H4095" s="33" t="n"/>
      <c r="I4095" s="33" t="n"/>
      <c r="J4095" s="33" t="n"/>
      <c r="K4095" s="34" t="n">
        <v>0.8787439248640401</v>
      </c>
      <c r="L4095" s="35">
        <f>IF(ISNUMBER(K4095),EXP(K4095),"")</f>
        <v/>
      </c>
      <c r="M4095" s="18" t="inlineStr">
        <is>
          <t>coalesce((soil_type = 'clay') x dry_summer_index, 0) (sql/11, A28)</t>
        </is>
      </c>
      <c r="N4095" s="18" t="inlineStr">
        <is>
          <t>buildings|large|x_clay_dry</t>
        </is>
      </c>
    </row>
    <row r="4096">
      <c r="B4096" s="18" t="inlineStr">
        <is>
          <t>buildings|large|x_fz3_rain|per unit</t>
        </is>
      </c>
      <c r="C4096" s="18" t="inlineStr">
        <is>
          <t>buildings</t>
        </is>
      </c>
      <c r="D4096" s="18" t="inlineStr">
        <is>
          <t>large</t>
        </is>
      </c>
      <c r="E4096" s="18" t="inlineStr">
        <is>
          <t>x_fz3_rain</t>
        </is>
      </c>
      <c r="F4096" s="18" t="inlineStr">
        <is>
          <t>continuous</t>
        </is>
      </c>
      <c r="G4096" s="18" t="inlineStr">
        <is>
          <t>per unit</t>
        </is>
      </c>
      <c r="H4096" s="33" t="n"/>
      <c r="I4096" s="33" t="n"/>
      <c r="J4096" s="33" t="n"/>
      <c r="K4096" s="34" t="n">
        <v>0.4848779797892746</v>
      </c>
      <c r="L4096" s="35">
        <f>IF(ISNUMBER(K4096),EXP(K4096),"")</f>
        <v/>
      </c>
      <c r="M4096" s="18" t="inlineStr">
        <is>
          <t>coalesce((coalesce(flood_zone, 99) &gt;= 3) x rainfall_mm / 1000, 0): a missing flood zone counts as 3 or above (sql/11, A28)</t>
        </is>
      </c>
      <c r="N4096" s="18" t="inlineStr">
        <is>
          <t>buildings|large|x_fz3_rain</t>
        </is>
      </c>
    </row>
    <row r="4097">
      <c r="B4097" s="18" t="inlineStr">
        <is>
          <t>buildings|large|trend|coefficient per year</t>
        </is>
      </c>
      <c r="C4097" s="18" t="inlineStr">
        <is>
          <t>buildings</t>
        </is>
      </c>
      <c r="D4097" s="18" t="inlineStr">
        <is>
          <t>large</t>
        </is>
      </c>
      <c r="E4097" s="18" t="inlineStr">
        <is>
          <t>trend</t>
        </is>
      </c>
      <c r="F4097" s="18" t="inlineStr">
        <is>
          <t>trend</t>
        </is>
      </c>
      <c r="G4097" s="18" t="inlineStr">
        <is>
          <t>coefficient per year</t>
        </is>
      </c>
      <c r="H4097" s="33" t="n"/>
      <c r="I4097" s="33" t="n"/>
      <c r="J4097" s="33" t="n"/>
      <c r="K4097" s="34" t="n">
        <v>0.04587525922327018</v>
      </c>
      <c r="L4097" s="35">
        <f>IF(ISNUMBER(K4097),EXP(K4097),"")</f>
        <v/>
      </c>
      <c r="M4097" s="18" t="inlineStr">
        <is>
          <t>no year term of its own: the small-claim model's slope, from this GLM's origin</t>
        </is>
      </c>
      <c r="N4097" s="18" t="inlineStr">
        <is>
          <t>buildings|large|trend</t>
        </is>
      </c>
    </row>
    <row r="4098">
      <c r="B4098" s="18" t="inlineStr">
        <is>
          <t>buildings|large|trend|origin (exposure-weighted mean fitting year)</t>
        </is>
      </c>
      <c r="C4098" s="18" t="inlineStr">
        <is>
          <t>buildings</t>
        </is>
      </c>
      <c r="D4098" s="18" t="inlineStr">
        <is>
          <t>large</t>
        </is>
      </c>
      <c r="E4098" s="18" t="inlineStr">
        <is>
          <t>trend</t>
        </is>
      </c>
      <c r="F4098" s="18" t="inlineStr">
        <is>
          <t>trend</t>
        </is>
      </c>
      <c r="G4098" s="18" t="inlineStr">
        <is>
          <t>origin (exposure-weighted mean fitting year)</t>
        </is>
      </c>
      <c r="H4098" s="33" t="n">
        <v>2022.523298765705</v>
      </c>
      <c r="I4098" s="33" t="n"/>
      <c r="J4098" s="33" t="n"/>
      <c r="K4098" s="34" t="n"/>
      <c r="L4098" s="35">
        <f>IF(ISNUMBER(K4098),EXP(K4098),"")</f>
        <v/>
      </c>
      <c r="M4098" s="18" t="n"/>
      <c r="N4098" s="18" t="inlineStr">
        <is>
          <t>buildings|large|trend</t>
        </is>
      </c>
    </row>
    <row r="4099">
      <c r="B4099" s="18" t="inlineStr">
        <is>
          <t>buildings|large|trend|log contribution in 2025</t>
        </is>
      </c>
      <c r="C4099" s="18" t="inlineStr">
        <is>
          <t>buildings</t>
        </is>
      </c>
      <c r="D4099" s="18" t="inlineStr">
        <is>
          <t>large</t>
        </is>
      </c>
      <c r="E4099" s="18" t="inlineStr">
        <is>
          <t>trend</t>
        </is>
      </c>
      <c r="F4099" s="18" t="inlineStr">
        <is>
          <t>trend</t>
        </is>
      </c>
      <c r="G4099" s="18" t="inlineStr">
        <is>
          <t>log contribution in 2025</t>
        </is>
      </c>
      <c r="H4099" s="33" t="n">
        <v>2.476701234295206</v>
      </c>
      <c r="I4099" s="33" t="n"/>
      <c r="J4099" s="33" t="n"/>
      <c r="K4099" s="34" t="n">
        <v>0.1136193111418858</v>
      </c>
      <c r="L4099" s="35">
        <f>IF(ISNUMBER(K4099),EXP(K4099),"")</f>
        <v/>
      </c>
      <c r="M4099" s="18" t="inlineStr">
        <is>
          <t>value = 2025 - origin; multiplier 1.1203255482391414</t>
        </is>
      </c>
      <c r="N4099" s="18" t="inlineStr">
        <is>
          <t>buildings|large|trend</t>
        </is>
      </c>
    </row>
    <row r="4100">
      <c r="B4100" s="18" t="inlineStr">
        <is>
          <t>buildings|large|ln(exposure)|</t>
        </is>
      </c>
      <c r="C4100" s="18" t="inlineStr">
        <is>
          <t>buildings</t>
        </is>
      </c>
      <c r="D4100" s="18" t="inlineStr">
        <is>
          <t>large</t>
        </is>
      </c>
      <c r="E4100" s="18" t="inlineStr">
        <is>
          <t>ln(exposure)</t>
        </is>
      </c>
      <c r="F4100" s="18" t="inlineStr">
        <is>
          <t>offset</t>
        </is>
      </c>
      <c r="G4100" s="18" t="n"/>
      <c r="H4100" s="33" t="n"/>
      <c r="I4100" s="33" t="n"/>
      <c r="J4100" s="33" t="n"/>
      <c r="K4100" s="34" t="n"/>
      <c r="L4100" s="35">
        <f>IF(ISNUMBER(K4100),EXP(K4100),"")</f>
        <v/>
      </c>
      <c r="M4100" s="18" t="inlineStr">
        <is>
          <t>add ln(exposure in years), exposure = (period end - period start + 1) / 365 (D-01)</t>
        </is>
      </c>
      <c r="N4100" s="18" t="inlineStr">
        <is>
          <t>buildings|large|ln(exposure)</t>
        </is>
      </c>
    </row>
    <row r="4101">
      <c r="B4101" s="18" t="inlineStr">
        <is>
          <t>buildings|large|Pareto adjustment|</t>
        </is>
      </c>
      <c r="C4101" s="18" t="inlineStr">
        <is>
          <t>buildings</t>
        </is>
      </c>
      <c r="D4101" s="18" t="inlineStr">
        <is>
          <t>large</t>
        </is>
      </c>
      <c r="E4101" s="18" t="inlineStr">
        <is>
          <t>Pareto adjustment</t>
        </is>
      </c>
      <c r="F4101" s="18" t="inlineStr">
        <is>
          <t>scale</t>
        </is>
      </c>
      <c r="G4101" s="18" t="n"/>
      <c r="H4101" s="33" t="n">
        <v>1.025390161682695</v>
      </c>
      <c r="I4101" s="33" t="n"/>
      <c r="J4101" s="33" t="n"/>
      <c r="K4101" s="34" t="n">
        <v>0.02507318570732789</v>
      </c>
      <c r="L4101" s="35">
        <f>IF(ISNUMBER(K4101),EXP(K4101),"")</f>
        <v/>
      </c>
      <c r="M4101" s="18" t="inlineStr">
        <is>
          <t>large-claim GLM scaled to the generalised Pareto mean excess</t>
        </is>
      </c>
      <c r="N4101" s="18" t="inlineStr">
        <is>
          <t>buildings|large|Pareto adjustment</t>
        </is>
      </c>
    </row>
    <row r="4102">
      <c r="B4102" s="18" t="inlineStr">
        <is>
          <t>contents|small|(intercept)|</t>
        </is>
      </c>
      <c r="C4102" s="18" t="inlineStr">
        <is>
          <t>contents</t>
        </is>
      </c>
      <c r="D4102" s="18" t="inlineStr">
        <is>
          <t>small</t>
        </is>
      </c>
      <c r="E4102" s="18" t="inlineStr">
        <is>
          <t>(intercept)</t>
        </is>
      </c>
      <c r="F4102" s="18" t="inlineStr">
        <is>
          <t>intercept</t>
        </is>
      </c>
      <c r="G4102" s="18" t="n"/>
      <c r="H4102" s="33" t="n"/>
      <c r="I4102" s="33" t="n"/>
      <c r="J4102" s="33" t="n"/>
      <c r="K4102" s="34" t="n">
        <v>-3.261040565314625</v>
      </c>
      <c r="L4102" s="35">
        <f>IF(ISNUMBER(K4102),EXP(K4102),"")</f>
        <v/>
      </c>
      <c r="M4102" s="18" t="n"/>
      <c r="N4102" s="18" t="inlineStr">
        <is>
          <t>contents|small|(intercept)</t>
        </is>
      </c>
    </row>
    <row r="4103">
      <c r="B4103" s="18" t="inlineStr">
        <is>
          <t>contents|small|f_flood_zone|1</t>
        </is>
      </c>
      <c r="C4103" s="18" t="inlineStr">
        <is>
          <t>contents</t>
        </is>
      </c>
      <c r="D4103" s="18" t="inlineStr">
        <is>
          <t>small</t>
        </is>
      </c>
      <c r="E4103" s="18" t="inlineStr">
        <is>
          <t>f_flood_zone</t>
        </is>
      </c>
      <c r="F4103" s="18" t="inlineStr">
        <is>
          <t>categorical</t>
        </is>
      </c>
      <c r="G4103" s="18" t="inlineStr">
        <is>
          <t>1</t>
        </is>
      </c>
      <c r="H4103" s="33" t="n"/>
      <c r="I4103" s="33" t="n"/>
      <c r="J4103" s="33" t="n"/>
      <c r="K4103" s="34" t="n">
        <v>0</v>
      </c>
      <c r="L4103" s="35">
        <f>IF(ISNUMBER(K4103),EXP(K4103),"")</f>
        <v/>
      </c>
      <c r="M4103" s="18" t="inlineStr">
        <is>
          <t>base level</t>
        </is>
      </c>
      <c r="N4103" s="18" t="inlineStr">
        <is>
          <t>contents|small|f_flood_zone</t>
        </is>
      </c>
    </row>
    <row r="4104">
      <c r="B4104" s="18" t="inlineStr">
        <is>
          <t>contents|small|f_flood_zone|2</t>
        </is>
      </c>
      <c r="C4104" s="18" t="inlineStr">
        <is>
          <t>contents</t>
        </is>
      </c>
      <c r="D4104" s="18" t="inlineStr">
        <is>
          <t>small</t>
        </is>
      </c>
      <c r="E4104" s="18" t="inlineStr">
        <is>
          <t>f_flood_zone</t>
        </is>
      </c>
      <c r="F4104" s="18" t="inlineStr">
        <is>
          <t>categorical</t>
        </is>
      </c>
      <c r="G4104" s="18" t="inlineStr">
        <is>
          <t>2</t>
        </is>
      </c>
      <c r="H4104" s="33" t="n"/>
      <c r="I4104" s="33" t="n"/>
      <c r="J4104" s="33" t="n"/>
      <c r="K4104" s="34" t="n">
        <v>0.04029481153261003</v>
      </c>
      <c r="L4104" s="35">
        <f>IF(ISNUMBER(K4104),EXP(K4104),"")</f>
        <v/>
      </c>
      <c r="M4104" s="18" t="n"/>
      <c r="N4104" s="18" t="inlineStr">
        <is>
          <t>contents|small|f_flood_zone</t>
        </is>
      </c>
    </row>
    <row r="4105">
      <c r="B4105" s="18" t="inlineStr">
        <is>
          <t>contents|small|f_flood_zone|3</t>
        </is>
      </c>
      <c r="C4105" s="18" t="inlineStr">
        <is>
          <t>contents</t>
        </is>
      </c>
      <c r="D4105" s="18" t="inlineStr">
        <is>
          <t>small</t>
        </is>
      </c>
      <c r="E4105" s="18" t="inlineStr">
        <is>
          <t>f_flood_zone</t>
        </is>
      </c>
      <c r="F4105" s="18" t="inlineStr">
        <is>
          <t>categorical</t>
        </is>
      </c>
      <c r="G4105" s="18" t="inlineStr">
        <is>
          <t>3</t>
        </is>
      </c>
      <c r="H4105" s="33" t="n"/>
      <c r="I4105" s="33" t="n"/>
      <c r="J4105" s="33" t="n"/>
      <c r="K4105" s="34" t="n">
        <v>0.2912588638243479</v>
      </c>
      <c r="L4105" s="35">
        <f>IF(ISNUMBER(K4105),EXP(K4105),"")</f>
        <v/>
      </c>
      <c r="M4105" s="18" t="n"/>
      <c r="N4105" s="18" t="inlineStr">
        <is>
          <t>contents|small|f_flood_zone</t>
        </is>
      </c>
    </row>
    <row r="4106">
      <c r="B4106" s="18" t="inlineStr">
        <is>
          <t>contents|small|f_flood_zone|4</t>
        </is>
      </c>
      <c r="C4106" s="18" t="inlineStr">
        <is>
          <t>contents</t>
        </is>
      </c>
      <c r="D4106" s="18" t="inlineStr">
        <is>
          <t>small</t>
        </is>
      </c>
      <c r="E4106" s="18" t="inlineStr">
        <is>
          <t>f_flood_zone</t>
        </is>
      </c>
      <c r="F4106" s="18" t="inlineStr">
        <is>
          <t>categorical</t>
        </is>
      </c>
      <c r="G4106" s="18" t="inlineStr">
        <is>
          <t>4</t>
        </is>
      </c>
      <c r="H4106" s="33" t="n"/>
      <c r="I4106" s="33" t="n"/>
      <c r="J4106" s="33" t="n"/>
      <c r="K4106" s="34" t="n">
        <v>0.6774039572566979</v>
      </c>
      <c r="L4106" s="35">
        <f>IF(ISNUMBER(K4106),EXP(K4106),"")</f>
        <v/>
      </c>
      <c r="M4106" s="18" t="n"/>
      <c r="N4106" s="18" t="inlineStr">
        <is>
          <t>contents|small|f_flood_zone</t>
        </is>
      </c>
    </row>
    <row r="4107">
      <c r="B4107" s="18" t="inlineStr">
        <is>
          <t>contents|small|f_flood_zone|5</t>
        </is>
      </c>
      <c r="C4107" s="18" t="inlineStr">
        <is>
          <t>contents</t>
        </is>
      </c>
      <c r="D4107" s="18" t="inlineStr">
        <is>
          <t>small</t>
        </is>
      </c>
      <c r="E4107" s="18" t="inlineStr">
        <is>
          <t>f_flood_zone</t>
        </is>
      </c>
      <c r="F4107" s="18" t="inlineStr">
        <is>
          <t>categorical</t>
        </is>
      </c>
      <c r="G4107" s="18" t="inlineStr">
        <is>
          <t>5</t>
        </is>
      </c>
      <c r="H4107" s="33" t="n"/>
      <c r="I4107" s="33" t="n"/>
      <c r="J4107" s="33" t="n"/>
      <c r="K4107" s="34" t="n">
        <v>1.422230525256633</v>
      </c>
      <c r="L4107" s="35">
        <f>IF(ISNUMBER(K4107),EXP(K4107),"")</f>
        <v/>
      </c>
      <c r="M4107" s="18" t="n"/>
      <c r="N4107" s="18" t="inlineStr">
        <is>
          <t>contents|small|f_flood_zone</t>
        </is>
      </c>
    </row>
    <row r="4108">
      <c r="B4108" s="18" t="inlineStr">
        <is>
          <t>contents|small|f_flood_zone|MISSING</t>
        </is>
      </c>
      <c r="C4108" s="18" t="inlineStr">
        <is>
          <t>contents</t>
        </is>
      </c>
      <c r="D4108" s="18" t="inlineStr">
        <is>
          <t>small</t>
        </is>
      </c>
      <c r="E4108" s="18" t="inlineStr">
        <is>
          <t>f_flood_zone</t>
        </is>
      </c>
      <c r="F4108" s="18" t="inlineStr">
        <is>
          <t>categorical</t>
        </is>
      </c>
      <c r="G4108" s="18" t="inlineStr">
        <is>
          <t>MISSING</t>
        </is>
      </c>
      <c r="H4108" s="33" t="n"/>
      <c r="I4108" s="33" t="n"/>
      <c r="J4108" s="33" t="n"/>
      <c r="K4108" s="34" t="n">
        <v>0.5454159037860657</v>
      </c>
      <c r="L4108" s="35">
        <f>IF(ISNUMBER(K4108),EXP(K4108),"")</f>
        <v/>
      </c>
      <c r="M4108" s="18" t="n"/>
      <c r="N4108" s="18" t="inlineStr">
        <is>
          <t>contents|small|f_flood_zone</t>
        </is>
      </c>
    </row>
    <row r="4109">
      <c r="B4109" s="18" t="inlineStr">
        <is>
          <t>contents|small|f_flood_zone|(any other level)</t>
        </is>
      </c>
      <c r="C4109" s="18" t="inlineStr">
        <is>
          <t>contents</t>
        </is>
      </c>
      <c r="D4109" s="18" t="inlineStr">
        <is>
          <t>small</t>
        </is>
      </c>
      <c r="E4109" s="18" t="inlineStr">
        <is>
          <t>f_flood_zone</t>
        </is>
      </c>
      <c r="F4109" s="18" t="inlineStr">
        <is>
          <t>categorical</t>
        </is>
      </c>
      <c r="G4109" s="18" t="inlineStr">
        <is>
          <t>(any other level)</t>
        </is>
      </c>
      <c r="H4109" s="33" t="n"/>
      <c r="I4109" s="33" t="n"/>
      <c r="J4109" s="33" t="n"/>
      <c r="K4109" s="34" t="n">
        <v>0</v>
      </c>
      <c r="L4109" s="35">
        <f>IF(ISNUMBER(K4109),EXP(K4109),"")</f>
        <v/>
      </c>
      <c r="M4109" s="18" t="inlineStr">
        <is>
          <t>a level the fit did not see (including MISSING where no row is listed) scores as the base level</t>
        </is>
      </c>
      <c r="N4109" s="18" t="inlineStr">
        <is>
          <t>contents|small|f_flood_zone</t>
        </is>
      </c>
    </row>
    <row r="4110">
      <c r="B4110" s="18" t="inlineStr">
        <is>
          <t>contents|small|f_tenure|owner</t>
        </is>
      </c>
      <c r="C4110" s="18" t="inlineStr">
        <is>
          <t>contents</t>
        </is>
      </c>
      <c r="D4110" s="18" t="inlineStr">
        <is>
          <t>small</t>
        </is>
      </c>
      <c r="E4110" s="18" t="inlineStr">
        <is>
          <t>f_tenure</t>
        </is>
      </c>
      <c r="F4110" s="18" t="inlineStr">
        <is>
          <t>categorical</t>
        </is>
      </c>
      <c r="G4110" s="18" t="inlineStr">
        <is>
          <t>owner</t>
        </is>
      </c>
      <c r="H4110" s="33" t="n"/>
      <c r="I4110" s="33" t="n"/>
      <c r="J4110" s="33" t="n"/>
      <c r="K4110" s="34" t="n">
        <v>0</v>
      </c>
      <c r="L4110" s="35">
        <f>IF(ISNUMBER(K4110),EXP(K4110),"")</f>
        <v/>
      </c>
      <c r="M4110" s="18" t="inlineStr">
        <is>
          <t>base level</t>
        </is>
      </c>
      <c r="N4110" s="18" t="inlineStr">
        <is>
          <t>contents|small|f_tenure</t>
        </is>
      </c>
    </row>
    <row r="4111">
      <c r="B4111" s="18" t="inlineStr">
        <is>
          <t>contents|small|f_tenure|renter</t>
        </is>
      </c>
      <c r="C4111" s="18" t="inlineStr">
        <is>
          <t>contents</t>
        </is>
      </c>
      <c r="D4111" s="18" t="inlineStr">
        <is>
          <t>small</t>
        </is>
      </c>
      <c r="E4111" s="18" t="inlineStr">
        <is>
          <t>f_tenure</t>
        </is>
      </c>
      <c r="F4111" s="18" t="inlineStr">
        <is>
          <t>categorical</t>
        </is>
      </c>
      <c r="G4111" s="18" t="inlineStr">
        <is>
          <t>renter</t>
        </is>
      </c>
      <c r="H4111" s="33" t="n"/>
      <c r="I4111" s="33" t="n"/>
      <c r="J4111" s="33" t="n"/>
      <c r="K4111" s="34" t="n">
        <v>0.1148755322105511</v>
      </c>
      <c r="L4111" s="35">
        <f>IF(ISNUMBER(K4111),EXP(K4111),"")</f>
        <v/>
      </c>
      <c r="M4111" s="18" t="n"/>
      <c r="N4111" s="18" t="inlineStr">
        <is>
          <t>contents|small|f_tenure</t>
        </is>
      </c>
    </row>
    <row r="4112">
      <c r="B4112" s="18" t="inlineStr">
        <is>
          <t>contents|small|f_tenure|(any other level)</t>
        </is>
      </c>
      <c r="C4112" s="18" t="inlineStr">
        <is>
          <t>contents</t>
        </is>
      </c>
      <c r="D4112" s="18" t="inlineStr">
        <is>
          <t>small</t>
        </is>
      </c>
      <c r="E4112" s="18" t="inlineStr">
        <is>
          <t>f_tenure</t>
        </is>
      </c>
      <c r="F4112" s="18" t="inlineStr">
        <is>
          <t>categorical</t>
        </is>
      </c>
      <c r="G4112" s="18" t="inlineStr">
        <is>
          <t>(any other level)</t>
        </is>
      </c>
      <c r="H4112" s="33" t="n"/>
      <c r="I4112" s="33" t="n"/>
      <c r="J4112" s="33" t="n"/>
      <c r="K4112" s="34" t="n">
        <v>0</v>
      </c>
      <c r="L4112" s="35">
        <f>IF(ISNUMBER(K4112),EXP(K4112),"")</f>
        <v/>
      </c>
      <c r="M4112" s="18" t="inlineStr">
        <is>
          <t>a level the fit did not see (including MISSING where no row is listed) scores as the base level</t>
        </is>
      </c>
      <c r="N4112" s="18" t="inlineStr">
        <is>
          <t>contents|small|f_tenure</t>
        </is>
      </c>
    </row>
    <row r="4113">
      <c r="B4113" s="18" t="inlineStr">
        <is>
          <t>contents|small|f_segment|mature_affluent</t>
        </is>
      </c>
      <c r="C4113" s="18" t="inlineStr">
        <is>
          <t>contents</t>
        </is>
      </c>
      <c r="D4113" s="18" t="inlineStr">
        <is>
          <t>small</t>
        </is>
      </c>
      <c r="E4113" s="18" t="inlineStr">
        <is>
          <t>f_segment</t>
        </is>
      </c>
      <c r="F4113" s="18" t="inlineStr">
        <is>
          <t>categorical</t>
        </is>
      </c>
      <c r="G4113" s="18" t="inlineStr">
        <is>
          <t>mature_affluent</t>
        </is>
      </c>
      <c r="H4113" s="33" t="n"/>
      <c r="I4113" s="33" t="n"/>
      <c r="J4113" s="33" t="n"/>
      <c r="K4113" s="34" t="n">
        <v>0</v>
      </c>
      <c r="L4113" s="35">
        <f>IF(ISNUMBER(K4113),EXP(K4113),"")</f>
        <v/>
      </c>
      <c r="M4113" s="18" t="inlineStr">
        <is>
          <t>base level</t>
        </is>
      </c>
      <c r="N4113" s="18" t="inlineStr">
        <is>
          <t>contents|small|f_segment</t>
        </is>
      </c>
    </row>
    <row r="4114">
      <c r="B4114" s="18" t="inlineStr">
        <is>
          <t>contents|small|f_segment|mature_budget</t>
        </is>
      </c>
      <c r="C4114" s="18" t="inlineStr">
        <is>
          <t>contents</t>
        </is>
      </c>
      <c r="D4114" s="18" t="inlineStr">
        <is>
          <t>small</t>
        </is>
      </c>
      <c r="E4114" s="18" t="inlineStr">
        <is>
          <t>f_segment</t>
        </is>
      </c>
      <c r="F4114" s="18" t="inlineStr">
        <is>
          <t>categorical</t>
        </is>
      </c>
      <c r="G4114" s="18" t="inlineStr">
        <is>
          <t>mature_budget</t>
        </is>
      </c>
      <c r="H4114" s="33" t="n"/>
      <c r="I4114" s="33" t="n"/>
      <c r="J4114" s="33" t="n"/>
      <c r="K4114" s="34" t="n">
        <v>0.0163309097698048</v>
      </c>
      <c r="L4114" s="35">
        <f>IF(ISNUMBER(K4114),EXP(K4114),"")</f>
        <v/>
      </c>
      <c r="M4114" s="18" t="n"/>
      <c r="N4114" s="18" t="inlineStr">
        <is>
          <t>contents|small|f_segment</t>
        </is>
      </c>
    </row>
    <row r="4115">
      <c r="B4115" s="18" t="inlineStr">
        <is>
          <t>contents|small|f_segment|mature_mainstream</t>
        </is>
      </c>
      <c r="C4115" s="18" t="inlineStr">
        <is>
          <t>contents</t>
        </is>
      </c>
      <c r="D4115" s="18" t="inlineStr">
        <is>
          <t>small</t>
        </is>
      </c>
      <c r="E4115" s="18" t="inlineStr">
        <is>
          <t>f_segment</t>
        </is>
      </c>
      <c r="F4115" s="18" t="inlineStr">
        <is>
          <t>categorical</t>
        </is>
      </c>
      <c r="G4115" s="18" t="inlineStr">
        <is>
          <t>mature_mainstream</t>
        </is>
      </c>
      <c r="H4115" s="33" t="n"/>
      <c r="I4115" s="33" t="n"/>
      <c r="J4115" s="33" t="n"/>
      <c r="K4115" s="34" t="n">
        <v>0.01945643145405209</v>
      </c>
      <c r="L4115" s="35">
        <f>IF(ISNUMBER(K4115),EXP(K4115),"")</f>
        <v/>
      </c>
      <c r="M4115" s="18" t="n"/>
      <c r="N4115" s="18" t="inlineStr">
        <is>
          <t>contents|small|f_segment</t>
        </is>
      </c>
    </row>
    <row r="4116">
      <c r="B4116" s="18" t="inlineStr">
        <is>
          <t>contents|small|f_segment|midlife_affluent</t>
        </is>
      </c>
      <c r="C4116" s="18" t="inlineStr">
        <is>
          <t>contents</t>
        </is>
      </c>
      <c r="D4116" s="18" t="inlineStr">
        <is>
          <t>small</t>
        </is>
      </c>
      <c r="E4116" s="18" t="inlineStr">
        <is>
          <t>f_segment</t>
        </is>
      </c>
      <c r="F4116" s="18" t="inlineStr">
        <is>
          <t>categorical</t>
        </is>
      </c>
      <c r="G4116" s="18" t="inlineStr">
        <is>
          <t>midlife_affluent</t>
        </is>
      </c>
      <c r="H4116" s="33" t="n"/>
      <c r="I4116" s="33" t="n"/>
      <c r="J4116" s="33" t="n"/>
      <c r="K4116" s="34" t="n">
        <v>-0.1176612530541595</v>
      </c>
      <c r="L4116" s="35">
        <f>IF(ISNUMBER(K4116),EXP(K4116),"")</f>
        <v/>
      </c>
      <c r="M4116" s="18" t="n"/>
      <c r="N4116" s="18" t="inlineStr">
        <is>
          <t>contents|small|f_segment</t>
        </is>
      </c>
    </row>
    <row r="4117">
      <c r="B4117" s="18" t="inlineStr">
        <is>
          <t>contents|small|f_segment|midlife_budget</t>
        </is>
      </c>
      <c r="C4117" s="18" t="inlineStr">
        <is>
          <t>contents</t>
        </is>
      </c>
      <c r="D4117" s="18" t="inlineStr">
        <is>
          <t>small</t>
        </is>
      </c>
      <c r="E4117" s="18" t="inlineStr">
        <is>
          <t>f_segment</t>
        </is>
      </c>
      <c r="F4117" s="18" t="inlineStr">
        <is>
          <t>categorical</t>
        </is>
      </c>
      <c r="G4117" s="18" t="inlineStr">
        <is>
          <t>midlife_budget</t>
        </is>
      </c>
      <c r="H4117" s="33" t="n"/>
      <c r="I4117" s="33" t="n"/>
      <c r="J4117" s="33" t="n"/>
      <c r="K4117" s="34" t="n">
        <v>-0.01340081518872016</v>
      </c>
      <c r="L4117" s="35">
        <f>IF(ISNUMBER(K4117),EXP(K4117),"")</f>
        <v/>
      </c>
      <c r="M4117" s="18" t="n"/>
      <c r="N4117" s="18" t="inlineStr">
        <is>
          <t>contents|small|f_segment</t>
        </is>
      </c>
    </row>
    <row r="4118">
      <c r="B4118" s="18" t="inlineStr">
        <is>
          <t>contents|small|f_segment|midlife_mainstream</t>
        </is>
      </c>
      <c r="C4118" s="18" t="inlineStr">
        <is>
          <t>contents</t>
        </is>
      </c>
      <c r="D4118" s="18" t="inlineStr">
        <is>
          <t>small</t>
        </is>
      </c>
      <c r="E4118" s="18" t="inlineStr">
        <is>
          <t>f_segment</t>
        </is>
      </c>
      <c r="F4118" s="18" t="inlineStr">
        <is>
          <t>categorical</t>
        </is>
      </c>
      <c r="G4118" s="18" t="inlineStr">
        <is>
          <t>midlife_mainstream</t>
        </is>
      </c>
      <c r="H4118" s="33" t="n"/>
      <c r="I4118" s="33" t="n"/>
      <c r="J4118" s="33" t="n"/>
      <c r="K4118" s="34" t="n">
        <v>-0.04039405935763327</v>
      </c>
      <c r="L4118" s="35">
        <f>IF(ISNUMBER(K4118),EXP(K4118),"")</f>
        <v/>
      </c>
      <c r="M4118" s="18" t="n"/>
      <c r="N4118" s="18" t="inlineStr">
        <is>
          <t>contents|small|f_segment</t>
        </is>
      </c>
    </row>
    <row r="4119">
      <c r="B4119" s="18" t="inlineStr">
        <is>
          <t>contents|small|f_segment|senior_affluent</t>
        </is>
      </c>
      <c r="C4119" s="18" t="inlineStr">
        <is>
          <t>contents</t>
        </is>
      </c>
      <c r="D4119" s="18" t="inlineStr">
        <is>
          <t>small</t>
        </is>
      </c>
      <c r="E4119" s="18" t="inlineStr">
        <is>
          <t>f_segment</t>
        </is>
      </c>
      <c r="F4119" s="18" t="inlineStr">
        <is>
          <t>categorical</t>
        </is>
      </c>
      <c r="G4119" s="18" t="inlineStr">
        <is>
          <t>senior_affluent</t>
        </is>
      </c>
      <c r="H4119" s="33" t="n"/>
      <c r="I4119" s="33" t="n"/>
      <c r="J4119" s="33" t="n"/>
      <c r="K4119" s="34" t="n">
        <v>0.08609155949229277</v>
      </c>
      <c r="L4119" s="35">
        <f>IF(ISNUMBER(K4119),EXP(K4119),"")</f>
        <v/>
      </c>
      <c r="M4119" s="18" t="n"/>
      <c r="N4119" s="18" t="inlineStr">
        <is>
          <t>contents|small|f_segment</t>
        </is>
      </c>
    </row>
    <row r="4120">
      <c r="B4120" s="18" t="inlineStr">
        <is>
          <t>contents|small|f_segment|senior_budget</t>
        </is>
      </c>
      <c r="C4120" s="18" t="inlineStr">
        <is>
          <t>contents</t>
        </is>
      </c>
      <c r="D4120" s="18" t="inlineStr">
        <is>
          <t>small</t>
        </is>
      </c>
      <c r="E4120" s="18" t="inlineStr">
        <is>
          <t>f_segment</t>
        </is>
      </c>
      <c r="F4120" s="18" t="inlineStr">
        <is>
          <t>categorical</t>
        </is>
      </c>
      <c r="G4120" s="18" t="inlineStr">
        <is>
          <t>senior_budget</t>
        </is>
      </c>
      <c r="H4120" s="33" t="n"/>
      <c r="I4120" s="33" t="n"/>
      <c r="J4120" s="33" t="n"/>
      <c r="K4120" s="34" t="n">
        <v>0.2032207750573326</v>
      </c>
      <c r="L4120" s="35">
        <f>IF(ISNUMBER(K4120),EXP(K4120),"")</f>
        <v/>
      </c>
      <c r="M4120" s="18" t="n"/>
      <c r="N4120" s="18" t="inlineStr">
        <is>
          <t>contents|small|f_segment</t>
        </is>
      </c>
    </row>
    <row r="4121">
      <c r="B4121" s="18" t="inlineStr">
        <is>
          <t>contents|small|f_segment|senior_mainstream</t>
        </is>
      </c>
      <c r="C4121" s="18" t="inlineStr">
        <is>
          <t>contents</t>
        </is>
      </c>
      <c r="D4121" s="18" t="inlineStr">
        <is>
          <t>small</t>
        </is>
      </c>
      <c r="E4121" s="18" t="inlineStr">
        <is>
          <t>f_segment</t>
        </is>
      </c>
      <c r="F4121" s="18" t="inlineStr">
        <is>
          <t>categorical</t>
        </is>
      </c>
      <c r="G4121" s="18" t="inlineStr">
        <is>
          <t>senior_mainstream</t>
        </is>
      </c>
      <c r="H4121" s="33" t="n"/>
      <c r="I4121" s="33" t="n"/>
      <c r="J4121" s="33" t="n"/>
      <c r="K4121" s="34" t="n">
        <v>0.1603578595995993</v>
      </c>
      <c r="L4121" s="35">
        <f>IF(ISNUMBER(K4121),EXP(K4121),"")</f>
        <v/>
      </c>
      <c r="M4121" s="18" t="n"/>
      <c r="N4121" s="18" t="inlineStr">
        <is>
          <t>contents|small|f_segment</t>
        </is>
      </c>
    </row>
    <row r="4122">
      <c r="B4122" s="18" t="inlineStr">
        <is>
          <t>contents|small|f_segment|young_affluent</t>
        </is>
      </c>
      <c r="C4122" s="18" t="inlineStr">
        <is>
          <t>contents</t>
        </is>
      </c>
      <c r="D4122" s="18" t="inlineStr">
        <is>
          <t>small</t>
        </is>
      </c>
      <c r="E4122" s="18" t="inlineStr">
        <is>
          <t>f_segment</t>
        </is>
      </c>
      <c r="F4122" s="18" t="inlineStr">
        <is>
          <t>categorical</t>
        </is>
      </c>
      <c r="G4122" s="18" t="inlineStr">
        <is>
          <t>young_affluent</t>
        </is>
      </c>
      <c r="H4122" s="33" t="n"/>
      <c r="I4122" s="33" t="n"/>
      <c r="J4122" s="33" t="n"/>
      <c r="K4122" s="34" t="n">
        <v>0.08015549922580588</v>
      </c>
      <c r="L4122" s="35">
        <f>IF(ISNUMBER(K4122),EXP(K4122),"")</f>
        <v/>
      </c>
      <c r="M4122" s="18" t="n"/>
      <c r="N4122" s="18" t="inlineStr">
        <is>
          <t>contents|small|f_segment</t>
        </is>
      </c>
    </row>
    <row r="4123">
      <c r="B4123" s="18" t="inlineStr">
        <is>
          <t>contents|small|f_segment|young_budget</t>
        </is>
      </c>
      <c r="C4123" s="18" t="inlineStr">
        <is>
          <t>contents</t>
        </is>
      </c>
      <c r="D4123" s="18" t="inlineStr">
        <is>
          <t>small</t>
        </is>
      </c>
      <c r="E4123" s="18" t="inlineStr">
        <is>
          <t>f_segment</t>
        </is>
      </c>
      <c r="F4123" s="18" t="inlineStr">
        <is>
          <t>categorical</t>
        </is>
      </c>
      <c r="G4123" s="18" t="inlineStr">
        <is>
          <t>young_budget</t>
        </is>
      </c>
      <c r="H4123" s="33" t="n"/>
      <c r="I4123" s="33" t="n"/>
      <c r="J4123" s="33" t="n"/>
      <c r="K4123" s="34" t="n">
        <v>0.2179713596577531</v>
      </c>
      <c r="L4123" s="35">
        <f>IF(ISNUMBER(K4123),EXP(K4123),"")</f>
        <v/>
      </c>
      <c r="M4123" s="18" t="n"/>
      <c r="N4123" s="18" t="inlineStr">
        <is>
          <t>contents|small|f_segment</t>
        </is>
      </c>
    </row>
    <row r="4124">
      <c r="B4124" s="18" t="inlineStr">
        <is>
          <t>contents|small|f_segment|young_mainstream</t>
        </is>
      </c>
      <c r="C4124" s="18" t="inlineStr">
        <is>
          <t>contents</t>
        </is>
      </c>
      <c r="D4124" s="18" t="inlineStr">
        <is>
          <t>small</t>
        </is>
      </c>
      <c r="E4124" s="18" t="inlineStr">
        <is>
          <t>f_segment</t>
        </is>
      </c>
      <c r="F4124" s="18" t="inlineStr">
        <is>
          <t>categorical</t>
        </is>
      </c>
      <c r="G4124" s="18" t="inlineStr">
        <is>
          <t>young_mainstream</t>
        </is>
      </c>
      <c r="H4124" s="33" t="n"/>
      <c r="I4124" s="33" t="n"/>
      <c r="J4124" s="33" t="n"/>
      <c r="K4124" s="34" t="n">
        <v>0.123506059285386</v>
      </c>
      <c r="L4124" s="35">
        <f>IF(ISNUMBER(K4124),EXP(K4124),"")</f>
        <v/>
      </c>
      <c r="M4124" s="18" t="n"/>
      <c r="N4124" s="18" t="inlineStr">
        <is>
          <t>contents|small|f_segment</t>
        </is>
      </c>
    </row>
    <row r="4125">
      <c r="B4125" s="18" t="inlineStr">
        <is>
          <t>contents|small|f_segment|(any other level)</t>
        </is>
      </c>
      <c r="C4125" s="18" t="inlineStr">
        <is>
          <t>contents</t>
        </is>
      </c>
      <c r="D4125" s="18" t="inlineStr">
        <is>
          <t>small</t>
        </is>
      </c>
      <c r="E4125" s="18" t="inlineStr">
        <is>
          <t>f_segment</t>
        </is>
      </c>
      <c r="F4125" s="18" t="inlineStr">
        <is>
          <t>categorical</t>
        </is>
      </c>
      <c r="G4125" s="18" t="inlineStr">
        <is>
          <t>(any other level)</t>
        </is>
      </c>
      <c r="H4125" s="33" t="n"/>
      <c r="I4125" s="33" t="n"/>
      <c r="J4125" s="33" t="n"/>
      <c r="K4125" s="34" t="n">
        <v>0</v>
      </c>
      <c r="L4125" s="35">
        <f>IF(ISNUMBER(K4125),EXP(K4125),"")</f>
        <v/>
      </c>
      <c r="M4125" s="18" t="inlineStr">
        <is>
          <t>a level the fit did not see (including MISSING where no row is listed) scores as the base level</t>
        </is>
      </c>
      <c r="N4125" s="18" t="inlineStr">
        <is>
          <t>contents|small|f_segment</t>
        </is>
      </c>
    </row>
    <row r="4126">
      <c r="B4126" s="18" t="inlineStr">
        <is>
          <t>contents|small|f_prior_claims|0</t>
        </is>
      </c>
      <c r="C4126" s="18" t="inlineStr">
        <is>
          <t>contents</t>
        </is>
      </c>
      <c r="D4126" s="18" t="inlineStr">
        <is>
          <t>small</t>
        </is>
      </c>
      <c r="E4126" s="18" t="inlineStr">
        <is>
          <t>f_prior_claims</t>
        </is>
      </c>
      <c r="F4126" s="18" t="inlineStr">
        <is>
          <t>categorical</t>
        </is>
      </c>
      <c r="G4126" s="18" t="inlineStr">
        <is>
          <t>0</t>
        </is>
      </c>
      <c r="H4126" s="33" t="n"/>
      <c r="I4126" s="33" t="n"/>
      <c r="J4126" s="33" t="n"/>
      <c r="K4126" s="34" t="n">
        <v>0</v>
      </c>
      <c r="L4126" s="35">
        <f>IF(ISNUMBER(K4126),EXP(K4126),"")</f>
        <v/>
      </c>
      <c r="M4126" s="18" t="inlineStr">
        <is>
          <t>base level</t>
        </is>
      </c>
      <c r="N4126" s="18" t="inlineStr">
        <is>
          <t>contents|small|f_prior_claims</t>
        </is>
      </c>
    </row>
    <row r="4127">
      <c r="B4127" s="18" t="inlineStr">
        <is>
          <t>contents|small|f_prior_claims|1</t>
        </is>
      </c>
      <c r="C4127" s="18" t="inlineStr">
        <is>
          <t>contents</t>
        </is>
      </c>
      <c r="D4127" s="18" t="inlineStr">
        <is>
          <t>small</t>
        </is>
      </c>
      <c r="E4127" s="18" t="inlineStr">
        <is>
          <t>f_prior_claims</t>
        </is>
      </c>
      <c r="F4127" s="18" t="inlineStr">
        <is>
          <t>categorical</t>
        </is>
      </c>
      <c r="G4127" s="18" t="inlineStr">
        <is>
          <t>1</t>
        </is>
      </c>
      <c r="H4127" s="33" t="n"/>
      <c r="I4127" s="33" t="n"/>
      <c r="J4127" s="33" t="n"/>
      <c r="K4127" s="34" t="n">
        <v>0.2187374872766479</v>
      </c>
      <c r="L4127" s="35">
        <f>IF(ISNUMBER(K4127),EXP(K4127),"")</f>
        <v/>
      </c>
      <c r="M4127" s="18" t="n"/>
      <c r="N4127" s="18" t="inlineStr">
        <is>
          <t>contents|small|f_prior_claims</t>
        </is>
      </c>
    </row>
    <row r="4128">
      <c r="B4128" s="18" t="inlineStr">
        <is>
          <t>contents|small|f_prior_claims|2</t>
        </is>
      </c>
      <c r="C4128" s="18" t="inlineStr">
        <is>
          <t>contents</t>
        </is>
      </c>
      <c r="D4128" s="18" t="inlineStr">
        <is>
          <t>small</t>
        </is>
      </c>
      <c r="E4128" s="18" t="inlineStr">
        <is>
          <t>f_prior_claims</t>
        </is>
      </c>
      <c r="F4128" s="18" t="inlineStr">
        <is>
          <t>categorical</t>
        </is>
      </c>
      <c r="G4128" s="18" t="inlineStr">
        <is>
          <t>2</t>
        </is>
      </c>
      <c r="H4128" s="33" t="n"/>
      <c r="I4128" s="33" t="n"/>
      <c r="J4128" s="33" t="n"/>
      <c r="K4128" s="34" t="n">
        <v>0.4408211066198017</v>
      </c>
      <c r="L4128" s="35">
        <f>IF(ISNUMBER(K4128),EXP(K4128),"")</f>
        <v/>
      </c>
      <c r="M4128" s="18" t="n"/>
      <c r="N4128" s="18" t="inlineStr">
        <is>
          <t>contents|small|f_prior_claims</t>
        </is>
      </c>
    </row>
    <row r="4129">
      <c r="B4129" s="18" t="inlineStr">
        <is>
          <t>contents|small|f_prior_claims|OTHER</t>
        </is>
      </c>
      <c r="C4129" s="18" t="inlineStr">
        <is>
          <t>contents</t>
        </is>
      </c>
      <c r="D4129" s="18" t="inlineStr">
        <is>
          <t>small</t>
        </is>
      </c>
      <c r="E4129" s="18" t="inlineStr">
        <is>
          <t>f_prior_claims</t>
        </is>
      </c>
      <c r="F4129" s="18" t="inlineStr">
        <is>
          <t>categorical</t>
        </is>
      </c>
      <c r="G4129" s="18" t="inlineStr">
        <is>
          <t>OTHER</t>
        </is>
      </c>
      <c r="H4129" s="33" t="n"/>
      <c r="I4129" s="33" t="n"/>
      <c r="J4129" s="33" t="n"/>
      <c r="K4129" s="34" t="n">
        <v>0.7772837758997279</v>
      </c>
      <c r="L4129" s="35">
        <f>IF(ISNUMBER(K4129),EXP(K4129),"")</f>
        <v/>
      </c>
      <c r="M4129" s="18" t="n"/>
      <c r="N4129" s="18" t="inlineStr">
        <is>
          <t>contents|small|f_prior_claims</t>
        </is>
      </c>
    </row>
    <row r="4130">
      <c r="B4130" s="18" t="inlineStr">
        <is>
          <t>contents|small|f_prior_claims|(any other level)</t>
        </is>
      </c>
      <c r="C4130" s="18" t="inlineStr">
        <is>
          <t>contents</t>
        </is>
      </c>
      <c r="D4130" s="18" t="inlineStr">
        <is>
          <t>small</t>
        </is>
      </c>
      <c r="E4130" s="18" t="inlineStr">
        <is>
          <t>f_prior_claims</t>
        </is>
      </c>
      <c r="F4130" s="18" t="inlineStr">
        <is>
          <t>categorical</t>
        </is>
      </c>
      <c r="G4130" s="18" t="inlineStr">
        <is>
          <t>(any other level)</t>
        </is>
      </c>
      <c r="H4130" s="33" t="n"/>
      <c r="I4130" s="33" t="n"/>
      <c r="J4130" s="33" t="n"/>
      <c r="K4130" s="34" t="n">
        <v>0</v>
      </c>
      <c r="L4130" s="35">
        <f>IF(ISNUMBER(K4130),EXP(K4130),"")</f>
        <v/>
      </c>
      <c r="M4130" s="18" t="inlineStr">
        <is>
          <t>a level the fit did not see (including MISSING where no row is listed) scores as the base level</t>
        </is>
      </c>
      <c r="N4130" s="18" t="inlineStr">
        <is>
          <t>contents|small|f_prior_claims</t>
        </is>
      </c>
    </row>
    <row r="4131">
      <c r="B4131" s="18" t="inlineStr">
        <is>
          <t>contents|small|f_missed_pay|0</t>
        </is>
      </c>
      <c r="C4131" s="18" t="inlineStr">
        <is>
          <t>contents</t>
        </is>
      </c>
      <c r="D4131" s="18" t="inlineStr">
        <is>
          <t>small</t>
        </is>
      </c>
      <c r="E4131" s="18" t="inlineStr">
        <is>
          <t>f_missed_pay</t>
        </is>
      </c>
      <c r="F4131" s="18" t="inlineStr">
        <is>
          <t>categorical</t>
        </is>
      </c>
      <c r="G4131" s="18" t="inlineStr">
        <is>
          <t>0</t>
        </is>
      </c>
      <c r="H4131" s="33" t="n"/>
      <c r="I4131" s="33" t="n"/>
      <c r="J4131" s="33" t="n"/>
      <c r="K4131" s="34" t="n">
        <v>0</v>
      </c>
      <c r="L4131" s="35">
        <f>IF(ISNUMBER(K4131),EXP(K4131),"")</f>
        <v/>
      </c>
      <c r="M4131" s="18" t="inlineStr">
        <is>
          <t>base level</t>
        </is>
      </c>
      <c r="N4131" s="18" t="inlineStr">
        <is>
          <t>contents|small|f_missed_pay</t>
        </is>
      </c>
    </row>
    <row r="4132">
      <c r="B4132" s="18" t="inlineStr">
        <is>
          <t>contents|small|f_missed_pay|1</t>
        </is>
      </c>
      <c r="C4132" s="18" t="inlineStr">
        <is>
          <t>contents</t>
        </is>
      </c>
      <c r="D4132" s="18" t="inlineStr">
        <is>
          <t>small</t>
        </is>
      </c>
      <c r="E4132" s="18" t="inlineStr">
        <is>
          <t>f_missed_pay</t>
        </is>
      </c>
      <c r="F4132" s="18" t="inlineStr">
        <is>
          <t>categorical</t>
        </is>
      </c>
      <c r="G4132" s="18" t="inlineStr">
        <is>
          <t>1</t>
        </is>
      </c>
      <c r="H4132" s="33" t="n"/>
      <c r="I4132" s="33" t="n"/>
      <c r="J4132" s="33" t="n"/>
      <c r="K4132" s="34" t="n">
        <v>0.3308611069728233</v>
      </c>
      <c r="L4132" s="35">
        <f>IF(ISNUMBER(K4132),EXP(K4132),"")</f>
        <v/>
      </c>
      <c r="M4132" s="18" t="n"/>
      <c r="N4132" s="18" t="inlineStr">
        <is>
          <t>contents|small|f_missed_pay</t>
        </is>
      </c>
    </row>
    <row r="4133">
      <c r="B4133" s="18" t="inlineStr">
        <is>
          <t>contents|small|f_missed_pay|2</t>
        </is>
      </c>
      <c r="C4133" s="18" t="inlineStr">
        <is>
          <t>contents</t>
        </is>
      </c>
      <c r="D4133" s="18" t="inlineStr">
        <is>
          <t>small</t>
        </is>
      </c>
      <c r="E4133" s="18" t="inlineStr">
        <is>
          <t>f_missed_pay</t>
        </is>
      </c>
      <c r="F4133" s="18" t="inlineStr">
        <is>
          <t>categorical</t>
        </is>
      </c>
      <c r="G4133" s="18" t="inlineStr">
        <is>
          <t>2</t>
        </is>
      </c>
      <c r="H4133" s="33" t="n"/>
      <c r="I4133" s="33" t="n"/>
      <c r="J4133" s="33" t="n"/>
      <c r="K4133" s="34" t="n">
        <v>0.2789772321463485</v>
      </c>
      <c r="L4133" s="35">
        <f>IF(ISNUMBER(K4133),EXP(K4133),"")</f>
        <v/>
      </c>
      <c r="M4133" s="18" t="n"/>
      <c r="N4133" s="18" t="inlineStr">
        <is>
          <t>contents|small|f_missed_pay</t>
        </is>
      </c>
    </row>
    <row r="4134">
      <c r="B4134" s="18" t="inlineStr">
        <is>
          <t>contents|small|f_missed_pay|OTHER</t>
        </is>
      </c>
      <c r="C4134" s="18" t="inlineStr">
        <is>
          <t>contents</t>
        </is>
      </c>
      <c r="D4134" s="18" t="inlineStr">
        <is>
          <t>small</t>
        </is>
      </c>
      <c r="E4134" s="18" t="inlineStr">
        <is>
          <t>f_missed_pay</t>
        </is>
      </c>
      <c r="F4134" s="18" t="inlineStr">
        <is>
          <t>categorical</t>
        </is>
      </c>
      <c r="G4134" s="18" t="inlineStr">
        <is>
          <t>OTHER</t>
        </is>
      </c>
      <c r="H4134" s="33" t="n"/>
      <c r="I4134" s="33" t="n"/>
      <c r="J4134" s="33" t="n"/>
      <c r="K4134" s="34" t="n">
        <v>0.5614170178111232</v>
      </c>
      <c r="L4134" s="35">
        <f>IF(ISNUMBER(K4134),EXP(K4134),"")</f>
        <v/>
      </c>
      <c r="M4134" s="18" t="n"/>
      <c r="N4134" s="18" t="inlineStr">
        <is>
          <t>contents|small|f_missed_pay</t>
        </is>
      </c>
    </row>
    <row r="4135">
      <c r="B4135" s="18" t="inlineStr">
        <is>
          <t>contents|small|f_missed_pay|(any other level)</t>
        </is>
      </c>
      <c r="C4135" s="18" t="inlineStr">
        <is>
          <t>contents</t>
        </is>
      </c>
      <c r="D4135" s="18" t="inlineStr">
        <is>
          <t>small</t>
        </is>
      </c>
      <c r="E4135" s="18" t="inlineStr">
        <is>
          <t>f_missed_pay</t>
        </is>
      </c>
      <c r="F4135" s="18" t="inlineStr">
        <is>
          <t>categorical</t>
        </is>
      </c>
      <c r="G4135" s="18" t="inlineStr">
        <is>
          <t>(any other level)</t>
        </is>
      </c>
      <c r="H4135" s="33" t="n"/>
      <c r="I4135" s="33" t="n"/>
      <c r="J4135" s="33" t="n"/>
      <c r="K4135" s="34" t="n">
        <v>0</v>
      </c>
      <c r="L4135" s="35">
        <f>IF(ISNUMBER(K4135),EXP(K4135),"")</f>
        <v/>
      </c>
      <c r="M4135" s="18" t="inlineStr">
        <is>
          <t>a level the fit did not see (including MISSING where no row is listed) scores as the base level</t>
        </is>
      </c>
      <c r="N4135" s="18" t="inlineStr">
        <is>
          <t>contents|small|f_missed_pay</t>
        </is>
      </c>
    </row>
    <row r="4136">
      <c r="B4136" s="18" t="inlineStr">
        <is>
          <t>contents|small|f_vol_xs|0</t>
        </is>
      </c>
      <c r="C4136" s="18" t="inlineStr">
        <is>
          <t>contents</t>
        </is>
      </c>
      <c r="D4136" s="18" t="inlineStr">
        <is>
          <t>small</t>
        </is>
      </c>
      <c r="E4136" s="18" t="inlineStr">
        <is>
          <t>f_vol_xs</t>
        </is>
      </c>
      <c r="F4136" s="18" t="inlineStr">
        <is>
          <t>categorical</t>
        </is>
      </c>
      <c r="G4136" s="18" t="inlineStr">
        <is>
          <t>0</t>
        </is>
      </c>
      <c r="H4136" s="33" t="n"/>
      <c r="I4136" s="33" t="n"/>
      <c r="J4136" s="33" t="n"/>
      <c r="K4136" s="34" t="n">
        <v>0</v>
      </c>
      <c r="L4136" s="35">
        <f>IF(ISNUMBER(K4136),EXP(K4136),"")</f>
        <v/>
      </c>
      <c r="M4136" s="18" t="inlineStr">
        <is>
          <t>base level</t>
        </is>
      </c>
      <c r="N4136" s="18" t="inlineStr">
        <is>
          <t>contents|small|f_vol_xs</t>
        </is>
      </c>
    </row>
    <row r="4137">
      <c r="B4137" s="18" t="inlineStr">
        <is>
          <t>contents|small|f_vol_xs|1000</t>
        </is>
      </c>
      <c r="C4137" s="18" t="inlineStr">
        <is>
          <t>contents</t>
        </is>
      </c>
      <c r="D4137" s="18" t="inlineStr">
        <is>
          <t>small</t>
        </is>
      </c>
      <c r="E4137" s="18" t="inlineStr">
        <is>
          <t>f_vol_xs</t>
        </is>
      </c>
      <c r="F4137" s="18" t="inlineStr">
        <is>
          <t>categorical</t>
        </is>
      </c>
      <c r="G4137" s="18" t="inlineStr">
        <is>
          <t>1000</t>
        </is>
      </c>
      <c r="H4137" s="33" t="n"/>
      <c r="I4137" s="33" t="n"/>
      <c r="J4137" s="33" t="n"/>
      <c r="K4137" s="34" t="n">
        <v>-0.2746045629547875</v>
      </c>
      <c r="L4137" s="35">
        <f>IF(ISNUMBER(K4137),EXP(K4137),"")</f>
        <v/>
      </c>
      <c r="M4137" s="18" t="n"/>
      <c r="N4137" s="18" t="inlineStr">
        <is>
          <t>contents|small|f_vol_xs</t>
        </is>
      </c>
    </row>
    <row r="4138">
      <c r="B4138" s="18" t="inlineStr">
        <is>
          <t>contents|small|f_vol_xs|250</t>
        </is>
      </c>
      <c r="C4138" s="18" t="inlineStr">
        <is>
          <t>contents</t>
        </is>
      </c>
      <c r="D4138" s="18" t="inlineStr">
        <is>
          <t>small</t>
        </is>
      </c>
      <c r="E4138" s="18" t="inlineStr">
        <is>
          <t>f_vol_xs</t>
        </is>
      </c>
      <c r="F4138" s="18" t="inlineStr">
        <is>
          <t>categorical</t>
        </is>
      </c>
      <c r="G4138" s="18" t="inlineStr">
        <is>
          <t>250</t>
        </is>
      </c>
      <c r="H4138" s="33" t="n"/>
      <c r="I4138" s="33" t="n"/>
      <c r="J4138" s="33" t="n"/>
      <c r="K4138" s="34" t="n">
        <v>-0.05844561210572545</v>
      </c>
      <c r="L4138" s="35">
        <f>IF(ISNUMBER(K4138),EXP(K4138),"")</f>
        <v/>
      </c>
      <c r="M4138" s="18" t="n"/>
      <c r="N4138" s="18" t="inlineStr">
        <is>
          <t>contents|small|f_vol_xs</t>
        </is>
      </c>
    </row>
    <row r="4139">
      <c r="B4139" s="18" t="inlineStr">
        <is>
          <t>contents|small|f_vol_xs|500</t>
        </is>
      </c>
      <c r="C4139" s="18" t="inlineStr">
        <is>
          <t>contents</t>
        </is>
      </c>
      <c r="D4139" s="18" t="inlineStr">
        <is>
          <t>small</t>
        </is>
      </c>
      <c r="E4139" s="18" t="inlineStr">
        <is>
          <t>f_vol_xs</t>
        </is>
      </c>
      <c r="F4139" s="18" t="inlineStr">
        <is>
          <t>categorical</t>
        </is>
      </c>
      <c r="G4139" s="18" t="inlineStr">
        <is>
          <t>500</t>
        </is>
      </c>
      <c r="H4139" s="33" t="n"/>
      <c r="I4139" s="33" t="n"/>
      <c r="J4139" s="33" t="n"/>
      <c r="K4139" s="34" t="n">
        <v>-0.3521571962995692</v>
      </c>
      <c r="L4139" s="35">
        <f>IF(ISNUMBER(K4139),EXP(K4139),"")</f>
        <v/>
      </c>
      <c r="M4139" s="18" t="n"/>
      <c r="N4139" s="18" t="inlineStr">
        <is>
          <t>contents|small|f_vol_xs</t>
        </is>
      </c>
    </row>
    <row r="4140">
      <c r="B4140" s="18" t="inlineStr">
        <is>
          <t>contents|small|f_vol_xs|(any other level)</t>
        </is>
      </c>
      <c r="C4140" s="18" t="inlineStr">
        <is>
          <t>contents</t>
        </is>
      </c>
      <c r="D4140" s="18" t="inlineStr">
        <is>
          <t>small</t>
        </is>
      </c>
      <c r="E4140" s="18" t="inlineStr">
        <is>
          <t>f_vol_xs</t>
        </is>
      </c>
      <c r="F4140" s="18" t="inlineStr">
        <is>
          <t>categorical</t>
        </is>
      </c>
      <c r="G4140" s="18" t="inlineStr">
        <is>
          <t>(any other level)</t>
        </is>
      </c>
      <c r="H4140" s="33" t="n"/>
      <c r="I4140" s="33" t="n"/>
      <c r="J4140" s="33" t="n"/>
      <c r="K4140" s="34" t="n">
        <v>0</v>
      </c>
      <c r="L4140" s="35">
        <f>IF(ISNUMBER(K4140),EXP(K4140),"")</f>
        <v/>
      </c>
      <c r="M4140" s="18" t="inlineStr">
        <is>
          <t>a level the fit did not see (including MISSING where no row is listed) scores as the base level</t>
        </is>
      </c>
      <c r="N4140" s="18" t="inlineStr">
        <is>
          <t>contents|small|f_vol_xs</t>
        </is>
      </c>
    </row>
    <row r="4141">
      <c r="B4141" s="18" t="inlineStr">
        <is>
          <t>contents|small|f_security|MISSING</t>
        </is>
      </c>
      <c r="C4141" s="18" t="inlineStr">
        <is>
          <t>contents</t>
        </is>
      </c>
      <c r="D4141" s="18" t="inlineStr">
        <is>
          <t>small</t>
        </is>
      </c>
      <c r="E4141" s="18" t="inlineStr">
        <is>
          <t>f_security</t>
        </is>
      </c>
      <c r="F4141" s="18" t="inlineStr">
        <is>
          <t>categorical</t>
        </is>
      </c>
      <c r="G4141" s="18" t="inlineStr">
        <is>
          <t>MISSING</t>
        </is>
      </c>
      <c r="H4141" s="33" t="n"/>
      <c r="I4141" s="33" t="n"/>
      <c r="J4141" s="33" t="n"/>
      <c r="K4141" s="34" t="n">
        <v>0</v>
      </c>
      <c r="L4141" s="35">
        <f>IF(ISNUMBER(K4141),EXP(K4141),"")</f>
        <v/>
      </c>
      <c r="M4141" s="18" t="inlineStr">
        <is>
          <t>base level</t>
        </is>
      </c>
      <c r="N4141" s="18" t="inlineStr">
        <is>
          <t>contents|small|f_security</t>
        </is>
      </c>
    </row>
    <row r="4142">
      <c r="B4142" s="18" t="inlineStr">
        <is>
          <t>contents|small|f_security|alarm_and_locks</t>
        </is>
      </c>
      <c r="C4142" s="18" t="inlineStr">
        <is>
          <t>contents</t>
        </is>
      </c>
      <c r="D4142" s="18" t="inlineStr">
        <is>
          <t>small</t>
        </is>
      </c>
      <c r="E4142" s="18" t="inlineStr">
        <is>
          <t>f_security</t>
        </is>
      </c>
      <c r="F4142" s="18" t="inlineStr">
        <is>
          <t>categorical</t>
        </is>
      </c>
      <c r="G4142" s="18" t="inlineStr">
        <is>
          <t>alarm_and_locks</t>
        </is>
      </c>
      <c r="H4142" s="33" t="n"/>
      <c r="I4142" s="33" t="n"/>
      <c r="J4142" s="33" t="n"/>
      <c r="K4142" s="34" t="n">
        <v>-0.1234154856003741</v>
      </c>
      <c r="L4142" s="35">
        <f>IF(ISNUMBER(K4142),EXP(K4142),"")</f>
        <v/>
      </c>
      <c r="M4142" s="18" t="n"/>
      <c r="N4142" s="18" t="inlineStr">
        <is>
          <t>contents|small|f_security</t>
        </is>
      </c>
    </row>
    <row r="4143">
      <c r="B4143" s="18" t="inlineStr">
        <is>
          <t>contents|small|f_security|locks</t>
        </is>
      </c>
      <c r="C4143" s="18" t="inlineStr">
        <is>
          <t>contents</t>
        </is>
      </c>
      <c r="D4143" s="18" t="inlineStr">
        <is>
          <t>small</t>
        </is>
      </c>
      <c r="E4143" s="18" t="inlineStr">
        <is>
          <t>f_security</t>
        </is>
      </c>
      <c r="F4143" s="18" t="inlineStr">
        <is>
          <t>categorical</t>
        </is>
      </c>
      <c r="G4143" s="18" t="inlineStr">
        <is>
          <t>locks</t>
        </is>
      </c>
      <c r="H4143" s="33" t="n"/>
      <c r="I4143" s="33" t="n"/>
      <c r="J4143" s="33" t="n"/>
      <c r="K4143" s="34" t="n">
        <v>-0.01219206751853905</v>
      </c>
      <c r="L4143" s="35">
        <f>IF(ISNUMBER(K4143),EXP(K4143),"")</f>
        <v/>
      </c>
      <c r="M4143" s="18" t="n"/>
      <c r="N4143" s="18" t="inlineStr">
        <is>
          <t>contents|small|f_security</t>
        </is>
      </c>
    </row>
    <row r="4144">
      <c r="B4144" s="18" t="inlineStr">
        <is>
          <t>contents|small|f_security|standard</t>
        </is>
      </c>
      <c r="C4144" s="18" t="inlineStr">
        <is>
          <t>contents</t>
        </is>
      </c>
      <c r="D4144" s="18" t="inlineStr">
        <is>
          <t>small</t>
        </is>
      </c>
      <c r="E4144" s="18" t="inlineStr">
        <is>
          <t>f_security</t>
        </is>
      </c>
      <c r="F4144" s="18" t="inlineStr">
        <is>
          <t>categorical</t>
        </is>
      </c>
      <c r="G4144" s="18" t="inlineStr">
        <is>
          <t>standard</t>
        </is>
      </c>
      <c r="H4144" s="33" t="n"/>
      <c r="I4144" s="33" t="n"/>
      <c r="J4144" s="33" t="n"/>
      <c r="K4144" s="34" t="n">
        <v>0.01771214951289919</v>
      </c>
      <c r="L4144" s="35">
        <f>IF(ISNUMBER(K4144),EXP(K4144),"")</f>
        <v/>
      </c>
      <c r="M4144" s="18" t="n"/>
      <c r="N4144" s="18" t="inlineStr">
        <is>
          <t>contents|small|f_security</t>
        </is>
      </c>
    </row>
    <row r="4145">
      <c r="B4145" s="18" t="inlineStr">
        <is>
          <t>contents|small|f_security|(any other level)</t>
        </is>
      </c>
      <c r="C4145" s="18" t="inlineStr">
        <is>
          <t>contents</t>
        </is>
      </c>
      <c r="D4145" s="18" t="inlineStr">
        <is>
          <t>small</t>
        </is>
      </c>
      <c r="E4145" s="18" t="inlineStr">
        <is>
          <t>f_security</t>
        </is>
      </c>
      <c r="F4145" s="18" t="inlineStr">
        <is>
          <t>categorical</t>
        </is>
      </c>
      <c r="G4145" s="18" t="inlineStr">
        <is>
          <t>(any other level)</t>
        </is>
      </c>
      <c r="H4145" s="33" t="n"/>
      <c r="I4145" s="33" t="n"/>
      <c r="J4145" s="33" t="n"/>
      <c r="K4145" s="34" t="n">
        <v>0</v>
      </c>
      <c r="L4145" s="35">
        <f>IF(ISNUMBER(K4145),EXP(K4145),"")</f>
        <v/>
      </c>
      <c r="M4145" s="18" t="inlineStr">
        <is>
          <t>a level the fit did not see (including MISSING where no row is listed) scores as the base level</t>
        </is>
      </c>
      <c r="N4145" s="18" t="inlineStr">
        <is>
          <t>contents|small|f_security</t>
        </is>
      </c>
    </row>
    <row r="4146">
      <c r="B4146" s="18" t="inlineStr">
        <is>
          <t>contents|small|f_hvi|0</t>
        </is>
      </c>
      <c r="C4146" s="18" t="inlineStr">
        <is>
          <t>contents</t>
        </is>
      </c>
      <c r="D4146" s="18" t="inlineStr">
        <is>
          <t>small</t>
        </is>
      </c>
      <c r="E4146" s="18" t="inlineStr">
        <is>
          <t>f_hvi</t>
        </is>
      </c>
      <c r="F4146" s="18" t="inlineStr">
        <is>
          <t>categorical</t>
        </is>
      </c>
      <c r="G4146" s="18" t="inlineStr">
        <is>
          <t>0</t>
        </is>
      </c>
      <c r="H4146" s="33" t="n"/>
      <c r="I4146" s="33" t="n"/>
      <c r="J4146" s="33" t="n"/>
      <c r="K4146" s="34" t="n">
        <v>0</v>
      </c>
      <c r="L4146" s="35">
        <f>IF(ISNUMBER(K4146),EXP(K4146),"")</f>
        <v/>
      </c>
      <c r="M4146" s="18" t="inlineStr">
        <is>
          <t>base level</t>
        </is>
      </c>
      <c r="N4146" s="18" t="inlineStr">
        <is>
          <t>contents|small|f_hvi</t>
        </is>
      </c>
    </row>
    <row r="4147">
      <c r="B4147" s="18" t="inlineStr">
        <is>
          <t>contents|small|f_hvi|1</t>
        </is>
      </c>
      <c r="C4147" s="18" t="inlineStr">
        <is>
          <t>contents</t>
        </is>
      </c>
      <c r="D4147" s="18" t="inlineStr">
        <is>
          <t>small</t>
        </is>
      </c>
      <c r="E4147" s="18" t="inlineStr">
        <is>
          <t>f_hvi</t>
        </is>
      </c>
      <c r="F4147" s="18" t="inlineStr">
        <is>
          <t>categorical</t>
        </is>
      </c>
      <c r="G4147" s="18" t="inlineStr">
        <is>
          <t>1</t>
        </is>
      </c>
      <c r="H4147" s="33" t="n"/>
      <c r="I4147" s="33" t="n"/>
      <c r="J4147" s="33" t="n"/>
      <c r="K4147" s="34" t="n">
        <v>0.0994460610777136</v>
      </c>
      <c r="L4147" s="35">
        <f>IF(ISNUMBER(K4147),EXP(K4147),"")</f>
        <v/>
      </c>
      <c r="M4147" s="18" t="n"/>
      <c r="N4147" s="18" t="inlineStr">
        <is>
          <t>contents|small|f_hvi</t>
        </is>
      </c>
    </row>
    <row r="4148">
      <c r="B4148" s="18" t="inlineStr">
        <is>
          <t>contents|small|f_hvi|2</t>
        </is>
      </c>
      <c r="C4148" s="18" t="inlineStr">
        <is>
          <t>contents</t>
        </is>
      </c>
      <c r="D4148" s="18" t="inlineStr">
        <is>
          <t>small</t>
        </is>
      </c>
      <c r="E4148" s="18" t="inlineStr">
        <is>
          <t>f_hvi</t>
        </is>
      </c>
      <c r="F4148" s="18" t="inlineStr">
        <is>
          <t>categorical</t>
        </is>
      </c>
      <c r="G4148" s="18" t="inlineStr">
        <is>
          <t>2</t>
        </is>
      </c>
      <c r="H4148" s="33" t="n"/>
      <c r="I4148" s="33" t="n"/>
      <c r="J4148" s="33" t="n"/>
      <c r="K4148" s="34" t="n">
        <v>0.1244630782006589</v>
      </c>
      <c r="L4148" s="35">
        <f>IF(ISNUMBER(K4148),EXP(K4148),"")</f>
        <v/>
      </c>
      <c r="M4148" s="18" t="n"/>
      <c r="N4148" s="18" t="inlineStr">
        <is>
          <t>contents|small|f_hvi</t>
        </is>
      </c>
    </row>
    <row r="4149">
      <c r="B4149" s="18" t="inlineStr">
        <is>
          <t>contents|small|f_hvi|3</t>
        </is>
      </c>
      <c r="C4149" s="18" t="inlineStr">
        <is>
          <t>contents</t>
        </is>
      </c>
      <c r="D4149" s="18" t="inlineStr">
        <is>
          <t>small</t>
        </is>
      </c>
      <c r="E4149" s="18" t="inlineStr">
        <is>
          <t>f_hvi</t>
        </is>
      </c>
      <c r="F4149" s="18" t="inlineStr">
        <is>
          <t>categorical</t>
        </is>
      </c>
      <c r="G4149" s="18" t="inlineStr">
        <is>
          <t>3</t>
        </is>
      </c>
      <c r="H4149" s="33" t="n"/>
      <c r="I4149" s="33" t="n"/>
      <c r="J4149" s="33" t="n"/>
      <c r="K4149" s="34" t="n">
        <v>0.1735338475815752</v>
      </c>
      <c r="L4149" s="35">
        <f>IF(ISNUMBER(K4149),EXP(K4149),"")</f>
        <v/>
      </c>
      <c r="M4149" s="18" t="n"/>
      <c r="N4149" s="18" t="inlineStr">
        <is>
          <t>contents|small|f_hvi</t>
        </is>
      </c>
    </row>
    <row r="4150">
      <c r="B4150" s="18" t="inlineStr">
        <is>
          <t>contents|small|f_hvi|4</t>
        </is>
      </c>
      <c r="C4150" s="18" t="inlineStr">
        <is>
          <t>contents</t>
        </is>
      </c>
      <c r="D4150" s="18" t="inlineStr">
        <is>
          <t>small</t>
        </is>
      </c>
      <c r="E4150" s="18" t="inlineStr">
        <is>
          <t>f_hvi</t>
        </is>
      </c>
      <c r="F4150" s="18" t="inlineStr">
        <is>
          <t>categorical</t>
        </is>
      </c>
      <c r="G4150" s="18" t="inlineStr">
        <is>
          <t>4</t>
        </is>
      </c>
      <c r="H4150" s="33" t="n"/>
      <c r="I4150" s="33" t="n"/>
      <c r="J4150" s="33" t="n"/>
      <c r="K4150" s="34" t="n">
        <v>0.20017747714156</v>
      </c>
      <c r="L4150" s="35">
        <f>IF(ISNUMBER(K4150),EXP(K4150),"")</f>
        <v/>
      </c>
      <c r="M4150" s="18" t="n"/>
      <c r="N4150" s="18" t="inlineStr">
        <is>
          <t>contents|small|f_hvi</t>
        </is>
      </c>
    </row>
    <row r="4151">
      <c r="B4151" s="18" t="inlineStr">
        <is>
          <t>contents|small|f_hvi|5</t>
        </is>
      </c>
      <c r="C4151" s="18" t="inlineStr">
        <is>
          <t>contents</t>
        </is>
      </c>
      <c r="D4151" s="18" t="inlineStr">
        <is>
          <t>small</t>
        </is>
      </c>
      <c r="E4151" s="18" t="inlineStr">
        <is>
          <t>f_hvi</t>
        </is>
      </c>
      <c r="F4151" s="18" t="inlineStr">
        <is>
          <t>categorical</t>
        </is>
      </c>
      <c r="G4151" s="18" t="inlineStr">
        <is>
          <t>5</t>
        </is>
      </c>
      <c r="H4151" s="33" t="n"/>
      <c r="I4151" s="33" t="n"/>
      <c r="J4151" s="33" t="n"/>
      <c r="K4151" s="34" t="n">
        <v>0.2866606551635696</v>
      </c>
      <c r="L4151" s="35">
        <f>IF(ISNUMBER(K4151),EXP(K4151),"")</f>
        <v/>
      </c>
      <c r="M4151" s="18" t="n"/>
      <c r="N4151" s="18" t="inlineStr">
        <is>
          <t>contents|small|f_hvi</t>
        </is>
      </c>
    </row>
    <row r="4152">
      <c r="B4152" s="18" t="inlineStr">
        <is>
          <t>contents|small|f_hvi|MISSING</t>
        </is>
      </c>
      <c r="C4152" s="18" t="inlineStr">
        <is>
          <t>contents</t>
        </is>
      </c>
      <c r="D4152" s="18" t="inlineStr">
        <is>
          <t>small</t>
        </is>
      </c>
      <c r="E4152" s="18" t="inlineStr">
        <is>
          <t>f_hvi</t>
        </is>
      </c>
      <c r="F4152" s="18" t="inlineStr">
        <is>
          <t>categorical</t>
        </is>
      </c>
      <c r="G4152" s="18" t="inlineStr">
        <is>
          <t>MISSING</t>
        </is>
      </c>
      <c r="H4152" s="33" t="n"/>
      <c r="I4152" s="33" t="n"/>
      <c r="J4152" s="33" t="n"/>
      <c r="K4152" s="34" t="n">
        <v>-0.07020093638704011</v>
      </c>
      <c r="L4152" s="35">
        <f>IF(ISNUMBER(K4152),EXP(K4152),"")</f>
        <v/>
      </c>
      <c r="M4152" s="18" t="n"/>
      <c r="N4152" s="18" t="inlineStr">
        <is>
          <t>contents|small|f_hvi</t>
        </is>
      </c>
    </row>
    <row r="4153">
      <c r="B4153" s="18" t="inlineStr">
        <is>
          <t>contents|small|f_hvi|(any other level)</t>
        </is>
      </c>
      <c r="C4153" s="18" t="inlineStr">
        <is>
          <t>contents</t>
        </is>
      </c>
      <c r="D4153" s="18" t="inlineStr">
        <is>
          <t>small</t>
        </is>
      </c>
      <c r="E4153" s="18" t="inlineStr">
        <is>
          <t>f_hvi</t>
        </is>
      </c>
      <c r="F4153" s="18" t="inlineStr">
        <is>
          <t>categorical</t>
        </is>
      </c>
      <c r="G4153" s="18" t="inlineStr">
        <is>
          <t>(any other level)</t>
        </is>
      </c>
      <c r="H4153" s="33" t="n"/>
      <c r="I4153" s="33" t="n"/>
      <c r="J4153" s="33" t="n"/>
      <c r="K4153" s="34" t="n">
        <v>0</v>
      </c>
      <c r="L4153" s="35">
        <f>IF(ISNUMBER(K4153),EXP(K4153),"")</f>
        <v/>
      </c>
      <c r="M4153" s="18" t="inlineStr">
        <is>
          <t>a level the fit did not see (including MISSING where no row is listed) scores as the base level</t>
        </is>
      </c>
      <c r="N4153" s="18" t="inlineStr">
        <is>
          <t>contents|small|f_hvi</t>
        </is>
      </c>
    </row>
    <row r="4154">
      <c r="B4154" s="18" t="inlineStr">
        <is>
          <t>contents|small|f_ad_cover|false</t>
        </is>
      </c>
      <c r="C4154" s="18" t="inlineStr">
        <is>
          <t>contents</t>
        </is>
      </c>
      <c r="D4154" s="18" t="inlineStr">
        <is>
          <t>small</t>
        </is>
      </c>
      <c r="E4154" s="18" t="inlineStr">
        <is>
          <t>f_ad_cover</t>
        </is>
      </c>
      <c r="F4154" s="18" t="inlineStr">
        <is>
          <t>categorical</t>
        </is>
      </c>
      <c r="G4154" s="18" t="inlineStr">
        <is>
          <t>false</t>
        </is>
      </c>
      <c r="H4154" s="33" t="n"/>
      <c r="I4154" s="33" t="n"/>
      <c r="J4154" s="33" t="n"/>
      <c r="K4154" s="34" t="n">
        <v>0</v>
      </c>
      <c r="L4154" s="35">
        <f>IF(ISNUMBER(K4154),EXP(K4154),"")</f>
        <v/>
      </c>
      <c r="M4154" s="18" t="inlineStr">
        <is>
          <t>base level</t>
        </is>
      </c>
      <c r="N4154" s="18" t="inlineStr">
        <is>
          <t>contents|small|f_ad_cover</t>
        </is>
      </c>
    </row>
    <row r="4155">
      <c r="B4155" s="18" t="inlineStr">
        <is>
          <t>contents|small|f_ad_cover|true</t>
        </is>
      </c>
      <c r="C4155" s="18" t="inlineStr">
        <is>
          <t>contents</t>
        </is>
      </c>
      <c r="D4155" s="18" t="inlineStr">
        <is>
          <t>small</t>
        </is>
      </c>
      <c r="E4155" s="18" t="inlineStr">
        <is>
          <t>f_ad_cover</t>
        </is>
      </c>
      <c r="F4155" s="18" t="inlineStr">
        <is>
          <t>categorical</t>
        </is>
      </c>
      <c r="G4155" s="18" t="inlineStr">
        <is>
          <t>true</t>
        </is>
      </c>
      <c r="H4155" s="33" t="n"/>
      <c r="I4155" s="33" t="n"/>
      <c r="J4155" s="33" t="n"/>
      <c r="K4155" s="34" t="n">
        <v>0.190610790873098</v>
      </c>
      <c r="L4155" s="35">
        <f>IF(ISNUMBER(K4155),EXP(K4155),"")</f>
        <v/>
      </c>
      <c r="M4155" s="18" t="n"/>
      <c r="N4155" s="18" t="inlineStr">
        <is>
          <t>contents|small|f_ad_cover</t>
        </is>
      </c>
    </row>
    <row r="4156">
      <c r="B4156" s="18" t="inlineStr">
        <is>
          <t>contents|small|f_ad_cover|(any other level)</t>
        </is>
      </c>
      <c r="C4156" s="18" t="inlineStr">
        <is>
          <t>contents</t>
        </is>
      </c>
      <c r="D4156" s="18" t="inlineStr">
        <is>
          <t>small</t>
        </is>
      </c>
      <c r="E4156" s="18" t="inlineStr">
        <is>
          <t>f_ad_cover</t>
        </is>
      </c>
      <c r="F4156" s="18" t="inlineStr">
        <is>
          <t>categorical</t>
        </is>
      </c>
      <c r="G4156" s="18" t="inlineStr">
        <is>
          <t>(any other level)</t>
        </is>
      </c>
      <c r="H4156" s="33" t="n"/>
      <c r="I4156" s="33" t="n"/>
      <c r="J4156" s="33" t="n"/>
      <c r="K4156" s="34" t="n">
        <v>0</v>
      </c>
      <c r="L4156" s="35">
        <f>IF(ISNUMBER(K4156),EXP(K4156),"")</f>
        <v/>
      </c>
      <c r="M4156" s="18" t="inlineStr">
        <is>
          <t>a level the fit did not see (including MISSING where no row is listed) scores as the base level</t>
        </is>
      </c>
      <c r="N4156" s="18" t="inlineStr">
        <is>
          <t>contents|small|f_ad_cover</t>
        </is>
      </c>
    </row>
    <row r="4157">
      <c r="B4157" s="18" t="inlineStr">
        <is>
          <t>contents|small|f_bike|false</t>
        </is>
      </c>
      <c r="C4157" s="18" t="inlineStr">
        <is>
          <t>contents</t>
        </is>
      </c>
      <c r="D4157" s="18" t="inlineStr">
        <is>
          <t>small</t>
        </is>
      </c>
      <c r="E4157" s="18" t="inlineStr">
        <is>
          <t>f_bike</t>
        </is>
      </c>
      <c r="F4157" s="18" t="inlineStr">
        <is>
          <t>categorical</t>
        </is>
      </c>
      <c r="G4157" s="18" t="inlineStr">
        <is>
          <t>false</t>
        </is>
      </c>
      <c r="H4157" s="33" t="n"/>
      <c r="I4157" s="33" t="n"/>
      <c r="J4157" s="33" t="n"/>
      <c r="K4157" s="34" t="n">
        <v>0</v>
      </c>
      <c r="L4157" s="35">
        <f>IF(ISNUMBER(K4157),EXP(K4157),"")</f>
        <v/>
      </c>
      <c r="M4157" s="18" t="inlineStr">
        <is>
          <t>base level</t>
        </is>
      </c>
      <c r="N4157" s="18" t="inlineStr">
        <is>
          <t>contents|small|f_bike</t>
        </is>
      </c>
    </row>
    <row r="4158">
      <c r="B4158" s="18" t="inlineStr">
        <is>
          <t>contents|small|f_bike|true</t>
        </is>
      </c>
      <c r="C4158" s="18" t="inlineStr">
        <is>
          <t>contents</t>
        </is>
      </c>
      <c r="D4158" s="18" t="inlineStr">
        <is>
          <t>small</t>
        </is>
      </c>
      <c r="E4158" s="18" t="inlineStr">
        <is>
          <t>f_bike</t>
        </is>
      </c>
      <c r="F4158" s="18" t="inlineStr">
        <is>
          <t>categorical</t>
        </is>
      </c>
      <c r="G4158" s="18" t="inlineStr">
        <is>
          <t>true</t>
        </is>
      </c>
      <c r="H4158" s="33" t="n"/>
      <c r="I4158" s="33" t="n"/>
      <c r="J4158" s="33" t="n"/>
      <c r="K4158" s="34" t="n">
        <v>0.008932877844081189</v>
      </c>
      <c r="L4158" s="35">
        <f>IF(ISNUMBER(K4158),EXP(K4158),"")</f>
        <v/>
      </c>
      <c r="M4158" s="18" t="n"/>
      <c r="N4158" s="18" t="inlineStr">
        <is>
          <t>contents|small|f_bike</t>
        </is>
      </c>
    </row>
    <row r="4159">
      <c r="B4159" s="18" t="inlineStr">
        <is>
          <t>contents|small|f_bike|(any other level)</t>
        </is>
      </c>
      <c r="C4159" s="18" t="inlineStr">
        <is>
          <t>contents</t>
        </is>
      </c>
      <c r="D4159" s="18" t="inlineStr">
        <is>
          <t>small</t>
        </is>
      </c>
      <c r="E4159" s="18" t="inlineStr">
        <is>
          <t>f_bike</t>
        </is>
      </c>
      <c r="F4159" s="18" t="inlineStr">
        <is>
          <t>categorical</t>
        </is>
      </c>
      <c r="G4159" s="18" t="inlineStr">
        <is>
          <t>(any other level)</t>
        </is>
      </c>
      <c r="H4159" s="33" t="n"/>
      <c r="I4159" s="33" t="n"/>
      <c r="J4159" s="33" t="n"/>
      <c r="K4159" s="34" t="n">
        <v>0</v>
      </c>
      <c r="L4159" s="35">
        <f>IF(ISNUMBER(K4159),EXP(K4159),"")</f>
        <v/>
      </c>
      <c r="M4159" s="18" t="inlineStr">
        <is>
          <t>a level the fit did not see (including MISSING where no row is listed) scores as the base level</t>
        </is>
      </c>
      <c r="N4159" s="18" t="inlineStr">
        <is>
          <t>contents|small|f_bike</t>
        </is>
      </c>
    </row>
    <row r="4160">
      <c r="B4160" s="18" t="inlineStr">
        <is>
          <t>contents|small|f_wfh|false</t>
        </is>
      </c>
      <c r="C4160" s="18" t="inlineStr">
        <is>
          <t>contents</t>
        </is>
      </c>
      <c r="D4160" s="18" t="inlineStr">
        <is>
          <t>small</t>
        </is>
      </c>
      <c r="E4160" s="18" t="inlineStr">
        <is>
          <t>f_wfh</t>
        </is>
      </c>
      <c r="F4160" s="18" t="inlineStr">
        <is>
          <t>categorical</t>
        </is>
      </c>
      <c r="G4160" s="18" t="inlineStr">
        <is>
          <t>false</t>
        </is>
      </c>
      <c r="H4160" s="33" t="n"/>
      <c r="I4160" s="33" t="n"/>
      <c r="J4160" s="33" t="n"/>
      <c r="K4160" s="34" t="n">
        <v>0</v>
      </c>
      <c r="L4160" s="35">
        <f>IF(ISNUMBER(K4160),EXP(K4160),"")</f>
        <v/>
      </c>
      <c r="M4160" s="18" t="inlineStr">
        <is>
          <t>base level</t>
        </is>
      </c>
      <c r="N4160" s="18" t="inlineStr">
        <is>
          <t>contents|small|f_wfh</t>
        </is>
      </c>
    </row>
    <row r="4161">
      <c r="B4161" s="18" t="inlineStr">
        <is>
          <t>contents|small|f_wfh|true</t>
        </is>
      </c>
      <c r="C4161" s="18" t="inlineStr">
        <is>
          <t>contents</t>
        </is>
      </c>
      <c r="D4161" s="18" t="inlineStr">
        <is>
          <t>small</t>
        </is>
      </c>
      <c r="E4161" s="18" t="inlineStr">
        <is>
          <t>f_wfh</t>
        </is>
      </c>
      <c r="F4161" s="18" t="inlineStr">
        <is>
          <t>categorical</t>
        </is>
      </c>
      <c r="G4161" s="18" t="inlineStr">
        <is>
          <t>true</t>
        </is>
      </c>
      <c r="H4161" s="33" t="n"/>
      <c r="I4161" s="33" t="n"/>
      <c r="J4161" s="33" t="n"/>
      <c r="K4161" s="34" t="n">
        <v>-0.08701528933473407</v>
      </c>
      <c r="L4161" s="35">
        <f>IF(ISNUMBER(K4161),EXP(K4161),"")</f>
        <v/>
      </c>
      <c r="M4161" s="18" t="n"/>
      <c r="N4161" s="18" t="inlineStr">
        <is>
          <t>contents|small|f_wfh</t>
        </is>
      </c>
    </row>
    <row r="4162">
      <c r="B4162" s="18" t="inlineStr">
        <is>
          <t>contents|small|f_wfh|(any other level)</t>
        </is>
      </c>
      <c r="C4162" s="18" t="inlineStr">
        <is>
          <t>contents</t>
        </is>
      </c>
      <c r="D4162" s="18" t="inlineStr">
        <is>
          <t>small</t>
        </is>
      </c>
      <c r="E4162" s="18" t="inlineStr">
        <is>
          <t>f_wfh</t>
        </is>
      </c>
      <c r="F4162" s="18" t="inlineStr">
        <is>
          <t>categorical</t>
        </is>
      </c>
      <c r="G4162" s="18" t="inlineStr">
        <is>
          <t>(any other level)</t>
        </is>
      </c>
      <c r="H4162" s="33" t="n"/>
      <c r="I4162" s="33" t="n"/>
      <c r="J4162" s="33" t="n"/>
      <c r="K4162" s="34" t="n">
        <v>0</v>
      </c>
      <c r="L4162" s="35">
        <f>IF(ISNUMBER(K4162),EXP(K4162),"")</f>
        <v/>
      </c>
      <c r="M4162" s="18" t="inlineStr">
        <is>
          <t>a level the fit did not see (including MISSING where no row is listed) scores as the base level</t>
        </is>
      </c>
      <c r="N4162" s="18" t="inlineStr">
        <is>
          <t>contents|small|f_wfh</t>
        </is>
      </c>
    </row>
    <row r="4163">
      <c r="B4163" s="18" t="inlineStr">
        <is>
          <t>contents|small|f_lodgers|false</t>
        </is>
      </c>
      <c r="C4163" s="18" t="inlineStr">
        <is>
          <t>contents</t>
        </is>
      </c>
      <c r="D4163" s="18" t="inlineStr">
        <is>
          <t>small</t>
        </is>
      </c>
      <c r="E4163" s="18" t="inlineStr">
        <is>
          <t>f_lodgers</t>
        </is>
      </c>
      <c r="F4163" s="18" t="inlineStr">
        <is>
          <t>categorical</t>
        </is>
      </c>
      <c r="G4163" s="18" t="inlineStr">
        <is>
          <t>false</t>
        </is>
      </c>
      <c r="H4163" s="33" t="n"/>
      <c r="I4163" s="33" t="n"/>
      <c r="J4163" s="33" t="n"/>
      <c r="K4163" s="34" t="n">
        <v>0</v>
      </c>
      <c r="L4163" s="35">
        <f>IF(ISNUMBER(K4163),EXP(K4163),"")</f>
        <v/>
      </c>
      <c r="M4163" s="18" t="inlineStr">
        <is>
          <t>base level</t>
        </is>
      </c>
      <c r="N4163" s="18" t="inlineStr">
        <is>
          <t>contents|small|f_lodgers</t>
        </is>
      </c>
    </row>
    <row r="4164">
      <c r="B4164" s="18" t="inlineStr">
        <is>
          <t>contents|small|f_lodgers|true</t>
        </is>
      </c>
      <c r="C4164" s="18" t="inlineStr">
        <is>
          <t>contents</t>
        </is>
      </c>
      <c r="D4164" s="18" t="inlineStr">
        <is>
          <t>small</t>
        </is>
      </c>
      <c r="E4164" s="18" t="inlineStr">
        <is>
          <t>f_lodgers</t>
        </is>
      </c>
      <c r="F4164" s="18" t="inlineStr">
        <is>
          <t>categorical</t>
        </is>
      </c>
      <c r="G4164" s="18" t="inlineStr">
        <is>
          <t>true</t>
        </is>
      </c>
      <c r="H4164" s="33" t="n"/>
      <c r="I4164" s="33" t="n"/>
      <c r="J4164" s="33" t="n"/>
      <c r="K4164" s="34" t="n">
        <v>0.09294012273860999</v>
      </c>
      <c r="L4164" s="35">
        <f>IF(ISNUMBER(K4164),EXP(K4164),"")</f>
        <v/>
      </c>
      <c r="M4164" s="18" t="n"/>
      <c r="N4164" s="18" t="inlineStr">
        <is>
          <t>contents|small|f_lodgers</t>
        </is>
      </c>
    </row>
    <row r="4165">
      <c r="B4165" s="18" t="inlineStr">
        <is>
          <t>contents|small|f_lodgers|(any other level)</t>
        </is>
      </c>
      <c r="C4165" s="18" t="inlineStr">
        <is>
          <t>contents</t>
        </is>
      </c>
      <c r="D4165" s="18" t="inlineStr">
        <is>
          <t>small</t>
        </is>
      </c>
      <c r="E4165" s="18" t="inlineStr">
        <is>
          <t>f_lodgers</t>
        </is>
      </c>
      <c r="F4165" s="18" t="inlineStr">
        <is>
          <t>categorical</t>
        </is>
      </c>
      <c r="G4165" s="18" t="inlineStr">
        <is>
          <t>(any other level)</t>
        </is>
      </c>
      <c r="H4165" s="33" t="n"/>
      <c r="I4165" s="33" t="n"/>
      <c r="J4165" s="33" t="n"/>
      <c r="K4165" s="34" t="n">
        <v>0</v>
      </c>
      <c r="L4165" s="35">
        <f>IF(ISNUMBER(K4165),EXP(K4165),"")</f>
        <v/>
      </c>
      <c r="M4165" s="18" t="inlineStr">
        <is>
          <t>a level the fit did not see (including MISSING where no row is listed) scores as the base level</t>
        </is>
      </c>
      <c r="N4165" s="18" t="inlineStr">
        <is>
          <t>contents|small|f_lodgers</t>
        </is>
      </c>
    </row>
    <row r="4166">
      <c r="B4166" s="18" t="inlineStr">
        <is>
          <t>contents|small|f_urban|dense_urban</t>
        </is>
      </c>
      <c r="C4166" s="18" t="inlineStr">
        <is>
          <t>contents</t>
        </is>
      </c>
      <c r="D4166" s="18" t="inlineStr">
        <is>
          <t>small</t>
        </is>
      </c>
      <c r="E4166" s="18" t="inlineStr">
        <is>
          <t>f_urban</t>
        </is>
      </c>
      <c r="F4166" s="18" t="inlineStr">
        <is>
          <t>categorical</t>
        </is>
      </c>
      <c r="G4166" s="18" t="inlineStr">
        <is>
          <t>dense_urban</t>
        </is>
      </c>
      <c r="H4166" s="33" t="n"/>
      <c r="I4166" s="33" t="n"/>
      <c r="J4166" s="33" t="n"/>
      <c r="K4166" s="34" t="n">
        <v>0</v>
      </c>
      <c r="L4166" s="35">
        <f>IF(ISNUMBER(K4166),EXP(K4166),"")</f>
        <v/>
      </c>
      <c r="M4166" s="18" t="inlineStr">
        <is>
          <t>base level</t>
        </is>
      </c>
      <c r="N4166" s="18" t="inlineStr">
        <is>
          <t>contents|small|f_urban</t>
        </is>
      </c>
    </row>
    <row r="4167">
      <c r="B4167" s="18" t="inlineStr">
        <is>
          <t>contents|small|f_urban|rural</t>
        </is>
      </c>
      <c r="C4167" s="18" t="inlineStr">
        <is>
          <t>contents</t>
        </is>
      </c>
      <c r="D4167" s="18" t="inlineStr">
        <is>
          <t>small</t>
        </is>
      </c>
      <c r="E4167" s="18" t="inlineStr">
        <is>
          <t>f_urban</t>
        </is>
      </c>
      <c r="F4167" s="18" t="inlineStr">
        <is>
          <t>categorical</t>
        </is>
      </c>
      <c r="G4167" s="18" t="inlineStr">
        <is>
          <t>rural</t>
        </is>
      </c>
      <c r="H4167" s="33" t="n"/>
      <c r="I4167" s="33" t="n"/>
      <c r="J4167" s="33" t="n"/>
      <c r="K4167" s="34" t="n">
        <v>-0.336466043287217</v>
      </c>
      <c r="L4167" s="35">
        <f>IF(ISNUMBER(K4167),EXP(K4167),"")</f>
        <v/>
      </c>
      <c r="M4167" s="18" t="n"/>
      <c r="N4167" s="18" t="inlineStr">
        <is>
          <t>contents|small|f_urban</t>
        </is>
      </c>
    </row>
    <row r="4168">
      <c r="B4168" s="18" t="inlineStr">
        <is>
          <t>contents|small|f_urban|suburban</t>
        </is>
      </c>
      <c r="C4168" s="18" t="inlineStr">
        <is>
          <t>contents</t>
        </is>
      </c>
      <c r="D4168" s="18" t="inlineStr">
        <is>
          <t>small</t>
        </is>
      </c>
      <c r="E4168" s="18" t="inlineStr">
        <is>
          <t>f_urban</t>
        </is>
      </c>
      <c r="F4168" s="18" t="inlineStr">
        <is>
          <t>categorical</t>
        </is>
      </c>
      <c r="G4168" s="18" t="inlineStr">
        <is>
          <t>suburban</t>
        </is>
      </c>
      <c r="H4168" s="33" t="n"/>
      <c r="I4168" s="33" t="n"/>
      <c r="J4168" s="33" t="n"/>
      <c r="K4168" s="34" t="n">
        <v>-0.323403357660152</v>
      </c>
      <c r="L4168" s="35">
        <f>IF(ISNUMBER(K4168),EXP(K4168),"")</f>
        <v/>
      </c>
      <c r="M4168" s="18" t="n"/>
      <c r="N4168" s="18" t="inlineStr">
        <is>
          <t>contents|small|f_urban</t>
        </is>
      </c>
    </row>
    <row r="4169">
      <c r="B4169" s="18" t="inlineStr">
        <is>
          <t>contents|small|f_urban|urban</t>
        </is>
      </c>
      <c r="C4169" s="18" t="inlineStr">
        <is>
          <t>contents</t>
        </is>
      </c>
      <c r="D4169" s="18" t="inlineStr">
        <is>
          <t>small</t>
        </is>
      </c>
      <c r="E4169" s="18" t="inlineStr">
        <is>
          <t>f_urban</t>
        </is>
      </c>
      <c r="F4169" s="18" t="inlineStr">
        <is>
          <t>categorical</t>
        </is>
      </c>
      <c r="G4169" s="18" t="inlineStr">
        <is>
          <t>urban</t>
        </is>
      </c>
      <c r="H4169" s="33" t="n"/>
      <c r="I4169" s="33" t="n"/>
      <c r="J4169" s="33" t="n"/>
      <c r="K4169" s="34" t="n">
        <v>-0.1687827486514411</v>
      </c>
      <c r="L4169" s="35">
        <f>IF(ISNUMBER(K4169),EXP(K4169),"")</f>
        <v/>
      </c>
      <c r="M4169" s="18" t="n"/>
      <c r="N4169" s="18" t="inlineStr">
        <is>
          <t>contents|small|f_urban</t>
        </is>
      </c>
    </row>
    <row r="4170">
      <c r="B4170" s="18" t="inlineStr">
        <is>
          <t>contents|small|f_urban|(any other level)</t>
        </is>
      </c>
      <c r="C4170" s="18" t="inlineStr">
        <is>
          <t>contents</t>
        </is>
      </c>
      <c r="D4170" s="18" t="inlineStr">
        <is>
          <t>small</t>
        </is>
      </c>
      <c r="E4170" s="18" t="inlineStr">
        <is>
          <t>f_urban</t>
        </is>
      </c>
      <c r="F4170" s="18" t="inlineStr">
        <is>
          <t>categorical</t>
        </is>
      </c>
      <c r="G4170" s="18" t="inlineStr">
        <is>
          <t>(any other level)</t>
        </is>
      </c>
      <c r="H4170" s="33" t="n"/>
      <c r="I4170" s="33" t="n"/>
      <c r="J4170" s="33" t="n"/>
      <c r="K4170" s="34" t="n">
        <v>0</v>
      </c>
      <c r="L4170" s="35">
        <f>IF(ISNUMBER(K4170),EXP(K4170),"")</f>
        <v/>
      </c>
      <c r="M4170" s="18" t="inlineStr">
        <is>
          <t>a level the fit did not see (including MISSING where no row is listed) scores as the base level</t>
        </is>
      </c>
      <c r="N4170" s="18" t="inlineStr">
        <is>
          <t>contents|small|f_urban</t>
        </is>
      </c>
    </row>
    <row r="4171">
      <c r="B4171" s="18" t="inlineStr">
        <is>
          <t>contents|small|f_prop_type|detached</t>
        </is>
      </c>
      <c r="C4171" s="18" t="inlineStr">
        <is>
          <t>contents</t>
        </is>
      </c>
      <c r="D4171" s="18" t="inlineStr">
        <is>
          <t>small</t>
        </is>
      </c>
      <c r="E4171" s="18" t="inlineStr">
        <is>
          <t>f_prop_type</t>
        </is>
      </c>
      <c r="F4171" s="18" t="inlineStr">
        <is>
          <t>categorical</t>
        </is>
      </c>
      <c r="G4171" s="18" t="inlineStr">
        <is>
          <t>detached</t>
        </is>
      </c>
      <c r="H4171" s="33" t="n"/>
      <c r="I4171" s="33" t="n"/>
      <c r="J4171" s="33" t="n"/>
      <c r="K4171" s="34" t="n">
        <v>0</v>
      </c>
      <c r="L4171" s="35">
        <f>IF(ISNUMBER(K4171),EXP(K4171),"")</f>
        <v/>
      </c>
      <c r="M4171" s="18" t="inlineStr">
        <is>
          <t>base level</t>
        </is>
      </c>
      <c r="N4171" s="18" t="inlineStr">
        <is>
          <t>contents|small|f_prop_type</t>
        </is>
      </c>
    </row>
    <row r="4172">
      <c r="B4172" s="18" t="inlineStr">
        <is>
          <t>contents|small|f_prop_type|flat</t>
        </is>
      </c>
      <c r="C4172" s="18" t="inlineStr">
        <is>
          <t>contents</t>
        </is>
      </c>
      <c r="D4172" s="18" t="inlineStr">
        <is>
          <t>small</t>
        </is>
      </c>
      <c r="E4172" s="18" t="inlineStr">
        <is>
          <t>f_prop_type</t>
        </is>
      </c>
      <c r="F4172" s="18" t="inlineStr">
        <is>
          <t>categorical</t>
        </is>
      </c>
      <c r="G4172" s="18" t="inlineStr">
        <is>
          <t>flat</t>
        </is>
      </c>
      <c r="H4172" s="33" t="n"/>
      <c r="I4172" s="33" t="n"/>
      <c r="J4172" s="33" t="n"/>
      <c r="K4172" s="34" t="n">
        <v>-0.09453954324354473</v>
      </c>
      <c r="L4172" s="35">
        <f>IF(ISNUMBER(K4172),EXP(K4172),"")</f>
        <v/>
      </c>
      <c r="M4172" s="18" t="n"/>
      <c r="N4172" s="18" t="inlineStr">
        <is>
          <t>contents|small|f_prop_type</t>
        </is>
      </c>
    </row>
    <row r="4173">
      <c r="B4173" s="18" t="inlineStr">
        <is>
          <t>contents|small|f_prop_type|semi_detached</t>
        </is>
      </c>
      <c r="C4173" s="18" t="inlineStr">
        <is>
          <t>contents</t>
        </is>
      </c>
      <c r="D4173" s="18" t="inlineStr">
        <is>
          <t>small</t>
        </is>
      </c>
      <c r="E4173" s="18" t="inlineStr">
        <is>
          <t>f_prop_type</t>
        </is>
      </c>
      <c r="F4173" s="18" t="inlineStr">
        <is>
          <t>categorical</t>
        </is>
      </c>
      <c r="G4173" s="18" t="inlineStr">
        <is>
          <t>semi_detached</t>
        </is>
      </c>
      <c r="H4173" s="33" t="n"/>
      <c r="I4173" s="33" t="n"/>
      <c r="J4173" s="33" t="n"/>
      <c r="K4173" s="34" t="n">
        <v>0.04152298330311541</v>
      </c>
      <c r="L4173" s="35">
        <f>IF(ISNUMBER(K4173),EXP(K4173),"")</f>
        <v/>
      </c>
      <c r="M4173" s="18" t="n"/>
      <c r="N4173" s="18" t="inlineStr">
        <is>
          <t>contents|small|f_prop_type</t>
        </is>
      </c>
    </row>
    <row r="4174">
      <c r="B4174" s="18" t="inlineStr">
        <is>
          <t>contents|small|f_prop_type|terraced</t>
        </is>
      </c>
      <c r="C4174" s="18" t="inlineStr">
        <is>
          <t>contents</t>
        </is>
      </c>
      <c r="D4174" s="18" t="inlineStr">
        <is>
          <t>small</t>
        </is>
      </c>
      <c r="E4174" s="18" t="inlineStr">
        <is>
          <t>f_prop_type</t>
        </is>
      </c>
      <c r="F4174" s="18" t="inlineStr">
        <is>
          <t>categorical</t>
        </is>
      </c>
      <c r="G4174" s="18" t="inlineStr">
        <is>
          <t>terraced</t>
        </is>
      </c>
      <c r="H4174" s="33" t="n"/>
      <c r="I4174" s="33" t="n"/>
      <c r="J4174" s="33" t="n"/>
      <c r="K4174" s="34" t="n">
        <v>0.02898931030442246</v>
      </c>
      <c r="L4174" s="35">
        <f>IF(ISNUMBER(K4174),EXP(K4174),"")</f>
        <v/>
      </c>
      <c r="M4174" s="18" t="n"/>
      <c r="N4174" s="18" t="inlineStr">
        <is>
          <t>contents|small|f_prop_type</t>
        </is>
      </c>
    </row>
    <row r="4175">
      <c r="B4175" s="18" t="inlineStr">
        <is>
          <t>contents|small|f_prop_type|(any other level)</t>
        </is>
      </c>
      <c r="C4175" s="18" t="inlineStr">
        <is>
          <t>contents</t>
        </is>
      </c>
      <c r="D4175" s="18" t="inlineStr">
        <is>
          <t>small</t>
        </is>
      </c>
      <c r="E4175" s="18" t="inlineStr">
        <is>
          <t>f_prop_type</t>
        </is>
      </c>
      <c r="F4175" s="18" t="inlineStr">
        <is>
          <t>categorical</t>
        </is>
      </c>
      <c r="G4175" s="18" t="inlineStr">
        <is>
          <t>(any other level)</t>
        </is>
      </c>
      <c r="H4175" s="33" t="n"/>
      <c r="I4175" s="33" t="n"/>
      <c r="J4175" s="33" t="n"/>
      <c r="K4175" s="34" t="n">
        <v>0</v>
      </c>
      <c r="L4175" s="35">
        <f>IF(ISNUMBER(K4175),EXP(K4175),"")</f>
        <v/>
      </c>
      <c r="M4175" s="18" t="inlineStr">
        <is>
          <t>a level the fit did not see (including MISSING where no row is listed) scores as the base level</t>
        </is>
      </c>
      <c r="N4175" s="18" t="inlineStr">
        <is>
          <t>contents|small|f_prop_type</t>
        </is>
      </c>
    </row>
    <row r="4176">
      <c r="B4176" s="18" t="inlineStr">
        <is>
          <t>contents|small|policyholder_age_band|17-24</t>
        </is>
      </c>
      <c r="C4176" s="18" t="inlineStr">
        <is>
          <t>contents</t>
        </is>
      </c>
      <c r="D4176" s="18" t="inlineStr">
        <is>
          <t>small</t>
        </is>
      </c>
      <c r="E4176" s="18" t="inlineStr">
        <is>
          <t>policyholder_age_band</t>
        </is>
      </c>
      <c r="F4176" s="18" t="inlineStr">
        <is>
          <t>categorical</t>
        </is>
      </c>
      <c r="G4176" s="18" t="inlineStr">
        <is>
          <t>17-24</t>
        </is>
      </c>
      <c r="H4176" s="33" t="n"/>
      <c r="I4176" s="33" t="n"/>
      <c r="J4176" s="33" t="n"/>
      <c r="K4176" s="34" t="n">
        <v>0</v>
      </c>
      <c r="L4176" s="35">
        <f>IF(ISNUMBER(K4176),EXP(K4176),"")</f>
        <v/>
      </c>
      <c r="M4176" s="18" t="inlineStr">
        <is>
          <t>base level</t>
        </is>
      </c>
      <c r="N4176" s="18" t="inlineStr">
        <is>
          <t>contents|small|policyholder_age_band</t>
        </is>
      </c>
    </row>
    <row r="4177">
      <c r="B4177" s="18" t="inlineStr">
        <is>
          <t>contents|small|policyholder_age_band|25-34</t>
        </is>
      </c>
      <c r="C4177" s="18" t="inlineStr">
        <is>
          <t>contents</t>
        </is>
      </c>
      <c r="D4177" s="18" t="inlineStr">
        <is>
          <t>small</t>
        </is>
      </c>
      <c r="E4177" s="18" t="inlineStr">
        <is>
          <t>policyholder_age_band</t>
        </is>
      </c>
      <c r="F4177" s="18" t="inlineStr">
        <is>
          <t>categorical</t>
        </is>
      </c>
      <c r="G4177" s="18" t="inlineStr">
        <is>
          <t>25-34</t>
        </is>
      </c>
      <c r="H4177" s="33" t="n"/>
      <c r="I4177" s="33" t="n"/>
      <c r="J4177" s="33" t="n"/>
      <c r="K4177" s="34" t="n">
        <v>-0.06776344619805777</v>
      </c>
      <c r="L4177" s="35">
        <f>IF(ISNUMBER(K4177),EXP(K4177),"")</f>
        <v/>
      </c>
      <c r="M4177" s="18" t="n"/>
      <c r="N4177" s="18" t="inlineStr">
        <is>
          <t>contents|small|policyholder_age_band</t>
        </is>
      </c>
    </row>
    <row r="4178">
      <c r="B4178" s="18" t="inlineStr">
        <is>
          <t>contents|small|policyholder_age_band|35-49</t>
        </is>
      </c>
      <c r="C4178" s="18" t="inlineStr">
        <is>
          <t>contents</t>
        </is>
      </c>
      <c r="D4178" s="18" t="inlineStr">
        <is>
          <t>small</t>
        </is>
      </c>
      <c r="E4178" s="18" t="inlineStr">
        <is>
          <t>policyholder_age_band</t>
        </is>
      </c>
      <c r="F4178" s="18" t="inlineStr">
        <is>
          <t>categorical</t>
        </is>
      </c>
      <c r="G4178" s="18" t="inlineStr">
        <is>
          <t>35-49</t>
        </is>
      </c>
      <c r="H4178" s="33" t="n"/>
      <c r="I4178" s="33" t="n"/>
      <c r="J4178" s="33" t="n"/>
      <c r="K4178" s="34" t="n">
        <v>-0.1575626522268493</v>
      </c>
      <c r="L4178" s="35">
        <f>IF(ISNUMBER(K4178),EXP(K4178),"")</f>
        <v/>
      </c>
      <c r="M4178" s="18" t="n"/>
      <c r="N4178" s="18" t="inlineStr">
        <is>
          <t>contents|small|policyholder_age_band</t>
        </is>
      </c>
    </row>
    <row r="4179">
      <c r="B4179" s="18" t="inlineStr">
        <is>
          <t>contents|small|policyholder_age_band|50-64</t>
        </is>
      </c>
      <c r="C4179" s="18" t="inlineStr">
        <is>
          <t>contents</t>
        </is>
      </c>
      <c r="D4179" s="18" t="inlineStr">
        <is>
          <t>small</t>
        </is>
      </c>
      <c r="E4179" s="18" t="inlineStr">
        <is>
          <t>policyholder_age_band</t>
        </is>
      </c>
      <c r="F4179" s="18" t="inlineStr">
        <is>
          <t>categorical</t>
        </is>
      </c>
      <c r="G4179" s="18" t="inlineStr">
        <is>
          <t>50-64</t>
        </is>
      </c>
      <c r="H4179" s="33" t="n"/>
      <c r="I4179" s="33" t="n"/>
      <c r="J4179" s="33" t="n"/>
      <c r="K4179" s="34" t="n">
        <v>-0.2577606049187504</v>
      </c>
      <c r="L4179" s="35">
        <f>IF(ISNUMBER(K4179),EXP(K4179),"")</f>
        <v/>
      </c>
      <c r="M4179" s="18" t="n"/>
      <c r="N4179" s="18" t="inlineStr">
        <is>
          <t>contents|small|policyholder_age_band</t>
        </is>
      </c>
    </row>
    <row r="4180">
      <c r="B4180" s="18" t="inlineStr">
        <is>
          <t>contents|small|policyholder_age_band|65+</t>
        </is>
      </c>
      <c r="C4180" s="18" t="inlineStr">
        <is>
          <t>contents</t>
        </is>
      </c>
      <c r="D4180" s="18" t="inlineStr">
        <is>
          <t>small</t>
        </is>
      </c>
      <c r="E4180" s="18" t="inlineStr">
        <is>
          <t>policyholder_age_band</t>
        </is>
      </c>
      <c r="F4180" s="18" t="inlineStr">
        <is>
          <t>categorical</t>
        </is>
      </c>
      <c r="G4180" s="18" t="inlineStr">
        <is>
          <t>65+</t>
        </is>
      </c>
      <c r="H4180" s="33" t="n"/>
      <c r="I4180" s="33" t="n"/>
      <c r="J4180" s="33" t="n"/>
      <c r="K4180" s="34" t="n">
        <v>-0.2011439255425419</v>
      </c>
      <c r="L4180" s="35">
        <f>IF(ISNUMBER(K4180),EXP(K4180),"")</f>
        <v/>
      </c>
      <c r="M4180" s="18" t="n"/>
      <c r="N4180" s="18" t="inlineStr">
        <is>
          <t>contents|small|policyholder_age_band</t>
        </is>
      </c>
    </row>
    <row r="4181">
      <c r="B4181" s="18" t="inlineStr">
        <is>
          <t>contents|small|policyholder_age_band|(any other level)</t>
        </is>
      </c>
      <c r="C4181" s="18" t="inlineStr">
        <is>
          <t>contents</t>
        </is>
      </c>
      <c r="D4181" s="18" t="inlineStr">
        <is>
          <t>small</t>
        </is>
      </c>
      <c r="E4181" s="18" t="inlineStr">
        <is>
          <t>policyholder_age_band</t>
        </is>
      </c>
      <c r="F4181" s="18" t="inlineStr">
        <is>
          <t>categorical</t>
        </is>
      </c>
      <c r="G4181" s="18" t="inlineStr">
        <is>
          <t>(any other level)</t>
        </is>
      </c>
      <c r="H4181" s="33" t="n"/>
      <c r="I4181" s="33" t="n"/>
      <c r="J4181" s="33" t="n"/>
      <c r="K4181" s="34" t="n">
        <v>0</v>
      </c>
      <c r="L4181" s="35">
        <f>IF(ISNUMBER(K4181),EXP(K4181),"")</f>
        <v/>
      </c>
      <c r="M4181" s="18" t="inlineStr">
        <is>
          <t>a level the fit did not see (including MISSING where no row is listed) scores as the base level</t>
        </is>
      </c>
      <c r="N4181" s="18" t="inlineStr">
        <is>
          <t>contents|small|policyholder_age_band</t>
        </is>
      </c>
    </row>
    <row r="4182">
      <c r="B4182" s="18" t="inlineStr">
        <is>
          <t>contents|small|elevation_m|0.0</t>
        </is>
      </c>
      <c r="C4182" s="18" t="inlineStr">
        <is>
          <t>contents</t>
        </is>
      </c>
      <c r="D4182" s="18" t="inlineStr">
        <is>
          <t>small</t>
        </is>
      </c>
      <c r="E4182" s="18" t="inlineStr">
        <is>
          <t>elevation_m</t>
        </is>
      </c>
      <c r="F4182" s="18" t="inlineStr">
        <is>
          <t>spline value</t>
        </is>
      </c>
      <c r="G4182" s="18" t="n"/>
      <c r="H4182" s="33" t="n">
        <v>0</v>
      </c>
      <c r="I4182" s="33" t="n"/>
      <c r="J4182" s="33" t="n"/>
      <c r="K4182" s="34" t="n">
        <v>0.59336362311767</v>
      </c>
      <c r="L4182" s="35">
        <f>IF(ISNUMBER(K4182),EXP(K4182),"")</f>
        <v/>
      </c>
      <c r="M4182" s="18" t="inlineStr">
        <is>
          <t>every value from 0 to 60 in steps of 0.1</t>
        </is>
      </c>
      <c r="N4182" s="18" t="inlineStr">
        <is>
          <t>contents|small|elevation_m</t>
        </is>
      </c>
    </row>
    <row r="4183">
      <c r="B4183" s="18" t="inlineStr">
        <is>
          <t>contents|small|elevation_m|0.1</t>
        </is>
      </c>
      <c r="C4183" s="18" t="inlineStr">
        <is>
          <t>contents</t>
        </is>
      </c>
      <c r="D4183" s="18" t="inlineStr">
        <is>
          <t>small</t>
        </is>
      </c>
      <c r="E4183" s="18" t="inlineStr">
        <is>
          <t>elevation_m</t>
        </is>
      </c>
      <c r="F4183" s="18" t="inlineStr">
        <is>
          <t>spline value</t>
        </is>
      </c>
      <c r="G4183" s="18" t="n"/>
      <c r="H4183" s="33" t="n">
        <v>0.1</v>
      </c>
      <c r="I4183" s="33" t="n"/>
      <c r="J4183" s="33" t="n"/>
      <c r="K4183" s="34" t="n">
        <v>0.5393023129184826</v>
      </c>
      <c r="L4183" s="35">
        <f>IF(ISNUMBER(K4183),EXP(K4183),"")</f>
        <v/>
      </c>
      <c r="M4183" s="18" t="inlineStr">
        <is>
          <t>every value from 0 to 60 in steps of 0.1</t>
        </is>
      </c>
      <c r="N4183" s="18" t="inlineStr">
        <is>
          <t>contents|small|elevation_m</t>
        </is>
      </c>
    </row>
    <row r="4184">
      <c r="B4184" s="18" t="inlineStr">
        <is>
          <t>contents|small|elevation_m|0.2</t>
        </is>
      </c>
      <c r="C4184" s="18" t="inlineStr">
        <is>
          <t>contents</t>
        </is>
      </c>
      <c r="D4184" s="18" t="inlineStr">
        <is>
          <t>small</t>
        </is>
      </c>
      <c r="E4184" s="18" t="inlineStr">
        <is>
          <t>elevation_m</t>
        </is>
      </c>
      <c r="F4184" s="18" t="inlineStr">
        <is>
          <t>spline value</t>
        </is>
      </c>
      <c r="G4184" s="18" t="n"/>
      <c r="H4184" s="33" t="n">
        <v>0.2</v>
      </c>
      <c r="I4184" s="33" t="n"/>
      <c r="J4184" s="33" t="n"/>
      <c r="K4184" s="34" t="n">
        <v>0.4873935272066043</v>
      </c>
      <c r="L4184" s="35">
        <f>IF(ISNUMBER(K4184),EXP(K4184),"")</f>
        <v/>
      </c>
      <c r="M4184" s="18" t="inlineStr">
        <is>
          <t>every value from 0 to 60 in steps of 0.1</t>
        </is>
      </c>
      <c r="N4184" s="18" t="inlineStr">
        <is>
          <t>contents|small|elevation_m</t>
        </is>
      </c>
    </row>
    <row r="4185">
      <c r="B4185" s="18" t="inlineStr">
        <is>
          <t>contents|small|elevation_m|0.3</t>
        </is>
      </c>
      <c r="C4185" s="18" t="inlineStr">
        <is>
          <t>contents</t>
        </is>
      </c>
      <c r="D4185" s="18" t="inlineStr">
        <is>
          <t>small</t>
        </is>
      </c>
      <c r="E4185" s="18" t="inlineStr">
        <is>
          <t>elevation_m</t>
        </is>
      </c>
      <c r="F4185" s="18" t="inlineStr">
        <is>
          <t>spline value</t>
        </is>
      </c>
      <c r="G4185" s="18" t="n"/>
      <c r="H4185" s="33" t="n">
        <v>0.3</v>
      </c>
      <c r="I4185" s="33" t="n"/>
      <c r="J4185" s="33" t="n"/>
      <c r="K4185" s="34" t="n">
        <v>0.4375923253232085</v>
      </c>
      <c r="L4185" s="35">
        <f>IF(ISNUMBER(K4185),EXP(K4185),"")</f>
        <v/>
      </c>
      <c r="M4185" s="18" t="inlineStr">
        <is>
          <t>every value from 0 to 60 in steps of 0.1</t>
        </is>
      </c>
      <c r="N4185" s="18" t="inlineStr">
        <is>
          <t>contents|small|elevation_m</t>
        </is>
      </c>
    </row>
    <row r="4186">
      <c r="B4186" s="18" t="inlineStr">
        <is>
          <t>contents|small|elevation_m|0.4</t>
        </is>
      </c>
      <c r="C4186" s="18" t="inlineStr">
        <is>
          <t>contents</t>
        </is>
      </c>
      <c r="D4186" s="18" t="inlineStr">
        <is>
          <t>small</t>
        </is>
      </c>
      <c r="E4186" s="18" t="inlineStr">
        <is>
          <t>elevation_m</t>
        </is>
      </c>
      <c r="F4186" s="18" t="inlineStr">
        <is>
          <t>spline value</t>
        </is>
      </c>
      <c r="G4186" s="18" t="n"/>
      <c r="H4186" s="33" t="n">
        <v>0.4</v>
      </c>
      <c r="I4186" s="33" t="n"/>
      <c r="J4186" s="33" t="n"/>
      <c r="K4186" s="34" t="n">
        <v>0.3898537666094663</v>
      </c>
      <c r="L4186" s="35">
        <f>IF(ISNUMBER(K4186),EXP(K4186),"")</f>
        <v/>
      </c>
      <c r="M4186" s="18" t="inlineStr">
        <is>
          <t>every value from 0 to 60 in steps of 0.1</t>
        </is>
      </c>
      <c r="N4186" s="18" t="inlineStr">
        <is>
          <t>contents|small|elevation_m</t>
        </is>
      </c>
    </row>
    <row r="4187">
      <c r="B4187" s="18" t="inlineStr">
        <is>
          <t>contents|small|elevation_m|0.5</t>
        </is>
      </c>
      <c r="C4187" s="18" t="inlineStr">
        <is>
          <t>contents</t>
        </is>
      </c>
      <c r="D4187" s="18" t="inlineStr">
        <is>
          <t>small</t>
        </is>
      </c>
      <c r="E4187" s="18" t="inlineStr">
        <is>
          <t>elevation_m</t>
        </is>
      </c>
      <c r="F4187" s="18" t="inlineStr">
        <is>
          <t>spline value</t>
        </is>
      </c>
      <c r="G4187" s="18" t="n"/>
      <c r="H4187" s="33" t="n">
        <v>0.5</v>
      </c>
      <c r="I4187" s="33" t="n"/>
      <c r="J4187" s="33" t="n"/>
      <c r="K4187" s="34" t="n">
        <v>0.3441329104065511</v>
      </c>
      <c r="L4187" s="35">
        <f>IF(ISNUMBER(K4187),EXP(K4187),"")</f>
        <v/>
      </c>
      <c r="M4187" s="18" t="inlineStr">
        <is>
          <t>every value from 0 to 60 in steps of 0.1</t>
        </is>
      </c>
      <c r="N4187" s="18" t="inlineStr">
        <is>
          <t>contents|small|elevation_m</t>
        </is>
      </c>
    </row>
    <row r="4188">
      <c r="B4188" s="18" t="inlineStr">
        <is>
          <t>contents|small|elevation_m|0.6</t>
        </is>
      </c>
      <c r="C4188" s="18" t="inlineStr">
        <is>
          <t>contents</t>
        </is>
      </c>
      <c r="D4188" s="18" t="inlineStr">
        <is>
          <t>small</t>
        </is>
      </c>
      <c r="E4188" s="18" t="inlineStr">
        <is>
          <t>elevation_m</t>
        </is>
      </c>
      <c r="F4188" s="18" t="inlineStr">
        <is>
          <t>spline value</t>
        </is>
      </c>
      <c r="G4188" s="18" t="n"/>
      <c r="H4188" s="33" t="n">
        <v>0.6</v>
      </c>
      <c r="I4188" s="33" t="n"/>
      <c r="J4188" s="33" t="n"/>
      <c r="K4188" s="34" t="n">
        <v>0.3003848160556346</v>
      </c>
      <c r="L4188" s="35">
        <f>IF(ISNUMBER(K4188),EXP(K4188),"")</f>
        <v/>
      </c>
      <c r="M4188" s="18" t="inlineStr">
        <is>
          <t>every value from 0 to 60 in steps of 0.1</t>
        </is>
      </c>
      <c r="N4188" s="18" t="inlineStr">
        <is>
          <t>contents|small|elevation_m</t>
        </is>
      </c>
    </row>
    <row r="4189">
      <c r="B4189" s="18" t="inlineStr">
        <is>
          <t>contents|small|elevation_m|0.7</t>
        </is>
      </c>
      <c r="C4189" s="18" t="inlineStr">
        <is>
          <t>contents</t>
        </is>
      </c>
      <c r="D4189" s="18" t="inlineStr">
        <is>
          <t>small</t>
        </is>
      </c>
      <c r="E4189" s="18" t="inlineStr">
        <is>
          <t>elevation_m</t>
        </is>
      </c>
      <c r="F4189" s="18" t="inlineStr">
        <is>
          <t>spline value</t>
        </is>
      </c>
      <c r="G4189" s="18" t="n"/>
      <c r="H4189" s="33" t="n">
        <v>0.7</v>
      </c>
      <c r="I4189" s="33" t="n"/>
      <c r="J4189" s="33" t="n"/>
      <c r="K4189" s="34" t="n">
        <v>0.2585645428978882</v>
      </c>
      <c r="L4189" s="35">
        <f>IF(ISNUMBER(K4189),EXP(K4189),"")</f>
        <v/>
      </c>
      <c r="M4189" s="18" t="inlineStr">
        <is>
          <t>every value from 0 to 60 in steps of 0.1</t>
        </is>
      </c>
      <c r="N4189" s="18" t="inlineStr">
        <is>
          <t>contents|small|elevation_m</t>
        </is>
      </c>
    </row>
    <row r="4190">
      <c r="B4190" s="18" t="inlineStr">
        <is>
          <t>contents|small|elevation_m|0.8</t>
        </is>
      </c>
      <c r="C4190" s="18" t="inlineStr">
        <is>
          <t>contents</t>
        </is>
      </c>
      <c r="D4190" s="18" t="inlineStr">
        <is>
          <t>small</t>
        </is>
      </c>
      <c r="E4190" s="18" t="inlineStr">
        <is>
          <t>elevation_m</t>
        </is>
      </c>
      <c r="F4190" s="18" t="inlineStr">
        <is>
          <t>spline value</t>
        </is>
      </c>
      <c r="G4190" s="18" t="n"/>
      <c r="H4190" s="33" t="n">
        <v>0.8</v>
      </c>
      <c r="I4190" s="33" t="n"/>
      <c r="J4190" s="33" t="n"/>
      <c r="K4190" s="34" t="n">
        <v>0.2186271502744854</v>
      </c>
      <c r="L4190" s="35">
        <f>IF(ISNUMBER(K4190),EXP(K4190),"")</f>
        <v/>
      </c>
      <c r="M4190" s="18" t="inlineStr">
        <is>
          <t>every value from 0 to 60 in steps of 0.1</t>
        </is>
      </c>
      <c r="N4190" s="18" t="inlineStr">
        <is>
          <t>contents|small|elevation_m</t>
        </is>
      </c>
    </row>
    <row r="4191">
      <c r="B4191" s="18" t="inlineStr">
        <is>
          <t>contents|small|elevation_m|0.9</t>
        </is>
      </c>
      <c r="C4191" s="18" t="inlineStr">
        <is>
          <t>contents</t>
        </is>
      </c>
      <c r="D4191" s="18" t="inlineStr">
        <is>
          <t>small</t>
        </is>
      </c>
      <c r="E4191" s="18" t="inlineStr">
        <is>
          <t>elevation_m</t>
        </is>
      </c>
      <c r="F4191" s="18" t="inlineStr">
        <is>
          <t>spline value</t>
        </is>
      </c>
      <c r="G4191" s="18" t="n"/>
      <c r="H4191" s="33" t="n">
        <v>0.9</v>
      </c>
      <c r="I4191" s="33" t="n"/>
      <c r="J4191" s="33" t="n"/>
      <c r="K4191" s="34" t="n">
        <v>0.1805276975265976</v>
      </c>
      <c r="L4191" s="35">
        <f>IF(ISNUMBER(K4191),EXP(K4191),"")</f>
        <v/>
      </c>
      <c r="M4191" s="18" t="inlineStr">
        <is>
          <t>every value from 0 to 60 in steps of 0.1</t>
        </is>
      </c>
      <c r="N4191" s="18" t="inlineStr">
        <is>
          <t>contents|small|elevation_m</t>
        </is>
      </c>
    </row>
    <row r="4192">
      <c r="B4192" s="18" t="inlineStr">
        <is>
          <t>contents|small|elevation_m|1.0</t>
        </is>
      </c>
      <c r="C4192" s="18" t="inlineStr">
        <is>
          <t>contents</t>
        </is>
      </c>
      <c r="D4192" s="18" t="inlineStr">
        <is>
          <t>small</t>
        </is>
      </c>
      <c r="E4192" s="18" t="inlineStr">
        <is>
          <t>elevation_m</t>
        </is>
      </c>
      <c r="F4192" s="18" t="inlineStr">
        <is>
          <t>spline value</t>
        </is>
      </c>
      <c r="G4192" s="18" t="n"/>
      <c r="H4192" s="33" t="n">
        <v>1</v>
      </c>
      <c r="I4192" s="33" t="n"/>
      <c r="J4192" s="33" t="n"/>
      <c r="K4192" s="34" t="n">
        <v>0.1442212439953973</v>
      </c>
      <c r="L4192" s="35">
        <f>IF(ISNUMBER(K4192),EXP(K4192),"")</f>
        <v/>
      </c>
      <c r="M4192" s="18" t="inlineStr">
        <is>
          <t>every value from 0 to 60 in steps of 0.1</t>
        </is>
      </c>
      <c r="N4192" s="18" t="inlineStr">
        <is>
          <t>contents|small|elevation_m</t>
        </is>
      </c>
    </row>
    <row r="4193">
      <c r="B4193" s="18" t="inlineStr">
        <is>
          <t>contents|small|elevation_m|1.1</t>
        </is>
      </c>
      <c r="C4193" s="18" t="inlineStr">
        <is>
          <t>contents</t>
        </is>
      </c>
      <c r="D4193" s="18" t="inlineStr">
        <is>
          <t>small</t>
        </is>
      </c>
      <c r="E4193" s="18" t="inlineStr">
        <is>
          <t>elevation_m</t>
        </is>
      </c>
      <c r="F4193" s="18" t="inlineStr">
        <is>
          <t>spline value</t>
        </is>
      </c>
      <c r="G4193" s="18" t="n"/>
      <c r="H4193" s="33" t="n">
        <v>1.1</v>
      </c>
      <c r="I4193" s="33" t="n"/>
      <c r="J4193" s="33" t="n"/>
      <c r="K4193" s="34" t="n">
        <v>0.1096628490220568</v>
      </c>
      <c r="L4193" s="35">
        <f>IF(ISNUMBER(K4193),EXP(K4193),"")</f>
        <v/>
      </c>
      <c r="M4193" s="18" t="inlineStr">
        <is>
          <t>every value from 0 to 60 in steps of 0.1</t>
        </is>
      </c>
      <c r="N4193" s="18" t="inlineStr">
        <is>
          <t>contents|small|elevation_m</t>
        </is>
      </c>
    </row>
    <row r="4194">
      <c r="B4194" s="18" t="inlineStr">
        <is>
          <t>contents|small|elevation_m|1.2</t>
        </is>
      </c>
      <c r="C4194" s="18" t="inlineStr">
        <is>
          <t>contents</t>
        </is>
      </c>
      <c r="D4194" s="18" t="inlineStr">
        <is>
          <t>small</t>
        </is>
      </c>
      <c r="E4194" s="18" t="inlineStr">
        <is>
          <t>elevation_m</t>
        </is>
      </c>
      <c r="F4194" s="18" t="inlineStr">
        <is>
          <t>spline value</t>
        </is>
      </c>
      <c r="G4194" s="18" t="n"/>
      <c r="H4194" s="33" t="n">
        <v>1.2</v>
      </c>
      <c r="I4194" s="33" t="n"/>
      <c r="J4194" s="33" t="n"/>
      <c r="K4194" s="34" t="n">
        <v>0.07680757194774823</v>
      </c>
      <c r="L4194" s="35">
        <f>IF(ISNUMBER(K4194),EXP(K4194),"")</f>
        <v/>
      </c>
      <c r="M4194" s="18" t="inlineStr">
        <is>
          <t>every value from 0 to 60 in steps of 0.1</t>
        </is>
      </c>
      <c r="N4194" s="18" t="inlineStr">
        <is>
          <t>contents|small|elevation_m</t>
        </is>
      </c>
    </row>
    <row r="4195">
      <c r="B4195" s="18" t="inlineStr">
        <is>
          <t>contents|small|elevation_m|1.3</t>
        </is>
      </c>
      <c r="C4195" s="18" t="inlineStr">
        <is>
          <t>contents</t>
        </is>
      </c>
      <c r="D4195" s="18" t="inlineStr">
        <is>
          <t>small</t>
        </is>
      </c>
      <c r="E4195" s="18" t="inlineStr">
        <is>
          <t>elevation_m</t>
        </is>
      </c>
      <c r="F4195" s="18" t="inlineStr">
        <is>
          <t>spline value</t>
        </is>
      </c>
      <c r="G4195" s="18" t="n"/>
      <c r="H4195" s="33" t="n">
        <v>1.3</v>
      </c>
      <c r="I4195" s="33" t="n"/>
      <c r="J4195" s="33" t="n"/>
      <c r="K4195" s="34" t="n">
        <v>0.04561047211364372</v>
      </c>
      <c r="L4195" s="35">
        <f>IF(ISNUMBER(K4195),EXP(K4195),"")</f>
        <v/>
      </c>
      <c r="M4195" s="18" t="inlineStr">
        <is>
          <t>every value from 0 to 60 in steps of 0.1</t>
        </is>
      </c>
      <c r="N4195" s="18" t="inlineStr">
        <is>
          <t>contents|small|elevation_m</t>
        </is>
      </c>
    </row>
    <row r="4196">
      <c r="B4196" s="18" t="inlineStr">
        <is>
          <t>contents|small|elevation_m|1.4</t>
        </is>
      </c>
      <c r="C4196" s="18" t="inlineStr">
        <is>
          <t>contents</t>
        </is>
      </c>
      <c r="D4196" s="18" t="inlineStr">
        <is>
          <t>small</t>
        </is>
      </c>
      <c r="E4196" s="18" t="inlineStr">
        <is>
          <t>elevation_m</t>
        </is>
      </c>
      <c r="F4196" s="18" t="inlineStr">
        <is>
          <t>spline value</t>
        </is>
      </c>
      <c r="G4196" s="18" t="n"/>
      <c r="H4196" s="33" t="n">
        <v>1.4</v>
      </c>
      <c r="I4196" s="33" t="n"/>
      <c r="J4196" s="33" t="n"/>
      <c r="K4196" s="34" t="n">
        <v>0.01602660886091563</v>
      </c>
      <c r="L4196" s="35">
        <f>IF(ISNUMBER(K4196),EXP(K4196),"")</f>
        <v/>
      </c>
      <c r="M4196" s="18" t="inlineStr">
        <is>
          <t>every value from 0 to 60 in steps of 0.1</t>
        </is>
      </c>
      <c r="N4196" s="18" t="inlineStr">
        <is>
          <t>contents|small|elevation_m</t>
        </is>
      </c>
    </row>
    <row r="4197">
      <c r="B4197" s="18" t="inlineStr">
        <is>
          <t>contents|small|elevation_m|1.5</t>
        </is>
      </c>
      <c r="C4197" s="18" t="inlineStr">
        <is>
          <t>contents</t>
        </is>
      </c>
      <c r="D4197" s="18" t="inlineStr">
        <is>
          <t>small</t>
        </is>
      </c>
      <c r="E4197" s="18" t="inlineStr">
        <is>
          <t>elevation_m</t>
        </is>
      </c>
      <c r="F4197" s="18" t="inlineStr">
        <is>
          <t>spline value</t>
        </is>
      </c>
      <c r="G4197" s="18" t="n"/>
      <c r="H4197" s="33" t="n">
        <v>1.5</v>
      </c>
      <c r="I4197" s="33" t="n"/>
      <c r="J4197" s="33" t="n"/>
      <c r="K4197" s="34" t="n">
        <v>-0.01198895846926396</v>
      </c>
      <c r="L4197" s="35">
        <f>IF(ISNUMBER(K4197),EXP(K4197),"")</f>
        <v/>
      </c>
      <c r="M4197" s="18" t="inlineStr">
        <is>
          <t>every value from 0 to 60 in steps of 0.1</t>
        </is>
      </c>
      <c r="N4197" s="18" t="inlineStr">
        <is>
          <t>contents|small|elevation_m</t>
        </is>
      </c>
    </row>
    <row r="4198">
      <c r="B4198" s="18" t="inlineStr">
        <is>
          <t>contents|small|elevation_m|1.6</t>
        </is>
      </c>
      <c r="C4198" s="18" t="inlineStr">
        <is>
          <t>contents</t>
        </is>
      </c>
      <c r="D4198" s="18" t="inlineStr">
        <is>
          <t>small</t>
        </is>
      </c>
      <c r="E4198" s="18" t="inlineStr">
        <is>
          <t>elevation_m</t>
        </is>
      </c>
      <c r="F4198" s="18" t="inlineStr">
        <is>
          <t>spline value</t>
        </is>
      </c>
      <c r="G4198" s="18" t="n"/>
      <c r="H4198" s="33" t="n">
        <v>1.6</v>
      </c>
      <c r="I4198" s="33" t="n"/>
      <c r="J4198" s="33" t="n"/>
      <c r="K4198" s="34" t="n">
        <v>-0.03848117053572288</v>
      </c>
      <c r="L4198" s="35">
        <f>IF(ISNUMBER(K4198),EXP(K4198),"")</f>
        <v/>
      </c>
      <c r="M4198" s="18" t="inlineStr">
        <is>
          <t>every value from 0 to 60 in steps of 0.1</t>
        </is>
      </c>
      <c r="N4198" s="18" t="inlineStr">
        <is>
          <t>contents|small|elevation_m</t>
        </is>
      </c>
    </row>
    <row r="4199">
      <c r="B4199" s="18" t="inlineStr">
        <is>
          <t>contents|small|elevation_m|1.7</t>
        </is>
      </c>
      <c r="C4199" s="18" t="inlineStr">
        <is>
          <t>contents</t>
        </is>
      </c>
      <c r="D4199" s="18" t="inlineStr">
        <is>
          <t>small</t>
        </is>
      </c>
      <c r="E4199" s="18" t="inlineStr">
        <is>
          <t>elevation_m</t>
        </is>
      </c>
      <c r="F4199" s="18" t="inlineStr">
        <is>
          <t>spline value</t>
        </is>
      </c>
      <c r="G4199" s="18" t="n"/>
      <c r="H4199" s="33" t="n">
        <v>1.7</v>
      </c>
      <c r="I4199" s="33" t="n"/>
      <c r="J4199" s="33" t="n"/>
      <c r="K4199" s="34" t="n">
        <v>-0.06349496799728878</v>
      </c>
      <c r="L4199" s="35">
        <f>IF(ISNUMBER(K4199),EXP(K4199),"")</f>
        <v/>
      </c>
      <c r="M4199" s="18" t="inlineStr">
        <is>
          <t>every value from 0 to 60 in steps of 0.1</t>
        </is>
      </c>
      <c r="N4199" s="18" t="inlineStr">
        <is>
          <t>contents|small|elevation_m</t>
        </is>
      </c>
    </row>
    <row r="4200">
      <c r="B4200" s="18" t="inlineStr">
        <is>
          <t>contents|small|elevation_m|1.8</t>
        </is>
      </c>
      <c r="C4200" s="18" t="inlineStr">
        <is>
          <t>contents</t>
        </is>
      </c>
      <c r="D4200" s="18" t="inlineStr">
        <is>
          <t>small</t>
        </is>
      </c>
      <c r="E4200" s="18" t="inlineStr">
        <is>
          <t>elevation_m</t>
        </is>
      </c>
      <c r="F4200" s="18" t="inlineStr">
        <is>
          <t>spline value</t>
        </is>
      </c>
      <c r="G4200" s="18" t="n"/>
      <c r="H4200" s="33" t="n">
        <v>1.8</v>
      </c>
      <c r="I4200" s="33" t="n"/>
      <c r="J4200" s="33" t="n"/>
      <c r="K4200" s="34" t="n">
        <v>-0.0870752915127892</v>
      </c>
      <c r="L4200" s="35">
        <f>IF(ISNUMBER(K4200),EXP(K4200),"")</f>
        <v/>
      </c>
      <c r="M4200" s="18" t="inlineStr">
        <is>
          <t>every value from 0 to 60 in steps of 0.1</t>
        </is>
      </c>
      <c r="N4200" s="18" t="inlineStr">
        <is>
          <t>contents|small|elevation_m</t>
        </is>
      </c>
    </row>
    <row r="4201">
      <c r="B4201" s="18" t="inlineStr">
        <is>
          <t>contents|small|elevation_m|1.9</t>
        </is>
      </c>
      <c r="C4201" s="18" t="inlineStr">
        <is>
          <t>contents</t>
        </is>
      </c>
      <c r="D4201" s="18" t="inlineStr">
        <is>
          <t>small</t>
        </is>
      </c>
      <c r="E4201" s="18" t="inlineStr">
        <is>
          <t>elevation_m</t>
        </is>
      </c>
      <c r="F4201" s="18" t="inlineStr">
        <is>
          <t>spline value</t>
        </is>
      </c>
      <c r="G4201" s="18" t="n"/>
      <c r="H4201" s="33" t="n">
        <v>1.9</v>
      </c>
      <c r="I4201" s="33" t="n"/>
      <c r="J4201" s="33" t="n"/>
      <c r="K4201" s="34" t="n">
        <v>-0.1092670817410524</v>
      </c>
      <c r="L4201" s="35">
        <f>IF(ISNUMBER(K4201),EXP(K4201),"")</f>
        <v/>
      </c>
      <c r="M4201" s="18" t="inlineStr">
        <is>
          <t>every value from 0 to 60 in steps of 0.1</t>
        </is>
      </c>
      <c r="N4201" s="18" t="inlineStr">
        <is>
          <t>contents|small|elevation_m</t>
        </is>
      </c>
    </row>
    <row r="4202">
      <c r="B4202" s="18" t="inlineStr">
        <is>
          <t>contents|small|elevation_m|2.0</t>
        </is>
      </c>
      <c r="C4202" s="18" t="inlineStr">
        <is>
          <t>contents</t>
        </is>
      </c>
      <c r="D4202" s="18" t="inlineStr">
        <is>
          <t>small</t>
        </is>
      </c>
      <c r="E4202" s="18" t="inlineStr">
        <is>
          <t>elevation_m</t>
        </is>
      </c>
      <c r="F4202" s="18" t="inlineStr">
        <is>
          <t>spline value</t>
        </is>
      </c>
      <c r="G4202" s="18" t="n"/>
      <c r="H4202" s="33" t="n">
        <v>2</v>
      </c>
      <c r="I4202" s="33" t="n"/>
      <c r="J4202" s="33" t="n"/>
      <c r="K4202" s="34" t="n">
        <v>-0.130115279340906</v>
      </c>
      <c r="L4202" s="35">
        <f>IF(ISNUMBER(K4202),EXP(K4202),"")</f>
        <v/>
      </c>
      <c r="M4202" s="18" t="inlineStr">
        <is>
          <t>every value from 0 to 60 in steps of 0.1</t>
        </is>
      </c>
      <c r="N4202" s="18" t="inlineStr">
        <is>
          <t>contents|small|elevation_m</t>
        </is>
      </c>
    </row>
    <row r="4203">
      <c r="B4203" s="18" t="inlineStr">
        <is>
          <t>contents|small|elevation_m|2.1</t>
        </is>
      </c>
      <c r="C4203" s="18" t="inlineStr">
        <is>
          <t>contents</t>
        </is>
      </c>
      <c r="D4203" s="18" t="inlineStr">
        <is>
          <t>small</t>
        </is>
      </c>
      <c r="E4203" s="18" t="inlineStr">
        <is>
          <t>elevation_m</t>
        </is>
      </c>
      <c r="F4203" s="18" t="inlineStr">
        <is>
          <t>spline value</t>
        </is>
      </c>
      <c r="G4203" s="18" t="n"/>
      <c r="H4203" s="33" t="n">
        <v>2.1</v>
      </c>
      <c r="I4203" s="33" t="n"/>
      <c r="J4203" s="33" t="n"/>
      <c r="K4203" s="34" t="n">
        <v>-0.1496648249711777</v>
      </c>
      <c r="L4203" s="35">
        <f>IF(ISNUMBER(K4203),EXP(K4203),"")</f>
        <v/>
      </c>
      <c r="M4203" s="18" t="inlineStr">
        <is>
          <t>every value from 0 to 60 in steps of 0.1</t>
        </is>
      </c>
      <c r="N4203" s="18" t="inlineStr">
        <is>
          <t>contents|small|elevation_m</t>
        </is>
      </c>
    </row>
    <row r="4204">
      <c r="B4204" s="18" t="inlineStr">
        <is>
          <t>contents|small|elevation_m|2.2</t>
        </is>
      </c>
      <c r="C4204" s="18" t="inlineStr">
        <is>
          <t>contents</t>
        </is>
      </c>
      <c r="D4204" s="18" t="inlineStr">
        <is>
          <t>small</t>
        </is>
      </c>
      <c r="E4204" s="18" t="inlineStr">
        <is>
          <t>elevation_m</t>
        </is>
      </c>
      <c r="F4204" s="18" t="inlineStr">
        <is>
          <t>spline value</t>
        </is>
      </c>
      <c r="G4204" s="18" t="n"/>
      <c r="H4204" s="33" t="n">
        <v>2.2</v>
      </c>
      <c r="I4204" s="33" t="n"/>
      <c r="J4204" s="33" t="n"/>
      <c r="K4204" s="34" t="n">
        <v>-0.1679606592906952</v>
      </c>
      <c r="L4204" s="35">
        <f>IF(ISNUMBER(K4204),EXP(K4204),"")</f>
        <v/>
      </c>
      <c r="M4204" s="18" t="inlineStr">
        <is>
          <t>every value from 0 to 60 in steps of 0.1</t>
        </is>
      </c>
      <c r="N4204" s="18" t="inlineStr">
        <is>
          <t>contents|small|elevation_m</t>
        </is>
      </c>
    </row>
    <row r="4205">
      <c r="B4205" s="18" t="inlineStr">
        <is>
          <t>contents|small|elevation_m|2.3</t>
        </is>
      </c>
      <c r="C4205" s="18" t="inlineStr">
        <is>
          <t>contents</t>
        </is>
      </c>
      <c r="D4205" s="18" t="inlineStr">
        <is>
          <t>small</t>
        </is>
      </c>
      <c r="E4205" s="18" t="inlineStr">
        <is>
          <t>elevation_m</t>
        </is>
      </c>
      <c r="F4205" s="18" t="inlineStr">
        <is>
          <t>spline value</t>
        </is>
      </c>
      <c r="G4205" s="18" t="n"/>
      <c r="H4205" s="33" t="n">
        <v>2.3</v>
      </c>
      <c r="I4205" s="33" t="n"/>
      <c r="J4205" s="33" t="n"/>
      <c r="K4205" s="34" t="n">
        <v>-0.1850477229582865</v>
      </c>
      <c r="L4205" s="35">
        <f>IF(ISNUMBER(K4205),EXP(K4205),"")</f>
        <v/>
      </c>
      <c r="M4205" s="18" t="inlineStr">
        <is>
          <t>every value from 0 to 60 in steps of 0.1</t>
        </is>
      </c>
      <c r="N4205" s="18" t="inlineStr">
        <is>
          <t>contents|small|elevation_m</t>
        </is>
      </c>
    </row>
    <row r="4206">
      <c r="B4206" s="18" t="inlineStr">
        <is>
          <t>contents|small|elevation_m|2.4</t>
        </is>
      </c>
      <c r="C4206" s="18" t="inlineStr">
        <is>
          <t>contents</t>
        </is>
      </c>
      <c r="D4206" s="18" t="inlineStr">
        <is>
          <t>small</t>
        </is>
      </c>
      <c r="E4206" s="18" t="inlineStr">
        <is>
          <t>elevation_m</t>
        </is>
      </c>
      <c r="F4206" s="18" t="inlineStr">
        <is>
          <t>spline value</t>
        </is>
      </c>
      <c r="G4206" s="18" t="n"/>
      <c r="H4206" s="33" t="n">
        <v>2.4</v>
      </c>
      <c r="I4206" s="33" t="n"/>
      <c r="J4206" s="33" t="n"/>
      <c r="K4206" s="34" t="n">
        <v>-0.2009709566327793</v>
      </c>
      <c r="L4206" s="35">
        <f>IF(ISNUMBER(K4206),EXP(K4206),"")</f>
        <v/>
      </c>
      <c r="M4206" s="18" t="inlineStr">
        <is>
          <t>every value from 0 to 60 in steps of 0.1</t>
        </is>
      </c>
      <c r="N4206" s="18" t="inlineStr">
        <is>
          <t>contents|small|elevation_m</t>
        </is>
      </c>
    </row>
    <row r="4207">
      <c r="B4207" s="18" t="inlineStr">
        <is>
          <t>contents|small|elevation_m|2.5</t>
        </is>
      </c>
      <c r="C4207" s="18" t="inlineStr">
        <is>
          <t>contents</t>
        </is>
      </c>
      <c r="D4207" s="18" t="inlineStr">
        <is>
          <t>small</t>
        </is>
      </c>
      <c r="E4207" s="18" t="inlineStr">
        <is>
          <t>elevation_m</t>
        </is>
      </c>
      <c r="F4207" s="18" t="inlineStr">
        <is>
          <t>spline value</t>
        </is>
      </c>
      <c r="G4207" s="18" t="n"/>
      <c r="H4207" s="33" t="n">
        <v>2.5</v>
      </c>
      <c r="I4207" s="33" t="n"/>
      <c r="J4207" s="33" t="n"/>
      <c r="K4207" s="34" t="n">
        <v>-0.2157753009730013</v>
      </c>
      <c r="L4207" s="35">
        <f>IF(ISNUMBER(K4207),EXP(K4207),"")</f>
        <v/>
      </c>
      <c r="M4207" s="18" t="inlineStr">
        <is>
          <t>every value from 0 to 60 in steps of 0.1</t>
        </is>
      </c>
      <c r="N4207" s="18" t="inlineStr">
        <is>
          <t>contents|small|elevation_m</t>
        </is>
      </c>
    </row>
    <row r="4208">
      <c r="B4208" s="18" t="inlineStr">
        <is>
          <t>contents|small|elevation_m|2.6</t>
        </is>
      </c>
      <c r="C4208" s="18" t="inlineStr">
        <is>
          <t>contents</t>
        </is>
      </c>
      <c r="D4208" s="18" t="inlineStr">
        <is>
          <t>small</t>
        </is>
      </c>
      <c r="E4208" s="18" t="inlineStr">
        <is>
          <t>elevation_m</t>
        </is>
      </c>
      <c r="F4208" s="18" t="inlineStr">
        <is>
          <t>spline value</t>
        </is>
      </c>
      <c r="G4208" s="18" t="n"/>
      <c r="H4208" s="33" t="n">
        <v>2.6</v>
      </c>
      <c r="I4208" s="33" t="n"/>
      <c r="J4208" s="33" t="n"/>
      <c r="K4208" s="34" t="n">
        <v>-0.2295056966377805</v>
      </c>
      <c r="L4208" s="35">
        <f>IF(ISNUMBER(K4208),EXP(K4208),"")</f>
        <v/>
      </c>
      <c r="M4208" s="18" t="inlineStr">
        <is>
          <t>every value from 0 to 60 in steps of 0.1</t>
        </is>
      </c>
      <c r="N4208" s="18" t="inlineStr">
        <is>
          <t>contents|small|elevation_m</t>
        </is>
      </c>
    </row>
    <row r="4209">
      <c r="B4209" s="18" t="inlineStr">
        <is>
          <t>contents|small|elevation_m|2.7</t>
        </is>
      </c>
      <c r="C4209" s="18" t="inlineStr">
        <is>
          <t>contents</t>
        </is>
      </c>
      <c r="D4209" s="18" t="inlineStr">
        <is>
          <t>small</t>
        </is>
      </c>
      <c r="E4209" s="18" t="inlineStr">
        <is>
          <t>elevation_m</t>
        </is>
      </c>
      <c r="F4209" s="18" t="inlineStr">
        <is>
          <t>spline value</t>
        </is>
      </c>
      <c r="G4209" s="18" t="n"/>
      <c r="H4209" s="33" t="n">
        <v>2.7</v>
      </c>
      <c r="I4209" s="33" t="n"/>
      <c r="J4209" s="33" t="n"/>
      <c r="K4209" s="34" t="n">
        <v>-0.2422070842859443</v>
      </c>
      <c r="L4209" s="35">
        <f>IF(ISNUMBER(K4209),EXP(K4209),"")</f>
        <v/>
      </c>
      <c r="M4209" s="18" t="inlineStr">
        <is>
          <t>every value from 0 to 60 in steps of 0.1</t>
        </is>
      </c>
      <c r="N4209" s="18" t="inlineStr">
        <is>
          <t>contents|small|elevation_m</t>
        </is>
      </c>
    </row>
    <row r="4210">
      <c r="B4210" s="18" t="inlineStr">
        <is>
          <t>contents|small|elevation_m|2.8</t>
        </is>
      </c>
      <c r="C4210" s="18" t="inlineStr">
        <is>
          <t>contents</t>
        </is>
      </c>
      <c r="D4210" s="18" t="inlineStr">
        <is>
          <t>small</t>
        </is>
      </c>
      <c r="E4210" s="18" t="inlineStr">
        <is>
          <t>elevation_m</t>
        </is>
      </c>
      <c r="F4210" s="18" t="inlineStr">
        <is>
          <t>spline value</t>
        </is>
      </c>
      <c r="G4210" s="18" t="n"/>
      <c r="H4210" s="33" t="n">
        <v>2.8</v>
      </c>
      <c r="I4210" s="33" t="n"/>
      <c r="J4210" s="33" t="n"/>
      <c r="K4210" s="34" t="n">
        <v>-0.2539244045763209</v>
      </c>
      <c r="L4210" s="35">
        <f>IF(ISNUMBER(K4210),EXP(K4210),"")</f>
        <v/>
      </c>
      <c r="M4210" s="18" t="inlineStr">
        <is>
          <t>every value from 0 to 60 in steps of 0.1</t>
        </is>
      </c>
      <c r="N4210" s="18" t="inlineStr">
        <is>
          <t>contents|small|elevation_m</t>
        </is>
      </c>
    </row>
    <row r="4211">
      <c r="B4211" s="18" t="inlineStr">
        <is>
          <t>contents|small|elevation_m|2.9</t>
        </is>
      </c>
      <c r="C4211" s="18" t="inlineStr">
        <is>
          <t>contents</t>
        </is>
      </c>
      <c r="D4211" s="18" t="inlineStr">
        <is>
          <t>small</t>
        </is>
      </c>
      <c r="E4211" s="18" t="inlineStr">
        <is>
          <t>elevation_m</t>
        </is>
      </c>
      <c r="F4211" s="18" t="inlineStr">
        <is>
          <t>spline value</t>
        </is>
      </c>
      <c r="G4211" s="18" t="n"/>
      <c r="H4211" s="33" t="n">
        <v>2.9</v>
      </c>
      <c r="I4211" s="33" t="n"/>
      <c r="J4211" s="33" t="n"/>
      <c r="K4211" s="34" t="n">
        <v>-0.2647025981677378</v>
      </c>
      <c r="L4211" s="35">
        <f>IF(ISNUMBER(K4211),EXP(K4211),"")</f>
        <v/>
      </c>
      <c r="M4211" s="18" t="inlineStr">
        <is>
          <t>every value from 0 to 60 in steps of 0.1</t>
        </is>
      </c>
      <c r="N4211" s="18" t="inlineStr">
        <is>
          <t>contents|small|elevation_m</t>
        </is>
      </c>
    </row>
    <row r="4212">
      <c r="B4212" s="18" t="inlineStr">
        <is>
          <t>contents|small|elevation_m|3.0</t>
        </is>
      </c>
      <c r="C4212" s="18" t="inlineStr">
        <is>
          <t>contents</t>
        </is>
      </c>
      <c r="D4212" s="18" t="inlineStr">
        <is>
          <t>small</t>
        </is>
      </c>
      <c r="E4212" s="18" t="inlineStr">
        <is>
          <t>elevation_m</t>
        </is>
      </c>
      <c r="F4212" s="18" t="inlineStr">
        <is>
          <t>spline value</t>
        </is>
      </c>
      <c r="G4212" s="18" t="n"/>
      <c r="H4212" s="33" t="n">
        <v>3</v>
      </c>
      <c r="I4212" s="33" t="n"/>
      <c r="J4212" s="33" t="n"/>
      <c r="K4212" s="34" t="n">
        <v>-0.2745866057190229</v>
      </c>
      <c r="L4212" s="35">
        <f>IF(ISNUMBER(K4212),EXP(K4212),"")</f>
        <v/>
      </c>
      <c r="M4212" s="18" t="inlineStr">
        <is>
          <t>every value from 0 to 60 in steps of 0.1</t>
        </is>
      </c>
      <c r="N4212" s="18" t="inlineStr">
        <is>
          <t>contents|small|elevation_m</t>
        </is>
      </c>
    </row>
    <row r="4213">
      <c r="B4213" s="18" t="inlineStr">
        <is>
          <t>contents|small|elevation_m|3.1</t>
        </is>
      </c>
      <c r="C4213" s="18" t="inlineStr">
        <is>
          <t>contents</t>
        </is>
      </c>
      <c r="D4213" s="18" t="inlineStr">
        <is>
          <t>small</t>
        </is>
      </c>
      <c r="E4213" s="18" t="inlineStr">
        <is>
          <t>elevation_m</t>
        </is>
      </c>
      <c r="F4213" s="18" t="inlineStr">
        <is>
          <t>spline value</t>
        </is>
      </c>
      <c r="G4213" s="18" t="n"/>
      <c r="H4213" s="33" t="n">
        <v>3.1</v>
      </c>
      <c r="I4213" s="33" t="n"/>
      <c r="J4213" s="33" t="n"/>
      <c r="K4213" s="34" t="n">
        <v>-0.2836213678890041</v>
      </c>
      <c r="L4213" s="35">
        <f>IF(ISNUMBER(K4213),EXP(K4213),"")</f>
        <v/>
      </c>
      <c r="M4213" s="18" t="inlineStr">
        <is>
          <t>every value from 0 to 60 in steps of 0.1</t>
        </is>
      </c>
      <c r="N4213" s="18" t="inlineStr">
        <is>
          <t>contents|small|elevation_m</t>
        </is>
      </c>
    </row>
    <row r="4214">
      <c r="B4214" s="18" t="inlineStr">
        <is>
          <t>contents|small|elevation_m|3.2</t>
        </is>
      </c>
      <c r="C4214" s="18" t="inlineStr">
        <is>
          <t>contents</t>
        </is>
      </c>
      <c r="D4214" s="18" t="inlineStr">
        <is>
          <t>small</t>
        </is>
      </c>
      <c r="E4214" s="18" t="inlineStr">
        <is>
          <t>elevation_m</t>
        </is>
      </c>
      <c r="F4214" s="18" t="inlineStr">
        <is>
          <t>spline value</t>
        </is>
      </c>
      <c r="G4214" s="18" t="n"/>
      <c r="H4214" s="33" t="n">
        <v>3.2</v>
      </c>
      <c r="I4214" s="33" t="n"/>
      <c r="J4214" s="33" t="n"/>
      <c r="K4214" s="34" t="n">
        <v>-0.2918518253365088</v>
      </c>
      <c r="L4214" s="35">
        <f>IF(ISNUMBER(K4214),EXP(K4214),"")</f>
        <v/>
      </c>
      <c r="M4214" s="18" t="inlineStr">
        <is>
          <t>every value from 0 to 60 in steps of 0.1</t>
        </is>
      </c>
      <c r="N4214" s="18" t="inlineStr">
        <is>
          <t>contents|small|elevation_m</t>
        </is>
      </c>
    </row>
    <row r="4215">
      <c r="B4215" s="18" t="inlineStr">
        <is>
          <t>contents|small|elevation_m|3.3</t>
        </is>
      </c>
      <c r="C4215" s="18" t="inlineStr">
        <is>
          <t>contents</t>
        </is>
      </c>
      <c r="D4215" s="18" t="inlineStr">
        <is>
          <t>small</t>
        </is>
      </c>
      <c r="E4215" s="18" t="inlineStr">
        <is>
          <t>elevation_m</t>
        </is>
      </c>
      <c r="F4215" s="18" t="inlineStr">
        <is>
          <t>spline value</t>
        </is>
      </c>
      <c r="G4215" s="18" t="n"/>
      <c r="H4215" s="33" t="n">
        <v>3.3</v>
      </c>
      <c r="I4215" s="33" t="n"/>
      <c r="J4215" s="33" t="n"/>
      <c r="K4215" s="34" t="n">
        <v>-0.2993229187203652</v>
      </c>
      <c r="L4215" s="35">
        <f>IF(ISNUMBER(K4215),EXP(K4215),"")</f>
        <v/>
      </c>
      <c r="M4215" s="18" t="inlineStr">
        <is>
          <t>every value from 0 to 60 in steps of 0.1</t>
        </is>
      </c>
      <c r="N4215" s="18" t="inlineStr">
        <is>
          <t>contents|small|elevation_m</t>
        </is>
      </c>
    </row>
    <row r="4216">
      <c r="B4216" s="18" t="inlineStr">
        <is>
          <t>contents|small|elevation_m|3.4</t>
        </is>
      </c>
      <c r="C4216" s="18" t="inlineStr">
        <is>
          <t>contents</t>
        </is>
      </c>
      <c r="D4216" s="18" t="inlineStr">
        <is>
          <t>small</t>
        </is>
      </c>
      <c r="E4216" s="18" t="inlineStr">
        <is>
          <t>elevation_m</t>
        </is>
      </c>
      <c r="F4216" s="18" t="inlineStr">
        <is>
          <t>spline value</t>
        </is>
      </c>
      <c r="G4216" s="18" t="n"/>
      <c r="H4216" s="33" t="n">
        <v>3.4</v>
      </c>
      <c r="I4216" s="33" t="n"/>
      <c r="J4216" s="33" t="n"/>
      <c r="K4216" s="34" t="n">
        <v>-0.3060795886994009</v>
      </c>
      <c r="L4216" s="35">
        <f>IF(ISNUMBER(K4216),EXP(K4216),"")</f>
        <v/>
      </c>
      <c r="M4216" s="18" t="inlineStr">
        <is>
          <t>every value from 0 to 60 in steps of 0.1</t>
        </is>
      </c>
      <c r="N4216" s="18" t="inlineStr">
        <is>
          <t>contents|small|elevation_m</t>
        </is>
      </c>
    </row>
    <row r="4217">
      <c r="B4217" s="18" t="inlineStr">
        <is>
          <t>contents|small|elevation_m|3.5</t>
        </is>
      </c>
      <c r="C4217" s="18" t="inlineStr">
        <is>
          <t>contents</t>
        </is>
      </c>
      <c r="D4217" s="18" t="inlineStr">
        <is>
          <t>small</t>
        </is>
      </c>
      <c r="E4217" s="18" t="inlineStr">
        <is>
          <t>elevation_m</t>
        </is>
      </c>
      <c r="F4217" s="18" t="inlineStr">
        <is>
          <t>spline value</t>
        </is>
      </c>
      <c r="G4217" s="18" t="n"/>
      <c r="H4217" s="33" t="n">
        <v>3.5</v>
      </c>
      <c r="I4217" s="33" t="n"/>
      <c r="J4217" s="33" t="n"/>
      <c r="K4217" s="34" t="n">
        <v>-0.3121667759324436</v>
      </c>
      <c r="L4217" s="35">
        <f>IF(ISNUMBER(K4217),EXP(K4217),"")</f>
        <v/>
      </c>
      <c r="M4217" s="18" t="inlineStr">
        <is>
          <t>every value from 0 to 60 in steps of 0.1</t>
        </is>
      </c>
      <c r="N4217" s="18" t="inlineStr">
        <is>
          <t>contents|small|elevation_m</t>
        </is>
      </c>
    </row>
    <row r="4218">
      <c r="B4218" s="18" t="inlineStr">
        <is>
          <t>contents|small|elevation_m|3.6</t>
        </is>
      </c>
      <c r="C4218" s="18" t="inlineStr">
        <is>
          <t>contents</t>
        </is>
      </c>
      <c r="D4218" s="18" t="inlineStr">
        <is>
          <t>small</t>
        </is>
      </c>
      <c r="E4218" s="18" t="inlineStr">
        <is>
          <t>elevation_m</t>
        </is>
      </c>
      <c r="F4218" s="18" t="inlineStr">
        <is>
          <t>spline value</t>
        </is>
      </c>
      <c r="G4218" s="18" t="n"/>
      <c r="H4218" s="33" t="n">
        <v>3.6</v>
      </c>
      <c r="I4218" s="33" t="n"/>
      <c r="J4218" s="33" t="n"/>
      <c r="K4218" s="34" t="n">
        <v>-0.3176294210783213</v>
      </c>
      <c r="L4218" s="35">
        <f>IF(ISNUMBER(K4218),EXP(K4218),"")</f>
        <v/>
      </c>
      <c r="M4218" s="18" t="inlineStr">
        <is>
          <t>every value from 0 to 60 in steps of 0.1</t>
        </is>
      </c>
      <c r="N4218" s="18" t="inlineStr">
        <is>
          <t>contents|small|elevation_m</t>
        </is>
      </c>
    </row>
    <row r="4219">
      <c r="B4219" s="18" t="inlineStr">
        <is>
          <t>contents|small|elevation_m|3.7</t>
        </is>
      </c>
      <c r="C4219" s="18" t="inlineStr">
        <is>
          <t>contents</t>
        </is>
      </c>
      <c r="D4219" s="18" t="inlineStr">
        <is>
          <t>small</t>
        </is>
      </c>
      <c r="E4219" s="18" t="inlineStr">
        <is>
          <t>elevation_m</t>
        </is>
      </c>
      <c r="F4219" s="18" t="inlineStr">
        <is>
          <t>spline value</t>
        </is>
      </c>
      <c r="G4219" s="18" t="n"/>
      <c r="H4219" s="33" t="n">
        <v>3.7</v>
      </c>
      <c r="I4219" s="33" t="n"/>
      <c r="J4219" s="33" t="n"/>
      <c r="K4219" s="34" t="n">
        <v>-0.3225124647958615</v>
      </c>
      <c r="L4219" s="35">
        <f>IF(ISNUMBER(K4219),EXP(K4219),"")</f>
        <v/>
      </c>
      <c r="M4219" s="18" t="inlineStr">
        <is>
          <t>every value from 0 to 60 in steps of 0.1</t>
        </is>
      </c>
      <c r="N4219" s="18" t="inlineStr">
        <is>
          <t>contents|small|elevation_m</t>
        </is>
      </c>
    </row>
    <row r="4220">
      <c r="B4220" s="18" t="inlineStr">
        <is>
          <t>contents|small|elevation_m|3.8</t>
        </is>
      </c>
      <c r="C4220" s="18" t="inlineStr">
        <is>
          <t>contents</t>
        </is>
      </c>
      <c r="D4220" s="18" t="inlineStr">
        <is>
          <t>small</t>
        </is>
      </c>
      <c r="E4220" s="18" t="inlineStr">
        <is>
          <t>elevation_m</t>
        </is>
      </c>
      <c r="F4220" s="18" t="inlineStr">
        <is>
          <t>spline value</t>
        </is>
      </c>
      <c r="G4220" s="18" t="n"/>
      <c r="H4220" s="33" t="n">
        <v>3.8</v>
      </c>
      <c r="I4220" s="33" t="n"/>
      <c r="J4220" s="33" t="n"/>
      <c r="K4220" s="34" t="n">
        <v>-0.3268608477438923</v>
      </c>
      <c r="L4220" s="35">
        <f>IF(ISNUMBER(K4220),EXP(K4220),"")</f>
        <v/>
      </c>
      <c r="M4220" s="18" t="inlineStr">
        <is>
          <t>every value from 0 to 60 in steps of 0.1</t>
        </is>
      </c>
      <c r="N4220" s="18" t="inlineStr">
        <is>
          <t>contents|small|elevation_m</t>
        </is>
      </c>
    </row>
    <row r="4221">
      <c r="B4221" s="18" t="inlineStr">
        <is>
          <t>contents|small|elevation_m|3.9</t>
        </is>
      </c>
      <c r="C4221" s="18" t="inlineStr">
        <is>
          <t>contents</t>
        </is>
      </c>
      <c r="D4221" s="18" t="inlineStr">
        <is>
          <t>small</t>
        </is>
      </c>
      <c r="E4221" s="18" t="inlineStr">
        <is>
          <t>elevation_m</t>
        </is>
      </c>
      <c r="F4221" s="18" t="inlineStr">
        <is>
          <t>spline value</t>
        </is>
      </c>
      <c r="G4221" s="18" t="n"/>
      <c r="H4221" s="33" t="n">
        <v>3.9</v>
      </c>
      <c r="I4221" s="33" t="n"/>
      <c r="J4221" s="33" t="n"/>
      <c r="K4221" s="34" t="n">
        <v>-0.3307195105812413</v>
      </c>
      <c r="L4221" s="35">
        <f>IF(ISNUMBER(K4221),EXP(K4221),"")</f>
        <v/>
      </c>
      <c r="M4221" s="18" t="inlineStr">
        <is>
          <t>every value from 0 to 60 in steps of 0.1</t>
        </is>
      </c>
      <c r="N4221" s="18" t="inlineStr">
        <is>
          <t>contents|small|elevation_m</t>
        </is>
      </c>
    </row>
    <row r="4222">
      <c r="B4222" s="18" t="inlineStr">
        <is>
          <t>contents|small|elevation_m|4.0</t>
        </is>
      </c>
      <c r="C4222" s="18" t="inlineStr">
        <is>
          <t>contents</t>
        </is>
      </c>
      <c r="D4222" s="18" t="inlineStr">
        <is>
          <t>small</t>
        </is>
      </c>
      <c r="E4222" s="18" t="inlineStr">
        <is>
          <t>elevation_m</t>
        </is>
      </c>
      <c r="F4222" s="18" t="inlineStr">
        <is>
          <t>spline value</t>
        </is>
      </c>
      <c r="G4222" s="18" t="n"/>
      <c r="H4222" s="33" t="n">
        <v>4</v>
      </c>
      <c r="I4222" s="33" t="n"/>
      <c r="J4222" s="33" t="n"/>
      <c r="K4222" s="34" t="n">
        <v>-0.3341333939667362</v>
      </c>
      <c r="L4222" s="35">
        <f>IF(ISNUMBER(K4222),EXP(K4222),"")</f>
        <v/>
      </c>
      <c r="M4222" s="18" t="inlineStr">
        <is>
          <t>every value from 0 to 60 in steps of 0.1</t>
        </is>
      </c>
      <c r="N4222" s="18" t="inlineStr">
        <is>
          <t>contents|small|elevation_m</t>
        </is>
      </c>
    </row>
    <row r="4223">
      <c r="B4223" s="18" t="inlineStr">
        <is>
          <t>contents|small|elevation_m|4.1</t>
        </is>
      </c>
      <c r="C4223" s="18" t="inlineStr">
        <is>
          <t>contents</t>
        </is>
      </c>
      <c r="D4223" s="18" t="inlineStr">
        <is>
          <t>small</t>
        </is>
      </c>
      <c r="E4223" s="18" t="inlineStr">
        <is>
          <t>elevation_m</t>
        </is>
      </c>
      <c r="F4223" s="18" t="inlineStr">
        <is>
          <t>spline value</t>
        </is>
      </c>
      <c r="G4223" s="18" t="n"/>
      <c r="H4223" s="33" t="n">
        <v>4.1</v>
      </c>
      <c r="I4223" s="33" t="n"/>
      <c r="J4223" s="33" t="n"/>
      <c r="K4223" s="34" t="n">
        <v>-0.337147438559205</v>
      </c>
      <c r="L4223" s="35">
        <f>IF(ISNUMBER(K4223),EXP(K4223),"")</f>
        <v/>
      </c>
      <c r="M4223" s="18" t="inlineStr">
        <is>
          <t>every value from 0 to 60 in steps of 0.1</t>
        </is>
      </c>
      <c r="N4223" s="18" t="inlineStr">
        <is>
          <t>contents|small|elevation_m</t>
        </is>
      </c>
    </row>
    <row r="4224">
      <c r="B4224" s="18" t="inlineStr">
        <is>
          <t>contents|small|elevation_m|4.2</t>
        </is>
      </c>
      <c r="C4224" s="18" t="inlineStr">
        <is>
          <t>contents</t>
        </is>
      </c>
      <c r="D4224" s="18" t="inlineStr">
        <is>
          <t>small</t>
        </is>
      </c>
      <c r="E4224" s="18" t="inlineStr">
        <is>
          <t>elevation_m</t>
        </is>
      </c>
      <c r="F4224" s="18" t="inlineStr">
        <is>
          <t>spline value</t>
        </is>
      </c>
      <c r="G4224" s="18" t="n"/>
      <c r="H4224" s="33" t="n">
        <v>4.2</v>
      </c>
      <c r="I4224" s="33" t="n"/>
      <c r="J4224" s="33" t="n"/>
      <c r="K4224" s="34" t="n">
        <v>-0.3398065850174755</v>
      </c>
      <c r="L4224" s="35">
        <f>IF(ISNUMBER(K4224),EXP(K4224),"")</f>
        <v/>
      </c>
      <c r="M4224" s="18" t="inlineStr">
        <is>
          <t>every value from 0 to 60 in steps of 0.1</t>
        </is>
      </c>
      <c r="N4224" s="18" t="inlineStr">
        <is>
          <t>contents|small|elevation_m</t>
        </is>
      </c>
    </row>
    <row r="4225">
      <c r="B4225" s="18" t="inlineStr">
        <is>
          <t>contents|small|elevation_m|4.3</t>
        </is>
      </c>
      <c r="C4225" s="18" t="inlineStr">
        <is>
          <t>contents</t>
        </is>
      </c>
      <c r="D4225" s="18" t="inlineStr">
        <is>
          <t>small</t>
        </is>
      </c>
      <c r="E4225" s="18" t="inlineStr">
        <is>
          <t>elevation_m</t>
        </is>
      </c>
      <c r="F4225" s="18" t="inlineStr">
        <is>
          <t>spline value</t>
        </is>
      </c>
      <c r="G4225" s="18" t="n"/>
      <c r="H4225" s="33" t="n">
        <v>4.3</v>
      </c>
      <c r="I4225" s="33" t="n"/>
      <c r="J4225" s="33" t="n"/>
      <c r="K4225" s="34" t="n">
        <v>-0.3421557740003751</v>
      </c>
      <c r="L4225" s="35">
        <f>IF(ISNUMBER(K4225),EXP(K4225),"")</f>
        <v/>
      </c>
      <c r="M4225" s="18" t="inlineStr">
        <is>
          <t>every value from 0 to 60 in steps of 0.1</t>
        </is>
      </c>
      <c r="N4225" s="18" t="inlineStr">
        <is>
          <t>contents|small|elevation_m</t>
        </is>
      </c>
    </row>
    <row r="4226">
      <c r="B4226" s="18" t="inlineStr">
        <is>
          <t>contents|small|elevation_m|4.4</t>
        </is>
      </c>
      <c r="C4226" s="18" t="inlineStr">
        <is>
          <t>contents</t>
        </is>
      </c>
      <c r="D4226" s="18" t="inlineStr">
        <is>
          <t>small</t>
        </is>
      </c>
      <c r="E4226" s="18" t="inlineStr">
        <is>
          <t>elevation_m</t>
        </is>
      </c>
      <c r="F4226" s="18" t="inlineStr">
        <is>
          <t>spline value</t>
        </is>
      </c>
      <c r="G4226" s="18" t="n"/>
      <c r="H4226" s="33" t="n">
        <v>4.4</v>
      </c>
      <c r="I4226" s="33" t="n"/>
      <c r="J4226" s="33" t="n"/>
      <c r="K4226" s="34" t="n">
        <v>-0.3442399461667319</v>
      </c>
      <c r="L4226" s="35">
        <f>IF(ISNUMBER(K4226),EXP(K4226),"")</f>
        <v/>
      </c>
      <c r="M4226" s="18" t="inlineStr">
        <is>
          <t>every value from 0 to 60 in steps of 0.1</t>
        </is>
      </c>
      <c r="N4226" s="18" t="inlineStr">
        <is>
          <t>contents|small|elevation_m</t>
        </is>
      </c>
    </row>
    <row r="4227">
      <c r="B4227" s="18" t="inlineStr">
        <is>
          <t>contents|small|elevation_m|4.5</t>
        </is>
      </c>
      <c r="C4227" s="18" t="inlineStr">
        <is>
          <t>contents</t>
        </is>
      </c>
      <c r="D4227" s="18" t="inlineStr">
        <is>
          <t>small</t>
        </is>
      </c>
      <c r="E4227" s="18" t="inlineStr">
        <is>
          <t>elevation_m</t>
        </is>
      </c>
      <c r="F4227" s="18" t="inlineStr">
        <is>
          <t>spline value</t>
        </is>
      </c>
      <c r="G4227" s="18" t="n"/>
      <c r="H4227" s="33" t="n">
        <v>4.5</v>
      </c>
      <c r="I4227" s="33" t="n"/>
      <c r="J4227" s="33" t="n"/>
      <c r="K4227" s="34" t="n">
        <v>-0.3461040421753737</v>
      </c>
      <c r="L4227" s="35">
        <f>IF(ISNUMBER(K4227),EXP(K4227),"")</f>
        <v/>
      </c>
      <c r="M4227" s="18" t="inlineStr">
        <is>
          <t>every value from 0 to 60 in steps of 0.1</t>
        </is>
      </c>
      <c r="N4227" s="18" t="inlineStr">
        <is>
          <t>contents|small|elevation_m</t>
        </is>
      </c>
    </row>
    <row r="4228">
      <c r="B4228" s="18" t="inlineStr">
        <is>
          <t>contents|small|elevation_m|4.6</t>
        </is>
      </c>
      <c r="C4228" s="18" t="inlineStr">
        <is>
          <t>contents</t>
        </is>
      </c>
      <c r="D4228" s="18" t="inlineStr">
        <is>
          <t>small</t>
        </is>
      </c>
      <c r="E4228" s="18" t="inlineStr">
        <is>
          <t>elevation_m</t>
        </is>
      </c>
      <c r="F4228" s="18" t="inlineStr">
        <is>
          <t>spline value</t>
        </is>
      </c>
      <c r="G4228" s="18" t="n"/>
      <c r="H4228" s="33" t="n">
        <v>4.6</v>
      </c>
      <c r="I4228" s="33" t="n"/>
      <c r="J4228" s="33" t="n"/>
      <c r="K4228" s="34" t="n">
        <v>-0.3477930026851281</v>
      </c>
      <c r="L4228" s="35">
        <f>IF(ISNUMBER(K4228),EXP(K4228),"")</f>
        <v/>
      </c>
      <c r="M4228" s="18" t="inlineStr">
        <is>
          <t>every value from 0 to 60 in steps of 0.1</t>
        </is>
      </c>
      <c r="N4228" s="18" t="inlineStr">
        <is>
          <t>contents|small|elevation_m</t>
        </is>
      </c>
    </row>
    <row r="4229">
      <c r="B4229" s="18" t="inlineStr">
        <is>
          <t>contents|small|elevation_m|4.7</t>
        </is>
      </c>
      <c r="C4229" s="18" t="inlineStr">
        <is>
          <t>contents</t>
        </is>
      </c>
      <c r="D4229" s="18" t="inlineStr">
        <is>
          <t>small</t>
        </is>
      </c>
      <c r="E4229" s="18" t="inlineStr">
        <is>
          <t>elevation_m</t>
        </is>
      </c>
      <c r="F4229" s="18" t="inlineStr">
        <is>
          <t>spline value</t>
        </is>
      </c>
      <c r="G4229" s="18" t="n"/>
      <c r="H4229" s="33" t="n">
        <v>4.7</v>
      </c>
      <c r="I4229" s="33" t="n"/>
      <c r="J4229" s="33" t="n"/>
      <c r="K4229" s="34" t="n">
        <v>-0.3493517683548231</v>
      </c>
      <c r="L4229" s="35">
        <f>IF(ISNUMBER(K4229),EXP(K4229),"")</f>
        <v/>
      </c>
      <c r="M4229" s="18" t="inlineStr">
        <is>
          <t>every value from 0 to 60 in steps of 0.1</t>
        </is>
      </c>
      <c r="N4229" s="18" t="inlineStr">
        <is>
          <t>contents|small|elevation_m</t>
        </is>
      </c>
    </row>
    <row r="4230">
      <c r="B4230" s="18" t="inlineStr">
        <is>
          <t>contents|small|elevation_m|4.8</t>
        </is>
      </c>
      <c r="C4230" s="18" t="inlineStr">
        <is>
          <t>contents</t>
        </is>
      </c>
      <c r="D4230" s="18" t="inlineStr">
        <is>
          <t>small</t>
        </is>
      </c>
      <c r="E4230" s="18" t="inlineStr">
        <is>
          <t>elevation_m</t>
        </is>
      </c>
      <c r="F4230" s="18" t="inlineStr">
        <is>
          <t>spline value</t>
        </is>
      </c>
      <c r="G4230" s="18" t="n"/>
      <c r="H4230" s="33" t="n">
        <v>4.8</v>
      </c>
      <c r="I4230" s="33" t="n"/>
      <c r="J4230" s="33" t="n"/>
      <c r="K4230" s="34" t="n">
        <v>-0.3508252798432863</v>
      </c>
      <c r="L4230" s="35">
        <f>IF(ISNUMBER(K4230),EXP(K4230),"")</f>
        <v/>
      </c>
      <c r="M4230" s="18" t="inlineStr">
        <is>
          <t>every value from 0 to 60 in steps of 0.1</t>
        </is>
      </c>
      <c r="N4230" s="18" t="inlineStr">
        <is>
          <t>contents|small|elevation_m</t>
        </is>
      </c>
    </row>
    <row r="4231">
      <c r="B4231" s="18" t="inlineStr">
        <is>
          <t>contents|small|elevation_m|4.9</t>
        </is>
      </c>
      <c r="C4231" s="18" t="inlineStr">
        <is>
          <t>contents</t>
        </is>
      </c>
      <c r="D4231" s="18" t="inlineStr">
        <is>
          <t>small</t>
        </is>
      </c>
      <c r="E4231" s="18" t="inlineStr">
        <is>
          <t>elevation_m</t>
        </is>
      </c>
      <c r="F4231" s="18" t="inlineStr">
        <is>
          <t>spline value</t>
        </is>
      </c>
      <c r="G4231" s="18" t="n"/>
      <c r="H4231" s="33" t="n">
        <v>4.9</v>
      </c>
      <c r="I4231" s="33" t="n"/>
      <c r="J4231" s="33" t="n"/>
      <c r="K4231" s="34" t="n">
        <v>-0.3522510839727258</v>
      </c>
      <c r="L4231" s="35">
        <f>IF(ISNUMBER(K4231),EXP(K4231),"")</f>
        <v/>
      </c>
      <c r="M4231" s="18" t="inlineStr">
        <is>
          <t>every value from 0 to 60 in steps of 0.1</t>
        </is>
      </c>
      <c r="N4231" s="18" t="inlineStr">
        <is>
          <t>contents|small|elevation_m</t>
        </is>
      </c>
    </row>
    <row r="4232">
      <c r="B4232" s="18" t="inlineStr">
        <is>
          <t>contents|small|elevation_m|5.0</t>
        </is>
      </c>
      <c r="C4232" s="18" t="inlineStr">
        <is>
          <t>contents</t>
        </is>
      </c>
      <c r="D4232" s="18" t="inlineStr">
        <is>
          <t>small</t>
        </is>
      </c>
      <c r="E4232" s="18" t="inlineStr">
        <is>
          <t>elevation_m</t>
        </is>
      </c>
      <c r="F4232" s="18" t="inlineStr">
        <is>
          <t>spline value</t>
        </is>
      </c>
      <c r="G4232" s="18" t="n"/>
      <c r="H4232" s="33" t="n">
        <v>5</v>
      </c>
      <c r="I4232" s="33" t="n"/>
      <c r="J4232" s="33" t="n"/>
      <c r="K4232" s="34" t="n">
        <v>-0.3536371522188705</v>
      </c>
      <c r="L4232" s="35">
        <f>IF(ISNUMBER(K4232),EXP(K4232),"")</f>
        <v/>
      </c>
      <c r="M4232" s="18" t="inlineStr">
        <is>
          <t>every value from 0 to 60 in steps of 0.1</t>
        </is>
      </c>
      <c r="N4232" s="18" t="inlineStr">
        <is>
          <t>contents|small|elevation_m</t>
        </is>
      </c>
    </row>
    <row r="4233">
      <c r="B4233" s="18" t="inlineStr">
        <is>
          <t>contents|small|elevation_m|5.1</t>
        </is>
      </c>
      <c r="C4233" s="18" t="inlineStr">
        <is>
          <t>contents</t>
        </is>
      </c>
      <c r="D4233" s="18" t="inlineStr">
        <is>
          <t>small</t>
        </is>
      </c>
      <c r="E4233" s="18" t="inlineStr">
        <is>
          <t>elevation_m</t>
        </is>
      </c>
      <c r="F4233" s="18" t="inlineStr">
        <is>
          <t>spline value</t>
        </is>
      </c>
      <c r="G4233" s="18" t="n"/>
      <c r="H4233" s="33" t="n">
        <v>5.1</v>
      </c>
      <c r="I4233" s="33" t="n"/>
      <c r="J4233" s="33" t="n"/>
      <c r="K4233" s="34" t="n">
        <v>-0.3549840622208297</v>
      </c>
      <c r="L4233" s="35">
        <f>IF(ISNUMBER(K4233),EXP(K4233),"")</f>
        <v/>
      </c>
      <c r="M4233" s="18" t="inlineStr">
        <is>
          <t>every value from 0 to 60 in steps of 0.1</t>
        </is>
      </c>
      <c r="N4233" s="18" t="inlineStr">
        <is>
          <t>contents|small|elevation_m</t>
        </is>
      </c>
    </row>
    <row r="4234">
      <c r="B4234" s="18" t="inlineStr">
        <is>
          <t>contents|small|elevation_m|5.2</t>
        </is>
      </c>
      <c r="C4234" s="18" t="inlineStr">
        <is>
          <t>contents</t>
        </is>
      </c>
      <c r="D4234" s="18" t="inlineStr">
        <is>
          <t>small</t>
        </is>
      </c>
      <c r="E4234" s="18" t="inlineStr">
        <is>
          <t>elevation_m</t>
        </is>
      </c>
      <c r="F4234" s="18" t="inlineStr">
        <is>
          <t>spline value</t>
        </is>
      </c>
      <c r="G4234" s="18" t="n"/>
      <c r="H4234" s="33" t="n">
        <v>5.2</v>
      </c>
      <c r="I4234" s="33" t="n"/>
      <c r="J4234" s="33" t="n"/>
      <c r="K4234" s="34" t="n">
        <v>-0.3562923916177124</v>
      </c>
      <c r="L4234" s="35">
        <f>IF(ISNUMBER(K4234),EXP(K4234),"")</f>
        <v/>
      </c>
      <c r="M4234" s="18" t="inlineStr">
        <is>
          <t>every value from 0 to 60 in steps of 0.1</t>
        </is>
      </c>
      <c r="N4234" s="18" t="inlineStr">
        <is>
          <t>contents|small|elevation_m</t>
        </is>
      </c>
    </row>
    <row r="4235">
      <c r="B4235" s="18" t="inlineStr">
        <is>
          <t>contents|small|elevation_m|5.3</t>
        </is>
      </c>
      <c r="C4235" s="18" t="inlineStr">
        <is>
          <t>contents</t>
        </is>
      </c>
      <c r="D4235" s="18" t="inlineStr">
        <is>
          <t>small</t>
        </is>
      </c>
      <c r="E4235" s="18" t="inlineStr">
        <is>
          <t>elevation_m</t>
        </is>
      </c>
      <c r="F4235" s="18" t="inlineStr">
        <is>
          <t>spline value</t>
        </is>
      </c>
      <c r="G4235" s="18" t="n"/>
      <c r="H4235" s="33" t="n">
        <v>5.3</v>
      </c>
      <c r="I4235" s="33" t="n"/>
      <c r="J4235" s="33" t="n"/>
      <c r="K4235" s="34" t="n">
        <v>-0.3575627180486278</v>
      </c>
      <c r="L4235" s="35">
        <f>IF(ISNUMBER(K4235),EXP(K4235),"")</f>
        <v/>
      </c>
      <c r="M4235" s="18" t="inlineStr">
        <is>
          <t>every value from 0 to 60 in steps of 0.1</t>
        </is>
      </c>
      <c r="N4235" s="18" t="inlineStr">
        <is>
          <t>contents|small|elevation_m</t>
        </is>
      </c>
    </row>
    <row r="4236">
      <c r="B4236" s="18" t="inlineStr">
        <is>
          <t>contents|small|elevation_m|5.4</t>
        </is>
      </c>
      <c r="C4236" s="18" t="inlineStr">
        <is>
          <t>contents</t>
        </is>
      </c>
      <c r="D4236" s="18" t="inlineStr">
        <is>
          <t>small</t>
        </is>
      </c>
      <c r="E4236" s="18" t="inlineStr">
        <is>
          <t>elevation_m</t>
        </is>
      </c>
      <c r="F4236" s="18" t="inlineStr">
        <is>
          <t>spline value</t>
        </is>
      </c>
      <c r="G4236" s="18" t="n"/>
      <c r="H4236" s="33" t="n">
        <v>5.4</v>
      </c>
      <c r="I4236" s="33" t="n"/>
      <c r="J4236" s="33" t="n"/>
      <c r="K4236" s="34" t="n">
        <v>-0.3587956191526849</v>
      </c>
      <c r="L4236" s="35">
        <f>IF(ISNUMBER(K4236),EXP(K4236),"")</f>
        <v/>
      </c>
      <c r="M4236" s="18" t="inlineStr">
        <is>
          <t>every value from 0 to 60 in steps of 0.1</t>
        </is>
      </c>
      <c r="N4236" s="18" t="inlineStr">
        <is>
          <t>contents|small|elevation_m</t>
        </is>
      </c>
    </row>
    <row r="4237">
      <c r="B4237" s="18" t="inlineStr">
        <is>
          <t>contents|small|elevation_m|5.5</t>
        </is>
      </c>
      <c r="C4237" s="18" t="inlineStr">
        <is>
          <t>contents</t>
        </is>
      </c>
      <c r="D4237" s="18" t="inlineStr">
        <is>
          <t>small</t>
        </is>
      </c>
      <c r="E4237" s="18" t="inlineStr">
        <is>
          <t>elevation_m</t>
        </is>
      </c>
      <c r="F4237" s="18" t="inlineStr">
        <is>
          <t>spline value</t>
        </is>
      </c>
      <c r="G4237" s="18" t="n"/>
      <c r="H4237" s="33" t="n">
        <v>5.5</v>
      </c>
      <c r="I4237" s="33" t="n"/>
      <c r="J4237" s="33" t="n"/>
      <c r="K4237" s="34" t="n">
        <v>-0.3599916725689934</v>
      </c>
      <c r="L4237" s="35">
        <f>IF(ISNUMBER(K4237),EXP(K4237),"")</f>
        <v/>
      </c>
      <c r="M4237" s="18" t="inlineStr">
        <is>
          <t>every value from 0 to 60 in steps of 0.1</t>
        </is>
      </c>
      <c r="N4237" s="18" t="inlineStr">
        <is>
          <t>contents|small|elevation_m</t>
        </is>
      </c>
    </row>
    <row r="4238">
      <c r="B4238" s="18" t="inlineStr">
        <is>
          <t>contents|small|elevation_m|5.6</t>
        </is>
      </c>
      <c r="C4238" s="18" t="inlineStr">
        <is>
          <t>contents</t>
        </is>
      </c>
      <c r="D4238" s="18" t="inlineStr">
        <is>
          <t>small</t>
        </is>
      </c>
      <c r="E4238" s="18" t="inlineStr">
        <is>
          <t>elevation_m</t>
        </is>
      </c>
      <c r="F4238" s="18" t="inlineStr">
        <is>
          <t>spline value</t>
        </is>
      </c>
      <c r="G4238" s="18" t="n"/>
      <c r="H4238" s="33" t="n">
        <v>5.6</v>
      </c>
      <c r="I4238" s="33" t="n"/>
      <c r="J4238" s="33" t="n"/>
      <c r="K4238" s="34" t="n">
        <v>-0.3611514559366619</v>
      </c>
      <c r="L4238" s="35">
        <f>IF(ISNUMBER(K4238),EXP(K4238),"")</f>
        <v/>
      </c>
      <c r="M4238" s="18" t="inlineStr">
        <is>
          <t>every value from 0 to 60 in steps of 0.1</t>
        </is>
      </c>
      <c r="N4238" s="18" t="inlineStr">
        <is>
          <t>contents|small|elevation_m</t>
        </is>
      </c>
    </row>
    <row r="4239">
      <c r="B4239" s="18" t="inlineStr">
        <is>
          <t>contents|small|elevation_m|5.7</t>
        </is>
      </c>
      <c r="C4239" s="18" t="inlineStr">
        <is>
          <t>contents</t>
        </is>
      </c>
      <c r="D4239" s="18" t="inlineStr">
        <is>
          <t>small</t>
        </is>
      </c>
      <c r="E4239" s="18" t="inlineStr">
        <is>
          <t>elevation_m</t>
        </is>
      </c>
      <c r="F4239" s="18" t="inlineStr">
        <is>
          <t>spline value</t>
        </is>
      </c>
      <c r="G4239" s="18" t="n"/>
      <c r="H4239" s="33" t="n">
        <v>5.7</v>
      </c>
      <c r="I4239" s="33" t="n"/>
      <c r="J4239" s="33" t="n"/>
      <c r="K4239" s="34" t="n">
        <v>-0.3622755468947998</v>
      </c>
      <c r="L4239" s="35">
        <f>IF(ISNUMBER(K4239),EXP(K4239),"")</f>
        <v/>
      </c>
      <c r="M4239" s="18" t="inlineStr">
        <is>
          <t>every value from 0 to 60 in steps of 0.1</t>
        </is>
      </c>
      <c r="N4239" s="18" t="inlineStr">
        <is>
          <t>contents|small|elevation_m</t>
        </is>
      </c>
    </row>
    <row r="4240">
      <c r="B4240" s="18" t="inlineStr">
        <is>
          <t>contents|small|elevation_m|5.8</t>
        </is>
      </c>
      <c r="C4240" s="18" t="inlineStr">
        <is>
          <t>contents</t>
        </is>
      </c>
      <c r="D4240" s="18" t="inlineStr">
        <is>
          <t>small</t>
        </is>
      </c>
      <c r="E4240" s="18" t="inlineStr">
        <is>
          <t>elevation_m</t>
        </is>
      </c>
      <c r="F4240" s="18" t="inlineStr">
        <is>
          <t>spline value</t>
        </is>
      </c>
      <c r="G4240" s="18" t="n"/>
      <c r="H4240" s="33" t="n">
        <v>5.8</v>
      </c>
      <c r="I4240" s="33" t="n"/>
      <c r="J4240" s="33" t="n"/>
      <c r="K4240" s="34" t="n">
        <v>-0.3633645230825164</v>
      </c>
      <c r="L4240" s="35">
        <f>IF(ISNUMBER(K4240),EXP(K4240),"")</f>
        <v/>
      </c>
      <c r="M4240" s="18" t="inlineStr">
        <is>
          <t>every value from 0 to 60 in steps of 0.1</t>
        </is>
      </c>
      <c r="N4240" s="18" t="inlineStr">
        <is>
          <t>contents|small|elevation_m</t>
        </is>
      </c>
    </row>
    <row r="4241">
      <c r="B4241" s="18" t="inlineStr">
        <is>
          <t>contents|small|elevation_m|5.9</t>
        </is>
      </c>
      <c r="C4241" s="18" t="inlineStr">
        <is>
          <t>contents</t>
        </is>
      </c>
      <c r="D4241" s="18" t="inlineStr">
        <is>
          <t>small</t>
        </is>
      </c>
      <c r="E4241" s="18" t="inlineStr">
        <is>
          <t>elevation_m</t>
        </is>
      </c>
      <c r="F4241" s="18" t="inlineStr">
        <is>
          <t>spline value</t>
        </is>
      </c>
      <c r="G4241" s="18" t="n"/>
      <c r="H4241" s="33" t="n">
        <v>5.9</v>
      </c>
      <c r="I4241" s="33" t="n"/>
      <c r="J4241" s="33" t="n"/>
      <c r="K4241" s="34" t="n">
        <v>-0.3644189621389206</v>
      </c>
      <c r="L4241" s="35">
        <f>IF(ISNUMBER(K4241),EXP(K4241),"")</f>
        <v/>
      </c>
      <c r="M4241" s="18" t="inlineStr">
        <is>
          <t>every value from 0 to 60 in steps of 0.1</t>
        </is>
      </c>
      <c r="N4241" s="18" t="inlineStr">
        <is>
          <t>contents|small|elevation_m</t>
        </is>
      </c>
    </row>
    <row r="4242">
      <c r="B4242" s="18" t="inlineStr">
        <is>
          <t>contents|small|elevation_m|6.0</t>
        </is>
      </c>
      <c r="C4242" s="18" t="inlineStr">
        <is>
          <t>contents</t>
        </is>
      </c>
      <c r="D4242" s="18" t="inlineStr">
        <is>
          <t>small</t>
        </is>
      </c>
      <c r="E4242" s="18" t="inlineStr">
        <is>
          <t>elevation_m</t>
        </is>
      </c>
      <c r="F4242" s="18" t="inlineStr">
        <is>
          <t>spline value</t>
        </is>
      </c>
      <c r="G4242" s="18" t="n"/>
      <c r="H4242" s="33" t="n">
        <v>6</v>
      </c>
      <c r="I4242" s="33" t="n"/>
      <c r="J4242" s="33" t="n"/>
      <c r="K4242" s="34" t="n">
        <v>-0.3654394417031218</v>
      </c>
      <c r="L4242" s="35">
        <f>IF(ISNUMBER(K4242),EXP(K4242),"")</f>
        <v/>
      </c>
      <c r="M4242" s="18" t="inlineStr">
        <is>
          <t>every value from 0 to 60 in steps of 0.1</t>
        </is>
      </c>
      <c r="N4242" s="18" t="inlineStr">
        <is>
          <t>contents|small|elevation_m</t>
        </is>
      </c>
    </row>
    <row r="4243">
      <c r="B4243" s="18" t="inlineStr">
        <is>
          <t>contents|small|elevation_m|6.1</t>
        </is>
      </c>
      <c r="C4243" s="18" t="inlineStr">
        <is>
          <t>contents</t>
        </is>
      </c>
      <c r="D4243" s="18" t="inlineStr">
        <is>
          <t>small</t>
        </is>
      </c>
      <c r="E4243" s="18" t="inlineStr">
        <is>
          <t>elevation_m</t>
        </is>
      </c>
      <c r="F4243" s="18" t="inlineStr">
        <is>
          <t>spline value</t>
        </is>
      </c>
      <c r="G4243" s="18" t="n"/>
      <c r="H4243" s="33" t="n">
        <v>6.1</v>
      </c>
      <c r="I4243" s="33" t="n"/>
      <c r="J4243" s="33" t="n"/>
      <c r="K4243" s="34" t="n">
        <v>-0.3664265394142289</v>
      </c>
      <c r="L4243" s="35">
        <f>IF(ISNUMBER(K4243),EXP(K4243),"")</f>
        <v/>
      </c>
      <c r="M4243" s="18" t="inlineStr">
        <is>
          <t>every value from 0 to 60 in steps of 0.1</t>
        </is>
      </c>
      <c r="N4243" s="18" t="inlineStr">
        <is>
          <t>contents|small|elevation_m</t>
        </is>
      </c>
    </row>
    <row r="4244">
      <c r="B4244" s="18" t="inlineStr">
        <is>
          <t>contents|small|elevation_m|6.2</t>
        </is>
      </c>
      <c r="C4244" s="18" t="inlineStr">
        <is>
          <t>contents</t>
        </is>
      </c>
      <c r="D4244" s="18" t="inlineStr">
        <is>
          <t>small</t>
        </is>
      </c>
      <c r="E4244" s="18" t="inlineStr">
        <is>
          <t>elevation_m</t>
        </is>
      </c>
      <c r="F4244" s="18" t="inlineStr">
        <is>
          <t>spline value</t>
        </is>
      </c>
      <c r="G4244" s="18" t="n"/>
      <c r="H4244" s="33" t="n">
        <v>6.2</v>
      </c>
      <c r="I4244" s="33" t="n"/>
      <c r="J4244" s="33" t="n"/>
      <c r="K4244" s="34" t="n">
        <v>-0.3673808329113513</v>
      </c>
      <c r="L4244" s="35">
        <f>IF(ISNUMBER(K4244),EXP(K4244),"")</f>
        <v/>
      </c>
      <c r="M4244" s="18" t="inlineStr">
        <is>
          <t>every value from 0 to 60 in steps of 0.1</t>
        </is>
      </c>
      <c r="N4244" s="18" t="inlineStr">
        <is>
          <t>contents|small|elevation_m</t>
        </is>
      </c>
    </row>
    <row r="4245">
      <c r="B4245" s="18" t="inlineStr">
        <is>
          <t>contents|small|elevation_m|6.3</t>
        </is>
      </c>
      <c r="C4245" s="18" t="inlineStr">
        <is>
          <t>contents</t>
        </is>
      </c>
      <c r="D4245" s="18" t="inlineStr">
        <is>
          <t>small</t>
        </is>
      </c>
      <c r="E4245" s="18" t="inlineStr">
        <is>
          <t>elevation_m</t>
        </is>
      </c>
      <c r="F4245" s="18" t="inlineStr">
        <is>
          <t>spline value</t>
        </is>
      </c>
      <c r="G4245" s="18" t="n"/>
      <c r="H4245" s="33" t="n">
        <v>6.3</v>
      </c>
      <c r="I4245" s="33" t="n"/>
      <c r="J4245" s="33" t="n"/>
      <c r="K4245" s="34" t="n">
        <v>-0.3683028998335982</v>
      </c>
      <c r="L4245" s="35">
        <f>IF(ISNUMBER(K4245),EXP(K4245),"")</f>
        <v/>
      </c>
      <c r="M4245" s="18" t="inlineStr">
        <is>
          <t>every value from 0 to 60 in steps of 0.1</t>
        </is>
      </c>
      <c r="N4245" s="18" t="inlineStr">
        <is>
          <t>contents|small|elevation_m</t>
        </is>
      </c>
    </row>
    <row r="4246">
      <c r="B4246" s="18" t="inlineStr">
        <is>
          <t>contents|small|elevation_m|6.4</t>
        </is>
      </c>
      <c r="C4246" s="18" t="inlineStr">
        <is>
          <t>contents</t>
        </is>
      </c>
      <c r="D4246" s="18" t="inlineStr">
        <is>
          <t>small</t>
        </is>
      </c>
      <c r="E4246" s="18" t="inlineStr">
        <is>
          <t>elevation_m</t>
        </is>
      </c>
      <c r="F4246" s="18" t="inlineStr">
        <is>
          <t>spline value</t>
        </is>
      </c>
      <c r="G4246" s="18" t="n"/>
      <c r="H4246" s="33" t="n">
        <v>6.4</v>
      </c>
      <c r="I4246" s="33" t="n"/>
      <c r="J4246" s="33" t="n"/>
      <c r="K4246" s="34" t="n">
        <v>-0.3691933178200786</v>
      </c>
      <c r="L4246" s="35">
        <f>IF(ISNUMBER(K4246),EXP(K4246),"")</f>
        <v/>
      </c>
      <c r="M4246" s="18" t="inlineStr">
        <is>
          <t>every value from 0 to 60 in steps of 0.1</t>
        </is>
      </c>
      <c r="N4246" s="18" t="inlineStr">
        <is>
          <t>contents|small|elevation_m</t>
        </is>
      </c>
    </row>
    <row r="4247">
      <c r="B4247" s="18" t="inlineStr">
        <is>
          <t>contents|small|elevation_m|6.5</t>
        </is>
      </c>
      <c r="C4247" s="18" t="inlineStr">
        <is>
          <t>contents</t>
        </is>
      </c>
      <c r="D4247" s="18" t="inlineStr">
        <is>
          <t>small</t>
        </is>
      </c>
      <c r="E4247" s="18" t="inlineStr">
        <is>
          <t>elevation_m</t>
        </is>
      </c>
      <c r="F4247" s="18" t="inlineStr">
        <is>
          <t>spline value</t>
        </is>
      </c>
      <c r="G4247" s="18" t="n"/>
      <c r="H4247" s="33" t="n">
        <v>6.5</v>
      </c>
      <c r="I4247" s="33" t="n"/>
      <c r="J4247" s="33" t="n"/>
      <c r="K4247" s="34" t="n">
        <v>-0.3700526645099016</v>
      </c>
      <c r="L4247" s="35">
        <f>IF(ISNUMBER(K4247),EXP(K4247),"")</f>
        <v/>
      </c>
      <c r="M4247" s="18" t="inlineStr">
        <is>
          <t>every value from 0 to 60 in steps of 0.1</t>
        </is>
      </c>
      <c r="N4247" s="18" t="inlineStr">
        <is>
          <t>contents|small|elevation_m</t>
        </is>
      </c>
    </row>
    <row r="4248">
      <c r="B4248" s="18" t="inlineStr">
        <is>
          <t>contents|small|elevation_m|6.6</t>
        </is>
      </c>
      <c r="C4248" s="18" t="inlineStr">
        <is>
          <t>contents</t>
        </is>
      </c>
      <c r="D4248" s="18" t="inlineStr">
        <is>
          <t>small</t>
        </is>
      </c>
      <c r="E4248" s="18" t="inlineStr">
        <is>
          <t>elevation_m</t>
        </is>
      </c>
      <c r="F4248" s="18" t="inlineStr">
        <is>
          <t>spline value</t>
        </is>
      </c>
      <c r="G4248" s="18" t="n"/>
      <c r="H4248" s="33" t="n">
        <v>6.6</v>
      </c>
      <c r="I4248" s="33" t="n"/>
      <c r="J4248" s="33" t="n"/>
      <c r="K4248" s="34" t="n">
        <v>-0.3708815175421765</v>
      </c>
      <c r="L4248" s="35">
        <f>IF(ISNUMBER(K4248),EXP(K4248),"")</f>
        <v/>
      </c>
      <c r="M4248" s="18" t="inlineStr">
        <is>
          <t>every value from 0 to 60 in steps of 0.1</t>
        </is>
      </c>
      <c r="N4248" s="18" t="inlineStr">
        <is>
          <t>contents|small|elevation_m</t>
        </is>
      </c>
    </row>
    <row r="4249">
      <c r="B4249" s="18" t="inlineStr">
        <is>
          <t>contents|small|elevation_m|6.7</t>
        </is>
      </c>
      <c r="C4249" s="18" t="inlineStr">
        <is>
          <t>contents</t>
        </is>
      </c>
      <c r="D4249" s="18" t="inlineStr">
        <is>
          <t>small</t>
        </is>
      </c>
      <c r="E4249" s="18" t="inlineStr">
        <is>
          <t>elevation_m</t>
        </is>
      </c>
      <c r="F4249" s="18" t="inlineStr">
        <is>
          <t>spline value</t>
        </is>
      </c>
      <c r="G4249" s="18" t="n"/>
      <c r="H4249" s="33" t="n">
        <v>6.7</v>
      </c>
      <c r="I4249" s="33" t="n"/>
      <c r="J4249" s="33" t="n"/>
      <c r="K4249" s="34" t="n">
        <v>-0.3716804545560126</v>
      </c>
      <c r="L4249" s="35">
        <f>IF(ISNUMBER(K4249),EXP(K4249),"")</f>
        <v/>
      </c>
      <c r="M4249" s="18" t="inlineStr">
        <is>
          <t>every value from 0 to 60 in steps of 0.1</t>
        </is>
      </c>
      <c r="N4249" s="18" t="inlineStr">
        <is>
          <t>contents|small|elevation_m</t>
        </is>
      </c>
    </row>
    <row r="4250">
      <c r="B4250" s="18" t="inlineStr">
        <is>
          <t>contents|small|elevation_m|6.8</t>
        </is>
      </c>
      <c r="C4250" s="18" t="inlineStr">
        <is>
          <t>contents</t>
        </is>
      </c>
      <c r="D4250" s="18" t="inlineStr">
        <is>
          <t>small</t>
        </is>
      </c>
      <c r="E4250" s="18" t="inlineStr">
        <is>
          <t>elevation_m</t>
        </is>
      </c>
      <c r="F4250" s="18" t="inlineStr">
        <is>
          <t>spline value</t>
        </is>
      </c>
      <c r="G4250" s="18" t="n"/>
      <c r="H4250" s="33" t="n">
        <v>6.8</v>
      </c>
      <c r="I4250" s="33" t="n"/>
      <c r="J4250" s="33" t="n"/>
      <c r="K4250" s="34" t="n">
        <v>-0.3724500531905189</v>
      </c>
      <c r="L4250" s="35">
        <f>IF(ISNUMBER(K4250),EXP(K4250),"")</f>
        <v/>
      </c>
      <c r="M4250" s="18" t="inlineStr">
        <is>
          <t>every value from 0 to 60 in steps of 0.1</t>
        </is>
      </c>
      <c r="N4250" s="18" t="inlineStr">
        <is>
          <t>contents|small|elevation_m</t>
        </is>
      </c>
    </row>
    <row r="4251">
      <c r="B4251" s="18" t="inlineStr">
        <is>
          <t>contents|small|elevation_m|6.9</t>
        </is>
      </c>
      <c r="C4251" s="18" t="inlineStr">
        <is>
          <t>contents</t>
        </is>
      </c>
      <c r="D4251" s="18" t="inlineStr">
        <is>
          <t>small</t>
        </is>
      </c>
      <c r="E4251" s="18" t="inlineStr">
        <is>
          <t>elevation_m</t>
        </is>
      </c>
      <c r="F4251" s="18" t="inlineStr">
        <is>
          <t>spline value</t>
        </is>
      </c>
      <c r="G4251" s="18" t="n"/>
      <c r="H4251" s="33" t="n">
        <v>6.9</v>
      </c>
      <c r="I4251" s="33" t="n"/>
      <c r="J4251" s="33" t="n"/>
      <c r="K4251" s="34" t="n">
        <v>-0.3731908910848045</v>
      </c>
      <c r="L4251" s="35">
        <f>IF(ISNUMBER(K4251),EXP(K4251),"")</f>
        <v/>
      </c>
      <c r="M4251" s="18" t="inlineStr">
        <is>
          <t>every value from 0 to 60 in steps of 0.1</t>
        </is>
      </c>
      <c r="N4251" s="18" t="inlineStr">
        <is>
          <t>contents|small|elevation_m</t>
        </is>
      </c>
    </row>
    <row r="4252">
      <c r="B4252" s="18" t="inlineStr">
        <is>
          <t>contents|small|elevation_m|7.0</t>
        </is>
      </c>
      <c r="C4252" s="18" t="inlineStr">
        <is>
          <t>contents</t>
        </is>
      </c>
      <c r="D4252" s="18" t="inlineStr">
        <is>
          <t>small</t>
        </is>
      </c>
      <c r="E4252" s="18" t="inlineStr">
        <is>
          <t>elevation_m</t>
        </is>
      </c>
      <c r="F4252" s="18" t="inlineStr">
        <is>
          <t>spline value</t>
        </is>
      </c>
      <c r="G4252" s="18" t="n"/>
      <c r="H4252" s="33" t="n">
        <v>7</v>
      </c>
      <c r="I4252" s="33" t="n"/>
      <c r="J4252" s="33" t="n"/>
      <c r="K4252" s="34" t="n">
        <v>-0.3739035458779787</v>
      </c>
      <c r="L4252" s="35">
        <f>IF(ISNUMBER(K4252),EXP(K4252),"")</f>
        <v/>
      </c>
      <c r="M4252" s="18" t="inlineStr">
        <is>
          <t>every value from 0 to 60 in steps of 0.1</t>
        </is>
      </c>
      <c r="N4252" s="18" t="inlineStr">
        <is>
          <t>contents|small|elevation_m</t>
        </is>
      </c>
    </row>
    <row r="4253">
      <c r="B4253" s="18" t="inlineStr">
        <is>
          <t>contents|small|elevation_m|7.1</t>
        </is>
      </c>
      <c r="C4253" s="18" t="inlineStr">
        <is>
          <t>contents</t>
        </is>
      </c>
      <c r="D4253" s="18" t="inlineStr">
        <is>
          <t>small</t>
        </is>
      </c>
      <c r="E4253" s="18" t="inlineStr">
        <is>
          <t>elevation_m</t>
        </is>
      </c>
      <c r="F4253" s="18" t="inlineStr">
        <is>
          <t>spline value</t>
        </is>
      </c>
      <c r="G4253" s="18" t="n"/>
      <c r="H4253" s="33" t="n">
        <v>7.1</v>
      </c>
      <c r="I4253" s="33" t="n"/>
      <c r="J4253" s="33" t="n"/>
      <c r="K4253" s="34" t="n">
        <v>-0.3745885952091506</v>
      </c>
      <c r="L4253" s="35">
        <f>IF(ISNUMBER(K4253),EXP(K4253),"")</f>
        <v/>
      </c>
      <c r="M4253" s="18" t="inlineStr">
        <is>
          <t>every value from 0 to 60 in steps of 0.1</t>
        </is>
      </c>
      <c r="N4253" s="18" t="inlineStr">
        <is>
          <t>contents|small|elevation_m</t>
        </is>
      </c>
    </row>
    <row r="4254">
      <c r="B4254" s="18" t="inlineStr">
        <is>
          <t>contents|small|elevation_m|7.2</t>
        </is>
      </c>
      <c r="C4254" s="18" t="inlineStr">
        <is>
          <t>contents</t>
        </is>
      </c>
      <c r="D4254" s="18" t="inlineStr">
        <is>
          <t>small</t>
        </is>
      </c>
      <c r="E4254" s="18" t="inlineStr">
        <is>
          <t>elevation_m</t>
        </is>
      </c>
      <c r="F4254" s="18" t="inlineStr">
        <is>
          <t>spline value</t>
        </is>
      </c>
      <c r="G4254" s="18" t="n"/>
      <c r="H4254" s="33" t="n">
        <v>7.2</v>
      </c>
      <c r="I4254" s="33" t="n"/>
      <c r="J4254" s="33" t="n"/>
      <c r="K4254" s="34" t="n">
        <v>-0.3752466167174295</v>
      </c>
      <c r="L4254" s="35">
        <f>IF(ISNUMBER(K4254),EXP(K4254),"")</f>
        <v/>
      </c>
      <c r="M4254" s="18" t="inlineStr">
        <is>
          <t>every value from 0 to 60 in steps of 0.1</t>
        </is>
      </c>
      <c r="N4254" s="18" t="inlineStr">
        <is>
          <t>contents|small|elevation_m</t>
        </is>
      </c>
    </row>
    <row r="4255">
      <c r="B4255" s="18" t="inlineStr">
        <is>
          <t>contents|small|elevation_m|7.3</t>
        </is>
      </c>
      <c r="C4255" s="18" t="inlineStr">
        <is>
          <t>contents</t>
        </is>
      </c>
      <c r="D4255" s="18" t="inlineStr">
        <is>
          <t>small</t>
        </is>
      </c>
      <c r="E4255" s="18" t="inlineStr">
        <is>
          <t>elevation_m</t>
        </is>
      </c>
      <c r="F4255" s="18" t="inlineStr">
        <is>
          <t>spline value</t>
        </is>
      </c>
      <c r="G4255" s="18" t="n"/>
      <c r="H4255" s="33" t="n">
        <v>7.3</v>
      </c>
      <c r="I4255" s="33" t="n"/>
      <c r="J4255" s="33" t="n"/>
      <c r="K4255" s="34" t="n">
        <v>-0.3758781880419245</v>
      </c>
      <c r="L4255" s="35">
        <f>IF(ISNUMBER(K4255),EXP(K4255),"")</f>
        <v/>
      </c>
      <c r="M4255" s="18" t="inlineStr">
        <is>
          <t>every value from 0 to 60 in steps of 0.1</t>
        </is>
      </c>
      <c r="N4255" s="18" t="inlineStr">
        <is>
          <t>contents|small|elevation_m</t>
        </is>
      </c>
    </row>
    <row r="4256">
      <c r="B4256" s="18" t="inlineStr">
        <is>
          <t>contents|small|elevation_m|7.4</t>
        </is>
      </c>
      <c r="C4256" s="18" t="inlineStr">
        <is>
          <t>contents</t>
        </is>
      </c>
      <c r="D4256" s="18" t="inlineStr">
        <is>
          <t>small</t>
        </is>
      </c>
      <c r="E4256" s="18" t="inlineStr">
        <is>
          <t>elevation_m</t>
        </is>
      </c>
      <c r="F4256" s="18" t="inlineStr">
        <is>
          <t>spline value</t>
        </is>
      </c>
      <c r="G4256" s="18" t="n"/>
      <c r="H4256" s="33" t="n">
        <v>7.4</v>
      </c>
      <c r="I4256" s="33" t="n"/>
      <c r="J4256" s="33" t="n"/>
      <c r="K4256" s="34" t="n">
        <v>-0.3764838868217446</v>
      </c>
      <c r="L4256" s="35">
        <f>IF(ISNUMBER(K4256),EXP(K4256),"")</f>
        <v/>
      </c>
      <c r="M4256" s="18" t="inlineStr">
        <is>
          <t>every value from 0 to 60 in steps of 0.1</t>
        </is>
      </c>
      <c r="N4256" s="18" t="inlineStr">
        <is>
          <t>contents|small|elevation_m</t>
        </is>
      </c>
    </row>
    <row r="4257">
      <c r="B4257" s="18" t="inlineStr">
        <is>
          <t>contents|small|elevation_m|7.5</t>
        </is>
      </c>
      <c r="C4257" s="18" t="inlineStr">
        <is>
          <t>contents</t>
        </is>
      </c>
      <c r="D4257" s="18" t="inlineStr">
        <is>
          <t>small</t>
        </is>
      </c>
      <c r="E4257" s="18" t="inlineStr">
        <is>
          <t>elevation_m</t>
        </is>
      </c>
      <c r="F4257" s="18" t="inlineStr">
        <is>
          <t>spline value</t>
        </is>
      </c>
      <c r="G4257" s="18" t="n"/>
      <c r="H4257" s="33" t="n">
        <v>7.5</v>
      </c>
      <c r="I4257" s="33" t="n"/>
      <c r="J4257" s="33" t="n"/>
      <c r="K4257" s="34" t="n">
        <v>-0.3770642906959991</v>
      </c>
      <c r="L4257" s="35">
        <f>IF(ISNUMBER(K4257),EXP(K4257),"")</f>
        <v/>
      </c>
      <c r="M4257" s="18" t="inlineStr">
        <is>
          <t>every value from 0 to 60 in steps of 0.1</t>
        </is>
      </c>
      <c r="N4257" s="18" t="inlineStr">
        <is>
          <t>contents|small|elevation_m</t>
        </is>
      </c>
    </row>
    <row r="4258">
      <c r="B4258" s="18" t="inlineStr">
        <is>
          <t>contents|small|elevation_m|7.6</t>
        </is>
      </c>
      <c r="C4258" s="18" t="inlineStr">
        <is>
          <t>contents</t>
        </is>
      </c>
      <c r="D4258" s="18" t="inlineStr">
        <is>
          <t>small</t>
        </is>
      </c>
      <c r="E4258" s="18" t="inlineStr">
        <is>
          <t>elevation_m</t>
        </is>
      </c>
      <c r="F4258" s="18" t="inlineStr">
        <is>
          <t>spline value</t>
        </is>
      </c>
      <c r="G4258" s="18" t="n"/>
      <c r="H4258" s="33" t="n">
        <v>7.6</v>
      </c>
      <c r="I4258" s="33" t="n"/>
      <c r="J4258" s="33" t="n"/>
      <c r="K4258" s="34" t="n">
        <v>-0.3776199773037971</v>
      </c>
      <c r="L4258" s="35">
        <f>IF(ISNUMBER(K4258),EXP(K4258),"")</f>
        <v/>
      </c>
      <c r="M4258" s="18" t="inlineStr">
        <is>
          <t>every value from 0 to 60 in steps of 0.1</t>
        </is>
      </c>
      <c r="N4258" s="18" t="inlineStr">
        <is>
          <t>contents|small|elevation_m</t>
        </is>
      </c>
    </row>
    <row r="4259">
      <c r="B4259" s="18" t="inlineStr">
        <is>
          <t>contents|small|elevation_m|7.7</t>
        </is>
      </c>
      <c r="C4259" s="18" t="inlineStr">
        <is>
          <t>contents</t>
        </is>
      </c>
      <c r="D4259" s="18" t="inlineStr">
        <is>
          <t>small</t>
        </is>
      </c>
      <c r="E4259" s="18" t="inlineStr">
        <is>
          <t>elevation_m</t>
        </is>
      </c>
      <c r="F4259" s="18" t="inlineStr">
        <is>
          <t>spline value</t>
        </is>
      </c>
      <c r="G4259" s="18" t="n"/>
      <c r="H4259" s="33" t="n">
        <v>7.7</v>
      </c>
      <c r="I4259" s="33" t="n"/>
      <c r="J4259" s="33" t="n"/>
      <c r="K4259" s="34" t="n">
        <v>-0.3781515242842479</v>
      </c>
      <c r="L4259" s="35">
        <f>IF(ISNUMBER(K4259),EXP(K4259),"")</f>
        <v/>
      </c>
      <c r="M4259" s="18" t="inlineStr">
        <is>
          <t>every value from 0 to 60 in steps of 0.1</t>
        </is>
      </c>
      <c r="N4259" s="18" t="inlineStr">
        <is>
          <t>contents|small|elevation_m</t>
        </is>
      </c>
    </row>
    <row r="4260">
      <c r="B4260" s="18" t="inlineStr">
        <is>
          <t>contents|small|elevation_m|7.8</t>
        </is>
      </c>
      <c r="C4260" s="18" t="inlineStr">
        <is>
          <t>contents</t>
        </is>
      </c>
      <c r="D4260" s="18" t="inlineStr">
        <is>
          <t>small</t>
        </is>
      </c>
      <c r="E4260" s="18" t="inlineStr">
        <is>
          <t>elevation_m</t>
        </is>
      </c>
      <c r="F4260" s="18" t="inlineStr">
        <is>
          <t>spline value</t>
        </is>
      </c>
      <c r="G4260" s="18" t="n"/>
      <c r="H4260" s="33" t="n">
        <v>7.8</v>
      </c>
      <c r="I4260" s="33" t="n"/>
      <c r="J4260" s="33" t="n"/>
      <c r="K4260" s="34" t="n">
        <v>-0.3786595092764607</v>
      </c>
      <c r="L4260" s="35">
        <f>IF(ISNUMBER(K4260),EXP(K4260),"")</f>
        <v/>
      </c>
      <c r="M4260" s="18" t="inlineStr">
        <is>
          <t>every value from 0 to 60 in steps of 0.1</t>
        </is>
      </c>
      <c r="N4260" s="18" t="inlineStr">
        <is>
          <t>contents|small|elevation_m</t>
        </is>
      </c>
    </row>
    <row r="4261">
      <c r="B4261" s="18" t="inlineStr">
        <is>
          <t>contents|small|elevation_m|7.9</t>
        </is>
      </c>
      <c r="C4261" s="18" t="inlineStr">
        <is>
          <t>contents</t>
        </is>
      </c>
      <c r="D4261" s="18" t="inlineStr">
        <is>
          <t>small</t>
        </is>
      </c>
      <c r="E4261" s="18" t="inlineStr">
        <is>
          <t>elevation_m</t>
        </is>
      </c>
      <c r="F4261" s="18" t="inlineStr">
        <is>
          <t>spline value</t>
        </is>
      </c>
      <c r="G4261" s="18" t="n"/>
      <c r="H4261" s="33" t="n">
        <v>7.9</v>
      </c>
      <c r="I4261" s="33" t="n"/>
      <c r="J4261" s="33" t="n"/>
      <c r="K4261" s="34" t="n">
        <v>-0.3791445099195445</v>
      </c>
      <c r="L4261" s="35">
        <f>IF(ISNUMBER(K4261),EXP(K4261),"")</f>
        <v/>
      </c>
      <c r="M4261" s="18" t="inlineStr">
        <is>
          <t>every value from 0 to 60 in steps of 0.1</t>
        </is>
      </c>
      <c r="N4261" s="18" t="inlineStr">
        <is>
          <t>contents|small|elevation_m</t>
        </is>
      </c>
    </row>
    <row r="4262">
      <c r="B4262" s="18" t="inlineStr">
        <is>
          <t>contents|small|elevation_m|8.0</t>
        </is>
      </c>
      <c r="C4262" s="18" t="inlineStr">
        <is>
          <t>contents</t>
        </is>
      </c>
      <c r="D4262" s="18" t="inlineStr">
        <is>
          <t>small</t>
        </is>
      </c>
      <c r="E4262" s="18" t="inlineStr">
        <is>
          <t>elevation_m</t>
        </is>
      </c>
      <c r="F4262" s="18" t="inlineStr">
        <is>
          <t>spline value</t>
        </is>
      </c>
      <c r="G4262" s="18" t="n"/>
      <c r="H4262" s="33" t="n">
        <v>8</v>
      </c>
      <c r="I4262" s="33" t="n"/>
      <c r="J4262" s="33" t="n"/>
      <c r="K4262" s="34" t="n">
        <v>-0.3796071038526084</v>
      </c>
      <c r="L4262" s="35">
        <f>IF(ISNUMBER(K4262),EXP(K4262),"")</f>
        <v/>
      </c>
      <c r="M4262" s="18" t="inlineStr">
        <is>
          <t>every value from 0 to 60 in steps of 0.1</t>
        </is>
      </c>
      <c r="N4262" s="18" t="inlineStr">
        <is>
          <t>contents|small|elevation_m</t>
        </is>
      </c>
    </row>
    <row r="4263">
      <c r="B4263" s="18" t="inlineStr">
        <is>
          <t>contents|small|elevation_m|8.1</t>
        </is>
      </c>
      <c r="C4263" s="18" t="inlineStr">
        <is>
          <t>contents</t>
        </is>
      </c>
      <c r="D4263" s="18" t="inlineStr">
        <is>
          <t>small</t>
        </is>
      </c>
      <c r="E4263" s="18" t="inlineStr">
        <is>
          <t>elevation_m</t>
        </is>
      </c>
      <c r="F4263" s="18" t="inlineStr">
        <is>
          <t>spline value</t>
        </is>
      </c>
      <c r="G4263" s="18" t="n"/>
      <c r="H4263" s="33" t="n">
        <v>8.1</v>
      </c>
      <c r="I4263" s="33" t="n"/>
      <c r="J4263" s="33" t="n"/>
      <c r="K4263" s="34" t="n">
        <v>-0.3800478687147618</v>
      </c>
      <c r="L4263" s="35">
        <f>IF(ISNUMBER(K4263),EXP(K4263),"")</f>
        <v/>
      </c>
      <c r="M4263" s="18" t="inlineStr">
        <is>
          <t>every value from 0 to 60 in steps of 0.1</t>
        </is>
      </c>
      <c r="N4263" s="18" t="inlineStr">
        <is>
          <t>contents|small|elevation_m</t>
        </is>
      </c>
    </row>
    <row r="4264">
      <c r="B4264" s="18" t="inlineStr">
        <is>
          <t>contents|small|elevation_m|8.2</t>
        </is>
      </c>
      <c r="C4264" s="18" t="inlineStr">
        <is>
          <t>contents</t>
        </is>
      </c>
      <c r="D4264" s="18" t="inlineStr">
        <is>
          <t>small</t>
        </is>
      </c>
      <c r="E4264" s="18" t="inlineStr">
        <is>
          <t>elevation_m</t>
        </is>
      </c>
      <c r="F4264" s="18" t="inlineStr">
        <is>
          <t>spline value</t>
        </is>
      </c>
      <c r="G4264" s="18" t="n"/>
      <c r="H4264" s="33" t="n">
        <v>8.199999999999999</v>
      </c>
      <c r="I4264" s="33" t="n"/>
      <c r="J4264" s="33" t="n"/>
      <c r="K4264" s="34" t="n">
        <v>-0.3804673821451139</v>
      </c>
      <c r="L4264" s="35">
        <f>IF(ISNUMBER(K4264),EXP(K4264),"")</f>
        <v/>
      </c>
      <c r="M4264" s="18" t="inlineStr">
        <is>
          <t>every value from 0 to 60 in steps of 0.1</t>
        </is>
      </c>
      <c r="N4264" s="18" t="inlineStr">
        <is>
          <t>contents|small|elevation_m</t>
        </is>
      </c>
    </row>
    <row r="4265">
      <c r="B4265" s="18" t="inlineStr">
        <is>
          <t>contents|small|elevation_m|8.3</t>
        </is>
      </c>
      <c r="C4265" s="18" t="inlineStr">
        <is>
          <t>contents</t>
        </is>
      </c>
      <c r="D4265" s="18" t="inlineStr">
        <is>
          <t>small</t>
        </is>
      </c>
      <c r="E4265" s="18" t="inlineStr">
        <is>
          <t>elevation_m</t>
        </is>
      </c>
      <c r="F4265" s="18" t="inlineStr">
        <is>
          <t>spline value</t>
        </is>
      </c>
      <c r="G4265" s="18" t="n"/>
      <c r="H4265" s="33" t="n">
        <v>8.300000000000001</v>
      </c>
      <c r="I4265" s="33" t="n"/>
      <c r="J4265" s="33" t="n"/>
      <c r="K4265" s="34" t="n">
        <v>-0.3808662217827735</v>
      </c>
      <c r="L4265" s="35">
        <f>IF(ISNUMBER(K4265),EXP(K4265),"")</f>
        <v/>
      </c>
      <c r="M4265" s="18" t="inlineStr">
        <is>
          <t>every value from 0 to 60 in steps of 0.1</t>
        </is>
      </c>
      <c r="N4265" s="18" t="inlineStr">
        <is>
          <t>contents|small|elevation_m</t>
        </is>
      </c>
    </row>
    <row r="4266">
      <c r="B4266" s="18" t="inlineStr">
        <is>
          <t>contents|small|elevation_m|8.4</t>
        </is>
      </c>
      <c r="C4266" s="18" t="inlineStr">
        <is>
          <t>contents</t>
        </is>
      </c>
      <c r="D4266" s="18" t="inlineStr">
        <is>
          <t>small</t>
        </is>
      </c>
      <c r="E4266" s="18" t="inlineStr">
        <is>
          <t>elevation_m</t>
        </is>
      </c>
      <c r="F4266" s="18" t="inlineStr">
        <is>
          <t>spline value</t>
        </is>
      </c>
      <c r="G4266" s="18" t="n"/>
      <c r="H4266" s="33" t="n">
        <v>8.4</v>
      </c>
      <c r="I4266" s="33" t="n"/>
      <c r="J4266" s="33" t="n"/>
      <c r="K4266" s="34" t="n">
        <v>-0.3812449652668501</v>
      </c>
      <c r="L4266" s="35">
        <f>IF(ISNUMBER(K4266),EXP(K4266),"")</f>
        <v/>
      </c>
      <c r="M4266" s="18" t="inlineStr">
        <is>
          <t>every value from 0 to 60 in steps of 0.1</t>
        </is>
      </c>
      <c r="N4266" s="18" t="inlineStr">
        <is>
          <t>contents|small|elevation_m</t>
        </is>
      </c>
    </row>
    <row r="4267">
      <c r="B4267" s="18" t="inlineStr">
        <is>
          <t>contents|small|elevation_m|8.5</t>
        </is>
      </c>
      <c r="C4267" s="18" t="inlineStr">
        <is>
          <t>contents</t>
        </is>
      </c>
      <c r="D4267" s="18" t="inlineStr">
        <is>
          <t>small</t>
        </is>
      </c>
      <c r="E4267" s="18" t="inlineStr">
        <is>
          <t>elevation_m</t>
        </is>
      </c>
      <c r="F4267" s="18" t="inlineStr">
        <is>
          <t>spline value</t>
        </is>
      </c>
      <c r="G4267" s="18" t="n"/>
      <c r="H4267" s="33" t="n">
        <v>8.5</v>
      </c>
      <c r="I4267" s="33" t="n"/>
      <c r="J4267" s="33" t="n"/>
      <c r="K4267" s="34" t="n">
        <v>-0.3816041902364528</v>
      </c>
      <c r="L4267" s="35">
        <f>IF(ISNUMBER(K4267),EXP(K4267),"")</f>
        <v/>
      </c>
      <c r="M4267" s="18" t="inlineStr">
        <is>
          <t>every value from 0 to 60 in steps of 0.1</t>
        </is>
      </c>
      <c r="N4267" s="18" t="inlineStr">
        <is>
          <t>contents|small|elevation_m</t>
        </is>
      </c>
    </row>
    <row r="4268">
      <c r="B4268" s="18" t="inlineStr">
        <is>
          <t>contents|small|elevation_m|8.6</t>
        </is>
      </c>
      <c r="C4268" s="18" t="inlineStr">
        <is>
          <t>contents</t>
        </is>
      </c>
      <c r="D4268" s="18" t="inlineStr">
        <is>
          <t>small</t>
        </is>
      </c>
      <c r="E4268" s="18" t="inlineStr">
        <is>
          <t>elevation_m</t>
        </is>
      </c>
      <c r="F4268" s="18" t="inlineStr">
        <is>
          <t>spline value</t>
        </is>
      </c>
      <c r="G4268" s="18" t="n"/>
      <c r="H4268" s="33" t="n">
        <v>8.6</v>
      </c>
      <c r="I4268" s="33" t="n"/>
      <c r="J4268" s="33" t="n"/>
      <c r="K4268" s="34" t="n">
        <v>-0.3819444743306907</v>
      </c>
      <c r="L4268" s="35">
        <f>IF(ISNUMBER(K4268),EXP(K4268),"")</f>
        <v/>
      </c>
      <c r="M4268" s="18" t="inlineStr">
        <is>
          <t>every value from 0 to 60 in steps of 0.1</t>
        </is>
      </c>
      <c r="N4268" s="18" t="inlineStr">
        <is>
          <t>contents|small|elevation_m</t>
        </is>
      </c>
    </row>
    <row r="4269">
      <c r="B4269" s="18" t="inlineStr">
        <is>
          <t>contents|small|elevation_m|8.7</t>
        </is>
      </c>
      <c r="C4269" s="18" t="inlineStr">
        <is>
          <t>contents</t>
        </is>
      </c>
      <c r="D4269" s="18" t="inlineStr">
        <is>
          <t>small</t>
        </is>
      </c>
      <c r="E4269" s="18" t="inlineStr">
        <is>
          <t>elevation_m</t>
        </is>
      </c>
      <c r="F4269" s="18" t="inlineStr">
        <is>
          <t>spline value</t>
        </is>
      </c>
      <c r="G4269" s="18" t="n"/>
      <c r="H4269" s="33" t="n">
        <v>8.699999999999999</v>
      </c>
      <c r="I4269" s="33" t="n"/>
      <c r="J4269" s="33" t="n"/>
      <c r="K4269" s="34" t="n">
        <v>-0.3822663951886729</v>
      </c>
      <c r="L4269" s="35">
        <f>IF(ISNUMBER(K4269),EXP(K4269),"")</f>
        <v/>
      </c>
      <c r="M4269" s="18" t="inlineStr">
        <is>
          <t>every value from 0 to 60 in steps of 0.1</t>
        </is>
      </c>
      <c r="N4269" s="18" t="inlineStr">
        <is>
          <t>contents|small|elevation_m</t>
        </is>
      </c>
    </row>
    <row r="4270">
      <c r="B4270" s="18" t="inlineStr">
        <is>
          <t>contents|small|elevation_m|8.8</t>
        </is>
      </c>
      <c r="C4270" s="18" t="inlineStr">
        <is>
          <t>contents</t>
        </is>
      </c>
      <c r="D4270" s="18" t="inlineStr">
        <is>
          <t>small</t>
        </is>
      </c>
      <c r="E4270" s="18" t="inlineStr">
        <is>
          <t>elevation_m</t>
        </is>
      </c>
      <c r="F4270" s="18" t="inlineStr">
        <is>
          <t>spline value</t>
        </is>
      </c>
      <c r="G4270" s="18" t="n"/>
      <c r="H4270" s="33" t="n">
        <v>8.800000000000001</v>
      </c>
      <c r="I4270" s="33" t="n"/>
      <c r="J4270" s="33" t="n"/>
      <c r="K4270" s="34" t="n">
        <v>-0.3825705304495088</v>
      </c>
      <c r="L4270" s="35">
        <f>IF(ISNUMBER(K4270),EXP(K4270),"")</f>
        <v/>
      </c>
      <c r="M4270" s="18" t="inlineStr">
        <is>
          <t>every value from 0 to 60 in steps of 0.1</t>
        </is>
      </c>
      <c r="N4270" s="18" t="inlineStr">
        <is>
          <t>contents|small|elevation_m</t>
        </is>
      </c>
    </row>
    <row r="4271">
      <c r="B4271" s="18" t="inlineStr">
        <is>
          <t>contents|small|elevation_m|8.9</t>
        </is>
      </c>
      <c r="C4271" s="18" t="inlineStr">
        <is>
          <t>contents</t>
        </is>
      </c>
      <c r="D4271" s="18" t="inlineStr">
        <is>
          <t>small</t>
        </is>
      </c>
      <c r="E4271" s="18" t="inlineStr">
        <is>
          <t>elevation_m</t>
        </is>
      </c>
      <c r="F4271" s="18" t="inlineStr">
        <is>
          <t>spline value</t>
        </is>
      </c>
      <c r="G4271" s="18" t="n"/>
      <c r="H4271" s="33" t="n">
        <v>8.9</v>
      </c>
      <c r="I4271" s="33" t="n"/>
      <c r="J4271" s="33" t="n"/>
      <c r="K4271" s="34" t="n">
        <v>-0.3828574577523075</v>
      </c>
      <c r="L4271" s="35">
        <f>IF(ISNUMBER(K4271),EXP(K4271),"")</f>
        <v/>
      </c>
      <c r="M4271" s="18" t="inlineStr">
        <is>
          <t>every value from 0 to 60 in steps of 0.1</t>
        </is>
      </c>
      <c r="N4271" s="18" t="inlineStr">
        <is>
          <t>contents|small|elevation_m</t>
        </is>
      </c>
    </row>
    <row r="4272">
      <c r="B4272" s="18" t="inlineStr">
        <is>
          <t>contents|small|elevation_m|9.0</t>
        </is>
      </c>
      <c r="C4272" s="18" t="inlineStr">
        <is>
          <t>contents</t>
        </is>
      </c>
      <c r="D4272" s="18" t="inlineStr">
        <is>
          <t>small</t>
        </is>
      </c>
      <c r="E4272" s="18" t="inlineStr">
        <is>
          <t>elevation_m</t>
        </is>
      </c>
      <c r="F4272" s="18" t="inlineStr">
        <is>
          <t>spline value</t>
        </is>
      </c>
      <c r="G4272" s="18" t="n"/>
      <c r="H4272" s="33" t="n">
        <v>9</v>
      </c>
      <c r="I4272" s="33" t="n"/>
      <c r="J4272" s="33" t="n"/>
      <c r="K4272" s="34" t="n">
        <v>-0.3831277547361779</v>
      </c>
      <c r="L4272" s="35">
        <f>IF(ISNUMBER(K4272),EXP(K4272),"")</f>
        <v/>
      </c>
      <c r="M4272" s="18" t="inlineStr">
        <is>
          <t>every value from 0 to 60 in steps of 0.1</t>
        </is>
      </c>
      <c r="N4272" s="18" t="inlineStr">
        <is>
          <t>contents|small|elevation_m</t>
        </is>
      </c>
    </row>
    <row r="4273">
      <c r="B4273" s="18" t="inlineStr">
        <is>
          <t>contents|small|elevation_m|9.1</t>
        </is>
      </c>
      <c r="C4273" s="18" t="inlineStr">
        <is>
          <t>contents</t>
        </is>
      </c>
      <c r="D4273" s="18" t="inlineStr">
        <is>
          <t>small</t>
        </is>
      </c>
      <c r="E4273" s="18" t="inlineStr">
        <is>
          <t>elevation_m</t>
        </is>
      </c>
      <c r="F4273" s="18" t="inlineStr">
        <is>
          <t>spline value</t>
        </is>
      </c>
      <c r="G4273" s="18" t="n"/>
      <c r="H4273" s="33" t="n">
        <v>9.1</v>
      </c>
      <c r="I4273" s="33" t="n"/>
      <c r="J4273" s="33" t="n"/>
      <c r="K4273" s="34" t="n">
        <v>-0.3833819990402294</v>
      </c>
      <c r="L4273" s="35">
        <f>IF(ISNUMBER(K4273),EXP(K4273),"")</f>
        <v/>
      </c>
      <c r="M4273" s="18" t="inlineStr">
        <is>
          <t>every value from 0 to 60 in steps of 0.1</t>
        </is>
      </c>
      <c r="N4273" s="18" t="inlineStr">
        <is>
          <t>contents|small|elevation_m</t>
        </is>
      </c>
    </row>
    <row r="4274">
      <c r="B4274" s="18" t="inlineStr">
        <is>
          <t>contents|small|elevation_m|9.2</t>
        </is>
      </c>
      <c r="C4274" s="18" t="inlineStr">
        <is>
          <t>contents</t>
        </is>
      </c>
      <c r="D4274" s="18" t="inlineStr">
        <is>
          <t>small</t>
        </is>
      </c>
      <c r="E4274" s="18" t="inlineStr">
        <is>
          <t>elevation_m</t>
        </is>
      </c>
      <c r="F4274" s="18" t="inlineStr">
        <is>
          <t>spline value</t>
        </is>
      </c>
      <c r="G4274" s="18" t="n"/>
      <c r="H4274" s="33" t="n">
        <v>9.199999999999999</v>
      </c>
      <c r="I4274" s="33" t="n"/>
      <c r="J4274" s="33" t="n"/>
      <c r="K4274" s="34" t="n">
        <v>-0.3836207683035713</v>
      </c>
      <c r="L4274" s="35">
        <f>IF(ISNUMBER(K4274),EXP(K4274),"")</f>
        <v/>
      </c>
      <c r="M4274" s="18" t="inlineStr">
        <is>
          <t>every value from 0 to 60 in steps of 0.1</t>
        </is>
      </c>
      <c r="N4274" s="18" t="inlineStr">
        <is>
          <t>contents|small|elevation_m</t>
        </is>
      </c>
    </row>
    <row r="4275">
      <c r="B4275" s="18" t="inlineStr">
        <is>
          <t>contents|small|elevation_m|9.3</t>
        </is>
      </c>
      <c r="C4275" s="18" t="inlineStr">
        <is>
          <t>contents</t>
        </is>
      </c>
      <c r="D4275" s="18" t="inlineStr">
        <is>
          <t>small</t>
        </is>
      </c>
      <c r="E4275" s="18" t="inlineStr">
        <is>
          <t>elevation_m</t>
        </is>
      </c>
      <c r="F4275" s="18" t="inlineStr">
        <is>
          <t>spline value</t>
        </is>
      </c>
      <c r="G4275" s="18" t="n"/>
      <c r="H4275" s="33" t="n">
        <v>9.300000000000001</v>
      </c>
      <c r="I4275" s="33" t="n"/>
      <c r="J4275" s="33" t="n"/>
      <c r="K4275" s="34" t="n">
        <v>-0.3838446401653124</v>
      </c>
      <c r="L4275" s="35">
        <f>IF(ISNUMBER(K4275),EXP(K4275),"")</f>
        <v/>
      </c>
      <c r="M4275" s="18" t="inlineStr">
        <is>
          <t>every value from 0 to 60 in steps of 0.1</t>
        </is>
      </c>
      <c r="N4275" s="18" t="inlineStr">
        <is>
          <t>contents|small|elevation_m</t>
        </is>
      </c>
    </row>
    <row r="4276">
      <c r="B4276" s="18" t="inlineStr">
        <is>
          <t>contents|small|elevation_m|9.4</t>
        </is>
      </c>
      <c r="C4276" s="18" t="inlineStr">
        <is>
          <t>contents</t>
        </is>
      </c>
      <c r="D4276" s="18" t="inlineStr">
        <is>
          <t>small</t>
        </is>
      </c>
      <c r="E4276" s="18" t="inlineStr">
        <is>
          <t>elevation_m</t>
        </is>
      </c>
      <c r="F4276" s="18" t="inlineStr">
        <is>
          <t>spline value</t>
        </is>
      </c>
      <c r="G4276" s="18" t="n"/>
      <c r="H4276" s="33" t="n">
        <v>9.4</v>
      </c>
      <c r="I4276" s="33" t="n"/>
      <c r="J4276" s="33" t="n"/>
      <c r="K4276" s="34" t="n">
        <v>-0.3840541922645623</v>
      </c>
      <c r="L4276" s="35">
        <f>IF(ISNUMBER(K4276),EXP(K4276),"")</f>
        <v/>
      </c>
      <c r="M4276" s="18" t="inlineStr">
        <is>
          <t>every value from 0 to 60 in steps of 0.1</t>
        </is>
      </c>
      <c r="N4276" s="18" t="inlineStr">
        <is>
          <t>contents|small|elevation_m</t>
        </is>
      </c>
    </row>
    <row r="4277">
      <c r="B4277" s="18" t="inlineStr">
        <is>
          <t>contents|small|elevation_m|9.5</t>
        </is>
      </c>
      <c r="C4277" s="18" t="inlineStr">
        <is>
          <t>contents</t>
        </is>
      </c>
      <c r="D4277" s="18" t="inlineStr">
        <is>
          <t>small</t>
        </is>
      </c>
      <c r="E4277" s="18" t="inlineStr">
        <is>
          <t>elevation_m</t>
        </is>
      </c>
      <c r="F4277" s="18" t="inlineStr">
        <is>
          <t>spline value</t>
        </is>
      </c>
      <c r="G4277" s="18" t="n"/>
      <c r="H4277" s="33" t="n">
        <v>9.5</v>
      </c>
      <c r="I4277" s="33" t="n"/>
      <c r="J4277" s="33" t="n"/>
      <c r="K4277" s="34" t="n">
        <v>-0.3842500022404298</v>
      </c>
      <c r="L4277" s="35">
        <f>IF(ISNUMBER(K4277),EXP(K4277),"")</f>
        <v/>
      </c>
      <c r="M4277" s="18" t="inlineStr">
        <is>
          <t>every value from 0 to 60 in steps of 0.1</t>
        </is>
      </c>
      <c r="N4277" s="18" t="inlineStr">
        <is>
          <t>contents|small|elevation_m</t>
        </is>
      </c>
    </row>
    <row r="4278">
      <c r="B4278" s="18" t="inlineStr">
        <is>
          <t>contents|small|elevation_m|9.6</t>
        </is>
      </c>
      <c r="C4278" s="18" t="inlineStr">
        <is>
          <t>contents</t>
        </is>
      </c>
      <c r="D4278" s="18" t="inlineStr">
        <is>
          <t>small</t>
        </is>
      </c>
      <c r="E4278" s="18" t="inlineStr">
        <is>
          <t>elevation_m</t>
        </is>
      </c>
      <c r="F4278" s="18" t="inlineStr">
        <is>
          <t>spline value</t>
        </is>
      </c>
      <c r="G4278" s="18" t="n"/>
      <c r="H4278" s="33" t="n">
        <v>9.6</v>
      </c>
      <c r="I4278" s="33" t="n"/>
      <c r="J4278" s="33" t="n"/>
      <c r="K4278" s="34" t="n">
        <v>-0.3844326477320242</v>
      </c>
      <c r="L4278" s="35">
        <f>IF(ISNUMBER(K4278),EXP(K4278),"")</f>
        <v/>
      </c>
      <c r="M4278" s="18" t="inlineStr">
        <is>
          <t>every value from 0 to 60 in steps of 0.1</t>
        </is>
      </c>
      <c r="N4278" s="18" t="inlineStr">
        <is>
          <t>contents|small|elevation_m</t>
        </is>
      </c>
    </row>
    <row r="4279">
      <c r="B4279" s="18" t="inlineStr">
        <is>
          <t>contents|small|elevation_m|9.7</t>
        </is>
      </c>
      <c r="C4279" s="18" t="inlineStr">
        <is>
          <t>contents</t>
        </is>
      </c>
      <c r="D4279" s="18" t="inlineStr">
        <is>
          <t>small</t>
        </is>
      </c>
      <c r="E4279" s="18" t="inlineStr">
        <is>
          <t>elevation_m</t>
        </is>
      </c>
      <c r="F4279" s="18" t="inlineStr">
        <is>
          <t>spline value</t>
        </is>
      </c>
      <c r="G4279" s="18" t="n"/>
      <c r="H4279" s="33" t="n">
        <v>9.699999999999999</v>
      </c>
      <c r="I4279" s="33" t="n"/>
      <c r="J4279" s="33" t="n"/>
      <c r="K4279" s="34" t="n">
        <v>-0.3846027063784547</v>
      </c>
      <c r="L4279" s="35">
        <f>IF(ISNUMBER(K4279),EXP(K4279),"")</f>
        <v/>
      </c>
      <c r="M4279" s="18" t="inlineStr">
        <is>
          <t>every value from 0 to 60 in steps of 0.1</t>
        </is>
      </c>
      <c r="N4279" s="18" t="inlineStr">
        <is>
          <t>contents|small|elevation_m</t>
        </is>
      </c>
    </row>
    <row r="4280">
      <c r="B4280" s="18" t="inlineStr">
        <is>
          <t>contents|small|elevation_m|9.8</t>
        </is>
      </c>
      <c r="C4280" s="18" t="inlineStr">
        <is>
          <t>contents</t>
        </is>
      </c>
      <c r="D4280" s="18" t="inlineStr">
        <is>
          <t>small</t>
        </is>
      </c>
      <c r="E4280" s="18" t="inlineStr">
        <is>
          <t>elevation_m</t>
        </is>
      </c>
      <c r="F4280" s="18" t="inlineStr">
        <is>
          <t>spline value</t>
        </is>
      </c>
      <c r="G4280" s="18" t="n"/>
      <c r="H4280" s="33" t="n">
        <v>9.800000000000001</v>
      </c>
      <c r="I4280" s="33" t="n"/>
      <c r="J4280" s="33" t="n"/>
      <c r="K4280" s="34" t="n">
        <v>-0.3847607558188303</v>
      </c>
      <c r="L4280" s="35">
        <f>IF(ISNUMBER(K4280),EXP(K4280),"")</f>
        <v/>
      </c>
      <c r="M4280" s="18" t="inlineStr">
        <is>
          <t>every value from 0 to 60 in steps of 0.1</t>
        </is>
      </c>
      <c r="N4280" s="18" t="inlineStr">
        <is>
          <t>contents|small|elevation_m</t>
        </is>
      </c>
    </row>
    <row r="4281">
      <c r="B4281" s="18" t="inlineStr">
        <is>
          <t>contents|small|elevation_m|9.9</t>
        </is>
      </c>
      <c r="C4281" s="18" t="inlineStr">
        <is>
          <t>contents</t>
        </is>
      </c>
      <c r="D4281" s="18" t="inlineStr">
        <is>
          <t>small</t>
        </is>
      </c>
      <c r="E4281" s="18" t="inlineStr">
        <is>
          <t>elevation_m</t>
        </is>
      </c>
      <c r="F4281" s="18" t="inlineStr">
        <is>
          <t>spline value</t>
        </is>
      </c>
      <c r="G4281" s="18" t="n"/>
      <c r="H4281" s="33" t="n">
        <v>9.9</v>
      </c>
      <c r="I4281" s="33" t="n"/>
      <c r="J4281" s="33" t="n"/>
      <c r="K4281" s="34" t="n">
        <v>-0.3849073736922605</v>
      </c>
      <c r="L4281" s="35">
        <f>IF(ISNUMBER(K4281),EXP(K4281),"")</f>
        <v/>
      </c>
      <c r="M4281" s="18" t="inlineStr">
        <is>
          <t>every value from 0 to 60 in steps of 0.1</t>
        </is>
      </c>
      <c r="N4281" s="18" t="inlineStr">
        <is>
          <t>contents|small|elevation_m</t>
        </is>
      </c>
    </row>
    <row r="4282">
      <c r="B4282" s="18" t="inlineStr">
        <is>
          <t>contents|small|elevation_m|10.0</t>
        </is>
      </c>
      <c r="C4282" s="18" t="inlineStr">
        <is>
          <t>contents</t>
        </is>
      </c>
      <c r="D4282" s="18" t="inlineStr">
        <is>
          <t>small</t>
        </is>
      </c>
      <c r="E4282" s="18" t="inlineStr">
        <is>
          <t>elevation_m</t>
        </is>
      </c>
      <c r="F4282" s="18" t="inlineStr">
        <is>
          <t>spline value</t>
        </is>
      </c>
      <c r="G4282" s="18" t="n"/>
      <c r="H4282" s="33" t="n">
        <v>10</v>
      </c>
      <c r="I4282" s="33" t="n"/>
      <c r="J4282" s="33" t="n"/>
      <c r="K4282" s="34" t="n">
        <v>-0.3850431376378541</v>
      </c>
      <c r="L4282" s="35">
        <f>IF(ISNUMBER(K4282),EXP(K4282),"")</f>
        <v/>
      </c>
      <c r="M4282" s="18" t="inlineStr">
        <is>
          <t>every value from 0 to 60 in steps of 0.1</t>
        </is>
      </c>
      <c r="N4282" s="18" t="inlineStr">
        <is>
          <t>contents|small|elevation_m</t>
        </is>
      </c>
    </row>
    <row r="4283">
      <c r="B4283" s="18" t="inlineStr">
        <is>
          <t>contents|small|elevation_m|10.1</t>
        </is>
      </c>
      <c r="C4283" s="18" t="inlineStr">
        <is>
          <t>contents</t>
        </is>
      </c>
      <c r="D4283" s="18" t="inlineStr">
        <is>
          <t>small</t>
        </is>
      </c>
      <c r="E4283" s="18" t="inlineStr">
        <is>
          <t>elevation_m</t>
        </is>
      </c>
      <c r="F4283" s="18" t="inlineStr">
        <is>
          <t>spline value</t>
        </is>
      </c>
      <c r="G4283" s="18" t="n"/>
      <c r="H4283" s="33" t="n">
        <v>10.1</v>
      </c>
      <c r="I4283" s="33" t="n"/>
      <c r="J4283" s="33" t="n"/>
      <c r="K4283" s="34" t="n">
        <v>-0.3851686252947206</v>
      </c>
      <c r="L4283" s="35">
        <f>IF(ISNUMBER(K4283),EXP(K4283),"")</f>
        <v/>
      </c>
      <c r="M4283" s="18" t="inlineStr">
        <is>
          <t>every value from 0 to 60 in steps of 0.1</t>
        </is>
      </c>
      <c r="N4283" s="18" t="inlineStr">
        <is>
          <t>contents|small|elevation_m</t>
        </is>
      </c>
    </row>
    <row r="4284">
      <c r="B4284" s="18" t="inlineStr">
        <is>
          <t>contents|small|elevation_m|10.2</t>
        </is>
      </c>
      <c r="C4284" s="18" t="inlineStr">
        <is>
          <t>contents</t>
        </is>
      </c>
      <c r="D4284" s="18" t="inlineStr">
        <is>
          <t>small</t>
        </is>
      </c>
      <c r="E4284" s="18" t="inlineStr">
        <is>
          <t>elevation_m</t>
        </is>
      </c>
      <c r="F4284" s="18" t="inlineStr">
        <is>
          <t>spline value</t>
        </is>
      </c>
      <c r="G4284" s="18" t="n"/>
      <c r="H4284" s="33" t="n">
        <v>10.2</v>
      </c>
      <c r="I4284" s="33" t="n"/>
      <c r="J4284" s="33" t="n"/>
      <c r="K4284" s="34" t="n">
        <v>-0.385284414301969</v>
      </c>
      <c r="L4284" s="35">
        <f>IF(ISNUMBER(K4284),EXP(K4284),"")</f>
        <v/>
      </c>
      <c r="M4284" s="18" t="inlineStr">
        <is>
          <t>every value from 0 to 60 in steps of 0.1</t>
        </is>
      </c>
      <c r="N4284" s="18" t="inlineStr">
        <is>
          <t>contents|small|elevation_m</t>
        </is>
      </c>
    </row>
    <row r="4285">
      <c r="B4285" s="18" t="inlineStr">
        <is>
          <t>contents|small|elevation_m|10.3</t>
        </is>
      </c>
      <c r="C4285" s="18" t="inlineStr">
        <is>
          <t>contents</t>
        </is>
      </c>
      <c r="D4285" s="18" t="inlineStr">
        <is>
          <t>small</t>
        </is>
      </c>
      <c r="E4285" s="18" t="inlineStr">
        <is>
          <t>elevation_m</t>
        </is>
      </c>
      <c r="F4285" s="18" t="inlineStr">
        <is>
          <t>spline value</t>
        </is>
      </c>
      <c r="G4285" s="18" t="n"/>
      <c r="H4285" s="33" t="n">
        <v>10.3</v>
      </c>
      <c r="I4285" s="33" t="n"/>
      <c r="J4285" s="33" t="n"/>
      <c r="K4285" s="34" t="n">
        <v>-0.3853910822987083</v>
      </c>
      <c r="L4285" s="35">
        <f>IF(ISNUMBER(K4285),EXP(K4285),"")</f>
        <v/>
      </c>
      <c r="M4285" s="18" t="inlineStr">
        <is>
          <t>every value from 0 to 60 in steps of 0.1</t>
        </is>
      </c>
      <c r="N4285" s="18" t="inlineStr">
        <is>
          <t>contents|small|elevation_m</t>
        </is>
      </c>
    </row>
    <row r="4286">
      <c r="B4286" s="18" t="inlineStr">
        <is>
          <t>contents|small|elevation_m|10.4</t>
        </is>
      </c>
      <c r="C4286" s="18" t="inlineStr">
        <is>
          <t>contents</t>
        </is>
      </c>
      <c r="D4286" s="18" t="inlineStr">
        <is>
          <t>small</t>
        </is>
      </c>
      <c r="E4286" s="18" t="inlineStr">
        <is>
          <t>elevation_m</t>
        </is>
      </c>
      <c r="F4286" s="18" t="inlineStr">
        <is>
          <t>spline value</t>
        </is>
      </c>
      <c r="G4286" s="18" t="n"/>
      <c r="H4286" s="33" t="n">
        <v>10.4</v>
      </c>
      <c r="I4286" s="33" t="n"/>
      <c r="J4286" s="33" t="n"/>
      <c r="K4286" s="34" t="n">
        <v>-0.385489206924048</v>
      </c>
      <c r="L4286" s="35">
        <f>IF(ISNUMBER(K4286),EXP(K4286),"")</f>
        <v/>
      </c>
      <c r="M4286" s="18" t="inlineStr">
        <is>
          <t>every value from 0 to 60 in steps of 0.1</t>
        </is>
      </c>
      <c r="N4286" s="18" t="inlineStr">
        <is>
          <t>contents|small|elevation_m</t>
        </is>
      </c>
    </row>
    <row r="4287">
      <c r="B4287" s="18" t="inlineStr">
        <is>
          <t>contents|small|elevation_m|10.5</t>
        </is>
      </c>
      <c r="C4287" s="18" t="inlineStr">
        <is>
          <t>contents</t>
        </is>
      </c>
      <c r="D4287" s="18" t="inlineStr">
        <is>
          <t>small</t>
        </is>
      </c>
      <c r="E4287" s="18" t="inlineStr">
        <is>
          <t>elevation_m</t>
        </is>
      </c>
      <c r="F4287" s="18" t="inlineStr">
        <is>
          <t>spline value</t>
        </is>
      </c>
      <c r="G4287" s="18" t="n"/>
      <c r="H4287" s="33" t="n">
        <v>10.5</v>
      </c>
      <c r="I4287" s="33" t="n"/>
      <c r="J4287" s="33" t="n"/>
      <c r="K4287" s="34" t="n">
        <v>-0.385579365817097</v>
      </c>
      <c r="L4287" s="35">
        <f>IF(ISNUMBER(K4287),EXP(K4287),"")</f>
        <v/>
      </c>
      <c r="M4287" s="18" t="inlineStr">
        <is>
          <t>every value from 0 to 60 in steps of 0.1</t>
        </is>
      </c>
      <c r="N4287" s="18" t="inlineStr">
        <is>
          <t>contents|small|elevation_m</t>
        </is>
      </c>
    </row>
    <row r="4288">
      <c r="B4288" s="18" t="inlineStr">
        <is>
          <t>contents|small|elevation_m|10.6</t>
        </is>
      </c>
      <c r="C4288" s="18" t="inlineStr">
        <is>
          <t>contents</t>
        </is>
      </c>
      <c r="D4288" s="18" t="inlineStr">
        <is>
          <t>small</t>
        </is>
      </c>
      <c r="E4288" s="18" t="inlineStr">
        <is>
          <t>elevation_m</t>
        </is>
      </c>
      <c r="F4288" s="18" t="inlineStr">
        <is>
          <t>spline value</t>
        </is>
      </c>
      <c r="G4288" s="18" t="n"/>
      <c r="H4288" s="33" t="n">
        <v>10.6</v>
      </c>
      <c r="I4288" s="33" t="n"/>
      <c r="J4288" s="33" t="n"/>
      <c r="K4288" s="34" t="n">
        <v>-0.3856621366169646</v>
      </c>
      <c r="L4288" s="35">
        <f>IF(ISNUMBER(K4288),EXP(K4288),"")</f>
        <v/>
      </c>
      <c r="M4288" s="18" t="inlineStr">
        <is>
          <t>every value from 0 to 60 in steps of 0.1</t>
        </is>
      </c>
      <c r="N4288" s="18" t="inlineStr">
        <is>
          <t>contents|small|elevation_m</t>
        </is>
      </c>
    </row>
    <row r="4289">
      <c r="B4289" s="18" t="inlineStr">
        <is>
          <t>contents|small|elevation_m|10.7</t>
        </is>
      </c>
      <c r="C4289" s="18" t="inlineStr">
        <is>
          <t>contents</t>
        </is>
      </c>
      <c r="D4289" s="18" t="inlineStr">
        <is>
          <t>small</t>
        </is>
      </c>
      <c r="E4289" s="18" t="inlineStr">
        <is>
          <t>elevation_m</t>
        </is>
      </c>
      <c r="F4289" s="18" t="inlineStr">
        <is>
          <t>spline value</t>
        </is>
      </c>
      <c r="G4289" s="18" t="n"/>
      <c r="H4289" s="33" t="n">
        <v>10.7</v>
      </c>
      <c r="I4289" s="33" t="n"/>
      <c r="J4289" s="33" t="n"/>
      <c r="K4289" s="34" t="n">
        <v>-0.38573809696276</v>
      </c>
      <c r="L4289" s="35">
        <f>IF(ISNUMBER(K4289),EXP(K4289),"")</f>
        <v/>
      </c>
      <c r="M4289" s="18" t="inlineStr">
        <is>
          <t>every value from 0 to 60 in steps of 0.1</t>
        </is>
      </c>
      <c r="N4289" s="18" t="inlineStr">
        <is>
          <t>contents|small|elevation_m</t>
        </is>
      </c>
    </row>
    <row r="4290">
      <c r="B4290" s="18" t="inlineStr">
        <is>
          <t>contents|small|elevation_m|10.8</t>
        </is>
      </c>
      <c r="C4290" s="18" t="inlineStr">
        <is>
          <t>contents</t>
        </is>
      </c>
      <c r="D4290" s="18" t="inlineStr">
        <is>
          <t>small</t>
        </is>
      </c>
      <c r="E4290" s="18" t="inlineStr">
        <is>
          <t>elevation_m</t>
        </is>
      </c>
      <c r="F4290" s="18" t="inlineStr">
        <is>
          <t>spline value</t>
        </is>
      </c>
      <c r="G4290" s="18" t="n"/>
      <c r="H4290" s="33" t="n">
        <v>10.8</v>
      </c>
      <c r="I4290" s="33" t="n"/>
      <c r="J4290" s="33" t="n"/>
      <c r="K4290" s="34" t="n">
        <v>-0.3858078244935921</v>
      </c>
      <c r="L4290" s="35">
        <f>IF(ISNUMBER(K4290),EXP(K4290),"")</f>
        <v/>
      </c>
      <c r="M4290" s="18" t="inlineStr">
        <is>
          <t>every value from 0 to 60 in steps of 0.1</t>
        </is>
      </c>
      <c r="N4290" s="18" t="inlineStr">
        <is>
          <t>contents|small|elevation_m</t>
        </is>
      </c>
    </row>
    <row r="4291">
      <c r="B4291" s="18" t="inlineStr">
        <is>
          <t>contents|small|elevation_m|10.9</t>
        </is>
      </c>
      <c r="C4291" s="18" t="inlineStr">
        <is>
          <t>contents</t>
        </is>
      </c>
      <c r="D4291" s="18" t="inlineStr">
        <is>
          <t>small</t>
        </is>
      </c>
      <c r="E4291" s="18" t="inlineStr">
        <is>
          <t>elevation_m</t>
        </is>
      </c>
      <c r="F4291" s="18" t="inlineStr">
        <is>
          <t>spline value</t>
        </is>
      </c>
      <c r="G4291" s="18" t="n"/>
      <c r="H4291" s="33" t="n">
        <v>10.9</v>
      </c>
      <c r="I4291" s="33" t="n"/>
      <c r="J4291" s="33" t="n"/>
      <c r="K4291" s="34" t="n">
        <v>-0.3858718968485705</v>
      </c>
      <c r="L4291" s="35">
        <f>IF(ISNUMBER(K4291),EXP(K4291),"")</f>
        <v/>
      </c>
      <c r="M4291" s="18" t="inlineStr">
        <is>
          <t>every value from 0 to 60 in steps of 0.1</t>
        </is>
      </c>
      <c r="N4291" s="18" t="inlineStr">
        <is>
          <t>contents|small|elevation_m</t>
        </is>
      </c>
    </row>
    <row r="4292">
      <c r="B4292" s="18" t="inlineStr">
        <is>
          <t>contents|small|elevation_m|11.0</t>
        </is>
      </c>
      <c r="C4292" s="18" t="inlineStr">
        <is>
          <t>contents</t>
        </is>
      </c>
      <c r="D4292" s="18" t="inlineStr">
        <is>
          <t>small</t>
        </is>
      </c>
      <c r="E4292" s="18" t="inlineStr">
        <is>
          <t>elevation_m</t>
        </is>
      </c>
      <c r="F4292" s="18" t="inlineStr">
        <is>
          <t>spline value</t>
        </is>
      </c>
      <c r="G4292" s="18" t="n"/>
      <c r="H4292" s="33" t="n">
        <v>11</v>
      </c>
      <c r="I4292" s="33" t="n"/>
      <c r="J4292" s="33" t="n"/>
      <c r="K4292" s="34" t="n">
        <v>-0.3859308916668042</v>
      </c>
      <c r="L4292" s="35">
        <f>IF(ISNUMBER(K4292),EXP(K4292),"")</f>
        <v/>
      </c>
      <c r="M4292" s="18" t="inlineStr">
        <is>
          <t>every value from 0 to 60 in steps of 0.1</t>
        </is>
      </c>
      <c r="N4292" s="18" t="inlineStr">
        <is>
          <t>contents|small|elevation_m</t>
        </is>
      </c>
    </row>
    <row r="4293">
      <c r="B4293" s="18" t="inlineStr">
        <is>
          <t>contents|small|elevation_m|11.1</t>
        </is>
      </c>
      <c r="C4293" s="18" t="inlineStr">
        <is>
          <t>contents</t>
        </is>
      </c>
      <c r="D4293" s="18" t="inlineStr">
        <is>
          <t>small</t>
        </is>
      </c>
      <c r="E4293" s="18" t="inlineStr">
        <is>
          <t>elevation_m</t>
        </is>
      </c>
      <c r="F4293" s="18" t="inlineStr">
        <is>
          <t>spline value</t>
        </is>
      </c>
      <c r="G4293" s="18" t="n"/>
      <c r="H4293" s="33" t="n">
        <v>11.1</v>
      </c>
      <c r="I4293" s="33" t="n"/>
      <c r="J4293" s="33" t="n"/>
      <c r="K4293" s="34" t="n">
        <v>-0.3859853865874021</v>
      </c>
      <c r="L4293" s="35">
        <f>IF(ISNUMBER(K4293),EXP(K4293),"")</f>
        <v/>
      </c>
      <c r="M4293" s="18" t="inlineStr">
        <is>
          <t>every value from 0 to 60 in steps of 0.1</t>
        </is>
      </c>
      <c r="N4293" s="18" t="inlineStr">
        <is>
          <t>contents|small|elevation_m</t>
        </is>
      </c>
    </row>
    <row r="4294">
      <c r="B4294" s="18" t="inlineStr">
        <is>
          <t>contents|small|elevation_m|11.2</t>
        </is>
      </c>
      <c r="C4294" s="18" t="inlineStr">
        <is>
          <t>contents</t>
        </is>
      </c>
      <c r="D4294" s="18" t="inlineStr">
        <is>
          <t>small</t>
        </is>
      </c>
      <c r="E4294" s="18" t="inlineStr">
        <is>
          <t>elevation_m</t>
        </is>
      </c>
      <c r="F4294" s="18" t="inlineStr">
        <is>
          <t>spline value</t>
        </is>
      </c>
      <c r="G4294" s="18" t="n"/>
      <c r="H4294" s="33" t="n">
        <v>11.2</v>
      </c>
      <c r="I4294" s="33" t="n"/>
      <c r="J4294" s="33" t="n"/>
      <c r="K4294" s="34" t="n">
        <v>-0.3860358648036131</v>
      </c>
      <c r="L4294" s="35">
        <f>IF(ISNUMBER(K4294),EXP(K4294),"")</f>
        <v/>
      </c>
      <c r="M4294" s="18" t="inlineStr">
        <is>
          <t>every value from 0 to 60 in steps of 0.1</t>
        </is>
      </c>
      <c r="N4294" s="18" t="inlineStr">
        <is>
          <t>contents|small|elevation_m</t>
        </is>
      </c>
    </row>
    <row r="4295">
      <c r="B4295" s="18" t="inlineStr">
        <is>
          <t>contents|small|elevation_m|11.3</t>
        </is>
      </c>
      <c r="C4295" s="18" t="inlineStr">
        <is>
          <t>contents</t>
        </is>
      </c>
      <c r="D4295" s="18" t="inlineStr">
        <is>
          <t>small</t>
        </is>
      </c>
      <c r="E4295" s="18" t="inlineStr">
        <is>
          <t>elevation_m</t>
        </is>
      </c>
      <c r="F4295" s="18" t="inlineStr">
        <is>
          <t>spline value</t>
        </is>
      </c>
      <c r="G4295" s="18" t="n"/>
      <c r="H4295" s="33" t="n">
        <v>11.3</v>
      </c>
      <c r="I4295" s="33" t="n"/>
      <c r="J4295" s="33" t="n"/>
      <c r="K4295" s="34" t="n">
        <v>-0.3860824317252422</v>
      </c>
      <c r="L4295" s="35">
        <f>IF(ISNUMBER(K4295),EXP(K4295),"")</f>
        <v/>
      </c>
      <c r="M4295" s="18" t="inlineStr">
        <is>
          <t>every value from 0 to 60 in steps of 0.1</t>
        </is>
      </c>
      <c r="N4295" s="18" t="inlineStr">
        <is>
          <t>contents|small|elevation_m</t>
        </is>
      </c>
    </row>
    <row r="4296">
      <c r="B4296" s="18" t="inlineStr">
        <is>
          <t>contents|small|elevation_m|11.4</t>
        </is>
      </c>
      <c r="C4296" s="18" t="inlineStr">
        <is>
          <t>contents</t>
        </is>
      </c>
      <c r="D4296" s="18" t="inlineStr">
        <is>
          <t>small</t>
        </is>
      </c>
      <c r="E4296" s="18" t="inlineStr">
        <is>
          <t>elevation_m</t>
        </is>
      </c>
      <c r="F4296" s="18" t="inlineStr">
        <is>
          <t>spline value</t>
        </is>
      </c>
      <c r="G4296" s="18" t="n"/>
      <c r="H4296" s="33" t="n">
        <v>11.4</v>
      </c>
      <c r="I4296" s="33" t="n"/>
      <c r="J4296" s="33" t="n"/>
      <c r="K4296" s="34" t="n">
        <v>-0.3861250983162346</v>
      </c>
      <c r="L4296" s="35">
        <f>IF(ISNUMBER(K4296),EXP(K4296),"")</f>
        <v/>
      </c>
      <c r="M4296" s="18" t="inlineStr">
        <is>
          <t>every value from 0 to 60 in steps of 0.1</t>
        </is>
      </c>
      <c r="N4296" s="18" t="inlineStr">
        <is>
          <t>contents|small|elevation_m</t>
        </is>
      </c>
    </row>
    <row r="4297">
      <c r="B4297" s="18" t="inlineStr">
        <is>
          <t>contents|small|elevation_m|11.5</t>
        </is>
      </c>
      <c r="C4297" s="18" t="inlineStr">
        <is>
          <t>contents</t>
        </is>
      </c>
      <c r="D4297" s="18" t="inlineStr">
        <is>
          <t>small</t>
        </is>
      </c>
      <c r="E4297" s="18" t="inlineStr">
        <is>
          <t>elevation_m</t>
        </is>
      </c>
      <c r="F4297" s="18" t="inlineStr">
        <is>
          <t>spline value</t>
        </is>
      </c>
      <c r="G4297" s="18" t="n"/>
      <c r="H4297" s="33" t="n">
        <v>11.5</v>
      </c>
      <c r="I4297" s="33" t="n"/>
      <c r="J4297" s="33" t="n"/>
      <c r="K4297" s="34" t="n">
        <v>-0.3861638755405349</v>
      </c>
      <c r="L4297" s="35">
        <f>IF(ISNUMBER(K4297),EXP(K4297),"")</f>
        <v/>
      </c>
      <c r="M4297" s="18" t="inlineStr">
        <is>
          <t>every value from 0 to 60 in steps of 0.1</t>
        </is>
      </c>
      <c r="N4297" s="18" t="inlineStr">
        <is>
          <t>contents|small|elevation_m</t>
        </is>
      </c>
    </row>
    <row r="4298">
      <c r="B4298" s="18" t="inlineStr">
        <is>
          <t>contents|small|elevation_m|11.6</t>
        </is>
      </c>
      <c r="C4298" s="18" t="inlineStr">
        <is>
          <t>contents</t>
        </is>
      </c>
      <c r="D4298" s="18" t="inlineStr">
        <is>
          <t>small</t>
        </is>
      </c>
      <c r="E4298" s="18" t="inlineStr">
        <is>
          <t>elevation_m</t>
        </is>
      </c>
      <c r="F4298" s="18" t="inlineStr">
        <is>
          <t>spline value</t>
        </is>
      </c>
      <c r="G4298" s="18" t="n"/>
      <c r="H4298" s="33" t="n">
        <v>11.6</v>
      </c>
      <c r="I4298" s="33" t="n"/>
      <c r="J4298" s="33" t="n"/>
      <c r="K4298" s="34" t="n">
        <v>-0.386198774362088</v>
      </c>
      <c r="L4298" s="35">
        <f>IF(ISNUMBER(K4298),EXP(K4298),"")</f>
        <v/>
      </c>
      <c r="M4298" s="18" t="inlineStr">
        <is>
          <t>every value from 0 to 60 in steps of 0.1</t>
        </is>
      </c>
      <c r="N4298" s="18" t="inlineStr">
        <is>
          <t>contents|small|elevation_m</t>
        </is>
      </c>
    </row>
    <row r="4299">
      <c r="B4299" s="18" t="inlineStr">
        <is>
          <t>contents|small|elevation_m|11.7</t>
        </is>
      </c>
      <c r="C4299" s="18" t="inlineStr">
        <is>
          <t>contents</t>
        </is>
      </c>
      <c r="D4299" s="18" t="inlineStr">
        <is>
          <t>small</t>
        </is>
      </c>
      <c r="E4299" s="18" t="inlineStr">
        <is>
          <t>elevation_m</t>
        </is>
      </c>
      <c r="F4299" s="18" t="inlineStr">
        <is>
          <t>spline value</t>
        </is>
      </c>
      <c r="G4299" s="18" t="n"/>
      <c r="H4299" s="33" t="n">
        <v>11.7</v>
      </c>
      <c r="I4299" s="33" t="n"/>
      <c r="J4299" s="33" t="n"/>
      <c r="K4299" s="34" t="n">
        <v>-0.3862298057448387</v>
      </c>
      <c r="L4299" s="35">
        <f>IF(ISNUMBER(K4299),EXP(K4299),"")</f>
        <v/>
      </c>
      <c r="M4299" s="18" t="inlineStr">
        <is>
          <t>every value from 0 to 60 in steps of 0.1</t>
        </is>
      </c>
      <c r="N4299" s="18" t="inlineStr">
        <is>
          <t>contents|small|elevation_m</t>
        </is>
      </c>
    </row>
    <row r="4300">
      <c r="B4300" s="18" t="inlineStr">
        <is>
          <t>contents|small|elevation_m|11.8</t>
        </is>
      </c>
      <c r="C4300" s="18" t="inlineStr">
        <is>
          <t>contents</t>
        </is>
      </c>
      <c r="D4300" s="18" t="inlineStr">
        <is>
          <t>small</t>
        </is>
      </c>
      <c r="E4300" s="18" t="inlineStr">
        <is>
          <t>elevation_m</t>
        </is>
      </c>
      <c r="F4300" s="18" t="inlineStr">
        <is>
          <t>spline value</t>
        </is>
      </c>
      <c r="G4300" s="18" t="n"/>
      <c r="H4300" s="33" t="n">
        <v>11.8</v>
      </c>
      <c r="I4300" s="33" t="n"/>
      <c r="J4300" s="33" t="n"/>
      <c r="K4300" s="34" t="n">
        <v>-0.3862569806527316</v>
      </c>
      <c r="L4300" s="35">
        <f>IF(ISNUMBER(K4300),EXP(K4300),"")</f>
        <v/>
      </c>
      <c r="M4300" s="18" t="inlineStr">
        <is>
          <t>every value from 0 to 60 in steps of 0.1</t>
        </is>
      </c>
      <c r="N4300" s="18" t="inlineStr">
        <is>
          <t>contents|small|elevation_m</t>
        </is>
      </c>
    </row>
    <row r="4301">
      <c r="B4301" s="18" t="inlineStr">
        <is>
          <t>contents|small|elevation_m|11.9</t>
        </is>
      </c>
      <c r="C4301" s="18" t="inlineStr">
        <is>
          <t>contents</t>
        </is>
      </c>
      <c r="D4301" s="18" t="inlineStr">
        <is>
          <t>small</t>
        </is>
      </c>
      <c r="E4301" s="18" t="inlineStr">
        <is>
          <t>elevation_m</t>
        </is>
      </c>
      <c r="F4301" s="18" t="inlineStr">
        <is>
          <t>spline value</t>
        </is>
      </c>
      <c r="G4301" s="18" t="n"/>
      <c r="H4301" s="33" t="n">
        <v>11.9</v>
      </c>
      <c r="I4301" s="33" t="n"/>
      <c r="J4301" s="33" t="n"/>
      <c r="K4301" s="34" t="n">
        <v>-0.386280310049712</v>
      </c>
      <c r="L4301" s="35">
        <f>IF(ISNUMBER(K4301),EXP(K4301),"")</f>
        <v/>
      </c>
      <c r="M4301" s="18" t="inlineStr">
        <is>
          <t>every value from 0 to 60 in steps of 0.1</t>
        </is>
      </c>
      <c r="N4301" s="18" t="inlineStr">
        <is>
          <t>contents|small|elevation_m</t>
        </is>
      </c>
    </row>
    <row r="4302">
      <c r="B4302" s="18" t="inlineStr">
        <is>
          <t>contents|small|elevation_m|12.0</t>
        </is>
      </c>
      <c r="C4302" s="18" t="inlineStr">
        <is>
          <t>contents</t>
        </is>
      </c>
      <c r="D4302" s="18" t="inlineStr">
        <is>
          <t>small</t>
        </is>
      </c>
      <c r="E4302" s="18" t="inlineStr">
        <is>
          <t>elevation_m</t>
        </is>
      </c>
      <c r="F4302" s="18" t="inlineStr">
        <is>
          <t>spline value</t>
        </is>
      </c>
      <c r="G4302" s="18" t="n"/>
      <c r="H4302" s="33" t="n">
        <v>12</v>
      </c>
      <c r="I4302" s="33" t="n"/>
      <c r="J4302" s="33" t="n"/>
      <c r="K4302" s="34" t="n">
        <v>-0.386299804899724</v>
      </c>
      <c r="L4302" s="35">
        <f>IF(ISNUMBER(K4302),EXP(K4302),"")</f>
        <v/>
      </c>
      <c r="M4302" s="18" t="inlineStr">
        <is>
          <t>every value from 0 to 60 in steps of 0.1</t>
        </is>
      </c>
      <c r="N4302" s="18" t="inlineStr">
        <is>
          <t>contents|small|elevation_m</t>
        </is>
      </c>
    </row>
    <row r="4303">
      <c r="B4303" s="18" t="inlineStr">
        <is>
          <t>contents|small|elevation_m|12.1</t>
        </is>
      </c>
      <c r="C4303" s="18" t="inlineStr">
        <is>
          <t>contents</t>
        </is>
      </c>
      <c r="D4303" s="18" t="inlineStr">
        <is>
          <t>small</t>
        </is>
      </c>
      <c r="E4303" s="18" t="inlineStr">
        <is>
          <t>elevation_m</t>
        </is>
      </c>
      <c r="F4303" s="18" t="inlineStr">
        <is>
          <t>spline value</t>
        </is>
      </c>
      <c r="G4303" s="18" t="n"/>
      <c r="H4303" s="33" t="n">
        <v>12.1</v>
      </c>
      <c r="I4303" s="33" t="n"/>
      <c r="J4303" s="33" t="n"/>
      <c r="K4303" s="34" t="n">
        <v>-0.386315476166713</v>
      </c>
      <c r="L4303" s="35">
        <f>IF(ISNUMBER(K4303),EXP(K4303),"")</f>
        <v/>
      </c>
      <c r="M4303" s="18" t="inlineStr">
        <is>
          <t>every value from 0 to 60 in steps of 0.1</t>
        </is>
      </c>
      <c r="N4303" s="18" t="inlineStr">
        <is>
          <t>contents|small|elevation_m</t>
        </is>
      </c>
    </row>
    <row r="4304">
      <c r="B4304" s="18" t="inlineStr">
        <is>
          <t>contents|small|elevation_m|12.2</t>
        </is>
      </c>
      <c r="C4304" s="18" t="inlineStr">
        <is>
          <t>contents</t>
        </is>
      </c>
      <c r="D4304" s="18" t="inlineStr">
        <is>
          <t>small</t>
        </is>
      </c>
      <c r="E4304" s="18" t="inlineStr">
        <is>
          <t>elevation_m</t>
        </is>
      </c>
      <c r="F4304" s="18" t="inlineStr">
        <is>
          <t>spline value</t>
        </is>
      </c>
      <c r="G4304" s="18" t="n"/>
      <c r="H4304" s="33" t="n">
        <v>12.2</v>
      </c>
      <c r="I4304" s="33" t="n"/>
      <c r="J4304" s="33" t="n"/>
      <c r="K4304" s="34" t="n">
        <v>-0.3863273348146234</v>
      </c>
      <c r="L4304" s="35">
        <f>IF(ISNUMBER(K4304),EXP(K4304),"")</f>
        <v/>
      </c>
      <c r="M4304" s="18" t="inlineStr">
        <is>
          <t>every value from 0 to 60 in steps of 0.1</t>
        </is>
      </c>
      <c r="N4304" s="18" t="inlineStr">
        <is>
          <t>contents|small|elevation_m</t>
        </is>
      </c>
    </row>
    <row r="4305">
      <c r="B4305" s="18" t="inlineStr">
        <is>
          <t>contents|small|elevation_m|12.3</t>
        </is>
      </c>
      <c r="C4305" s="18" t="inlineStr">
        <is>
          <t>contents</t>
        </is>
      </c>
      <c r="D4305" s="18" t="inlineStr">
        <is>
          <t>small</t>
        </is>
      </c>
      <c r="E4305" s="18" t="inlineStr">
        <is>
          <t>elevation_m</t>
        </is>
      </c>
      <c r="F4305" s="18" t="inlineStr">
        <is>
          <t>spline value</t>
        </is>
      </c>
      <c r="G4305" s="18" t="n"/>
      <c r="H4305" s="33" t="n">
        <v>12.3</v>
      </c>
      <c r="I4305" s="33" t="n"/>
      <c r="J4305" s="33" t="n"/>
      <c r="K4305" s="34" t="n">
        <v>-0.3863353918074001</v>
      </c>
      <c r="L4305" s="35">
        <f>IF(ISNUMBER(K4305),EXP(K4305),"")</f>
        <v/>
      </c>
      <c r="M4305" s="18" t="inlineStr">
        <is>
          <t>every value from 0 to 60 in steps of 0.1</t>
        </is>
      </c>
      <c r="N4305" s="18" t="inlineStr">
        <is>
          <t>contents|small|elevation_m</t>
        </is>
      </c>
    </row>
    <row r="4306">
      <c r="B4306" s="18" t="inlineStr">
        <is>
          <t>contents|small|elevation_m|12.4</t>
        </is>
      </c>
      <c r="C4306" s="18" t="inlineStr">
        <is>
          <t>contents</t>
        </is>
      </c>
      <c r="D4306" s="18" t="inlineStr">
        <is>
          <t>small</t>
        </is>
      </c>
      <c r="E4306" s="18" t="inlineStr">
        <is>
          <t>elevation_m</t>
        </is>
      </c>
      <c r="F4306" s="18" t="inlineStr">
        <is>
          <t>spline value</t>
        </is>
      </c>
      <c r="G4306" s="18" t="n"/>
      <c r="H4306" s="33" t="n">
        <v>12.4</v>
      </c>
      <c r="I4306" s="33" t="n"/>
      <c r="J4306" s="33" t="n"/>
      <c r="K4306" s="34" t="n">
        <v>-0.386339658108988</v>
      </c>
      <c r="L4306" s="35">
        <f>IF(ISNUMBER(K4306),EXP(K4306),"")</f>
        <v/>
      </c>
      <c r="M4306" s="18" t="inlineStr">
        <is>
          <t>every value from 0 to 60 in steps of 0.1</t>
        </is>
      </c>
      <c r="N4306" s="18" t="inlineStr">
        <is>
          <t>contents|small|elevation_m</t>
        </is>
      </c>
    </row>
    <row r="4307">
      <c r="B4307" s="18" t="inlineStr">
        <is>
          <t>contents|small|elevation_m|12.5</t>
        </is>
      </c>
      <c r="C4307" s="18" t="inlineStr">
        <is>
          <t>contents</t>
        </is>
      </c>
      <c r="D4307" s="18" t="inlineStr">
        <is>
          <t>small</t>
        </is>
      </c>
      <c r="E4307" s="18" t="inlineStr">
        <is>
          <t>elevation_m</t>
        </is>
      </c>
      <c r="F4307" s="18" t="inlineStr">
        <is>
          <t>spline value</t>
        </is>
      </c>
      <c r="G4307" s="18" t="n"/>
      <c r="H4307" s="33" t="n">
        <v>12.5</v>
      </c>
      <c r="I4307" s="33" t="n"/>
      <c r="J4307" s="33" t="n"/>
      <c r="K4307" s="34" t="n">
        <v>-0.3863401446833321</v>
      </c>
      <c r="L4307" s="35">
        <f>IF(ISNUMBER(K4307),EXP(K4307),"")</f>
        <v/>
      </c>
      <c r="M4307" s="18" t="inlineStr">
        <is>
          <t>every value from 0 to 60 in steps of 0.1</t>
        </is>
      </c>
      <c r="N4307" s="18" t="inlineStr">
        <is>
          <t>contents|small|elevation_m</t>
        </is>
      </c>
    </row>
    <row r="4308">
      <c r="B4308" s="18" t="inlineStr">
        <is>
          <t>contents|small|elevation_m|12.6</t>
        </is>
      </c>
      <c r="C4308" s="18" t="inlineStr">
        <is>
          <t>contents</t>
        </is>
      </c>
      <c r="D4308" s="18" t="inlineStr">
        <is>
          <t>small</t>
        </is>
      </c>
      <c r="E4308" s="18" t="inlineStr">
        <is>
          <t>elevation_m</t>
        </is>
      </c>
      <c r="F4308" s="18" t="inlineStr">
        <is>
          <t>spline value</t>
        </is>
      </c>
      <c r="G4308" s="18" t="n"/>
      <c r="H4308" s="33" t="n">
        <v>12.6</v>
      </c>
      <c r="I4308" s="33" t="n"/>
      <c r="J4308" s="33" t="n"/>
      <c r="K4308" s="34" t="n">
        <v>-0.3863368624943765</v>
      </c>
      <c r="L4308" s="35">
        <f>IF(ISNUMBER(K4308),EXP(K4308),"")</f>
        <v/>
      </c>
      <c r="M4308" s="18" t="inlineStr">
        <is>
          <t>every value from 0 to 60 in steps of 0.1</t>
        </is>
      </c>
      <c r="N4308" s="18" t="inlineStr">
        <is>
          <t>contents|small|elevation_m</t>
        </is>
      </c>
    </row>
    <row r="4309">
      <c r="B4309" s="18" t="inlineStr">
        <is>
          <t>contents|small|elevation_m|12.7</t>
        </is>
      </c>
      <c r="C4309" s="18" t="inlineStr">
        <is>
          <t>contents</t>
        </is>
      </c>
      <c r="D4309" s="18" t="inlineStr">
        <is>
          <t>small</t>
        </is>
      </c>
      <c r="E4309" s="18" t="inlineStr">
        <is>
          <t>elevation_m</t>
        </is>
      </c>
      <c r="F4309" s="18" t="inlineStr">
        <is>
          <t>spline value</t>
        </is>
      </c>
      <c r="G4309" s="18" t="n"/>
      <c r="H4309" s="33" t="n">
        <v>12.7</v>
      </c>
      <c r="I4309" s="33" t="n"/>
      <c r="J4309" s="33" t="n"/>
      <c r="K4309" s="34" t="n">
        <v>-0.3863298225060668</v>
      </c>
      <c r="L4309" s="35">
        <f>IF(ISNUMBER(K4309),EXP(K4309),"")</f>
        <v/>
      </c>
      <c r="M4309" s="18" t="inlineStr">
        <is>
          <t>every value from 0 to 60 in steps of 0.1</t>
        </is>
      </c>
      <c r="N4309" s="18" t="inlineStr">
        <is>
          <t>contents|small|elevation_m</t>
        </is>
      </c>
    </row>
    <row r="4310">
      <c r="B4310" s="18" t="inlineStr">
        <is>
          <t>contents|small|elevation_m|12.8</t>
        </is>
      </c>
      <c r="C4310" s="18" t="inlineStr">
        <is>
          <t>contents</t>
        </is>
      </c>
      <c r="D4310" s="18" t="inlineStr">
        <is>
          <t>small</t>
        </is>
      </c>
      <c r="E4310" s="18" t="inlineStr">
        <is>
          <t>elevation_m</t>
        </is>
      </c>
      <c r="F4310" s="18" t="inlineStr">
        <is>
          <t>spline value</t>
        </is>
      </c>
      <c r="G4310" s="18" t="n"/>
      <c r="H4310" s="33" t="n">
        <v>12.8</v>
      </c>
      <c r="I4310" s="33" t="n"/>
      <c r="J4310" s="33" t="n"/>
      <c r="K4310" s="34" t="n">
        <v>-0.3863190356823472</v>
      </c>
      <c r="L4310" s="35">
        <f>IF(ISNUMBER(K4310),EXP(K4310),"")</f>
        <v/>
      </c>
      <c r="M4310" s="18" t="inlineStr">
        <is>
          <t>every value from 0 to 60 in steps of 0.1</t>
        </is>
      </c>
      <c r="N4310" s="18" t="inlineStr">
        <is>
          <t>contents|small|elevation_m</t>
        </is>
      </c>
    </row>
    <row r="4311">
      <c r="B4311" s="18" t="inlineStr">
        <is>
          <t>contents|small|elevation_m|12.9</t>
        </is>
      </c>
      <c r="C4311" s="18" t="inlineStr">
        <is>
          <t>contents</t>
        </is>
      </c>
      <c r="D4311" s="18" t="inlineStr">
        <is>
          <t>small</t>
        </is>
      </c>
      <c r="E4311" s="18" t="inlineStr">
        <is>
          <t>elevation_m</t>
        </is>
      </c>
      <c r="F4311" s="18" t="inlineStr">
        <is>
          <t>spline value</t>
        </is>
      </c>
      <c r="G4311" s="18" t="n"/>
      <c r="H4311" s="33" t="n">
        <v>12.9</v>
      </c>
      <c r="I4311" s="33" t="n"/>
      <c r="J4311" s="33" t="n"/>
      <c r="K4311" s="34" t="n">
        <v>-0.3863045129871629</v>
      </c>
      <c r="L4311" s="35">
        <f>IF(ISNUMBER(K4311),EXP(K4311),"")</f>
        <v/>
      </c>
      <c r="M4311" s="18" t="inlineStr">
        <is>
          <t>every value from 0 to 60 in steps of 0.1</t>
        </is>
      </c>
      <c r="N4311" s="18" t="inlineStr">
        <is>
          <t>contents|small|elevation_m</t>
        </is>
      </c>
    </row>
    <row r="4312">
      <c r="B4312" s="18" t="inlineStr">
        <is>
          <t>contents|small|elevation_m|13.0</t>
        </is>
      </c>
      <c r="C4312" s="18" t="inlineStr">
        <is>
          <t>contents</t>
        </is>
      </c>
      <c r="D4312" s="18" t="inlineStr">
        <is>
          <t>small</t>
        </is>
      </c>
      <c r="E4312" s="18" t="inlineStr">
        <is>
          <t>elevation_m</t>
        </is>
      </c>
      <c r="F4312" s="18" t="inlineStr">
        <is>
          <t>spline value</t>
        </is>
      </c>
      <c r="G4312" s="18" t="n"/>
      <c r="H4312" s="33" t="n">
        <v>13</v>
      </c>
      <c r="I4312" s="33" t="n"/>
      <c r="J4312" s="33" t="n"/>
      <c r="K4312" s="34" t="n">
        <v>-0.3862862653844583</v>
      </c>
      <c r="L4312" s="35">
        <f>IF(ISNUMBER(K4312),EXP(K4312),"")</f>
        <v/>
      </c>
      <c r="M4312" s="18" t="inlineStr">
        <is>
          <t>every value from 0 to 60 in steps of 0.1</t>
        </is>
      </c>
      <c r="N4312" s="18" t="inlineStr">
        <is>
          <t>contents|small|elevation_m</t>
        </is>
      </c>
    </row>
    <row r="4313">
      <c r="B4313" s="18" t="inlineStr">
        <is>
          <t>contents|small|elevation_m|13.1</t>
        </is>
      </c>
      <c r="C4313" s="18" t="inlineStr">
        <is>
          <t>contents</t>
        </is>
      </c>
      <c r="D4313" s="18" t="inlineStr">
        <is>
          <t>small</t>
        </is>
      </c>
      <c r="E4313" s="18" t="inlineStr">
        <is>
          <t>elevation_m</t>
        </is>
      </c>
      <c r="F4313" s="18" t="inlineStr">
        <is>
          <t>spline value</t>
        </is>
      </c>
      <c r="G4313" s="18" t="n"/>
      <c r="H4313" s="33" t="n">
        <v>13.1</v>
      </c>
      <c r="I4313" s="33" t="n"/>
      <c r="J4313" s="33" t="n"/>
      <c r="K4313" s="34" t="n">
        <v>-0.3862643038381787</v>
      </c>
      <c r="L4313" s="35">
        <f>IF(ISNUMBER(K4313),EXP(K4313),"")</f>
        <v/>
      </c>
      <c r="M4313" s="18" t="inlineStr">
        <is>
          <t>every value from 0 to 60 in steps of 0.1</t>
        </is>
      </c>
      <c r="N4313" s="18" t="inlineStr">
        <is>
          <t>contents|small|elevation_m</t>
        </is>
      </c>
    </row>
    <row r="4314">
      <c r="B4314" s="18" t="inlineStr">
        <is>
          <t>contents|small|elevation_m|13.2</t>
        </is>
      </c>
      <c r="C4314" s="18" t="inlineStr">
        <is>
          <t>contents</t>
        </is>
      </c>
      <c r="D4314" s="18" t="inlineStr">
        <is>
          <t>small</t>
        </is>
      </c>
      <c r="E4314" s="18" t="inlineStr">
        <is>
          <t>elevation_m</t>
        </is>
      </c>
      <c r="F4314" s="18" t="inlineStr">
        <is>
          <t>spline value</t>
        </is>
      </c>
      <c r="G4314" s="18" t="n"/>
      <c r="H4314" s="33" t="n">
        <v>13.2</v>
      </c>
      <c r="I4314" s="33" t="n"/>
      <c r="J4314" s="33" t="n"/>
      <c r="K4314" s="34" t="n">
        <v>-0.3862386393122685</v>
      </c>
      <c r="L4314" s="35">
        <f>IF(ISNUMBER(K4314),EXP(K4314),"")</f>
        <v/>
      </c>
      <c r="M4314" s="18" t="inlineStr">
        <is>
          <t>every value from 0 to 60 in steps of 0.1</t>
        </is>
      </c>
      <c r="N4314" s="18" t="inlineStr">
        <is>
          <t>contents|small|elevation_m</t>
        </is>
      </c>
    </row>
    <row r="4315">
      <c r="B4315" s="18" t="inlineStr">
        <is>
          <t>contents|small|elevation_m|13.3</t>
        </is>
      </c>
      <c r="C4315" s="18" t="inlineStr">
        <is>
          <t>contents</t>
        </is>
      </c>
      <c r="D4315" s="18" t="inlineStr">
        <is>
          <t>small</t>
        </is>
      </c>
      <c r="E4315" s="18" t="inlineStr">
        <is>
          <t>elevation_m</t>
        </is>
      </c>
      <c r="F4315" s="18" t="inlineStr">
        <is>
          <t>spline value</t>
        </is>
      </c>
      <c r="G4315" s="18" t="n"/>
      <c r="H4315" s="33" t="n">
        <v>13.3</v>
      </c>
      <c r="I4315" s="33" t="n"/>
      <c r="J4315" s="33" t="n"/>
      <c r="K4315" s="34" t="n">
        <v>-0.3862092827706725</v>
      </c>
      <c r="L4315" s="35">
        <f>IF(ISNUMBER(K4315),EXP(K4315),"")</f>
        <v/>
      </c>
      <c r="M4315" s="18" t="inlineStr">
        <is>
          <t>every value from 0 to 60 in steps of 0.1</t>
        </is>
      </c>
      <c r="N4315" s="18" t="inlineStr">
        <is>
          <t>contents|small|elevation_m</t>
        </is>
      </c>
    </row>
    <row r="4316">
      <c r="B4316" s="18" t="inlineStr">
        <is>
          <t>contents|small|elevation_m|13.4</t>
        </is>
      </c>
      <c r="C4316" s="18" t="inlineStr">
        <is>
          <t>contents</t>
        </is>
      </c>
      <c r="D4316" s="18" t="inlineStr">
        <is>
          <t>small</t>
        </is>
      </c>
      <c r="E4316" s="18" t="inlineStr">
        <is>
          <t>elevation_m</t>
        </is>
      </c>
      <c r="F4316" s="18" t="inlineStr">
        <is>
          <t>spline value</t>
        </is>
      </c>
      <c r="G4316" s="18" t="n"/>
      <c r="H4316" s="33" t="n">
        <v>13.4</v>
      </c>
      <c r="I4316" s="33" t="n"/>
      <c r="J4316" s="33" t="n"/>
      <c r="K4316" s="34" t="n">
        <v>-0.3861762451773358</v>
      </c>
      <c r="L4316" s="35">
        <f>IF(ISNUMBER(K4316),EXP(K4316),"")</f>
        <v/>
      </c>
      <c r="M4316" s="18" t="inlineStr">
        <is>
          <t>every value from 0 to 60 in steps of 0.1</t>
        </is>
      </c>
      <c r="N4316" s="18" t="inlineStr">
        <is>
          <t>contents|small|elevation_m</t>
        </is>
      </c>
    </row>
    <row r="4317">
      <c r="B4317" s="18" t="inlineStr">
        <is>
          <t>contents|small|elevation_m|13.5</t>
        </is>
      </c>
      <c r="C4317" s="18" t="inlineStr">
        <is>
          <t>contents</t>
        </is>
      </c>
      <c r="D4317" s="18" t="inlineStr">
        <is>
          <t>small</t>
        </is>
      </c>
      <c r="E4317" s="18" t="inlineStr">
        <is>
          <t>elevation_m</t>
        </is>
      </c>
      <c r="F4317" s="18" t="inlineStr">
        <is>
          <t>spline value</t>
        </is>
      </c>
      <c r="G4317" s="18" t="n"/>
      <c r="H4317" s="33" t="n">
        <v>13.5</v>
      </c>
      <c r="I4317" s="33" t="n"/>
      <c r="J4317" s="33" t="n"/>
      <c r="K4317" s="34" t="n">
        <v>-0.3861395374962029</v>
      </c>
      <c r="L4317" s="35">
        <f>IF(ISNUMBER(K4317),EXP(K4317),"")</f>
        <v/>
      </c>
      <c r="M4317" s="18" t="inlineStr">
        <is>
          <t>every value from 0 to 60 in steps of 0.1</t>
        </is>
      </c>
      <c r="N4317" s="18" t="inlineStr">
        <is>
          <t>contents|small|elevation_m</t>
        </is>
      </c>
    </row>
    <row r="4318">
      <c r="B4318" s="18" t="inlineStr">
        <is>
          <t>contents|small|elevation_m|13.6</t>
        </is>
      </c>
      <c r="C4318" s="18" t="inlineStr">
        <is>
          <t>contents</t>
        </is>
      </c>
      <c r="D4318" s="18" t="inlineStr">
        <is>
          <t>small</t>
        </is>
      </c>
      <c r="E4318" s="18" t="inlineStr">
        <is>
          <t>elevation_m</t>
        </is>
      </c>
      <c r="F4318" s="18" t="inlineStr">
        <is>
          <t>spline value</t>
        </is>
      </c>
      <c r="G4318" s="18" t="n"/>
      <c r="H4318" s="33" t="n">
        <v>13.6</v>
      </c>
      <c r="I4318" s="33" t="n"/>
      <c r="J4318" s="33" t="n"/>
      <c r="K4318" s="34" t="n">
        <v>-0.3860991706912189</v>
      </c>
      <c r="L4318" s="35">
        <f>IF(ISNUMBER(K4318),EXP(K4318),"")</f>
        <v/>
      </c>
      <c r="M4318" s="18" t="inlineStr">
        <is>
          <t>every value from 0 to 60 in steps of 0.1</t>
        </is>
      </c>
      <c r="N4318" s="18" t="inlineStr">
        <is>
          <t>contents|small|elevation_m</t>
        </is>
      </c>
    </row>
    <row r="4319">
      <c r="B4319" s="18" t="inlineStr">
        <is>
          <t>contents|small|elevation_m|13.7</t>
        </is>
      </c>
      <c r="C4319" s="18" t="inlineStr">
        <is>
          <t>contents</t>
        </is>
      </c>
      <c r="D4319" s="18" t="inlineStr">
        <is>
          <t>small</t>
        </is>
      </c>
      <c r="E4319" s="18" t="inlineStr">
        <is>
          <t>elevation_m</t>
        </is>
      </c>
      <c r="F4319" s="18" t="inlineStr">
        <is>
          <t>spline value</t>
        </is>
      </c>
      <c r="G4319" s="18" t="n"/>
      <c r="H4319" s="33" t="n">
        <v>13.7</v>
      </c>
      <c r="I4319" s="33" t="n"/>
      <c r="J4319" s="33" t="n"/>
      <c r="K4319" s="34" t="n">
        <v>-0.3860551557263284</v>
      </c>
      <c r="L4319" s="35">
        <f>IF(ISNUMBER(K4319),EXP(K4319),"")</f>
        <v/>
      </c>
      <c r="M4319" s="18" t="inlineStr">
        <is>
          <t>every value from 0 to 60 in steps of 0.1</t>
        </is>
      </c>
      <c r="N4319" s="18" t="inlineStr">
        <is>
          <t>contents|small|elevation_m</t>
        </is>
      </c>
    </row>
    <row r="4320">
      <c r="B4320" s="18" t="inlineStr">
        <is>
          <t>contents|small|elevation_m|13.8</t>
        </is>
      </c>
      <c r="C4320" s="18" t="inlineStr">
        <is>
          <t>contents</t>
        </is>
      </c>
      <c r="D4320" s="18" t="inlineStr">
        <is>
          <t>small</t>
        </is>
      </c>
      <c r="E4320" s="18" t="inlineStr">
        <is>
          <t>elevation_m</t>
        </is>
      </c>
      <c r="F4320" s="18" t="inlineStr">
        <is>
          <t>spline value</t>
        </is>
      </c>
      <c r="G4320" s="18" t="n"/>
      <c r="H4320" s="33" t="n">
        <v>13.8</v>
      </c>
      <c r="I4320" s="33" t="n"/>
      <c r="J4320" s="33" t="n"/>
      <c r="K4320" s="34" t="n">
        <v>-0.386007503565476</v>
      </c>
      <c r="L4320" s="35">
        <f>IF(ISNUMBER(K4320),EXP(K4320),"")</f>
        <v/>
      </c>
      <c r="M4320" s="18" t="inlineStr">
        <is>
          <t>every value from 0 to 60 in steps of 0.1</t>
        </is>
      </c>
      <c r="N4320" s="18" t="inlineStr">
        <is>
          <t>contents|small|elevation_m</t>
        </is>
      </c>
    </row>
    <row r="4321">
      <c r="B4321" s="18" t="inlineStr">
        <is>
          <t>contents|small|elevation_m|13.9</t>
        </is>
      </c>
      <c r="C4321" s="18" t="inlineStr">
        <is>
          <t>contents</t>
        </is>
      </c>
      <c r="D4321" s="18" t="inlineStr">
        <is>
          <t>small</t>
        </is>
      </c>
      <c r="E4321" s="18" t="inlineStr">
        <is>
          <t>elevation_m</t>
        </is>
      </c>
      <c r="F4321" s="18" t="inlineStr">
        <is>
          <t>spline value</t>
        </is>
      </c>
      <c r="G4321" s="18" t="n"/>
      <c r="H4321" s="33" t="n">
        <v>13.9</v>
      </c>
      <c r="I4321" s="33" t="n"/>
      <c r="J4321" s="33" t="n"/>
      <c r="K4321" s="34" t="n">
        <v>-0.3859562251726068</v>
      </c>
      <c r="L4321" s="35">
        <f>IF(ISNUMBER(K4321),EXP(K4321),"")</f>
        <v/>
      </c>
      <c r="M4321" s="18" t="inlineStr">
        <is>
          <t>every value from 0 to 60 in steps of 0.1</t>
        </is>
      </c>
      <c r="N4321" s="18" t="inlineStr">
        <is>
          <t>contents|small|elevation_m</t>
        </is>
      </c>
    </row>
    <row r="4322">
      <c r="B4322" s="18" t="inlineStr">
        <is>
          <t>contents|small|elevation_m|14.0</t>
        </is>
      </c>
      <c r="C4322" s="18" t="inlineStr">
        <is>
          <t>contents</t>
        </is>
      </c>
      <c r="D4322" s="18" t="inlineStr">
        <is>
          <t>small</t>
        </is>
      </c>
      <c r="E4322" s="18" t="inlineStr">
        <is>
          <t>elevation_m</t>
        </is>
      </c>
      <c r="F4322" s="18" t="inlineStr">
        <is>
          <t>spline value</t>
        </is>
      </c>
      <c r="G4322" s="18" t="n"/>
      <c r="H4322" s="33" t="n">
        <v>14</v>
      </c>
      <c r="I4322" s="33" t="n"/>
      <c r="J4322" s="33" t="n"/>
      <c r="K4322" s="34" t="n">
        <v>-0.3859013315116656</v>
      </c>
      <c r="L4322" s="35">
        <f>IF(ISNUMBER(K4322),EXP(K4322),"")</f>
        <v/>
      </c>
      <c r="M4322" s="18" t="inlineStr">
        <is>
          <t>every value from 0 to 60 in steps of 0.1</t>
        </is>
      </c>
      <c r="N4322" s="18" t="inlineStr">
        <is>
          <t>contents|small|elevation_m</t>
        </is>
      </c>
    </row>
    <row r="4323">
      <c r="B4323" s="18" t="inlineStr">
        <is>
          <t>contents|small|elevation_m|14.1</t>
        </is>
      </c>
      <c r="C4323" s="18" t="inlineStr">
        <is>
          <t>contents</t>
        </is>
      </c>
      <c r="D4323" s="18" t="inlineStr">
        <is>
          <t>small</t>
        </is>
      </c>
      <c r="E4323" s="18" t="inlineStr">
        <is>
          <t>elevation_m</t>
        </is>
      </c>
      <c r="F4323" s="18" t="inlineStr">
        <is>
          <t>spline value</t>
        </is>
      </c>
      <c r="G4323" s="18" t="n"/>
      <c r="H4323" s="33" t="n">
        <v>14.1</v>
      </c>
      <c r="I4323" s="33" t="n"/>
      <c r="J4323" s="33" t="n"/>
      <c r="K4323" s="34" t="n">
        <v>-0.385842833546597</v>
      </c>
      <c r="L4323" s="35">
        <f>IF(ISNUMBER(K4323),EXP(K4323),"")</f>
        <v/>
      </c>
      <c r="M4323" s="18" t="inlineStr">
        <is>
          <t>every value from 0 to 60 in steps of 0.1</t>
        </is>
      </c>
      <c r="N4323" s="18" t="inlineStr">
        <is>
          <t>contents|small|elevation_m</t>
        </is>
      </c>
    </row>
    <row r="4324">
      <c r="B4324" s="18" t="inlineStr">
        <is>
          <t>contents|small|elevation_m|14.2</t>
        </is>
      </c>
      <c r="C4324" s="18" t="inlineStr">
        <is>
          <t>contents</t>
        </is>
      </c>
      <c r="D4324" s="18" t="inlineStr">
        <is>
          <t>small</t>
        </is>
      </c>
      <c r="E4324" s="18" t="inlineStr">
        <is>
          <t>elevation_m</t>
        </is>
      </c>
      <c r="F4324" s="18" t="inlineStr">
        <is>
          <t>spline value</t>
        </is>
      </c>
      <c r="G4324" s="18" t="n"/>
      <c r="H4324" s="33" t="n">
        <v>14.2</v>
      </c>
      <c r="I4324" s="33" t="n"/>
      <c r="J4324" s="33" t="n"/>
      <c r="K4324" s="34" t="n">
        <v>-0.3857807422413459</v>
      </c>
      <c r="L4324" s="35">
        <f>IF(ISNUMBER(K4324),EXP(K4324),"")</f>
        <v/>
      </c>
      <c r="M4324" s="18" t="inlineStr">
        <is>
          <t>every value from 0 to 60 in steps of 0.1</t>
        </is>
      </c>
      <c r="N4324" s="18" t="inlineStr">
        <is>
          <t>contents|small|elevation_m</t>
        </is>
      </c>
    </row>
    <row r="4325">
      <c r="B4325" s="18" t="inlineStr">
        <is>
          <t>contents|small|elevation_m|14.3</t>
        </is>
      </c>
      <c r="C4325" s="18" t="inlineStr">
        <is>
          <t>contents</t>
        </is>
      </c>
      <c r="D4325" s="18" t="inlineStr">
        <is>
          <t>small</t>
        </is>
      </c>
      <c r="E4325" s="18" t="inlineStr">
        <is>
          <t>elevation_m</t>
        </is>
      </c>
      <c r="F4325" s="18" t="inlineStr">
        <is>
          <t>spline value</t>
        </is>
      </c>
      <c r="G4325" s="18" t="n"/>
      <c r="H4325" s="33" t="n">
        <v>14.3</v>
      </c>
      <c r="I4325" s="33" t="n"/>
      <c r="J4325" s="33" t="n"/>
      <c r="K4325" s="34" t="n">
        <v>-0.3857150685598571</v>
      </c>
      <c r="L4325" s="35">
        <f>IF(ISNUMBER(K4325),EXP(K4325),"")</f>
        <v/>
      </c>
      <c r="M4325" s="18" t="inlineStr">
        <is>
          <t>every value from 0 to 60 in steps of 0.1</t>
        </is>
      </c>
      <c r="N4325" s="18" t="inlineStr">
        <is>
          <t>contents|small|elevation_m</t>
        </is>
      </c>
    </row>
    <row r="4326">
      <c r="B4326" s="18" t="inlineStr">
        <is>
          <t>contents|small|elevation_m|14.4</t>
        </is>
      </c>
      <c r="C4326" s="18" t="inlineStr">
        <is>
          <t>contents</t>
        </is>
      </c>
      <c r="D4326" s="18" t="inlineStr">
        <is>
          <t>small</t>
        </is>
      </c>
      <c r="E4326" s="18" t="inlineStr">
        <is>
          <t>elevation_m</t>
        </is>
      </c>
      <c r="F4326" s="18" t="inlineStr">
        <is>
          <t>spline value</t>
        </is>
      </c>
      <c r="G4326" s="18" t="n"/>
      <c r="H4326" s="33" t="n">
        <v>14.4</v>
      </c>
      <c r="I4326" s="33" t="n"/>
      <c r="J4326" s="33" t="n"/>
      <c r="K4326" s="34" t="n">
        <v>-0.3856458234660755</v>
      </c>
      <c r="L4326" s="35">
        <f>IF(ISNUMBER(K4326),EXP(K4326),"")</f>
        <v/>
      </c>
      <c r="M4326" s="18" t="inlineStr">
        <is>
          <t>every value from 0 to 60 in steps of 0.1</t>
        </is>
      </c>
      <c r="N4326" s="18" t="inlineStr">
        <is>
          <t>contents|small|elevation_m</t>
        </is>
      </c>
    </row>
    <row r="4327">
      <c r="B4327" s="18" t="inlineStr">
        <is>
          <t>contents|small|elevation_m|14.5</t>
        </is>
      </c>
      <c r="C4327" s="18" t="inlineStr">
        <is>
          <t>contents</t>
        </is>
      </c>
      <c r="D4327" s="18" t="inlineStr">
        <is>
          <t>small</t>
        </is>
      </c>
      <c r="E4327" s="18" t="inlineStr">
        <is>
          <t>elevation_m</t>
        </is>
      </c>
      <c r="F4327" s="18" t="inlineStr">
        <is>
          <t>spline value</t>
        </is>
      </c>
      <c r="G4327" s="18" t="n"/>
      <c r="H4327" s="33" t="n">
        <v>14.5</v>
      </c>
      <c r="I4327" s="33" t="n"/>
      <c r="J4327" s="33" t="n"/>
      <c r="K4327" s="34" t="n">
        <v>-0.3855730179239457</v>
      </c>
      <c r="L4327" s="35">
        <f>IF(ISNUMBER(K4327),EXP(K4327),"")</f>
        <v/>
      </c>
      <c r="M4327" s="18" t="inlineStr">
        <is>
          <t>every value from 0 to 60 in steps of 0.1</t>
        </is>
      </c>
      <c r="N4327" s="18" t="inlineStr">
        <is>
          <t>contents|small|elevation_m</t>
        </is>
      </c>
    </row>
    <row r="4328">
      <c r="B4328" s="18" t="inlineStr">
        <is>
          <t>contents|small|elevation_m|14.6</t>
        </is>
      </c>
      <c r="C4328" s="18" t="inlineStr">
        <is>
          <t>contents</t>
        </is>
      </c>
      <c r="D4328" s="18" t="inlineStr">
        <is>
          <t>small</t>
        </is>
      </c>
      <c r="E4328" s="18" t="inlineStr">
        <is>
          <t>elevation_m</t>
        </is>
      </c>
      <c r="F4328" s="18" t="inlineStr">
        <is>
          <t>spline value</t>
        </is>
      </c>
      <c r="G4328" s="18" t="n"/>
      <c r="H4328" s="33" t="n">
        <v>14.6</v>
      </c>
      <c r="I4328" s="33" t="n"/>
      <c r="J4328" s="33" t="n"/>
      <c r="K4328" s="34" t="n">
        <v>-0.3854966628974126</v>
      </c>
      <c r="L4328" s="35">
        <f>IF(ISNUMBER(K4328),EXP(K4328),"")</f>
        <v/>
      </c>
      <c r="M4328" s="18" t="inlineStr">
        <is>
          <t>every value from 0 to 60 in steps of 0.1</t>
        </is>
      </c>
      <c r="N4328" s="18" t="inlineStr">
        <is>
          <t>contents|small|elevation_m</t>
        </is>
      </c>
    </row>
    <row r="4329">
      <c r="B4329" s="18" t="inlineStr">
        <is>
          <t>contents|small|elevation_m|14.7</t>
        </is>
      </c>
      <c r="C4329" s="18" t="inlineStr">
        <is>
          <t>contents</t>
        </is>
      </c>
      <c r="D4329" s="18" t="inlineStr">
        <is>
          <t>small</t>
        </is>
      </c>
      <c r="E4329" s="18" t="inlineStr">
        <is>
          <t>elevation_m</t>
        </is>
      </c>
      <c r="F4329" s="18" t="inlineStr">
        <is>
          <t>spline value</t>
        </is>
      </c>
      <c r="G4329" s="18" t="n"/>
      <c r="H4329" s="33" t="n">
        <v>14.7</v>
      </c>
      <c r="I4329" s="33" t="n"/>
      <c r="J4329" s="33" t="n"/>
      <c r="K4329" s="34" t="n">
        <v>-0.3854167693504211</v>
      </c>
      <c r="L4329" s="35">
        <f>IF(ISNUMBER(K4329),EXP(K4329),"")</f>
        <v/>
      </c>
      <c r="M4329" s="18" t="inlineStr">
        <is>
          <t>every value from 0 to 60 in steps of 0.1</t>
        </is>
      </c>
      <c r="N4329" s="18" t="inlineStr">
        <is>
          <t>contents|small|elevation_m</t>
        </is>
      </c>
    </row>
    <row r="4330">
      <c r="B4330" s="18" t="inlineStr">
        <is>
          <t>contents|small|elevation_m|14.8</t>
        </is>
      </c>
      <c r="C4330" s="18" t="inlineStr">
        <is>
          <t>contents</t>
        </is>
      </c>
      <c r="D4330" s="18" t="inlineStr">
        <is>
          <t>small</t>
        </is>
      </c>
      <c r="E4330" s="18" t="inlineStr">
        <is>
          <t>elevation_m</t>
        </is>
      </c>
      <c r="F4330" s="18" t="inlineStr">
        <is>
          <t>spline value</t>
        </is>
      </c>
      <c r="G4330" s="18" t="n"/>
      <c r="H4330" s="33" t="n">
        <v>14.8</v>
      </c>
      <c r="I4330" s="33" t="n"/>
      <c r="J4330" s="33" t="n"/>
      <c r="K4330" s="34" t="n">
        <v>-0.3853333482469157</v>
      </c>
      <c r="L4330" s="35">
        <f>IF(ISNUMBER(K4330),EXP(K4330),"")</f>
        <v/>
      </c>
      <c r="M4330" s="18" t="inlineStr">
        <is>
          <t>every value from 0 to 60 in steps of 0.1</t>
        </is>
      </c>
      <c r="N4330" s="18" t="inlineStr">
        <is>
          <t>contents|small|elevation_m</t>
        </is>
      </c>
    </row>
    <row r="4331">
      <c r="B4331" s="18" t="inlineStr">
        <is>
          <t>contents|small|elevation_m|14.9</t>
        </is>
      </c>
      <c r="C4331" s="18" t="inlineStr">
        <is>
          <t>contents</t>
        </is>
      </c>
      <c r="D4331" s="18" t="inlineStr">
        <is>
          <t>small</t>
        </is>
      </c>
      <c r="E4331" s="18" t="inlineStr">
        <is>
          <t>elevation_m</t>
        </is>
      </c>
      <c r="F4331" s="18" t="inlineStr">
        <is>
          <t>spline value</t>
        </is>
      </c>
      <c r="G4331" s="18" t="n"/>
      <c r="H4331" s="33" t="n">
        <v>14.9</v>
      </c>
      <c r="I4331" s="33" t="n"/>
      <c r="J4331" s="33" t="n"/>
      <c r="K4331" s="34" t="n">
        <v>-0.3852464105508415</v>
      </c>
      <c r="L4331" s="35">
        <f>IF(ISNUMBER(K4331),EXP(K4331),"")</f>
        <v/>
      </c>
      <c r="M4331" s="18" t="inlineStr">
        <is>
          <t>every value from 0 to 60 in steps of 0.1</t>
        </is>
      </c>
      <c r="N4331" s="18" t="inlineStr">
        <is>
          <t>contents|small|elevation_m</t>
        </is>
      </c>
    </row>
    <row r="4332">
      <c r="B4332" s="18" t="inlineStr">
        <is>
          <t>contents|small|elevation_m|15.0</t>
        </is>
      </c>
      <c r="C4332" s="18" t="inlineStr">
        <is>
          <t>contents</t>
        </is>
      </c>
      <c r="D4332" s="18" t="inlineStr">
        <is>
          <t>small</t>
        </is>
      </c>
      <c r="E4332" s="18" t="inlineStr">
        <is>
          <t>elevation_m</t>
        </is>
      </c>
      <c r="F4332" s="18" t="inlineStr">
        <is>
          <t>spline value</t>
        </is>
      </c>
      <c r="G4332" s="18" t="n"/>
      <c r="H4332" s="33" t="n">
        <v>15</v>
      </c>
      <c r="I4332" s="33" t="n"/>
      <c r="J4332" s="33" t="n"/>
      <c r="K4332" s="34" t="n">
        <v>-0.3851559672261432</v>
      </c>
      <c r="L4332" s="35">
        <f>IF(ISNUMBER(K4332),EXP(K4332),"")</f>
        <v/>
      </c>
      <c r="M4332" s="18" t="inlineStr">
        <is>
          <t>every value from 0 to 60 in steps of 0.1</t>
        </is>
      </c>
      <c r="N4332" s="18" t="inlineStr">
        <is>
          <t>contents|small|elevation_m</t>
        </is>
      </c>
    </row>
    <row r="4333">
      <c r="B4333" s="18" t="inlineStr">
        <is>
          <t>contents|small|elevation_m|15.1</t>
        </is>
      </c>
      <c r="C4333" s="18" t="inlineStr">
        <is>
          <t>contents</t>
        </is>
      </c>
      <c r="D4333" s="18" t="inlineStr">
        <is>
          <t>small</t>
        </is>
      </c>
      <c r="E4333" s="18" t="inlineStr">
        <is>
          <t>elevation_m</t>
        </is>
      </c>
      <c r="F4333" s="18" t="inlineStr">
        <is>
          <t>spline value</t>
        </is>
      </c>
      <c r="G4333" s="18" t="n"/>
      <c r="H4333" s="33" t="n">
        <v>15.1</v>
      </c>
      <c r="I4333" s="33" t="n"/>
      <c r="J4333" s="33" t="n"/>
      <c r="K4333" s="34" t="n">
        <v>-0.3850620292367655</v>
      </c>
      <c r="L4333" s="35">
        <f>IF(ISNUMBER(K4333),EXP(K4333),"")</f>
        <v/>
      </c>
      <c r="M4333" s="18" t="inlineStr">
        <is>
          <t>every value from 0 to 60 in steps of 0.1</t>
        </is>
      </c>
      <c r="N4333" s="18" t="inlineStr">
        <is>
          <t>contents|small|elevation_m</t>
        </is>
      </c>
    </row>
    <row r="4334">
      <c r="B4334" s="18" t="inlineStr">
        <is>
          <t>contents|small|elevation_m|15.2</t>
        </is>
      </c>
      <c r="C4334" s="18" t="inlineStr">
        <is>
          <t>contents</t>
        </is>
      </c>
      <c r="D4334" s="18" t="inlineStr">
        <is>
          <t>small</t>
        </is>
      </c>
      <c r="E4334" s="18" t="inlineStr">
        <is>
          <t>elevation_m</t>
        </is>
      </c>
      <c r="F4334" s="18" t="inlineStr">
        <is>
          <t>spline value</t>
        </is>
      </c>
      <c r="G4334" s="18" t="n"/>
      <c r="H4334" s="33" t="n">
        <v>15.2</v>
      </c>
      <c r="I4334" s="33" t="n"/>
      <c r="J4334" s="33" t="n"/>
      <c r="K4334" s="34" t="n">
        <v>-0.3849646075466534</v>
      </c>
      <c r="L4334" s="35">
        <f>IF(ISNUMBER(K4334),EXP(K4334),"")</f>
        <v/>
      </c>
      <c r="M4334" s="18" t="inlineStr">
        <is>
          <t>every value from 0 to 60 in steps of 0.1</t>
        </is>
      </c>
      <c r="N4334" s="18" t="inlineStr">
        <is>
          <t>contents|small|elevation_m</t>
        </is>
      </c>
    </row>
    <row r="4335">
      <c r="B4335" s="18" t="inlineStr">
        <is>
          <t>contents|small|elevation_m|15.3</t>
        </is>
      </c>
      <c r="C4335" s="18" t="inlineStr">
        <is>
          <t>contents</t>
        </is>
      </c>
      <c r="D4335" s="18" t="inlineStr">
        <is>
          <t>small</t>
        </is>
      </c>
      <c r="E4335" s="18" t="inlineStr">
        <is>
          <t>elevation_m</t>
        </is>
      </c>
      <c r="F4335" s="18" t="inlineStr">
        <is>
          <t>spline value</t>
        </is>
      </c>
      <c r="G4335" s="18" t="n"/>
      <c r="H4335" s="33" t="n">
        <v>15.3</v>
      </c>
      <c r="I4335" s="33" t="n"/>
      <c r="J4335" s="33" t="n"/>
      <c r="K4335" s="34" t="n">
        <v>-0.3848637131197514</v>
      </c>
      <c r="L4335" s="35">
        <f>IF(ISNUMBER(K4335),EXP(K4335),"")</f>
        <v/>
      </c>
      <c r="M4335" s="18" t="inlineStr">
        <is>
          <t>every value from 0 to 60 in steps of 0.1</t>
        </is>
      </c>
      <c r="N4335" s="18" t="inlineStr">
        <is>
          <t>contents|small|elevation_m</t>
        </is>
      </c>
    </row>
    <row r="4336">
      <c r="B4336" s="18" t="inlineStr">
        <is>
          <t>contents|small|elevation_m|15.4</t>
        </is>
      </c>
      <c r="C4336" s="18" t="inlineStr">
        <is>
          <t>contents</t>
        </is>
      </c>
      <c r="D4336" s="18" t="inlineStr">
        <is>
          <t>small</t>
        </is>
      </c>
      <c r="E4336" s="18" t="inlineStr">
        <is>
          <t>elevation_m</t>
        </is>
      </c>
      <c r="F4336" s="18" t="inlineStr">
        <is>
          <t>spline value</t>
        </is>
      </c>
      <c r="G4336" s="18" t="n"/>
      <c r="H4336" s="33" t="n">
        <v>15.4</v>
      </c>
      <c r="I4336" s="33" t="n"/>
      <c r="J4336" s="33" t="n"/>
      <c r="K4336" s="34" t="n">
        <v>-0.3847593569200047</v>
      </c>
      <c r="L4336" s="35">
        <f>IF(ISNUMBER(K4336),EXP(K4336),"")</f>
        <v/>
      </c>
      <c r="M4336" s="18" t="inlineStr">
        <is>
          <t>every value from 0 to 60 in steps of 0.1</t>
        </is>
      </c>
      <c r="N4336" s="18" t="inlineStr">
        <is>
          <t>contents|small|elevation_m</t>
        </is>
      </c>
    </row>
    <row r="4337">
      <c r="B4337" s="18" t="inlineStr">
        <is>
          <t>contents|small|elevation_m|15.5</t>
        </is>
      </c>
      <c r="C4337" s="18" t="inlineStr">
        <is>
          <t>contents</t>
        </is>
      </c>
      <c r="D4337" s="18" t="inlineStr">
        <is>
          <t>small</t>
        </is>
      </c>
      <c r="E4337" s="18" t="inlineStr">
        <is>
          <t>elevation_m</t>
        </is>
      </c>
      <c r="F4337" s="18" t="inlineStr">
        <is>
          <t>spline value</t>
        </is>
      </c>
      <c r="G4337" s="18" t="n"/>
      <c r="H4337" s="33" t="n">
        <v>15.5</v>
      </c>
      <c r="I4337" s="33" t="n"/>
      <c r="J4337" s="33" t="n"/>
      <c r="K4337" s="34" t="n">
        <v>-0.3846515499113576</v>
      </c>
      <c r="L4337" s="35">
        <f>IF(ISNUMBER(K4337),EXP(K4337),"")</f>
        <v/>
      </c>
      <c r="M4337" s="18" t="inlineStr">
        <is>
          <t>every value from 0 to 60 in steps of 0.1</t>
        </is>
      </c>
      <c r="N4337" s="18" t="inlineStr">
        <is>
          <t>contents|small|elevation_m</t>
        </is>
      </c>
    </row>
    <row r="4338">
      <c r="B4338" s="18" t="inlineStr">
        <is>
          <t>contents|small|elevation_m|15.6</t>
        </is>
      </c>
      <c r="C4338" s="18" t="inlineStr">
        <is>
          <t>contents</t>
        </is>
      </c>
      <c r="D4338" s="18" t="inlineStr">
        <is>
          <t>small</t>
        </is>
      </c>
      <c r="E4338" s="18" t="inlineStr">
        <is>
          <t>elevation_m</t>
        </is>
      </c>
      <c r="F4338" s="18" t="inlineStr">
        <is>
          <t>spline value</t>
        </is>
      </c>
      <c r="G4338" s="18" t="n"/>
      <c r="H4338" s="33" t="n">
        <v>15.6</v>
      </c>
      <c r="I4338" s="33" t="n"/>
      <c r="J4338" s="33" t="n"/>
      <c r="K4338" s="34" t="n">
        <v>-0.3845403030577554</v>
      </c>
      <c r="L4338" s="35">
        <f>IF(ISNUMBER(K4338),EXP(K4338),"")</f>
        <v/>
      </c>
      <c r="M4338" s="18" t="inlineStr">
        <is>
          <t>every value from 0 to 60 in steps of 0.1</t>
        </is>
      </c>
      <c r="N4338" s="18" t="inlineStr">
        <is>
          <t>contents|small|elevation_m</t>
        </is>
      </c>
    </row>
    <row r="4339">
      <c r="B4339" s="18" t="inlineStr">
        <is>
          <t>contents|small|elevation_m|15.7</t>
        </is>
      </c>
      <c r="C4339" s="18" t="inlineStr">
        <is>
          <t>contents</t>
        </is>
      </c>
      <c r="D4339" s="18" t="inlineStr">
        <is>
          <t>small</t>
        </is>
      </c>
      <c r="E4339" s="18" t="inlineStr">
        <is>
          <t>elevation_m</t>
        </is>
      </c>
      <c r="F4339" s="18" t="inlineStr">
        <is>
          <t>spline value</t>
        </is>
      </c>
      <c r="G4339" s="18" t="n"/>
      <c r="H4339" s="33" t="n">
        <v>15.7</v>
      </c>
      <c r="I4339" s="33" t="n"/>
      <c r="J4339" s="33" t="n"/>
      <c r="K4339" s="34" t="n">
        <v>-0.3844256273231425</v>
      </c>
      <c r="L4339" s="35">
        <f>IF(ISNUMBER(K4339),EXP(K4339),"")</f>
        <v/>
      </c>
      <c r="M4339" s="18" t="inlineStr">
        <is>
          <t>every value from 0 to 60 in steps of 0.1</t>
        </is>
      </c>
      <c r="N4339" s="18" t="inlineStr">
        <is>
          <t>contents|small|elevation_m</t>
        </is>
      </c>
    </row>
    <row r="4340">
      <c r="B4340" s="18" t="inlineStr">
        <is>
          <t>contents|small|elevation_m|15.8</t>
        </is>
      </c>
      <c r="C4340" s="18" t="inlineStr">
        <is>
          <t>contents</t>
        </is>
      </c>
      <c r="D4340" s="18" t="inlineStr">
        <is>
          <t>small</t>
        </is>
      </c>
      <c r="E4340" s="18" t="inlineStr">
        <is>
          <t>elevation_m</t>
        </is>
      </c>
      <c r="F4340" s="18" t="inlineStr">
        <is>
          <t>spline value</t>
        </is>
      </c>
      <c r="G4340" s="18" t="n"/>
      <c r="H4340" s="33" t="n">
        <v>15.8</v>
      </c>
      <c r="I4340" s="33" t="n"/>
      <c r="J4340" s="33" t="n"/>
      <c r="K4340" s="34" t="n">
        <v>-0.3843075336714639</v>
      </c>
      <c r="L4340" s="35">
        <f>IF(ISNUMBER(K4340),EXP(K4340),"")</f>
        <v/>
      </c>
      <c r="M4340" s="18" t="inlineStr">
        <is>
          <t>every value from 0 to 60 in steps of 0.1</t>
        </is>
      </c>
      <c r="N4340" s="18" t="inlineStr">
        <is>
          <t>contents|small|elevation_m</t>
        </is>
      </c>
    </row>
    <row r="4341">
      <c r="B4341" s="18" t="inlineStr">
        <is>
          <t>contents|small|elevation_m|15.9</t>
        </is>
      </c>
      <c r="C4341" s="18" t="inlineStr">
        <is>
          <t>contents</t>
        </is>
      </c>
      <c r="D4341" s="18" t="inlineStr">
        <is>
          <t>small</t>
        </is>
      </c>
      <c r="E4341" s="18" t="inlineStr">
        <is>
          <t>elevation_m</t>
        </is>
      </c>
      <c r="F4341" s="18" t="inlineStr">
        <is>
          <t>spline value</t>
        </is>
      </c>
      <c r="G4341" s="18" t="n"/>
      <c r="H4341" s="33" t="n">
        <v>15.9</v>
      </c>
      <c r="I4341" s="33" t="n"/>
      <c r="J4341" s="33" t="n"/>
      <c r="K4341" s="34" t="n">
        <v>-0.3841860330666644</v>
      </c>
      <c r="L4341" s="35">
        <f>IF(ISNUMBER(K4341),EXP(K4341),"")</f>
        <v/>
      </c>
      <c r="M4341" s="18" t="inlineStr">
        <is>
          <t>every value from 0 to 60 in steps of 0.1</t>
        </is>
      </c>
      <c r="N4341" s="18" t="inlineStr">
        <is>
          <t>contents|small|elevation_m</t>
        </is>
      </c>
    </row>
    <row r="4342">
      <c r="B4342" s="18" t="inlineStr">
        <is>
          <t>contents|small|elevation_m|16.0</t>
        </is>
      </c>
      <c r="C4342" s="18" t="inlineStr">
        <is>
          <t>contents</t>
        </is>
      </c>
      <c r="D4342" s="18" t="inlineStr">
        <is>
          <t>small</t>
        </is>
      </c>
      <c r="E4342" s="18" t="inlineStr">
        <is>
          <t>elevation_m</t>
        </is>
      </c>
      <c r="F4342" s="18" t="inlineStr">
        <is>
          <t>spline value</t>
        </is>
      </c>
      <c r="G4342" s="18" t="n"/>
      <c r="H4342" s="33" t="n">
        <v>16</v>
      </c>
      <c r="I4342" s="33" t="n"/>
      <c r="J4342" s="33" t="n"/>
      <c r="K4342" s="34" t="n">
        <v>-0.3840611364726888</v>
      </c>
      <c r="L4342" s="35">
        <f>IF(ISNUMBER(K4342),EXP(K4342),"")</f>
        <v/>
      </c>
      <c r="M4342" s="18" t="inlineStr">
        <is>
          <t>every value from 0 to 60 in steps of 0.1</t>
        </is>
      </c>
      <c r="N4342" s="18" t="inlineStr">
        <is>
          <t>contents|small|elevation_m</t>
        </is>
      </c>
    </row>
    <row r="4343">
      <c r="B4343" s="18" t="inlineStr">
        <is>
          <t>contents|small|elevation_m|16.1</t>
        </is>
      </c>
      <c r="C4343" s="18" t="inlineStr">
        <is>
          <t>contents</t>
        </is>
      </c>
      <c r="D4343" s="18" t="inlineStr">
        <is>
          <t>small</t>
        </is>
      </c>
      <c r="E4343" s="18" t="inlineStr">
        <is>
          <t>elevation_m</t>
        </is>
      </c>
      <c r="F4343" s="18" t="inlineStr">
        <is>
          <t>spline value</t>
        </is>
      </c>
      <c r="G4343" s="18" t="n"/>
      <c r="H4343" s="33" t="n">
        <v>16.1</v>
      </c>
      <c r="I4343" s="33" t="n"/>
      <c r="J4343" s="33" t="n"/>
      <c r="K4343" s="34" t="n">
        <v>-0.3839328548534818</v>
      </c>
      <c r="L4343" s="35">
        <f>IF(ISNUMBER(K4343),EXP(K4343),"")</f>
        <v/>
      </c>
      <c r="M4343" s="18" t="inlineStr">
        <is>
          <t>every value from 0 to 60 in steps of 0.1</t>
        </is>
      </c>
      <c r="N4343" s="18" t="inlineStr">
        <is>
          <t>contents|small|elevation_m</t>
        </is>
      </c>
    </row>
    <row r="4344">
      <c r="B4344" s="18" t="inlineStr">
        <is>
          <t>contents|small|elevation_m|16.2</t>
        </is>
      </c>
      <c r="C4344" s="18" t="inlineStr">
        <is>
          <t>contents</t>
        </is>
      </c>
      <c r="D4344" s="18" t="inlineStr">
        <is>
          <t>small</t>
        </is>
      </c>
      <c r="E4344" s="18" t="inlineStr">
        <is>
          <t>elevation_m</t>
        </is>
      </c>
      <c r="F4344" s="18" t="inlineStr">
        <is>
          <t>spline value</t>
        </is>
      </c>
      <c r="G4344" s="18" t="n"/>
      <c r="H4344" s="33" t="n">
        <v>16.2</v>
      </c>
      <c r="I4344" s="33" t="n"/>
      <c r="J4344" s="33" t="n"/>
      <c r="K4344" s="34" t="n">
        <v>-0.3838011991729883</v>
      </c>
      <c r="L4344" s="35">
        <f>IF(ISNUMBER(K4344),EXP(K4344),"")</f>
        <v/>
      </c>
      <c r="M4344" s="18" t="inlineStr">
        <is>
          <t>every value from 0 to 60 in steps of 0.1</t>
        </is>
      </c>
      <c r="N4344" s="18" t="inlineStr">
        <is>
          <t>contents|small|elevation_m</t>
        </is>
      </c>
    </row>
    <row r="4345">
      <c r="B4345" s="18" t="inlineStr">
        <is>
          <t>contents|small|elevation_m|16.3</t>
        </is>
      </c>
      <c r="C4345" s="18" t="inlineStr">
        <is>
          <t>contents</t>
        </is>
      </c>
      <c r="D4345" s="18" t="inlineStr">
        <is>
          <t>small</t>
        </is>
      </c>
      <c r="E4345" s="18" t="inlineStr">
        <is>
          <t>elevation_m</t>
        </is>
      </c>
      <c r="F4345" s="18" t="inlineStr">
        <is>
          <t>spline value</t>
        </is>
      </c>
      <c r="G4345" s="18" t="n"/>
      <c r="H4345" s="33" t="n">
        <v>16.3</v>
      </c>
      <c r="I4345" s="33" t="n"/>
      <c r="J4345" s="33" t="n"/>
      <c r="K4345" s="34" t="n">
        <v>-0.3836661803951529</v>
      </c>
      <c r="L4345" s="35">
        <f>IF(ISNUMBER(K4345),EXP(K4345),"")</f>
        <v/>
      </c>
      <c r="M4345" s="18" t="inlineStr">
        <is>
          <t>every value from 0 to 60 in steps of 0.1</t>
        </is>
      </c>
      <c r="N4345" s="18" t="inlineStr">
        <is>
          <t>contents|small|elevation_m</t>
        </is>
      </c>
    </row>
    <row r="4346">
      <c r="B4346" s="18" t="inlineStr">
        <is>
          <t>contents|small|elevation_m|16.4</t>
        </is>
      </c>
      <c r="C4346" s="18" t="inlineStr">
        <is>
          <t>contents</t>
        </is>
      </c>
      <c r="D4346" s="18" t="inlineStr">
        <is>
          <t>small</t>
        </is>
      </c>
      <c r="E4346" s="18" t="inlineStr">
        <is>
          <t>elevation_m</t>
        </is>
      </c>
      <c r="F4346" s="18" t="inlineStr">
        <is>
          <t>spline value</t>
        </is>
      </c>
      <c r="G4346" s="18" t="n"/>
      <c r="H4346" s="33" t="n">
        <v>16.4</v>
      </c>
      <c r="I4346" s="33" t="n"/>
      <c r="J4346" s="33" t="n"/>
      <c r="K4346" s="34" t="n">
        <v>-0.3835278094839208</v>
      </c>
      <c r="L4346" s="35">
        <f>IF(ISNUMBER(K4346),EXP(K4346),"")</f>
        <v/>
      </c>
      <c r="M4346" s="18" t="inlineStr">
        <is>
          <t>every value from 0 to 60 in steps of 0.1</t>
        </is>
      </c>
      <c r="N4346" s="18" t="inlineStr">
        <is>
          <t>contents|small|elevation_m</t>
        </is>
      </c>
    </row>
    <row r="4347">
      <c r="B4347" s="18" t="inlineStr">
        <is>
          <t>contents|small|elevation_m|16.5</t>
        </is>
      </c>
      <c r="C4347" s="18" t="inlineStr">
        <is>
          <t>contents</t>
        </is>
      </c>
      <c r="D4347" s="18" t="inlineStr">
        <is>
          <t>small</t>
        </is>
      </c>
      <c r="E4347" s="18" t="inlineStr">
        <is>
          <t>elevation_m</t>
        </is>
      </c>
      <c r="F4347" s="18" t="inlineStr">
        <is>
          <t>spline value</t>
        </is>
      </c>
      <c r="G4347" s="18" t="n"/>
      <c r="H4347" s="33" t="n">
        <v>16.5</v>
      </c>
      <c r="I4347" s="33" t="n"/>
      <c r="J4347" s="33" t="n"/>
      <c r="K4347" s="34" t="n">
        <v>-0.3833860974032364</v>
      </c>
      <c r="L4347" s="35">
        <f>IF(ISNUMBER(K4347),EXP(K4347),"")</f>
        <v/>
      </c>
      <c r="M4347" s="18" t="inlineStr">
        <is>
          <t>every value from 0 to 60 in steps of 0.1</t>
        </is>
      </c>
      <c r="N4347" s="18" t="inlineStr">
        <is>
          <t>contents|small|elevation_m</t>
        </is>
      </c>
    </row>
    <row r="4348">
      <c r="B4348" s="18" t="inlineStr">
        <is>
          <t>contents|small|elevation_m|16.6</t>
        </is>
      </c>
      <c r="C4348" s="18" t="inlineStr">
        <is>
          <t>contents</t>
        </is>
      </c>
      <c r="D4348" s="18" t="inlineStr">
        <is>
          <t>small</t>
        </is>
      </c>
      <c r="E4348" s="18" t="inlineStr">
        <is>
          <t>elevation_m</t>
        </is>
      </c>
      <c r="F4348" s="18" t="inlineStr">
        <is>
          <t>spline value</t>
        </is>
      </c>
      <c r="G4348" s="18" t="n"/>
      <c r="H4348" s="33" t="n">
        <v>16.6</v>
      </c>
      <c r="I4348" s="33" t="n"/>
      <c r="J4348" s="33" t="n"/>
      <c r="K4348" s="34" t="n">
        <v>-0.3832410551170446</v>
      </c>
      <c r="L4348" s="35">
        <f>IF(ISNUMBER(K4348),EXP(K4348),"")</f>
        <v/>
      </c>
      <c r="M4348" s="18" t="inlineStr">
        <is>
          <t>every value from 0 to 60 in steps of 0.1</t>
        </is>
      </c>
      <c r="N4348" s="18" t="inlineStr">
        <is>
          <t>contents|small|elevation_m</t>
        </is>
      </c>
    </row>
    <row r="4349">
      <c r="B4349" s="18" t="inlineStr">
        <is>
          <t>contents|small|elevation_m|16.7</t>
        </is>
      </c>
      <c r="C4349" s="18" t="inlineStr">
        <is>
          <t>contents</t>
        </is>
      </c>
      <c r="D4349" s="18" t="inlineStr">
        <is>
          <t>small</t>
        </is>
      </c>
      <c r="E4349" s="18" t="inlineStr">
        <is>
          <t>elevation_m</t>
        </is>
      </c>
      <c r="F4349" s="18" t="inlineStr">
        <is>
          <t>spline value</t>
        </is>
      </c>
      <c r="G4349" s="18" t="n"/>
      <c r="H4349" s="33" t="n">
        <v>16.7</v>
      </c>
      <c r="I4349" s="33" t="n"/>
      <c r="J4349" s="33" t="n"/>
      <c r="K4349" s="34" t="n">
        <v>-0.3830926935892903</v>
      </c>
      <c r="L4349" s="35">
        <f>IF(ISNUMBER(K4349),EXP(K4349),"")</f>
        <v/>
      </c>
      <c r="M4349" s="18" t="inlineStr">
        <is>
          <t>every value from 0 to 60 in steps of 0.1</t>
        </is>
      </c>
      <c r="N4349" s="18" t="inlineStr">
        <is>
          <t>contents|small|elevation_m</t>
        </is>
      </c>
    </row>
    <row r="4350">
      <c r="B4350" s="18" t="inlineStr">
        <is>
          <t>contents|small|elevation_m|16.8</t>
        </is>
      </c>
      <c r="C4350" s="18" t="inlineStr">
        <is>
          <t>contents</t>
        </is>
      </c>
      <c r="D4350" s="18" t="inlineStr">
        <is>
          <t>small</t>
        </is>
      </c>
      <c r="E4350" s="18" t="inlineStr">
        <is>
          <t>elevation_m</t>
        </is>
      </c>
      <c r="F4350" s="18" t="inlineStr">
        <is>
          <t>spline value</t>
        </is>
      </c>
      <c r="G4350" s="18" t="n"/>
      <c r="H4350" s="33" t="n">
        <v>16.8</v>
      </c>
      <c r="I4350" s="33" t="n"/>
      <c r="J4350" s="33" t="n"/>
      <c r="K4350" s="34" t="n">
        <v>-0.3829410237839181</v>
      </c>
      <c r="L4350" s="35">
        <f>IF(ISNUMBER(K4350),EXP(K4350),"")</f>
        <v/>
      </c>
      <c r="M4350" s="18" t="inlineStr">
        <is>
          <t>every value from 0 to 60 in steps of 0.1</t>
        </is>
      </c>
      <c r="N4350" s="18" t="inlineStr">
        <is>
          <t>contents|small|elevation_m</t>
        </is>
      </c>
    </row>
    <row r="4351">
      <c r="B4351" s="18" t="inlineStr">
        <is>
          <t>contents|small|elevation_m|16.9</t>
        </is>
      </c>
      <c r="C4351" s="18" t="inlineStr">
        <is>
          <t>contents</t>
        </is>
      </c>
      <c r="D4351" s="18" t="inlineStr">
        <is>
          <t>small</t>
        </is>
      </c>
      <c r="E4351" s="18" t="inlineStr">
        <is>
          <t>elevation_m</t>
        </is>
      </c>
      <c r="F4351" s="18" t="inlineStr">
        <is>
          <t>spline value</t>
        </is>
      </c>
      <c r="G4351" s="18" t="n"/>
      <c r="H4351" s="33" t="n">
        <v>16.9</v>
      </c>
      <c r="I4351" s="33" t="n"/>
      <c r="J4351" s="33" t="n"/>
      <c r="K4351" s="34" t="n">
        <v>-0.3827860566648733</v>
      </c>
      <c r="L4351" s="35">
        <f>IF(ISNUMBER(K4351),EXP(K4351),"")</f>
        <v/>
      </c>
      <c r="M4351" s="18" t="inlineStr">
        <is>
          <t>every value from 0 to 60 in steps of 0.1</t>
        </is>
      </c>
      <c r="N4351" s="18" t="inlineStr">
        <is>
          <t>contents|small|elevation_m</t>
        </is>
      </c>
    </row>
    <row r="4352">
      <c r="B4352" s="18" t="inlineStr">
        <is>
          <t>contents|small|elevation_m|17.0</t>
        </is>
      </c>
      <c r="C4352" s="18" t="inlineStr">
        <is>
          <t>contents</t>
        </is>
      </c>
      <c r="D4352" s="18" t="inlineStr">
        <is>
          <t>small</t>
        </is>
      </c>
      <c r="E4352" s="18" t="inlineStr">
        <is>
          <t>elevation_m</t>
        </is>
      </c>
      <c r="F4352" s="18" t="inlineStr">
        <is>
          <t>spline value</t>
        </is>
      </c>
      <c r="G4352" s="18" t="n"/>
      <c r="H4352" s="33" t="n">
        <v>17</v>
      </c>
      <c r="I4352" s="33" t="n"/>
      <c r="J4352" s="33" t="n"/>
      <c r="K4352" s="34" t="n">
        <v>-0.3826278031961001</v>
      </c>
      <c r="L4352" s="35">
        <f>IF(ISNUMBER(K4352),EXP(K4352),"")</f>
        <v/>
      </c>
      <c r="M4352" s="18" t="inlineStr">
        <is>
          <t>every value from 0 to 60 in steps of 0.1</t>
        </is>
      </c>
      <c r="N4352" s="18" t="inlineStr">
        <is>
          <t>contents|small|elevation_m</t>
        </is>
      </c>
    </row>
    <row r="4353">
      <c r="B4353" s="18" t="inlineStr">
        <is>
          <t>contents|small|elevation_m|17.1</t>
        </is>
      </c>
      <c r="C4353" s="18" t="inlineStr">
        <is>
          <t>contents</t>
        </is>
      </c>
      <c r="D4353" s="18" t="inlineStr">
        <is>
          <t>small</t>
        </is>
      </c>
      <c r="E4353" s="18" t="inlineStr">
        <is>
          <t>elevation_m</t>
        </is>
      </c>
      <c r="F4353" s="18" t="inlineStr">
        <is>
          <t>spline value</t>
        </is>
      </c>
      <c r="G4353" s="18" t="n"/>
      <c r="H4353" s="33" t="n">
        <v>17.1</v>
      </c>
      <c r="I4353" s="33" t="n"/>
      <c r="J4353" s="33" t="n"/>
      <c r="K4353" s="34" t="n">
        <v>-0.3824662743415435</v>
      </c>
      <c r="L4353" s="35">
        <f>IF(ISNUMBER(K4353),EXP(K4353),"")</f>
        <v/>
      </c>
      <c r="M4353" s="18" t="inlineStr">
        <is>
          <t>every value from 0 to 60 in steps of 0.1</t>
        </is>
      </c>
      <c r="N4353" s="18" t="inlineStr">
        <is>
          <t>contents|small|elevation_m</t>
        </is>
      </c>
    </row>
    <row r="4354">
      <c r="B4354" s="18" t="inlineStr">
        <is>
          <t>contents|small|elevation_m|17.2</t>
        </is>
      </c>
      <c r="C4354" s="18" t="inlineStr">
        <is>
          <t>contents</t>
        </is>
      </c>
      <c r="D4354" s="18" t="inlineStr">
        <is>
          <t>small</t>
        </is>
      </c>
      <c r="E4354" s="18" t="inlineStr">
        <is>
          <t>elevation_m</t>
        </is>
      </c>
      <c r="F4354" s="18" t="inlineStr">
        <is>
          <t>spline value</t>
        </is>
      </c>
      <c r="G4354" s="18" t="n"/>
      <c r="H4354" s="33" t="n">
        <v>17.2</v>
      </c>
      <c r="I4354" s="33" t="n"/>
      <c r="J4354" s="33" t="n"/>
      <c r="K4354" s="34" t="n">
        <v>-0.3823014810651485</v>
      </c>
      <c r="L4354" s="35">
        <f>IF(ISNUMBER(K4354),EXP(K4354),"")</f>
        <v/>
      </c>
      <c r="M4354" s="18" t="inlineStr">
        <is>
          <t>every value from 0 to 60 in steps of 0.1</t>
        </is>
      </c>
      <c r="N4354" s="18" t="inlineStr">
        <is>
          <t>contents|small|elevation_m</t>
        </is>
      </c>
    </row>
    <row r="4355">
      <c r="B4355" s="18" t="inlineStr">
        <is>
          <t>contents|small|elevation_m|17.3</t>
        </is>
      </c>
      <c r="C4355" s="18" t="inlineStr">
        <is>
          <t>contents</t>
        </is>
      </c>
      <c r="D4355" s="18" t="inlineStr">
        <is>
          <t>small</t>
        </is>
      </c>
      <c r="E4355" s="18" t="inlineStr">
        <is>
          <t>elevation_m</t>
        </is>
      </c>
      <c r="F4355" s="18" t="inlineStr">
        <is>
          <t>spline value</t>
        </is>
      </c>
      <c r="G4355" s="18" t="n"/>
      <c r="H4355" s="33" t="n">
        <v>17.3</v>
      </c>
      <c r="I4355" s="33" t="n"/>
      <c r="J4355" s="33" t="n"/>
      <c r="K4355" s="34" t="n">
        <v>-0.3821334343308594</v>
      </c>
      <c r="L4355" s="35">
        <f>IF(ISNUMBER(K4355),EXP(K4355),"")</f>
        <v/>
      </c>
      <c r="M4355" s="18" t="inlineStr">
        <is>
          <t>every value from 0 to 60 in steps of 0.1</t>
        </is>
      </c>
      <c r="N4355" s="18" t="inlineStr">
        <is>
          <t>contents|small|elevation_m</t>
        </is>
      </c>
    </row>
    <row r="4356">
      <c r="B4356" s="18" t="inlineStr">
        <is>
          <t>contents|small|elevation_m|17.4</t>
        </is>
      </c>
      <c r="C4356" s="18" t="inlineStr">
        <is>
          <t>contents</t>
        </is>
      </c>
      <c r="D4356" s="18" t="inlineStr">
        <is>
          <t>small</t>
        </is>
      </c>
      <c r="E4356" s="18" t="inlineStr">
        <is>
          <t>elevation_m</t>
        </is>
      </c>
      <c r="F4356" s="18" t="inlineStr">
        <is>
          <t>spline value</t>
        </is>
      </c>
      <c r="G4356" s="18" t="n"/>
      <c r="H4356" s="33" t="n">
        <v>17.4</v>
      </c>
      <c r="I4356" s="33" t="n"/>
      <c r="J4356" s="33" t="n"/>
      <c r="K4356" s="34" t="n">
        <v>-0.3819621451026215</v>
      </c>
      <c r="L4356" s="35">
        <f>IF(ISNUMBER(K4356),EXP(K4356),"")</f>
        <v/>
      </c>
      <c r="M4356" s="18" t="inlineStr">
        <is>
          <t>every value from 0 to 60 in steps of 0.1</t>
        </is>
      </c>
      <c r="N4356" s="18" t="inlineStr">
        <is>
          <t>contents|small|elevation_m</t>
        </is>
      </c>
    </row>
    <row r="4357">
      <c r="B4357" s="18" t="inlineStr">
        <is>
          <t>contents|small|elevation_m|17.5</t>
        </is>
      </c>
      <c r="C4357" s="18" t="inlineStr">
        <is>
          <t>contents</t>
        </is>
      </c>
      <c r="D4357" s="18" t="inlineStr">
        <is>
          <t>small</t>
        </is>
      </c>
      <c r="E4357" s="18" t="inlineStr">
        <is>
          <t>elevation_m</t>
        </is>
      </c>
      <c r="F4357" s="18" t="inlineStr">
        <is>
          <t>spline value</t>
        </is>
      </c>
      <c r="G4357" s="18" t="n"/>
      <c r="H4357" s="33" t="n">
        <v>17.5</v>
      </c>
      <c r="I4357" s="33" t="n"/>
      <c r="J4357" s="33" t="n"/>
      <c r="K4357" s="34" t="n">
        <v>-0.3817876243443796</v>
      </c>
      <c r="L4357" s="35">
        <f>IF(ISNUMBER(K4357),EXP(K4357),"")</f>
        <v/>
      </c>
      <c r="M4357" s="18" t="inlineStr">
        <is>
          <t>every value from 0 to 60 in steps of 0.1</t>
        </is>
      </c>
      <c r="N4357" s="18" t="inlineStr">
        <is>
          <t>contents|small|elevation_m</t>
        </is>
      </c>
    </row>
    <row r="4358">
      <c r="B4358" s="18" t="inlineStr">
        <is>
          <t>contents|small|elevation_m|17.6</t>
        </is>
      </c>
      <c r="C4358" s="18" t="inlineStr">
        <is>
          <t>contents</t>
        </is>
      </c>
      <c r="D4358" s="18" t="inlineStr">
        <is>
          <t>small</t>
        </is>
      </c>
      <c r="E4358" s="18" t="inlineStr">
        <is>
          <t>elevation_m</t>
        </is>
      </c>
      <c r="F4358" s="18" t="inlineStr">
        <is>
          <t>spline value</t>
        </is>
      </c>
      <c r="G4358" s="18" t="n"/>
      <c r="H4358" s="33" t="n">
        <v>17.6</v>
      </c>
      <c r="I4358" s="33" t="n"/>
      <c r="J4358" s="33" t="n"/>
      <c r="K4358" s="34" t="n">
        <v>-0.381609883020078</v>
      </c>
      <c r="L4358" s="35">
        <f>IF(ISNUMBER(K4358),EXP(K4358),"")</f>
        <v/>
      </c>
      <c r="M4358" s="18" t="inlineStr">
        <is>
          <t>every value from 0 to 60 in steps of 0.1</t>
        </is>
      </c>
      <c r="N4358" s="18" t="inlineStr">
        <is>
          <t>contents|small|elevation_m</t>
        </is>
      </c>
    </row>
    <row r="4359">
      <c r="B4359" s="18" t="inlineStr">
        <is>
          <t>contents|small|elevation_m|17.7</t>
        </is>
      </c>
      <c r="C4359" s="18" t="inlineStr">
        <is>
          <t>contents</t>
        </is>
      </c>
      <c r="D4359" s="18" t="inlineStr">
        <is>
          <t>small</t>
        </is>
      </c>
      <c r="E4359" s="18" t="inlineStr">
        <is>
          <t>elevation_m</t>
        </is>
      </c>
      <c r="F4359" s="18" t="inlineStr">
        <is>
          <t>spline value</t>
        </is>
      </c>
      <c r="G4359" s="18" t="n"/>
      <c r="H4359" s="33" t="n">
        <v>17.7</v>
      </c>
      <c r="I4359" s="33" t="n"/>
      <c r="J4359" s="33" t="n"/>
      <c r="K4359" s="34" t="n">
        <v>-0.381428932093662</v>
      </c>
      <c r="L4359" s="35">
        <f>IF(ISNUMBER(K4359),EXP(K4359),"")</f>
        <v/>
      </c>
      <c r="M4359" s="18" t="inlineStr">
        <is>
          <t>every value from 0 to 60 in steps of 0.1</t>
        </is>
      </c>
      <c r="N4359" s="18" t="inlineStr">
        <is>
          <t>contents|small|elevation_m</t>
        </is>
      </c>
    </row>
    <row r="4360">
      <c r="B4360" s="18" t="inlineStr">
        <is>
          <t>contents|small|elevation_m|17.8</t>
        </is>
      </c>
      <c r="C4360" s="18" t="inlineStr">
        <is>
          <t>contents</t>
        </is>
      </c>
      <c r="D4360" s="18" t="inlineStr">
        <is>
          <t>small</t>
        </is>
      </c>
      <c r="E4360" s="18" t="inlineStr">
        <is>
          <t>elevation_m</t>
        </is>
      </c>
      <c r="F4360" s="18" t="inlineStr">
        <is>
          <t>spline value</t>
        </is>
      </c>
      <c r="G4360" s="18" t="n"/>
      <c r="H4360" s="33" t="n">
        <v>17.8</v>
      </c>
      <c r="I4360" s="33" t="n"/>
      <c r="J4360" s="33" t="n"/>
      <c r="K4360" s="34" t="n">
        <v>-0.3812447825290762</v>
      </c>
      <c r="L4360" s="35">
        <f>IF(ISNUMBER(K4360),EXP(K4360),"")</f>
        <v/>
      </c>
      <c r="M4360" s="18" t="inlineStr">
        <is>
          <t>every value from 0 to 60 in steps of 0.1</t>
        </is>
      </c>
      <c r="N4360" s="18" t="inlineStr">
        <is>
          <t>contents|small|elevation_m</t>
        </is>
      </c>
    </row>
    <row r="4361">
      <c r="B4361" s="18" t="inlineStr">
        <is>
          <t>contents|small|elevation_m|17.9</t>
        </is>
      </c>
      <c r="C4361" s="18" t="inlineStr">
        <is>
          <t>contents</t>
        </is>
      </c>
      <c r="D4361" s="18" t="inlineStr">
        <is>
          <t>small</t>
        </is>
      </c>
      <c r="E4361" s="18" t="inlineStr">
        <is>
          <t>elevation_m</t>
        </is>
      </c>
      <c r="F4361" s="18" t="inlineStr">
        <is>
          <t>spline value</t>
        </is>
      </c>
      <c r="G4361" s="18" t="n"/>
      <c r="H4361" s="33" t="n">
        <v>17.9</v>
      </c>
      <c r="I4361" s="33" t="n"/>
      <c r="J4361" s="33" t="n"/>
      <c r="K4361" s="34" t="n">
        <v>-0.3810574452902655</v>
      </c>
      <c r="L4361" s="35">
        <f>IF(ISNUMBER(K4361),EXP(K4361),"")</f>
        <v/>
      </c>
      <c r="M4361" s="18" t="inlineStr">
        <is>
          <t>every value from 0 to 60 in steps of 0.1</t>
        </is>
      </c>
      <c r="N4361" s="18" t="inlineStr">
        <is>
          <t>contents|small|elevation_m</t>
        </is>
      </c>
    </row>
    <row r="4362">
      <c r="B4362" s="18" t="inlineStr">
        <is>
          <t>contents|small|elevation_m|18.0</t>
        </is>
      </c>
      <c r="C4362" s="18" t="inlineStr">
        <is>
          <t>contents</t>
        </is>
      </c>
      <c r="D4362" s="18" t="inlineStr">
        <is>
          <t>small</t>
        </is>
      </c>
      <c r="E4362" s="18" t="inlineStr">
        <is>
          <t>elevation_m</t>
        </is>
      </c>
      <c r="F4362" s="18" t="inlineStr">
        <is>
          <t>spline value</t>
        </is>
      </c>
      <c r="G4362" s="18" t="n"/>
      <c r="H4362" s="33" t="n">
        <v>18</v>
      </c>
      <c r="I4362" s="33" t="n"/>
      <c r="J4362" s="33" t="n"/>
      <c r="K4362" s="34" t="n">
        <v>-0.3808669313411744</v>
      </c>
      <c r="L4362" s="35">
        <f>IF(ISNUMBER(K4362),EXP(K4362),"")</f>
        <v/>
      </c>
      <c r="M4362" s="18" t="inlineStr">
        <is>
          <t>every value from 0 to 60 in steps of 0.1</t>
        </is>
      </c>
      <c r="N4362" s="18" t="inlineStr">
        <is>
          <t>contents|small|elevation_m</t>
        </is>
      </c>
    </row>
    <row r="4363">
      <c r="B4363" s="18" t="inlineStr">
        <is>
          <t>contents|small|elevation_m|18.1</t>
        </is>
      </c>
      <c r="C4363" s="18" t="inlineStr">
        <is>
          <t>contents</t>
        </is>
      </c>
      <c r="D4363" s="18" t="inlineStr">
        <is>
          <t>small</t>
        </is>
      </c>
      <c r="E4363" s="18" t="inlineStr">
        <is>
          <t>elevation_m</t>
        </is>
      </c>
      <c r="F4363" s="18" t="inlineStr">
        <is>
          <t>spline value</t>
        </is>
      </c>
      <c r="G4363" s="18" t="n"/>
      <c r="H4363" s="33" t="n">
        <v>18.1</v>
      </c>
      <c r="I4363" s="33" t="n"/>
      <c r="J4363" s="33" t="n"/>
      <c r="K4363" s="34" t="n">
        <v>-0.3806732516457481</v>
      </c>
      <c r="L4363" s="35">
        <f>IF(ISNUMBER(K4363),EXP(K4363),"")</f>
        <v/>
      </c>
      <c r="M4363" s="18" t="inlineStr">
        <is>
          <t>every value from 0 to 60 in steps of 0.1</t>
        </is>
      </c>
      <c r="N4363" s="18" t="inlineStr">
        <is>
          <t>contents|small|elevation_m</t>
        </is>
      </c>
    </row>
    <row r="4364">
      <c r="B4364" s="18" t="inlineStr">
        <is>
          <t>contents|small|elevation_m|18.2</t>
        </is>
      </c>
      <c r="C4364" s="18" t="inlineStr">
        <is>
          <t>contents</t>
        </is>
      </c>
      <c r="D4364" s="18" t="inlineStr">
        <is>
          <t>small</t>
        </is>
      </c>
      <c r="E4364" s="18" t="inlineStr">
        <is>
          <t>elevation_m</t>
        </is>
      </c>
      <c r="F4364" s="18" t="inlineStr">
        <is>
          <t>spline value</t>
        </is>
      </c>
      <c r="G4364" s="18" t="n"/>
      <c r="H4364" s="33" t="n">
        <v>18.2</v>
      </c>
      <c r="I4364" s="33" t="n"/>
      <c r="J4364" s="33" t="n"/>
      <c r="K4364" s="34" t="n">
        <v>-0.3804764171679312</v>
      </c>
      <c r="L4364" s="35">
        <f>IF(ISNUMBER(K4364),EXP(K4364),"")</f>
        <v/>
      </c>
      <c r="M4364" s="18" t="inlineStr">
        <is>
          <t>every value from 0 to 60 in steps of 0.1</t>
        </is>
      </c>
      <c r="N4364" s="18" t="inlineStr">
        <is>
          <t>contents|small|elevation_m</t>
        </is>
      </c>
    </row>
    <row r="4365">
      <c r="B4365" s="18" t="inlineStr">
        <is>
          <t>contents|small|elevation_m|18.3</t>
        </is>
      </c>
      <c r="C4365" s="18" t="inlineStr">
        <is>
          <t>contents</t>
        </is>
      </c>
      <c r="D4365" s="18" t="inlineStr">
        <is>
          <t>small</t>
        </is>
      </c>
      <c r="E4365" s="18" t="inlineStr">
        <is>
          <t>elevation_m</t>
        </is>
      </c>
      <c r="F4365" s="18" t="inlineStr">
        <is>
          <t>spline value</t>
        </is>
      </c>
      <c r="G4365" s="18" t="n"/>
      <c r="H4365" s="33" t="n">
        <v>18.3</v>
      </c>
      <c r="I4365" s="33" t="n"/>
      <c r="J4365" s="33" t="n"/>
      <c r="K4365" s="34" t="n">
        <v>-0.3802764388716682</v>
      </c>
      <c r="L4365" s="35">
        <f>IF(ISNUMBER(K4365),EXP(K4365),"")</f>
        <v/>
      </c>
      <c r="M4365" s="18" t="inlineStr">
        <is>
          <t>every value from 0 to 60 in steps of 0.1</t>
        </is>
      </c>
      <c r="N4365" s="18" t="inlineStr">
        <is>
          <t>contents|small|elevation_m</t>
        </is>
      </c>
    </row>
    <row r="4366">
      <c r="B4366" s="18" t="inlineStr">
        <is>
          <t>contents|small|elevation_m|18.4</t>
        </is>
      </c>
      <c r="C4366" s="18" t="inlineStr">
        <is>
          <t>contents</t>
        </is>
      </c>
      <c r="D4366" s="18" t="inlineStr">
        <is>
          <t>small</t>
        </is>
      </c>
      <c r="E4366" s="18" t="inlineStr">
        <is>
          <t>elevation_m</t>
        </is>
      </c>
      <c r="F4366" s="18" t="inlineStr">
        <is>
          <t>spline value</t>
        </is>
      </c>
      <c r="G4366" s="18" t="n"/>
      <c r="H4366" s="33" t="n">
        <v>18.4</v>
      </c>
      <c r="I4366" s="33" t="n"/>
      <c r="J4366" s="33" t="n"/>
      <c r="K4366" s="34" t="n">
        <v>-0.3800733277209045</v>
      </c>
      <c r="L4366" s="35">
        <f>IF(ISNUMBER(K4366),EXP(K4366),"")</f>
        <v/>
      </c>
      <c r="M4366" s="18" t="inlineStr">
        <is>
          <t>every value from 0 to 60 in steps of 0.1</t>
        </is>
      </c>
      <c r="N4366" s="18" t="inlineStr">
        <is>
          <t>contents|small|elevation_m</t>
        </is>
      </c>
    </row>
    <row r="4367">
      <c r="B4367" s="18" t="inlineStr">
        <is>
          <t>contents|small|elevation_m|18.5</t>
        </is>
      </c>
      <c r="C4367" s="18" t="inlineStr">
        <is>
          <t>contents</t>
        </is>
      </c>
      <c r="D4367" s="18" t="inlineStr">
        <is>
          <t>small</t>
        </is>
      </c>
      <c r="E4367" s="18" t="inlineStr">
        <is>
          <t>elevation_m</t>
        </is>
      </c>
      <c r="F4367" s="18" t="inlineStr">
        <is>
          <t>spline value</t>
        </is>
      </c>
      <c r="G4367" s="18" t="n"/>
      <c r="H4367" s="33" t="n">
        <v>18.5</v>
      </c>
      <c r="I4367" s="33" t="n"/>
      <c r="J4367" s="33" t="n"/>
      <c r="K4367" s="34" t="n">
        <v>-0.3798670946795846</v>
      </c>
      <c r="L4367" s="35">
        <f>IF(ISNUMBER(K4367),EXP(K4367),"")</f>
        <v/>
      </c>
      <c r="M4367" s="18" t="inlineStr">
        <is>
          <t>every value from 0 to 60 in steps of 0.1</t>
        </is>
      </c>
      <c r="N4367" s="18" t="inlineStr">
        <is>
          <t>contents|small|elevation_m</t>
        </is>
      </c>
    </row>
    <row r="4368">
      <c r="B4368" s="18" t="inlineStr">
        <is>
          <t>contents|small|elevation_m|18.6</t>
        </is>
      </c>
      <c r="C4368" s="18" t="inlineStr">
        <is>
          <t>contents</t>
        </is>
      </c>
      <c r="D4368" s="18" t="inlineStr">
        <is>
          <t>small</t>
        </is>
      </c>
      <c r="E4368" s="18" t="inlineStr">
        <is>
          <t>elevation_m</t>
        </is>
      </c>
      <c r="F4368" s="18" t="inlineStr">
        <is>
          <t>spline value</t>
        </is>
      </c>
      <c r="G4368" s="18" t="n"/>
      <c r="H4368" s="33" t="n">
        <v>18.6</v>
      </c>
      <c r="I4368" s="33" t="n"/>
      <c r="J4368" s="33" t="n"/>
      <c r="K4368" s="34" t="n">
        <v>-0.3796577507116532</v>
      </c>
      <c r="L4368" s="35">
        <f>IF(ISNUMBER(K4368),EXP(K4368),"")</f>
        <v/>
      </c>
      <c r="M4368" s="18" t="inlineStr">
        <is>
          <t>every value from 0 to 60 in steps of 0.1</t>
        </is>
      </c>
      <c r="N4368" s="18" t="inlineStr">
        <is>
          <t>contents|small|elevation_m</t>
        </is>
      </c>
    </row>
    <row r="4369">
      <c r="B4369" s="18" t="inlineStr">
        <is>
          <t>contents|small|elevation_m|18.7</t>
        </is>
      </c>
      <c r="C4369" s="18" t="inlineStr">
        <is>
          <t>contents</t>
        </is>
      </c>
      <c r="D4369" s="18" t="inlineStr">
        <is>
          <t>small</t>
        </is>
      </c>
      <c r="E4369" s="18" t="inlineStr">
        <is>
          <t>elevation_m</t>
        </is>
      </c>
      <c r="F4369" s="18" t="inlineStr">
        <is>
          <t>spline value</t>
        </is>
      </c>
      <c r="G4369" s="18" t="n"/>
      <c r="H4369" s="33" t="n">
        <v>18.7</v>
      </c>
      <c r="I4369" s="33" t="n"/>
      <c r="J4369" s="33" t="n"/>
      <c r="K4369" s="34" t="n">
        <v>-0.3794453067810553</v>
      </c>
      <c r="L4369" s="35">
        <f>IF(ISNUMBER(K4369),EXP(K4369),"")</f>
        <v/>
      </c>
      <c r="M4369" s="18" t="inlineStr">
        <is>
          <t>every value from 0 to 60 in steps of 0.1</t>
        </is>
      </c>
      <c r="N4369" s="18" t="inlineStr">
        <is>
          <t>contents|small|elevation_m</t>
        </is>
      </c>
    </row>
    <row r="4370">
      <c r="B4370" s="18" t="inlineStr">
        <is>
          <t>contents|small|elevation_m|18.8</t>
        </is>
      </c>
      <c r="C4370" s="18" t="inlineStr">
        <is>
          <t>contents</t>
        </is>
      </c>
      <c r="D4370" s="18" t="inlineStr">
        <is>
          <t>small</t>
        </is>
      </c>
      <c r="E4370" s="18" t="inlineStr">
        <is>
          <t>elevation_m</t>
        </is>
      </c>
      <c r="F4370" s="18" t="inlineStr">
        <is>
          <t>spline value</t>
        </is>
      </c>
      <c r="G4370" s="18" t="n"/>
      <c r="H4370" s="33" t="n">
        <v>18.8</v>
      </c>
      <c r="I4370" s="33" t="n"/>
      <c r="J4370" s="33" t="n"/>
      <c r="K4370" s="34" t="n">
        <v>-0.3792297738517354</v>
      </c>
      <c r="L4370" s="35">
        <f>IF(ISNUMBER(K4370),EXP(K4370),"")</f>
        <v/>
      </c>
      <c r="M4370" s="18" t="inlineStr">
        <is>
          <t>every value from 0 to 60 in steps of 0.1</t>
        </is>
      </c>
      <c r="N4370" s="18" t="inlineStr">
        <is>
          <t>contents|small|elevation_m</t>
        </is>
      </c>
    </row>
    <row r="4371">
      <c r="B4371" s="18" t="inlineStr">
        <is>
          <t>contents|small|elevation_m|18.9</t>
        </is>
      </c>
      <c r="C4371" s="18" t="inlineStr">
        <is>
          <t>contents</t>
        </is>
      </c>
      <c r="D4371" s="18" t="inlineStr">
        <is>
          <t>small</t>
        </is>
      </c>
      <c r="E4371" s="18" t="inlineStr">
        <is>
          <t>elevation_m</t>
        </is>
      </c>
      <c r="F4371" s="18" t="inlineStr">
        <is>
          <t>spline value</t>
        </is>
      </c>
      <c r="G4371" s="18" t="n"/>
      <c r="H4371" s="33" t="n">
        <v>18.9</v>
      </c>
      <c r="I4371" s="33" t="n"/>
      <c r="J4371" s="33" t="n"/>
      <c r="K4371" s="34" t="n">
        <v>-0.3790111628876386</v>
      </c>
      <c r="L4371" s="35">
        <f>IF(ISNUMBER(K4371),EXP(K4371),"")</f>
        <v/>
      </c>
      <c r="M4371" s="18" t="inlineStr">
        <is>
          <t>every value from 0 to 60 in steps of 0.1</t>
        </is>
      </c>
      <c r="N4371" s="18" t="inlineStr">
        <is>
          <t>contents|small|elevation_m</t>
        </is>
      </c>
    </row>
    <row r="4372">
      <c r="B4372" s="18" t="inlineStr">
        <is>
          <t>contents|small|elevation_m|19.0</t>
        </is>
      </c>
      <c r="C4372" s="18" t="inlineStr">
        <is>
          <t>contents</t>
        </is>
      </c>
      <c r="D4372" s="18" t="inlineStr">
        <is>
          <t>small</t>
        </is>
      </c>
      <c r="E4372" s="18" t="inlineStr">
        <is>
          <t>elevation_m</t>
        </is>
      </c>
      <c r="F4372" s="18" t="inlineStr">
        <is>
          <t>spline value</t>
        </is>
      </c>
      <c r="G4372" s="18" t="n"/>
      <c r="H4372" s="33" t="n">
        <v>19</v>
      </c>
      <c r="I4372" s="33" t="n"/>
      <c r="J4372" s="33" t="n"/>
      <c r="K4372" s="34" t="n">
        <v>-0.3787894848527096</v>
      </c>
      <c r="L4372" s="35">
        <f>IF(ISNUMBER(K4372),EXP(K4372),"")</f>
        <v/>
      </c>
      <c r="M4372" s="18" t="inlineStr">
        <is>
          <t>every value from 0 to 60 in steps of 0.1</t>
        </is>
      </c>
      <c r="N4372" s="18" t="inlineStr">
        <is>
          <t>contents|small|elevation_m</t>
        </is>
      </c>
    </row>
    <row r="4373">
      <c r="B4373" s="18" t="inlineStr">
        <is>
          <t>contents|small|elevation_m|19.1</t>
        </is>
      </c>
      <c r="C4373" s="18" t="inlineStr">
        <is>
          <t>contents</t>
        </is>
      </c>
      <c r="D4373" s="18" t="inlineStr">
        <is>
          <t>small</t>
        </is>
      </c>
      <c r="E4373" s="18" t="inlineStr">
        <is>
          <t>elevation_m</t>
        </is>
      </c>
      <c r="F4373" s="18" t="inlineStr">
        <is>
          <t>spline value</t>
        </is>
      </c>
      <c r="G4373" s="18" t="n"/>
      <c r="H4373" s="33" t="n">
        <v>19.1</v>
      </c>
      <c r="I4373" s="33" t="n"/>
      <c r="J4373" s="33" t="n"/>
      <c r="K4373" s="34" t="n">
        <v>-0.3785647507108932</v>
      </c>
      <c r="L4373" s="35">
        <f>IF(ISNUMBER(K4373),EXP(K4373),"")</f>
        <v/>
      </c>
      <c r="M4373" s="18" t="inlineStr">
        <is>
          <t>every value from 0 to 60 in steps of 0.1</t>
        </is>
      </c>
      <c r="N4373" s="18" t="inlineStr">
        <is>
          <t>contents|small|elevation_m</t>
        </is>
      </c>
    </row>
    <row r="4374">
      <c r="B4374" s="18" t="inlineStr">
        <is>
          <t>contents|small|elevation_m|19.2</t>
        </is>
      </c>
      <c r="C4374" s="18" t="inlineStr">
        <is>
          <t>contents</t>
        </is>
      </c>
      <c r="D4374" s="18" t="inlineStr">
        <is>
          <t>small</t>
        </is>
      </c>
      <c r="E4374" s="18" t="inlineStr">
        <is>
          <t>elevation_m</t>
        </is>
      </c>
      <c r="F4374" s="18" t="inlineStr">
        <is>
          <t>spline value</t>
        </is>
      </c>
      <c r="G4374" s="18" t="n"/>
      <c r="H4374" s="33" t="n">
        <v>19.2</v>
      </c>
      <c r="I4374" s="33" t="n"/>
      <c r="J4374" s="33" t="n"/>
      <c r="K4374" s="34" t="n">
        <v>-0.3783369714261341</v>
      </c>
      <c r="L4374" s="35">
        <f>IF(ISNUMBER(K4374),EXP(K4374),"")</f>
        <v/>
      </c>
      <c r="M4374" s="18" t="inlineStr">
        <is>
          <t>every value from 0 to 60 in steps of 0.1</t>
        </is>
      </c>
      <c r="N4374" s="18" t="inlineStr">
        <is>
          <t>contents|small|elevation_m</t>
        </is>
      </c>
    </row>
    <row r="4375">
      <c r="B4375" s="18" t="inlineStr">
        <is>
          <t>contents|small|elevation_m|19.3</t>
        </is>
      </c>
      <c r="C4375" s="18" t="inlineStr">
        <is>
          <t>contents</t>
        </is>
      </c>
      <c r="D4375" s="18" t="inlineStr">
        <is>
          <t>small</t>
        </is>
      </c>
      <c r="E4375" s="18" t="inlineStr">
        <is>
          <t>elevation_m</t>
        </is>
      </c>
      <c r="F4375" s="18" t="inlineStr">
        <is>
          <t>spline value</t>
        </is>
      </c>
      <c r="G4375" s="18" t="n"/>
      <c r="H4375" s="33" t="n">
        <v>19.3</v>
      </c>
      <c r="I4375" s="33" t="n"/>
      <c r="J4375" s="33" t="n"/>
      <c r="K4375" s="34" t="n">
        <v>-0.3781061579623772</v>
      </c>
      <c r="L4375" s="35">
        <f>IF(ISNUMBER(K4375),EXP(K4375),"")</f>
        <v/>
      </c>
      <c r="M4375" s="18" t="inlineStr">
        <is>
          <t>every value from 0 to 60 in steps of 0.1</t>
        </is>
      </c>
      <c r="N4375" s="18" t="inlineStr">
        <is>
          <t>contents|small|elevation_m</t>
        </is>
      </c>
    </row>
    <row r="4376">
      <c r="B4376" s="18" t="inlineStr">
        <is>
          <t>contents|small|elevation_m|19.4</t>
        </is>
      </c>
      <c r="C4376" s="18" t="inlineStr">
        <is>
          <t>contents</t>
        </is>
      </c>
      <c r="D4376" s="18" t="inlineStr">
        <is>
          <t>small</t>
        </is>
      </c>
      <c r="E4376" s="18" t="inlineStr">
        <is>
          <t>elevation_m</t>
        </is>
      </c>
      <c r="F4376" s="18" t="inlineStr">
        <is>
          <t>spline value</t>
        </is>
      </c>
      <c r="G4376" s="18" t="n"/>
      <c r="H4376" s="33" t="n">
        <v>19.4</v>
      </c>
      <c r="I4376" s="33" t="n"/>
      <c r="J4376" s="33" t="n"/>
      <c r="K4376" s="34" t="n">
        <v>-0.3778723212835674</v>
      </c>
      <c r="L4376" s="35">
        <f>IF(ISNUMBER(K4376),EXP(K4376),"")</f>
        <v/>
      </c>
      <c r="M4376" s="18" t="inlineStr">
        <is>
          <t>every value from 0 to 60 in steps of 0.1</t>
        </is>
      </c>
      <c r="N4376" s="18" t="inlineStr">
        <is>
          <t>contents|small|elevation_m</t>
        </is>
      </c>
    </row>
    <row r="4377">
      <c r="B4377" s="18" t="inlineStr">
        <is>
          <t>contents|small|elevation_m|19.5</t>
        </is>
      </c>
      <c r="C4377" s="18" t="inlineStr">
        <is>
          <t>contents</t>
        </is>
      </c>
      <c r="D4377" s="18" t="inlineStr">
        <is>
          <t>small</t>
        </is>
      </c>
      <c r="E4377" s="18" t="inlineStr">
        <is>
          <t>elevation_m</t>
        </is>
      </c>
      <c r="F4377" s="18" t="inlineStr">
        <is>
          <t>spline value</t>
        </is>
      </c>
      <c r="G4377" s="18" t="n"/>
      <c r="H4377" s="33" t="n">
        <v>19.5</v>
      </c>
      <c r="I4377" s="33" t="n"/>
      <c r="J4377" s="33" t="n"/>
      <c r="K4377" s="34" t="n">
        <v>-0.3776354723536492</v>
      </c>
      <c r="L4377" s="35">
        <f>IF(ISNUMBER(K4377),EXP(K4377),"")</f>
        <v/>
      </c>
      <c r="M4377" s="18" t="inlineStr">
        <is>
          <t>every value from 0 to 60 in steps of 0.1</t>
        </is>
      </c>
      <c r="N4377" s="18" t="inlineStr">
        <is>
          <t>contents|small|elevation_m</t>
        </is>
      </c>
    </row>
    <row r="4378">
      <c r="B4378" s="18" t="inlineStr">
        <is>
          <t>contents|small|elevation_m|19.6</t>
        </is>
      </c>
      <c r="C4378" s="18" t="inlineStr">
        <is>
          <t>contents</t>
        </is>
      </c>
      <c r="D4378" s="18" t="inlineStr">
        <is>
          <t>small</t>
        </is>
      </c>
      <c r="E4378" s="18" t="inlineStr">
        <is>
          <t>elevation_m</t>
        </is>
      </c>
      <c r="F4378" s="18" t="inlineStr">
        <is>
          <t>spline value</t>
        </is>
      </c>
      <c r="G4378" s="18" t="n"/>
      <c r="H4378" s="33" t="n">
        <v>19.6</v>
      </c>
      <c r="I4378" s="33" t="n"/>
      <c r="J4378" s="33" t="n"/>
      <c r="K4378" s="34" t="n">
        <v>-0.3773956221365677</v>
      </c>
      <c r="L4378" s="35">
        <f>IF(ISNUMBER(K4378),EXP(K4378),"")</f>
        <v/>
      </c>
      <c r="M4378" s="18" t="inlineStr">
        <is>
          <t>every value from 0 to 60 in steps of 0.1</t>
        </is>
      </c>
      <c r="N4378" s="18" t="inlineStr">
        <is>
          <t>contents|small|elevation_m</t>
        </is>
      </c>
    </row>
    <row r="4379">
      <c r="B4379" s="18" t="inlineStr">
        <is>
          <t>contents|small|elevation_m|19.7</t>
        </is>
      </c>
      <c r="C4379" s="18" t="inlineStr">
        <is>
          <t>contents</t>
        </is>
      </c>
      <c r="D4379" s="18" t="inlineStr">
        <is>
          <t>small</t>
        </is>
      </c>
      <c r="E4379" s="18" t="inlineStr">
        <is>
          <t>elevation_m</t>
        </is>
      </c>
      <c r="F4379" s="18" t="inlineStr">
        <is>
          <t>spline value</t>
        </is>
      </c>
      <c r="G4379" s="18" t="n"/>
      <c r="H4379" s="33" t="n">
        <v>19.7</v>
      </c>
      <c r="I4379" s="33" t="n"/>
      <c r="J4379" s="33" t="n"/>
      <c r="K4379" s="34" t="n">
        <v>-0.3771527815962676</v>
      </c>
      <c r="L4379" s="35">
        <f>IF(ISNUMBER(K4379),EXP(K4379),"")</f>
        <v/>
      </c>
      <c r="M4379" s="18" t="inlineStr">
        <is>
          <t>every value from 0 to 60 in steps of 0.1</t>
        </is>
      </c>
      <c r="N4379" s="18" t="inlineStr">
        <is>
          <t>contents|small|elevation_m</t>
        </is>
      </c>
    </row>
    <row r="4380">
      <c r="B4380" s="18" t="inlineStr">
        <is>
          <t>contents|small|elevation_m|19.8</t>
        </is>
      </c>
      <c r="C4380" s="18" t="inlineStr">
        <is>
          <t>contents</t>
        </is>
      </c>
      <c r="D4380" s="18" t="inlineStr">
        <is>
          <t>small</t>
        </is>
      </c>
      <c r="E4380" s="18" t="inlineStr">
        <is>
          <t>elevation_m</t>
        </is>
      </c>
      <c r="F4380" s="18" t="inlineStr">
        <is>
          <t>spline value</t>
        </is>
      </c>
      <c r="G4380" s="18" t="n"/>
      <c r="H4380" s="33" t="n">
        <v>19.8</v>
      </c>
      <c r="I4380" s="33" t="n"/>
      <c r="J4380" s="33" t="n"/>
      <c r="K4380" s="34" t="n">
        <v>-0.3769069616966934</v>
      </c>
      <c r="L4380" s="35">
        <f>IF(ISNUMBER(K4380),EXP(K4380),"")</f>
        <v/>
      </c>
      <c r="M4380" s="18" t="inlineStr">
        <is>
          <t>every value from 0 to 60 in steps of 0.1</t>
        </is>
      </c>
      <c r="N4380" s="18" t="inlineStr">
        <is>
          <t>contents|small|elevation_m</t>
        </is>
      </c>
    </row>
    <row r="4381">
      <c r="B4381" s="18" t="inlineStr">
        <is>
          <t>contents|small|elevation_m|19.9</t>
        </is>
      </c>
      <c r="C4381" s="18" t="inlineStr">
        <is>
          <t>contents</t>
        </is>
      </c>
      <c r="D4381" s="18" t="inlineStr">
        <is>
          <t>small</t>
        </is>
      </c>
      <c r="E4381" s="18" t="inlineStr">
        <is>
          <t>elevation_m</t>
        </is>
      </c>
      <c r="F4381" s="18" t="inlineStr">
        <is>
          <t>spline value</t>
        </is>
      </c>
      <c r="G4381" s="18" t="n"/>
      <c r="H4381" s="33" t="n">
        <v>19.9</v>
      </c>
      <c r="I4381" s="33" t="n"/>
      <c r="J4381" s="33" t="n"/>
      <c r="K4381" s="34" t="n">
        <v>-0.3766581734017904</v>
      </c>
      <c r="L4381" s="35">
        <f>IF(ISNUMBER(K4381),EXP(K4381),"")</f>
        <v/>
      </c>
      <c r="M4381" s="18" t="inlineStr">
        <is>
          <t>every value from 0 to 60 in steps of 0.1</t>
        </is>
      </c>
      <c r="N4381" s="18" t="inlineStr">
        <is>
          <t>contents|small|elevation_m</t>
        </is>
      </c>
    </row>
    <row r="4382">
      <c r="B4382" s="18" t="inlineStr">
        <is>
          <t>contents|small|elevation_m|20.0</t>
        </is>
      </c>
      <c r="C4382" s="18" t="inlineStr">
        <is>
          <t>contents</t>
        </is>
      </c>
      <c r="D4382" s="18" t="inlineStr">
        <is>
          <t>small</t>
        </is>
      </c>
      <c r="E4382" s="18" t="inlineStr">
        <is>
          <t>elevation_m</t>
        </is>
      </c>
      <c r="F4382" s="18" t="inlineStr">
        <is>
          <t>spline value</t>
        </is>
      </c>
      <c r="G4382" s="18" t="n"/>
      <c r="H4382" s="33" t="n">
        <v>20</v>
      </c>
      <c r="I4382" s="33" t="n"/>
      <c r="J4382" s="33" t="n"/>
      <c r="K4382" s="34" t="n">
        <v>-0.3764064276755031</v>
      </c>
      <c r="L4382" s="35">
        <f>IF(ISNUMBER(K4382),EXP(K4382),"")</f>
        <v/>
      </c>
      <c r="M4382" s="18" t="inlineStr">
        <is>
          <t>every value from 0 to 60 in steps of 0.1</t>
        </is>
      </c>
      <c r="N4382" s="18" t="inlineStr">
        <is>
          <t>contents|small|elevation_m</t>
        </is>
      </c>
    </row>
    <row r="4383">
      <c r="B4383" s="18" t="inlineStr">
        <is>
          <t>contents|small|elevation_m|20.1</t>
        </is>
      </c>
      <c r="C4383" s="18" t="inlineStr">
        <is>
          <t>contents</t>
        </is>
      </c>
      <c r="D4383" s="18" t="inlineStr">
        <is>
          <t>small</t>
        </is>
      </c>
      <c r="E4383" s="18" t="inlineStr">
        <is>
          <t>elevation_m</t>
        </is>
      </c>
      <c r="F4383" s="18" t="inlineStr">
        <is>
          <t>spline value</t>
        </is>
      </c>
      <c r="G4383" s="18" t="n"/>
      <c r="H4383" s="33" t="n">
        <v>20.1</v>
      </c>
      <c r="I4383" s="33" t="n"/>
      <c r="J4383" s="33" t="n"/>
      <c r="K4383" s="34" t="n">
        <v>-0.3761517354817764</v>
      </c>
      <c r="L4383" s="35">
        <f>IF(ISNUMBER(K4383),EXP(K4383),"")</f>
        <v/>
      </c>
      <c r="M4383" s="18" t="inlineStr">
        <is>
          <t>every value from 0 to 60 in steps of 0.1</t>
        </is>
      </c>
      <c r="N4383" s="18" t="inlineStr">
        <is>
          <t>contents|small|elevation_m</t>
        </is>
      </c>
    </row>
    <row r="4384">
      <c r="B4384" s="18" t="inlineStr">
        <is>
          <t>contents|small|elevation_m|20.2</t>
        </is>
      </c>
      <c r="C4384" s="18" t="inlineStr">
        <is>
          <t>contents</t>
        </is>
      </c>
      <c r="D4384" s="18" t="inlineStr">
        <is>
          <t>small</t>
        </is>
      </c>
      <c r="E4384" s="18" t="inlineStr">
        <is>
          <t>elevation_m</t>
        </is>
      </c>
      <c r="F4384" s="18" t="inlineStr">
        <is>
          <t>spline value</t>
        </is>
      </c>
      <c r="G4384" s="18" t="n"/>
      <c r="H4384" s="33" t="n">
        <v>20.2</v>
      </c>
      <c r="I4384" s="33" t="n"/>
      <c r="J4384" s="33" t="n"/>
      <c r="K4384" s="34" t="n">
        <v>-0.3758941077845551</v>
      </c>
      <c r="L4384" s="35">
        <f>IF(ISNUMBER(K4384),EXP(K4384),"")</f>
        <v/>
      </c>
      <c r="M4384" s="18" t="inlineStr">
        <is>
          <t>every value from 0 to 60 in steps of 0.1</t>
        </is>
      </c>
      <c r="N4384" s="18" t="inlineStr">
        <is>
          <t>contents|small|elevation_m</t>
        </is>
      </c>
    </row>
    <row r="4385">
      <c r="B4385" s="18" t="inlineStr">
        <is>
          <t>contents|small|elevation_m|20.3</t>
        </is>
      </c>
      <c r="C4385" s="18" t="inlineStr">
        <is>
          <t>contents</t>
        </is>
      </c>
      <c r="D4385" s="18" t="inlineStr">
        <is>
          <t>small</t>
        </is>
      </c>
      <c r="E4385" s="18" t="inlineStr">
        <is>
          <t>elevation_m</t>
        </is>
      </c>
      <c r="F4385" s="18" t="inlineStr">
        <is>
          <t>spline value</t>
        </is>
      </c>
      <c r="G4385" s="18" t="n"/>
      <c r="H4385" s="33" t="n">
        <v>20.3</v>
      </c>
      <c r="I4385" s="33" t="n"/>
      <c r="J4385" s="33" t="n"/>
      <c r="K4385" s="34" t="n">
        <v>-0.3756335555477837</v>
      </c>
      <c r="L4385" s="35">
        <f>IF(ISNUMBER(K4385),EXP(K4385),"")</f>
        <v/>
      </c>
      <c r="M4385" s="18" t="inlineStr">
        <is>
          <t>every value from 0 to 60 in steps of 0.1</t>
        </is>
      </c>
      <c r="N4385" s="18" t="inlineStr">
        <is>
          <t>contents|small|elevation_m</t>
        </is>
      </c>
    </row>
    <row r="4386">
      <c r="B4386" s="18" t="inlineStr">
        <is>
          <t>contents|small|elevation_m|20.4</t>
        </is>
      </c>
      <c r="C4386" s="18" t="inlineStr">
        <is>
          <t>contents</t>
        </is>
      </c>
      <c r="D4386" s="18" t="inlineStr">
        <is>
          <t>small</t>
        </is>
      </c>
      <c r="E4386" s="18" t="inlineStr">
        <is>
          <t>elevation_m</t>
        </is>
      </c>
      <c r="F4386" s="18" t="inlineStr">
        <is>
          <t>spline value</t>
        </is>
      </c>
      <c r="G4386" s="18" t="n"/>
      <c r="H4386" s="33" t="n">
        <v>20.4</v>
      </c>
      <c r="I4386" s="33" t="n"/>
      <c r="J4386" s="33" t="n"/>
      <c r="K4386" s="34" t="n">
        <v>-0.3753700897354075</v>
      </c>
      <c r="L4386" s="35">
        <f>IF(ISNUMBER(K4386),EXP(K4386),"")</f>
        <v/>
      </c>
      <c r="M4386" s="18" t="inlineStr">
        <is>
          <t>every value from 0 to 60 in steps of 0.1</t>
        </is>
      </c>
      <c r="N4386" s="18" t="inlineStr">
        <is>
          <t>contents|small|elevation_m</t>
        </is>
      </c>
    </row>
    <row r="4387">
      <c r="B4387" s="18" t="inlineStr">
        <is>
          <t>contents|small|elevation_m|20.5</t>
        </is>
      </c>
      <c r="C4387" s="18" t="inlineStr">
        <is>
          <t>contents</t>
        </is>
      </c>
      <c r="D4387" s="18" t="inlineStr">
        <is>
          <t>small</t>
        </is>
      </c>
      <c r="E4387" s="18" t="inlineStr">
        <is>
          <t>elevation_m</t>
        </is>
      </c>
      <c r="F4387" s="18" t="inlineStr">
        <is>
          <t>spline value</t>
        </is>
      </c>
      <c r="G4387" s="18" t="n"/>
      <c r="H4387" s="33" t="n">
        <v>20.5</v>
      </c>
      <c r="I4387" s="33" t="n"/>
      <c r="J4387" s="33" t="n"/>
      <c r="K4387" s="34" t="n">
        <v>-0.375103721311371</v>
      </c>
      <c r="L4387" s="35">
        <f>IF(ISNUMBER(K4387),EXP(K4387),"")</f>
        <v/>
      </c>
      <c r="M4387" s="18" t="inlineStr">
        <is>
          <t>every value from 0 to 60 in steps of 0.1</t>
        </is>
      </c>
      <c r="N4387" s="18" t="inlineStr">
        <is>
          <t>contents|small|elevation_m</t>
        </is>
      </c>
    </row>
    <row r="4388">
      <c r="B4388" s="18" t="inlineStr">
        <is>
          <t>contents|small|elevation_m|20.6</t>
        </is>
      </c>
      <c r="C4388" s="18" t="inlineStr">
        <is>
          <t>contents</t>
        </is>
      </c>
      <c r="D4388" s="18" t="inlineStr">
        <is>
          <t>small</t>
        </is>
      </c>
      <c r="E4388" s="18" t="inlineStr">
        <is>
          <t>elevation_m</t>
        </is>
      </c>
      <c r="F4388" s="18" t="inlineStr">
        <is>
          <t>spline value</t>
        </is>
      </c>
      <c r="G4388" s="18" t="n"/>
      <c r="H4388" s="33" t="n">
        <v>20.6</v>
      </c>
      <c r="I4388" s="33" t="n"/>
      <c r="J4388" s="33" t="n"/>
      <c r="K4388" s="34" t="n">
        <v>-0.3748344612396191</v>
      </c>
      <c r="L4388" s="35">
        <f>IF(ISNUMBER(K4388),EXP(K4388),"")</f>
        <v/>
      </c>
      <c r="M4388" s="18" t="inlineStr">
        <is>
          <t>every value from 0 to 60 in steps of 0.1</t>
        </is>
      </c>
      <c r="N4388" s="18" t="inlineStr">
        <is>
          <t>contents|small|elevation_m</t>
        </is>
      </c>
    </row>
    <row r="4389">
      <c r="B4389" s="18" t="inlineStr">
        <is>
          <t>contents|small|elevation_m|20.7</t>
        </is>
      </c>
      <c r="C4389" s="18" t="inlineStr">
        <is>
          <t>contents</t>
        </is>
      </c>
      <c r="D4389" s="18" t="inlineStr">
        <is>
          <t>small</t>
        </is>
      </c>
      <c r="E4389" s="18" t="inlineStr">
        <is>
          <t>elevation_m</t>
        </is>
      </c>
      <c r="F4389" s="18" t="inlineStr">
        <is>
          <t>spline value</t>
        </is>
      </c>
      <c r="G4389" s="18" t="n"/>
      <c r="H4389" s="33" t="n">
        <v>20.7</v>
      </c>
      <c r="I4389" s="33" t="n"/>
      <c r="J4389" s="33" t="n"/>
      <c r="K4389" s="34" t="n">
        <v>-0.3745623204840965</v>
      </c>
      <c r="L4389" s="35">
        <f>IF(ISNUMBER(K4389),EXP(K4389),"")</f>
        <v/>
      </c>
      <c r="M4389" s="18" t="inlineStr">
        <is>
          <t>every value from 0 to 60 in steps of 0.1</t>
        </is>
      </c>
      <c r="N4389" s="18" t="inlineStr">
        <is>
          <t>contents|small|elevation_m</t>
        </is>
      </c>
    </row>
    <row r="4390">
      <c r="B4390" s="18" t="inlineStr">
        <is>
          <t>contents|small|elevation_m|20.8</t>
        </is>
      </c>
      <c r="C4390" s="18" t="inlineStr">
        <is>
          <t>contents</t>
        </is>
      </c>
      <c r="D4390" s="18" t="inlineStr">
        <is>
          <t>small</t>
        </is>
      </c>
      <c r="E4390" s="18" t="inlineStr">
        <is>
          <t>elevation_m</t>
        </is>
      </c>
      <c r="F4390" s="18" t="inlineStr">
        <is>
          <t>spline value</t>
        </is>
      </c>
      <c r="G4390" s="18" t="n"/>
      <c r="H4390" s="33" t="n">
        <v>20.8</v>
      </c>
      <c r="I4390" s="33" t="n"/>
      <c r="J4390" s="33" t="n"/>
      <c r="K4390" s="34" t="n">
        <v>-0.3742873100087479</v>
      </c>
      <c r="L4390" s="35">
        <f>IF(ISNUMBER(K4390),EXP(K4390),"")</f>
        <v/>
      </c>
      <c r="M4390" s="18" t="inlineStr">
        <is>
          <t>every value from 0 to 60 in steps of 0.1</t>
        </is>
      </c>
      <c r="N4390" s="18" t="inlineStr">
        <is>
          <t>contents|small|elevation_m</t>
        </is>
      </c>
    </row>
    <row r="4391">
      <c r="B4391" s="18" t="inlineStr">
        <is>
          <t>contents|small|elevation_m|20.9</t>
        </is>
      </c>
      <c r="C4391" s="18" t="inlineStr">
        <is>
          <t>contents</t>
        </is>
      </c>
      <c r="D4391" s="18" t="inlineStr">
        <is>
          <t>small</t>
        </is>
      </c>
      <c r="E4391" s="18" t="inlineStr">
        <is>
          <t>elevation_m</t>
        </is>
      </c>
      <c r="F4391" s="18" t="inlineStr">
        <is>
          <t>spline value</t>
        </is>
      </c>
      <c r="G4391" s="18" t="n"/>
      <c r="H4391" s="33" t="n">
        <v>20.9</v>
      </c>
      <c r="I4391" s="33" t="n"/>
      <c r="J4391" s="33" t="n"/>
      <c r="K4391" s="34" t="n">
        <v>-0.3740094407775183</v>
      </c>
      <c r="L4391" s="35">
        <f>IF(ISNUMBER(K4391),EXP(K4391),"")</f>
        <v/>
      </c>
      <c r="M4391" s="18" t="inlineStr">
        <is>
          <t>every value from 0 to 60 in steps of 0.1</t>
        </is>
      </c>
      <c r="N4391" s="18" t="inlineStr">
        <is>
          <t>contents|small|elevation_m</t>
        </is>
      </c>
    </row>
    <row r="4392">
      <c r="B4392" s="18" t="inlineStr">
        <is>
          <t>contents|small|elevation_m|21.0</t>
        </is>
      </c>
      <c r="C4392" s="18" t="inlineStr">
        <is>
          <t>contents</t>
        </is>
      </c>
      <c r="D4392" s="18" t="inlineStr">
        <is>
          <t>small</t>
        </is>
      </c>
      <c r="E4392" s="18" t="inlineStr">
        <is>
          <t>elevation_m</t>
        </is>
      </c>
      <c r="F4392" s="18" t="inlineStr">
        <is>
          <t>spline value</t>
        </is>
      </c>
      <c r="G4392" s="18" t="n"/>
      <c r="H4392" s="33" t="n">
        <v>21</v>
      </c>
      <c r="I4392" s="33" t="n"/>
      <c r="J4392" s="33" t="n"/>
      <c r="K4392" s="34" t="n">
        <v>-0.3737287237543526</v>
      </c>
      <c r="L4392" s="35">
        <f>IF(ISNUMBER(K4392),EXP(K4392),"")</f>
        <v/>
      </c>
      <c r="M4392" s="18" t="inlineStr">
        <is>
          <t>every value from 0 to 60 in steps of 0.1</t>
        </is>
      </c>
      <c r="N4392" s="18" t="inlineStr">
        <is>
          <t>contents|small|elevation_m</t>
        </is>
      </c>
    </row>
    <row r="4393">
      <c r="B4393" s="18" t="inlineStr">
        <is>
          <t>contents|small|elevation_m|21.1</t>
        </is>
      </c>
      <c r="C4393" s="18" t="inlineStr">
        <is>
          <t>contents</t>
        </is>
      </c>
      <c r="D4393" s="18" t="inlineStr">
        <is>
          <t>small</t>
        </is>
      </c>
      <c r="E4393" s="18" t="inlineStr">
        <is>
          <t>elevation_m</t>
        </is>
      </c>
      <c r="F4393" s="18" t="inlineStr">
        <is>
          <t>spline value</t>
        </is>
      </c>
      <c r="G4393" s="18" t="n"/>
      <c r="H4393" s="33" t="n">
        <v>21.1</v>
      </c>
      <c r="I4393" s="33" t="n"/>
      <c r="J4393" s="33" t="n"/>
      <c r="K4393" s="34" t="n">
        <v>-0.3734451699031954</v>
      </c>
      <c r="L4393" s="35">
        <f>IF(ISNUMBER(K4393),EXP(K4393),"")</f>
        <v/>
      </c>
      <c r="M4393" s="18" t="inlineStr">
        <is>
          <t>every value from 0 to 60 in steps of 0.1</t>
        </is>
      </c>
      <c r="N4393" s="18" t="inlineStr">
        <is>
          <t>contents|small|elevation_m</t>
        </is>
      </c>
    </row>
    <row r="4394">
      <c r="B4394" s="18" t="inlineStr">
        <is>
          <t>contents|small|elevation_m|21.2</t>
        </is>
      </c>
      <c r="C4394" s="18" t="inlineStr">
        <is>
          <t>contents</t>
        </is>
      </c>
      <c r="D4394" s="18" t="inlineStr">
        <is>
          <t>small</t>
        </is>
      </c>
      <c r="E4394" s="18" t="inlineStr">
        <is>
          <t>elevation_m</t>
        </is>
      </c>
      <c r="F4394" s="18" t="inlineStr">
        <is>
          <t>spline value</t>
        </is>
      </c>
      <c r="G4394" s="18" t="n"/>
      <c r="H4394" s="33" t="n">
        <v>21.2</v>
      </c>
      <c r="I4394" s="33" t="n"/>
      <c r="J4394" s="33" t="n"/>
      <c r="K4394" s="34" t="n">
        <v>-0.3731587901879914</v>
      </c>
      <c r="L4394" s="35">
        <f>IF(ISNUMBER(K4394),EXP(K4394),"")</f>
        <v/>
      </c>
      <c r="M4394" s="18" t="inlineStr">
        <is>
          <t>every value from 0 to 60 in steps of 0.1</t>
        </is>
      </c>
      <c r="N4394" s="18" t="inlineStr">
        <is>
          <t>contents|small|elevation_m</t>
        </is>
      </c>
    </row>
    <row r="4395">
      <c r="B4395" s="18" t="inlineStr">
        <is>
          <t>contents|small|elevation_m|21.3</t>
        </is>
      </c>
      <c r="C4395" s="18" t="inlineStr">
        <is>
          <t>contents</t>
        </is>
      </c>
      <c r="D4395" s="18" t="inlineStr">
        <is>
          <t>small</t>
        </is>
      </c>
      <c r="E4395" s="18" t="inlineStr">
        <is>
          <t>elevation_m</t>
        </is>
      </c>
      <c r="F4395" s="18" t="inlineStr">
        <is>
          <t>spline value</t>
        </is>
      </c>
      <c r="G4395" s="18" t="n"/>
      <c r="H4395" s="33" t="n">
        <v>21.3</v>
      </c>
      <c r="I4395" s="33" t="n"/>
      <c r="J4395" s="33" t="n"/>
      <c r="K4395" s="34" t="n">
        <v>-0.3728695955726855</v>
      </c>
      <c r="L4395" s="35">
        <f>IF(ISNUMBER(K4395),EXP(K4395),"")</f>
        <v/>
      </c>
      <c r="M4395" s="18" t="inlineStr">
        <is>
          <t>every value from 0 to 60 in steps of 0.1</t>
        </is>
      </c>
      <c r="N4395" s="18" t="inlineStr">
        <is>
          <t>contents|small|elevation_m</t>
        </is>
      </c>
    </row>
    <row r="4396">
      <c r="B4396" s="18" t="inlineStr">
        <is>
          <t>contents|small|elevation_m|21.4</t>
        </is>
      </c>
      <c r="C4396" s="18" t="inlineStr">
        <is>
          <t>contents</t>
        </is>
      </c>
      <c r="D4396" s="18" t="inlineStr">
        <is>
          <t>small</t>
        </is>
      </c>
      <c r="E4396" s="18" t="inlineStr">
        <is>
          <t>elevation_m</t>
        </is>
      </c>
      <c r="F4396" s="18" t="inlineStr">
        <is>
          <t>spline value</t>
        </is>
      </c>
      <c r="G4396" s="18" t="n"/>
      <c r="H4396" s="33" t="n">
        <v>21.4</v>
      </c>
      <c r="I4396" s="33" t="n"/>
      <c r="J4396" s="33" t="n"/>
      <c r="K4396" s="34" t="n">
        <v>-0.3725775970212227</v>
      </c>
      <c r="L4396" s="35">
        <f>IF(ISNUMBER(K4396),EXP(K4396),"")</f>
        <v/>
      </c>
      <c r="M4396" s="18" t="inlineStr">
        <is>
          <t>every value from 0 to 60 in steps of 0.1</t>
        </is>
      </c>
      <c r="N4396" s="18" t="inlineStr">
        <is>
          <t>contents|small|elevation_m</t>
        </is>
      </c>
    </row>
    <row r="4397">
      <c r="B4397" s="18" t="inlineStr">
        <is>
          <t>contents|small|elevation_m|21.5</t>
        </is>
      </c>
      <c r="C4397" s="18" t="inlineStr">
        <is>
          <t>contents</t>
        </is>
      </c>
      <c r="D4397" s="18" t="inlineStr">
        <is>
          <t>small</t>
        </is>
      </c>
      <c r="E4397" s="18" t="inlineStr">
        <is>
          <t>elevation_m</t>
        </is>
      </c>
      <c r="F4397" s="18" t="inlineStr">
        <is>
          <t>spline value</t>
        </is>
      </c>
      <c r="G4397" s="18" t="n"/>
      <c r="H4397" s="33" t="n">
        <v>21.5</v>
      </c>
      <c r="I4397" s="33" t="n"/>
      <c r="J4397" s="33" t="n"/>
      <c r="K4397" s="34" t="n">
        <v>-0.3722828054975475</v>
      </c>
      <c r="L4397" s="35">
        <f>IF(ISNUMBER(K4397),EXP(K4397),"")</f>
        <v/>
      </c>
      <c r="M4397" s="18" t="inlineStr">
        <is>
          <t>every value from 0 to 60 in steps of 0.1</t>
        </is>
      </c>
      <c r="N4397" s="18" t="inlineStr">
        <is>
          <t>contents|small|elevation_m</t>
        </is>
      </c>
    </row>
    <row r="4398">
      <c r="B4398" s="18" t="inlineStr">
        <is>
          <t>contents|small|elevation_m|21.6</t>
        </is>
      </c>
      <c r="C4398" s="18" t="inlineStr">
        <is>
          <t>contents</t>
        </is>
      </c>
      <c r="D4398" s="18" t="inlineStr">
        <is>
          <t>small</t>
        </is>
      </c>
      <c r="E4398" s="18" t="inlineStr">
        <is>
          <t>elevation_m</t>
        </is>
      </c>
      <c r="F4398" s="18" t="inlineStr">
        <is>
          <t>spline value</t>
        </is>
      </c>
      <c r="G4398" s="18" t="n"/>
      <c r="H4398" s="33" t="n">
        <v>21.6</v>
      </c>
      <c r="I4398" s="33" t="n"/>
      <c r="J4398" s="33" t="n"/>
      <c r="K4398" s="34" t="n">
        <v>-0.371985231965605</v>
      </c>
      <c r="L4398" s="35">
        <f>IF(ISNUMBER(K4398),EXP(K4398),"")</f>
        <v/>
      </c>
      <c r="M4398" s="18" t="inlineStr">
        <is>
          <t>every value from 0 to 60 in steps of 0.1</t>
        </is>
      </c>
      <c r="N4398" s="18" t="inlineStr">
        <is>
          <t>contents|small|elevation_m</t>
        </is>
      </c>
    </row>
    <row r="4399">
      <c r="B4399" s="18" t="inlineStr">
        <is>
          <t>contents|small|elevation_m|21.7</t>
        </is>
      </c>
      <c r="C4399" s="18" t="inlineStr">
        <is>
          <t>contents</t>
        </is>
      </c>
      <c r="D4399" s="18" t="inlineStr">
        <is>
          <t>small</t>
        </is>
      </c>
      <c r="E4399" s="18" t="inlineStr">
        <is>
          <t>elevation_m</t>
        </is>
      </c>
      <c r="F4399" s="18" t="inlineStr">
        <is>
          <t>spline value</t>
        </is>
      </c>
      <c r="G4399" s="18" t="n"/>
      <c r="H4399" s="33" t="n">
        <v>21.7</v>
      </c>
      <c r="I4399" s="33" t="n"/>
      <c r="J4399" s="33" t="n"/>
      <c r="K4399" s="34" t="n">
        <v>-0.3716848873893396</v>
      </c>
      <c r="L4399" s="35">
        <f>IF(ISNUMBER(K4399),EXP(K4399),"")</f>
        <v/>
      </c>
      <c r="M4399" s="18" t="inlineStr">
        <is>
          <t>every value from 0 to 60 in steps of 0.1</t>
        </is>
      </c>
      <c r="N4399" s="18" t="inlineStr">
        <is>
          <t>contents|small|elevation_m</t>
        </is>
      </c>
    </row>
    <row r="4400">
      <c r="B4400" s="18" t="inlineStr">
        <is>
          <t>contents|small|elevation_m|21.8</t>
        </is>
      </c>
      <c r="C4400" s="18" t="inlineStr">
        <is>
          <t>contents</t>
        </is>
      </c>
      <c r="D4400" s="18" t="inlineStr">
        <is>
          <t>small</t>
        </is>
      </c>
      <c r="E4400" s="18" t="inlineStr">
        <is>
          <t>elevation_m</t>
        </is>
      </c>
      <c r="F4400" s="18" t="inlineStr">
        <is>
          <t>spline value</t>
        </is>
      </c>
      <c r="G4400" s="18" t="n"/>
      <c r="H4400" s="33" t="n">
        <v>21.8</v>
      </c>
      <c r="I4400" s="33" t="n"/>
      <c r="J4400" s="33" t="n"/>
      <c r="K4400" s="34" t="n">
        <v>-0.3713817827326963</v>
      </c>
      <c r="L4400" s="35">
        <f>IF(ISNUMBER(K4400),EXP(K4400),"")</f>
        <v/>
      </c>
      <c r="M4400" s="18" t="inlineStr">
        <is>
          <t>every value from 0 to 60 in steps of 0.1</t>
        </is>
      </c>
      <c r="N4400" s="18" t="inlineStr">
        <is>
          <t>contents|small|elevation_m</t>
        </is>
      </c>
    </row>
    <row r="4401">
      <c r="B4401" s="18" t="inlineStr">
        <is>
          <t>contents|small|elevation_m|21.9</t>
        </is>
      </c>
      <c r="C4401" s="18" t="inlineStr">
        <is>
          <t>contents</t>
        </is>
      </c>
      <c r="D4401" s="18" t="inlineStr">
        <is>
          <t>small</t>
        </is>
      </c>
      <c r="E4401" s="18" t="inlineStr">
        <is>
          <t>elevation_m</t>
        </is>
      </c>
      <c r="F4401" s="18" t="inlineStr">
        <is>
          <t>spline value</t>
        </is>
      </c>
      <c r="G4401" s="18" t="n"/>
      <c r="H4401" s="33" t="n">
        <v>21.9</v>
      </c>
      <c r="I4401" s="33" t="n"/>
      <c r="J4401" s="33" t="n"/>
      <c r="K4401" s="34" t="n">
        <v>-0.3710759289596202</v>
      </c>
      <c r="L4401" s="35">
        <f>IF(ISNUMBER(K4401),EXP(K4401),"")</f>
        <v/>
      </c>
      <c r="M4401" s="18" t="inlineStr">
        <is>
          <t>every value from 0 to 60 in steps of 0.1</t>
        </is>
      </c>
      <c r="N4401" s="18" t="inlineStr">
        <is>
          <t>contents|small|elevation_m</t>
        </is>
      </c>
    </row>
    <row r="4402">
      <c r="B4402" s="18" t="inlineStr">
        <is>
          <t>contents|small|elevation_m|22.0</t>
        </is>
      </c>
      <c r="C4402" s="18" t="inlineStr">
        <is>
          <t>contents</t>
        </is>
      </c>
      <c r="D4402" s="18" t="inlineStr">
        <is>
          <t>small</t>
        </is>
      </c>
      <c r="E4402" s="18" t="inlineStr">
        <is>
          <t>elevation_m</t>
        </is>
      </c>
      <c r="F4402" s="18" t="inlineStr">
        <is>
          <t>spline value</t>
        </is>
      </c>
      <c r="G4402" s="18" t="n"/>
      <c r="H4402" s="33" t="n">
        <v>22</v>
      </c>
      <c r="I4402" s="33" t="n"/>
      <c r="J4402" s="33" t="n"/>
      <c r="K4402" s="34" t="n">
        <v>-0.3707673370340556</v>
      </c>
      <c r="L4402" s="35">
        <f>IF(ISNUMBER(K4402),EXP(K4402),"")</f>
        <v/>
      </c>
      <c r="M4402" s="18" t="inlineStr">
        <is>
          <t>every value from 0 to 60 in steps of 0.1</t>
        </is>
      </c>
      <c r="N4402" s="18" t="inlineStr">
        <is>
          <t>contents|small|elevation_m</t>
        </is>
      </c>
    </row>
    <row r="4403">
      <c r="B4403" s="18" t="inlineStr">
        <is>
          <t>contents|small|elevation_m|22.1</t>
        </is>
      </c>
      <c r="C4403" s="18" t="inlineStr">
        <is>
          <t>contents</t>
        </is>
      </c>
      <c r="D4403" s="18" t="inlineStr">
        <is>
          <t>small</t>
        </is>
      </c>
      <c r="E4403" s="18" t="inlineStr">
        <is>
          <t>elevation_m</t>
        </is>
      </c>
      <c r="F4403" s="18" t="inlineStr">
        <is>
          <t>spline value</t>
        </is>
      </c>
      <c r="G4403" s="18" t="n"/>
      <c r="H4403" s="33" t="n">
        <v>22.1</v>
      </c>
      <c r="I4403" s="33" t="n"/>
      <c r="J4403" s="33" t="n"/>
      <c r="K4403" s="34" t="n">
        <v>-0.3704560179199475</v>
      </c>
      <c r="L4403" s="35">
        <f>IF(ISNUMBER(K4403),EXP(K4403),"")</f>
        <v/>
      </c>
      <c r="M4403" s="18" t="inlineStr">
        <is>
          <t>every value from 0 to 60 in steps of 0.1</t>
        </is>
      </c>
      <c r="N4403" s="18" t="inlineStr">
        <is>
          <t>contents|small|elevation_m</t>
        </is>
      </c>
    </row>
    <row r="4404">
      <c r="B4404" s="18" t="inlineStr">
        <is>
          <t>contents|small|elevation_m|22.2</t>
        </is>
      </c>
      <c r="C4404" s="18" t="inlineStr">
        <is>
          <t>contents</t>
        </is>
      </c>
      <c r="D4404" s="18" t="inlineStr">
        <is>
          <t>small</t>
        </is>
      </c>
      <c r="E4404" s="18" t="inlineStr">
        <is>
          <t>elevation_m</t>
        </is>
      </c>
      <c r="F4404" s="18" t="inlineStr">
        <is>
          <t>spline value</t>
        </is>
      </c>
      <c r="G4404" s="18" t="n"/>
      <c r="H4404" s="33" t="n">
        <v>22.2</v>
      </c>
      <c r="I4404" s="33" t="n"/>
      <c r="J4404" s="33" t="n"/>
      <c r="K4404" s="34" t="n">
        <v>-0.3701419825812408</v>
      </c>
      <c r="L4404" s="35">
        <f>IF(ISNUMBER(K4404),EXP(K4404),"")</f>
        <v/>
      </c>
      <c r="M4404" s="18" t="inlineStr">
        <is>
          <t>every value from 0 to 60 in steps of 0.1</t>
        </is>
      </c>
      <c r="N4404" s="18" t="inlineStr">
        <is>
          <t>contents|small|elevation_m</t>
        </is>
      </c>
    </row>
    <row r="4405">
      <c r="B4405" s="18" t="inlineStr">
        <is>
          <t>contents|small|elevation_m|22.3</t>
        </is>
      </c>
      <c r="C4405" s="18" t="inlineStr">
        <is>
          <t>contents</t>
        </is>
      </c>
      <c r="D4405" s="18" t="inlineStr">
        <is>
          <t>small</t>
        </is>
      </c>
      <c r="E4405" s="18" t="inlineStr">
        <is>
          <t>elevation_m</t>
        </is>
      </c>
      <c r="F4405" s="18" t="inlineStr">
        <is>
          <t>spline value</t>
        </is>
      </c>
      <c r="G4405" s="18" t="n"/>
      <c r="H4405" s="33" t="n">
        <v>22.3</v>
      </c>
      <c r="I4405" s="33" t="n"/>
      <c r="J4405" s="33" t="n"/>
      <c r="K4405" s="34" t="n">
        <v>-0.36982524198188</v>
      </c>
      <c r="L4405" s="35">
        <f>IF(ISNUMBER(K4405),EXP(K4405),"")</f>
        <v/>
      </c>
      <c r="M4405" s="18" t="inlineStr">
        <is>
          <t>every value from 0 to 60 in steps of 0.1</t>
        </is>
      </c>
      <c r="N4405" s="18" t="inlineStr">
        <is>
          <t>contents|small|elevation_m</t>
        </is>
      </c>
    </row>
    <row r="4406">
      <c r="B4406" s="18" t="inlineStr">
        <is>
          <t>contents|small|elevation_m|22.4</t>
        </is>
      </c>
      <c r="C4406" s="18" t="inlineStr">
        <is>
          <t>contents</t>
        </is>
      </c>
      <c r="D4406" s="18" t="inlineStr">
        <is>
          <t>small</t>
        </is>
      </c>
      <c r="E4406" s="18" t="inlineStr">
        <is>
          <t>elevation_m</t>
        </is>
      </c>
      <c r="F4406" s="18" t="inlineStr">
        <is>
          <t>spline value</t>
        </is>
      </c>
      <c r="G4406" s="18" t="n"/>
      <c r="H4406" s="33" t="n">
        <v>22.4</v>
      </c>
      <c r="I4406" s="33" t="n"/>
      <c r="J4406" s="33" t="n"/>
      <c r="K4406" s="34" t="n">
        <v>-0.3695058070858104</v>
      </c>
      <c r="L4406" s="35">
        <f>IF(ISNUMBER(K4406),EXP(K4406),"")</f>
        <v/>
      </c>
      <c r="M4406" s="18" t="inlineStr">
        <is>
          <t>every value from 0 to 60 in steps of 0.1</t>
        </is>
      </c>
      <c r="N4406" s="18" t="inlineStr">
        <is>
          <t>contents|small|elevation_m</t>
        </is>
      </c>
    </row>
    <row r="4407">
      <c r="B4407" s="18" t="inlineStr">
        <is>
          <t>contents|small|elevation_m|22.5</t>
        </is>
      </c>
      <c r="C4407" s="18" t="inlineStr">
        <is>
          <t>contents</t>
        </is>
      </c>
      <c r="D4407" s="18" t="inlineStr">
        <is>
          <t>small</t>
        </is>
      </c>
      <c r="E4407" s="18" t="inlineStr">
        <is>
          <t>elevation_m</t>
        </is>
      </c>
      <c r="F4407" s="18" t="inlineStr">
        <is>
          <t>spline value</t>
        </is>
      </c>
      <c r="G4407" s="18" t="n"/>
      <c r="H4407" s="33" t="n">
        <v>22.5</v>
      </c>
      <c r="I4407" s="33" t="n"/>
      <c r="J4407" s="33" t="n"/>
      <c r="K4407" s="34" t="n">
        <v>-0.3691836888569764</v>
      </c>
      <c r="L4407" s="35">
        <f>IF(ISNUMBER(K4407),EXP(K4407),"")</f>
        <v/>
      </c>
      <c r="M4407" s="18" t="inlineStr">
        <is>
          <t>every value from 0 to 60 in steps of 0.1</t>
        </is>
      </c>
      <c r="N4407" s="18" t="inlineStr">
        <is>
          <t>contents|small|elevation_m</t>
        </is>
      </c>
    </row>
    <row r="4408">
      <c r="B4408" s="18" t="inlineStr">
        <is>
          <t>contents|small|elevation_m|22.6</t>
        </is>
      </c>
      <c r="C4408" s="18" t="inlineStr">
        <is>
          <t>contents</t>
        </is>
      </c>
      <c r="D4408" s="18" t="inlineStr">
        <is>
          <t>small</t>
        </is>
      </c>
      <c r="E4408" s="18" t="inlineStr">
        <is>
          <t>elevation_m</t>
        </is>
      </c>
      <c r="F4408" s="18" t="inlineStr">
        <is>
          <t>spline value</t>
        </is>
      </c>
      <c r="G4408" s="18" t="n"/>
      <c r="H4408" s="33" t="n">
        <v>22.6</v>
      </c>
      <c r="I4408" s="33" t="n"/>
      <c r="J4408" s="33" t="n"/>
      <c r="K4408" s="34" t="n">
        <v>-0.3688588982593228</v>
      </c>
      <c r="L4408" s="35">
        <f>IF(ISNUMBER(K4408),EXP(K4408),"")</f>
        <v/>
      </c>
      <c r="M4408" s="18" t="inlineStr">
        <is>
          <t>every value from 0 to 60 in steps of 0.1</t>
        </is>
      </c>
      <c r="N4408" s="18" t="inlineStr">
        <is>
          <t>contents|small|elevation_m</t>
        </is>
      </c>
    </row>
    <row r="4409">
      <c r="B4409" s="18" t="inlineStr">
        <is>
          <t>contents|small|elevation_m|22.7</t>
        </is>
      </c>
      <c r="C4409" s="18" t="inlineStr">
        <is>
          <t>contents</t>
        </is>
      </c>
      <c r="D4409" s="18" t="inlineStr">
        <is>
          <t>small</t>
        </is>
      </c>
      <c r="E4409" s="18" t="inlineStr">
        <is>
          <t>elevation_m</t>
        </is>
      </c>
      <c r="F4409" s="18" t="inlineStr">
        <is>
          <t>spline value</t>
        </is>
      </c>
      <c r="G4409" s="18" t="n"/>
      <c r="H4409" s="33" t="n">
        <v>22.7</v>
      </c>
      <c r="I4409" s="33" t="n"/>
      <c r="J4409" s="33" t="n"/>
      <c r="K4409" s="34" t="n">
        <v>-0.3685314462567946</v>
      </c>
      <c r="L4409" s="35">
        <f>IF(ISNUMBER(K4409),EXP(K4409),"")</f>
        <v/>
      </c>
      <c r="M4409" s="18" t="inlineStr">
        <is>
          <t>every value from 0 to 60 in steps of 0.1</t>
        </is>
      </c>
      <c r="N4409" s="18" t="inlineStr">
        <is>
          <t>contents|small|elevation_m</t>
        </is>
      </c>
    </row>
    <row r="4410">
      <c r="B4410" s="18" t="inlineStr">
        <is>
          <t>contents|small|elevation_m|22.8</t>
        </is>
      </c>
      <c r="C4410" s="18" t="inlineStr">
        <is>
          <t>contents</t>
        </is>
      </c>
      <c r="D4410" s="18" t="inlineStr">
        <is>
          <t>small</t>
        </is>
      </c>
      <c r="E4410" s="18" t="inlineStr">
        <is>
          <t>elevation_m</t>
        </is>
      </c>
      <c r="F4410" s="18" t="inlineStr">
        <is>
          <t>spline value</t>
        </is>
      </c>
      <c r="G4410" s="18" t="n"/>
      <c r="H4410" s="33" t="n">
        <v>22.8</v>
      </c>
      <c r="I4410" s="33" t="n"/>
      <c r="J4410" s="33" t="n"/>
      <c r="K4410" s="34" t="n">
        <v>-0.3682013438133364</v>
      </c>
      <c r="L4410" s="35">
        <f>IF(ISNUMBER(K4410),EXP(K4410),"")</f>
        <v/>
      </c>
      <c r="M4410" s="18" t="inlineStr">
        <is>
          <t>every value from 0 to 60 in steps of 0.1</t>
        </is>
      </c>
      <c r="N4410" s="18" t="inlineStr">
        <is>
          <t>contents|small|elevation_m</t>
        </is>
      </c>
    </row>
    <row r="4411">
      <c r="B4411" s="18" t="inlineStr">
        <is>
          <t>contents|small|elevation_m|22.9</t>
        </is>
      </c>
      <c r="C4411" s="18" t="inlineStr">
        <is>
          <t>contents</t>
        </is>
      </c>
      <c r="D4411" s="18" t="inlineStr">
        <is>
          <t>small</t>
        </is>
      </c>
      <c r="E4411" s="18" t="inlineStr">
        <is>
          <t>elevation_m</t>
        </is>
      </c>
      <c r="F4411" s="18" t="inlineStr">
        <is>
          <t>spline value</t>
        </is>
      </c>
      <c r="G4411" s="18" t="n"/>
      <c r="H4411" s="33" t="n">
        <v>22.9</v>
      </c>
      <c r="I4411" s="33" t="n"/>
      <c r="J4411" s="33" t="n"/>
      <c r="K4411" s="34" t="n">
        <v>-0.3678686018928932</v>
      </c>
      <c r="L4411" s="35">
        <f>IF(ISNUMBER(K4411),EXP(K4411),"")</f>
        <v/>
      </c>
      <c r="M4411" s="18" t="inlineStr">
        <is>
          <t>every value from 0 to 60 in steps of 0.1</t>
        </is>
      </c>
      <c r="N4411" s="18" t="inlineStr">
        <is>
          <t>contents|small|elevation_m</t>
        </is>
      </c>
    </row>
    <row r="4412">
      <c r="B4412" s="18" t="inlineStr">
        <is>
          <t>contents|small|elevation_m|23.0</t>
        </is>
      </c>
      <c r="C4412" s="18" t="inlineStr">
        <is>
          <t>contents</t>
        </is>
      </c>
      <c r="D4412" s="18" t="inlineStr">
        <is>
          <t>small</t>
        </is>
      </c>
      <c r="E4412" s="18" t="inlineStr">
        <is>
          <t>elevation_m</t>
        </is>
      </c>
      <c r="F4412" s="18" t="inlineStr">
        <is>
          <t>spline value</t>
        </is>
      </c>
      <c r="G4412" s="18" t="n"/>
      <c r="H4412" s="33" t="n">
        <v>23</v>
      </c>
      <c r="I4412" s="33" t="n"/>
      <c r="J4412" s="33" t="n"/>
      <c r="K4412" s="34" t="n">
        <v>-0.3675332314594097</v>
      </c>
      <c r="L4412" s="35">
        <f>IF(ISNUMBER(K4412),EXP(K4412),"")</f>
        <v/>
      </c>
      <c r="M4412" s="18" t="inlineStr">
        <is>
          <t>every value from 0 to 60 in steps of 0.1</t>
        </is>
      </c>
      <c r="N4412" s="18" t="inlineStr">
        <is>
          <t>contents|small|elevation_m</t>
        </is>
      </c>
    </row>
    <row r="4413">
      <c r="B4413" s="18" t="inlineStr">
        <is>
          <t>contents|small|elevation_m|23.1</t>
        </is>
      </c>
      <c r="C4413" s="18" t="inlineStr">
        <is>
          <t>contents</t>
        </is>
      </c>
      <c r="D4413" s="18" t="inlineStr">
        <is>
          <t>small</t>
        </is>
      </c>
      <c r="E4413" s="18" t="inlineStr">
        <is>
          <t>elevation_m</t>
        </is>
      </c>
      <c r="F4413" s="18" t="inlineStr">
        <is>
          <t>spline value</t>
        </is>
      </c>
      <c r="G4413" s="18" t="n"/>
      <c r="H4413" s="33" t="n">
        <v>23.1</v>
      </c>
      <c r="I4413" s="33" t="n"/>
      <c r="J4413" s="33" t="n"/>
      <c r="K4413" s="34" t="n">
        <v>-0.3671952434768306</v>
      </c>
      <c r="L4413" s="35">
        <f>IF(ISNUMBER(K4413),EXP(K4413),"")</f>
        <v/>
      </c>
      <c r="M4413" s="18" t="inlineStr">
        <is>
          <t>every value from 0 to 60 in steps of 0.1</t>
        </is>
      </c>
      <c r="N4413" s="18" t="inlineStr">
        <is>
          <t>contents|small|elevation_m</t>
        </is>
      </c>
    </row>
    <row r="4414">
      <c r="B4414" s="18" t="inlineStr">
        <is>
          <t>contents|small|elevation_m|23.2</t>
        </is>
      </c>
      <c r="C4414" s="18" t="inlineStr">
        <is>
          <t>contents</t>
        </is>
      </c>
      <c r="D4414" s="18" t="inlineStr">
        <is>
          <t>small</t>
        </is>
      </c>
      <c r="E4414" s="18" t="inlineStr">
        <is>
          <t>elevation_m</t>
        </is>
      </c>
      <c r="F4414" s="18" t="inlineStr">
        <is>
          <t>spline value</t>
        </is>
      </c>
      <c r="G4414" s="18" t="n"/>
      <c r="H4414" s="33" t="n">
        <v>23.2</v>
      </c>
      <c r="I4414" s="33" t="n"/>
      <c r="J4414" s="33" t="n"/>
      <c r="K4414" s="34" t="n">
        <v>-0.3668546489091008</v>
      </c>
      <c r="L4414" s="35">
        <f>IF(ISNUMBER(K4414),EXP(K4414),"")</f>
        <v/>
      </c>
      <c r="M4414" s="18" t="inlineStr">
        <is>
          <t>every value from 0 to 60 in steps of 0.1</t>
        </is>
      </c>
      <c r="N4414" s="18" t="inlineStr">
        <is>
          <t>contents|small|elevation_m</t>
        </is>
      </c>
    </row>
    <row r="4415">
      <c r="B4415" s="18" t="inlineStr">
        <is>
          <t>contents|small|elevation_m|23.3</t>
        </is>
      </c>
      <c r="C4415" s="18" t="inlineStr">
        <is>
          <t>contents</t>
        </is>
      </c>
      <c r="D4415" s="18" t="inlineStr">
        <is>
          <t>small</t>
        </is>
      </c>
      <c r="E4415" s="18" t="inlineStr">
        <is>
          <t>elevation_m</t>
        </is>
      </c>
      <c r="F4415" s="18" t="inlineStr">
        <is>
          <t>spline value</t>
        </is>
      </c>
      <c r="G4415" s="18" t="n"/>
      <c r="H4415" s="33" t="n">
        <v>23.3</v>
      </c>
      <c r="I4415" s="33" t="n"/>
      <c r="J4415" s="33" t="n"/>
      <c r="K4415" s="34" t="n">
        <v>-0.3665114587201651</v>
      </c>
      <c r="L4415" s="35">
        <f>IF(ISNUMBER(K4415),EXP(K4415),"")</f>
        <v/>
      </c>
      <c r="M4415" s="18" t="inlineStr">
        <is>
          <t>every value from 0 to 60 in steps of 0.1</t>
        </is>
      </c>
      <c r="N4415" s="18" t="inlineStr">
        <is>
          <t>contents|small|elevation_m</t>
        </is>
      </c>
    </row>
    <row r="4416">
      <c r="B4416" s="18" t="inlineStr">
        <is>
          <t>contents|small|elevation_m|23.4</t>
        </is>
      </c>
      <c r="C4416" s="18" t="inlineStr">
        <is>
          <t>contents</t>
        </is>
      </c>
      <c r="D4416" s="18" t="inlineStr">
        <is>
          <t>small</t>
        </is>
      </c>
      <c r="E4416" s="18" t="inlineStr">
        <is>
          <t>elevation_m</t>
        </is>
      </c>
      <c r="F4416" s="18" t="inlineStr">
        <is>
          <t>spline value</t>
        </is>
      </c>
      <c r="G4416" s="18" t="n"/>
      <c r="H4416" s="33" t="n">
        <v>23.4</v>
      </c>
      <c r="I4416" s="33" t="n"/>
      <c r="J4416" s="33" t="n"/>
      <c r="K4416" s="34" t="n">
        <v>-0.3661656838739683</v>
      </c>
      <c r="L4416" s="35">
        <f>IF(ISNUMBER(K4416),EXP(K4416),"")</f>
        <v/>
      </c>
      <c r="M4416" s="18" t="inlineStr">
        <is>
          <t>every value from 0 to 60 in steps of 0.1</t>
        </is>
      </c>
      <c r="N4416" s="18" t="inlineStr">
        <is>
          <t>contents|small|elevation_m</t>
        </is>
      </c>
    </row>
    <row r="4417">
      <c r="B4417" s="18" t="inlineStr">
        <is>
          <t>contents|small|elevation_m|23.5</t>
        </is>
      </c>
      <c r="C4417" s="18" t="inlineStr">
        <is>
          <t>contents</t>
        </is>
      </c>
      <c r="D4417" s="18" t="inlineStr">
        <is>
          <t>small</t>
        </is>
      </c>
      <c r="E4417" s="18" t="inlineStr">
        <is>
          <t>elevation_m</t>
        </is>
      </c>
      <c r="F4417" s="18" t="inlineStr">
        <is>
          <t>spline value</t>
        </is>
      </c>
      <c r="G4417" s="18" t="n"/>
      <c r="H4417" s="33" t="n">
        <v>23.5</v>
      </c>
      <c r="I4417" s="33" t="n"/>
      <c r="J4417" s="33" t="n"/>
      <c r="K4417" s="34" t="n">
        <v>-0.3658173353344551</v>
      </c>
      <c r="L4417" s="35">
        <f>IF(ISNUMBER(K4417),EXP(K4417),"")</f>
        <v/>
      </c>
      <c r="M4417" s="18" t="inlineStr">
        <is>
          <t>every value from 0 to 60 in steps of 0.1</t>
        </is>
      </c>
      <c r="N4417" s="18" t="inlineStr">
        <is>
          <t>contents|small|elevation_m</t>
        </is>
      </c>
    </row>
    <row r="4418">
      <c r="B4418" s="18" t="inlineStr">
        <is>
          <t>contents|small|elevation_m|23.6</t>
        </is>
      </c>
      <c r="C4418" s="18" t="inlineStr">
        <is>
          <t>contents</t>
        </is>
      </c>
      <c r="D4418" s="18" t="inlineStr">
        <is>
          <t>small</t>
        </is>
      </c>
      <c r="E4418" s="18" t="inlineStr">
        <is>
          <t>elevation_m</t>
        </is>
      </c>
      <c r="F4418" s="18" t="inlineStr">
        <is>
          <t>spline value</t>
        </is>
      </c>
      <c r="G4418" s="18" t="n"/>
      <c r="H4418" s="33" t="n">
        <v>23.6</v>
      </c>
      <c r="I4418" s="33" t="n"/>
      <c r="J4418" s="33" t="n"/>
      <c r="K4418" s="34" t="n">
        <v>-0.3654664240655704</v>
      </c>
      <c r="L4418" s="35">
        <f>IF(ISNUMBER(K4418),EXP(K4418),"")</f>
        <v/>
      </c>
      <c r="M4418" s="18" t="inlineStr">
        <is>
          <t>every value from 0 to 60 in steps of 0.1</t>
        </is>
      </c>
      <c r="N4418" s="18" t="inlineStr">
        <is>
          <t>contents|small|elevation_m</t>
        </is>
      </c>
    </row>
    <row r="4419">
      <c r="B4419" s="18" t="inlineStr">
        <is>
          <t>contents|small|elevation_m|23.7</t>
        </is>
      </c>
      <c r="C4419" s="18" t="inlineStr">
        <is>
          <t>contents</t>
        </is>
      </c>
      <c r="D4419" s="18" t="inlineStr">
        <is>
          <t>small</t>
        </is>
      </c>
      <c r="E4419" s="18" t="inlineStr">
        <is>
          <t>elevation_m</t>
        </is>
      </c>
      <c r="F4419" s="18" t="inlineStr">
        <is>
          <t>spline value</t>
        </is>
      </c>
      <c r="G4419" s="18" t="n"/>
      <c r="H4419" s="33" t="n">
        <v>23.7</v>
      </c>
      <c r="I4419" s="33" t="n"/>
      <c r="J4419" s="33" t="n"/>
      <c r="K4419" s="34" t="n">
        <v>-0.3651129610312591</v>
      </c>
      <c r="L4419" s="35">
        <f>IF(ISNUMBER(K4419),EXP(K4419),"")</f>
        <v/>
      </c>
      <c r="M4419" s="18" t="inlineStr">
        <is>
          <t>every value from 0 to 60 in steps of 0.1</t>
        </is>
      </c>
      <c r="N4419" s="18" t="inlineStr">
        <is>
          <t>contents|small|elevation_m</t>
        </is>
      </c>
    </row>
    <row r="4420">
      <c r="B4420" s="18" t="inlineStr">
        <is>
          <t>contents|small|elevation_m|23.8</t>
        </is>
      </c>
      <c r="C4420" s="18" t="inlineStr">
        <is>
          <t>contents</t>
        </is>
      </c>
      <c r="D4420" s="18" t="inlineStr">
        <is>
          <t>small</t>
        </is>
      </c>
      <c r="E4420" s="18" t="inlineStr">
        <is>
          <t>elevation_m</t>
        </is>
      </c>
      <c r="F4420" s="18" t="inlineStr">
        <is>
          <t>spline value</t>
        </is>
      </c>
      <c r="G4420" s="18" t="n"/>
      <c r="H4420" s="33" t="n">
        <v>23.8</v>
      </c>
      <c r="I4420" s="33" t="n"/>
      <c r="J4420" s="33" t="n"/>
      <c r="K4420" s="34" t="n">
        <v>-0.3647569571954656</v>
      </c>
      <c r="L4420" s="35">
        <f>IF(ISNUMBER(K4420),EXP(K4420),"")</f>
        <v/>
      </c>
      <c r="M4420" s="18" t="inlineStr">
        <is>
          <t>every value from 0 to 60 in steps of 0.1</t>
        </is>
      </c>
      <c r="N4420" s="18" t="inlineStr">
        <is>
          <t>contents|small|elevation_m</t>
        </is>
      </c>
    </row>
    <row r="4421">
      <c r="B4421" s="18" t="inlineStr">
        <is>
          <t>contents|small|elevation_m|23.9</t>
        </is>
      </c>
      <c r="C4421" s="18" t="inlineStr">
        <is>
          <t>contents</t>
        </is>
      </c>
      <c r="D4421" s="18" t="inlineStr">
        <is>
          <t>small</t>
        </is>
      </c>
      <c r="E4421" s="18" t="inlineStr">
        <is>
          <t>elevation_m</t>
        </is>
      </c>
      <c r="F4421" s="18" t="inlineStr">
        <is>
          <t>spline value</t>
        </is>
      </c>
      <c r="G4421" s="18" t="n"/>
      <c r="H4421" s="33" t="n">
        <v>23.9</v>
      </c>
      <c r="I4421" s="33" t="n"/>
      <c r="J4421" s="33" t="n"/>
      <c r="K4421" s="34" t="n">
        <v>-0.3643984235221353</v>
      </c>
      <c r="L4421" s="35">
        <f>IF(ISNUMBER(K4421),EXP(K4421),"")</f>
        <v/>
      </c>
      <c r="M4421" s="18" t="inlineStr">
        <is>
          <t>every value from 0 to 60 in steps of 0.1</t>
        </is>
      </c>
      <c r="N4421" s="18" t="inlineStr">
        <is>
          <t>contents|small|elevation_m</t>
        </is>
      </c>
    </row>
    <row r="4422">
      <c r="B4422" s="18" t="inlineStr">
        <is>
          <t>contents|small|elevation_m|24.0</t>
        </is>
      </c>
      <c r="C4422" s="18" t="inlineStr">
        <is>
          <t>contents</t>
        </is>
      </c>
      <c r="D4422" s="18" t="inlineStr">
        <is>
          <t>small</t>
        </is>
      </c>
      <c r="E4422" s="18" t="inlineStr">
        <is>
          <t>elevation_m</t>
        </is>
      </c>
      <c r="F4422" s="18" t="inlineStr">
        <is>
          <t>spline value</t>
        </is>
      </c>
      <c r="G4422" s="18" t="n"/>
      <c r="H4422" s="33" t="n">
        <v>24</v>
      </c>
      <c r="I4422" s="33" t="n"/>
      <c r="J4422" s="33" t="n"/>
      <c r="K4422" s="34" t="n">
        <v>-0.3640373709752124</v>
      </c>
      <c r="L4422" s="35">
        <f>IF(ISNUMBER(K4422),EXP(K4422),"")</f>
        <v/>
      </c>
      <c r="M4422" s="18" t="inlineStr">
        <is>
          <t>every value from 0 to 60 in steps of 0.1</t>
        </is>
      </c>
      <c r="N4422" s="18" t="inlineStr">
        <is>
          <t>contents|small|elevation_m</t>
        </is>
      </c>
    </row>
    <row r="4423">
      <c r="B4423" s="18" t="inlineStr">
        <is>
          <t>contents|small|elevation_m|24.1</t>
        </is>
      </c>
      <c r="C4423" s="18" t="inlineStr">
        <is>
          <t>contents</t>
        </is>
      </c>
      <c r="D4423" s="18" t="inlineStr">
        <is>
          <t>small</t>
        </is>
      </c>
      <c r="E4423" s="18" t="inlineStr">
        <is>
          <t>elevation_m</t>
        </is>
      </c>
      <c r="F4423" s="18" t="inlineStr">
        <is>
          <t>spline value</t>
        </is>
      </c>
      <c r="G4423" s="18" t="n"/>
      <c r="H4423" s="33" t="n">
        <v>24.1</v>
      </c>
      <c r="I4423" s="33" t="n"/>
      <c r="J4423" s="33" t="n"/>
      <c r="K4423" s="34" t="n">
        <v>-0.3636738105186421</v>
      </c>
      <c r="L4423" s="35">
        <f>IF(ISNUMBER(K4423),EXP(K4423),"")</f>
        <v/>
      </c>
      <c r="M4423" s="18" t="inlineStr">
        <is>
          <t>every value from 0 to 60 in steps of 0.1</t>
        </is>
      </c>
      <c r="N4423" s="18" t="inlineStr">
        <is>
          <t>contents|small|elevation_m</t>
        </is>
      </c>
    </row>
    <row r="4424">
      <c r="B4424" s="18" t="inlineStr">
        <is>
          <t>contents|small|elevation_m|24.2</t>
        </is>
      </c>
      <c r="C4424" s="18" t="inlineStr">
        <is>
          <t>contents</t>
        </is>
      </c>
      <c r="D4424" s="18" t="inlineStr">
        <is>
          <t>small</t>
        </is>
      </c>
      <c r="E4424" s="18" t="inlineStr">
        <is>
          <t>elevation_m</t>
        </is>
      </c>
      <c r="F4424" s="18" t="inlineStr">
        <is>
          <t>spline value</t>
        </is>
      </c>
      <c r="G4424" s="18" t="n"/>
      <c r="H4424" s="33" t="n">
        <v>24.2</v>
      </c>
      <c r="I4424" s="33" t="n"/>
      <c r="J4424" s="33" t="n"/>
      <c r="K4424" s="34" t="n">
        <v>-0.363307753116369</v>
      </c>
      <c r="L4424" s="35">
        <f>IF(ISNUMBER(K4424),EXP(K4424),"")</f>
        <v/>
      </c>
      <c r="M4424" s="18" t="inlineStr">
        <is>
          <t>every value from 0 to 60 in steps of 0.1</t>
        </is>
      </c>
      <c r="N4424" s="18" t="inlineStr">
        <is>
          <t>contents|small|elevation_m</t>
        </is>
      </c>
    </row>
    <row r="4425">
      <c r="B4425" s="18" t="inlineStr">
        <is>
          <t>contents|small|elevation_m|24.3</t>
        </is>
      </c>
      <c r="C4425" s="18" t="inlineStr">
        <is>
          <t>contents</t>
        </is>
      </c>
      <c r="D4425" s="18" t="inlineStr">
        <is>
          <t>small</t>
        </is>
      </c>
      <c r="E4425" s="18" t="inlineStr">
        <is>
          <t>elevation_m</t>
        </is>
      </c>
      <c r="F4425" s="18" t="inlineStr">
        <is>
          <t>spline value</t>
        </is>
      </c>
      <c r="G4425" s="18" t="n"/>
      <c r="H4425" s="33" t="n">
        <v>24.3</v>
      </c>
      <c r="I4425" s="33" t="n"/>
      <c r="J4425" s="33" t="n"/>
      <c r="K4425" s="34" t="n">
        <v>-0.3629392097323379</v>
      </c>
      <c r="L4425" s="35">
        <f>IF(ISNUMBER(K4425),EXP(K4425),"")</f>
        <v/>
      </c>
      <c r="M4425" s="18" t="inlineStr">
        <is>
          <t>every value from 0 to 60 in steps of 0.1</t>
        </is>
      </c>
      <c r="N4425" s="18" t="inlineStr">
        <is>
          <t>contents|small|elevation_m</t>
        </is>
      </c>
    </row>
    <row r="4426">
      <c r="B4426" s="18" t="inlineStr">
        <is>
          <t>contents|small|elevation_m|24.4</t>
        </is>
      </c>
      <c r="C4426" s="18" t="inlineStr">
        <is>
          <t>contents</t>
        </is>
      </c>
      <c r="D4426" s="18" t="inlineStr">
        <is>
          <t>small</t>
        </is>
      </c>
      <c r="E4426" s="18" t="inlineStr">
        <is>
          <t>elevation_m</t>
        </is>
      </c>
      <c r="F4426" s="18" t="inlineStr">
        <is>
          <t>spline value</t>
        </is>
      </c>
      <c r="G4426" s="18" t="n"/>
      <c r="H4426" s="33" t="n">
        <v>24.4</v>
      </c>
      <c r="I4426" s="33" t="n"/>
      <c r="J4426" s="33" t="n"/>
      <c r="K4426" s="34" t="n">
        <v>-0.3625681913304938</v>
      </c>
      <c r="L4426" s="35">
        <f>IF(ISNUMBER(K4426),EXP(K4426),"")</f>
        <v/>
      </c>
      <c r="M4426" s="18" t="inlineStr">
        <is>
          <t>every value from 0 to 60 in steps of 0.1</t>
        </is>
      </c>
      <c r="N4426" s="18" t="inlineStr">
        <is>
          <t>contents|small|elevation_m</t>
        </is>
      </c>
    </row>
    <row r="4427">
      <c r="B4427" s="18" t="inlineStr">
        <is>
          <t>contents|small|elevation_m|24.5</t>
        </is>
      </c>
      <c r="C4427" s="18" t="inlineStr">
        <is>
          <t>contents</t>
        </is>
      </c>
      <c r="D4427" s="18" t="inlineStr">
        <is>
          <t>small</t>
        </is>
      </c>
      <c r="E4427" s="18" t="inlineStr">
        <is>
          <t>elevation_m</t>
        </is>
      </c>
      <c r="F4427" s="18" t="inlineStr">
        <is>
          <t>spline value</t>
        </is>
      </c>
      <c r="G4427" s="18" t="n"/>
      <c r="H4427" s="33" t="n">
        <v>24.5</v>
      </c>
      <c r="I4427" s="33" t="n"/>
      <c r="J4427" s="33" t="n"/>
      <c r="K4427" s="34" t="n">
        <v>-0.3621947088747813</v>
      </c>
      <c r="L4427" s="35">
        <f>IF(ISNUMBER(K4427),EXP(K4427),"")</f>
        <v/>
      </c>
      <c r="M4427" s="18" t="inlineStr">
        <is>
          <t>every value from 0 to 60 in steps of 0.1</t>
        </is>
      </c>
      <c r="N4427" s="18" t="inlineStr">
        <is>
          <t>contents|small|elevation_m</t>
        </is>
      </c>
    </row>
    <row r="4428">
      <c r="B4428" s="18" t="inlineStr">
        <is>
          <t>contents|small|elevation_m|24.6</t>
        </is>
      </c>
      <c r="C4428" s="18" t="inlineStr">
        <is>
          <t>contents</t>
        </is>
      </c>
      <c r="D4428" s="18" t="inlineStr">
        <is>
          <t>small</t>
        </is>
      </c>
      <c r="E4428" s="18" t="inlineStr">
        <is>
          <t>elevation_m</t>
        </is>
      </c>
      <c r="F4428" s="18" t="inlineStr">
        <is>
          <t>spline value</t>
        </is>
      </c>
      <c r="G4428" s="18" t="n"/>
      <c r="H4428" s="33" t="n">
        <v>24.6</v>
      </c>
      <c r="I4428" s="33" t="n"/>
      <c r="J4428" s="33" t="n"/>
      <c r="K4428" s="34" t="n">
        <v>-0.3618187733291452</v>
      </c>
      <c r="L4428" s="35">
        <f>IF(ISNUMBER(K4428),EXP(K4428),"")</f>
        <v/>
      </c>
      <c r="M4428" s="18" t="inlineStr">
        <is>
          <t>every value from 0 to 60 in steps of 0.1</t>
        </is>
      </c>
      <c r="N4428" s="18" t="inlineStr">
        <is>
          <t>contents|small|elevation_m</t>
        </is>
      </c>
    </row>
    <row r="4429">
      <c r="B4429" s="18" t="inlineStr">
        <is>
          <t>contents|small|elevation_m|24.7</t>
        </is>
      </c>
      <c r="C4429" s="18" t="inlineStr">
        <is>
          <t>contents</t>
        </is>
      </c>
      <c r="D4429" s="18" t="inlineStr">
        <is>
          <t>small</t>
        </is>
      </c>
      <c r="E4429" s="18" t="inlineStr">
        <is>
          <t>elevation_m</t>
        </is>
      </c>
      <c r="F4429" s="18" t="inlineStr">
        <is>
          <t>spline value</t>
        </is>
      </c>
      <c r="G4429" s="18" t="n"/>
      <c r="H4429" s="33" t="n">
        <v>24.7</v>
      </c>
      <c r="I4429" s="33" t="n"/>
      <c r="J4429" s="33" t="n"/>
      <c r="K4429" s="34" t="n">
        <v>-0.3614403956575305</v>
      </c>
      <c r="L4429" s="35">
        <f>IF(ISNUMBER(K4429),EXP(K4429),"")</f>
        <v/>
      </c>
      <c r="M4429" s="18" t="inlineStr">
        <is>
          <t>every value from 0 to 60 in steps of 0.1</t>
        </is>
      </c>
      <c r="N4429" s="18" t="inlineStr">
        <is>
          <t>contents|small|elevation_m</t>
        </is>
      </c>
    </row>
    <row r="4430">
      <c r="B4430" s="18" t="inlineStr">
        <is>
          <t>contents|small|elevation_m|24.8</t>
        </is>
      </c>
      <c r="C4430" s="18" t="inlineStr">
        <is>
          <t>contents</t>
        </is>
      </c>
      <c r="D4430" s="18" t="inlineStr">
        <is>
          <t>small</t>
        </is>
      </c>
      <c r="E4430" s="18" t="inlineStr">
        <is>
          <t>elevation_m</t>
        </is>
      </c>
      <c r="F4430" s="18" t="inlineStr">
        <is>
          <t>spline value</t>
        </is>
      </c>
      <c r="G4430" s="18" t="n"/>
      <c r="H4430" s="33" t="n">
        <v>24.8</v>
      </c>
      <c r="I4430" s="33" t="n"/>
      <c r="J4430" s="33" t="n"/>
      <c r="K4430" s="34" t="n">
        <v>-0.3610595868238816</v>
      </c>
      <c r="L4430" s="35">
        <f>IF(ISNUMBER(K4430),EXP(K4430),"")</f>
        <v/>
      </c>
      <c r="M4430" s="18" t="inlineStr">
        <is>
          <t>every value from 0 to 60 in steps of 0.1</t>
        </is>
      </c>
      <c r="N4430" s="18" t="inlineStr">
        <is>
          <t>contents|small|elevation_m</t>
        </is>
      </c>
    </row>
    <row r="4431">
      <c r="B4431" s="18" t="inlineStr">
        <is>
          <t>contents|small|elevation_m|24.9</t>
        </is>
      </c>
      <c r="C4431" s="18" t="inlineStr">
        <is>
          <t>contents</t>
        </is>
      </c>
      <c r="D4431" s="18" t="inlineStr">
        <is>
          <t>small</t>
        </is>
      </c>
      <c r="E4431" s="18" t="inlineStr">
        <is>
          <t>elevation_m</t>
        </is>
      </c>
      <c r="F4431" s="18" t="inlineStr">
        <is>
          <t>spline value</t>
        </is>
      </c>
      <c r="G4431" s="18" t="n"/>
      <c r="H4431" s="33" t="n">
        <v>24.9</v>
      </c>
      <c r="I4431" s="33" t="n"/>
      <c r="J4431" s="33" t="n"/>
      <c r="K4431" s="34" t="n">
        <v>-0.3606763577921437</v>
      </c>
      <c r="L4431" s="35">
        <f>IF(ISNUMBER(K4431),EXP(K4431),"")</f>
        <v/>
      </c>
      <c r="M4431" s="18" t="inlineStr">
        <is>
          <t>every value from 0 to 60 in steps of 0.1</t>
        </is>
      </c>
      <c r="N4431" s="18" t="inlineStr">
        <is>
          <t>contents|small|elevation_m</t>
        </is>
      </c>
    </row>
    <row r="4432">
      <c r="B4432" s="18" t="inlineStr">
        <is>
          <t>contents|small|elevation_m|25.0</t>
        </is>
      </c>
      <c r="C4432" s="18" t="inlineStr">
        <is>
          <t>contents</t>
        </is>
      </c>
      <c r="D4432" s="18" t="inlineStr">
        <is>
          <t>small</t>
        </is>
      </c>
      <c r="E4432" s="18" t="inlineStr">
        <is>
          <t>elevation_m</t>
        </is>
      </c>
      <c r="F4432" s="18" t="inlineStr">
        <is>
          <t>spline value</t>
        </is>
      </c>
      <c r="G4432" s="18" t="n"/>
      <c r="H4432" s="33" t="n">
        <v>25</v>
      </c>
      <c r="I4432" s="33" t="n"/>
      <c r="J4432" s="33" t="n"/>
      <c r="K4432" s="34" t="n">
        <v>-0.3602907195262614</v>
      </c>
      <c r="L4432" s="35">
        <f>IF(ISNUMBER(K4432),EXP(K4432),"")</f>
        <v/>
      </c>
      <c r="M4432" s="18" t="inlineStr">
        <is>
          <t>every value from 0 to 60 in steps of 0.1</t>
        </is>
      </c>
      <c r="N4432" s="18" t="inlineStr">
        <is>
          <t>contents|small|elevation_m</t>
        </is>
      </c>
    </row>
    <row r="4433">
      <c r="B4433" s="18" t="inlineStr">
        <is>
          <t>contents|small|elevation_m|25.1</t>
        </is>
      </c>
      <c r="C4433" s="18" t="inlineStr">
        <is>
          <t>contents</t>
        </is>
      </c>
      <c r="D4433" s="18" t="inlineStr">
        <is>
          <t>small</t>
        </is>
      </c>
      <c r="E4433" s="18" t="inlineStr">
        <is>
          <t>elevation_m</t>
        </is>
      </c>
      <c r="F4433" s="18" t="inlineStr">
        <is>
          <t>spline value</t>
        </is>
      </c>
      <c r="G4433" s="18" t="n"/>
      <c r="H4433" s="33" t="n">
        <v>25.1</v>
      </c>
      <c r="I4433" s="33" t="n"/>
      <c r="J4433" s="33" t="n"/>
      <c r="K4433" s="34" t="n">
        <v>-0.3599026829901796</v>
      </c>
      <c r="L4433" s="35">
        <f>IF(ISNUMBER(K4433),EXP(K4433),"")</f>
        <v/>
      </c>
      <c r="M4433" s="18" t="inlineStr">
        <is>
          <t>every value from 0 to 60 in steps of 0.1</t>
        </is>
      </c>
      <c r="N4433" s="18" t="inlineStr">
        <is>
          <t>contents|small|elevation_m</t>
        </is>
      </c>
    </row>
    <row r="4434">
      <c r="B4434" s="18" t="inlineStr">
        <is>
          <t>contents|small|elevation_m|25.2</t>
        </is>
      </c>
      <c r="C4434" s="18" t="inlineStr">
        <is>
          <t>contents</t>
        </is>
      </c>
      <c r="D4434" s="18" t="inlineStr">
        <is>
          <t>small</t>
        </is>
      </c>
      <c r="E4434" s="18" t="inlineStr">
        <is>
          <t>elevation_m</t>
        </is>
      </c>
      <c r="F4434" s="18" t="inlineStr">
        <is>
          <t>spline value</t>
        </is>
      </c>
      <c r="G4434" s="18" t="n"/>
      <c r="H4434" s="33" t="n">
        <v>25.2</v>
      </c>
      <c r="I4434" s="33" t="n"/>
      <c r="J4434" s="33" t="n"/>
      <c r="K4434" s="34" t="n">
        <v>-0.359512259147843</v>
      </c>
      <c r="L4434" s="35">
        <f>IF(ISNUMBER(K4434),EXP(K4434),"")</f>
        <v/>
      </c>
      <c r="M4434" s="18" t="inlineStr">
        <is>
          <t>every value from 0 to 60 in steps of 0.1</t>
        </is>
      </c>
      <c r="N4434" s="18" t="inlineStr">
        <is>
          <t>contents|small|elevation_m</t>
        </is>
      </c>
    </row>
    <row r="4435">
      <c r="B4435" s="18" t="inlineStr">
        <is>
          <t>contents|small|elevation_m|25.3</t>
        </is>
      </c>
      <c r="C4435" s="18" t="inlineStr">
        <is>
          <t>contents</t>
        </is>
      </c>
      <c r="D4435" s="18" t="inlineStr">
        <is>
          <t>small</t>
        </is>
      </c>
      <c r="E4435" s="18" t="inlineStr">
        <is>
          <t>elevation_m</t>
        </is>
      </c>
      <c r="F4435" s="18" t="inlineStr">
        <is>
          <t>spline value</t>
        </is>
      </c>
      <c r="G4435" s="18" t="n"/>
      <c r="H4435" s="33" t="n">
        <v>25.3</v>
      </c>
      <c r="I4435" s="33" t="n"/>
      <c r="J4435" s="33" t="n"/>
      <c r="K4435" s="34" t="n">
        <v>-0.3591194589631964</v>
      </c>
      <c r="L4435" s="35">
        <f>IF(ISNUMBER(K4435),EXP(K4435),"")</f>
        <v/>
      </c>
      <c r="M4435" s="18" t="inlineStr">
        <is>
          <t>every value from 0 to 60 in steps of 0.1</t>
        </is>
      </c>
      <c r="N4435" s="18" t="inlineStr">
        <is>
          <t>contents|small|elevation_m</t>
        </is>
      </c>
    </row>
    <row r="4436">
      <c r="B4436" s="18" t="inlineStr">
        <is>
          <t>contents|small|elevation_m|25.4</t>
        </is>
      </c>
      <c r="C4436" s="18" t="inlineStr">
        <is>
          <t>contents</t>
        </is>
      </c>
      <c r="D4436" s="18" t="inlineStr">
        <is>
          <t>small</t>
        </is>
      </c>
      <c r="E4436" s="18" t="inlineStr">
        <is>
          <t>elevation_m</t>
        </is>
      </c>
      <c r="F4436" s="18" t="inlineStr">
        <is>
          <t>spline value</t>
        </is>
      </c>
      <c r="G4436" s="18" t="n"/>
      <c r="H4436" s="33" t="n">
        <v>25.4</v>
      </c>
      <c r="I4436" s="33" t="n"/>
      <c r="J4436" s="33" t="n"/>
      <c r="K4436" s="34" t="n">
        <v>-0.3587242934001846</v>
      </c>
      <c r="L4436" s="35">
        <f>IF(ISNUMBER(K4436),EXP(K4436),"")</f>
        <v/>
      </c>
      <c r="M4436" s="18" t="inlineStr">
        <is>
          <t>every value from 0 to 60 in steps of 0.1</t>
        </is>
      </c>
      <c r="N4436" s="18" t="inlineStr">
        <is>
          <t>contents|small|elevation_m</t>
        </is>
      </c>
    </row>
    <row r="4437">
      <c r="B4437" s="18" t="inlineStr">
        <is>
          <t>contents|small|elevation_m|25.5</t>
        </is>
      </c>
      <c r="C4437" s="18" t="inlineStr">
        <is>
          <t>contents</t>
        </is>
      </c>
      <c r="D4437" s="18" t="inlineStr">
        <is>
          <t>small</t>
        </is>
      </c>
      <c r="E4437" s="18" t="inlineStr">
        <is>
          <t>elevation_m</t>
        </is>
      </c>
      <c r="F4437" s="18" t="inlineStr">
        <is>
          <t>spline value</t>
        </is>
      </c>
      <c r="G4437" s="18" t="n"/>
      <c r="H4437" s="33" t="n">
        <v>25.5</v>
      </c>
      <c r="I4437" s="33" t="n"/>
      <c r="J4437" s="33" t="n"/>
      <c r="K4437" s="34" t="n">
        <v>-0.3583267734227526</v>
      </c>
      <c r="L4437" s="35">
        <f>IF(ISNUMBER(K4437),EXP(K4437),"")</f>
        <v/>
      </c>
      <c r="M4437" s="18" t="inlineStr">
        <is>
          <t>every value from 0 to 60 in steps of 0.1</t>
        </is>
      </c>
      <c r="N4437" s="18" t="inlineStr">
        <is>
          <t>contents|small|elevation_m</t>
        </is>
      </c>
    </row>
    <row r="4438">
      <c r="B4438" s="18" t="inlineStr">
        <is>
          <t>contents|small|elevation_m|25.6</t>
        </is>
      </c>
      <c r="C4438" s="18" t="inlineStr">
        <is>
          <t>contents</t>
        </is>
      </c>
      <c r="D4438" s="18" t="inlineStr">
        <is>
          <t>small</t>
        </is>
      </c>
      <c r="E4438" s="18" t="inlineStr">
        <is>
          <t>elevation_m</t>
        </is>
      </c>
      <c r="F4438" s="18" t="inlineStr">
        <is>
          <t>spline value</t>
        </is>
      </c>
      <c r="G4438" s="18" t="n"/>
      <c r="H4438" s="33" t="n">
        <v>25.6</v>
      </c>
      <c r="I4438" s="33" t="n"/>
      <c r="J4438" s="33" t="n"/>
      <c r="K4438" s="34" t="n">
        <v>-0.3579269099948449</v>
      </c>
      <c r="L4438" s="35">
        <f>IF(ISNUMBER(K4438),EXP(K4438),"")</f>
        <v/>
      </c>
      <c r="M4438" s="18" t="inlineStr">
        <is>
          <t>every value from 0 to 60 in steps of 0.1</t>
        </is>
      </c>
      <c r="N4438" s="18" t="inlineStr">
        <is>
          <t>contents|small|elevation_m</t>
        </is>
      </c>
    </row>
    <row r="4439">
      <c r="B4439" s="18" t="inlineStr">
        <is>
          <t>contents|small|elevation_m|25.7</t>
        </is>
      </c>
      <c r="C4439" s="18" t="inlineStr">
        <is>
          <t>contents</t>
        </is>
      </c>
      <c r="D4439" s="18" t="inlineStr">
        <is>
          <t>small</t>
        </is>
      </c>
      <c r="E4439" s="18" t="inlineStr">
        <is>
          <t>elevation_m</t>
        </is>
      </c>
      <c r="F4439" s="18" t="inlineStr">
        <is>
          <t>spline value</t>
        </is>
      </c>
      <c r="G4439" s="18" t="n"/>
      <c r="H4439" s="33" t="n">
        <v>25.7</v>
      </c>
      <c r="I4439" s="33" t="n"/>
      <c r="J4439" s="33" t="n"/>
      <c r="K4439" s="34" t="n">
        <v>-0.3575247140804065</v>
      </c>
      <c r="L4439" s="35">
        <f>IF(ISNUMBER(K4439),EXP(K4439),"")</f>
        <v/>
      </c>
      <c r="M4439" s="18" t="inlineStr">
        <is>
          <t>every value from 0 to 60 in steps of 0.1</t>
        </is>
      </c>
      <c r="N4439" s="18" t="inlineStr">
        <is>
          <t>contents|small|elevation_m</t>
        </is>
      </c>
    </row>
    <row r="4440">
      <c r="B4440" s="18" t="inlineStr">
        <is>
          <t>contents|small|elevation_m|25.8</t>
        </is>
      </c>
      <c r="C4440" s="18" t="inlineStr">
        <is>
          <t>contents</t>
        </is>
      </c>
      <c r="D4440" s="18" t="inlineStr">
        <is>
          <t>small</t>
        </is>
      </c>
      <c r="E4440" s="18" t="inlineStr">
        <is>
          <t>elevation_m</t>
        </is>
      </c>
      <c r="F4440" s="18" t="inlineStr">
        <is>
          <t>spline value</t>
        </is>
      </c>
      <c r="G4440" s="18" t="n"/>
      <c r="H4440" s="33" t="n">
        <v>25.8</v>
      </c>
      <c r="I4440" s="33" t="n"/>
      <c r="J4440" s="33" t="n"/>
      <c r="K4440" s="34" t="n">
        <v>-0.3571201966433819</v>
      </c>
      <c r="L4440" s="35">
        <f>IF(ISNUMBER(K4440),EXP(K4440),"")</f>
        <v/>
      </c>
      <c r="M4440" s="18" t="inlineStr">
        <is>
          <t>every value from 0 to 60 in steps of 0.1</t>
        </is>
      </c>
      <c r="N4440" s="18" t="inlineStr">
        <is>
          <t>contents|small|elevation_m</t>
        </is>
      </c>
    </row>
    <row r="4441">
      <c r="B4441" s="18" t="inlineStr">
        <is>
          <t>contents|small|elevation_m|25.9</t>
        </is>
      </c>
      <c r="C4441" s="18" t="inlineStr">
        <is>
          <t>contents</t>
        </is>
      </c>
      <c r="D4441" s="18" t="inlineStr">
        <is>
          <t>small</t>
        </is>
      </c>
      <c r="E4441" s="18" t="inlineStr">
        <is>
          <t>elevation_m</t>
        </is>
      </c>
      <c r="F4441" s="18" t="inlineStr">
        <is>
          <t>spline value</t>
        </is>
      </c>
      <c r="G4441" s="18" t="n"/>
      <c r="H4441" s="33" t="n">
        <v>25.9</v>
      </c>
      <c r="I4441" s="33" t="n"/>
      <c r="J4441" s="33" t="n"/>
      <c r="K4441" s="34" t="n">
        <v>-0.3567133686477164</v>
      </c>
      <c r="L4441" s="35">
        <f>IF(ISNUMBER(K4441),EXP(K4441),"")</f>
        <v/>
      </c>
      <c r="M4441" s="18" t="inlineStr">
        <is>
          <t>every value from 0 to 60 in steps of 0.1</t>
        </is>
      </c>
      <c r="N4441" s="18" t="inlineStr">
        <is>
          <t>contents|small|elevation_m</t>
        </is>
      </c>
    </row>
    <row r="4442">
      <c r="B4442" s="18" t="inlineStr">
        <is>
          <t>contents|small|elevation_m|26.0</t>
        </is>
      </c>
      <c r="C4442" s="18" t="inlineStr">
        <is>
          <t>contents</t>
        </is>
      </c>
      <c r="D4442" s="18" t="inlineStr">
        <is>
          <t>small</t>
        </is>
      </c>
      <c r="E4442" s="18" t="inlineStr">
        <is>
          <t>elevation_m</t>
        </is>
      </c>
      <c r="F4442" s="18" t="inlineStr">
        <is>
          <t>spline value</t>
        </is>
      </c>
      <c r="G4442" s="18" t="n"/>
      <c r="H4442" s="33" t="n">
        <v>26</v>
      </c>
      <c r="I4442" s="33" t="n"/>
      <c r="J4442" s="33" t="n"/>
      <c r="K4442" s="34" t="n">
        <v>-0.3563042410573543</v>
      </c>
      <c r="L4442" s="35">
        <f>IF(ISNUMBER(K4442),EXP(K4442),"")</f>
        <v/>
      </c>
      <c r="M4442" s="18" t="inlineStr">
        <is>
          <t>every value from 0 to 60 in steps of 0.1</t>
        </is>
      </c>
      <c r="N4442" s="18" t="inlineStr">
        <is>
          <t>contents|small|elevation_m</t>
        </is>
      </c>
    </row>
    <row r="4443">
      <c r="B4443" s="18" t="inlineStr">
        <is>
          <t>contents|small|elevation_m|26.1</t>
        </is>
      </c>
      <c r="C4443" s="18" t="inlineStr">
        <is>
          <t>contents</t>
        </is>
      </c>
      <c r="D4443" s="18" t="inlineStr">
        <is>
          <t>small</t>
        </is>
      </c>
      <c r="E4443" s="18" t="inlineStr">
        <is>
          <t>elevation_m</t>
        </is>
      </c>
      <c r="F4443" s="18" t="inlineStr">
        <is>
          <t>spline value</t>
        </is>
      </c>
      <c r="G4443" s="18" t="n"/>
      <c r="H4443" s="33" t="n">
        <v>26.1</v>
      </c>
      <c r="I4443" s="33" t="n"/>
      <c r="J4443" s="33" t="n"/>
      <c r="K4443" s="34" t="n">
        <v>-0.3558928248362409</v>
      </c>
      <c r="L4443" s="35">
        <f>IF(ISNUMBER(K4443),EXP(K4443),"")</f>
        <v/>
      </c>
      <c r="M4443" s="18" t="inlineStr">
        <is>
          <t>every value from 0 to 60 in steps of 0.1</t>
        </is>
      </c>
      <c r="N4443" s="18" t="inlineStr">
        <is>
          <t>contents|small|elevation_m</t>
        </is>
      </c>
    </row>
    <row r="4444">
      <c r="B4444" s="18" t="inlineStr">
        <is>
          <t>contents|small|elevation_m|26.2</t>
        </is>
      </c>
      <c r="C4444" s="18" t="inlineStr">
        <is>
          <t>contents</t>
        </is>
      </c>
      <c r="D4444" s="18" t="inlineStr">
        <is>
          <t>small</t>
        </is>
      </c>
      <c r="E4444" s="18" t="inlineStr">
        <is>
          <t>elevation_m</t>
        </is>
      </c>
      <c r="F4444" s="18" t="inlineStr">
        <is>
          <t>spline value</t>
        </is>
      </c>
      <c r="G4444" s="18" t="n"/>
      <c r="H4444" s="33" t="n">
        <v>26.2</v>
      </c>
      <c r="I4444" s="33" t="n"/>
      <c r="J4444" s="33" t="n"/>
      <c r="K4444" s="34" t="n">
        <v>-0.3554791309483204</v>
      </c>
      <c r="L4444" s="35">
        <f>IF(ISNUMBER(K4444),EXP(K4444),"")</f>
        <v/>
      </c>
      <c r="M4444" s="18" t="inlineStr">
        <is>
          <t>every value from 0 to 60 in steps of 0.1</t>
        </is>
      </c>
      <c r="N4444" s="18" t="inlineStr">
        <is>
          <t>contents|small|elevation_m</t>
        </is>
      </c>
    </row>
    <row r="4445">
      <c r="B4445" s="18" t="inlineStr">
        <is>
          <t>contents|small|elevation_m|26.3</t>
        </is>
      </c>
      <c r="C4445" s="18" t="inlineStr">
        <is>
          <t>contents</t>
        </is>
      </c>
      <c r="D4445" s="18" t="inlineStr">
        <is>
          <t>small</t>
        </is>
      </c>
      <c r="E4445" s="18" t="inlineStr">
        <is>
          <t>elevation_m</t>
        </is>
      </c>
      <c r="F4445" s="18" t="inlineStr">
        <is>
          <t>spline value</t>
        </is>
      </c>
      <c r="G4445" s="18" t="n"/>
      <c r="H4445" s="33" t="n">
        <v>26.3</v>
      </c>
      <c r="I4445" s="33" t="n"/>
      <c r="J4445" s="33" t="n"/>
      <c r="K4445" s="34" t="n">
        <v>-0.355063170357538</v>
      </c>
      <c r="L4445" s="35">
        <f>IF(ISNUMBER(K4445),EXP(K4445),"")</f>
        <v/>
      </c>
      <c r="M4445" s="18" t="inlineStr">
        <is>
          <t>every value from 0 to 60 in steps of 0.1</t>
        </is>
      </c>
      <c r="N4445" s="18" t="inlineStr">
        <is>
          <t>contents|small|elevation_m</t>
        </is>
      </c>
    </row>
    <row r="4446">
      <c r="B4446" s="18" t="inlineStr">
        <is>
          <t>contents|small|elevation_m|26.4</t>
        </is>
      </c>
      <c r="C4446" s="18" t="inlineStr">
        <is>
          <t>contents</t>
        </is>
      </c>
      <c r="D4446" s="18" t="inlineStr">
        <is>
          <t>small</t>
        </is>
      </c>
      <c r="E4446" s="18" t="inlineStr">
        <is>
          <t>elevation_m</t>
        </is>
      </c>
      <c r="F4446" s="18" t="inlineStr">
        <is>
          <t>spline value</t>
        </is>
      </c>
      <c r="G4446" s="18" t="n"/>
      <c r="H4446" s="33" t="n">
        <v>26.4</v>
      </c>
      <c r="I4446" s="33" t="n"/>
      <c r="J4446" s="33" t="n"/>
      <c r="K4446" s="34" t="n">
        <v>-0.3546449540278384</v>
      </c>
      <c r="L4446" s="35">
        <f>IF(ISNUMBER(K4446),EXP(K4446),"")</f>
        <v/>
      </c>
      <c r="M4446" s="18" t="inlineStr">
        <is>
          <t>every value from 0 to 60 in steps of 0.1</t>
        </is>
      </c>
      <c r="N4446" s="18" t="inlineStr">
        <is>
          <t>contents|small|elevation_m</t>
        </is>
      </c>
    </row>
    <row r="4447">
      <c r="B4447" s="18" t="inlineStr">
        <is>
          <t>contents|small|elevation_m|26.5</t>
        </is>
      </c>
      <c r="C4447" s="18" t="inlineStr">
        <is>
          <t>contents</t>
        </is>
      </c>
      <c r="D4447" s="18" t="inlineStr">
        <is>
          <t>small</t>
        </is>
      </c>
      <c r="E4447" s="18" t="inlineStr">
        <is>
          <t>elevation_m</t>
        </is>
      </c>
      <c r="F4447" s="18" t="inlineStr">
        <is>
          <t>spline value</t>
        </is>
      </c>
      <c r="G4447" s="18" t="n"/>
      <c r="H4447" s="33" t="n">
        <v>26.5</v>
      </c>
      <c r="I4447" s="33" t="n"/>
      <c r="J4447" s="33" t="n"/>
      <c r="K4447" s="34" t="n">
        <v>-0.3542244929231664</v>
      </c>
      <c r="L4447" s="35">
        <f>IF(ISNUMBER(K4447),EXP(K4447),"")</f>
        <v/>
      </c>
      <c r="M4447" s="18" t="inlineStr">
        <is>
          <t>every value from 0 to 60 in steps of 0.1</t>
        </is>
      </c>
      <c r="N4447" s="18" t="inlineStr">
        <is>
          <t>contents|small|elevation_m</t>
        </is>
      </c>
    </row>
    <row r="4448">
      <c r="B4448" s="18" t="inlineStr">
        <is>
          <t>contents|small|elevation_m|26.6</t>
        </is>
      </c>
      <c r="C4448" s="18" t="inlineStr">
        <is>
          <t>contents</t>
        </is>
      </c>
      <c r="D4448" s="18" t="inlineStr">
        <is>
          <t>small</t>
        </is>
      </c>
      <c r="E4448" s="18" t="inlineStr">
        <is>
          <t>elevation_m</t>
        </is>
      </c>
      <c r="F4448" s="18" t="inlineStr">
        <is>
          <t>spline value</t>
        </is>
      </c>
      <c r="G4448" s="18" t="n"/>
      <c r="H4448" s="33" t="n">
        <v>26.6</v>
      </c>
      <c r="I4448" s="33" t="n"/>
      <c r="J4448" s="33" t="n"/>
      <c r="K4448" s="34" t="n">
        <v>-0.3538017980074669</v>
      </c>
      <c r="L4448" s="35">
        <f>IF(ISNUMBER(K4448),EXP(K4448),"")</f>
        <v/>
      </c>
      <c r="M4448" s="18" t="inlineStr">
        <is>
          <t>every value from 0 to 60 in steps of 0.1</t>
        </is>
      </c>
      <c r="N4448" s="18" t="inlineStr">
        <is>
          <t>contents|small|elevation_m</t>
        </is>
      </c>
    </row>
    <row r="4449">
      <c r="B4449" s="18" t="inlineStr">
        <is>
          <t>contents|small|elevation_m|26.7</t>
        </is>
      </c>
      <c r="C4449" s="18" t="inlineStr">
        <is>
          <t>contents</t>
        </is>
      </c>
      <c r="D4449" s="18" t="inlineStr">
        <is>
          <t>small</t>
        </is>
      </c>
      <c r="E4449" s="18" t="inlineStr">
        <is>
          <t>elevation_m</t>
        </is>
      </c>
      <c r="F4449" s="18" t="inlineStr">
        <is>
          <t>spline value</t>
        </is>
      </c>
      <c r="G4449" s="18" t="n"/>
      <c r="H4449" s="33" t="n">
        <v>26.7</v>
      </c>
      <c r="I4449" s="33" t="n"/>
      <c r="J4449" s="33" t="n"/>
      <c r="K4449" s="34" t="n">
        <v>-0.3533768802446846</v>
      </c>
      <c r="L4449" s="35">
        <f>IF(ISNUMBER(K4449),EXP(K4449),"")</f>
        <v/>
      </c>
      <c r="M4449" s="18" t="inlineStr">
        <is>
          <t>every value from 0 to 60 in steps of 0.1</t>
        </is>
      </c>
      <c r="N4449" s="18" t="inlineStr">
        <is>
          <t>contents|small|elevation_m</t>
        </is>
      </c>
    </row>
    <row r="4450">
      <c r="B4450" s="18" t="inlineStr">
        <is>
          <t>contents|small|elevation_m|26.8</t>
        </is>
      </c>
      <c r="C4450" s="18" t="inlineStr">
        <is>
          <t>contents</t>
        </is>
      </c>
      <c r="D4450" s="18" t="inlineStr">
        <is>
          <t>small</t>
        </is>
      </c>
      <c r="E4450" s="18" t="inlineStr">
        <is>
          <t>elevation_m</t>
        </is>
      </c>
      <c r="F4450" s="18" t="inlineStr">
        <is>
          <t>spline value</t>
        </is>
      </c>
      <c r="G4450" s="18" t="n"/>
      <c r="H4450" s="33" t="n">
        <v>26.8</v>
      </c>
      <c r="I4450" s="33" t="n"/>
      <c r="J4450" s="33" t="n"/>
      <c r="K4450" s="34" t="n">
        <v>-0.3529497505987642</v>
      </c>
      <c r="L4450" s="35">
        <f>IF(ISNUMBER(K4450),EXP(K4450),"")</f>
        <v/>
      </c>
      <c r="M4450" s="18" t="inlineStr">
        <is>
          <t>every value from 0 to 60 in steps of 0.1</t>
        </is>
      </c>
      <c r="N4450" s="18" t="inlineStr">
        <is>
          <t>contents|small|elevation_m</t>
        </is>
      </c>
    </row>
    <row r="4451">
      <c r="B4451" s="18" t="inlineStr">
        <is>
          <t>contents|small|elevation_m|26.9</t>
        </is>
      </c>
      <c r="C4451" s="18" t="inlineStr">
        <is>
          <t>contents</t>
        </is>
      </c>
      <c r="D4451" s="18" t="inlineStr">
        <is>
          <t>small</t>
        </is>
      </c>
      <c r="E4451" s="18" t="inlineStr">
        <is>
          <t>elevation_m</t>
        </is>
      </c>
      <c r="F4451" s="18" t="inlineStr">
        <is>
          <t>spline value</t>
        </is>
      </c>
      <c r="G4451" s="18" t="n"/>
      <c r="H4451" s="33" t="n">
        <v>26.9</v>
      </c>
      <c r="I4451" s="33" t="n"/>
      <c r="J4451" s="33" t="n"/>
      <c r="K4451" s="34" t="n">
        <v>-0.3525204200336506</v>
      </c>
      <c r="L4451" s="35">
        <f>IF(ISNUMBER(K4451),EXP(K4451),"")</f>
        <v/>
      </c>
      <c r="M4451" s="18" t="inlineStr">
        <is>
          <t>every value from 0 to 60 in steps of 0.1</t>
        </is>
      </c>
      <c r="N4451" s="18" t="inlineStr">
        <is>
          <t>contents|small|elevation_m</t>
        </is>
      </c>
    </row>
    <row r="4452">
      <c r="B4452" s="18" t="inlineStr">
        <is>
          <t>contents|small|elevation_m|27.0</t>
        </is>
      </c>
      <c r="C4452" s="18" t="inlineStr">
        <is>
          <t>contents</t>
        </is>
      </c>
      <c r="D4452" s="18" t="inlineStr">
        <is>
          <t>small</t>
        </is>
      </c>
      <c r="E4452" s="18" t="inlineStr">
        <is>
          <t>elevation_m</t>
        </is>
      </c>
      <c r="F4452" s="18" t="inlineStr">
        <is>
          <t>spline value</t>
        </is>
      </c>
      <c r="G4452" s="18" t="n"/>
      <c r="H4452" s="33" t="n">
        <v>27</v>
      </c>
      <c r="I4452" s="33" t="n"/>
      <c r="J4452" s="33" t="n"/>
      <c r="K4452" s="34" t="n">
        <v>-0.3520888995132886</v>
      </c>
      <c r="L4452" s="35">
        <f>IF(ISNUMBER(K4452),EXP(K4452),"")</f>
        <v/>
      </c>
      <c r="M4452" s="18" t="inlineStr">
        <is>
          <t>every value from 0 to 60 in steps of 0.1</t>
        </is>
      </c>
      <c r="N4452" s="18" t="inlineStr">
        <is>
          <t>contents|small|elevation_m</t>
        </is>
      </c>
    </row>
    <row r="4453">
      <c r="B4453" s="18" t="inlineStr">
        <is>
          <t>contents|small|elevation_m|27.1</t>
        </is>
      </c>
      <c r="C4453" s="18" t="inlineStr">
        <is>
          <t>contents</t>
        </is>
      </c>
      <c r="D4453" s="18" t="inlineStr">
        <is>
          <t>small</t>
        </is>
      </c>
      <c r="E4453" s="18" t="inlineStr">
        <is>
          <t>elevation_m</t>
        </is>
      </c>
      <c r="F4453" s="18" t="inlineStr">
        <is>
          <t>spline value</t>
        </is>
      </c>
      <c r="G4453" s="18" t="n"/>
      <c r="H4453" s="33" t="n">
        <v>27.1</v>
      </c>
      <c r="I4453" s="33" t="n"/>
      <c r="J4453" s="33" t="n"/>
      <c r="K4453" s="34" t="n">
        <v>-0.3516552000016231</v>
      </c>
      <c r="L4453" s="35">
        <f>IF(ISNUMBER(K4453),EXP(K4453),"")</f>
        <v/>
      </c>
      <c r="M4453" s="18" t="inlineStr">
        <is>
          <t>every value from 0 to 60 in steps of 0.1</t>
        </is>
      </c>
      <c r="N4453" s="18" t="inlineStr">
        <is>
          <t>contents|small|elevation_m</t>
        </is>
      </c>
    </row>
    <row r="4454">
      <c r="B4454" s="18" t="inlineStr">
        <is>
          <t>contents|small|elevation_m|27.2</t>
        </is>
      </c>
      <c r="C4454" s="18" t="inlineStr">
        <is>
          <t>contents</t>
        </is>
      </c>
      <c r="D4454" s="18" t="inlineStr">
        <is>
          <t>small</t>
        </is>
      </c>
      <c r="E4454" s="18" t="inlineStr">
        <is>
          <t>elevation_m</t>
        </is>
      </c>
      <c r="F4454" s="18" t="inlineStr">
        <is>
          <t>spline value</t>
        </is>
      </c>
      <c r="G4454" s="18" t="n"/>
      <c r="H4454" s="33" t="n">
        <v>27.2</v>
      </c>
      <c r="I4454" s="33" t="n"/>
      <c r="J4454" s="33" t="n"/>
      <c r="K4454" s="34" t="n">
        <v>-0.3512193324625987</v>
      </c>
      <c r="L4454" s="35">
        <f>IF(ISNUMBER(K4454),EXP(K4454),"")</f>
        <v/>
      </c>
      <c r="M4454" s="18" t="inlineStr">
        <is>
          <t>every value from 0 to 60 in steps of 0.1</t>
        </is>
      </c>
      <c r="N4454" s="18" t="inlineStr">
        <is>
          <t>contents|small|elevation_m</t>
        </is>
      </c>
    </row>
    <row r="4455">
      <c r="B4455" s="18" t="inlineStr">
        <is>
          <t>contents|small|elevation_m|27.3</t>
        </is>
      </c>
      <c r="C4455" s="18" t="inlineStr">
        <is>
          <t>contents</t>
        </is>
      </c>
      <c r="D4455" s="18" t="inlineStr">
        <is>
          <t>small</t>
        </is>
      </c>
      <c r="E4455" s="18" t="inlineStr">
        <is>
          <t>elevation_m</t>
        </is>
      </c>
      <c r="F4455" s="18" t="inlineStr">
        <is>
          <t>spline value</t>
        </is>
      </c>
      <c r="G4455" s="18" t="n"/>
      <c r="H4455" s="33" t="n">
        <v>27.3</v>
      </c>
      <c r="I4455" s="33" t="n"/>
      <c r="J4455" s="33" t="n"/>
      <c r="K4455" s="34" t="n">
        <v>-0.3507813078601602</v>
      </c>
      <c r="L4455" s="35">
        <f>IF(ISNUMBER(K4455),EXP(K4455),"")</f>
        <v/>
      </c>
      <c r="M4455" s="18" t="inlineStr">
        <is>
          <t>every value from 0 to 60 in steps of 0.1</t>
        </is>
      </c>
      <c r="N4455" s="18" t="inlineStr">
        <is>
          <t>contents|small|elevation_m</t>
        </is>
      </c>
    </row>
    <row r="4456">
      <c r="B4456" s="18" t="inlineStr">
        <is>
          <t>contents|small|elevation_m|27.4</t>
        </is>
      </c>
      <c r="C4456" s="18" t="inlineStr">
        <is>
          <t>contents</t>
        </is>
      </c>
      <c r="D4456" s="18" t="inlineStr">
        <is>
          <t>small</t>
        </is>
      </c>
      <c r="E4456" s="18" t="inlineStr">
        <is>
          <t>elevation_m</t>
        </is>
      </c>
      <c r="F4456" s="18" t="inlineStr">
        <is>
          <t>spline value</t>
        </is>
      </c>
      <c r="G4456" s="18" t="n"/>
      <c r="H4456" s="33" t="n">
        <v>27.4</v>
      </c>
      <c r="I4456" s="33" t="n"/>
      <c r="J4456" s="33" t="n"/>
      <c r="K4456" s="34" t="n">
        <v>-0.3503411371582526</v>
      </c>
      <c r="L4456" s="35">
        <f>IF(ISNUMBER(K4456),EXP(K4456),"")</f>
        <v/>
      </c>
      <c r="M4456" s="18" t="inlineStr">
        <is>
          <t>every value from 0 to 60 in steps of 0.1</t>
        </is>
      </c>
      <c r="N4456" s="18" t="inlineStr">
        <is>
          <t>contents|small|elevation_m</t>
        </is>
      </c>
    </row>
    <row r="4457">
      <c r="B4457" s="18" t="inlineStr">
        <is>
          <t>contents|small|elevation_m|27.5</t>
        </is>
      </c>
      <c r="C4457" s="18" t="inlineStr">
        <is>
          <t>contents</t>
        </is>
      </c>
      <c r="D4457" s="18" t="inlineStr">
        <is>
          <t>small</t>
        </is>
      </c>
      <c r="E4457" s="18" t="inlineStr">
        <is>
          <t>elevation_m</t>
        </is>
      </c>
      <c r="F4457" s="18" t="inlineStr">
        <is>
          <t>spline value</t>
        </is>
      </c>
      <c r="G4457" s="18" t="n"/>
      <c r="H4457" s="33" t="n">
        <v>27.5</v>
      </c>
      <c r="I4457" s="33" t="n"/>
      <c r="J4457" s="33" t="n"/>
      <c r="K4457" s="34" t="n">
        <v>-0.3498988313208206</v>
      </c>
      <c r="L4457" s="35">
        <f>IF(ISNUMBER(K4457),EXP(K4457),"")</f>
        <v/>
      </c>
      <c r="M4457" s="18" t="inlineStr">
        <is>
          <t>every value from 0 to 60 in steps of 0.1</t>
        </is>
      </c>
      <c r="N4457" s="18" t="inlineStr">
        <is>
          <t>contents|small|elevation_m</t>
        </is>
      </c>
    </row>
    <row r="4458">
      <c r="B4458" s="18" t="inlineStr">
        <is>
          <t>contents|small|elevation_m|27.6</t>
        </is>
      </c>
      <c r="C4458" s="18" t="inlineStr">
        <is>
          <t>contents</t>
        </is>
      </c>
      <c r="D4458" s="18" t="inlineStr">
        <is>
          <t>small</t>
        </is>
      </c>
      <c r="E4458" s="18" t="inlineStr">
        <is>
          <t>elevation_m</t>
        </is>
      </c>
      <c r="F4458" s="18" t="inlineStr">
        <is>
          <t>spline value</t>
        </is>
      </c>
      <c r="G4458" s="18" t="n"/>
      <c r="H4458" s="33" t="n">
        <v>27.6</v>
      </c>
      <c r="I4458" s="33" t="n"/>
      <c r="J4458" s="33" t="n"/>
      <c r="K4458" s="34" t="n">
        <v>-0.349454401311809</v>
      </c>
      <c r="L4458" s="35">
        <f>IF(ISNUMBER(K4458),EXP(K4458),"")</f>
        <v/>
      </c>
      <c r="M4458" s="18" t="inlineStr">
        <is>
          <t>every value from 0 to 60 in steps of 0.1</t>
        </is>
      </c>
      <c r="N4458" s="18" t="inlineStr">
        <is>
          <t>contents|small|elevation_m</t>
        </is>
      </c>
    </row>
    <row r="4459">
      <c r="B4459" s="18" t="inlineStr">
        <is>
          <t>contents|small|elevation_m|27.7</t>
        </is>
      </c>
      <c r="C4459" s="18" t="inlineStr">
        <is>
          <t>contents</t>
        </is>
      </c>
      <c r="D4459" s="18" t="inlineStr">
        <is>
          <t>small</t>
        </is>
      </c>
      <c r="E4459" s="18" t="inlineStr">
        <is>
          <t>elevation_m</t>
        </is>
      </c>
      <c r="F4459" s="18" t="inlineStr">
        <is>
          <t>spline value</t>
        </is>
      </c>
      <c r="G4459" s="18" t="n"/>
      <c r="H4459" s="33" t="n">
        <v>27.7</v>
      </c>
      <c r="I4459" s="33" t="n"/>
      <c r="J4459" s="33" t="n"/>
      <c r="K4459" s="34" t="n">
        <v>-0.3490078580951624</v>
      </c>
      <c r="L4459" s="35">
        <f>IF(ISNUMBER(K4459),EXP(K4459),"")</f>
        <v/>
      </c>
      <c r="M4459" s="18" t="inlineStr">
        <is>
          <t>every value from 0 to 60 in steps of 0.1</t>
        </is>
      </c>
      <c r="N4459" s="18" t="inlineStr">
        <is>
          <t>contents|small|elevation_m</t>
        </is>
      </c>
    </row>
    <row r="4460">
      <c r="B4460" s="18" t="inlineStr">
        <is>
          <t>contents|small|elevation_m|27.8</t>
        </is>
      </c>
      <c r="C4460" s="18" t="inlineStr">
        <is>
          <t>contents</t>
        </is>
      </c>
      <c r="D4460" s="18" t="inlineStr">
        <is>
          <t>small</t>
        </is>
      </c>
      <c r="E4460" s="18" t="inlineStr">
        <is>
          <t>elevation_m</t>
        </is>
      </c>
      <c r="F4460" s="18" t="inlineStr">
        <is>
          <t>spline value</t>
        </is>
      </c>
      <c r="G4460" s="18" t="n"/>
      <c r="H4460" s="33" t="n">
        <v>27.8</v>
      </c>
      <c r="I4460" s="33" t="n"/>
      <c r="J4460" s="33" t="n"/>
      <c r="K4460" s="34" t="n">
        <v>-0.3485592126348259</v>
      </c>
      <c r="L4460" s="35">
        <f>IF(ISNUMBER(K4460),EXP(K4460),"")</f>
        <v/>
      </c>
      <c r="M4460" s="18" t="inlineStr">
        <is>
          <t>every value from 0 to 60 in steps of 0.1</t>
        </is>
      </c>
      <c r="N4460" s="18" t="inlineStr">
        <is>
          <t>contents|small|elevation_m</t>
        </is>
      </c>
    </row>
    <row r="4461">
      <c r="B4461" s="18" t="inlineStr">
        <is>
          <t>contents|small|elevation_m|27.9</t>
        </is>
      </c>
      <c r="C4461" s="18" t="inlineStr">
        <is>
          <t>contents</t>
        </is>
      </c>
      <c r="D4461" s="18" t="inlineStr">
        <is>
          <t>small</t>
        </is>
      </c>
      <c r="E4461" s="18" t="inlineStr">
        <is>
          <t>elevation_m</t>
        </is>
      </c>
      <c r="F4461" s="18" t="inlineStr">
        <is>
          <t>spline value</t>
        </is>
      </c>
      <c r="G4461" s="18" t="n"/>
      <c r="H4461" s="33" t="n">
        <v>27.9</v>
      </c>
      <c r="I4461" s="33" t="n"/>
      <c r="J4461" s="33" t="n"/>
      <c r="K4461" s="34" t="n">
        <v>-0.3481084758947442</v>
      </c>
      <c r="L4461" s="35">
        <f>IF(ISNUMBER(K4461),EXP(K4461),"")</f>
        <v/>
      </c>
      <c r="M4461" s="18" t="inlineStr">
        <is>
          <t>every value from 0 to 60 in steps of 0.1</t>
        </is>
      </c>
      <c r="N4461" s="18" t="inlineStr">
        <is>
          <t>contents|small|elevation_m</t>
        </is>
      </c>
    </row>
    <row r="4462">
      <c r="B4462" s="18" t="inlineStr">
        <is>
          <t>contents|small|elevation_m|28.0</t>
        </is>
      </c>
      <c r="C4462" s="18" t="inlineStr">
        <is>
          <t>contents</t>
        </is>
      </c>
      <c r="D4462" s="18" t="inlineStr">
        <is>
          <t>small</t>
        </is>
      </c>
      <c r="E4462" s="18" t="inlineStr">
        <is>
          <t>elevation_m</t>
        </is>
      </c>
      <c r="F4462" s="18" t="inlineStr">
        <is>
          <t>spline value</t>
        </is>
      </c>
      <c r="G4462" s="18" t="n"/>
      <c r="H4462" s="33" t="n">
        <v>28</v>
      </c>
      <c r="I4462" s="33" t="n"/>
      <c r="J4462" s="33" t="n"/>
      <c r="K4462" s="34" t="n">
        <v>-0.347655658838862</v>
      </c>
      <c r="L4462" s="35">
        <f>IF(ISNUMBER(K4462),EXP(K4462),"")</f>
        <v/>
      </c>
      <c r="M4462" s="18" t="inlineStr">
        <is>
          <t>every value from 0 to 60 in steps of 0.1</t>
        </is>
      </c>
      <c r="N4462" s="18" t="inlineStr">
        <is>
          <t>contents|small|elevation_m</t>
        </is>
      </c>
    </row>
    <row r="4463">
      <c r="B4463" s="18" t="inlineStr">
        <is>
          <t>contents|small|elevation_m|28.1</t>
        </is>
      </c>
      <c r="C4463" s="18" t="inlineStr">
        <is>
          <t>contents</t>
        </is>
      </c>
      <c r="D4463" s="18" t="inlineStr">
        <is>
          <t>small</t>
        </is>
      </c>
      <c r="E4463" s="18" t="inlineStr">
        <is>
          <t>elevation_m</t>
        </is>
      </c>
      <c r="F4463" s="18" t="inlineStr">
        <is>
          <t>spline value</t>
        </is>
      </c>
      <c r="G4463" s="18" t="n"/>
      <c r="H4463" s="33" t="n">
        <v>28.1</v>
      </c>
      <c r="I4463" s="33" t="n"/>
      <c r="J4463" s="33" t="n"/>
      <c r="K4463" s="34" t="n">
        <v>-0.3472007724311242</v>
      </c>
      <c r="L4463" s="35">
        <f>IF(ISNUMBER(K4463),EXP(K4463),"")</f>
        <v/>
      </c>
      <c r="M4463" s="18" t="inlineStr">
        <is>
          <t>every value from 0 to 60 in steps of 0.1</t>
        </is>
      </c>
      <c r="N4463" s="18" t="inlineStr">
        <is>
          <t>contents|small|elevation_m</t>
        </is>
      </c>
    </row>
    <row r="4464">
      <c r="B4464" s="18" t="inlineStr">
        <is>
          <t>contents|small|elevation_m|28.2</t>
        </is>
      </c>
      <c r="C4464" s="18" t="inlineStr">
        <is>
          <t>contents</t>
        </is>
      </c>
      <c r="D4464" s="18" t="inlineStr">
        <is>
          <t>small</t>
        </is>
      </c>
      <c r="E4464" s="18" t="inlineStr">
        <is>
          <t>elevation_m</t>
        </is>
      </c>
      <c r="F4464" s="18" t="inlineStr">
        <is>
          <t>spline value</t>
        </is>
      </c>
      <c r="G4464" s="18" t="n"/>
      <c r="H4464" s="33" t="n">
        <v>28.2</v>
      </c>
      <c r="I4464" s="33" t="n"/>
      <c r="J4464" s="33" t="n"/>
      <c r="K4464" s="34" t="n">
        <v>-0.3467438276354756</v>
      </c>
      <c r="L4464" s="35">
        <f>IF(ISNUMBER(K4464),EXP(K4464),"")</f>
        <v/>
      </c>
      <c r="M4464" s="18" t="inlineStr">
        <is>
          <t>every value from 0 to 60 in steps of 0.1</t>
        </is>
      </c>
      <c r="N4464" s="18" t="inlineStr">
        <is>
          <t>contents|small|elevation_m</t>
        </is>
      </c>
    </row>
    <row r="4465">
      <c r="B4465" s="18" t="inlineStr">
        <is>
          <t>contents|small|elevation_m|28.3</t>
        </is>
      </c>
      <c r="C4465" s="18" t="inlineStr">
        <is>
          <t>contents</t>
        </is>
      </c>
      <c r="D4465" s="18" t="inlineStr">
        <is>
          <t>small</t>
        </is>
      </c>
      <c r="E4465" s="18" t="inlineStr">
        <is>
          <t>elevation_m</t>
        </is>
      </c>
      <c r="F4465" s="18" t="inlineStr">
        <is>
          <t>spline value</t>
        </is>
      </c>
      <c r="G4465" s="18" t="n"/>
      <c r="H4465" s="33" t="n">
        <v>28.3</v>
      </c>
      <c r="I4465" s="33" t="n"/>
      <c r="J4465" s="33" t="n"/>
      <c r="K4465" s="34" t="n">
        <v>-0.3462848354158609</v>
      </c>
      <c r="L4465" s="35">
        <f>IF(ISNUMBER(K4465),EXP(K4465),"")</f>
        <v/>
      </c>
      <c r="M4465" s="18" t="inlineStr">
        <is>
          <t>every value from 0 to 60 in steps of 0.1</t>
        </is>
      </c>
      <c r="N4465" s="18" t="inlineStr">
        <is>
          <t>contents|small|elevation_m</t>
        </is>
      </c>
    </row>
    <row r="4466">
      <c r="B4466" s="18" t="inlineStr">
        <is>
          <t>contents|small|elevation_m|28.4</t>
        </is>
      </c>
      <c r="C4466" s="18" t="inlineStr">
        <is>
          <t>contents</t>
        </is>
      </c>
      <c r="D4466" s="18" t="inlineStr">
        <is>
          <t>small</t>
        </is>
      </c>
      <c r="E4466" s="18" t="inlineStr">
        <is>
          <t>elevation_m</t>
        </is>
      </c>
      <c r="F4466" s="18" t="inlineStr">
        <is>
          <t>spline value</t>
        </is>
      </c>
      <c r="G4466" s="18" t="n"/>
      <c r="H4466" s="33" t="n">
        <v>28.4</v>
      </c>
      <c r="I4466" s="33" t="n"/>
      <c r="J4466" s="33" t="n"/>
      <c r="K4466" s="34" t="n">
        <v>-0.3458238067362249</v>
      </c>
      <c r="L4466" s="35">
        <f>IF(ISNUMBER(K4466),EXP(K4466),"")</f>
        <v/>
      </c>
      <c r="M4466" s="18" t="inlineStr">
        <is>
          <t>every value from 0 to 60 in steps of 0.1</t>
        </is>
      </c>
      <c r="N4466" s="18" t="inlineStr">
        <is>
          <t>contents|small|elevation_m</t>
        </is>
      </c>
    </row>
    <row r="4467">
      <c r="B4467" s="18" t="inlineStr">
        <is>
          <t>contents|small|elevation_m|28.5</t>
        </is>
      </c>
      <c r="C4467" s="18" t="inlineStr">
        <is>
          <t>contents</t>
        </is>
      </c>
      <c r="D4467" s="18" t="inlineStr">
        <is>
          <t>small</t>
        </is>
      </c>
      <c r="E4467" s="18" t="inlineStr">
        <is>
          <t>elevation_m</t>
        </is>
      </c>
      <c r="F4467" s="18" t="inlineStr">
        <is>
          <t>spline value</t>
        </is>
      </c>
      <c r="G4467" s="18" t="n"/>
      <c r="H4467" s="33" t="n">
        <v>28.5</v>
      </c>
      <c r="I4467" s="33" t="n"/>
      <c r="J4467" s="33" t="n"/>
      <c r="K4467" s="34" t="n">
        <v>-0.3453607525605126</v>
      </c>
      <c r="L4467" s="35">
        <f>IF(ISNUMBER(K4467),EXP(K4467),"")</f>
        <v/>
      </c>
      <c r="M4467" s="18" t="inlineStr">
        <is>
          <t>every value from 0 to 60 in steps of 0.1</t>
        </is>
      </c>
      <c r="N4467" s="18" t="inlineStr">
        <is>
          <t>contents|small|elevation_m</t>
        </is>
      </c>
    </row>
    <row r="4468">
      <c r="B4468" s="18" t="inlineStr">
        <is>
          <t>contents|small|elevation_m|28.6</t>
        </is>
      </c>
      <c r="C4468" s="18" t="inlineStr">
        <is>
          <t>contents</t>
        </is>
      </c>
      <c r="D4468" s="18" t="inlineStr">
        <is>
          <t>small</t>
        </is>
      </c>
      <c r="E4468" s="18" t="inlineStr">
        <is>
          <t>elevation_m</t>
        </is>
      </c>
      <c r="F4468" s="18" t="inlineStr">
        <is>
          <t>spline value</t>
        </is>
      </c>
      <c r="G4468" s="18" t="n"/>
      <c r="H4468" s="33" t="n">
        <v>28.6</v>
      </c>
      <c r="I4468" s="33" t="n"/>
      <c r="J4468" s="33" t="n"/>
      <c r="K4468" s="34" t="n">
        <v>-0.3448956838526686</v>
      </c>
      <c r="L4468" s="35">
        <f>IF(ISNUMBER(K4468),EXP(K4468),"")</f>
        <v/>
      </c>
      <c r="M4468" s="18" t="inlineStr">
        <is>
          <t>every value from 0 to 60 in steps of 0.1</t>
        </is>
      </c>
      <c r="N4468" s="18" t="inlineStr">
        <is>
          <t>contents|small|elevation_m</t>
        </is>
      </c>
    </row>
    <row r="4469">
      <c r="B4469" s="18" t="inlineStr">
        <is>
          <t>contents|small|elevation_m|28.7</t>
        </is>
      </c>
      <c r="C4469" s="18" t="inlineStr">
        <is>
          <t>contents</t>
        </is>
      </c>
      <c r="D4469" s="18" t="inlineStr">
        <is>
          <t>small</t>
        </is>
      </c>
      <c r="E4469" s="18" t="inlineStr">
        <is>
          <t>elevation_m</t>
        </is>
      </c>
      <c r="F4469" s="18" t="inlineStr">
        <is>
          <t>spline value</t>
        </is>
      </c>
      <c r="G4469" s="18" t="n"/>
      <c r="H4469" s="33" t="n">
        <v>28.7</v>
      </c>
      <c r="I4469" s="33" t="n"/>
      <c r="J4469" s="33" t="n"/>
      <c r="K4469" s="34" t="n">
        <v>-0.3444286115766377</v>
      </c>
      <c r="L4469" s="35">
        <f>IF(ISNUMBER(K4469),EXP(K4469),"")</f>
        <v/>
      </c>
      <c r="M4469" s="18" t="inlineStr">
        <is>
          <t>every value from 0 to 60 in steps of 0.1</t>
        </is>
      </c>
      <c r="N4469" s="18" t="inlineStr">
        <is>
          <t>contents|small|elevation_m</t>
        </is>
      </c>
    </row>
    <row r="4470">
      <c r="B4470" s="18" t="inlineStr">
        <is>
          <t>contents|small|elevation_m|28.8</t>
        </is>
      </c>
      <c r="C4470" s="18" t="inlineStr">
        <is>
          <t>contents</t>
        </is>
      </c>
      <c r="D4470" s="18" t="inlineStr">
        <is>
          <t>small</t>
        </is>
      </c>
      <c r="E4470" s="18" t="inlineStr">
        <is>
          <t>elevation_m</t>
        </is>
      </c>
      <c r="F4470" s="18" t="inlineStr">
        <is>
          <t>spline value</t>
        </is>
      </c>
      <c r="G4470" s="18" t="n"/>
      <c r="H4470" s="33" t="n">
        <v>28.8</v>
      </c>
      <c r="I4470" s="33" t="n"/>
      <c r="J4470" s="33" t="n"/>
      <c r="K4470" s="34" t="n">
        <v>-0.3439595466963647</v>
      </c>
      <c r="L4470" s="35">
        <f>IF(ISNUMBER(K4470),EXP(K4470),"")</f>
        <v/>
      </c>
      <c r="M4470" s="18" t="inlineStr">
        <is>
          <t>every value from 0 to 60 in steps of 0.1</t>
        </is>
      </c>
      <c r="N4470" s="18" t="inlineStr">
        <is>
          <t>contents|small|elevation_m</t>
        </is>
      </c>
    </row>
    <row r="4471">
      <c r="B4471" s="18" t="inlineStr">
        <is>
          <t>contents|small|elevation_m|28.9</t>
        </is>
      </c>
      <c r="C4471" s="18" t="inlineStr">
        <is>
          <t>contents</t>
        </is>
      </c>
      <c r="D4471" s="18" t="inlineStr">
        <is>
          <t>small</t>
        </is>
      </c>
      <c r="E4471" s="18" t="inlineStr">
        <is>
          <t>elevation_m</t>
        </is>
      </c>
      <c r="F4471" s="18" t="inlineStr">
        <is>
          <t>spline value</t>
        </is>
      </c>
      <c r="G4471" s="18" t="n"/>
      <c r="H4471" s="33" t="n">
        <v>28.9</v>
      </c>
      <c r="I4471" s="33" t="n"/>
      <c r="J4471" s="33" t="n"/>
      <c r="K4471" s="34" t="n">
        <v>-0.3434885001757946</v>
      </c>
      <c r="L4471" s="35">
        <f>IF(ISNUMBER(K4471),EXP(K4471),"")</f>
        <v/>
      </c>
      <c r="M4471" s="18" t="inlineStr">
        <is>
          <t>every value from 0 to 60 in steps of 0.1</t>
        </is>
      </c>
      <c r="N4471" s="18" t="inlineStr">
        <is>
          <t>contents|small|elevation_m</t>
        </is>
      </c>
    </row>
    <row r="4472">
      <c r="B4472" s="18" t="inlineStr">
        <is>
          <t>contents|small|elevation_m|29.0</t>
        </is>
      </c>
      <c r="C4472" s="18" t="inlineStr">
        <is>
          <t>contents</t>
        </is>
      </c>
      <c r="D4472" s="18" t="inlineStr">
        <is>
          <t>small</t>
        </is>
      </c>
      <c r="E4472" s="18" t="inlineStr">
        <is>
          <t>elevation_m</t>
        </is>
      </c>
      <c r="F4472" s="18" t="inlineStr">
        <is>
          <t>spline value</t>
        </is>
      </c>
      <c r="G4472" s="18" t="n"/>
      <c r="H4472" s="33" t="n">
        <v>29</v>
      </c>
      <c r="I4472" s="33" t="n"/>
      <c r="J4472" s="33" t="n"/>
      <c r="K4472" s="34" t="n">
        <v>-0.343015482978872</v>
      </c>
      <c r="L4472" s="35">
        <f>IF(ISNUMBER(K4472),EXP(K4472),"")</f>
        <v/>
      </c>
      <c r="M4472" s="18" t="inlineStr">
        <is>
          <t>every value from 0 to 60 in steps of 0.1</t>
        </is>
      </c>
      <c r="N4472" s="18" t="inlineStr">
        <is>
          <t>contents|small|elevation_m</t>
        </is>
      </c>
    </row>
    <row r="4473">
      <c r="B4473" s="18" t="inlineStr">
        <is>
          <t>contents|small|elevation_m|29.1</t>
        </is>
      </c>
      <c r="C4473" s="18" t="inlineStr">
        <is>
          <t>contents</t>
        </is>
      </c>
      <c r="D4473" s="18" t="inlineStr">
        <is>
          <t>small</t>
        </is>
      </c>
      <c r="E4473" s="18" t="inlineStr">
        <is>
          <t>elevation_m</t>
        </is>
      </c>
      <c r="F4473" s="18" t="inlineStr">
        <is>
          <t>spline value</t>
        </is>
      </c>
      <c r="G4473" s="18" t="n"/>
      <c r="H4473" s="33" t="n">
        <v>29.1</v>
      </c>
      <c r="I4473" s="33" t="n"/>
      <c r="J4473" s="33" t="n"/>
      <c r="K4473" s="34" t="n">
        <v>-0.3425405060695416</v>
      </c>
      <c r="L4473" s="35">
        <f>IF(ISNUMBER(K4473),EXP(K4473),"")</f>
        <v/>
      </c>
      <c r="M4473" s="18" t="inlineStr">
        <is>
          <t>every value from 0 to 60 in steps of 0.1</t>
        </is>
      </c>
      <c r="N4473" s="18" t="inlineStr">
        <is>
          <t>contents|small|elevation_m</t>
        </is>
      </c>
    </row>
    <row r="4474">
      <c r="B4474" s="18" t="inlineStr">
        <is>
          <t>contents|small|elevation_m|29.2</t>
        </is>
      </c>
      <c r="C4474" s="18" t="inlineStr">
        <is>
          <t>contents</t>
        </is>
      </c>
      <c r="D4474" s="18" t="inlineStr">
        <is>
          <t>small</t>
        </is>
      </c>
      <c r="E4474" s="18" t="inlineStr">
        <is>
          <t>elevation_m</t>
        </is>
      </c>
      <c r="F4474" s="18" t="inlineStr">
        <is>
          <t>spline value</t>
        </is>
      </c>
      <c r="G4474" s="18" t="n"/>
      <c r="H4474" s="33" t="n">
        <v>29.2</v>
      </c>
      <c r="I4474" s="33" t="n"/>
      <c r="J4474" s="33" t="n"/>
      <c r="K4474" s="34" t="n">
        <v>-0.3420635804117485</v>
      </c>
      <c r="L4474" s="35">
        <f>IF(ISNUMBER(K4474),EXP(K4474),"")</f>
        <v/>
      </c>
      <c r="M4474" s="18" t="inlineStr">
        <is>
          <t>every value from 0 to 60 in steps of 0.1</t>
        </is>
      </c>
      <c r="N4474" s="18" t="inlineStr">
        <is>
          <t>contents|small|elevation_m</t>
        </is>
      </c>
    </row>
    <row r="4475">
      <c r="B4475" s="18" t="inlineStr">
        <is>
          <t>contents|small|elevation_m|29.3</t>
        </is>
      </c>
      <c r="C4475" s="18" t="inlineStr">
        <is>
          <t>contents</t>
        </is>
      </c>
      <c r="D4475" s="18" t="inlineStr">
        <is>
          <t>small</t>
        </is>
      </c>
      <c r="E4475" s="18" t="inlineStr">
        <is>
          <t>elevation_m</t>
        </is>
      </c>
      <c r="F4475" s="18" t="inlineStr">
        <is>
          <t>spline value</t>
        </is>
      </c>
      <c r="G4475" s="18" t="n"/>
      <c r="H4475" s="33" t="n">
        <v>29.3</v>
      </c>
      <c r="I4475" s="33" t="n"/>
      <c r="J4475" s="33" t="n"/>
      <c r="K4475" s="34" t="n">
        <v>-0.3415847169694373</v>
      </c>
      <c r="L4475" s="35">
        <f>IF(ISNUMBER(K4475),EXP(K4475),"")</f>
        <v/>
      </c>
      <c r="M4475" s="18" t="inlineStr">
        <is>
          <t>every value from 0 to 60 in steps of 0.1</t>
        </is>
      </c>
      <c r="N4475" s="18" t="inlineStr">
        <is>
          <t>contents|small|elevation_m</t>
        </is>
      </c>
    </row>
    <row r="4476">
      <c r="B4476" s="18" t="inlineStr">
        <is>
          <t>contents|small|elevation_m|29.4</t>
        </is>
      </c>
      <c r="C4476" s="18" t="inlineStr">
        <is>
          <t>contents</t>
        </is>
      </c>
      <c r="D4476" s="18" t="inlineStr">
        <is>
          <t>small</t>
        </is>
      </c>
      <c r="E4476" s="18" t="inlineStr">
        <is>
          <t>elevation_m</t>
        </is>
      </c>
      <c r="F4476" s="18" t="inlineStr">
        <is>
          <t>spline value</t>
        </is>
      </c>
      <c r="G4476" s="18" t="n"/>
      <c r="H4476" s="33" t="n">
        <v>29.4</v>
      </c>
      <c r="I4476" s="33" t="n"/>
      <c r="J4476" s="33" t="n"/>
      <c r="K4476" s="34" t="n">
        <v>-0.3411039267065528</v>
      </c>
      <c r="L4476" s="35">
        <f>IF(ISNUMBER(K4476),EXP(K4476),"")</f>
        <v/>
      </c>
      <c r="M4476" s="18" t="inlineStr">
        <is>
          <t>every value from 0 to 60 in steps of 0.1</t>
        </is>
      </c>
      <c r="N4476" s="18" t="inlineStr">
        <is>
          <t>contents|small|elevation_m</t>
        </is>
      </c>
    </row>
    <row r="4477">
      <c r="B4477" s="18" t="inlineStr">
        <is>
          <t>contents|small|elevation_m|29.5</t>
        </is>
      </c>
      <c r="C4477" s="18" t="inlineStr">
        <is>
          <t>contents</t>
        </is>
      </c>
      <c r="D4477" s="18" t="inlineStr">
        <is>
          <t>small</t>
        </is>
      </c>
      <c r="E4477" s="18" t="inlineStr">
        <is>
          <t>elevation_m</t>
        </is>
      </c>
      <c r="F4477" s="18" t="inlineStr">
        <is>
          <t>spline value</t>
        </is>
      </c>
      <c r="G4477" s="18" t="n"/>
      <c r="H4477" s="33" t="n">
        <v>29.5</v>
      </c>
      <c r="I4477" s="33" t="n"/>
      <c r="J4477" s="33" t="n"/>
      <c r="K4477" s="34" t="n">
        <v>-0.3406212205870399</v>
      </c>
      <c r="L4477" s="35">
        <f>IF(ISNUMBER(K4477),EXP(K4477),"")</f>
        <v/>
      </c>
      <c r="M4477" s="18" t="inlineStr">
        <is>
          <t>every value from 0 to 60 in steps of 0.1</t>
        </is>
      </c>
      <c r="N4477" s="18" t="inlineStr">
        <is>
          <t>contents|small|elevation_m</t>
        </is>
      </c>
    </row>
    <row r="4478">
      <c r="B4478" s="18" t="inlineStr">
        <is>
          <t>contents|small|elevation_m|29.6</t>
        </is>
      </c>
      <c r="C4478" s="18" t="inlineStr">
        <is>
          <t>contents</t>
        </is>
      </c>
      <c r="D4478" s="18" t="inlineStr">
        <is>
          <t>small</t>
        </is>
      </c>
      <c r="E4478" s="18" t="inlineStr">
        <is>
          <t>elevation_m</t>
        </is>
      </c>
      <c r="F4478" s="18" t="inlineStr">
        <is>
          <t>spline value</t>
        </is>
      </c>
      <c r="G4478" s="18" t="n"/>
      <c r="H4478" s="33" t="n">
        <v>29.6</v>
      </c>
      <c r="I4478" s="33" t="n"/>
      <c r="J4478" s="33" t="n"/>
      <c r="K4478" s="34" t="n">
        <v>-0.3401366095748433</v>
      </c>
      <c r="L4478" s="35">
        <f>IF(ISNUMBER(K4478),EXP(K4478),"")</f>
        <v/>
      </c>
      <c r="M4478" s="18" t="inlineStr">
        <is>
          <t>every value from 0 to 60 in steps of 0.1</t>
        </is>
      </c>
      <c r="N4478" s="18" t="inlineStr">
        <is>
          <t>contents|small|elevation_m</t>
        </is>
      </c>
    </row>
    <row r="4479">
      <c r="B4479" s="18" t="inlineStr">
        <is>
          <t>contents|small|elevation_m|29.7</t>
        </is>
      </c>
      <c r="C4479" s="18" t="inlineStr">
        <is>
          <t>contents</t>
        </is>
      </c>
      <c r="D4479" s="18" t="inlineStr">
        <is>
          <t>small</t>
        </is>
      </c>
      <c r="E4479" s="18" t="inlineStr">
        <is>
          <t>elevation_m</t>
        </is>
      </c>
      <c r="F4479" s="18" t="inlineStr">
        <is>
          <t>spline value</t>
        </is>
      </c>
      <c r="G4479" s="18" t="n"/>
      <c r="H4479" s="33" t="n">
        <v>29.7</v>
      </c>
      <c r="I4479" s="33" t="n"/>
      <c r="J4479" s="33" t="n"/>
      <c r="K4479" s="34" t="n">
        <v>-0.3396501046339078</v>
      </c>
      <c r="L4479" s="35">
        <f>IF(ISNUMBER(K4479),EXP(K4479),"")</f>
        <v/>
      </c>
      <c r="M4479" s="18" t="inlineStr">
        <is>
          <t>every value from 0 to 60 in steps of 0.1</t>
        </is>
      </c>
      <c r="N4479" s="18" t="inlineStr">
        <is>
          <t>contents|small|elevation_m</t>
        </is>
      </c>
    </row>
    <row r="4480">
      <c r="B4480" s="18" t="inlineStr">
        <is>
          <t>contents|small|elevation_m|29.8</t>
        </is>
      </c>
      <c r="C4480" s="18" t="inlineStr">
        <is>
          <t>contents</t>
        </is>
      </c>
      <c r="D4480" s="18" t="inlineStr">
        <is>
          <t>small</t>
        </is>
      </c>
      <c r="E4480" s="18" t="inlineStr">
        <is>
          <t>elevation_m</t>
        </is>
      </c>
      <c r="F4480" s="18" t="inlineStr">
        <is>
          <t>spline value</t>
        </is>
      </c>
      <c r="G4480" s="18" t="n"/>
      <c r="H4480" s="33" t="n">
        <v>29.8</v>
      </c>
      <c r="I4480" s="33" t="n"/>
      <c r="J4480" s="33" t="n"/>
      <c r="K4480" s="34" t="n">
        <v>-0.3391617167281784</v>
      </c>
      <c r="L4480" s="35">
        <f>IF(ISNUMBER(K4480),EXP(K4480),"")</f>
        <v/>
      </c>
      <c r="M4480" s="18" t="inlineStr">
        <is>
          <t>every value from 0 to 60 in steps of 0.1</t>
        </is>
      </c>
      <c r="N4480" s="18" t="inlineStr">
        <is>
          <t>contents|small|elevation_m</t>
        </is>
      </c>
    </row>
    <row r="4481">
      <c r="B4481" s="18" t="inlineStr">
        <is>
          <t>contents|small|elevation_m|29.9</t>
        </is>
      </c>
      <c r="C4481" s="18" t="inlineStr">
        <is>
          <t>contents</t>
        </is>
      </c>
      <c r="D4481" s="18" t="inlineStr">
        <is>
          <t>small</t>
        </is>
      </c>
      <c r="E4481" s="18" t="inlineStr">
        <is>
          <t>elevation_m</t>
        </is>
      </c>
      <c r="F4481" s="18" t="inlineStr">
        <is>
          <t>spline value</t>
        </is>
      </c>
      <c r="G4481" s="18" t="n"/>
      <c r="H4481" s="33" t="n">
        <v>29.9</v>
      </c>
      <c r="I4481" s="33" t="n"/>
      <c r="J4481" s="33" t="n"/>
      <c r="K4481" s="34" t="n">
        <v>-0.3386714568215994</v>
      </c>
      <c r="L4481" s="35">
        <f>IF(ISNUMBER(K4481),EXP(K4481),"")</f>
        <v/>
      </c>
      <c r="M4481" s="18" t="inlineStr">
        <is>
          <t>every value from 0 to 60 in steps of 0.1</t>
        </is>
      </c>
      <c r="N4481" s="18" t="inlineStr">
        <is>
          <t>contents|small|elevation_m</t>
        </is>
      </c>
    </row>
    <row r="4482">
      <c r="B4482" s="18" t="inlineStr">
        <is>
          <t>contents|small|elevation_m|30.0</t>
        </is>
      </c>
      <c r="C4482" s="18" t="inlineStr">
        <is>
          <t>contents</t>
        </is>
      </c>
      <c r="D4482" s="18" t="inlineStr">
        <is>
          <t>small</t>
        </is>
      </c>
      <c r="E4482" s="18" t="inlineStr">
        <is>
          <t>elevation_m</t>
        </is>
      </c>
      <c r="F4482" s="18" t="inlineStr">
        <is>
          <t>spline value</t>
        </is>
      </c>
      <c r="G4482" s="18" t="n"/>
      <c r="H4482" s="33" t="n">
        <v>30</v>
      </c>
      <c r="I4482" s="33" t="n"/>
      <c r="J4482" s="33" t="n"/>
      <c r="K4482" s="34" t="n">
        <v>-0.3381793358781162</v>
      </c>
      <c r="L4482" s="35">
        <f>IF(ISNUMBER(K4482),EXP(K4482),"")</f>
        <v/>
      </c>
      <c r="M4482" s="18" t="inlineStr">
        <is>
          <t>every value from 0 to 60 in steps of 0.1</t>
        </is>
      </c>
      <c r="N4482" s="18" t="inlineStr">
        <is>
          <t>contents|small|elevation_m</t>
        </is>
      </c>
    </row>
    <row r="4483">
      <c r="B4483" s="18" t="inlineStr">
        <is>
          <t>contents|small|elevation_m|30.1</t>
        </is>
      </c>
      <c r="C4483" s="18" t="inlineStr">
        <is>
          <t>contents</t>
        </is>
      </c>
      <c r="D4483" s="18" t="inlineStr">
        <is>
          <t>small</t>
        </is>
      </c>
      <c r="E4483" s="18" t="inlineStr">
        <is>
          <t>elevation_m</t>
        </is>
      </c>
      <c r="F4483" s="18" t="inlineStr">
        <is>
          <t>spline value</t>
        </is>
      </c>
      <c r="G4483" s="18" t="n"/>
      <c r="H4483" s="33" t="n">
        <v>30.1</v>
      </c>
      <c r="I4483" s="33" t="n"/>
      <c r="J4483" s="33" t="n"/>
      <c r="K4483" s="34" t="n">
        <v>-0.3376853648616731</v>
      </c>
      <c r="L4483" s="35">
        <f>IF(ISNUMBER(K4483),EXP(K4483),"")</f>
        <v/>
      </c>
      <c r="M4483" s="18" t="inlineStr">
        <is>
          <t>every value from 0 to 60 in steps of 0.1</t>
        </is>
      </c>
      <c r="N4483" s="18" t="inlineStr">
        <is>
          <t>contents|small|elevation_m</t>
        </is>
      </c>
    </row>
    <row r="4484">
      <c r="B4484" s="18" t="inlineStr">
        <is>
          <t>contents|small|elevation_m|30.2</t>
        </is>
      </c>
      <c r="C4484" s="18" t="inlineStr">
        <is>
          <t>contents</t>
        </is>
      </c>
      <c r="D4484" s="18" t="inlineStr">
        <is>
          <t>small</t>
        </is>
      </c>
      <c r="E4484" s="18" t="inlineStr">
        <is>
          <t>elevation_m</t>
        </is>
      </c>
      <c r="F4484" s="18" t="inlineStr">
        <is>
          <t>spline value</t>
        </is>
      </c>
      <c r="G4484" s="18" t="n"/>
      <c r="H4484" s="33" t="n">
        <v>30.2</v>
      </c>
      <c r="I4484" s="33" t="n"/>
      <c r="J4484" s="33" t="n"/>
      <c r="K4484" s="34" t="n">
        <v>-0.3371895547362153</v>
      </c>
      <c r="L4484" s="35">
        <f>IF(ISNUMBER(K4484),EXP(K4484),"")</f>
        <v/>
      </c>
      <c r="M4484" s="18" t="inlineStr">
        <is>
          <t>every value from 0 to 60 in steps of 0.1</t>
        </is>
      </c>
      <c r="N4484" s="18" t="inlineStr">
        <is>
          <t>contents|small|elevation_m</t>
        </is>
      </c>
    </row>
    <row r="4485">
      <c r="B4485" s="18" t="inlineStr">
        <is>
          <t>contents|small|elevation_m|30.3</t>
        </is>
      </c>
      <c r="C4485" s="18" t="inlineStr">
        <is>
          <t>contents</t>
        </is>
      </c>
      <c r="D4485" s="18" t="inlineStr">
        <is>
          <t>small</t>
        </is>
      </c>
      <c r="E4485" s="18" t="inlineStr">
        <is>
          <t>elevation_m</t>
        </is>
      </c>
      <c r="F4485" s="18" t="inlineStr">
        <is>
          <t>spline value</t>
        </is>
      </c>
      <c r="G4485" s="18" t="n"/>
      <c r="H4485" s="33" t="n">
        <v>30.3</v>
      </c>
      <c r="I4485" s="33" t="n"/>
      <c r="J4485" s="33" t="n"/>
      <c r="K4485" s="34" t="n">
        <v>-0.3366919164656873</v>
      </c>
      <c r="L4485" s="35">
        <f>IF(ISNUMBER(K4485),EXP(K4485),"")</f>
        <v/>
      </c>
      <c r="M4485" s="18" t="inlineStr">
        <is>
          <t>every value from 0 to 60 in steps of 0.1</t>
        </is>
      </c>
      <c r="N4485" s="18" t="inlineStr">
        <is>
          <t>contents|small|elevation_m</t>
        </is>
      </c>
    </row>
    <row r="4486">
      <c r="B4486" s="18" t="inlineStr">
        <is>
          <t>contents|small|elevation_m|30.4</t>
        </is>
      </c>
      <c r="C4486" s="18" t="inlineStr">
        <is>
          <t>contents</t>
        </is>
      </c>
      <c r="D4486" s="18" t="inlineStr">
        <is>
          <t>small</t>
        </is>
      </c>
      <c r="E4486" s="18" t="inlineStr">
        <is>
          <t>elevation_m</t>
        </is>
      </c>
      <c r="F4486" s="18" t="inlineStr">
        <is>
          <t>spline value</t>
        </is>
      </c>
      <c r="G4486" s="18" t="n"/>
      <c r="H4486" s="33" t="n">
        <v>30.4</v>
      </c>
      <c r="I4486" s="33" t="n"/>
      <c r="J4486" s="33" t="n"/>
      <c r="K4486" s="34" t="n">
        <v>-0.3361924610140339</v>
      </c>
      <c r="L4486" s="35">
        <f>IF(ISNUMBER(K4486),EXP(K4486),"")</f>
        <v/>
      </c>
      <c r="M4486" s="18" t="inlineStr">
        <is>
          <t>every value from 0 to 60 in steps of 0.1</t>
        </is>
      </c>
      <c r="N4486" s="18" t="inlineStr">
        <is>
          <t>contents|small|elevation_m</t>
        </is>
      </c>
    </row>
    <row r="4487">
      <c r="B4487" s="18" t="inlineStr">
        <is>
          <t>contents|small|elevation_m|30.5</t>
        </is>
      </c>
      <c r="C4487" s="18" t="inlineStr">
        <is>
          <t>contents</t>
        </is>
      </c>
      <c r="D4487" s="18" t="inlineStr">
        <is>
          <t>small</t>
        </is>
      </c>
      <c r="E4487" s="18" t="inlineStr">
        <is>
          <t>elevation_m</t>
        </is>
      </c>
      <c r="F4487" s="18" t="inlineStr">
        <is>
          <t>spline value</t>
        </is>
      </c>
      <c r="G4487" s="18" t="n"/>
      <c r="H4487" s="33" t="n">
        <v>30.5</v>
      </c>
      <c r="I4487" s="33" t="n"/>
      <c r="J4487" s="33" t="n"/>
      <c r="K4487" s="34" t="n">
        <v>-0.3356911993452002</v>
      </c>
      <c r="L4487" s="35">
        <f>IF(ISNUMBER(K4487),EXP(K4487),"")</f>
        <v/>
      </c>
      <c r="M4487" s="18" t="inlineStr">
        <is>
          <t>every value from 0 to 60 in steps of 0.1</t>
        </is>
      </c>
      <c r="N4487" s="18" t="inlineStr">
        <is>
          <t>contents|small|elevation_m</t>
        </is>
      </c>
    </row>
    <row r="4488">
      <c r="B4488" s="18" t="inlineStr">
        <is>
          <t>contents|small|elevation_m|30.6</t>
        </is>
      </c>
      <c r="C4488" s="18" t="inlineStr">
        <is>
          <t>contents</t>
        </is>
      </c>
      <c r="D4488" s="18" t="inlineStr">
        <is>
          <t>small</t>
        </is>
      </c>
      <c r="E4488" s="18" t="inlineStr">
        <is>
          <t>elevation_m</t>
        </is>
      </c>
      <c r="F4488" s="18" t="inlineStr">
        <is>
          <t>spline value</t>
        </is>
      </c>
      <c r="G4488" s="18" t="n"/>
      <c r="H4488" s="33" t="n">
        <v>30.6</v>
      </c>
      <c r="I4488" s="33" t="n"/>
      <c r="J4488" s="33" t="n"/>
      <c r="K4488" s="34" t="n">
        <v>-0.3351881424231308</v>
      </c>
      <c r="L4488" s="35">
        <f>IF(ISNUMBER(K4488),EXP(K4488),"")</f>
        <v/>
      </c>
      <c r="M4488" s="18" t="inlineStr">
        <is>
          <t>every value from 0 to 60 in steps of 0.1</t>
        </is>
      </c>
      <c r="N4488" s="18" t="inlineStr">
        <is>
          <t>contents|small|elevation_m</t>
        </is>
      </c>
    </row>
    <row r="4489">
      <c r="B4489" s="18" t="inlineStr">
        <is>
          <t>contents|small|elevation_m|30.7</t>
        </is>
      </c>
      <c r="C4489" s="18" t="inlineStr">
        <is>
          <t>contents</t>
        </is>
      </c>
      <c r="D4489" s="18" t="inlineStr">
        <is>
          <t>small</t>
        </is>
      </c>
      <c r="E4489" s="18" t="inlineStr">
        <is>
          <t>elevation_m</t>
        </is>
      </c>
      <c r="F4489" s="18" t="inlineStr">
        <is>
          <t>spline value</t>
        </is>
      </c>
      <c r="G4489" s="18" t="n"/>
      <c r="H4489" s="33" t="n">
        <v>30.7</v>
      </c>
      <c r="I4489" s="33" t="n"/>
      <c r="J4489" s="33" t="n"/>
      <c r="K4489" s="34" t="n">
        <v>-0.3346833012117704</v>
      </c>
      <c r="L4489" s="35">
        <f>IF(ISNUMBER(K4489),EXP(K4489),"")</f>
        <v/>
      </c>
      <c r="M4489" s="18" t="inlineStr">
        <is>
          <t>every value from 0 to 60 in steps of 0.1</t>
        </is>
      </c>
      <c r="N4489" s="18" t="inlineStr">
        <is>
          <t>contents|small|elevation_m</t>
        </is>
      </c>
    </row>
    <row r="4490">
      <c r="B4490" s="18" t="inlineStr">
        <is>
          <t>contents|small|elevation_m|30.8</t>
        </is>
      </c>
      <c r="C4490" s="18" t="inlineStr">
        <is>
          <t>contents</t>
        </is>
      </c>
      <c r="D4490" s="18" t="inlineStr">
        <is>
          <t>small</t>
        </is>
      </c>
      <c r="E4490" s="18" t="inlineStr">
        <is>
          <t>elevation_m</t>
        </is>
      </c>
      <c r="F4490" s="18" t="inlineStr">
        <is>
          <t>spline value</t>
        </is>
      </c>
      <c r="G4490" s="18" t="n"/>
      <c r="H4490" s="33" t="n">
        <v>30.8</v>
      </c>
      <c r="I4490" s="33" t="n"/>
      <c r="J4490" s="33" t="n"/>
      <c r="K4490" s="34" t="n">
        <v>-0.334176686675064</v>
      </c>
      <c r="L4490" s="35">
        <f>IF(ISNUMBER(K4490),EXP(K4490),"")</f>
        <v/>
      </c>
      <c r="M4490" s="18" t="inlineStr">
        <is>
          <t>every value from 0 to 60 in steps of 0.1</t>
        </is>
      </c>
      <c r="N4490" s="18" t="inlineStr">
        <is>
          <t>contents|small|elevation_m</t>
        </is>
      </c>
    </row>
    <row r="4491">
      <c r="B4491" s="18" t="inlineStr">
        <is>
          <t>contents|small|elevation_m|30.9</t>
        </is>
      </c>
      <c r="C4491" s="18" t="inlineStr">
        <is>
          <t>contents</t>
        </is>
      </c>
      <c r="D4491" s="18" t="inlineStr">
        <is>
          <t>small</t>
        </is>
      </c>
      <c r="E4491" s="18" t="inlineStr">
        <is>
          <t>elevation_m</t>
        </is>
      </c>
      <c r="F4491" s="18" t="inlineStr">
        <is>
          <t>spline value</t>
        </is>
      </c>
      <c r="G4491" s="18" t="n"/>
      <c r="H4491" s="33" t="n">
        <v>30.9</v>
      </c>
      <c r="I4491" s="33" t="n"/>
      <c r="J4491" s="33" t="n"/>
      <c r="K4491" s="34" t="n">
        <v>-0.3336683097769562</v>
      </c>
      <c r="L4491" s="35">
        <f>IF(ISNUMBER(K4491),EXP(K4491),"")</f>
        <v/>
      </c>
      <c r="M4491" s="18" t="inlineStr">
        <is>
          <t>every value from 0 to 60 in steps of 0.1</t>
        </is>
      </c>
      <c r="N4491" s="18" t="inlineStr">
        <is>
          <t>contents|small|elevation_m</t>
        </is>
      </c>
    </row>
    <row r="4492">
      <c r="B4492" s="18" t="inlineStr">
        <is>
          <t>contents|small|elevation_m|31.0</t>
        </is>
      </c>
      <c r="C4492" s="18" t="inlineStr">
        <is>
          <t>contents</t>
        </is>
      </c>
      <c r="D4492" s="18" t="inlineStr">
        <is>
          <t>small</t>
        </is>
      </c>
      <c r="E4492" s="18" t="inlineStr">
        <is>
          <t>elevation_m</t>
        </is>
      </c>
      <c r="F4492" s="18" t="inlineStr">
        <is>
          <t>spline value</t>
        </is>
      </c>
      <c r="G4492" s="18" t="n"/>
      <c r="H4492" s="33" t="n">
        <v>31</v>
      </c>
      <c r="I4492" s="33" t="n"/>
      <c r="J4492" s="33" t="n"/>
      <c r="K4492" s="34" t="n">
        <v>-0.333158181481392</v>
      </c>
      <c r="L4492" s="35">
        <f>IF(ISNUMBER(K4492),EXP(K4492),"")</f>
        <v/>
      </c>
      <c r="M4492" s="18" t="inlineStr">
        <is>
          <t>every value from 0 to 60 in steps of 0.1</t>
        </is>
      </c>
      <c r="N4492" s="18" t="inlineStr">
        <is>
          <t>contents|small|elevation_m</t>
        </is>
      </c>
    </row>
    <row r="4493">
      <c r="B4493" s="18" t="inlineStr">
        <is>
          <t>contents|small|elevation_m|31.1</t>
        </is>
      </c>
      <c r="C4493" s="18" t="inlineStr">
        <is>
          <t>contents</t>
        </is>
      </c>
      <c r="D4493" s="18" t="inlineStr">
        <is>
          <t>small</t>
        </is>
      </c>
      <c r="E4493" s="18" t="inlineStr">
        <is>
          <t>elevation_m</t>
        </is>
      </c>
      <c r="F4493" s="18" t="inlineStr">
        <is>
          <t>spline value</t>
        </is>
      </c>
      <c r="G4493" s="18" t="n"/>
      <c r="H4493" s="33" t="n">
        <v>31.1</v>
      </c>
      <c r="I4493" s="33" t="n"/>
      <c r="J4493" s="33" t="n"/>
      <c r="K4493" s="34" t="n">
        <v>-0.332646312752316</v>
      </c>
      <c r="L4493" s="35">
        <f>IF(ISNUMBER(K4493),EXP(K4493),"")</f>
        <v/>
      </c>
      <c r="M4493" s="18" t="inlineStr">
        <is>
          <t>every value from 0 to 60 in steps of 0.1</t>
        </is>
      </c>
      <c r="N4493" s="18" t="inlineStr">
        <is>
          <t>contents|small|elevation_m</t>
        </is>
      </c>
    </row>
    <row r="4494">
      <c r="B4494" s="18" t="inlineStr">
        <is>
          <t>contents|small|elevation_m|31.2</t>
        </is>
      </c>
      <c r="C4494" s="18" t="inlineStr">
        <is>
          <t>contents</t>
        </is>
      </c>
      <c r="D4494" s="18" t="inlineStr">
        <is>
          <t>small</t>
        </is>
      </c>
      <c r="E4494" s="18" t="inlineStr">
        <is>
          <t>elevation_m</t>
        </is>
      </c>
      <c r="F4494" s="18" t="inlineStr">
        <is>
          <t>spline value</t>
        </is>
      </c>
      <c r="G4494" s="18" t="n"/>
      <c r="H4494" s="33" t="n">
        <v>31.2</v>
      </c>
      <c r="I4494" s="33" t="n"/>
      <c r="J4494" s="33" t="n"/>
      <c r="K4494" s="34" t="n">
        <v>-0.3321327145536732</v>
      </c>
      <c r="L4494" s="35">
        <f>IF(ISNUMBER(K4494),EXP(K4494),"")</f>
        <v/>
      </c>
      <c r="M4494" s="18" t="inlineStr">
        <is>
          <t>every value from 0 to 60 in steps of 0.1</t>
        </is>
      </c>
      <c r="N4494" s="18" t="inlineStr">
        <is>
          <t>contents|small|elevation_m</t>
        </is>
      </c>
    </row>
    <row r="4495">
      <c r="B4495" s="18" t="inlineStr">
        <is>
          <t>contents|small|elevation_m|31.3</t>
        </is>
      </c>
      <c r="C4495" s="18" t="inlineStr">
        <is>
          <t>contents</t>
        </is>
      </c>
      <c r="D4495" s="18" t="inlineStr">
        <is>
          <t>small</t>
        </is>
      </c>
      <c r="E4495" s="18" t="inlineStr">
        <is>
          <t>elevation_m</t>
        </is>
      </c>
      <c r="F4495" s="18" t="inlineStr">
        <is>
          <t>spline value</t>
        </is>
      </c>
      <c r="G4495" s="18" t="n"/>
      <c r="H4495" s="33" t="n">
        <v>31.3</v>
      </c>
      <c r="I4495" s="33" t="n"/>
      <c r="J4495" s="33" t="n"/>
      <c r="K4495" s="34" t="n">
        <v>-0.3316173978494082</v>
      </c>
      <c r="L4495" s="35">
        <f>IF(ISNUMBER(K4495),EXP(K4495),"")</f>
        <v/>
      </c>
      <c r="M4495" s="18" t="inlineStr">
        <is>
          <t>every value from 0 to 60 in steps of 0.1</t>
        </is>
      </c>
      <c r="N4495" s="18" t="inlineStr">
        <is>
          <t>contents|small|elevation_m</t>
        </is>
      </c>
    </row>
    <row r="4496">
      <c r="B4496" s="18" t="inlineStr">
        <is>
          <t>contents|small|elevation_m|31.4</t>
        </is>
      </c>
      <c r="C4496" s="18" t="inlineStr">
        <is>
          <t>contents</t>
        </is>
      </c>
      <c r="D4496" s="18" t="inlineStr">
        <is>
          <t>small</t>
        </is>
      </c>
      <c r="E4496" s="18" t="inlineStr">
        <is>
          <t>elevation_m</t>
        </is>
      </c>
      <c r="F4496" s="18" t="inlineStr">
        <is>
          <t>spline value</t>
        </is>
      </c>
      <c r="G4496" s="18" t="n"/>
      <c r="H4496" s="33" t="n">
        <v>31.4</v>
      </c>
      <c r="I4496" s="33" t="n"/>
      <c r="J4496" s="33" t="n"/>
      <c r="K4496" s="34" t="n">
        <v>-0.3311003736034659</v>
      </c>
      <c r="L4496" s="35">
        <f>IF(ISNUMBER(K4496),EXP(K4496),"")</f>
        <v/>
      </c>
      <c r="M4496" s="18" t="inlineStr">
        <is>
          <t>every value from 0 to 60 in steps of 0.1</t>
        </is>
      </c>
      <c r="N4496" s="18" t="inlineStr">
        <is>
          <t>contents|small|elevation_m</t>
        </is>
      </c>
    </row>
    <row r="4497">
      <c r="B4497" s="18" t="inlineStr">
        <is>
          <t>contents|small|elevation_m|31.5</t>
        </is>
      </c>
      <c r="C4497" s="18" t="inlineStr">
        <is>
          <t>contents</t>
        </is>
      </c>
      <c r="D4497" s="18" t="inlineStr">
        <is>
          <t>small</t>
        </is>
      </c>
      <c r="E4497" s="18" t="inlineStr">
        <is>
          <t>elevation_m</t>
        </is>
      </c>
      <c r="F4497" s="18" t="inlineStr">
        <is>
          <t>spline value</t>
        </is>
      </c>
      <c r="G4497" s="18" t="n"/>
      <c r="H4497" s="33" t="n">
        <v>31.5</v>
      </c>
      <c r="I4497" s="33" t="n"/>
      <c r="J4497" s="33" t="n"/>
      <c r="K4497" s="34" t="n">
        <v>-0.3305816527797911</v>
      </c>
      <c r="L4497" s="35">
        <f>IF(ISNUMBER(K4497),EXP(K4497),"")</f>
        <v/>
      </c>
      <c r="M4497" s="18" t="inlineStr">
        <is>
          <t>every value from 0 to 60 in steps of 0.1</t>
        </is>
      </c>
      <c r="N4497" s="18" t="inlineStr">
        <is>
          <t>contents|small|elevation_m</t>
        </is>
      </c>
    </row>
    <row r="4498">
      <c r="B4498" s="18" t="inlineStr">
        <is>
          <t>contents|small|elevation_m|31.6</t>
        </is>
      </c>
      <c r="C4498" s="18" t="inlineStr">
        <is>
          <t>contents</t>
        </is>
      </c>
      <c r="D4498" s="18" t="inlineStr">
        <is>
          <t>small</t>
        </is>
      </c>
      <c r="E4498" s="18" t="inlineStr">
        <is>
          <t>elevation_m</t>
        </is>
      </c>
      <c r="F4498" s="18" t="inlineStr">
        <is>
          <t>spline value</t>
        </is>
      </c>
      <c r="G4498" s="18" t="n"/>
      <c r="H4498" s="33" t="n">
        <v>31.6</v>
      </c>
      <c r="I4498" s="33" t="n"/>
      <c r="J4498" s="33" t="n"/>
      <c r="K4498" s="34" t="n">
        <v>-0.3300612463423286</v>
      </c>
      <c r="L4498" s="35">
        <f>IF(ISNUMBER(K4498),EXP(K4498),"")</f>
        <v/>
      </c>
      <c r="M4498" s="18" t="inlineStr">
        <is>
          <t>every value from 0 to 60 in steps of 0.1</t>
        </is>
      </c>
      <c r="N4498" s="18" t="inlineStr">
        <is>
          <t>contents|small|elevation_m</t>
        </is>
      </c>
    </row>
    <row r="4499">
      <c r="B4499" s="18" t="inlineStr">
        <is>
          <t>contents|small|elevation_m|31.7</t>
        </is>
      </c>
      <c r="C4499" s="18" t="inlineStr">
        <is>
          <t>contents</t>
        </is>
      </c>
      <c r="D4499" s="18" t="inlineStr">
        <is>
          <t>small</t>
        </is>
      </c>
      <c r="E4499" s="18" t="inlineStr">
        <is>
          <t>elevation_m</t>
        </is>
      </c>
      <c r="F4499" s="18" t="inlineStr">
        <is>
          <t>spline value</t>
        </is>
      </c>
      <c r="G4499" s="18" t="n"/>
      <c r="H4499" s="33" t="n">
        <v>31.7</v>
      </c>
      <c r="I4499" s="33" t="n"/>
      <c r="J4499" s="33" t="n"/>
      <c r="K4499" s="34" t="n">
        <v>-0.3295391652550232</v>
      </c>
      <c r="L4499" s="35">
        <f>IF(ISNUMBER(K4499),EXP(K4499),"")</f>
        <v/>
      </c>
      <c r="M4499" s="18" t="inlineStr">
        <is>
          <t>every value from 0 to 60 in steps of 0.1</t>
        </is>
      </c>
      <c r="N4499" s="18" t="inlineStr">
        <is>
          <t>contents|small|elevation_m</t>
        </is>
      </c>
    </row>
    <row r="4500">
      <c r="B4500" s="18" t="inlineStr">
        <is>
          <t>contents|small|elevation_m|31.8</t>
        </is>
      </c>
      <c r="C4500" s="18" t="inlineStr">
        <is>
          <t>contents</t>
        </is>
      </c>
      <c r="D4500" s="18" t="inlineStr">
        <is>
          <t>small</t>
        </is>
      </c>
      <c r="E4500" s="18" t="inlineStr">
        <is>
          <t>elevation_m</t>
        </is>
      </c>
      <c r="F4500" s="18" t="inlineStr">
        <is>
          <t>spline value</t>
        </is>
      </c>
      <c r="G4500" s="18" t="n"/>
      <c r="H4500" s="33" t="n">
        <v>31.8</v>
      </c>
      <c r="I4500" s="33" t="n"/>
      <c r="J4500" s="33" t="n"/>
      <c r="K4500" s="34" t="n">
        <v>-0.3290154204818196</v>
      </c>
      <c r="L4500" s="35">
        <f>IF(ISNUMBER(K4500),EXP(K4500),"")</f>
        <v/>
      </c>
      <c r="M4500" s="18" t="inlineStr">
        <is>
          <t>every value from 0 to 60 in steps of 0.1</t>
        </is>
      </c>
      <c r="N4500" s="18" t="inlineStr">
        <is>
          <t>contents|small|elevation_m</t>
        </is>
      </c>
    </row>
    <row r="4501">
      <c r="B4501" s="18" t="inlineStr">
        <is>
          <t>contents|small|elevation_m|31.9</t>
        </is>
      </c>
      <c r="C4501" s="18" t="inlineStr">
        <is>
          <t>contents</t>
        </is>
      </c>
      <c r="D4501" s="18" t="inlineStr">
        <is>
          <t>small</t>
        </is>
      </c>
      <c r="E4501" s="18" t="inlineStr">
        <is>
          <t>elevation_m</t>
        </is>
      </c>
      <c r="F4501" s="18" t="inlineStr">
        <is>
          <t>spline value</t>
        </is>
      </c>
      <c r="G4501" s="18" t="n"/>
      <c r="H4501" s="33" t="n">
        <v>31.9</v>
      </c>
      <c r="I4501" s="33" t="n"/>
      <c r="J4501" s="33" t="n"/>
      <c r="K4501" s="34" t="n">
        <v>-0.3284900229866626</v>
      </c>
      <c r="L4501" s="35">
        <f>IF(ISNUMBER(K4501),EXP(K4501),"")</f>
        <v/>
      </c>
      <c r="M4501" s="18" t="inlineStr">
        <is>
          <t>every value from 0 to 60 in steps of 0.1</t>
        </is>
      </c>
      <c r="N4501" s="18" t="inlineStr">
        <is>
          <t>contents|small|elevation_m</t>
        </is>
      </c>
    </row>
    <row r="4502">
      <c r="B4502" s="18" t="inlineStr">
        <is>
          <t>contents|small|elevation_m|32.0</t>
        </is>
      </c>
      <c r="C4502" s="18" t="inlineStr">
        <is>
          <t>contents</t>
        </is>
      </c>
      <c r="D4502" s="18" t="inlineStr">
        <is>
          <t>small</t>
        </is>
      </c>
      <c r="E4502" s="18" t="inlineStr">
        <is>
          <t>elevation_m</t>
        </is>
      </c>
      <c r="F4502" s="18" t="inlineStr">
        <is>
          <t>spline value</t>
        </is>
      </c>
      <c r="G4502" s="18" t="n"/>
      <c r="H4502" s="33" t="n">
        <v>32</v>
      </c>
      <c r="I4502" s="33" t="n"/>
      <c r="J4502" s="33" t="n"/>
      <c r="K4502" s="34" t="n">
        <v>-0.3279629837334973</v>
      </c>
      <c r="L4502" s="35">
        <f>IF(ISNUMBER(K4502),EXP(K4502),"")</f>
        <v/>
      </c>
      <c r="M4502" s="18" t="inlineStr">
        <is>
          <t>every value from 0 to 60 in steps of 0.1</t>
        </is>
      </c>
      <c r="N4502" s="18" t="inlineStr">
        <is>
          <t>contents|small|elevation_m</t>
        </is>
      </c>
    </row>
    <row r="4503">
      <c r="B4503" s="18" t="inlineStr">
        <is>
          <t>contents|small|elevation_m|32.1</t>
        </is>
      </c>
      <c r="C4503" s="18" t="inlineStr">
        <is>
          <t>contents</t>
        </is>
      </c>
      <c r="D4503" s="18" t="inlineStr">
        <is>
          <t>small</t>
        </is>
      </c>
      <c r="E4503" s="18" t="inlineStr">
        <is>
          <t>elevation_m</t>
        </is>
      </c>
      <c r="F4503" s="18" t="inlineStr">
        <is>
          <t>spline value</t>
        </is>
      </c>
      <c r="G4503" s="18" t="n"/>
      <c r="H4503" s="33" t="n">
        <v>32.1</v>
      </c>
      <c r="I4503" s="33" t="n"/>
      <c r="J4503" s="33" t="n"/>
      <c r="K4503" s="34" t="n">
        <v>-0.3274343136862682</v>
      </c>
      <c r="L4503" s="35">
        <f>IF(ISNUMBER(K4503),EXP(K4503),"")</f>
        <v/>
      </c>
      <c r="M4503" s="18" t="inlineStr">
        <is>
          <t>every value from 0 to 60 in steps of 0.1</t>
        </is>
      </c>
      <c r="N4503" s="18" t="inlineStr">
        <is>
          <t>contents|small|elevation_m</t>
        </is>
      </c>
    </row>
    <row r="4504">
      <c r="B4504" s="18" t="inlineStr">
        <is>
          <t>contents|small|elevation_m|32.2</t>
        </is>
      </c>
      <c r="C4504" s="18" t="inlineStr">
        <is>
          <t>contents</t>
        </is>
      </c>
      <c r="D4504" s="18" t="inlineStr">
        <is>
          <t>small</t>
        </is>
      </c>
      <c r="E4504" s="18" t="inlineStr">
        <is>
          <t>elevation_m</t>
        </is>
      </c>
      <c r="F4504" s="18" t="inlineStr">
        <is>
          <t>spline value</t>
        </is>
      </c>
      <c r="G4504" s="18" t="n"/>
      <c r="H4504" s="33" t="n">
        <v>32.2</v>
      </c>
      <c r="I4504" s="33" t="n"/>
      <c r="J4504" s="33" t="n"/>
      <c r="K4504" s="34" t="n">
        <v>-0.32690402380892</v>
      </c>
      <c r="L4504" s="35">
        <f>IF(ISNUMBER(K4504),EXP(K4504),"")</f>
        <v/>
      </c>
      <c r="M4504" s="18" t="inlineStr">
        <is>
          <t>every value from 0 to 60 in steps of 0.1</t>
        </is>
      </c>
      <c r="N4504" s="18" t="inlineStr">
        <is>
          <t>contents|small|elevation_m</t>
        </is>
      </c>
    </row>
    <row r="4505">
      <c r="B4505" s="18" t="inlineStr">
        <is>
          <t>contents|small|elevation_m|32.3</t>
        </is>
      </c>
      <c r="C4505" s="18" t="inlineStr">
        <is>
          <t>contents</t>
        </is>
      </c>
      <c r="D4505" s="18" t="inlineStr">
        <is>
          <t>small</t>
        </is>
      </c>
      <c r="E4505" s="18" t="inlineStr">
        <is>
          <t>elevation_m</t>
        </is>
      </c>
      <c r="F4505" s="18" t="inlineStr">
        <is>
          <t>spline value</t>
        </is>
      </c>
      <c r="G4505" s="18" t="n"/>
      <c r="H4505" s="33" t="n">
        <v>32.3</v>
      </c>
      <c r="I4505" s="33" t="n"/>
      <c r="J4505" s="33" t="n"/>
      <c r="K4505" s="34" t="n">
        <v>-0.3263721250653978</v>
      </c>
      <c r="L4505" s="35">
        <f>IF(ISNUMBER(K4505),EXP(K4505),"")</f>
        <v/>
      </c>
      <c r="M4505" s="18" t="inlineStr">
        <is>
          <t>every value from 0 to 60 in steps of 0.1</t>
        </is>
      </c>
      <c r="N4505" s="18" t="inlineStr">
        <is>
          <t>contents|small|elevation_m</t>
        </is>
      </c>
    </row>
    <row r="4506">
      <c r="B4506" s="18" t="inlineStr">
        <is>
          <t>contents|small|elevation_m|32.4</t>
        </is>
      </c>
      <c r="C4506" s="18" t="inlineStr">
        <is>
          <t>contents</t>
        </is>
      </c>
      <c r="D4506" s="18" t="inlineStr">
        <is>
          <t>small</t>
        </is>
      </c>
      <c r="E4506" s="18" t="inlineStr">
        <is>
          <t>elevation_m</t>
        </is>
      </c>
      <c r="F4506" s="18" t="inlineStr">
        <is>
          <t>spline value</t>
        </is>
      </c>
      <c r="G4506" s="18" t="n"/>
      <c r="H4506" s="33" t="n">
        <v>32.4</v>
      </c>
      <c r="I4506" s="33" t="n"/>
      <c r="J4506" s="33" t="n"/>
      <c r="K4506" s="34" t="n">
        <v>-0.3258386284196462</v>
      </c>
      <c r="L4506" s="35">
        <f>IF(ISNUMBER(K4506),EXP(K4506),"")</f>
        <v/>
      </c>
      <c r="M4506" s="18" t="inlineStr">
        <is>
          <t>every value from 0 to 60 in steps of 0.1</t>
        </is>
      </c>
      <c r="N4506" s="18" t="inlineStr">
        <is>
          <t>contents|small|elevation_m</t>
        </is>
      </c>
    </row>
    <row r="4507">
      <c r="B4507" s="18" t="inlineStr">
        <is>
          <t>contents|small|elevation_m|32.5</t>
        </is>
      </c>
      <c r="C4507" s="18" t="inlineStr">
        <is>
          <t>contents</t>
        </is>
      </c>
      <c r="D4507" s="18" t="inlineStr">
        <is>
          <t>small</t>
        </is>
      </c>
      <c r="E4507" s="18" t="inlineStr">
        <is>
          <t>elevation_m</t>
        </is>
      </c>
      <c r="F4507" s="18" t="inlineStr">
        <is>
          <t>spline value</t>
        </is>
      </c>
      <c r="G4507" s="18" t="n"/>
      <c r="H4507" s="33" t="n">
        <v>32.5</v>
      </c>
      <c r="I4507" s="33" t="n"/>
      <c r="J4507" s="33" t="n"/>
      <c r="K4507" s="34" t="n">
        <v>-0.3253035448356102</v>
      </c>
      <c r="L4507" s="35">
        <f>IF(ISNUMBER(K4507),EXP(K4507),"")</f>
        <v/>
      </c>
      <c r="M4507" s="18" t="inlineStr">
        <is>
          <t>every value from 0 to 60 in steps of 0.1</t>
        </is>
      </c>
      <c r="N4507" s="18" t="inlineStr">
        <is>
          <t>contents|small|elevation_m</t>
        </is>
      </c>
    </row>
    <row r="4508">
      <c r="B4508" s="18" t="inlineStr">
        <is>
          <t>contents|small|elevation_m|32.6</t>
        </is>
      </c>
      <c r="C4508" s="18" t="inlineStr">
        <is>
          <t>contents</t>
        </is>
      </c>
      <c r="D4508" s="18" t="inlineStr">
        <is>
          <t>small</t>
        </is>
      </c>
      <c r="E4508" s="18" t="inlineStr">
        <is>
          <t>elevation_m</t>
        </is>
      </c>
      <c r="F4508" s="18" t="inlineStr">
        <is>
          <t>spline value</t>
        </is>
      </c>
      <c r="G4508" s="18" t="n"/>
      <c r="H4508" s="33" t="n">
        <v>32.6</v>
      </c>
      <c r="I4508" s="33" t="n"/>
      <c r="J4508" s="33" t="n"/>
      <c r="K4508" s="34" t="n">
        <v>-0.3247668852772344</v>
      </c>
      <c r="L4508" s="35">
        <f>IF(ISNUMBER(K4508),EXP(K4508),"")</f>
        <v/>
      </c>
      <c r="M4508" s="18" t="inlineStr">
        <is>
          <t>every value from 0 to 60 in steps of 0.1</t>
        </is>
      </c>
      <c r="N4508" s="18" t="inlineStr">
        <is>
          <t>contents|small|elevation_m</t>
        </is>
      </c>
    </row>
    <row r="4509">
      <c r="B4509" s="18" t="inlineStr">
        <is>
          <t>contents|small|elevation_m|32.7</t>
        </is>
      </c>
      <c r="C4509" s="18" t="inlineStr">
        <is>
          <t>contents</t>
        </is>
      </c>
      <c r="D4509" s="18" t="inlineStr">
        <is>
          <t>small</t>
        </is>
      </c>
      <c r="E4509" s="18" t="inlineStr">
        <is>
          <t>elevation_m</t>
        </is>
      </c>
      <c r="F4509" s="18" t="inlineStr">
        <is>
          <t>spline value</t>
        </is>
      </c>
      <c r="G4509" s="18" t="n"/>
      <c r="H4509" s="33" t="n">
        <v>32.7</v>
      </c>
      <c r="I4509" s="33" t="n"/>
      <c r="J4509" s="33" t="n"/>
      <c r="K4509" s="34" t="n">
        <v>-0.3242286607084636</v>
      </c>
      <c r="L4509" s="35">
        <f>IF(ISNUMBER(K4509),EXP(K4509),"")</f>
        <v/>
      </c>
      <c r="M4509" s="18" t="inlineStr">
        <is>
          <t>every value from 0 to 60 in steps of 0.1</t>
        </is>
      </c>
      <c r="N4509" s="18" t="inlineStr">
        <is>
          <t>contents|small|elevation_m</t>
        </is>
      </c>
    </row>
    <row r="4510">
      <c r="B4510" s="18" t="inlineStr">
        <is>
          <t>contents|small|elevation_m|32.8</t>
        </is>
      </c>
      <c r="C4510" s="18" t="inlineStr">
        <is>
          <t>contents</t>
        </is>
      </c>
      <c r="D4510" s="18" t="inlineStr">
        <is>
          <t>small</t>
        </is>
      </c>
      <c r="E4510" s="18" t="inlineStr">
        <is>
          <t>elevation_m</t>
        </is>
      </c>
      <c r="F4510" s="18" t="inlineStr">
        <is>
          <t>spline value</t>
        </is>
      </c>
      <c r="G4510" s="18" t="n"/>
      <c r="H4510" s="33" t="n">
        <v>32.8</v>
      </c>
      <c r="I4510" s="33" t="n"/>
      <c r="J4510" s="33" t="n"/>
      <c r="K4510" s="34" t="n">
        <v>-0.3236888820932426</v>
      </c>
      <c r="L4510" s="35">
        <f>IF(ISNUMBER(K4510),EXP(K4510),"")</f>
        <v/>
      </c>
      <c r="M4510" s="18" t="inlineStr">
        <is>
          <t>every value from 0 to 60 in steps of 0.1</t>
        </is>
      </c>
      <c r="N4510" s="18" t="inlineStr">
        <is>
          <t>contents|small|elevation_m</t>
        </is>
      </c>
    </row>
    <row r="4511">
      <c r="B4511" s="18" t="inlineStr">
        <is>
          <t>contents|small|elevation_m|32.9</t>
        </is>
      </c>
      <c r="C4511" s="18" t="inlineStr">
        <is>
          <t>contents</t>
        </is>
      </c>
      <c r="D4511" s="18" t="inlineStr">
        <is>
          <t>small</t>
        </is>
      </c>
      <c r="E4511" s="18" t="inlineStr">
        <is>
          <t>elevation_m</t>
        </is>
      </c>
      <c r="F4511" s="18" t="inlineStr">
        <is>
          <t>spline value</t>
        </is>
      </c>
      <c r="G4511" s="18" t="n"/>
      <c r="H4511" s="33" t="n">
        <v>32.9</v>
      </c>
      <c r="I4511" s="33" t="n"/>
      <c r="J4511" s="33" t="n"/>
      <c r="K4511" s="34" t="n">
        <v>-0.3231475603955163</v>
      </c>
      <c r="L4511" s="35">
        <f>IF(ISNUMBER(K4511),EXP(K4511),"")</f>
        <v/>
      </c>
      <c r="M4511" s="18" t="inlineStr">
        <is>
          <t>every value from 0 to 60 in steps of 0.1</t>
        </is>
      </c>
      <c r="N4511" s="18" t="inlineStr">
        <is>
          <t>contents|small|elevation_m</t>
        </is>
      </c>
    </row>
    <row r="4512">
      <c r="B4512" s="18" t="inlineStr">
        <is>
          <t>contents|small|elevation_m|33.0</t>
        </is>
      </c>
      <c r="C4512" s="18" t="inlineStr">
        <is>
          <t>contents</t>
        </is>
      </c>
      <c r="D4512" s="18" t="inlineStr">
        <is>
          <t>small</t>
        </is>
      </c>
      <c r="E4512" s="18" t="inlineStr">
        <is>
          <t>elevation_m</t>
        </is>
      </c>
      <c r="F4512" s="18" t="inlineStr">
        <is>
          <t>spline value</t>
        </is>
      </c>
      <c r="G4512" s="18" t="n"/>
      <c r="H4512" s="33" t="n">
        <v>33</v>
      </c>
      <c r="I4512" s="33" t="n"/>
      <c r="J4512" s="33" t="n"/>
      <c r="K4512" s="34" t="n">
        <v>-0.3226047065792295</v>
      </c>
      <c r="L4512" s="35">
        <f>IF(ISNUMBER(K4512),EXP(K4512),"")</f>
        <v/>
      </c>
      <c r="M4512" s="18" t="inlineStr">
        <is>
          <t>every value from 0 to 60 in steps of 0.1</t>
        </is>
      </c>
      <c r="N4512" s="18" t="inlineStr">
        <is>
          <t>contents|small|elevation_m</t>
        </is>
      </c>
    </row>
    <row r="4513">
      <c r="B4513" s="18" t="inlineStr">
        <is>
          <t>contents|small|elevation_m|33.1</t>
        </is>
      </c>
      <c r="C4513" s="18" t="inlineStr">
        <is>
          <t>contents</t>
        </is>
      </c>
      <c r="D4513" s="18" t="inlineStr">
        <is>
          <t>small</t>
        </is>
      </c>
      <c r="E4513" s="18" t="inlineStr">
        <is>
          <t>elevation_m</t>
        </is>
      </c>
      <c r="F4513" s="18" t="inlineStr">
        <is>
          <t>spline value</t>
        </is>
      </c>
      <c r="G4513" s="18" t="n"/>
      <c r="H4513" s="33" t="n">
        <v>33.1</v>
      </c>
      <c r="I4513" s="33" t="n"/>
      <c r="J4513" s="33" t="n"/>
      <c r="K4513" s="34" t="n">
        <v>-0.322060331608327</v>
      </c>
      <c r="L4513" s="35">
        <f>IF(ISNUMBER(K4513),EXP(K4513),"")</f>
        <v/>
      </c>
      <c r="M4513" s="18" t="inlineStr">
        <is>
          <t>every value from 0 to 60 in steps of 0.1</t>
        </is>
      </c>
      <c r="N4513" s="18" t="inlineStr">
        <is>
          <t>contents|small|elevation_m</t>
        </is>
      </c>
    </row>
    <row r="4514">
      <c r="B4514" s="18" t="inlineStr">
        <is>
          <t>contents|small|elevation_m|33.2</t>
        </is>
      </c>
      <c r="C4514" s="18" t="inlineStr">
        <is>
          <t>contents</t>
        </is>
      </c>
      <c r="D4514" s="18" t="inlineStr">
        <is>
          <t>small</t>
        </is>
      </c>
      <c r="E4514" s="18" t="inlineStr">
        <is>
          <t>elevation_m</t>
        </is>
      </c>
      <c r="F4514" s="18" t="inlineStr">
        <is>
          <t>spline value</t>
        </is>
      </c>
      <c r="G4514" s="18" t="n"/>
      <c r="H4514" s="33" t="n">
        <v>33.2</v>
      </c>
      <c r="I4514" s="33" t="n"/>
      <c r="J4514" s="33" t="n"/>
      <c r="K4514" s="34" t="n">
        <v>-0.3215144464467534</v>
      </c>
      <c r="L4514" s="35">
        <f>IF(ISNUMBER(K4514),EXP(K4514),"")</f>
        <v/>
      </c>
      <c r="M4514" s="18" t="inlineStr">
        <is>
          <t>every value from 0 to 60 in steps of 0.1</t>
        </is>
      </c>
      <c r="N4514" s="18" t="inlineStr">
        <is>
          <t>contents|small|elevation_m</t>
        </is>
      </c>
    </row>
    <row r="4515">
      <c r="B4515" s="18" t="inlineStr">
        <is>
          <t>contents|small|elevation_m|33.3</t>
        </is>
      </c>
      <c r="C4515" s="18" t="inlineStr">
        <is>
          <t>contents</t>
        </is>
      </c>
      <c r="D4515" s="18" t="inlineStr">
        <is>
          <t>small</t>
        </is>
      </c>
      <c r="E4515" s="18" t="inlineStr">
        <is>
          <t>elevation_m</t>
        </is>
      </c>
      <c r="F4515" s="18" t="inlineStr">
        <is>
          <t>spline value</t>
        </is>
      </c>
      <c r="G4515" s="18" t="n"/>
      <c r="H4515" s="33" t="n">
        <v>33.3</v>
      </c>
      <c r="I4515" s="33" t="n"/>
      <c r="J4515" s="33" t="n"/>
      <c r="K4515" s="34" t="n">
        <v>-0.3209670620584537</v>
      </c>
      <c r="L4515" s="35">
        <f>IF(ISNUMBER(K4515),EXP(K4515),"")</f>
        <v/>
      </c>
      <c r="M4515" s="18" t="inlineStr">
        <is>
          <t>every value from 0 to 60 in steps of 0.1</t>
        </is>
      </c>
      <c r="N4515" s="18" t="inlineStr">
        <is>
          <t>contents|small|elevation_m</t>
        </is>
      </c>
    </row>
    <row r="4516">
      <c r="B4516" s="18" t="inlineStr">
        <is>
          <t>contents|small|elevation_m|33.4</t>
        </is>
      </c>
      <c r="C4516" s="18" t="inlineStr">
        <is>
          <t>contents</t>
        </is>
      </c>
      <c r="D4516" s="18" t="inlineStr">
        <is>
          <t>small</t>
        </is>
      </c>
      <c r="E4516" s="18" t="inlineStr">
        <is>
          <t>elevation_m</t>
        </is>
      </c>
      <c r="F4516" s="18" t="inlineStr">
        <is>
          <t>spline value</t>
        </is>
      </c>
      <c r="G4516" s="18" t="n"/>
      <c r="H4516" s="33" t="n">
        <v>33.4</v>
      </c>
      <c r="I4516" s="33" t="n"/>
      <c r="J4516" s="33" t="n"/>
      <c r="K4516" s="34" t="n">
        <v>-0.3204181894073725</v>
      </c>
      <c r="L4516" s="35">
        <f>IF(ISNUMBER(K4516),EXP(K4516),"")</f>
        <v/>
      </c>
      <c r="M4516" s="18" t="inlineStr">
        <is>
          <t>every value from 0 to 60 in steps of 0.1</t>
        </is>
      </c>
      <c r="N4516" s="18" t="inlineStr">
        <is>
          <t>contents|small|elevation_m</t>
        </is>
      </c>
    </row>
    <row r="4517">
      <c r="B4517" s="18" t="inlineStr">
        <is>
          <t>contents|small|elevation_m|33.5</t>
        </is>
      </c>
      <c r="C4517" s="18" t="inlineStr">
        <is>
          <t>contents</t>
        </is>
      </c>
      <c r="D4517" s="18" t="inlineStr">
        <is>
          <t>small</t>
        </is>
      </c>
      <c r="E4517" s="18" t="inlineStr">
        <is>
          <t>elevation_m</t>
        </is>
      </c>
      <c r="F4517" s="18" t="inlineStr">
        <is>
          <t>spline value</t>
        </is>
      </c>
      <c r="G4517" s="18" t="n"/>
      <c r="H4517" s="33" t="n">
        <v>33.5</v>
      </c>
      <c r="I4517" s="33" t="n"/>
      <c r="J4517" s="33" t="n"/>
      <c r="K4517" s="34" t="n">
        <v>-0.319867839457455</v>
      </c>
      <c r="L4517" s="35">
        <f>IF(ISNUMBER(K4517),EXP(K4517),"")</f>
        <v/>
      </c>
      <c r="M4517" s="18" t="inlineStr">
        <is>
          <t>every value from 0 to 60 in steps of 0.1</t>
        </is>
      </c>
      <c r="N4517" s="18" t="inlineStr">
        <is>
          <t>contents|small|elevation_m</t>
        </is>
      </c>
    </row>
    <row r="4518">
      <c r="B4518" s="18" t="inlineStr">
        <is>
          <t>contents|small|elevation_m|33.6</t>
        </is>
      </c>
      <c r="C4518" s="18" t="inlineStr">
        <is>
          <t>contents</t>
        </is>
      </c>
      <c r="D4518" s="18" t="inlineStr">
        <is>
          <t>small</t>
        </is>
      </c>
      <c r="E4518" s="18" t="inlineStr">
        <is>
          <t>elevation_m</t>
        </is>
      </c>
      <c r="F4518" s="18" t="inlineStr">
        <is>
          <t>spline value</t>
        </is>
      </c>
      <c r="G4518" s="18" t="n"/>
      <c r="H4518" s="33" t="n">
        <v>33.6</v>
      </c>
      <c r="I4518" s="33" t="n"/>
      <c r="J4518" s="33" t="n"/>
      <c r="K4518" s="34" t="n">
        <v>-0.3193160231726456</v>
      </c>
      <c r="L4518" s="35">
        <f>IF(ISNUMBER(K4518),EXP(K4518),"")</f>
        <v/>
      </c>
      <c r="M4518" s="18" t="inlineStr">
        <is>
          <t>every value from 0 to 60 in steps of 0.1</t>
        </is>
      </c>
      <c r="N4518" s="18" t="inlineStr">
        <is>
          <t>contents|small|elevation_m</t>
        </is>
      </c>
    </row>
    <row r="4519">
      <c r="B4519" s="18" t="inlineStr">
        <is>
          <t>contents|small|elevation_m|33.7</t>
        </is>
      </c>
      <c r="C4519" s="18" t="inlineStr">
        <is>
          <t>contents</t>
        </is>
      </c>
      <c r="D4519" s="18" t="inlineStr">
        <is>
          <t>small</t>
        </is>
      </c>
      <c r="E4519" s="18" t="inlineStr">
        <is>
          <t>elevation_m</t>
        </is>
      </c>
      <c r="F4519" s="18" t="inlineStr">
        <is>
          <t>spline value</t>
        </is>
      </c>
      <c r="G4519" s="18" t="n"/>
      <c r="H4519" s="33" t="n">
        <v>33.7</v>
      </c>
      <c r="I4519" s="33" t="n"/>
      <c r="J4519" s="33" t="n"/>
      <c r="K4519" s="34" t="n">
        <v>-0.3187627515168892</v>
      </c>
      <c r="L4519" s="35">
        <f>IF(ISNUMBER(K4519),EXP(K4519),"")</f>
        <v/>
      </c>
      <c r="M4519" s="18" t="inlineStr">
        <is>
          <t>every value from 0 to 60 in steps of 0.1</t>
        </is>
      </c>
      <c r="N4519" s="18" t="inlineStr">
        <is>
          <t>contents|small|elevation_m</t>
        </is>
      </c>
    </row>
    <row r="4520">
      <c r="B4520" s="18" t="inlineStr">
        <is>
          <t>contents|small|elevation_m|33.8</t>
        </is>
      </c>
      <c r="C4520" s="18" t="inlineStr">
        <is>
          <t>contents</t>
        </is>
      </c>
      <c r="D4520" s="18" t="inlineStr">
        <is>
          <t>small</t>
        </is>
      </c>
      <c r="E4520" s="18" t="inlineStr">
        <is>
          <t>elevation_m</t>
        </is>
      </c>
      <c r="F4520" s="18" t="inlineStr">
        <is>
          <t>spline value</t>
        </is>
      </c>
      <c r="G4520" s="18" t="n"/>
      <c r="H4520" s="33" t="n">
        <v>33.8</v>
      </c>
      <c r="I4520" s="33" t="n"/>
      <c r="J4520" s="33" t="n"/>
      <c r="K4520" s="34" t="n">
        <v>-0.3182080354541306</v>
      </c>
      <c r="L4520" s="35">
        <f>IF(ISNUMBER(K4520),EXP(K4520),"")</f>
        <v/>
      </c>
      <c r="M4520" s="18" t="inlineStr">
        <is>
          <t>every value from 0 to 60 in steps of 0.1</t>
        </is>
      </c>
      <c r="N4520" s="18" t="inlineStr">
        <is>
          <t>contents|small|elevation_m</t>
        </is>
      </c>
    </row>
    <row r="4521">
      <c r="B4521" s="18" t="inlineStr">
        <is>
          <t>contents|small|elevation_m|33.9</t>
        </is>
      </c>
      <c r="C4521" s="18" t="inlineStr">
        <is>
          <t>contents</t>
        </is>
      </c>
      <c r="D4521" s="18" t="inlineStr">
        <is>
          <t>small</t>
        </is>
      </c>
      <c r="E4521" s="18" t="inlineStr">
        <is>
          <t>elevation_m</t>
        </is>
      </c>
      <c r="F4521" s="18" t="inlineStr">
        <is>
          <t>spline value</t>
        </is>
      </c>
      <c r="G4521" s="18" t="n"/>
      <c r="H4521" s="33" t="n">
        <v>33.9</v>
      </c>
      <c r="I4521" s="33" t="n"/>
      <c r="J4521" s="33" t="n"/>
      <c r="K4521" s="34" t="n">
        <v>-0.3176518859483148</v>
      </c>
      <c r="L4521" s="35">
        <f>IF(ISNUMBER(K4521),EXP(K4521),"")</f>
        <v/>
      </c>
      <c r="M4521" s="18" t="inlineStr">
        <is>
          <t>every value from 0 to 60 in steps of 0.1</t>
        </is>
      </c>
      <c r="N4521" s="18" t="inlineStr">
        <is>
          <t>contents|small|elevation_m</t>
        </is>
      </c>
    </row>
    <row r="4522">
      <c r="B4522" s="18" t="inlineStr">
        <is>
          <t>contents|small|elevation_m|34.0</t>
        </is>
      </c>
      <c r="C4522" s="18" t="inlineStr">
        <is>
          <t>contents</t>
        </is>
      </c>
      <c r="D4522" s="18" t="inlineStr">
        <is>
          <t>small</t>
        </is>
      </c>
      <c r="E4522" s="18" t="inlineStr">
        <is>
          <t>elevation_m</t>
        </is>
      </c>
      <c r="F4522" s="18" t="inlineStr">
        <is>
          <t>spline value</t>
        </is>
      </c>
      <c r="G4522" s="18" t="n"/>
      <c r="H4522" s="33" t="n">
        <v>34</v>
      </c>
      <c r="I4522" s="33" t="n"/>
      <c r="J4522" s="33" t="n"/>
      <c r="K4522" s="34" t="n">
        <v>-0.3170943139633862</v>
      </c>
      <c r="L4522" s="35">
        <f>IF(ISNUMBER(K4522),EXP(K4522),"")</f>
        <v/>
      </c>
      <c r="M4522" s="18" t="inlineStr">
        <is>
          <t>every value from 0 to 60 in steps of 0.1</t>
        </is>
      </c>
      <c r="N4522" s="18" t="inlineStr">
        <is>
          <t>contents|small|elevation_m</t>
        </is>
      </c>
    </row>
    <row r="4523">
      <c r="B4523" s="18" t="inlineStr">
        <is>
          <t>contents|small|elevation_m|34.1</t>
        </is>
      </c>
      <c r="C4523" s="18" t="inlineStr">
        <is>
          <t>contents</t>
        </is>
      </c>
      <c r="D4523" s="18" t="inlineStr">
        <is>
          <t>small</t>
        </is>
      </c>
      <c r="E4523" s="18" t="inlineStr">
        <is>
          <t>elevation_m</t>
        </is>
      </c>
      <c r="F4523" s="18" t="inlineStr">
        <is>
          <t>spline value</t>
        </is>
      </c>
      <c r="G4523" s="18" t="n"/>
      <c r="H4523" s="33" t="n">
        <v>34.1</v>
      </c>
      <c r="I4523" s="33" t="n"/>
      <c r="J4523" s="33" t="n"/>
      <c r="K4523" s="34" t="n">
        <v>-0.31653533046329</v>
      </c>
      <c r="L4523" s="35">
        <f>IF(ISNUMBER(K4523),EXP(K4523),"")</f>
        <v/>
      </c>
      <c r="M4523" s="18" t="inlineStr">
        <is>
          <t>every value from 0 to 60 in steps of 0.1</t>
        </is>
      </c>
      <c r="N4523" s="18" t="inlineStr">
        <is>
          <t>contents|small|elevation_m</t>
        </is>
      </c>
    </row>
    <row r="4524">
      <c r="B4524" s="18" t="inlineStr">
        <is>
          <t>contents|small|elevation_m|34.2</t>
        </is>
      </c>
      <c r="C4524" s="18" t="inlineStr">
        <is>
          <t>contents</t>
        </is>
      </c>
      <c r="D4524" s="18" t="inlineStr">
        <is>
          <t>small</t>
        </is>
      </c>
      <c r="E4524" s="18" t="inlineStr">
        <is>
          <t>elevation_m</t>
        </is>
      </c>
      <c r="F4524" s="18" t="inlineStr">
        <is>
          <t>spline value</t>
        </is>
      </c>
      <c r="G4524" s="18" t="n"/>
      <c r="H4524" s="33" t="n">
        <v>34.2</v>
      </c>
      <c r="I4524" s="33" t="n"/>
      <c r="J4524" s="33" t="n"/>
      <c r="K4524" s="34" t="n">
        <v>-0.3159749464119708</v>
      </c>
      <c r="L4524" s="35">
        <f>IF(ISNUMBER(K4524),EXP(K4524),"")</f>
        <v/>
      </c>
      <c r="M4524" s="18" t="inlineStr">
        <is>
          <t>every value from 0 to 60 in steps of 0.1</t>
        </is>
      </c>
      <c r="N4524" s="18" t="inlineStr">
        <is>
          <t>contents|small|elevation_m</t>
        </is>
      </c>
    </row>
    <row r="4525">
      <c r="B4525" s="18" t="inlineStr">
        <is>
          <t>contents|small|elevation_m|34.3</t>
        </is>
      </c>
      <c r="C4525" s="18" t="inlineStr">
        <is>
          <t>contents</t>
        </is>
      </c>
      <c r="D4525" s="18" t="inlineStr">
        <is>
          <t>small</t>
        </is>
      </c>
      <c r="E4525" s="18" t="inlineStr">
        <is>
          <t>elevation_m</t>
        </is>
      </c>
      <c r="F4525" s="18" t="inlineStr">
        <is>
          <t>spline value</t>
        </is>
      </c>
      <c r="G4525" s="18" t="n"/>
      <c r="H4525" s="33" t="n">
        <v>34.3</v>
      </c>
      <c r="I4525" s="33" t="n"/>
      <c r="J4525" s="33" t="n"/>
      <c r="K4525" s="34" t="n">
        <v>-0.3154131727733734</v>
      </c>
      <c r="L4525" s="35">
        <f>IF(ISNUMBER(K4525),EXP(K4525),"")</f>
        <v/>
      </c>
      <c r="M4525" s="18" t="inlineStr">
        <is>
          <t>every value from 0 to 60 in steps of 0.1</t>
        </is>
      </c>
      <c r="N4525" s="18" t="inlineStr">
        <is>
          <t>contents|small|elevation_m</t>
        </is>
      </c>
    </row>
    <row r="4526">
      <c r="B4526" s="18" t="inlineStr">
        <is>
          <t>contents|small|elevation_m|34.4</t>
        </is>
      </c>
      <c r="C4526" s="18" t="inlineStr">
        <is>
          <t>contents</t>
        </is>
      </c>
      <c r="D4526" s="18" t="inlineStr">
        <is>
          <t>small</t>
        </is>
      </c>
      <c r="E4526" s="18" t="inlineStr">
        <is>
          <t>elevation_m</t>
        </is>
      </c>
      <c r="F4526" s="18" t="inlineStr">
        <is>
          <t>spline value</t>
        </is>
      </c>
      <c r="G4526" s="18" t="n"/>
      <c r="H4526" s="33" t="n">
        <v>34.4</v>
      </c>
      <c r="I4526" s="33" t="n"/>
      <c r="J4526" s="33" t="n"/>
      <c r="K4526" s="34" t="n">
        <v>-0.3148500205114425</v>
      </c>
      <c r="L4526" s="35">
        <f>IF(ISNUMBER(K4526),EXP(K4526),"")</f>
        <v/>
      </c>
      <c r="M4526" s="18" t="inlineStr">
        <is>
          <t>every value from 0 to 60 in steps of 0.1</t>
        </is>
      </c>
      <c r="N4526" s="18" t="inlineStr">
        <is>
          <t>contents|small|elevation_m</t>
        </is>
      </c>
    </row>
    <row r="4527">
      <c r="B4527" s="18" t="inlineStr">
        <is>
          <t>contents|small|elevation_m|34.5</t>
        </is>
      </c>
      <c r="C4527" s="18" t="inlineStr">
        <is>
          <t>contents</t>
        </is>
      </c>
      <c r="D4527" s="18" t="inlineStr">
        <is>
          <t>small</t>
        </is>
      </c>
      <c r="E4527" s="18" t="inlineStr">
        <is>
          <t>elevation_m</t>
        </is>
      </c>
      <c r="F4527" s="18" t="inlineStr">
        <is>
          <t>spline value</t>
        </is>
      </c>
      <c r="G4527" s="18" t="n"/>
      <c r="H4527" s="33" t="n">
        <v>34.5</v>
      </c>
      <c r="I4527" s="33" t="n"/>
      <c r="J4527" s="33" t="n"/>
      <c r="K4527" s="34" t="n">
        <v>-0.3142855005901232</v>
      </c>
      <c r="L4527" s="35">
        <f>IF(ISNUMBER(K4527),EXP(K4527),"")</f>
        <v/>
      </c>
      <c r="M4527" s="18" t="inlineStr">
        <is>
          <t>every value from 0 to 60 in steps of 0.1</t>
        </is>
      </c>
      <c r="N4527" s="18" t="inlineStr">
        <is>
          <t>contents|small|elevation_m</t>
        </is>
      </c>
    </row>
    <row r="4528">
      <c r="B4528" s="18" t="inlineStr">
        <is>
          <t>contents|small|elevation_m|34.6</t>
        </is>
      </c>
      <c r="C4528" s="18" t="inlineStr">
        <is>
          <t>contents</t>
        </is>
      </c>
      <c r="D4528" s="18" t="inlineStr">
        <is>
          <t>small</t>
        </is>
      </c>
      <c r="E4528" s="18" t="inlineStr">
        <is>
          <t>elevation_m</t>
        </is>
      </c>
      <c r="F4528" s="18" t="inlineStr">
        <is>
          <t>spline value</t>
        </is>
      </c>
      <c r="G4528" s="18" t="n"/>
      <c r="H4528" s="33" t="n">
        <v>34.6</v>
      </c>
      <c r="I4528" s="33" t="n"/>
      <c r="J4528" s="33" t="n"/>
      <c r="K4528" s="34" t="n">
        <v>-0.3137196239733599</v>
      </c>
      <c r="L4528" s="35">
        <f>IF(ISNUMBER(K4528),EXP(K4528),"")</f>
        <v/>
      </c>
      <c r="M4528" s="18" t="inlineStr">
        <is>
          <t>every value from 0 to 60 in steps of 0.1</t>
        </is>
      </c>
      <c r="N4528" s="18" t="inlineStr">
        <is>
          <t>contents|small|elevation_m</t>
        </is>
      </c>
    </row>
    <row r="4529">
      <c r="B4529" s="18" t="inlineStr">
        <is>
          <t>contents|small|elevation_m|34.7</t>
        </is>
      </c>
      <c r="C4529" s="18" t="inlineStr">
        <is>
          <t>contents</t>
        </is>
      </c>
      <c r="D4529" s="18" t="inlineStr">
        <is>
          <t>small</t>
        </is>
      </c>
      <c r="E4529" s="18" t="inlineStr">
        <is>
          <t>elevation_m</t>
        </is>
      </c>
      <c r="F4529" s="18" t="inlineStr">
        <is>
          <t>spline value</t>
        </is>
      </c>
      <c r="G4529" s="18" t="n"/>
      <c r="H4529" s="33" t="n">
        <v>34.7</v>
      </c>
      <c r="I4529" s="33" t="n"/>
      <c r="J4529" s="33" t="n"/>
      <c r="K4529" s="34" t="n">
        <v>-0.3131524016250977</v>
      </c>
      <c r="L4529" s="35">
        <f>IF(ISNUMBER(K4529),EXP(K4529),"")</f>
        <v/>
      </c>
      <c r="M4529" s="18" t="inlineStr">
        <is>
          <t>every value from 0 to 60 in steps of 0.1</t>
        </is>
      </c>
      <c r="N4529" s="18" t="inlineStr">
        <is>
          <t>contents|small|elevation_m</t>
        </is>
      </c>
    </row>
    <row r="4530">
      <c r="B4530" s="18" t="inlineStr">
        <is>
          <t>contents|small|elevation_m|34.8</t>
        </is>
      </c>
      <c r="C4530" s="18" t="inlineStr">
        <is>
          <t>contents</t>
        </is>
      </c>
      <c r="D4530" s="18" t="inlineStr">
        <is>
          <t>small</t>
        </is>
      </c>
      <c r="E4530" s="18" t="inlineStr">
        <is>
          <t>elevation_m</t>
        </is>
      </c>
      <c r="F4530" s="18" t="inlineStr">
        <is>
          <t>spline value</t>
        </is>
      </c>
      <c r="G4530" s="18" t="n"/>
      <c r="H4530" s="33" t="n">
        <v>34.8</v>
      </c>
      <c r="I4530" s="33" t="n"/>
      <c r="J4530" s="33" t="n"/>
      <c r="K4530" s="34" t="n">
        <v>-0.3125838445092813</v>
      </c>
      <c r="L4530" s="35">
        <f>IF(ISNUMBER(K4530),EXP(K4530),"")</f>
        <v/>
      </c>
      <c r="M4530" s="18" t="inlineStr">
        <is>
          <t>every value from 0 to 60 in steps of 0.1</t>
        </is>
      </c>
      <c r="N4530" s="18" t="inlineStr">
        <is>
          <t>contents|small|elevation_m</t>
        </is>
      </c>
    </row>
    <row r="4531">
      <c r="B4531" s="18" t="inlineStr">
        <is>
          <t>contents|small|elevation_m|34.9</t>
        </is>
      </c>
      <c r="C4531" s="18" t="inlineStr">
        <is>
          <t>contents</t>
        </is>
      </c>
      <c r="D4531" s="18" t="inlineStr">
        <is>
          <t>small</t>
        </is>
      </c>
      <c r="E4531" s="18" t="inlineStr">
        <is>
          <t>elevation_m</t>
        </is>
      </c>
      <c r="F4531" s="18" t="inlineStr">
        <is>
          <t>spline value</t>
        </is>
      </c>
      <c r="G4531" s="18" t="n"/>
      <c r="H4531" s="33" t="n">
        <v>34.9</v>
      </c>
      <c r="I4531" s="33" t="n"/>
      <c r="J4531" s="33" t="n"/>
      <c r="K4531" s="34" t="n">
        <v>-0.3120139635898555</v>
      </c>
      <c r="L4531" s="35">
        <f>IF(ISNUMBER(K4531),EXP(K4531),"")</f>
        <v/>
      </c>
      <c r="M4531" s="18" t="inlineStr">
        <is>
          <t>every value from 0 to 60 in steps of 0.1</t>
        </is>
      </c>
      <c r="N4531" s="18" t="inlineStr">
        <is>
          <t>contents|small|elevation_m</t>
        </is>
      </c>
    </row>
    <row r="4532">
      <c r="B4532" s="18" t="inlineStr">
        <is>
          <t>contents|small|elevation_m|35.0</t>
        </is>
      </c>
      <c r="C4532" s="18" t="inlineStr">
        <is>
          <t>contents</t>
        </is>
      </c>
      <c r="D4532" s="18" t="inlineStr">
        <is>
          <t>small</t>
        </is>
      </c>
      <c r="E4532" s="18" t="inlineStr">
        <is>
          <t>elevation_m</t>
        </is>
      </c>
      <c r="F4532" s="18" t="inlineStr">
        <is>
          <t>spline value</t>
        </is>
      </c>
      <c r="G4532" s="18" t="n"/>
      <c r="H4532" s="33" t="n">
        <v>35</v>
      </c>
      <c r="I4532" s="33" t="n"/>
      <c r="J4532" s="33" t="n"/>
      <c r="K4532" s="34" t="n">
        <v>-0.3114427698307652</v>
      </c>
      <c r="L4532" s="35">
        <f>IF(ISNUMBER(K4532),EXP(K4532),"")</f>
        <v/>
      </c>
      <c r="M4532" s="18" t="inlineStr">
        <is>
          <t>every value from 0 to 60 in steps of 0.1</t>
        </is>
      </c>
      <c r="N4532" s="18" t="inlineStr">
        <is>
          <t>contents|small|elevation_m</t>
        </is>
      </c>
    </row>
    <row r="4533">
      <c r="B4533" s="18" t="inlineStr">
        <is>
          <t>contents|small|elevation_m|35.1</t>
        </is>
      </c>
      <c r="C4533" s="18" t="inlineStr">
        <is>
          <t>contents</t>
        </is>
      </c>
      <c r="D4533" s="18" t="inlineStr">
        <is>
          <t>small</t>
        </is>
      </c>
      <c r="E4533" s="18" t="inlineStr">
        <is>
          <t>elevation_m</t>
        </is>
      </c>
      <c r="F4533" s="18" t="inlineStr">
        <is>
          <t>spline value</t>
        </is>
      </c>
      <c r="G4533" s="18" t="n"/>
      <c r="H4533" s="33" t="n">
        <v>35.1</v>
      </c>
      <c r="I4533" s="33" t="n"/>
      <c r="J4533" s="33" t="n"/>
      <c r="K4533" s="34" t="n">
        <v>-0.310870274195955</v>
      </c>
      <c r="L4533" s="35">
        <f>IF(ISNUMBER(K4533),EXP(K4533),"")</f>
        <v/>
      </c>
      <c r="M4533" s="18" t="inlineStr">
        <is>
          <t>every value from 0 to 60 in steps of 0.1</t>
        </is>
      </c>
      <c r="N4533" s="18" t="inlineStr">
        <is>
          <t>contents|small|elevation_m</t>
        </is>
      </c>
    </row>
    <row r="4534">
      <c r="B4534" s="18" t="inlineStr">
        <is>
          <t>contents|small|elevation_m|35.2</t>
        </is>
      </c>
      <c r="C4534" s="18" t="inlineStr">
        <is>
          <t>contents</t>
        </is>
      </c>
      <c r="D4534" s="18" t="inlineStr">
        <is>
          <t>small</t>
        </is>
      </c>
      <c r="E4534" s="18" t="inlineStr">
        <is>
          <t>elevation_m</t>
        </is>
      </c>
      <c r="F4534" s="18" t="inlineStr">
        <is>
          <t>spline value</t>
        </is>
      </c>
      <c r="G4534" s="18" t="n"/>
      <c r="H4534" s="33" t="n">
        <v>35.2</v>
      </c>
      <c r="I4534" s="33" t="n"/>
      <c r="J4534" s="33" t="n"/>
      <c r="K4534" s="34" t="n">
        <v>-0.3102964876493697</v>
      </c>
      <c r="L4534" s="35">
        <f>IF(ISNUMBER(K4534),EXP(K4534),"")</f>
        <v/>
      </c>
      <c r="M4534" s="18" t="inlineStr">
        <is>
          <t>every value from 0 to 60 in steps of 0.1</t>
        </is>
      </c>
      <c r="N4534" s="18" t="inlineStr">
        <is>
          <t>contents|small|elevation_m</t>
        </is>
      </c>
    </row>
    <row r="4535">
      <c r="B4535" s="18" t="inlineStr">
        <is>
          <t>contents|small|elevation_m|35.3</t>
        </is>
      </c>
      <c r="C4535" s="18" t="inlineStr">
        <is>
          <t>contents</t>
        </is>
      </c>
      <c r="D4535" s="18" t="inlineStr">
        <is>
          <t>small</t>
        </is>
      </c>
      <c r="E4535" s="18" t="inlineStr">
        <is>
          <t>elevation_m</t>
        </is>
      </c>
      <c r="F4535" s="18" t="inlineStr">
        <is>
          <t>spline value</t>
        </is>
      </c>
      <c r="G4535" s="18" t="n"/>
      <c r="H4535" s="33" t="n">
        <v>35.3</v>
      </c>
      <c r="I4535" s="33" t="n"/>
      <c r="J4535" s="33" t="n"/>
      <c r="K4535" s="34" t="n">
        <v>-0.3097214211549543</v>
      </c>
      <c r="L4535" s="35">
        <f>IF(ISNUMBER(K4535),EXP(K4535),"")</f>
        <v/>
      </c>
      <c r="M4535" s="18" t="inlineStr">
        <is>
          <t>every value from 0 to 60 in steps of 0.1</t>
        </is>
      </c>
      <c r="N4535" s="18" t="inlineStr">
        <is>
          <t>contents|small|elevation_m</t>
        </is>
      </c>
    </row>
    <row r="4536">
      <c r="B4536" s="18" t="inlineStr">
        <is>
          <t>contents|small|elevation_m|35.4</t>
        </is>
      </c>
      <c r="C4536" s="18" t="inlineStr">
        <is>
          <t>contents</t>
        </is>
      </c>
      <c r="D4536" s="18" t="inlineStr">
        <is>
          <t>small</t>
        </is>
      </c>
      <c r="E4536" s="18" t="inlineStr">
        <is>
          <t>elevation_m</t>
        </is>
      </c>
      <c r="F4536" s="18" t="inlineStr">
        <is>
          <t>spline value</t>
        </is>
      </c>
      <c r="G4536" s="18" t="n"/>
      <c r="H4536" s="33" t="n">
        <v>35.4</v>
      </c>
      <c r="I4536" s="33" t="n"/>
      <c r="J4536" s="33" t="n"/>
      <c r="K4536" s="34" t="n">
        <v>-0.3091450856766535</v>
      </c>
      <c r="L4536" s="35">
        <f>IF(ISNUMBER(K4536),EXP(K4536),"")</f>
        <v/>
      </c>
      <c r="M4536" s="18" t="inlineStr">
        <is>
          <t>every value from 0 to 60 in steps of 0.1</t>
        </is>
      </c>
      <c r="N4536" s="18" t="inlineStr">
        <is>
          <t>contents|small|elevation_m</t>
        </is>
      </c>
    </row>
    <row r="4537">
      <c r="B4537" s="18" t="inlineStr">
        <is>
          <t>contents|small|elevation_m|35.5</t>
        </is>
      </c>
      <c r="C4537" s="18" t="inlineStr">
        <is>
          <t>contents</t>
        </is>
      </c>
      <c r="D4537" s="18" t="inlineStr">
        <is>
          <t>small</t>
        </is>
      </c>
      <c r="E4537" s="18" t="inlineStr">
        <is>
          <t>elevation_m</t>
        </is>
      </c>
      <c r="F4537" s="18" t="inlineStr">
        <is>
          <t>spline value</t>
        </is>
      </c>
      <c r="G4537" s="18" t="n"/>
      <c r="H4537" s="33" t="n">
        <v>35.5</v>
      </c>
      <c r="I4537" s="33" t="n"/>
      <c r="J4537" s="33" t="n"/>
      <c r="K4537" s="34" t="n">
        <v>-0.3085674921784122</v>
      </c>
      <c r="L4537" s="35">
        <f>IF(ISNUMBER(K4537),EXP(K4537),"")</f>
        <v/>
      </c>
      <c r="M4537" s="18" t="inlineStr">
        <is>
          <t>every value from 0 to 60 in steps of 0.1</t>
        </is>
      </c>
      <c r="N4537" s="18" t="inlineStr">
        <is>
          <t>contents|small|elevation_m</t>
        </is>
      </c>
    </row>
    <row r="4538">
      <c r="B4538" s="18" t="inlineStr">
        <is>
          <t>contents|small|elevation_m|35.6</t>
        </is>
      </c>
      <c r="C4538" s="18" t="inlineStr">
        <is>
          <t>contents</t>
        </is>
      </c>
      <c r="D4538" s="18" t="inlineStr">
        <is>
          <t>small</t>
        </is>
      </c>
      <c r="E4538" s="18" t="inlineStr">
        <is>
          <t>elevation_m</t>
        </is>
      </c>
      <c r="F4538" s="18" t="inlineStr">
        <is>
          <t>spline value</t>
        </is>
      </c>
      <c r="G4538" s="18" t="n"/>
      <c r="H4538" s="33" t="n">
        <v>35.6</v>
      </c>
      <c r="I4538" s="33" t="n"/>
      <c r="J4538" s="33" t="n"/>
      <c r="K4538" s="34" t="n">
        <v>-0.3079886516241749</v>
      </c>
      <c r="L4538" s="35">
        <f>IF(ISNUMBER(K4538),EXP(K4538),"")</f>
        <v/>
      </c>
      <c r="M4538" s="18" t="inlineStr">
        <is>
          <t>every value from 0 to 60 in steps of 0.1</t>
        </is>
      </c>
      <c r="N4538" s="18" t="inlineStr">
        <is>
          <t>contents|small|elevation_m</t>
        </is>
      </c>
    </row>
    <row r="4539">
      <c r="B4539" s="18" t="inlineStr">
        <is>
          <t>contents|small|elevation_m|35.7</t>
        </is>
      </c>
      <c r="C4539" s="18" t="inlineStr">
        <is>
          <t>contents</t>
        </is>
      </c>
      <c r="D4539" s="18" t="inlineStr">
        <is>
          <t>small</t>
        </is>
      </c>
      <c r="E4539" s="18" t="inlineStr">
        <is>
          <t>elevation_m</t>
        </is>
      </c>
      <c r="F4539" s="18" t="inlineStr">
        <is>
          <t>spline value</t>
        </is>
      </c>
      <c r="G4539" s="18" t="n"/>
      <c r="H4539" s="33" t="n">
        <v>35.7</v>
      </c>
      <c r="I4539" s="33" t="n"/>
      <c r="J4539" s="33" t="n"/>
      <c r="K4539" s="34" t="n">
        <v>-0.3074085749778866</v>
      </c>
      <c r="L4539" s="35">
        <f>IF(ISNUMBER(K4539),EXP(K4539),"")</f>
        <v/>
      </c>
      <c r="M4539" s="18" t="inlineStr">
        <is>
          <t>every value from 0 to 60 in steps of 0.1</t>
        </is>
      </c>
      <c r="N4539" s="18" t="inlineStr">
        <is>
          <t>contents|small|elevation_m</t>
        </is>
      </c>
    </row>
    <row r="4540">
      <c r="B4540" s="18" t="inlineStr">
        <is>
          <t>contents|small|elevation_m|35.8</t>
        </is>
      </c>
      <c r="C4540" s="18" t="inlineStr">
        <is>
          <t>contents</t>
        </is>
      </c>
      <c r="D4540" s="18" t="inlineStr">
        <is>
          <t>small</t>
        </is>
      </c>
      <c r="E4540" s="18" t="inlineStr">
        <is>
          <t>elevation_m</t>
        </is>
      </c>
      <c r="F4540" s="18" t="inlineStr">
        <is>
          <t>spline value</t>
        </is>
      </c>
      <c r="G4540" s="18" t="n"/>
      <c r="H4540" s="33" t="n">
        <v>35.8</v>
      </c>
      <c r="I4540" s="33" t="n"/>
      <c r="J4540" s="33" t="n"/>
      <c r="K4540" s="34" t="n">
        <v>-0.3068272732034921</v>
      </c>
      <c r="L4540" s="35">
        <f>IF(ISNUMBER(K4540),EXP(K4540),"")</f>
        <v/>
      </c>
      <c r="M4540" s="18" t="inlineStr">
        <is>
          <t>every value from 0 to 60 in steps of 0.1</t>
        </is>
      </c>
      <c r="N4540" s="18" t="inlineStr">
        <is>
          <t>contents|small|elevation_m</t>
        </is>
      </c>
    </row>
    <row r="4541">
      <c r="B4541" s="18" t="inlineStr">
        <is>
          <t>contents|small|elevation_m|35.9</t>
        </is>
      </c>
      <c r="C4541" s="18" t="inlineStr">
        <is>
          <t>contents</t>
        </is>
      </c>
      <c r="D4541" s="18" t="inlineStr">
        <is>
          <t>small</t>
        </is>
      </c>
      <c r="E4541" s="18" t="inlineStr">
        <is>
          <t>elevation_m</t>
        </is>
      </c>
      <c r="F4541" s="18" t="inlineStr">
        <is>
          <t>spline value</t>
        </is>
      </c>
      <c r="G4541" s="18" t="n"/>
      <c r="H4541" s="33" t="n">
        <v>35.9</v>
      </c>
      <c r="I4541" s="33" t="n"/>
      <c r="J4541" s="33" t="n"/>
      <c r="K4541" s="34" t="n">
        <v>-0.3062447572649362</v>
      </c>
      <c r="L4541" s="35">
        <f>IF(ISNUMBER(K4541),EXP(K4541),"")</f>
        <v/>
      </c>
      <c r="M4541" s="18" t="inlineStr">
        <is>
          <t>every value from 0 to 60 in steps of 0.1</t>
        </is>
      </c>
      <c r="N4541" s="18" t="inlineStr">
        <is>
          <t>contents|small|elevation_m</t>
        </is>
      </c>
    </row>
    <row r="4542">
      <c r="B4542" s="18" t="inlineStr">
        <is>
          <t>contents|small|elevation_m|36.0</t>
        </is>
      </c>
      <c r="C4542" s="18" t="inlineStr">
        <is>
          <t>contents</t>
        </is>
      </c>
      <c r="D4542" s="18" t="inlineStr">
        <is>
          <t>small</t>
        </is>
      </c>
      <c r="E4542" s="18" t="inlineStr">
        <is>
          <t>elevation_m</t>
        </is>
      </c>
      <c r="F4542" s="18" t="inlineStr">
        <is>
          <t>spline value</t>
        </is>
      </c>
      <c r="G4542" s="18" t="n"/>
      <c r="H4542" s="33" t="n">
        <v>36</v>
      </c>
      <c r="I4542" s="33" t="n"/>
      <c r="J4542" s="33" t="n"/>
      <c r="K4542" s="34" t="n">
        <v>-0.3056610381261637</v>
      </c>
      <c r="L4542" s="35">
        <f>IF(ISNUMBER(K4542),EXP(K4542),"")</f>
        <v/>
      </c>
      <c r="M4542" s="18" t="inlineStr">
        <is>
          <t>every value from 0 to 60 in steps of 0.1</t>
        </is>
      </c>
      <c r="N4542" s="18" t="inlineStr">
        <is>
          <t>contents|small|elevation_m</t>
        </is>
      </c>
    </row>
    <row r="4543">
      <c r="B4543" s="18" t="inlineStr">
        <is>
          <t>contents|small|elevation_m|36.1</t>
        </is>
      </c>
      <c r="C4543" s="18" t="inlineStr">
        <is>
          <t>contents</t>
        </is>
      </c>
      <c r="D4543" s="18" t="inlineStr">
        <is>
          <t>small</t>
        </is>
      </c>
      <c r="E4543" s="18" t="inlineStr">
        <is>
          <t>elevation_m</t>
        </is>
      </c>
      <c r="F4543" s="18" t="inlineStr">
        <is>
          <t>spline value</t>
        </is>
      </c>
      <c r="G4543" s="18" t="n"/>
      <c r="H4543" s="33" t="n">
        <v>36.1</v>
      </c>
      <c r="I4543" s="33" t="n"/>
      <c r="J4543" s="33" t="n"/>
      <c r="K4543" s="34" t="n">
        <v>-0.3050761267511194</v>
      </c>
      <c r="L4543" s="35">
        <f>IF(ISNUMBER(K4543),EXP(K4543),"")</f>
        <v/>
      </c>
      <c r="M4543" s="18" t="inlineStr">
        <is>
          <t>every value from 0 to 60 in steps of 0.1</t>
        </is>
      </c>
      <c r="N4543" s="18" t="inlineStr">
        <is>
          <t>contents|small|elevation_m</t>
        </is>
      </c>
    </row>
    <row r="4544">
      <c r="B4544" s="18" t="inlineStr">
        <is>
          <t>contents|small|elevation_m|36.2</t>
        </is>
      </c>
      <c r="C4544" s="18" t="inlineStr">
        <is>
          <t>contents</t>
        </is>
      </c>
      <c r="D4544" s="18" t="inlineStr">
        <is>
          <t>small</t>
        </is>
      </c>
      <c r="E4544" s="18" t="inlineStr">
        <is>
          <t>elevation_m</t>
        </is>
      </c>
      <c r="F4544" s="18" t="inlineStr">
        <is>
          <t>spline value</t>
        </is>
      </c>
      <c r="G4544" s="18" t="n"/>
      <c r="H4544" s="33" t="n">
        <v>36.2</v>
      </c>
      <c r="I4544" s="33" t="n"/>
      <c r="J4544" s="33" t="n"/>
      <c r="K4544" s="34" t="n">
        <v>-0.304490034103748</v>
      </c>
      <c r="L4544" s="35">
        <f>IF(ISNUMBER(K4544),EXP(K4544),"")</f>
        <v/>
      </c>
      <c r="M4544" s="18" t="inlineStr">
        <is>
          <t>every value from 0 to 60 in steps of 0.1</t>
        </is>
      </c>
      <c r="N4544" s="18" t="inlineStr">
        <is>
          <t>contents|small|elevation_m</t>
        </is>
      </c>
    </row>
    <row r="4545">
      <c r="B4545" s="18" t="inlineStr">
        <is>
          <t>contents|small|elevation_m|36.3</t>
        </is>
      </c>
      <c r="C4545" s="18" t="inlineStr">
        <is>
          <t>contents</t>
        </is>
      </c>
      <c r="D4545" s="18" t="inlineStr">
        <is>
          <t>small</t>
        </is>
      </c>
      <c r="E4545" s="18" t="inlineStr">
        <is>
          <t>elevation_m</t>
        </is>
      </c>
      <c r="F4545" s="18" t="inlineStr">
        <is>
          <t>spline value</t>
        </is>
      </c>
      <c r="G4545" s="18" t="n"/>
      <c r="H4545" s="33" t="n">
        <v>36.3</v>
      </c>
      <c r="I4545" s="33" t="n"/>
      <c r="J4545" s="33" t="n"/>
      <c r="K4545" s="34" t="n">
        <v>-0.3039027711479944</v>
      </c>
      <c r="L4545" s="35">
        <f>IF(ISNUMBER(K4545),EXP(K4545),"")</f>
        <v/>
      </c>
      <c r="M4545" s="18" t="inlineStr">
        <is>
          <t>every value from 0 to 60 in steps of 0.1</t>
        </is>
      </c>
      <c r="N4545" s="18" t="inlineStr">
        <is>
          <t>contents|small|elevation_m</t>
        </is>
      </c>
    </row>
    <row r="4546">
      <c r="B4546" s="18" t="inlineStr">
        <is>
          <t>contents|small|elevation_m|36.4</t>
        </is>
      </c>
      <c r="C4546" s="18" t="inlineStr">
        <is>
          <t>contents</t>
        </is>
      </c>
      <c r="D4546" s="18" t="inlineStr">
        <is>
          <t>small</t>
        </is>
      </c>
      <c r="E4546" s="18" t="inlineStr">
        <is>
          <t>elevation_m</t>
        </is>
      </c>
      <c r="F4546" s="18" t="inlineStr">
        <is>
          <t>spline value</t>
        </is>
      </c>
      <c r="G4546" s="18" t="n"/>
      <c r="H4546" s="33" t="n">
        <v>36.4</v>
      </c>
      <c r="I4546" s="33" t="n"/>
      <c r="J4546" s="33" t="n"/>
      <c r="K4546" s="34" t="n">
        <v>-0.3033143488478033</v>
      </c>
      <c r="L4546" s="35">
        <f>IF(ISNUMBER(K4546),EXP(K4546),"")</f>
        <v/>
      </c>
      <c r="M4546" s="18" t="inlineStr">
        <is>
          <t>every value from 0 to 60 in steps of 0.1</t>
        </is>
      </c>
      <c r="N4546" s="18" t="inlineStr">
        <is>
          <t>contents|small|elevation_m</t>
        </is>
      </c>
    </row>
    <row r="4547">
      <c r="B4547" s="18" t="inlineStr">
        <is>
          <t>contents|small|elevation_m|36.5</t>
        </is>
      </c>
      <c r="C4547" s="18" t="inlineStr">
        <is>
          <t>contents</t>
        </is>
      </c>
      <c r="D4547" s="18" t="inlineStr">
        <is>
          <t>small</t>
        </is>
      </c>
      <c r="E4547" s="18" t="inlineStr">
        <is>
          <t>elevation_m</t>
        </is>
      </c>
      <c r="F4547" s="18" t="inlineStr">
        <is>
          <t>spline value</t>
        </is>
      </c>
      <c r="G4547" s="18" t="n"/>
      <c r="H4547" s="33" t="n">
        <v>36.5</v>
      </c>
      <c r="I4547" s="33" t="n"/>
      <c r="J4547" s="33" t="n"/>
      <c r="K4547" s="34" t="n">
        <v>-0.3027247781671196</v>
      </c>
      <c r="L4547" s="35">
        <f>IF(ISNUMBER(K4547),EXP(K4547),"")</f>
        <v/>
      </c>
      <c r="M4547" s="18" t="inlineStr">
        <is>
          <t>every value from 0 to 60 in steps of 0.1</t>
        </is>
      </c>
      <c r="N4547" s="18" t="inlineStr">
        <is>
          <t>contents|small|elevation_m</t>
        </is>
      </c>
    </row>
    <row r="4548">
      <c r="B4548" s="18" t="inlineStr">
        <is>
          <t>contents|small|elevation_m|36.6</t>
        </is>
      </c>
      <c r="C4548" s="18" t="inlineStr">
        <is>
          <t>contents</t>
        </is>
      </c>
      <c r="D4548" s="18" t="inlineStr">
        <is>
          <t>small</t>
        </is>
      </c>
      <c r="E4548" s="18" t="inlineStr">
        <is>
          <t>elevation_m</t>
        </is>
      </c>
      <c r="F4548" s="18" t="inlineStr">
        <is>
          <t>spline value</t>
        </is>
      </c>
      <c r="G4548" s="18" t="n"/>
      <c r="H4548" s="33" t="n">
        <v>36.6</v>
      </c>
      <c r="I4548" s="33" t="n"/>
      <c r="J4548" s="33" t="n"/>
      <c r="K4548" s="34" t="n">
        <v>-0.3021340700698881</v>
      </c>
      <c r="L4548" s="35">
        <f>IF(ISNUMBER(K4548),EXP(K4548),"")</f>
        <v/>
      </c>
      <c r="M4548" s="18" t="inlineStr">
        <is>
          <t>every value from 0 to 60 in steps of 0.1</t>
        </is>
      </c>
      <c r="N4548" s="18" t="inlineStr">
        <is>
          <t>contents|small|elevation_m</t>
        </is>
      </c>
    </row>
    <row r="4549">
      <c r="B4549" s="18" t="inlineStr">
        <is>
          <t>contents|small|elevation_m|36.7</t>
        </is>
      </c>
      <c r="C4549" s="18" t="inlineStr">
        <is>
          <t>contents</t>
        </is>
      </c>
      <c r="D4549" s="18" t="inlineStr">
        <is>
          <t>small</t>
        </is>
      </c>
      <c r="E4549" s="18" t="inlineStr">
        <is>
          <t>elevation_m</t>
        </is>
      </c>
      <c r="F4549" s="18" t="inlineStr">
        <is>
          <t>spline value</t>
        </is>
      </c>
      <c r="G4549" s="18" t="n"/>
      <c r="H4549" s="33" t="n">
        <v>36.7</v>
      </c>
      <c r="I4549" s="33" t="n"/>
      <c r="J4549" s="33" t="n"/>
      <c r="K4549" s="34" t="n">
        <v>-0.3015422355200535</v>
      </c>
      <c r="L4549" s="35">
        <f>IF(ISNUMBER(K4549),EXP(K4549),"")</f>
        <v/>
      </c>
      <c r="M4549" s="18" t="inlineStr">
        <is>
          <t>every value from 0 to 60 in steps of 0.1</t>
        </is>
      </c>
      <c r="N4549" s="18" t="inlineStr">
        <is>
          <t>contents|small|elevation_m</t>
        </is>
      </c>
    </row>
    <row r="4550">
      <c r="B4550" s="18" t="inlineStr">
        <is>
          <t>contents|small|elevation_m|36.8</t>
        </is>
      </c>
      <c r="C4550" s="18" t="inlineStr">
        <is>
          <t>contents</t>
        </is>
      </c>
      <c r="D4550" s="18" t="inlineStr">
        <is>
          <t>small</t>
        </is>
      </c>
      <c r="E4550" s="18" t="inlineStr">
        <is>
          <t>elevation_m</t>
        </is>
      </c>
      <c r="F4550" s="18" t="inlineStr">
        <is>
          <t>spline value</t>
        </is>
      </c>
      <c r="G4550" s="18" t="n"/>
      <c r="H4550" s="33" t="n">
        <v>36.8</v>
      </c>
      <c r="I4550" s="33" t="n"/>
      <c r="J4550" s="33" t="n"/>
      <c r="K4550" s="34" t="n">
        <v>-0.3009492854815607</v>
      </c>
      <c r="L4550" s="35">
        <f>IF(ISNUMBER(K4550),EXP(K4550),"")</f>
        <v/>
      </c>
      <c r="M4550" s="18" t="inlineStr">
        <is>
          <t>every value from 0 to 60 in steps of 0.1</t>
        </is>
      </c>
      <c r="N4550" s="18" t="inlineStr">
        <is>
          <t>contents|small|elevation_m</t>
        </is>
      </c>
    </row>
    <row r="4551">
      <c r="B4551" s="18" t="inlineStr">
        <is>
          <t>contents|small|elevation_m|36.9</t>
        </is>
      </c>
      <c r="C4551" s="18" t="inlineStr">
        <is>
          <t>contents</t>
        </is>
      </c>
      <c r="D4551" s="18" t="inlineStr">
        <is>
          <t>small</t>
        </is>
      </c>
      <c r="E4551" s="18" t="inlineStr">
        <is>
          <t>elevation_m</t>
        </is>
      </c>
      <c r="F4551" s="18" t="inlineStr">
        <is>
          <t>spline value</t>
        </is>
      </c>
      <c r="G4551" s="18" t="n"/>
      <c r="H4551" s="33" t="n">
        <v>36.9</v>
      </c>
      <c r="I4551" s="33" t="n"/>
      <c r="J4551" s="33" t="n"/>
      <c r="K4551" s="34" t="n">
        <v>-0.3003552309183544</v>
      </c>
      <c r="L4551" s="35">
        <f>IF(ISNUMBER(K4551),EXP(K4551),"")</f>
        <v/>
      </c>
      <c r="M4551" s="18" t="inlineStr">
        <is>
          <t>every value from 0 to 60 in steps of 0.1</t>
        </is>
      </c>
      <c r="N4551" s="18" t="inlineStr">
        <is>
          <t>contents|small|elevation_m</t>
        </is>
      </c>
    </row>
    <row r="4552">
      <c r="B4552" s="18" t="inlineStr">
        <is>
          <t>contents|small|elevation_m|37.0</t>
        </is>
      </c>
      <c r="C4552" s="18" t="inlineStr">
        <is>
          <t>contents</t>
        </is>
      </c>
      <c r="D4552" s="18" t="inlineStr">
        <is>
          <t>small</t>
        </is>
      </c>
      <c r="E4552" s="18" t="inlineStr">
        <is>
          <t>elevation_m</t>
        </is>
      </c>
      <c r="F4552" s="18" t="inlineStr">
        <is>
          <t>spline value</t>
        </is>
      </c>
      <c r="G4552" s="18" t="n"/>
      <c r="H4552" s="33" t="n">
        <v>37</v>
      </c>
      <c r="I4552" s="33" t="n"/>
      <c r="J4552" s="33" t="n"/>
      <c r="K4552" s="34" t="n">
        <v>-0.2997600827943795</v>
      </c>
      <c r="L4552" s="35">
        <f>IF(ISNUMBER(K4552),EXP(K4552),"")</f>
        <v/>
      </c>
      <c r="M4552" s="18" t="inlineStr">
        <is>
          <t>every value from 0 to 60 in steps of 0.1</t>
        </is>
      </c>
      <c r="N4552" s="18" t="inlineStr">
        <is>
          <t>contents|small|elevation_m</t>
        </is>
      </c>
    </row>
    <row r="4553">
      <c r="B4553" s="18" t="inlineStr">
        <is>
          <t>contents|small|elevation_m|37.1</t>
        </is>
      </c>
      <c r="C4553" s="18" t="inlineStr">
        <is>
          <t>contents</t>
        </is>
      </c>
      <c r="D4553" s="18" t="inlineStr">
        <is>
          <t>small</t>
        </is>
      </c>
      <c r="E4553" s="18" t="inlineStr">
        <is>
          <t>elevation_m</t>
        </is>
      </c>
      <c r="F4553" s="18" t="inlineStr">
        <is>
          <t>spline value</t>
        </is>
      </c>
      <c r="G4553" s="18" t="n"/>
      <c r="H4553" s="33" t="n">
        <v>37.1</v>
      </c>
      <c r="I4553" s="33" t="n"/>
      <c r="J4553" s="33" t="n"/>
      <c r="K4553" s="34" t="n">
        <v>-0.2991638520735808</v>
      </c>
      <c r="L4553" s="35">
        <f>IF(ISNUMBER(K4553),EXP(K4553),"")</f>
        <v/>
      </c>
      <c r="M4553" s="18" t="inlineStr">
        <is>
          <t>every value from 0 to 60 in steps of 0.1</t>
        </is>
      </c>
      <c r="N4553" s="18" t="inlineStr">
        <is>
          <t>contents|small|elevation_m</t>
        </is>
      </c>
    </row>
    <row r="4554">
      <c r="B4554" s="18" t="inlineStr">
        <is>
          <t>contents|small|elevation_m|37.2</t>
        </is>
      </c>
      <c r="C4554" s="18" t="inlineStr">
        <is>
          <t>contents</t>
        </is>
      </c>
      <c r="D4554" s="18" t="inlineStr">
        <is>
          <t>small</t>
        </is>
      </c>
      <c r="E4554" s="18" t="inlineStr">
        <is>
          <t>elevation_m</t>
        </is>
      </c>
      <c r="F4554" s="18" t="inlineStr">
        <is>
          <t>spline value</t>
        </is>
      </c>
      <c r="G4554" s="18" t="n"/>
      <c r="H4554" s="33" t="n">
        <v>37.2</v>
      </c>
      <c r="I4554" s="33" t="n"/>
      <c r="J4554" s="33" t="n"/>
      <c r="K4554" s="34" t="n">
        <v>-0.298566549719903</v>
      </c>
      <c r="L4554" s="35">
        <f>IF(ISNUMBER(K4554),EXP(K4554),"")</f>
        <v/>
      </c>
      <c r="M4554" s="18" t="inlineStr">
        <is>
          <t>every value from 0 to 60 in steps of 0.1</t>
        </is>
      </c>
      <c r="N4554" s="18" t="inlineStr">
        <is>
          <t>contents|small|elevation_m</t>
        </is>
      </c>
    </row>
    <row r="4555">
      <c r="B4555" s="18" t="inlineStr">
        <is>
          <t>contents|small|elevation_m|37.3</t>
        </is>
      </c>
      <c r="C4555" s="18" t="inlineStr">
        <is>
          <t>contents</t>
        </is>
      </c>
      <c r="D4555" s="18" t="inlineStr">
        <is>
          <t>small</t>
        </is>
      </c>
      <c r="E4555" s="18" t="inlineStr">
        <is>
          <t>elevation_m</t>
        </is>
      </c>
      <c r="F4555" s="18" t="inlineStr">
        <is>
          <t>spline value</t>
        </is>
      </c>
      <c r="G4555" s="18" t="n"/>
      <c r="H4555" s="33" t="n">
        <v>37.3</v>
      </c>
      <c r="I4555" s="33" t="n"/>
      <c r="J4555" s="33" t="n"/>
      <c r="K4555" s="34" t="n">
        <v>-0.297968186697291</v>
      </c>
      <c r="L4555" s="35">
        <f>IF(ISNUMBER(K4555),EXP(K4555),"")</f>
        <v/>
      </c>
      <c r="M4555" s="18" t="inlineStr">
        <is>
          <t>every value from 0 to 60 in steps of 0.1</t>
        </is>
      </c>
      <c r="N4555" s="18" t="inlineStr">
        <is>
          <t>contents|small|elevation_m</t>
        </is>
      </c>
    </row>
    <row r="4556">
      <c r="B4556" s="18" t="inlineStr">
        <is>
          <t>contents|small|elevation_m|37.4</t>
        </is>
      </c>
      <c r="C4556" s="18" t="inlineStr">
        <is>
          <t>contents</t>
        </is>
      </c>
      <c r="D4556" s="18" t="inlineStr">
        <is>
          <t>small</t>
        </is>
      </c>
      <c r="E4556" s="18" t="inlineStr">
        <is>
          <t>elevation_m</t>
        </is>
      </c>
      <c r="F4556" s="18" t="inlineStr">
        <is>
          <t>spline value</t>
        </is>
      </c>
      <c r="G4556" s="18" t="n"/>
      <c r="H4556" s="33" t="n">
        <v>37.4</v>
      </c>
      <c r="I4556" s="33" t="n"/>
      <c r="J4556" s="33" t="n"/>
      <c r="K4556" s="34" t="n">
        <v>-0.2973687739696894</v>
      </c>
      <c r="L4556" s="35">
        <f>IF(ISNUMBER(K4556),EXP(K4556),"")</f>
        <v/>
      </c>
      <c r="M4556" s="18" t="inlineStr">
        <is>
          <t>every value from 0 to 60 in steps of 0.1</t>
        </is>
      </c>
      <c r="N4556" s="18" t="inlineStr">
        <is>
          <t>contents|small|elevation_m</t>
        </is>
      </c>
    </row>
    <row r="4557">
      <c r="B4557" s="18" t="inlineStr">
        <is>
          <t>contents|small|elevation_m|37.5</t>
        </is>
      </c>
      <c r="C4557" s="18" t="inlineStr">
        <is>
          <t>contents</t>
        </is>
      </c>
      <c r="D4557" s="18" t="inlineStr">
        <is>
          <t>small</t>
        </is>
      </c>
      <c r="E4557" s="18" t="inlineStr">
        <is>
          <t>elevation_m</t>
        </is>
      </c>
      <c r="F4557" s="18" t="inlineStr">
        <is>
          <t>spline value</t>
        </is>
      </c>
      <c r="G4557" s="18" t="n"/>
      <c r="H4557" s="33" t="n">
        <v>37.5</v>
      </c>
      <c r="I4557" s="33" t="n"/>
      <c r="J4557" s="33" t="n"/>
      <c r="K4557" s="34" t="n">
        <v>-0.2967683225010432</v>
      </c>
      <c r="L4557" s="35">
        <f>IF(ISNUMBER(K4557),EXP(K4557),"")</f>
        <v/>
      </c>
      <c r="M4557" s="18" t="inlineStr">
        <is>
          <t>every value from 0 to 60 in steps of 0.1</t>
        </is>
      </c>
      <c r="N4557" s="18" t="inlineStr">
        <is>
          <t>contents|small|elevation_m</t>
        </is>
      </c>
    </row>
    <row r="4558">
      <c r="B4558" s="18" t="inlineStr">
        <is>
          <t>contents|small|elevation_m|37.6</t>
        </is>
      </c>
      <c r="C4558" s="18" t="inlineStr">
        <is>
          <t>contents</t>
        </is>
      </c>
      <c r="D4558" s="18" t="inlineStr">
        <is>
          <t>small</t>
        </is>
      </c>
      <c r="E4558" s="18" t="inlineStr">
        <is>
          <t>elevation_m</t>
        </is>
      </c>
      <c r="F4558" s="18" t="inlineStr">
        <is>
          <t>spline value</t>
        </is>
      </c>
      <c r="G4558" s="18" t="n"/>
      <c r="H4558" s="33" t="n">
        <v>37.6</v>
      </c>
      <c r="I4558" s="33" t="n"/>
      <c r="J4558" s="33" t="n"/>
      <c r="K4558" s="34" t="n">
        <v>-0.2961668432552972</v>
      </c>
      <c r="L4558" s="35">
        <f>IF(ISNUMBER(K4558),EXP(K4558),"")</f>
        <v/>
      </c>
      <c r="M4558" s="18" t="inlineStr">
        <is>
          <t>every value from 0 to 60 in steps of 0.1</t>
        </is>
      </c>
      <c r="N4558" s="18" t="inlineStr">
        <is>
          <t>contents|small|elevation_m</t>
        </is>
      </c>
    </row>
    <row r="4559">
      <c r="B4559" s="18" t="inlineStr">
        <is>
          <t>contents|small|elevation_m|37.7</t>
        </is>
      </c>
      <c r="C4559" s="18" t="inlineStr">
        <is>
          <t>contents</t>
        </is>
      </c>
      <c r="D4559" s="18" t="inlineStr">
        <is>
          <t>small</t>
        </is>
      </c>
      <c r="E4559" s="18" t="inlineStr">
        <is>
          <t>elevation_m</t>
        </is>
      </c>
      <c r="F4559" s="18" t="inlineStr">
        <is>
          <t>spline value</t>
        </is>
      </c>
      <c r="G4559" s="18" t="n"/>
      <c r="H4559" s="33" t="n">
        <v>37.7</v>
      </c>
      <c r="I4559" s="33" t="n"/>
      <c r="J4559" s="33" t="n"/>
      <c r="K4559" s="34" t="n">
        <v>-0.295564347196396</v>
      </c>
      <c r="L4559" s="35">
        <f>IF(ISNUMBER(K4559),EXP(K4559),"")</f>
        <v/>
      </c>
      <c r="M4559" s="18" t="inlineStr">
        <is>
          <t>every value from 0 to 60 in steps of 0.1</t>
        </is>
      </c>
      <c r="N4559" s="18" t="inlineStr">
        <is>
          <t>contents|small|elevation_m</t>
        </is>
      </c>
    </row>
    <row r="4560">
      <c r="B4560" s="18" t="inlineStr">
        <is>
          <t>contents|small|elevation_m|37.8</t>
        </is>
      </c>
      <c r="C4560" s="18" t="inlineStr">
        <is>
          <t>contents</t>
        </is>
      </c>
      <c r="D4560" s="18" t="inlineStr">
        <is>
          <t>small</t>
        </is>
      </c>
      <c r="E4560" s="18" t="inlineStr">
        <is>
          <t>elevation_m</t>
        </is>
      </c>
      <c r="F4560" s="18" t="inlineStr">
        <is>
          <t>spline value</t>
        </is>
      </c>
      <c r="G4560" s="18" t="n"/>
      <c r="H4560" s="33" t="n">
        <v>37.8</v>
      </c>
      <c r="I4560" s="33" t="n"/>
      <c r="J4560" s="33" t="n"/>
      <c r="K4560" s="34" t="n">
        <v>-0.2949608452882846</v>
      </c>
      <c r="L4560" s="35">
        <f>IF(ISNUMBER(K4560),EXP(K4560),"")</f>
        <v/>
      </c>
      <c r="M4560" s="18" t="inlineStr">
        <is>
          <t>every value from 0 to 60 in steps of 0.1</t>
        </is>
      </c>
      <c r="N4560" s="18" t="inlineStr">
        <is>
          <t>contents|small|elevation_m</t>
        </is>
      </c>
    </row>
    <row r="4561">
      <c r="B4561" s="18" t="inlineStr">
        <is>
          <t>contents|small|elevation_m|37.9</t>
        </is>
      </c>
      <c r="C4561" s="18" t="inlineStr">
        <is>
          <t>contents</t>
        </is>
      </c>
      <c r="D4561" s="18" t="inlineStr">
        <is>
          <t>small</t>
        </is>
      </c>
      <c r="E4561" s="18" t="inlineStr">
        <is>
          <t>elevation_m</t>
        </is>
      </c>
      <c r="F4561" s="18" t="inlineStr">
        <is>
          <t>spline value</t>
        </is>
      </c>
      <c r="G4561" s="18" t="n"/>
      <c r="H4561" s="33" t="n">
        <v>37.9</v>
      </c>
      <c r="I4561" s="33" t="n"/>
      <c r="J4561" s="33" t="n"/>
      <c r="K4561" s="34" t="n">
        <v>-0.2943563484949078</v>
      </c>
      <c r="L4561" s="35">
        <f>IF(ISNUMBER(K4561),EXP(K4561),"")</f>
        <v/>
      </c>
      <c r="M4561" s="18" t="inlineStr">
        <is>
          <t>every value from 0 to 60 in steps of 0.1</t>
        </is>
      </c>
      <c r="N4561" s="18" t="inlineStr">
        <is>
          <t>contents|small|elevation_m</t>
        </is>
      </c>
    </row>
    <row r="4562">
      <c r="B4562" s="18" t="inlineStr">
        <is>
          <t>contents|small|elevation_m|38.0</t>
        </is>
      </c>
      <c r="C4562" s="18" t="inlineStr">
        <is>
          <t>contents</t>
        </is>
      </c>
      <c r="D4562" s="18" t="inlineStr">
        <is>
          <t>small</t>
        </is>
      </c>
      <c r="E4562" s="18" t="inlineStr">
        <is>
          <t>elevation_m</t>
        </is>
      </c>
      <c r="F4562" s="18" t="inlineStr">
        <is>
          <t>spline value</t>
        </is>
      </c>
      <c r="G4562" s="18" t="n"/>
      <c r="H4562" s="33" t="n">
        <v>38</v>
      </c>
      <c r="I4562" s="33" t="n"/>
      <c r="J4562" s="33" t="n"/>
      <c r="K4562" s="34" t="n">
        <v>-0.2937508677802103</v>
      </c>
      <c r="L4562" s="35">
        <f>IF(ISNUMBER(K4562),EXP(K4562),"")</f>
        <v/>
      </c>
      <c r="M4562" s="18" t="inlineStr">
        <is>
          <t>every value from 0 to 60 in steps of 0.1</t>
        </is>
      </c>
      <c r="N4562" s="18" t="inlineStr">
        <is>
          <t>contents|small|elevation_m</t>
        </is>
      </c>
    </row>
    <row r="4563">
      <c r="B4563" s="18" t="inlineStr">
        <is>
          <t>contents|small|elevation_m|38.1</t>
        </is>
      </c>
      <c r="C4563" s="18" t="inlineStr">
        <is>
          <t>contents</t>
        </is>
      </c>
      <c r="D4563" s="18" t="inlineStr">
        <is>
          <t>small</t>
        </is>
      </c>
      <c r="E4563" s="18" t="inlineStr">
        <is>
          <t>elevation_m</t>
        </is>
      </c>
      <c r="F4563" s="18" t="inlineStr">
        <is>
          <t>spline value</t>
        </is>
      </c>
      <c r="G4563" s="18" t="n"/>
      <c r="H4563" s="33" t="n">
        <v>38.1</v>
      </c>
      <c r="I4563" s="33" t="n"/>
      <c r="J4563" s="33" t="n"/>
      <c r="K4563" s="34" t="n">
        <v>-0.2931444141081369</v>
      </c>
      <c r="L4563" s="35">
        <f>IF(ISNUMBER(K4563),EXP(K4563),"")</f>
        <v/>
      </c>
      <c r="M4563" s="18" t="inlineStr">
        <is>
          <t>every value from 0 to 60 in steps of 0.1</t>
        </is>
      </c>
      <c r="N4563" s="18" t="inlineStr">
        <is>
          <t>contents|small|elevation_m</t>
        </is>
      </c>
    </row>
    <row r="4564">
      <c r="B4564" s="18" t="inlineStr">
        <is>
          <t>contents|small|elevation_m|38.2</t>
        </is>
      </c>
      <c r="C4564" s="18" t="inlineStr">
        <is>
          <t>contents</t>
        </is>
      </c>
      <c r="D4564" s="18" t="inlineStr">
        <is>
          <t>small</t>
        </is>
      </c>
      <c r="E4564" s="18" t="inlineStr">
        <is>
          <t>elevation_m</t>
        </is>
      </c>
      <c r="F4564" s="18" t="inlineStr">
        <is>
          <t>spline value</t>
        </is>
      </c>
      <c r="G4564" s="18" t="n"/>
      <c r="H4564" s="33" t="n">
        <v>38.2</v>
      </c>
      <c r="I4564" s="33" t="n"/>
      <c r="J4564" s="33" t="n"/>
      <c r="K4564" s="34" t="n">
        <v>-0.2925369984426324</v>
      </c>
      <c r="L4564" s="35">
        <f>IF(ISNUMBER(K4564),EXP(K4564),"")</f>
        <v/>
      </c>
      <c r="M4564" s="18" t="inlineStr">
        <is>
          <t>every value from 0 to 60 in steps of 0.1</t>
        </is>
      </c>
      <c r="N4564" s="18" t="inlineStr">
        <is>
          <t>contents|small|elevation_m</t>
        </is>
      </c>
    </row>
    <row r="4565">
      <c r="B4565" s="18" t="inlineStr">
        <is>
          <t>contents|small|elevation_m|38.3</t>
        </is>
      </c>
      <c r="C4565" s="18" t="inlineStr">
        <is>
          <t>contents</t>
        </is>
      </c>
      <c r="D4565" s="18" t="inlineStr">
        <is>
          <t>small</t>
        </is>
      </c>
      <c r="E4565" s="18" t="inlineStr">
        <is>
          <t>elevation_m</t>
        </is>
      </c>
      <c r="F4565" s="18" t="inlineStr">
        <is>
          <t>spline value</t>
        </is>
      </c>
      <c r="G4565" s="18" t="n"/>
      <c r="H4565" s="33" t="n">
        <v>38.3</v>
      </c>
      <c r="I4565" s="33" t="n"/>
      <c r="J4565" s="33" t="n"/>
      <c r="K4565" s="34" t="n">
        <v>-0.2919286317476416</v>
      </c>
      <c r="L4565" s="35">
        <f>IF(ISNUMBER(K4565),EXP(K4565),"")</f>
        <v/>
      </c>
      <c r="M4565" s="18" t="inlineStr">
        <is>
          <t>every value from 0 to 60 in steps of 0.1</t>
        </is>
      </c>
      <c r="N4565" s="18" t="inlineStr">
        <is>
          <t>contents|small|elevation_m</t>
        </is>
      </c>
    </row>
    <row r="4566">
      <c r="B4566" s="18" t="inlineStr">
        <is>
          <t>contents|small|elevation_m|38.4</t>
        </is>
      </c>
      <c r="C4566" s="18" t="inlineStr">
        <is>
          <t>contents</t>
        </is>
      </c>
      <c r="D4566" s="18" t="inlineStr">
        <is>
          <t>small</t>
        </is>
      </c>
      <c r="E4566" s="18" t="inlineStr">
        <is>
          <t>elevation_m</t>
        </is>
      </c>
      <c r="F4566" s="18" t="inlineStr">
        <is>
          <t>spline value</t>
        </is>
      </c>
      <c r="G4566" s="18" t="n"/>
      <c r="H4566" s="33" t="n">
        <v>38.4</v>
      </c>
      <c r="I4566" s="33" t="n"/>
      <c r="J4566" s="33" t="n"/>
      <c r="K4566" s="34" t="n">
        <v>-0.2913193249871093</v>
      </c>
      <c r="L4566" s="35">
        <f>IF(ISNUMBER(K4566),EXP(K4566),"")</f>
        <v/>
      </c>
      <c r="M4566" s="18" t="inlineStr">
        <is>
          <t>every value from 0 to 60 in steps of 0.1</t>
        </is>
      </c>
      <c r="N4566" s="18" t="inlineStr">
        <is>
          <t>contents|small|elevation_m</t>
        </is>
      </c>
    </row>
    <row r="4567">
      <c r="B4567" s="18" t="inlineStr">
        <is>
          <t>contents|small|elevation_m|38.5</t>
        </is>
      </c>
      <c r="C4567" s="18" t="inlineStr">
        <is>
          <t>contents</t>
        </is>
      </c>
      <c r="D4567" s="18" t="inlineStr">
        <is>
          <t>small</t>
        </is>
      </c>
      <c r="E4567" s="18" t="inlineStr">
        <is>
          <t>elevation_m</t>
        </is>
      </c>
      <c r="F4567" s="18" t="inlineStr">
        <is>
          <t>spline value</t>
        </is>
      </c>
      <c r="G4567" s="18" t="n"/>
      <c r="H4567" s="33" t="n">
        <v>38.5</v>
      </c>
      <c r="I4567" s="33" t="n"/>
      <c r="J4567" s="33" t="n"/>
      <c r="K4567" s="34" t="n">
        <v>-0.2907090891249804</v>
      </c>
      <c r="L4567" s="35">
        <f>IF(ISNUMBER(K4567),EXP(K4567),"")</f>
        <v/>
      </c>
      <c r="M4567" s="18" t="inlineStr">
        <is>
          <t>every value from 0 to 60 in steps of 0.1</t>
        </is>
      </c>
      <c r="N4567" s="18" t="inlineStr">
        <is>
          <t>contents|small|elevation_m</t>
        </is>
      </c>
    </row>
    <row r="4568">
      <c r="B4568" s="18" t="inlineStr">
        <is>
          <t>contents|small|elevation_m|38.6</t>
        </is>
      </c>
      <c r="C4568" s="18" t="inlineStr">
        <is>
          <t>contents</t>
        </is>
      </c>
      <c r="D4568" s="18" t="inlineStr">
        <is>
          <t>small</t>
        </is>
      </c>
      <c r="E4568" s="18" t="inlineStr">
        <is>
          <t>elevation_m</t>
        </is>
      </c>
      <c r="F4568" s="18" t="inlineStr">
        <is>
          <t>spline value</t>
        </is>
      </c>
      <c r="G4568" s="18" t="n"/>
      <c r="H4568" s="33" t="n">
        <v>38.6</v>
      </c>
      <c r="I4568" s="33" t="n"/>
      <c r="J4568" s="33" t="n"/>
      <c r="K4568" s="34" t="n">
        <v>-0.2900979351251997</v>
      </c>
      <c r="L4568" s="35">
        <f>IF(ISNUMBER(K4568),EXP(K4568),"")</f>
        <v/>
      </c>
      <c r="M4568" s="18" t="inlineStr">
        <is>
          <t>every value from 0 to 60 in steps of 0.1</t>
        </is>
      </c>
      <c r="N4568" s="18" t="inlineStr">
        <is>
          <t>contents|small|elevation_m</t>
        </is>
      </c>
    </row>
    <row r="4569">
      <c r="B4569" s="18" t="inlineStr">
        <is>
          <t>contents|small|elevation_m|38.7</t>
        </is>
      </c>
      <c r="C4569" s="18" t="inlineStr">
        <is>
          <t>contents</t>
        </is>
      </c>
      <c r="D4569" s="18" t="inlineStr">
        <is>
          <t>small</t>
        </is>
      </c>
      <c r="E4569" s="18" t="inlineStr">
        <is>
          <t>elevation_m</t>
        </is>
      </c>
      <c r="F4569" s="18" t="inlineStr">
        <is>
          <t>spline value</t>
        </is>
      </c>
      <c r="G4569" s="18" t="n"/>
      <c r="H4569" s="33" t="n">
        <v>38.7</v>
      </c>
      <c r="I4569" s="33" t="n"/>
      <c r="J4569" s="33" t="n"/>
      <c r="K4569" s="34" t="n">
        <v>-0.2894858739517117</v>
      </c>
      <c r="L4569" s="35">
        <f>IF(ISNUMBER(K4569),EXP(K4569),"")</f>
        <v/>
      </c>
      <c r="M4569" s="18" t="inlineStr">
        <is>
          <t>every value from 0 to 60 in steps of 0.1</t>
        </is>
      </c>
      <c r="N4569" s="18" t="inlineStr">
        <is>
          <t>contents|small|elevation_m</t>
        </is>
      </c>
    </row>
    <row r="4570">
      <c r="B4570" s="18" t="inlineStr">
        <is>
          <t>contents|small|elevation_m|38.8</t>
        </is>
      </c>
      <c r="C4570" s="18" t="inlineStr">
        <is>
          <t>contents</t>
        </is>
      </c>
      <c r="D4570" s="18" t="inlineStr">
        <is>
          <t>small</t>
        </is>
      </c>
      <c r="E4570" s="18" t="inlineStr">
        <is>
          <t>elevation_m</t>
        </is>
      </c>
      <c r="F4570" s="18" t="inlineStr">
        <is>
          <t>spline value</t>
        </is>
      </c>
      <c r="G4570" s="18" t="n"/>
      <c r="H4570" s="33" t="n">
        <v>38.8</v>
      </c>
      <c r="I4570" s="33" t="n"/>
      <c r="J4570" s="33" t="n"/>
      <c r="K4570" s="34" t="n">
        <v>-0.2888729165684616</v>
      </c>
      <c r="L4570" s="35">
        <f>IF(ISNUMBER(K4570),EXP(K4570),"")</f>
        <v/>
      </c>
      <c r="M4570" s="18" t="inlineStr">
        <is>
          <t>every value from 0 to 60 in steps of 0.1</t>
        </is>
      </c>
      <c r="N4570" s="18" t="inlineStr">
        <is>
          <t>contents|small|elevation_m</t>
        </is>
      </c>
    </row>
    <row r="4571">
      <c r="B4571" s="18" t="inlineStr">
        <is>
          <t>contents|small|elevation_m|38.9</t>
        </is>
      </c>
      <c r="C4571" s="18" t="inlineStr">
        <is>
          <t>contents</t>
        </is>
      </c>
      <c r="D4571" s="18" t="inlineStr">
        <is>
          <t>small</t>
        </is>
      </c>
      <c r="E4571" s="18" t="inlineStr">
        <is>
          <t>elevation_m</t>
        </is>
      </c>
      <c r="F4571" s="18" t="inlineStr">
        <is>
          <t>spline value</t>
        </is>
      </c>
      <c r="G4571" s="18" t="n"/>
      <c r="H4571" s="33" t="n">
        <v>38.9</v>
      </c>
      <c r="I4571" s="33" t="n"/>
      <c r="J4571" s="33" t="n"/>
      <c r="K4571" s="34" t="n">
        <v>-0.2882590739393938</v>
      </c>
      <c r="L4571" s="35">
        <f>IF(ISNUMBER(K4571),EXP(K4571),"")</f>
        <v/>
      </c>
      <c r="M4571" s="18" t="inlineStr">
        <is>
          <t>every value from 0 to 60 in steps of 0.1</t>
        </is>
      </c>
      <c r="N4571" s="18" t="inlineStr">
        <is>
          <t>contents|small|elevation_m</t>
        </is>
      </c>
    </row>
    <row r="4572">
      <c r="B4572" s="18" t="inlineStr">
        <is>
          <t>contents|small|elevation_m|39.0</t>
        </is>
      </c>
      <c r="C4572" s="18" t="inlineStr">
        <is>
          <t>contents</t>
        </is>
      </c>
      <c r="D4572" s="18" t="inlineStr">
        <is>
          <t>small</t>
        </is>
      </c>
      <c r="E4572" s="18" t="inlineStr">
        <is>
          <t>elevation_m</t>
        </is>
      </c>
      <c r="F4572" s="18" t="inlineStr">
        <is>
          <t>spline value</t>
        </is>
      </c>
      <c r="G4572" s="18" t="n"/>
      <c r="H4572" s="33" t="n">
        <v>39</v>
      </c>
      <c r="I4572" s="33" t="n"/>
      <c r="J4572" s="33" t="n"/>
      <c r="K4572" s="34" t="n">
        <v>-0.2876443570284534</v>
      </c>
      <c r="L4572" s="35">
        <f>IF(ISNUMBER(K4572),EXP(K4572),"")</f>
        <v/>
      </c>
      <c r="M4572" s="18" t="inlineStr">
        <is>
          <t>every value from 0 to 60 in steps of 0.1</t>
        </is>
      </c>
      <c r="N4572" s="18" t="inlineStr">
        <is>
          <t>contents|small|elevation_m</t>
        </is>
      </c>
    </row>
    <row r="4573">
      <c r="B4573" s="18" t="inlineStr">
        <is>
          <t>contents|small|elevation_m|39.1</t>
        </is>
      </c>
      <c r="C4573" s="18" t="inlineStr">
        <is>
          <t>contents</t>
        </is>
      </c>
      <c r="D4573" s="18" t="inlineStr">
        <is>
          <t>small</t>
        </is>
      </c>
      <c r="E4573" s="18" t="inlineStr">
        <is>
          <t>elevation_m</t>
        </is>
      </c>
      <c r="F4573" s="18" t="inlineStr">
        <is>
          <t>spline value</t>
        </is>
      </c>
      <c r="G4573" s="18" t="n"/>
      <c r="H4573" s="33" t="n">
        <v>39.1</v>
      </c>
      <c r="I4573" s="33" t="n"/>
      <c r="J4573" s="33" t="n"/>
      <c r="K4573" s="34" t="n">
        <v>-0.2870287767995852</v>
      </c>
      <c r="L4573" s="35">
        <f>IF(ISNUMBER(K4573),EXP(K4573),"")</f>
        <v/>
      </c>
      <c r="M4573" s="18" t="inlineStr">
        <is>
          <t>every value from 0 to 60 in steps of 0.1</t>
        </is>
      </c>
      <c r="N4573" s="18" t="inlineStr">
        <is>
          <t>contents|small|elevation_m</t>
        </is>
      </c>
    </row>
    <row r="4574">
      <c r="B4574" s="18" t="inlineStr">
        <is>
          <t>contents|small|elevation_m|39.2</t>
        </is>
      </c>
      <c r="C4574" s="18" t="inlineStr">
        <is>
          <t>contents</t>
        </is>
      </c>
      <c r="D4574" s="18" t="inlineStr">
        <is>
          <t>small</t>
        </is>
      </c>
      <c r="E4574" s="18" t="inlineStr">
        <is>
          <t>elevation_m</t>
        </is>
      </c>
      <c r="F4574" s="18" t="inlineStr">
        <is>
          <t>spline value</t>
        </is>
      </c>
      <c r="G4574" s="18" t="n"/>
      <c r="H4574" s="33" t="n">
        <v>39.2</v>
      </c>
      <c r="I4574" s="33" t="n"/>
      <c r="J4574" s="33" t="n"/>
      <c r="K4574" s="34" t="n">
        <v>-0.2864123442167337</v>
      </c>
      <c r="L4574" s="35">
        <f>IF(ISNUMBER(K4574),EXP(K4574),"")</f>
        <v/>
      </c>
      <c r="M4574" s="18" t="inlineStr">
        <is>
          <t>every value from 0 to 60 in steps of 0.1</t>
        </is>
      </c>
      <c r="N4574" s="18" t="inlineStr">
        <is>
          <t>contents|small|elevation_m</t>
        </is>
      </c>
    </row>
    <row r="4575">
      <c r="B4575" s="18" t="inlineStr">
        <is>
          <t>contents|small|elevation_m|39.3</t>
        </is>
      </c>
      <c r="C4575" s="18" t="inlineStr">
        <is>
          <t>contents</t>
        </is>
      </c>
      <c r="D4575" s="18" t="inlineStr">
        <is>
          <t>small</t>
        </is>
      </c>
      <c r="E4575" s="18" t="inlineStr">
        <is>
          <t>elevation_m</t>
        </is>
      </c>
      <c r="F4575" s="18" t="inlineStr">
        <is>
          <t>spline value</t>
        </is>
      </c>
      <c r="G4575" s="18" t="n"/>
      <c r="H4575" s="33" t="n">
        <v>39.3</v>
      </c>
      <c r="I4575" s="33" t="n"/>
      <c r="J4575" s="33" t="n"/>
      <c r="K4575" s="34" t="n">
        <v>-0.2857950702438441</v>
      </c>
      <c r="L4575" s="35">
        <f>IF(ISNUMBER(K4575),EXP(K4575),"")</f>
        <v/>
      </c>
      <c r="M4575" s="18" t="inlineStr">
        <is>
          <t>every value from 0 to 60 in steps of 0.1</t>
        </is>
      </c>
      <c r="N4575" s="18" t="inlineStr">
        <is>
          <t>contents|small|elevation_m</t>
        </is>
      </c>
    </row>
    <row r="4576">
      <c r="B4576" s="18" t="inlineStr">
        <is>
          <t>contents|small|elevation_m|39.4</t>
        </is>
      </c>
      <c r="C4576" s="18" t="inlineStr">
        <is>
          <t>contents</t>
        </is>
      </c>
      <c r="D4576" s="18" t="inlineStr">
        <is>
          <t>small</t>
        </is>
      </c>
      <c r="E4576" s="18" t="inlineStr">
        <is>
          <t>elevation_m</t>
        </is>
      </c>
      <c r="F4576" s="18" t="inlineStr">
        <is>
          <t>spline value</t>
        </is>
      </c>
      <c r="G4576" s="18" t="n"/>
      <c r="H4576" s="33" t="n">
        <v>39.4</v>
      </c>
      <c r="I4576" s="33" t="n"/>
      <c r="J4576" s="33" t="n"/>
      <c r="K4576" s="34" t="n">
        <v>-0.2851769658448609</v>
      </c>
      <c r="L4576" s="35">
        <f>IF(ISNUMBER(K4576),EXP(K4576),"")</f>
        <v/>
      </c>
      <c r="M4576" s="18" t="inlineStr">
        <is>
          <t>every value from 0 to 60 in steps of 0.1</t>
        </is>
      </c>
      <c r="N4576" s="18" t="inlineStr">
        <is>
          <t>contents|small|elevation_m</t>
        </is>
      </c>
    </row>
    <row r="4577">
      <c r="B4577" s="18" t="inlineStr">
        <is>
          <t>contents|small|elevation_m|39.5</t>
        </is>
      </c>
      <c r="C4577" s="18" t="inlineStr">
        <is>
          <t>contents</t>
        </is>
      </c>
      <c r="D4577" s="18" t="inlineStr">
        <is>
          <t>small</t>
        </is>
      </c>
      <c r="E4577" s="18" t="inlineStr">
        <is>
          <t>elevation_m</t>
        </is>
      </c>
      <c r="F4577" s="18" t="inlineStr">
        <is>
          <t>spline value</t>
        </is>
      </c>
      <c r="G4577" s="18" t="n"/>
      <c r="H4577" s="33" t="n">
        <v>39.5</v>
      </c>
      <c r="I4577" s="33" t="n"/>
      <c r="J4577" s="33" t="n"/>
      <c r="K4577" s="34" t="n">
        <v>-0.2845580419837289</v>
      </c>
      <c r="L4577" s="35">
        <f>IF(ISNUMBER(K4577),EXP(K4577),"")</f>
        <v/>
      </c>
      <c r="M4577" s="18" t="inlineStr">
        <is>
          <t>every value from 0 to 60 in steps of 0.1</t>
        </is>
      </c>
      <c r="N4577" s="18" t="inlineStr">
        <is>
          <t>contents|small|elevation_m</t>
        </is>
      </c>
    </row>
    <row r="4578">
      <c r="B4578" s="18" t="inlineStr">
        <is>
          <t>contents|small|elevation_m|39.6</t>
        </is>
      </c>
      <c r="C4578" s="18" t="inlineStr">
        <is>
          <t>contents</t>
        </is>
      </c>
      <c r="D4578" s="18" t="inlineStr">
        <is>
          <t>small</t>
        </is>
      </c>
      <c r="E4578" s="18" t="inlineStr">
        <is>
          <t>elevation_m</t>
        </is>
      </c>
      <c r="F4578" s="18" t="inlineStr">
        <is>
          <t>spline value</t>
        </is>
      </c>
      <c r="G4578" s="18" t="n"/>
      <c r="H4578" s="33" t="n">
        <v>39.6</v>
      </c>
      <c r="I4578" s="33" t="n"/>
      <c r="J4578" s="33" t="n"/>
      <c r="K4578" s="34" t="n">
        <v>-0.2839383096243931</v>
      </c>
      <c r="L4578" s="35">
        <f>IF(ISNUMBER(K4578),EXP(K4578),"")</f>
        <v/>
      </c>
      <c r="M4578" s="18" t="inlineStr">
        <is>
          <t>every value from 0 to 60 in steps of 0.1</t>
        </is>
      </c>
      <c r="N4578" s="18" t="inlineStr">
        <is>
          <t>contents|small|elevation_m</t>
        </is>
      </c>
    </row>
    <row r="4579">
      <c r="B4579" s="18" t="inlineStr">
        <is>
          <t>contents|small|elevation_m|39.7</t>
        </is>
      </c>
      <c r="C4579" s="18" t="inlineStr">
        <is>
          <t>contents</t>
        </is>
      </c>
      <c r="D4579" s="18" t="inlineStr">
        <is>
          <t>small</t>
        </is>
      </c>
      <c r="E4579" s="18" t="inlineStr">
        <is>
          <t>elevation_m</t>
        </is>
      </c>
      <c r="F4579" s="18" t="inlineStr">
        <is>
          <t>spline value</t>
        </is>
      </c>
      <c r="G4579" s="18" t="n"/>
      <c r="H4579" s="33" t="n">
        <v>39.7</v>
      </c>
      <c r="I4579" s="33" t="n"/>
      <c r="J4579" s="33" t="n"/>
      <c r="K4579" s="34" t="n">
        <v>-0.2833177797307981</v>
      </c>
      <c r="L4579" s="35">
        <f>IF(ISNUMBER(K4579),EXP(K4579),"")</f>
        <v/>
      </c>
      <c r="M4579" s="18" t="inlineStr">
        <is>
          <t>every value from 0 to 60 in steps of 0.1</t>
        </is>
      </c>
      <c r="N4579" s="18" t="inlineStr">
        <is>
          <t>contents|small|elevation_m</t>
        </is>
      </c>
    </row>
    <row r="4580">
      <c r="B4580" s="18" t="inlineStr">
        <is>
          <t>contents|small|elevation_m|39.8</t>
        </is>
      </c>
      <c r="C4580" s="18" t="inlineStr">
        <is>
          <t>contents</t>
        </is>
      </c>
      <c r="D4580" s="18" t="inlineStr">
        <is>
          <t>small</t>
        </is>
      </c>
      <c r="E4580" s="18" t="inlineStr">
        <is>
          <t>elevation_m</t>
        </is>
      </c>
      <c r="F4580" s="18" t="inlineStr">
        <is>
          <t>spline value</t>
        </is>
      </c>
      <c r="G4580" s="18" t="n"/>
      <c r="H4580" s="33" t="n">
        <v>39.8</v>
      </c>
      <c r="I4580" s="33" t="n"/>
      <c r="J4580" s="33" t="n"/>
      <c r="K4580" s="34" t="n">
        <v>-0.2826964632668889</v>
      </c>
      <c r="L4580" s="35">
        <f>IF(ISNUMBER(K4580),EXP(K4580),"")</f>
        <v/>
      </c>
      <c r="M4580" s="18" t="inlineStr">
        <is>
          <t>every value from 0 to 60 in steps of 0.1</t>
        </is>
      </c>
      <c r="N4580" s="18" t="inlineStr">
        <is>
          <t>contents|small|elevation_m</t>
        </is>
      </c>
    </row>
    <row r="4581">
      <c r="B4581" s="18" t="inlineStr">
        <is>
          <t>contents|small|elevation_m|39.9</t>
        </is>
      </c>
      <c r="C4581" s="18" t="inlineStr">
        <is>
          <t>contents</t>
        </is>
      </c>
      <c r="D4581" s="18" t="inlineStr">
        <is>
          <t>small</t>
        </is>
      </c>
      <c r="E4581" s="18" t="inlineStr">
        <is>
          <t>elevation_m</t>
        </is>
      </c>
      <c r="F4581" s="18" t="inlineStr">
        <is>
          <t>spline value</t>
        </is>
      </c>
      <c r="G4581" s="18" t="n"/>
      <c r="H4581" s="33" t="n">
        <v>39.9</v>
      </c>
      <c r="I4581" s="33" t="n"/>
      <c r="J4581" s="33" t="n"/>
      <c r="K4581" s="34" t="n">
        <v>-0.2820743711966101</v>
      </c>
      <c r="L4581" s="35">
        <f>IF(ISNUMBER(K4581),EXP(K4581),"")</f>
        <v/>
      </c>
      <c r="M4581" s="18" t="inlineStr">
        <is>
          <t>every value from 0 to 60 in steps of 0.1</t>
        </is>
      </c>
      <c r="N4581" s="18" t="inlineStr">
        <is>
          <t>contents|small|elevation_m</t>
        </is>
      </c>
    </row>
    <row r="4582">
      <c r="B4582" s="18" t="inlineStr">
        <is>
          <t>contents|small|elevation_m|40.0</t>
        </is>
      </c>
      <c r="C4582" s="18" t="inlineStr">
        <is>
          <t>contents</t>
        </is>
      </c>
      <c r="D4582" s="18" t="inlineStr">
        <is>
          <t>small</t>
        </is>
      </c>
      <c r="E4582" s="18" t="inlineStr">
        <is>
          <t>elevation_m</t>
        </is>
      </c>
      <c r="F4582" s="18" t="inlineStr">
        <is>
          <t>spline value</t>
        </is>
      </c>
      <c r="G4582" s="18" t="n"/>
      <c r="H4582" s="33" t="n">
        <v>40</v>
      </c>
      <c r="I4582" s="33" t="n"/>
      <c r="J4582" s="33" t="n"/>
      <c r="K4582" s="34" t="n">
        <v>-0.2814515144839066</v>
      </c>
      <c r="L4582" s="35">
        <f>IF(ISNUMBER(K4582),EXP(K4582),"")</f>
        <v/>
      </c>
      <c r="M4582" s="18" t="inlineStr">
        <is>
          <t>every value from 0 to 60 in steps of 0.1</t>
        </is>
      </c>
      <c r="N4582" s="18" t="inlineStr">
        <is>
          <t>contents|small|elevation_m</t>
        </is>
      </c>
    </row>
    <row r="4583">
      <c r="B4583" s="18" t="inlineStr">
        <is>
          <t>contents|small|elevation_m|40.1</t>
        </is>
      </c>
      <c r="C4583" s="18" t="inlineStr">
        <is>
          <t>contents</t>
        </is>
      </c>
      <c r="D4583" s="18" t="inlineStr">
        <is>
          <t>small</t>
        </is>
      </c>
      <c r="E4583" s="18" t="inlineStr">
        <is>
          <t>elevation_m</t>
        </is>
      </c>
      <c r="F4583" s="18" t="inlineStr">
        <is>
          <t>spline value</t>
        </is>
      </c>
      <c r="G4583" s="18" t="n"/>
      <c r="H4583" s="33" t="n">
        <v>40.1</v>
      </c>
      <c r="I4583" s="33" t="n"/>
      <c r="J4583" s="33" t="n"/>
      <c r="K4583" s="34" t="n">
        <v>-0.2808279040927232</v>
      </c>
      <c r="L4583" s="35">
        <f>IF(ISNUMBER(K4583),EXP(K4583),"")</f>
        <v/>
      </c>
      <c r="M4583" s="18" t="inlineStr">
        <is>
          <t>every value from 0 to 60 in steps of 0.1</t>
        </is>
      </c>
      <c r="N4583" s="18" t="inlineStr">
        <is>
          <t>contents|small|elevation_m</t>
        </is>
      </c>
    </row>
    <row r="4584">
      <c r="B4584" s="18" t="inlineStr">
        <is>
          <t>contents|small|elevation_m|40.2</t>
        </is>
      </c>
      <c r="C4584" s="18" t="inlineStr">
        <is>
          <t>contents</t>
        </is>
      </c>
      <c r="D4584" s="18" t="inlineStr">
        <is>
          <t>small</t>
        </is>
      </c>
      <c r="E4584" s="18" t="inlineStr">
        <is>
          <t>elevation_m</t>
        </is>
      </c>
      <c r="F4584" s="18" t="inlineStr">
        <is>
          <t>spline value</t>
        </is>
      </c>
      <c r="G4584" s="18" t="n"/>
      <c r="H4584" s="33" t="n">
        <v>40.2</v>
      </c>
      <c r="I4584" s="33" t="n"/>
      <c r="J4584" s="33" t="n"/>
      <c r="K4584" s="34" t="n">
        <v>-0.2802035509870046</v>
      </c>
      <c r="L4584" s="35">
        <f>IF(ISNUMBER(K4584),EXP(K4584),"")</f>
        <v/>
      </c>
      <c r="M4584" s="18" t="inlineStr">
        <is>
          <t>every value from 0 to 60 in steps of 0.1</t>
        </is>
      </c>
      <c r="N4584" s="18" t="inlineStr">
        <is>
          <t>contents|small|elevation_m</t>
        </is>
      </c>
    </row>
    <row r="4585">
      <c r="B4585" s="18" t="inlineStr">
        <is>
          <t>contents|small|elevation_m|40.3</t>
        </is>
      </c>
      <c r="C4585" s="18" t="inlineStr">
        <is>
          <t>contents</t>
        </is>
      </c>
      <c r="D4585" s="18" t="inlineStr">
        <is>
          <t>small</t>
        </is>
      </c>
      <c r="E4585" s="18" t="inlineStr">
        <is>
          <t>elevation_m</t>
        </is>
      </c>
      <c r="F4585" s="18" t="inlineStr">
        <is>
          <t>spline value</t>
        </is>
      </c>
      <c r="G4585" s="18" t="n"/>
      <c r="H4585" s="33" t="n">
        <v>40.3</v>
      </c>
      <c r="I4585" s="33" t="n"/>
      <c r="J4585" s="33" t="n"/>
      <c r="K4585" s="34" t="n">
        <v>-0.2795784661306958</v>
      </c>
      <c r="L4585" s="35">
        <f>IF(ISNUMBER(K4585),EXP(K4585),"")</f>
        <v/>
      </c>
      <c r="M4585" s="18" t="inlineStr">
        <is>
          <t>every value from 0 to 60 in steps of 0.1</t>
        </is>
      </c>
      <c r="N4585" s="18" t="inlineStr">
        <is>
          <t>contents|small|elevation_m</t>
        </is>
      </c>
    </row>
    <row r="4586">
      <c r="B4586" s="18" t="inlineStr">
        <is>
          <t>contents|small|elevation_m|40.4</t>
        </is>
      </c>
      <c r="C4586" s="18" t="inlineStr">
        <is>
          <t>contents</t>
        </is>
      </c>
      <c r="D4586" s="18" t="inlineStr">
        <is>
          <t>small</t>
        </is>
      </c>
      <c r="E4586" s="18" t="inlineStr">
        <is>
          <t>elevation_m</t>
        </is>
      </c>
      <c r="F4586" s="18" t="inlineStr">
        <is>
          <t>spline value</t>
        </is>
      </c>
      <c r="G4586" s="18" t="n"/>
      <c r="H4586" s="33" t="n">
        <v>40.4</v>
      </c>
      <c r="I4586" s="33" t="n"/>
      <c r="J4586" s="33" t="n"/>
      <c r="K4586" s="34" t="n">
        <v>-0.2789526604877413</v>
      </c>
      <c r="L4586" s="35">
        <f>IF(ISNUMBER(K4586),EXP(K4586),"")</f>
        <v/>
      </c>
      <c r="M4586" s="18" t="inlineStr">
        <is>
          <t>every value from 0 to 60 in steps of 0.1</t>
        </is>
      </c>
      <c r="N4586" s="18" t="inlineStr">
        <is>
          <t>contents|small|elevation_m</t>
        </is>
      </c>
    </row>
    <row r="4587">
      <c r="B4587" s="18" t="inlineStr">
        <is>
          <t>contents|small|elevation_m|40.5</t>
        </is>
      </c>
      <c r="C4587" s="18" t="inlineStr">
        <is>
          <t>contents</t>
        </is>
      </c>
      <c r="D4587" s="18" t="inlineStr">
        <is>
          <t>small</t>
        </is>
      </c>
      <c r="E4587" s="18" t="inlineStr">
        <is>
          <t>elevation_m</t>
        </is>
      </c>
      <c r="F4587" s="18" t="inlineStr">
        <is>
          <t>spline value</t>
        </is>
      </c>
      <c r="G4587" s="18" t="n"/>
      <c r="H4587" s="33" t="n">
        <v>40.5</v>
      </c>
      <c r="I4587" s="33" t="n"/>
      <c r="J4587" s="33" t="n"/>
      <c r="K4587" s="34" t="n">
        <v>-0.2783261450220862</v>
      </c>
      <c r="L4587" s="35">
        <f>IF(ISNUMBER(K4587),EXP(K4587),"")</f>
        <v/>
      </c>
      <c r="M4587" s="18" t="inlineStr">
        <is>
          <t>every value from 0 to 60 in steps of 0.1</t>
        </is>
      </c>
      <c r="N4587" s="18" t="inlineStr">
        <is>
          <t>contents|small|elevation_m</t>
        </is>
      </c>
    </row>
    <row r="4588">
      <c r="B4588" s="18" t="inlineStr">
        <is>
          <t>contents|small|elevation_m|40.6</t>
        </is>
      </c>
      <c r="C4588" s="18" t="inlineStr">
        <is>
          <t>contents</t>
        </is>
      </c>
      <c r="D4588" s="18" t="inlineStr">
        <is>
          <t>small</t>
        </is>
      </c>
      <c r="E4588" s="18" t="inlineStr">
        <is>
          <t>elevation_m</t>
        </is>
      </c>
      <c r="F4588" s="18" t="inlineStr">
        <is>
          <t>spline value</t>
        </is>
      </c>
      <c r="G4588" s="18" t="n"/>
      <c r="H4588" s="33" t="n">
        <v>40.6</v>
      </c>
      <c r="I4588" s="33" t="n"/>
      <c r="J4588" s="33" t="n"/>
      <c r="K4588" s="34" t="n">
        <v>-0.2776989306976752</v>
      </c>
      <c r="L4588" s="35">
        <f>IF(ISNUMBER(K4588),EXP(K4588),"")</f>
        <v/>
      </c>
      <c r="M4588" s="18" t="inlineStr">
        <is>
          <t>every value from 0 to 60 in steps of 0.1</t>
        </is>
      </c>
      <c r="N4588" s="18" t="inlineStr">
        <is>
          <t>contents|small|elevation_m</t>
        </is>
      </c>
    </row>
    <row r="4589">
      <c r="B4589" s="18" t="inlineStr">
        <is>
          <t>contents|small|elevation_m|40.7</t>
        </is>
      </c>
      <c r="C4589" s="18" t="inlineStr">
        <is>
          <t>contents</t>
        </is>
      </c>
      <c r="D4589" s="18" t="inlineStr">
        <is>
          <t>small</t>
        </is>
      </c>
      <c r="E4589" s="18" t="inlineStr">
        <is>
          <t>elevation_m</t>
        </is>
      </c>
      <c r="F4589" s="18" t="inlineStr">
        <is>
          <t>spline value</t>
        </is>
      </c>
      <c r="G4589" s="18" t="n"/>
      <c r="H4589" s="33" t="n">
        <v>40.7</v>
      </c>
      <c r="I4589" s="33" t="n"/>
      <c r="J4589" s="33" t="n"/>
      <c r="K4589" s="34" t="n">
        <v>-0.2770710284784529</v>
      </c>
      <c r="L4589" s="35">
        <f>IF(ISNUMBER(K4589),EXP(K4589),"")</f>
        <v/>
      </c>
      <c r="M4589" s="18" t="inlineStr">
        <is>
          <t>every value from 0 to 60 in steps of 0.1</t>
        </is>
      </c>
      <c r="N4589" s="18" t="inlineStr">
        <is>
          <t>contents|small|elevation_m</t>
        </is>
      </c>
    </row>
    <row r="4590">
      <c r="B4590" s="18" t="inlineStr">
        <is>
          <t>contents|small|elevation_m|40.8</t>
        </is>
      </c>
      <c r="C4590" s="18" t="inlineStr">
        <is>
          <t>contents</t>
        </is>
      </c>
      <c r="D4590" s="18" t="inlineStr">
        <is>
          <t>small</t>
        </is>
      </c>
      <c r="E4590" s="18" t="inlineStr">
        <is>
          <t>elevation_m</t>
        </is>
      </c>
      <c r="F4590" s="18" t="inlineStr">
        <is>
          <t>spline value</t>
        </is>
      </c>
      <c r="G4590" s="18" t="n"/>
      <c r="H4590" s="33" t="n">
        <v>40.8</v>
      </c>
      <c r="I4590" s="33" t="n"/>
      <c r="J4590" s="33" t="n"/>
      <c r="K4590" s="34" t="n">
        <v>-0.2764424493283644</v>
      </c>
      <c r="L4590" s="35">
        <f>IF(ISNUMBER(K4590),EXP(K4590),"")</f>
        <v/>
      </c>
      <c r="M4590" s="18" t="inlineStr">
        <is>
          <t>every value from 0 to 60 in steps of 0.1</t>
        </is>
      </c>
      <c r="N4590" s="18" t="inlineStr">
        <is>
          <t>contents|small|elevation_m</t>
        </is>
      </c>
    </row>
    <row r="4591">
      <c r="B4591" s="18" t="inlineStr">
        <is>
          <t>contents|small|elevation_m|40.9</t>
        </is>
      </c>
      <c r="C4591" s="18" t="inlineStr">
        <is>
          <t>contents</t>
        </is>
      </c>
      <c r="D4591" s="18" t="inlineStr">
        <is>
          <t>small</t>
        </is>
      </c>
      <c r="E4591" s="18" t="inlineStr">
        <is>
          <t>elevation_m</t>
        </is>
      </c>
      <c r="F4591" s="18" t="inlineStr">
        <is>
          <t>spline value</t>
        </is>
      </c>
      <c r="G4591" s="18" t="n"/>
      <c r="H4591" s="33" t="n">
        <v>40.9</v>
      </c>
      <c r="I4591" s="33" t="n"/>
      <c r="J4591" s="33" t="n"/>
      <c r="K4591" s="34" t="n">
        <v>-0.2758132042113542</v>
      </c>
      <c r="L4591" s="35">
        <f>IF(ISNUMBER(K4591),EXP(K4591),"")</f>
        <v/>
      </c>
      <c r="M4591" s="18" t="inlineStr">
        <is>
          <t>every value from 0 to 60 in steps of 0.1</t>
        </is>
      </c>
      <c r="N4591" s="18" t="inlineStr">
        <is>
          <t>contents|small|elevation_m</t>
        </is>
      </c>
    </row>
    <row r="4592">
      <c r="B4592" s="18" t="inlineStr">
        <is>
          <t>contents|small|elevation_m|41.0</t>
        </is>
      </c>
      <c r="C4592" s="18" t="inlineStr">
        <is>
          <t>contents</t>
        </is>
      </c>
      <c r="D4592" s="18" t="inlineStr">
        <is>
          <t>small</t>
        </is>
      </c>
      <c r="E4592" s="18" t="inlineStr">
        <is>
          <t>elevation_m</t>
        </is>
      </c>
      <c r="F4592" s="18" t="inlineStr">
        <is>
          <t>spline value</t>
        </is>
      </c>
      <c r="G4592" s="18" t="n"/>
      <c r="H4592" s="33" t="n">
        <v>41</v>
      </c>
      <c r="I4592" s="33" t="n"/>
      <c r="J4592" s="33" t="n"/>
      <c r="K4592" s="34" t="n">
        <v>-0.2751833040913674</v>
      </c>
      <c r="L4592" s="35">
        <f>IF(ISNUMBER(K4592),EXP(K4592),"")</f>
        <v/>
      </c>
      <c r="M4592" s="18" t="inlineStr">
        <is>
          <t>every value from 0 to 60 in steps of 0.1</t>
        </is>
      </c>
      <c r="N4592" s="18" t="inlineStr">
        <is>
          <t>contents|small|elevation_m</t>
        </is>
      </c>
    </row>
    <row r="4593">
      <c r="B4593" s="18" t="inlineStr">
        <is>
          <t>contents|small|elevation_m|41.1</t>
        </is>
      </c>
      <c r="C4593" s="18" t="inlineStr">
        <is>
          <t>contents</t>
        </is>
      </c>
      <c r="D4593" s="18" t="inlineStr">
        <is>
          <t>small</t>
        </is>
      </c>
      <c r="E4593" s="18" t="inlineStr">
        <is>
          <t>elevation_m</t>
        </is>
      </c>
      <c r="F4593" s="18" t="inlineStr">
        <is>
          <t>spline value</t>
        </is>
      </c>
      <c r="G4593" s="18" t="n"/>
      <c r="H4593" s="33" t="n">
        <v>41.1</v>
      </c>
      <c r="I4593" s="33" t="n"/>
      <c r="J4593" s="33" t="n"/>
      <c r="K4593" s="34" t="n">
        <v>-0.2745527599323487</v>
      </c>
      <c r="L4593" s="35">
        <f>IF(ISNUMBER(K4593),EXP(K4593),"")</f>
        <v/>
      </c>
      <c r="M4593" s="18" t="inlineStr">
        <is>
          <t>every value from 0 to 60 in steps of 0.1</t>
        </is>
      </c>
      <c r="N4593" s="18" t="inlineStr">
        <is>
          <t>contents|small|elevation_m</t>
        </is>
      </c>
    </row>
    <row r="4594">
      <c r="B4594" s="18" t="inlineStr">
        <is>
          <t>contents|small|elevation_m|41.2</t>
        </is>
      </c>
      <c r="C4594" s="18" t="inlineStr">
        <is>
          <t>contents</t>
        </is>
      </c>
      <c r="D4594" s="18" t="inlineStr">
        <is>
          <t>small</t>
        </is>
      </c>
      <c r="E4594" s="18" t="inlineStr">
        <is>
          <t>elevation_m</t>
        </is>
      </c>
      <c r="F4594" s="18" t="inlineStr">
        <is>
          <t>spline value</t>
        </is>
      </c>
      <c r="G4594" s="18" t="n"/>
      <c r="H4594" s="33" t="n">
        <v>41.2</v>
      </c>
      <c r="I4594" s="33" t="n"/>
      <c r="J4594" s="33" t="n"/>
      <c r="K4594" s="34" t="n">
        <v>-0.2739215826982427</v>
      </c>
      <c r="L4594" s="35">
        <f>IF(ISNUMBER(K4594),EXP(K4594),"")</f>
        <v/>
      </c>
      <c r="M4594" s="18" t="inlineStr">
        <is>
          <t>every value from 0 to 60 in steps of 0.1</t>
        </is>
      </c>
      <c r="N4594" s="18" t="inlineStr">
        <is>
          <t>contents|small|elevation_m</t>
        </is>
      </c>
    </row>
    <row r="4595">
      <c r="B4595" s="18" t="inlineStr">
        <is>
          <t>contents|small|elevation_m|41.3</t>
        </is>
      </c>
      <c r="C4595" s="18" t="inlineStr">
        <is>
          <t>contents</t>
        </is>
      </c>
      <c r="D4595" s="18" t="inlineStr">
        <is>
          <t>small</t>
        </is>
      </c>
      <c r="E4595" s="18" t="inlineStr">
        <is>
          <t>elevation_m</t>
        </is>
      </c>
      <c r="F4595" s="18" t="inlineStr">
        <is>
          <t>spline value</t>
        </is>
      </c>
      <c r="G4595" s="18" t="n"/>
      <c r="H4595" s="33" t="n">
        <v>41.3</v>
      </c>
      <c r="I4595" s="33" t="n"/>
      <c r="J4595" s="33" t="n"/>
      <c r="K4595" s="34" t="n">
        <v>-0.2732897833529944</v>
      </c>
      <c r="L4595" s="35">
        <f>IF(ISNUMBER(K4595),EXP(K4595),"")</f>
        <v/>
      </c>
      <c r="M4595" s="18" t="inlineStr">
        <is>
          <t>every value from 0 to 60 in steps of 0.1</t>
        </is>
      </c>
      <c r="N4595" s="18" t="inlineStr">
        <is>
          <t>contents|small|elevation_m</t>
        </is>
      </c>
    </row>
    <row r="4596">
      <c r="B4596" s="18" t="inlineStr">
        <is>
          <t>contents|small|elevation_m|41.4</t>
        </is>
      </c>
      <c r="C4596" s="18" t="inlineStr">
        <is>
          <t>contents</t>
        </is>
      </c>
      <c r="D4596" s="18" t="inlineStr">
        <is>
          <t>small</t>
        </is>
      </c>
      <c r="E4596" s="18" t="inlineStr">
        <is>
          <t>elevation_m</t>
        </is>
      </c>
      <c r="F4596" s="18" t="inlineStr">
        <is>
          <t>spline value</t>
        </is>
      </c>
      <c r="G4596" s="18" t="n"/>
      <c r="H4596" s="33" t="n">
        <v>41.4</v>
      </c>
      <c r="I4596" s="33" t="n"/>
      <c r="J4596" s="33" t="n"/>
      <c r="K4596" s="34" t="n">
        <v>-0.2726573728605485</v>
      </c>
      <c r="L4596" s="35">
        <f>IF(ISNUMBER(K4596),EXP(K4596),"")</f>
        <v/>
      </c>
      <c r="M4596" s="18" t="inlineStr">
        <is>
          <t>every value from 0 to 60 in steps of 0.1</t>
        </is>
      </c>
      <c r="N4596" s="18" t="inlineStr">
        <is>
          <t>contents|small|elevation_m</t>
        </is>
      </c>
    </row>
    <row r="4597">
      <c r="B4597" s="18" t="inlineStr">
        <is>
          <t>contents|small|elevation_m|41.5</t>
        </is>
      </c>
      <c r="C4597" s="18" t="inlineStr">
        <is>
          <t>contents</t>
        </is>
      </c>
      <c r="D4597" s="18" t="inlineStr">
        <is>
          <t>small</t>
        </is>
      </c>
      <c r="E4597" s="18" t="inlineStr">
        <is>
          <t>elevation_m</t>
        </is>
      </c>
      <c r="F4597" s="18" t="inlineStr">
        <is>
          <t>spline value</t>
        </is>
      </c>
      <c r="G4597" s="18" t="n"/>
      <c r="H4597" s="33" t="n">
        <v>41.5</v>
      </c>
      <c r="I4597" s="33" t="n"/>
      <c r="J4597" s="33" t="n"/>
      <c r="K4597" s="34" t="n">
        <v>-0.2720243621848499</v>
      </c>
      <c r="L4597" s="35">
        <f>IF(ISNUMBER(K4597),EXP(K4597),"")</f>
        <v/>
      </c>
      <c r="M4597" s="18" t="inlineStr">
        <is>
          <t>every value from 0 to 60 in steps of 0.1</t>
        </is>
      </c>
      <c r="N4597" s="18" t="inlineStr">
        <is>
          <t>contents|small|elevation_m</t>
        </is>
      </c>
    </row>
    <row r="4598">
      <c r="B4598" s="18" t="inlineStr">
        <is>
          <t>contents|small|elevation_m|41.6</t>
        </is>
      </c>
      <c r="C4598" s="18" t="inlineStr">
        <is>
          <t>contents</t>
        </is>
      </c>
      <c r="D4598" s="18" t="inlineStr">
        <is>
          <t>small</t>
        </is>
      </c>
      <c r="E4598" s="18" t="inlineStr">
        <is>
          <t>elevation_m</t>
        </is>
      </c>
      <c r="F4598" s="18" t="inlineStr">
        <is>
          <t>spline value</t>
        </is>
      </c>
      <c r="G4598" s="18" t="n"/>
      <c r="H4598" s="33" t="n">
        <v>41.6</v>
      </c>
      <c r="I4598" s="33" t="n"/>
      <c r="J4598" s="33" t="n"/>
      <c r="K4598" s="34" t="n">
        <v>-0.2713907622898434</v>
      </c>
      <c r="L4598" s="35">
        <f>IF(ISNUMBER(K4598),EXP(K4598),"")</f>
        <v/>
      </c>
      <c r="M4598" s="18" t="inlineStr">
        <is>
          <t>every value from 0 to 60 in steps of 0.1</t>
        </is>
      </c>
      <c r="N4598" s="18" t="inlineStr">
        <is>
          <t>contents|small|elevation_m</t>
        </is>
      </c>
    </row>
    <row r="4599">
      <c r="B4599" s="18" t="inlineStr">
        <is>
          <t>contents|small|elevation_m|41.7</t>
        </is>
      </c>
      <c r="C4599" s="18" t="inlineStr">
        <is>
          <t>contents</t>
        </is>
      </c>
      <c r="D4599" s="18" t="inlineStr">
        <is>
          <t>small</t>
        </is>
      </c>
      <c r="E4599" s="18" t="inlineStr">
        <is>
          <t>elevation_m</t>
        </is>
      </c>
      <c r="F4599" s="18" t="inlineStr">
        <is>
          <t>spline value</t>
        </is>
      </c>
      <c r="G4599" s="18" t="n"/>
      <c r="H4599" s="33" t="n">
        <v>41.7</v>
      </c>
      <c r="I4599" s="33" t="n"/>
      <c r="J4599" s="33" t="n"/>
      <c r="K4599" s="34" t="n">
        <v>-0.2707565841394736</v>
      </c>
      <c r="L4599" s="35">
        <f>IF(ISNUMBER(K4599),EXP(K4599),"")</f>
        <v/>
      </c>
      <c r="M4599" s="18" t="inlineStr">
        <is>
          <t>every value from 0 to 60 in steps of 0.1</t>
        </is>
      </c>
      <c r="N4599" s="18" t="inlineStr">
        <is>
          <t>contents|small|elevation_m</t>
        </is>
      </c>
    </row>
    <row r="4600">
      <c r="B4600" s="18" t="inlineStr">
        <is>
          <t>contents|small|elevation_m|41.8</t>
        </is>
      </c>
      <c r="C4600" s="18" t="inlineStr">
        <is>
          <t>contents</t>
        </is>
      </c>
      <c r="D4600" s="18" t="inlineStr">
        <is>
          <t>small</t>
        </is>
      </c>
      <c r="E4600" s="18" t="inlineStr">
        <is>
          <t>elevation_m</t>
        </is>
      </c>
      <c r="F4600" s="18" t="inlineStr">
        <is>
          <t>spline value</t>
        </is>
      </c>
      <c r="G4600" s="18" t="n"/>
      <c r="H4600" s="33" t="n">
        <v>41.8</v>
      </c>
      <c r="I4600" s="33" t="n"/>
      <c r="J4600" s="33" t="n"/>
      <c r="K4600" s="34" t="n">
        <v>-0.2701218386976855</v>
      </c>
      <c r="L4600" s="35">
        <f>IF(ISNUMBER(K4600),EXP(K4600),"")</f>
        <v/>
      </c>
      <c r="M4600" s="18" t="inlineStr">
        <is>
          <t>every value from 0 to 60 in steps of 0.1</t>
        </is>
      </c>
      <c r="N4600" s="18" t="inlineStr">
        <is>
          <t>contents|small|elevation_m</t>
        </is>
      </c>
    </row>
    <row r="4601">
      <c r="B4601" s="18" t="inlineStr">
        <is>
          <t>contents|small|elevation_m|41.9</t>
        </is>
      </c>
      <c r="C4601" s="18" t="inlineStr">
        <is>
          <t>contents</t>
        </is>
      </c>
      <c r="D4601" s="18" t="inlineStr">
        <is>
          <t>small</t>
        </is>
      </c>
      <c r="E4601" s="18" t="inlineStr">
        <is>
          <t>elevation_m</t>
        </is>
      </c>
      <c r="F4601" s="18" t="inlineStr">
        <is>
          <t>spline value</t>
        </is>
      </c>
      <c r="G4601" s="18" t="n"/>
      <c r="H4601" s="33" t="n">
        <v>41.9</v>
      </c>
      <c r="I4601" s="33" t="n"/>
      <c r="J4601" s="33" t="n"/>
      <c r="K4601" s="34" t="n">
        <v>-0.2694865369284238</v>
      </c>
      <c r="L4601" s="35">
        <f>IF(ISNUMBER(K4601),EXP(K4601),"")</f>
        <v/>
      </c>
      <c r="M4601" s="18" t="inlineStr">
        <is>
          <t>every value from 0 to 60 in steps of 0.1</t>
        </is>
      </c>
      <c r="N4601" s="18" t="inlineStr">
        <is>
          <t>contents|small|elevation_m</t>
        </is>
      </c>
    </row>
    <row r="4602">
      <c r="B4602" s="18" t="inlineStr">
        <is>
          <t>contents|small|elevation_m|42.0</t>
        </is>
      </c>
      <c r="C4602" s="18" t="inlineStr">
        <is>
          <t>contents</t>
        </is>
      </c>
      <c r="D4602" s="18" t="inlineStr">
        <is>
          <t>small</t>
        </is>
      </c>
      <c r="E4602" s="18" t="inlineStr">
        <is>
          <t>elevation_m</t>
        </is>
      </c>
      <c r="F4602" s="18" t="inlineStr">
        <is>
          <t>spline value</t>
        </is>
      </c>
      <c r="G4602" s="18" t="n"/>
      <c r="H4602" s="33" t="n">
        <v>42</v>
      </c>
      <c r="I4602" s="33" t="n"/>
      <c r="J4602" s="33" t="n"/>
      <c r="K4602" s="34" t="n">
        <v>-0.2688506897956334</v>
      </c>
      <c r="L4602" s="35">
        <f>IF(ISNUMBER(K4602),EXP(K4602),"")</f>
        <v/>
      </c>
      <c r="M4602" s="18" t="inlineStr">
        <is>
          <t>every value from 0 to 60 in steps of 0.1</t>
        </is>
      </c>
      <c r="N4602" s="18" t="inlineStr">
        <is>
          <t>contents|small|elevation_m</t>
        </is>
      </c>
    </row>
    <row r="4603">
      <c r="B4603" s="18" t="inlineStr">
        <is>
          <t>contents|small|elevation_m|42.1</t>
        </is>
      </c>
      <c r="C4603" s="18" t="inlineStr">
        <is>
          <t>contents</t>
        </is>
      </c>
      <c r="D4603" s="18" t="inlineStr">
        <is>
          <t>small</t>
        </is>
      </c>
      <c r="E4603" s="18" t="inlineStr">
        <is>
          <t>elevation_m</t>
        </is>
      </c>
      <c r="F4603" s="18" t="inlineStr">
        <is>
          <t>spline value</t>
        </is>
      </c>
      <c r="G4603" s="18" t="n"/>
      <c r="H4603" s="33" t="n">
        <v>42.1</v>
      </c>
      <c r="I4603" s="33" t="n"/>
      <c r="J4603" s="33" t="n"/>
      <c r="K4603" s="34" t="n">
        <v>-0.268214308263259</v>
      </c>
      <c r="L4603" s="35">
        <f>IF(ISNUMBER(K4603),EXP(K4603),"")</f>
        <v/>
      </c>
      <c r="M4603" s="18" t="inlineStr">
        <is>
          <t>every value from 0 to 60 in steps of 0.1</t>
        </is>
      </c>
      <c r="N4603" s="18" t="inlineStr">
        <is>
          <t>contents|small|elevation_m</t>
        </is>
      </c>
    </row>
    <row r="4604">
      <c r="B4604" s="18" t="inlineStr">
        <is>
          <t>contents|small|elevation_m|42.2</t>
        </is>
      </c>
      <c r="C4604" s="18" t="inlineStr">
        <is>
          <t>contents</t>
        </is>
      </c>
      <c r="D4604" s="18" t="inlineStr">
        <is>
          <t>small</t>
        </is>
      </c>
      <c r="E4604" s="18" t="inlineStr">
        <is>
          <t>elevation_m</t>
        </is>
      </c>
      <c r="F4604" s="18" t="inlineStr">
        <is>
          <t>spline value</t>
        </is>
      </c>
      <c r="G4604" s="18" t="n"/>
      <c r="H4604" s="33" t="n">
        <v>42.2</v>
      </c>
      <c r="I4604" s="33" t="n"/>
      <c r="J4604" s="33" t="n"/>
      <c r="K4604" s="34" t="n">
        <v>-0.2675774032952454</v>
      </c>
      <c r="L4604" s="35">
        <f>IF(ISNUMBER(K4604),EXP(K4604),"")</f>
        <v/>
      </c>
      <c r="M4604" s="18" t="inlineStr">
        <is>
          <t>every value from 0 to 60 in steps of 0.1</t>
        </is>
      </c>
      <c r="N4604" s="18" t="inlineStr">
        <is>
          <t>contents|small|elevation_m</t>
        </is>
      </c>
    </row>
    <row r="4605">
      <c r="B4605" s="18" t="inlineStr">
        <is>
          <t>contents|small|elevation_m|42.3</t>
        </is>
      </c>
      <c r="C4605" s="18" t="inlineStr">
        <is>
          <t>contents</t>
        </is>
      </c>
      <c r="D4605" s="18" t="inlineStr">
        <is>
          <t>small</t>
        </is>
      </c>
      <c r="E4605" s="18" t="inlineStr">
        <is>
          <t>elevation_m</t>
        </is>
      </c>
      <c r="F4605" s="18" t="inlineStr">
        <is>
          <t>spline value</t>
        </is>
      </c>
      <c r="G4605" s="18" t="n"/>
      <c r="H4605" s="33" t="n">
        <v>42.3</v>
      </c>
      <c r="I4605" s="33" t="n"/>
      <c r="J4605" s="33" t="n"/>
      <c r="K4605" s="34" t="n">
        <v>-0.2669399858555375</v>
      </c>
      <c r="L4605" s="35">
        <f>IF(ISNUMBER(K4605),EXP(K4605),"")</f>
        <v/>
      </c>
      <c r="M4605" s="18" t="inlineStr">
        <is>
          <t>every value from 0 to 60 in steps of 0.1</t>
        </is>
      </c>
      <c r="N4605" s="18" t="inlineStr">
        <is>
          <t>contents|small|elevation_m</t>
        </is>
      </c>
    </row>
    <row r="4606">
      <c r="B4606" s="18" t="inlineStr">
        <is>
          <t>contents|small|elevation_m|42.4</t>
        </is>
      </c>
      <c r="C4606" s="18" t="inlineStr">
        <is>
          <t>contents</t>
        </is>
      </c>
      <c r="D4606" s="18" t="inlineStr">
        <is>
          <t>small</t>
        </is>
      </c>
      <c r="E4606" s="18" t="inlineStr">
        <is>
          <t>elevation_m</t>
        </is>
      </c>
      <c r="F4606" s="18" t="inlineStr">
        <is>
          <t>spline value</t>
        </is>
      </c>
      <c r="G4606" s="18" t="n"/>
      <c r="H4606" s="33" t="n">
        <v>42.4</v>
      </c>
      <c r="I4606" s="33" t="n"/>
      <c r="J4606" s="33" t="n"/>
      <c r="K4606" s="34" t="n">
        <v>-0.2663020669080799</v>
      </c>
      <c r="L4606" s="35">
        <f>IF(ISNUMBER(K4606),EXP(K4606),"")</f>
        <v/>
      </c>
      <c r="M4606" s="18" t="inlineStr">
        <is>
          <t>every value from 0 to 60 in steps of 0.1</t>
        </is>
      </c>
      <c r="N4606" s="18" t="inlineStr">
        <is>
          <t>contents|small|elevation_m</t>
        </is>
      </c>
    </row>
    <row r="4607">
      <c r="B4607" s="18" t="inlineStr">
        <is>
          <t>contents|small|elevation_m|42.5</t>
        </is>
      </c>
      <c r="C4607" s="18" t="inlineStr">
        <is>
          <t>contents</t>
        </is>
      </c>
      <c r="D4607" s="18" t="inlineStr">
        <is>
          <t>small</t>
        </is>
      </c>
      <c r="E4607" s="18" t="inlineStr">
        <is>
          <t>elevation_m</t>
        </is>
      </c>
      <c r="F4607" s="18" t="inlineStr">
        <is>
          <t>spline value</t>
        </is>
      </c>
      <c r="G4607" s="18" t="n"/>
      <c r="H4607" s="33" t="n">
        <v>42.5</v>
      </c>
      <c r="I4607" s="33" t="n"/>
      <c r="J4607" s="33" t="n"/>
      <c r="K4607" s="34" t="n">
        <v>-0.2656636574168176</v>
      </c>
      <c r="L4607" s="35">
        <f>IF(ISNUMBER(K4607),EXP(K4607),"")</f>
        <v/>
      </c>
      <c r="M4607" s="18" t="inlineStr">
        <is>
          <t>every value from 0 to 60 in steps of 0.1</t>
        </is>
      </c>
      <c r="N4607" s="18" t="inlineStr">
        <is>
          <t>contents|small|elevation_m</t>
        </is>
      </c>
    </row>
    <row r="4608">
      <c r="B4608" s="18" t="inlineStr">
        <is>
          <t>contents|small|elevation_m|42.6</t>
        </is>
      </c>
      <c r="C4608" s="18" t="inlineStr">
        <is>
          <t>contents</t>
        </is>
      </c>
      <c r="D4608" s="18" t="inlineStr">
        <is>
          <t>small</t>
        </is>
      </c>
      <c r="E4608" s="18" t="inlineStr">
        <is>
          <t>elevation_m</t>
        </is>
      </c>
      <c r="F4608" s="18" t="inlineStr">
        <is>
          <t>spline value</t>
        </is>
      </c>
      <c r="G4608" s="18" t="n"/>
      <c r="H4608" s="33" t="n">
        <v>42.6</v>
      </c>
      <c r="I4608" s="33" t="n"/>
      <c r="J4608" s="33" t="n"/>
      <c r="K4608" s="34" t="n">
        <v>-0.2650247683456954</v>
      </c>
      <c r="L4608" s="35">
        <f>IF(ISNUMBER(K4608),EXP(K4608),"")</f>
        <v/>
      </c>
      <c r="M4608" s="18" t="inlineStr">
        <is>
          <t>every value from 0 to 60 in steps of 0.1</t>
        </is>
      </c>
      <c r="N4608" s="18" t="inlineStr">
        <is>
          <t>contents|small|elevation_m</t>
        </is>
      </c>
    </row>
    <row r="4609">
      <c r="B4609" s="18" t="inlineStr">
        <is>
          <t>contents|small|elevation_m|42.7</t>
        </is>
      </c>
      <c r="C4609" s="18" t="inlineStr">
        <is>
          <t>contents</t>
        </is>
      </c>
      <c r="D4609" s="18" t="inlineStr">
        <is>
          <t>small</t>
        </is>
      </c>
      <c r="E4609" s="18" t="inlineStr">
        <is>
          <t>elevation_m</t>
        </is>
      </c>
      <c r="F4609" s="18" t="inlineStr">
        <is>
          <t>spline value</t>
        </is>
      </c>
      <c r="G4609" s="18" t="n"/>
      <c r="H4609" s="33" t="n">
        <v>42.7</v>
      </c>
      <c r="I4609" s="33" t="n"/>
      <c r="J4609" s="33" t="n"/>
      <c r="K4609" s="34" t="n">
        <v>-0.2643854106586578</v>
      </c>
      <c r="L4609" s="35">
        <f>IF(ISNUMBER(K4609),EXP(K4609),"")</f>
        <v/>
      </c>
      <c r="M4609" s="18" t="inlineStr">
        <is>
          <t>every value from 0 to 60 in steps of 0.1</t>
        </is>
      </c>
      <c r="N4609" s="18" t="inlineStr">
        <is>
          <t>contents|small|elevation_m</t>
        </is>
      </c>
    </row>
    <row r="4610">
      <c r="B4610" s="18" t="inlineStr">
        <is>
          <t>contents|small|elevation_m|42.8</t>
        </is>
      </c>
      <c r="C4610" s="18" t="inlineStr">
        <is>
          <t>contents</t>
        </is>
      </c>
      <c r="D4610" s="18" t="inlineStr">
        <is>
          <t>small</t>
        </is>
      </c>
      <c r="E4610" s="18" t="inlineStr">
        <is>
          <t>elevation_m</t>
        </is>
      </c>
      <c r="F4610" s="18" t="inlineStr">
        <is>
          <t>spline value</t>
        </is>
      </c>
      <c r="G4610" s="18" t="n"/>
      <c r="H4610" s="33" t="n">
        <v>42.8</v>
      </c>
      <c r="I4610" s="33" t="n"/>
      <c r="J4610" s="33" t="n"/>
      <c r="K4610" s="34" t="n">
        <v>-0.26374559531965</v>
      </c>
      <c r="L4610" s="35">
        <f>IF(ISNUMBER(K4610),EXP(K4610),"")</f>
        <v/>
      </c>
      <c r="M4610" s="18" t="inlineStr">
        <is>
          <t>every value from 0 to 60 in steps of 0.1</t>
        </is>
      </c>
      <c r="N4610" s="18" t="inlineStr">
        <is>
          <t>contents|small|elevation_m</t>
        </is>
      </c>
    </row>
    <row r="4611">
      <c r="B4611" s="18" t="inlineStr">
        <is>
          <t>contents|small|elevation_m|42.9</t>
        </is>
      </c>
      <c r="C4611" s="18" t="inlineStr">
        <is>
          <t>contents</t>
        </is>
      </c>
      <c r="D4611" s="18" t="inlineStr">
        <is>
          <t>small</t>
        </is>
      </c>
      <c r="E4611" s="18" t="inlineStr">
        <is>
          <t>elevation_m</t>
        </is>
      </c>
      <c r="F4611" s="18" t="inlineStr">
        <is>
          <t>spline value</t>
        </is>
      </c>
      <c r="G4611" s="18" t="n"/>
      <c r="H4611" s="33" t="n">
        <v>42.9</v>
      </c>
      <c r="I4611" s="33" t="n"/>
      <c r="J4611" s="33" t="n"/>
      <c r="K4611" s="34" t="n">
        <v>-0.2631053332926164</v>
      </c>
      <c r="L4611" s="35">
        <f>IF(ISNUMBER(K4611),EXP(K4611),"")</f>
        <v/>
      </c>
      <c r="M4611" s="18" t="inlineStr">
        <is>
          <t>every value from 0 to 60 in steps of 0.1</t>
        </is>
      </c>
      <c r="N4611" s="18" t="inlineStr">
        <is>
          <t>contents|small|elevation_m</t>
        </is>
      </c>
    </row>
    <row r="4612">
      <c r="B4612" s="18" t="inlineStr">
        <is>
          <t>contents|small|elevation_m|43.0</t>
        </is>
      </c>
      <c r="C4612" s="18" t="inlineStr">
        <is>
          <t>contents</t>
        </is>
      </c>
      <c r="D4612" s="18" t="inlineStr">
        <is>
          <t>small</t>
        </is>
      </c>
      <c r="E4612" s="18" t="inlineStr">
        <is>
          <t>elevation_m</t>
        </is>
      </c>
      <c r="F4612" s="18" t="inlineStr">
        <is>
          <t>spline value</t>
        </is>
      </c>
      <c r="G4612" s="18" t="n"/>
      <c r="H4612" s="33" t="n">
        <v>43</v>
      </c>
      <c r="I4612" s="33" t="n"/>
      <c r="J4612" s="33" t="n"/>
      <c r="K4612" s="34" t="n">
        <v>-0.2624646355415022</v>
      </c>
      <c r="L4612" s="35">
        <f>IF(ISNUMBER(K4612),EXP(K4612),"")</f>
        <v/>
      </c>
      <c r="M4612" s="18" t="inlineStr">
        <is>
          <t>every value from 0 to 60 in steps of 0.1</t>
        </is>
      </c>
      <c r="N4612" s="18" t="inlineStr">
        <is>
          <t>contents|small|elevation_m</t>
        </is>
      </c>
    </row>
    <row r="4613">
      <c r="B4613" s="18" t="inlineStr">
        <is>
          <t>contents|small|elevation_m|43.1</t>
        </is>
      </c>
      <c r="C4613" s="18" t="inlineStr">
        <is>
          <t>contents</t>
        </is>
      </c>
      <c r="D4613" s="18" t="inlineStr">
        <is>
          <t>small</t>
        </is>
      </c>
      <c r="E4613" s="18" t="inlineStr">
        <is>
          <t>elevation_m</t>
        </is>
      </c>
      <c r="F4613" s="18" t="inlineStr">
        <is>
          <t>spline value</t>
        </is>
      </c>
      <c r="G4613" s="18" t="n"/>
      <c r="H4613" s="33" t="n">
        <v>43.1</v>
      </c>
      <c r="I4613" s="33" t="n"/>
      <c r="J4613" s="33" t="n"/>
      <c r="K4613" s="34" t="n">
        <v>-0.261823513030252</v>
      </c>
      <c r="L4613" s="35">
        <f>IF(ISNUMBER(K4613),EXP(K4613),"")</f>
        <v/>
      </c>
      <c r="M4613" s="18" t="inlineStr">
        <is>
          <t>every value from 0 to 60 in steps of 0.1</t>
        </is>
      </c>
      <c r="N4613" s="18" t="inlineStr">
        <is>
          <t>contents|small|elevation_m</t>
        </is>
      </c>
    </row>
    <row r="4614">
      <c r="B4614" s="18" t="inlineStr">
        <is>
          <t>contents|small|elevation_m|43.2</t>
        </is>
      </c>
      <c r="C4614" s="18" t="inlineStr">
        <is>
          <t>contents</t>
        </is>
      </c>
      <c r="D4614" s="18" t="inlineStr">
        <is>
          <t>small</t>
        </is>
      </c>
      <c r="E4614" s="18" t="inlineStr">
        <is>
          <t>elevation_m</t>
        </is>
      </c>
      <c r="F4614" s="18" t="inlineStr">
        <is>
          <t>spline value</t>
        </is>
      </c>
      <c r="G4614" s="18" t="n"/>
      <c r="H4614" s="33" t="n">
        <v>43.2</v>
      </c>
      <c r="I4614" s="33" t="n"/>
      <c r="J4614" s="33" t="n"/>
      <c r="K4614" s="34" t="n">
        <v>-0.2611819767228105</v>
      </c>
      <c r="L4614" s="35">
        <f>IF(ISNUMBER(K4614),EXP(K4614),"")</f>
        <v/>
      </c>
      <c r="M4614" s="18" t="inlineStr">
        <is>
          <t>every value from 0 to 60 in steps of 0.1</t>
        </is>
      </c>
      <c r="N4614" s="18" t="inlineStr">
        <is>
          <t>contents|small|elevation_m</t>
        </is>
      </c>
    </row>
    <row r="4615">
      <c r="B4615" s="18" t="inlineStr">
        <is>
          <t>contents|small|elevation_m|43.3</t>
        </is>
      </c>
      <c r="C4615" s="18" t="inlineStr">
        <is>
          <t>contents</t>
        </is>
      </c>
      <c r="D4615" s="18" t="inlineStr">
        <is>
          <t>small</t>
        </is>
      </c>
      <c r="E4615" s="18" t="inlineStr">
        <is>
          <t>elevation_m</t>
        </is>
      </c>
      <c r="F4615" s="18" t="inlineStr">
        <is>
          <t>spline value</t>
        </is>
      </c>
      <c r="G4615" s="18" t="n"/>
      <c r="H4615" s="33" t="n">
        <v>43.3</v>
      </c>
      <c r="I4615" s="33" t="n"/>
      <c r="J4615" s="33" t="n"/>
      <c r="K4615" s="34" t="n">
        <v>-0.2605400375831226</v>
      </c>
      <c r="L4615" s="35">
        <f>IF(ISNUMBER(K4615),EXP(K4615),"")</f>
        <v/>
      </c>
      <c r="M4615" s="18" t="inlineStr">
        <is>
          <t>every value from 0 to 60 in steps of 0.1</t>
        </is>
      </c>
      <c r="N4615" s="18" t="inlineStr">
        <is>
          <t>contents|small|elevation_m</t>
        </is>
      </c>
    </row>
    <row r="4616">
      <c r="B4616" s="18" t="inlineStr">
        <is>
          <t>contents|small|elevation_m|43.4</t>
        </is>
      </c>
      <c r="C4616" s="18" t="inlineStr">
        <is>
          <t>contents</t>
        </is>
      </c>
      <c r="D4616" s="18" t="inlineStr">
        <is>
          <t>small</t>
        </is>
      </c>
      <c r="E4616" s="18" t="inlineStr">
        <is>
          <t>elevation_m</t>
        </is>
      </c>
      <c r="F4616" s="18" t="inlineStr">
        <is>
          <t>spline value</t>
        </is>
      </c>
      <c r="G4616" s="18" t="n"/>
      <c r="H4616" s="33" t="n">
        <v>43.4</v>
      </c>
      <c r="I4616" s="33" t="n"/>
      <c r="J4616" s="33" t="n"/>
      <c r="K4616" s="34" t="n">
        <v>-0.2598977065751332</v>
      </c>
      <c r="L4616" s="35">
        <f>IF(ISNUMBER(K4616),EXP(K4616),"")</f>
        <v/>
      </c>
      <c r="M4616" s="18" t="inlineStr">
        <is>
          <t>every value from 0 to 60 in steps of 0.1</t>
        </is>
      </c>
      <c r="N4616" s="18" t="inlineStr">
        <is>
          <t>contents|small|elevation_m</t>
        </is>
      </c>
    </row>
    <row r="4617">
      <c r="B4617" s="18" t="inlineStr">
        <is>
          <t>contents|small|elevation_m|43.5</t>
        </is>
      </c>
      <c r="C4617" s="18" t="inlineStr">
        <is>
          <t>contents</t>
        </is>
      </c>
      <c r="D4617" s="18" t="inlineStr">
        <is>
          <t>small</t>
        </is>
      </c>
      <c r="E4617" s="18" t="inlineStr">
        <is>
          <t>elevation_m</t>
        </is>
      </c>
      <c r="F4617" s="18" t="inlineStr">
        <is>
          <t>spline value</t>
        </is>
      </c>
      <c r="G4617" s="18" t="n"/>
      <c r="H4617" s="33" t="n">
        <v>43.5</v>
      </c>
      <c r="I4617" s="33" t="n"/>
      <c r="J4617" s="33" t="n"/>
      <c r="K4617" s="34" t="n">
        <v>-0.259254994662787</v>
      </c>
      <c r="L4617" s="35">
        <f>IF(ISNUMBER(K4617),EXP(K4617),"")</f>
        <v/>
      </c>
      <c r="M4617" s="18" t="inlineStr">
        <is>
          <t>every value from 0 to 60 in steps of 0.1</t>
        </is>
      </c>
      <c r="N4617" s="18" t="inlineStr">
        <is>
          <t>contents|small|elevation_m</t>
        </is>
      </c>
    </row>
    <row r="4618">
      <c r="B4618" s="18" t="inlineStr">
        <is>
          <t>contents|small|elevation_m|43.6</t>
        </is>
      </c>
      <c r="C4618" s="18" t="inlineStr">
        <is>
          <t>contents</t>
        </is>
      </c>
      <c r="D4618" s="18" t="inlineStr">
        <is>
          <t>small</t>
        </is>
      </c>
      <c r="E4618" s="18" t="inlineStr">
        <is>
          <t>elevation_m</t>
        </is>
      </c>
      <c r="F4618" s="18" t="inlineStr">
        <is>
          <t>spline value</t>
        </is>
      </c>
      <c r="G4618" s="18" t="n"/>
      <c r="H4618" s="33" t="n">
        <v>43.6</v>
      </c>
      <c r="I4618" s="33" t="n"/>
      <c r="J4618" s="33" t="n"/>
      <c r="K4618" s="34" t="n">
        <v>-0.2586119128100287</v>
      </c>
      <c r="L4618" s="35">
        <f>IF(ISNUMBER(K4618),EXP(K4618),"")</f>
        <v/>
      </c>
      <c r="M4618" s="18" t="inlineStr">
        <is>
          <t>every value from 0 to 60 in steps of 0.1</t>
        </is>
      </c>
      <c r="N4618" s="18" t="inlineStr">
        <is>
          <t>contents|small|elevation_m</t>
        </is>
      </c>
    </row>
    <row r="4619">
      <c r="B4619" s="18" t="inlineStr">
        <is>
          <t>contents|small|elevation_m|43.7</t>
        </is>
      </c>
      <c r="C4619" s="18" t="inlineStr">
        <is>
          <t>contents</t>
        </is>
      </c>
      <c r="D4619" s="18" t="inlineStr">
        <is>
          <t>small</t>
        </is>
      </c>
      <c r="E4619" s="18" t="inlineStr">
        <is>
          <t>elevation_m</t>
        </is>
      </c>
      <c r="F4619" s="18" t="inlineStr">
        <is>
          <t>spline value</t>
        </is>
      </c>
      <c r="G4619" s="18" t="n"/>
      <c r="H4619" s="33" t="n">
        <v>43.7</v>
      </c>
      <c r="I4619" s="33" t="n"/>
      <c r="J4619" s="33" t="n"/>
      <c r="K4619" s="34" t="n">
        <v>-0.2579684719808032</v>
      </c>
      <c r="L4619" s="35">
        <f>IF(ISNUMBER(K4619),EXP(K4619),"")</f>
        <v/>
      </c>
      <c r="M4619" s="18" t="inlineStr">
        <is>
          <t>every value from 0 to 60 in steps of 0.1</t>
        </is>
      </c>
      <c r="N4619" s="18" t="inlineStr">
        <is>
          <t>contents|small|elevation_m</t>
        </is>
      </c>
    </row>
    <row r="4620">
      <c r="B4620" s="18" t="inlineStr">
        <is>
          <t>contents|small|elevation_m|43.8</t>
        </is>
      </c>
      <c r="C4620" s="18" t="inlineStr">
        <is>
          <t>contents</t>
        </is>
      </c>
      <c r="D4620" s="18" t="inlineStr">
        <is>
          <t>small</t>
        </is>
      </c>
      <c r="E4620" s="18" t="inlineStr">
        <is>
          <t>elevation_m</t>
        </is>
      </c>
      <c r="F4620" s="18" t="inlineStr">
        <is>
          <t>spline value</t>
        </is>
      </c>
      <c r="G4620" s="18" t="n"/>
      <c r="H4620" s="33" t="n">
        <v>43.8</v>
      </c>
      <c r="I4620" s="33" t="n"/>
      <c r="J4620" s="33" t="n"/>
      <c r="K4620" s="34" t="n">
        <v>-0.2573246831390553</v>
      </c>
      <c r="L4620" s="35">
        <f>IF(ISNUMBER(K4620),EXP(K4620),"")</f>
        <v/>
      </c>
      <c r="M4620" s="18" t="inlineStr">
        <is>
          <t>every value from 0 to 60 in steps of 0.1</t>
        </is>
      </c>
      <c r="N4620" s="18" t="inlineStr">
        <is>
          <t>contents|small|elevation_m</t>
        </is>
      </c>
    </row>
    <row r="4621">
      <c r="B4621" s="18" t="inlineStr">
        <is>
          <t>contents|small|elevation_m|43.9</t>
        </is>
      </c>
      <c r="C4621" s="18" t="inlineStr">
        <is>
          <t>contents</t>
        </is>
      </c>
      <c r="D4621" s="18" t="inlineStr">
        <is>
          <t>small</t>
        </is>
      </c>
      <c r="E4621" s="18" t="inlineStr">
        <is>
          <t>elevation_m</t>
        </is>
      </c>
      <c r="F4621" s="18" t="inlineStr">
        <is>
          <t>spline value</t>
        </is>
      </c>
      <c r="G4621" s="18" t="n"/>
      <c r="H4621" s="33" t="n">
        <v>43.9</v>
      </c>
      <c r="I4621" s="33" t="n"/>
      <c r="J4621" s="33" t="n"/>
      <c r="K4621" s="34" t="n">
        <v>-0.2566805572487297</v>
      </c>
      <c r="L4621" s="35">
        <f>IF(ISNUMBER(K4621),EXP(K4621),"")</f>
        <v/>
      </c>
      <c r="M4621" s="18" t="inlineStr">
        <is>
          <t>every value from 0 to 60 in steps of 0.1</t>
        </is>
      </c>
      <c r="N4621" s="18" t="inlineStr">
        <is>
          <t>contents|small|elevation_m</t>
        </is>
      </c>
    </row>
    <row r="4622">
      <c r="B4622" s="18" t="inlineStr">
        <is>
          <t>contents|small|elevation_m|44.0</t>
        </is>
      </c>
      <c r="C4622" s="18" t="inlineStr">
        <is>
          <t>contents</t>
        </is>
      </c>
      <c r="D4622" s="18" t="inlineStr">
        <is>
          <t>small</t>
        </is>
      </c>
      <c r="E4622" s="18" t="inlineStr">
        <is>
          <t>elevation_m</t>
        </is>
      </c>
      <c r="F4622" s="18" t="inlineStr">
        <is>
          <t>spline value</t>
        </is>
      </c>
      <c r="G4622" s="18" t="n"/>
      <c r="H4622" s="33" t="n">
        <v>44</v>
      </c>
      <c r="I4622" s="33" t="n"/>
      <c r="J4622" s="33" t="n"/>
      <c r="K4622" s="34" t="n">
        <v>-0.2560361052737714</v>
      </c>
      <c r="L4622" s="35">
        <f>IF(ISNUMBER(K4622),EXP(K4622),"")</f>
        <v/>
      </c>
      <c r="M4622" s="18" t="inlineStr">
        <is>
          <t>every value from 0 to 60 in steps of 0.1</t>
        </is>
      </c>
      <c r="N4622" s="18" t="inlineStr">
        <is>
          <t>contents|small|elevation_m</t>
        </is>
      </c>
    </row>
    <row r="4623">
      <c r="B4623" s="18" t="inlineStr">
        <is>
          <t>contents|small|elevation_m|44.1</t>
        </is>
      </c>
      <c r="C4623" s="18" t="inlineStr">
        <is>
          <t>contents</t>
        </is>
      </c>
      <c r="D4623" s="18" t="inlineStr">
        <is>
          <t>small</t>
        </is>
      </c>
      <c r="E4623" s="18" t="inlineStr">
        <is>
          <t>elevation_m</t>
        </is>
      </c>
      <c r="F4623" s="18" t="inlineStr">
        <is>
          <t>spline value</t>
        </is>
      </c>
      <c r="G4623" s="18" t="n"/>
      <c r="H4623" s="33" t="n">
        <v>44.1</v>
      </c>
      <c r="I4623" s="33" t="n"/>
      <c r="J4623" s="33" t="n"/>
      <c r="K4623" s="34" t="n">
        <v>-0.2553913381781251</v>
      </c>
      <c r="L4623" s="35">
        <f>IF(ISNUMBER(K4623),EXP(K4623),"")</f>
        <v/>
      </c>
      <c r="M4623" s="18" t="inlineStr">
        <is>
          <t>every value from 0 to 60 in steps of 0.1</t>
        </is>
      </c>
      <c r="N4623" s="18" t="inlineStr">
        <is>
          <t>contents|small|elevation_m</t>
        </is>
      </c>
    </row>
    <row r="4624">
      <c r="B4624" s="18" t="inlineStr">
        <is>
          <t>contents|small|elevation_m|44.2</t>
        </is>
      </c>
      <c r="C4624" s="18" t="inlineStr">
        <is>
          <t>contents</t>
        </is>
      </c>
      <c r="D4624" s="18" t="inlineStr">
        <is>
          <t>small</t>
        </is>
      </c>
      <c r="E4624" s="18" t="inlineStr">
        <is>
          <t>elevation_m</t>
        </is>
      </c>
      <c r="F4624" s="18" t="inlineStr">
        <is>
          <t>spline value</t>
        </is>
      </c>
      <c r="G4624" s="18" t="n"/>
      <c r="H4624" s="33" t="n">
        <v>44.2</v>
      </c>
      <c r="I4624" s="33" t="n"/>
      <c r="J4624" s="33" t="n"/>
      <c r="K4624" s="34" t="n">
        <v>-0.2547462669257354</v>
      </c>
      <c r="L4624" s="35">
        <f>IF(ISNUMBER(K4624),EXP(K4624),"")</f>
        <v/>
      </c>
      <c r="M4624" s="18" t="inlineStr">
        <is>
          <t>every value from 0 to 60 in steps of 0.1</t>
        </is>
      </c>
      <c r="N4624" s="18" t="inlineStr">
        <is>
          <t>contents|small|elevation_m</t>
        </is>
      </c>
    </row>
    <row r="4625">
      <c r="B4625" s="18" t="inlineStr">
        <is>
          <t>contents|small|elevation_m|44.3</t>
        </is>
      </c>
      <c r="C4625" s="18" t="inlineStr">
        <is>
          <t>contents</t>
        </is>
      </c>
      <c r="D4625" s="18" t="inlineStr">
        <is>
          <t>small</t>
        </is>
      </c>
      <c r="E4625" s="18" t="inlineStr">
        <is>
          <t>elevation_m</t>
        </is>
      </c>
      <c r="F4625" s="18" t="inlineStr">
        <is>
          <t>spline value</t>
        </is>
      </c>
      <c r="G4625" s="18" t="n"/>
      <c r="H4625" s="33" t="n">
        <v>44.3</v>
      </c>
      <c r="I4625" s="33" t="n"/>
      <c r="J4625" s="33" t="n"/>
      <c r="K4625" s="34" t="n">
        <v>-0.2541009024805475</v>
      </c>
      <c r="L4625" s="35">
        <f>IF(ISNUMBER(K4625),EXP(K4625),"")</f>
        <v/>
      </c>
      <c r="M4625" s="18" t="inlineStr">
        <is>
          <t>every value from 0 to 60 in steps of 0.1</t>
        </is>
      </c>
      <c r="N4625" s="18" t="inlineStr">
        <is>
          <t>contents|small|elevation_m</t>
        </is>
      </c>
    </row>
    <row r="4626">
      <c r="B4626" s="18" t="inlineStr">
        <is>
          <t>contents|small|elevation_m|44.4</t>
        </is>
      </c>
      <c r="C4626" s="18" t="inlineStr">
        <is>
          <t>contents</t>
        </is>
      </c>
      <c r="D4626" s="18" t="inlineStr">
        <is>
          <t>small</t>
        </is>
      </c>
      <c r="E4626" s="18" t="inlineStr">
        <is>
          <t>elevation_m</t>
        </is>
      </c>
      <c r="F4626" s="18" t="inlineStr">
        <is>
          <t>spline value</t>
        </is>
      </c>
      <c r="G4626" s="18" t="n"/>
      <c r="H4626" s="33" t="n">
        <v>44.4</v>
      </c>
      <c r="I4626" s="33" t="n"/>
      <c r="J4626" s="33" t="n"/>
      <c r="K4626" s="34" t="n">
        <v>-0.2534552558065059</v>
      </c>
      <c r="L4626" s="35">
        <f>IF(ISNUMBER(K4626),EXP(K4626),"")</f>
        <v/>
      </c>
      <c r="M4626" s="18" t="inlineStr">
        <is>
          <t>every value from 0 to 60 in steps of 0.1</t>
        </is>
      </c>
      <c r="N4626" s="18" t="inlineStr">
        <is>
          <t>contents|small|elevation_m</t>
        </is>
      </c>
    </row>
    <row r="4627">
      <c r="B4627" s="18" t="inlineStr">
        <is>
          <t>contents|small|elevation_m|44.5</t>
        </is>
      </c>
      <c r="C4627" s="18" t="inlineStr">
        <is>
          <t>contents</t>
        </is>
      </c>
      <c r="D4627" s="18" t="inlineStr">
        <is>
          <t>small</t>
        </is>
      </c>
      <c r="E4627" s="18" t="inlineStr">
        <is>
          <t>elevation_m</t>
        </is>
      </c>
      <c r="F4627" s="18" t="inlineStr">
        <is>
          <t>spline value</t>
        </is>
      </c>
      <c r="G4627" s="18" t="n"/>
      <c r="H4627" s="33" t="n">
        <v>44.5</v>
      </c>
      <c r="I4627" s="33" t="n"/>
      <c r="J4627" s="33" t="n"/>
      <c r="K4627" s="34" t="n">
        <v>-0.2528093378675554</v>
      </c>
      <c r="L4627" s="35">
        <f>IF(ISNUMBER(K4627),EXP(K4627),"")</f>
        <v/>
      </c>
      <c r="M4627" s="18" t="inlineStr">
        <is>
          <t>every value from 0 to 60 in steps of 0.1</t>
        </is>
      </c>
      <c r="N4627" s="18" t="inlineStr">
        <is>
          <t>contents|small|elevation_m</t>
        </is>
      </c>
    </row>
    <row r="4628">
      <c r="B4628" s="18" t="inlineStr">
        <is>
          <t>contents|small|elevation_m|44.6</t>
        </is>
      </c>
      <c r="C4628" s="18" t="inlineStr">
        <is>
          <t>contents</t>
        </is>
      </c>
      <c r="D4628" s="18" t="inlineStr">
        <is>
          <t>small</t>
        </is>
      </c>
      <c r="E4628" s="18" t="inlineStr">
        <is>
          <t>elevation_m</t>
        </is>
      </c>
      <c r="F4628" s="18" t="inlineStr">
        <is>
          <t>spline value</t>
        </is>
      </c>
      <c r="G4628" s="18" t="n"/>
      <c r="H4628" s="33" t="n">
        <v>44.6</v>
      </c>
      <c r="I4628" s="33" t="n"/>
      <c r="J4628" s="33" t="n"/>
      <c r="K4628" s="34" t="n">
        <v>-0.2521631596276409</v>
      </c>
      <c r="L4628" s="35">
        <f>IF(ISNUMBER(K4628),EXP(K4628),"")</f>
        <v/>
      </c>
      <c r="M4628" s="18" t="inlineStr">
        <is>
          <t>every value from 0 to 60 in steps of 0.1</t>
        </is>
      </c>
      <c r="N4628" s="18" t="inlineStr">
        <is>
          <t>contents|small|elevation_m</t>
        </is>
      </c>
    </row>
    <row r="4629">
      <c r="B4629" s="18" t="inlineStr">
        <is>
          <t>contents|small|elevation_m|44.7</t>
        </is>
      </c>
      <c r="C4629" s="18" t="inlineStr">
        <is>
          <t>contents</t>
        </is>
      </c>
      <c r="D4629" s="18" t="inlineStr">
        <is>
          <t>small</t>
        </is>
      </c>
      <c r="E4629" s="18" t="inlineStr">
        <is>
          <t>elevation_m</t>
        </is>
      </c>
      <c r="F4629" s="18" t="inlineStr">
        <is>
          <t>spline value</t>
        </is>
      </c>
      <c r="G4629" s="18" t="n"/>
      <c r="H4629" s="33" t="n">
        <v>44.7</v>
      </c>
      <c r="I4629" s="33" t="n"/>
      <c r="J4629" s="33" t="n"/>
      <c r="K4629" s="34" t="n">
        <v>-0.2515167320507072</v>
      </c>
      <c r="L4629" s="35">
        <f>IF(ISNUMBER(K4629),EXP(K4629),"")</f>
        <v/>
      </c>
      <c r="M4629" s="18" t="inlineStr">
        <is>
          <t>every value from 0 to 60 in steps of 0.1</t>
        </is>
      </c>
      <c r="N4629" s="18" t="inlineStr">
        <is>
          <t>contents|small|elevation_m</t>
        </is>
      </c>
    </row>
    <row r="4630">
      <c r="B4630" s="18" t="inlineStr">
        <is>
          <t>contents|small|elevation_m|44.8</t>
        </is>
      </c>
      <c r="C4630" s="18" t="inlineStr">
        <is>
          <t>contents</t>
        </is>
      </c>
      <c r="D4630" s="18" t="inlineStr">
        <is>
          <t>small</t>
        </is>
      </c>
      <c r="E4630" s="18" t="inlineStr">
        <is>
          <t>elevation_m</t>
        </is>
      </c>
      <c r="F4630" s="18" t="inlineStr">
        <is>
          <t>spline value</t>
        </is>
      </c>
      <c r="G4630" s="18" t="n"/>
      <c r="H4630" s="33" t="n">
        <v>44.8</v>
      </c>
      <c r="I4630" s="33" t="n"/>
      <c r="J4630" s="33" t="n"/>
      <c r="K4630" s="34" t="n">
        <v>-0.250870066100699</v>
      </c>
      <c r="L4630" s="35">
        <f>IF(ISNUMBER(K4630),EXP(K4630),"")</f>
        <v/>
      </c>
      <c r="M4630" s="18" t="inlineStr">
        <is>
          <t>every value from 0 to 60 in steps of 0.1</t>
        </is>
      </c>
      <c r="N4630" s="18" t="inlineStr">
        <is>
          <t>contents|small|elevation_m</t>
        </is>
      </c>
    </row>
    <row r="4631">
      <c r="B4631" s="18" t="inlineStr">
        <is>
          <t>contents|small|elevation_m|44.9</t>
        </is>
      </c>
      <c r="C4631" s="18" t="inlineStr">
        <is>
          <t>contents</t>
        </is>
      </c>
      <c r="D4631" s="18" t="inlineStr">
        <is>
          <t>small</t>
        </is>
      </c>
      <c r="E4631" s="18" t="inlineStr">
        <is>
          <t>elevation_m</t>
        </is>
      </c>
      <c r="F4631" s="18" t="inlineStr">
        <is>
          <t>spline value</t>
        </is>
      </c>
      <c r="G4631" s="18" t="n"/>
      <c r="H4631" s="33" t="n">
        <v>44.9</v>
      </c>
      <c r="I4631" s="33" t="n"/>
      <c r="J4631" s="33" t="n"/>
      <c r="K4631" s="34" t="n">
        <v>-0.2502231727415611</v>
      </c>
      <c r="L4631" s="35">
        <f>IF(ISNUMBER(K4631),EXP(K4631),"")</f>
        <v/>
      </c>
      <c r="M4631" s="18" t="inlineStr">
        <is>
          <t>every value from 0 to 60 in steps of 0.1</t>
        </is>
      </c>
      <c r="N4631" s="18" t="inlineStr">
        <is>
          <t>contents|small|elevation_m</t>
        </is>
      </c>
    </row>
    <row r="4632">
      <c r="B4632" s="18" t="inlineStr">
        <is>
          <t>contents|small|elevation_m|45.0</t>
        </is>
      </c>
      <c r="C4632" s="18" t="inlineStr">
        <is>
          <t>contents</t>
        </is>
      </c>
      <c r="D4632" s="18" t="inlineStr">
        <is>
          <t>small</t>
        </is>
      </c>
      <c r="E4632" s="18" t="inlineStr">
        <is>
          <t>elevation_m</t>
        </is>
      </c>
      <c r="F4632" s="18" t="inlineStr">
        <is>
          <t>spline value</t>
        </is>
      </c>
      <c r="G4632" s="18" t="n"/>
      <c r="H4632" s="33" t="n">
        <v>45</v>
      </c>
      <c r="I4632" s="33" t="n"/>
      <c r="J4632" s="33" t="n"/>
      <c r="K4632" s="34" t="n">
        <v>-0.2495760629372385</v>
      </c>
      <c r="L4632" s="35">
        <f>IF(ISNUMBER(K4632),EXP(K4632),"")</f>
        <v/>
      </c>
      <c r="M4632" s="18" t="inlineStr">
        <is>
          <t>every value from 0 to 60 in steps of 0.1</t>
        </is>
      </c>
      <c r="N4632" s="18" t="inlineStr">
        <is>
          <t>contents|small|elevation_m</t>
        </is>
      </c>
    </row>
    <row r="4633">
      <c r="B4633" s="18" t="inlineStr">
        <is>
          <t>contents|small|elevation_m|45.1</t>
        </is>
      </c>
      <c r="C4633" s="18" t="inlineStr">
        <is>
          <t>contents</t>
        </is>
      </c>
      <c r="D4633" s="18" t="inlineStr">
        <is>
          <t>small</t>
        </is>
      </c>
      <c r="E4633" s="18" t="inlineStr">
        <is>
          <t>elevation_m</t>
        </is>
      </c>
      <c r="F4633" s="18" t="inlineStr">
        <is>
          <t>spline value</t>
        </is>
      </c>
      <c r="G4633" s="18" t="n"/>
      <c r="H4633" s="33" t="n">
        <v>45.1</v>
      </c>
      <c r="I4633" s="33" t="n"/>
      <c r="J4633" s="33" t="n"/>
      <c r="K4633" s="34" t="n">
        <v>-0.2489287476516758</v>
      </c>
      <c r="L4633" s="35">
        <f>IF(ISNUMBER(K4633),EXP(K4633),"")</f>
        <v/>
      </c>
      <c r="M4633" s="18" t="inlineStr">
        <is>
          <t>every value from 0 to 60 in steps of 0.1</t>
        </is>
      </c>
      <c r="N4633" s="18" t="inlineStr">
        <is>
          <t>contents|small|elevation_m</t>
        </is>
      </c>
    </row>
    <row r="4634">
      <c r="B4634" s="18" t="inlineStr">
        <is>
          <t>contents|small|elevation_m|45.2</t>
        </is>
      </c>
      <c r="C4634" s="18" t="inlineStr">
        <is>
          <t>contents</t>
        </is>
      </c>
      <c r="D4634" s="18" t="inlineStr">
        <is>
          <t>small</t>
        </is>
      </c>
      <c r="E4634" s="18" t="inlineStr">
        <is>
          <t>elevation_m</t>
        </is>
      </c>
      <c r="F4634" s="18" t="inlineStr">
        <is>
          <t>spline value</t>
        </is>
      </c>
      <c r="G4634" s="18" t="n"/>
      <c r="H4634" s="33" t="n">
        <v>45.2</v>
      </c>
      <c r="I4634" s="33" t="n"/>
      <c r="J4634" s="33" t="n"/>
      <c r="K4634" s="34" t="n">
        <v>-0.2482812378488179</v>
      </c>
      <c r="L4634" s="35">
        <f>IF(ISNUMBER(K4634),EXP(K4634),"")</f>
        <v/>
      </c>
      <c r="M4634" s="18" t="inlineStr">
        <is>
          <t>every value from 0 to 60 in steps of 0.1</t>
        </is>
      </c>
      <c r="N4634" s="18" t="inlineStr">
        <is>
          <t>contents|small|elevation_m</t>
        </is>
      </c>
    </row>
    <row r="4635">
      <c r="B4635" s="18" t="inlineStr">
        <is>
          <t>contents|small|elevation_m|45.3</t>
        </is>
      </c>
      <c r="C4635" s="18" t="inlineStr">
        <is>
          <t>contents</t>
        </is>
      </c>
      <c r="D4635" s="18" t="inlineStr">
        <is>
          <t>small</t>
        </is>
      </c>
      <c r="E4635" s="18" t="inlineStr">
        <is>
          <t>elevation_m</t>
        </is>
      </c>
      <c r="F4635" s="18" t="inlineStr">
        <is>
          <t>spline value</t>
        </is>
      </c>
      <c r="G4635" s="18" t="n"/>
      <c r="H4635" s="33" t="n">
        <v>45.3</v>
      </c>
      <c r="I4635" s="33" t="n"/>
      <c r="J4635" s="33" t="n"/>
      <c r="K4635" s="34" t="n">
        <v>-0.2476335444926095</v>
      </c>
      <c r="L4635" s="35">
        <f>IF(ISNUMBER(K4635),EXP(K4635),"")</f>
        <v/>
      </c>
      <c r="M4635" s="18" t="inlineStr">
        <is>
          <t>every value from 0 to 60 in steps of 0.1</t>
        </is>
      </c>
      <c r="N4635" s="18" t="inlineStr">
        <is>
          <t>contents|small|elevation_m</t>
        </is>
      </c>
    </row>
    <row r="4636">
      <c r="B4636" s="18" t="inlineStr">
        <is>
          <t>contents|small|elevation_m|45.4</t>
        </is>
      </c>
      <c r="C4636" s="18" t="inlineStr">
        <is>
          <t>contents</t>
        </is>
      </c>
      <c r="D4636" s="18" t="inlineStr">
        <is>
          <t>small</t>
        </is>
      </c>
      <c r="E4636" s="18" t="inlineStr">
        <is>
          <t>elevation_m</t>
        </is>
      </c>
      <c r="F4636" s="18" t="inlineStr">
        <is>
          <t>spline value</t>
        </is>
      </c>
      <c r="G4636" s="18" t="n"/>
      <c r="H4636" s="33" t="n">
        <v>45.4</v>
      </c>
      <c r="I4636" s="33" t="n"/>
      <c r="J4636" s="33" t="n"/>
      <c r="K4636" s="34" t="n">
        <v>-0.2469856785469955</v>
      </c>
      <c r="L4636" s="35">
        <f>IF(ISNUMBER(K4636),EXP(K4636),"")</f>
        <v/>
      </c>
      <c r="M4636" s="18" t="inlineStr">
        <is>
          <t>every value from 0 to 60 in steps of 0.1</t>
        </is>
      </c>
      <c r="N4636" s="18" t="inlineStr">
        <is>
          <t>contents|small|elevation_m</t>
        </is>
      </c>
    </row>
    <row r="4637">
      <c r="B4637" s="18" t="inlineStr">
        <is>
          <t>contents|small|elevation_m|45.5</t>
        </is>
      </c>
      <c r="C4637" s="18" t="inlineStr">
        <is>
          <t>contents</t>
        </is>
      </c>
      <c r="D4637" s="18" t="inlineStr">
        <is>
          <t>small</t>
        </is>
      </c>
      <c r="E4637" s="18" t="inlineStr">
        <is>
          <t>elevation_m</t>
        </is>
      </c>
      <c r="F4637" s="18" t="inlineStr">
        <is>
          <t>spline value</t>
        </is>
      </c>
      <c r="G4637" s="18" t="n"/>
      <c r="H4637" s="33" t="n">
        <v>45.5</v>
      </c>
      <c r="I4637" s="33" t="n"/>
      <c r="J4637" s="33" t="n"/>
      <c r="K4637" s="34" t="n">
        <v>-0.2463376509759206</v>
      </c>
      <c r="L4637" s="35">
        <f>IF(ISNUMBER(K4637),EXP(K4637),"")</f>
        <v/>
      </c>
      <c r="M4637" s="18" t="inlineStr">
        <is>
          <t>every value from 0 to 60 in steps of 0.1</t>
        </is>
      </c>
      <c r="N4637" s="18" t="inlineStr">
        <is>
          <t>contents|small|elevation_m</t>
        </is>
      </c>
    </row>
    <row r="4638">
      <c r="B4638" s="18" t="inlineStr">
        <is>
          <t>contents|small|elevation_m|45.6</t>
        </is>
      </c>
      <c r="C4638" s="18" t="inlineStr">
        <is>
          <t>contents</t>
        </is>
      </c>
      <c r="D4638" s="18" t="inlineStr">
        <is>
          <t>small</t>
        </is>
      </c>
      <c r="E4638" s="18" t="inlineStr">
        <is>
          <t>elevation_m</t>
        </is>
      </c>
      <c r="F4638" s="18" t="inlineStr">
        <is>
          <t>spline value</t>
        </is>
      </c>
      <c r="G4638" s="18" t="n"/>
      <c r="H4638" s="33" t="n">
        <v>45.6</v>
      </c>
      <c r="I4638" s="33" t="n"/>
      <c r="J4638" s="33" t="n"/>
      <c r="K4638" s="34" t="n">
        <v>-0.2456894727433296</v>
      </c>
      <c r="L4638" s="35">
        <f>IF(ISNUMBER(K4638),EXP(K4638),"")</f>
        <v/>
      </c>
      <c r="M4638" s="18" t="inlineStr">
        <is>
          <t>every value from 0 to 60 in steps of 0.1</t>
        </is>
      </c>
      <c r="N4638" s="18" t="inlineStr">
        <is>
          <t>contents|small|elevation_m</t>
        </is>
      </c>
    </row>
    <row r="4639">
      <c r="B4639" s="18" t="inlineStr">
        <is>
          <t>contents|small|elevation_m|45.7</t>
        </is>
      </c>
      <c r="C4639" s="18" t="inlineStr">
        <is>
          <t>contents</t>
        </is>
      </c>
      <c r="D4639" s="18" t="inlineStr">
        <is>
          <t>small</t>
        </is>
      </c>
      <c r="E4639" s="18" t="inlineStr">
        <is>
          <t>elevation_m</t>
        </is>
      </c>
      <c r="F4639" s="18" t="inlineStr">
        <is>
          <t>spline value</t>
        </is>
      </c>
      <c r="G4639" s="18" t="n"/>
      <c r="H4639" s="33" t="n">
        <v>45.7</v>
      </c>
      <c r="I4639" s="33" t="n"/>
      <c r="J4639" s="33" t="n"/>
      <c r="K4639" s="34" t="n">
        <v>-0.2450411548131674</v>
      </c>
      <c r="L4639" s="35">
        <f>IF(ISNUMBER(K4639),EXP(K4639),"")</f>
        <v/>
      </c>
      <c r="M4639" s="18" t="inlineStr">
        <is>
          <t>every value from 0 to 60 in steps of 0.1</t>
        </is>
      </c>
      <c r="N4639" s="18" t="inlineStr">
        <is>
          <t>contents|small|elevation_m</t>
        </is>
      </c>
    </row>
    <row r="4640">
      <c r="B4640" s="18" t="inlineStr">
        <is>
          <t>contents|small|elevation_m|45.8</t>
        </is>
      </c>
      <c r="C4640" s="18" t="inlineStr">
        <is>
          <t>contents</t>
        </is>
      </c>
      <c r="D4640" s="18" t="inlineStr">
        <is>
          <t>small</t>
        </is>
      </c>
      <c r="E4640" s="18" t="inlineStr">
        <is>
          <t>elevation_m</t>
        </is>
      </c>
      <c r="F4640" s="18" t="inlineStr">
        <is>
          <t>spline value</t>
        </is>
      </c>
      <c r="G4640" s="18" t="n"/>
      <c r="H4640" s="33" t="n">
        <v>45.8</v>
      </c>
      <c r="I4640" s="33" t="n"/>
      <c r="J4640" s="33" t="n"/>
      <c r="K4640" s="34" t="n">
        <v>-0.2443927081493787</v>
      </c>
      <c r="L4640" s="35">
        <f>IF(ISNUMBER(K4640),EXP(K4640),"")</f>
        <v/>
      </c>
      <c r="M4640" s="18" t="inlineStr">
        <is>
          <t>every value from 0 to 60 in steps of 0.1</t>
        </is>
      </c>
      <c r="N4640" s="18" t="inlineStr">
        <is>
          <t>contents|small|elevation_m</t>
        </is>
      </c>
    </row>
    <row r="4641">
      <c r="B4641" s="18" t="inlineStr">
        <is>
          <t>contents|small|elevation_m|45.9</t>
        </is>
      </c>
      <c r="C4641" s="18" t="inlineStr">
        <is>
          <t>contents</t>
        </is>
      </c>
      <c r="D4641" s="18" t="inlineStr">
        <is>
          <t>small</t>
        </is>
      </c>
      <c r="E4641" s="18" t="inlineStr">
        <is>
          <t>elevation_m</t>
        </is>
      </c>
      <c r="F4641" s="18" t="inlineStr">
        <is>
          <t>spline value</t>
        </is>
      </c>
      <c r="G4641" s="18" t="n"/>
      <c r="H4641" s="33" t="n">
        <v>45.9</v>
      </c>
      <c r="I4641" s="33" t="n"/>
      <c r="J4641" s="33" t="n"/>
      <c r="K4641" s="34" t="n">
        <v>-0.2437441437159084</v>
      </c>
      <c r="L4641" s="35">
        <f>IF(ISNUMBER(K4641),EXP(K4641),"")</f>
        <v/>
      </c>
      <c r="M4641" s="18" t="inlineStr">
        <is>
          <t>every value from 0 to 60 in steps of 0.1</t>
        </is>
      </c>
      <c r="N4641" s="18" t="inlineStr">
        <is>
          <t>contents|small|elevation_m</t>
        </is>
      </c>
    </row>
    <row r="4642">
      <c r="B4642" s="18" t="inlineStr">
        <is>
          <t>contents|small|elevation_m|46.0</t>
        </is>
      </c>
      <c r="C4642" s="18" t="inlineStr">
        <is>
          <t>contents</t>
        </is>
      </c>
      <c r="D4642" s="18" t="inlineStr">
        <is>
          <t>small</t>
        </is>
      </c>
      <c r="E4642" s="18" t="inlineStr">
        <is>
          <t>elevation_m</t>
        </is>
      </c>
      <c r="F4642" s="18" t="inlineStr">
        <is>
          <t>spline value</t>
        </is>
      </c>
      <c r="G4642" s="18" t="n"/>
      <c r="H4642" s="33" t="n">
        <v>46</v>
      </c>
      <c r="I4642" s="33" t="n"/>
      <c r="J4642" s="33" t="n"/>
      <c r="K4642" s="34" t="n">
        <v>-0.2430954724767012</v>
      </c>
      <c r="L4642" s="35">
        <f>IF(ISNUMBER(K4642),EXP(K4642),"")</f>
        <v/>
      </c>
      <c r="M4642" s="18" t="inlineStr">
        <is>
          <t>every value from 0 to 60 in steps of 0.1</t>
        </is>
      </c>
      <c r="N4642" s="18" t="inlineStr">
        <is>
          <t>contents|small|elevation_m</t>
        </is>
      </c>
    </row>
    <row r="4643">
      <c r="B4643" s="18" t="inlineStr">
        <is>
          <t>contents|small|elevation_m|46.1</t>
        </is>
      </c>
      <c r="C4643" s="18" t="inlineStr">
        <is>
          <t>contents</t>
        </is>
      </c>
      <c r="D4643" s="18" t="inlineStr">
        <is>
          <t>small</t>
        </is>
      </c>
      <c r="E4643" s="18" t="inlineStr">
        <is>
          <t>elevation_m</t>
        </is>
      </c>
      <c r="F4643" s="18" t="inlineStr">
        <is>
          <t>spline value</t>
        </is>
      </c>
      <c r="G4643" s="18" t="n"/>
      <c r="H4643" s="33" t="n">
        <v>46.1</v>
      </c>
      <c r="I4643" s="33" t="n"/>
      <c r="J4643" s="33" t="n"/>
      <c r="K4643" s="34" t="n">
        <v>-0.2424467053957019</v>
      </c>
      <c r="L4643" s="35">
        <f>IF(ISNUMBER(K4643),EXP(K4643),"")</f>
        <v/>
      </c>
      <c r="M4643" s="18" t="inlineStr">
        <is>
          <t>every value from 0 to 60 in steps of 0.1</t>
        </is>
      </c>
      <c r="N4643" s="18" t="inlineStr">
        <is>
          <t>contents|small|elevation_m</t>
        </is>
      </c>
    </row>
    <row r="4644">
      <c r="B4644" s="18" t="inlineStr">
        <is>
          <t>contents|small|elevation_m|46.2</t>
        </is>
      </c>
      <c r="C4644" s="18" t="inlineStr">
        <is>
          <t>contents</t>
        </is>
      </c>
      <c r="D4644" s="18" t="inlineStr">
        <is>
          <t>small</t>
        </is>
      </c>
      <c r="E4644" s="18" t="inlineStr">
        <is>
          <t>elevation_m</t>
        </is>
      </c>
      <c r="F4644" s="18" t="inlineStr">
        <is>
          <t>spline value</t>
        </is>
      </c>
      <c r="G4644" s="18" t="n"/>
      <c r="H4644" s="33" t="n">
        <v>46.2</v>
      </c>
      <c r="I4644" s="33" t="n"/>
      <c r="J4644" s="33" t="n"/>
      <c r="K4644" s="34" t="n">
        <v>-0.2417978534368554</v>
      </c>
      <c r="L4644" s="35">
        <f>IF(ISNUMBER(K4644),EXP(K4644),"")</f>
        <v/>
      </c>
      <c r="M4644" s="18" t="inlineStr">
        <is>
          <t>every value from 0 to 60 in steps of 0.1</t>
        </is>
      </c>
      <c r="N4644" s="18" t="inlineStr">
        <is>
          <t>contents|small|elevation_m</t>
        </is>
      </c>
    </row>
    <row r="4645">
      <c r="B4645" s="18" t="inlineStr">
        <is>
          <t>contents|small|elevation_m|46.3</t>
        </is>
      </c>
      <c r="C4645" s="18" t="inlineStr">
        <is>
          <t>contents</t>
        </is>
      </c>
      <c r="D4645" s="18" t="inlineStr">
        <is>
          <t>small</t>
        </is>
      </c>
      <c r="E4645" s="18" t="inlineStr">
        <is>
          <t>elevation_m</t>
        </is>
      </c>
      <c r="F4645" s="18" t="inlineStr">
        <is>
          <t>spline value</t>
        </is>
      </c>
      <c r="G4645" s="18" t="n"/>
      <c r="H4645" s="33" t="n">
        <v>46.3</v>
      </c>
      <c r="I4645" s="33" t="n"/>
      <c r="J4645" s="33" t="n"/>
      <c r="K4645" s="34" t="n">
        <v>-0.2411489275641064</v>
      </c>
      <c r="L4645" s="35">
        <f>IF(ISNUMBER(K4645),EXP(K4645),"")</f>
        <v/>
      </c>
      <c r="M4645" s="18" t="inlineStr">
        <is>
          <t>every value from 0 to 60 in steps of 0.1</t>
        </is>
      </c>
      <c r="N4645" s="18" t="inlineStr">
        <is>
          <t>contents|small|elevation_m</t>
        </is>
      </c>
    </row>
    <row r="4646">
      <c r="B4646" s="18" t="inlineStr">
        <is>
          <t>contents|small|elevation_m|46.4</t>
        </is>
      </c>
      <c r="C4646" s="18" t="inlineStr">
        <is>
          <t>contents</t>
        </is>
      </c>
      <c r="D4646" s="18" t="inlineStr">
        <is>
          <t>small</t>
        </is>
      </c>
      <c r="E4646" s="18" t="inlineStr">
        <is>
          <t>elevation_m</t>
        </is>
      </c>
      <c r="F4646" s="18" t="inlineStr">
        <is>
          <t>spline value</t>
        </is>
      </c>
      <c r="G4646" s="18" t="n"/>
      <c r="H4646" s="33" t="n">
        <v>46.4</v>
      </c>
      <c r="I4646" s="33" t="n"/>
      <c r="J4646" s="33" t="n"/>
      <c r="K4646" s="34" t="n">
        <v>-0.2404999387413997</v>
      </c>
      <c r="L4646" s="35">
        <f>IF(ISNUMBER(K4646),EXP(K4646),"")</f>
        <v/>
      </c>
      <c r="M4646" s="18" t="inlineStr">
        <is>
          <t>every value from 0 to 60 in steps of 0.1</t>
        </is>
      </c>
      <c r="N4646" s="18" t="inlineStr">
        <is>
          <t>contents|small|elevation_m</t>
        </is>
      </c>
    </row>
    <row r="4647">
      <c r="B4647" s="18" t="inlineStr">
        <is>
          <t>contents|small|elevation_m|46.5</t>
        </is>
      </c>
      <c r="C4647" s="18" t="inlineStr">
        <is>
          <t>contents</t>
        </is>
      </c>
      <c r="D4647" s="18" t="inlineStr">
        <is>
          <t>small</t>
        </is>
      </c>
      <c r="E4647" s="18" t="inlineStr">
        <is>
          <t>elevation_m</t>
        </is>
      </c>
      <c r="F4647" s="18" t="inlineStr">
        <is>
          <t>spline value</t>
        </is>
      </c>
      <c r="G4647" s="18" t="n"/>
      <c r="H4647" s="33" t="n">
        <v>46.5</v>
      </c>
      <c r="I4647" s="33" t="n"/>
      <c r="J4647" s="33" t="n"/>
      <c r="K4647" s="34" t="n">
        <v>-0.2398508979326801</v>
      </c>
      <c r="L4647" s="35">
        <f>IF(ISNUMBER(K4647),EXP(K4647),"")</f>
        <v/>
      </c>
      <c r="M4647" s="18" t="inlineStr">
        <is>
          <t>every value from 0 to 60 in steps of 0.1</t>
        </is>
      </c>
      <c r="N4647" s="18" t="inlineStr">
        <is>
          <t>contents|small|elevation_m</t>
        </is>
      </c>
    </row>
    <row r="4648">
      <c r="B4648" s="18" t="inlineStr">
        <is>
          <t>contents|small|elevation_m|46.6</t>
        </is>
      </c>
      <c r="C4648" s="18" t="inlineStr">
        <is>
          <t>contents</t>
        </is>
      </c>
      <c r="D4648" s="18" t="inlineStr">
        <is>
          <t>small</t>
        </is>
      </c>
      <c r="E4648" s="18" t="inlineStr">
        <is>
          <t>elevation_m</t>
        </is>
      </c>
      <c r="F4648" s="18" t="inlineStr">
        <is>
          <t>spline value</t>
        </is>
      </c>
      <c r="G4648" s="18" t="n"/>
      <c r="H4648" s="33" t="n">
        <v>46.6</v>
      </c>
      <c r="I4648" s="33" t="n"/>
      <c r="J4648" s="33" t="n"/>
      <c r="K4648" s="34" t="n">
        <v>-0.2392018161018925</v>
      </c>
      <c r="L4648" s="35">
        <f>IF(ISNUMBER(K4648),EXP(K4648),"")</f>
        <v/>
      </c>
      <c r="M4648" s="18" t="inlineStr">
        <is>
          <t>every value from 0 to 60 in steps of 0.1</t>
        </is>
      </c>
      <c r="N4648" s="18" t="inlineStr">
        <is>
          <t>contents|small|elevation_m</t>
        </is>
      </c>
    </row>
    <row r="4649">
      <c r="B4649" s="18" t="inlineStr">
        <is>
          <t>contents|small|elevation_m|46.7</t>
        </is>
      </c>
      <c r="C4649" s="18" t="inlineStr">
        <is>
          <t>contents</t>
        </is>
      </c>
      <c r="D4649" s="18" t="inlineStr">
        <is>
          <t>small</t>
        </is>
      </c>
      <c r="E4649" s="18" t="inlineStr">
        <is>
          <t>elevation_m</t>
        </is>
      </c>
      <c r="F4649" s="18" t="inlineStr">
        <is>
          <t>spline value</t>
        </is>
      </c>
      <c r="G4649" s="18" t="n"/>
      <c r="H4649" s="33" t="n">
        <v>46.7</v>
      </c>
      <c r="I4649" s="33" t="n"/>
      <c r="J4649" s="33" t="n"/>
      <c r="K4649" s="34" t="n">
        <v>-0.2385527042129814</v>
      </c>
      <c r="L4649" s="35">
        <f>IF(ISNUMBER(K4649),EXP(K4649),"")</f>
        <v/>
      </c>
      <c r="M4649" s="18" t="inlineStr">
        <is>
          <t>every value from 0 to 60 in steps of 0.1</t>
        </is>
      </c>
      <c r="N4649" s="18" t="inlineStr">
        <is>
          <t>contents|small|elevation_m</t>
        </is>
      </c>
    </row>
    <row r="4650">
      <c r="B4650" s="18" t="inlineStr">
        <is>
          <t>contents|small|elevation_m|46.8</t>
        </is>
      </c>
      <c r="C4650" s="18" t="inlineStr">
        <is>
          <t>contents</t>
        </is>
      </c>
      <c r="D4650" s="18" t="inlineStr">
        <is>
          <t>small</t>
        </is>
      </c>
      <c r="E4650" s="18" t="inlineStr">
        <is>
          <t>elevation_m</t>
        </is>
      </c>
      <c r="F4650" s="18" t="inlineStr">
        <is>
          <t>spline value</t>
        </is>
      </c>
      <c r="G4650" s="18" t="n"/>
      <c r="H4650" s="33" t="n">
        <v>46.8</v>
      </c>
      <c r="I4650" s="33" t="n"/>
      <c r="J4650" s="33" t="n"/>
      <c r="K4650" s="34" t="n">
        <v>-0.2379035732298921</v>
      </c>
      <c r="L4650" s="35">
        <f>IF(ISNUMBER(K4650),EXP(K4650),"")</f>
        <v/>
      </c>
      <c r="M4650" s="18" t="inlineStr">
        <is>
          <t>every value from 0 to 60 in steps of 0.1</t>
        </is>
      </c>
      <c r="N4650" s="18" t="inlineStr">
        <is>
          <t>contents|small|elevation_m</t>
        </is>
      </c>
    </row>
    <row r="4651">
      <c r="B4651" s="18" t="inlineStr">
        <is>
          <t>contents|small|elevation_m|46.9</t>
        </is>
      </c>
      <c r="C4651" s="18" t="inlineStr">
        <is>
          <t>contents</t>
        </is>
      </c>
      <c r="D4651" s="18" t="inlineStr">
        <is>
          <t>small</t>
        </is>
      </c>
      <c r="E4651" s="18" t="inlineStr">
        <is>
          <t>elevation_m</t>
        </is>
      </c>
      <c r="F4651" s="18" t="inlineStr">
        <is>
          <t>spline value</t>
        </is>
      </c>
      <c r="G4651" s="18" t="n"/>
      <c r="H4651" s="33" t="n">
        <v>46.9</v>
      </c>
      <c r="I4651" s="33" t="n"/>
      <c r="J4651" s="33" t="n"/>
      <c r="K4651" s="34" t="n">
        <v>-0.237254434116569</v>
      </c>
      <c r="L4651" s="35">
        <f>IF(ISNUMBER(K4651),EXP(K4651),"")</f>
        <v/>
      </c>
      <c r="M4651" s="18" t="inlineStr">
        <is>
          <t>every value from 0 to 60 in steps of 0.1</t>
        </is>
      </c>
      <c r="N4651" s="18" t="inlineStr">
        <is>
          <t>contents|small|elevation_m</t>
        </is>
      </c>
    </row>
    <row r="4652">
      <c r="B4652" s="18" t="inlineStr">
        <is>
          <t>contents|small|elevation_m|47.0</t>
        </is>
      </c>
      <c r="C4652" s="18" t="inlineStr">
        <is>
          <t>contents</t>
        </is>
      </c>
      <c r="D4652" s="18" t="inlineStr">
        <is>
          <t>small</t>
        </is>
      </c>
      <c r="E4652" s="18" t="inlineStr">
        <is>
          <t>elevation_m</t>
        </is>
      </c>
      <c r="F4652" s="18" t="inlineStr">
        <is>
          <t>spline value</t>
        </is>
      </c>
      <c r="G4652" s="18" t="n"/>
      <c r="H4652" s="33" t="n">
        <v>47</v>
      </c>
      <c r="I4652" s="33" t="n"/>
      <c r="J4652" s="33" t="n"/>
      <c r="K4652" s="34" t="n">
        <v>-0.236605297836957</v>
      </c>
      <c r="L4652" s="35">
        <f>IF(ISNUMBER(K4652),EXP(K4652),"")</f>
        <v/>
      </c>
      <c r="M4652" s="18" t="inlineStr">
        <is>
          <t>every value from 0 to 60 in steps of 0.1</t>
        </is>
      </c>
      <c r="N4652" s="18" t="inlineStr">
        <is>
          <t>contents|small|elevation_m</t>
        </is>
      </c>
    </row>
    <row r="4653">
      <c r="B4653" s="18" t="inlineStr">
        <is>
          <t>contents|small|elevation_m|47.1</t>
        </is>
      </c>
      <c r="C4653" s="18" t="inlineStr">
        <is>
          <t>contents</t>
        </is>
      </c>
      <c r="D4653" s="18" t="inlineStr">
        <is>
          <t>small</t>
        </is>
      </c>
      <c r="E4653" s="18" t="inlineStr">
        <is>
          <t>elevation_m</t>
        </is>
      </c>
      <c r="F4653" s="18" t="inlineStr">
        <is>
          <t>spline value</t>
        </is>
      </c>
      <c r="G4653" s="18" t="n"/>
      <c r="H4653" s="33" t="n">
        <v>47.1</v>
      </c>
      <c r="I4653" s="33" t="n"/>
      <c r="J4653" s="33" t="n"/>
      <c r="K4653" s="34" t="n">
        <v>-0.2359561753550009</v>
      </c>
      <c r="L4653" s="35">
        <f>IF(ISNUMBER(K4653),EXP(K4653),"")</f>
        <v/>
      </c>
      <c r="M4653" s="18" t="inlineStr">
        <is>
          <t>every value from 0 to 60 in steps of 0.1</t>
        </is>
      </c>
      <c r="N4653" s="18" t="inlineStr">
        <is>
          <t>contents|small|elevation_m</t>
        </is>
      </c>
    </row>
    <row r="4654">
      <c r="B4654" s="18" t="inlineStr">
        <is>
          <t>contents|small|elevation_m|47.2</t>
        </is>
      </c>
      <c r="C4654" s="18" t="inlineStr">
        <is>
          <t>contents</t>
        </is>
      </c>
      <c r="D4654" s="18" t="inlineStr">
        <is>
          <t>small</t>
        </is>
      </c>
      <c r="E4654" s="18" t="inlineStr">
        <is>
          <t>elevation_m</t>
        </is>
      </c>
      <c r="F4654" s="18" t="inlineStr">
        <is>
          <t>spline value</t>
        </is>
      </c>
      <c r="G4654" s="18" t="n"/>
      <c r="H4654" s="33" t="n">
        <v>47.2</v>
      </c>
      <c r="I4654" s="33" t="n"/>
      <c r="J4654" s="33" t="n"/>
      <c r="K4654" s="34" t="n">
        <v>-0.2353070776346455</v>
      </c>
      <c r="L4654" s="35">
        <f>IF(ISNUMBER(K4654),EXP(K4654),"")</f>
        <v/>
      </c>
      <c r="M4654" s="18" t="inlineStr">
        <is>
          <t>every value from 0 to 60 in steps of 0.1</t>
        </is>
      </c>
      <c r="N4654" s="18" t="inlineStr">
        <is>
          <t>contents|small|elevation_m</t>
        </is>
      </c>
    </row>
    <row r="4655">
      <c r="B4655" s="18" t="inlineStr">
        <is>
          <t>contents|small|elevation_m|47.3</t>
        </is>
      </c>
      <c r="C4655" s="18" t="inlineStr">
        <is>
          <t>contents</t>
        </is>
      </c>
      <c r="D4655" s="18" t="inlineStr">
        <is>
          <t>small</t>
        </is>
      </c>
      <c r="E4655" s="18" t="inlineStr">
        <is>
          <t>elevation_m</t>
        </is>
      </c>
      <c r="F4655" s="18" t="inlineStr">
        <is>
          <t>spline value</t>
        </is>
      </c>
      <c r="G4655" s="18" t="n"/>
      <c r="H4655" s="33" t="n">
        <v>47.3</v>
      </c>
      <c r="I4655" s="33" t="n"/>
      <c r="J4655" s="33" t="n"/>
      <c r="K4655" s="34" t="n">
        <v>-0.2346580156398357</v>
      </c>
      <c r="L4655" s="35">
        <f>IF(ISNUMBER(K4655),EXP(K4655),"")</f>
        <v/>
      </c>
      <c r="M4655" s="18" t="inlineStr">
        <is>
          <t>every value from 0 to 60 in steps of 0.1</t>
        </is>
      </c>
      <c r="N4655" s="18" t="inlineStr">
        <is>
          <t>contents|small|elevation_m</t>
        </is>
      </c>
    </row>
    <row r="4656">
      <c r="B4656" s="18" t="inlineStr">
        <is>
          <t>contents|small|elevation_m|47.4</t>
        </is>
      </c>
      <c r="C4656" s="18" t="inlineStr">
        <is>
          <t>contents</t>
        </is>
      </c>
      <c r="D4656" s="18" t="inlineStr">
        <is>
          <t>small</t>
        </is>
      </c>
      <c r="E4656" s="18" t="inlineStr">
        <is>
          <t>elevation_m</t>
        </is>
      </c>
      <c r="F4656" s="18" t="inlineStr">
        <is>
          <t>spline value</t>
        </is>
      </c>
      <c r="G4656" s="18" t="n"/>
      <c r="H4656" s="33" t="n">
        <v>47.4</v>
      </c>
      <c r="I4656" s="33" t="n"/>
      <c r="J4656" s="33" t="n"/>
      <c r="K4656" s="34" t="n">
        <v>-0.234009000334516</v>
      </c>
      <c r="L4656" s="35">
        <f>IF(ISNUMBER(K4656),EXP(K4656),"")</f>
        <v/>
      </c>
      <c r="M4656" s="18" t="inlineStr">
        <is>
          <t>every value from 0 to 60 in steps of 0.1</t>
        </is>
      </c>
      <c r="N4656" s="18" t="inlineStr">
        <is>
          <t>contents|small|elevation_m</t>
        </is>
      </c>
    </row>
    <row r="4657">
      <c r="B4657" s="18" t="inlineStr">
        <is>
          <t>contents|small|elevation_m|47.5</t>
        </is>
      </c>
      <c r="C4657" s="18" t="inlineStr">
        <is>
          <t>contents</t>
        </is>
      </c>
      <c r="D4657" s="18" t="inlineStr">
        <is>
          <t>small</t>
        </is>
      </c>
      <c r="E4657" s="18" t="inlineStr">
        <is>
          <t>elevation_m</t>
        </is>
      </c>
      <c r="F4657" s="18" t="inlineStr">
        <is>
          <t>spline value</t>
        </is>
      </c>
      <c r="G4657" s="18" t="n"/>
      <c r="H4657" s="33" t="n">
        <v>47.5</v>
      </c>
      <c r="I4657" s="33" t="n"/>
      <c r="J4657" s="33" t="n"/>
      <c r="K4657" s="34" t="n">
        <v>-0.2333600426826315</v>
      </c>
      <c r="L4657" s="35">
        <f>IF(ISNUMBER(K4657),EXP(K4657),"")</f>
        <v/>
      </c>
      <c r="M4657" s="18" t="inlineStr">
        <is>
          <t>every value from 0 to 60 in steps of 0.1</t>
        </is>
      </c>
      <c r="N4657" s="18" t="inlineStr">
        <is>
          <t>contents|small|elevation_m</t>
        </is>
      </c>
    </row>
    <row r="4658">
      <c r="B4658" s="18" t="inlineStr">
        <is>
          <t>contents|small|elevation_m|47.6</t>
        </is>
      </c>
      <c r="C4658" s="18" t="inlineStr">
        <is>
          <t>contents</t>
        </is>
      </c>
      <c r="D4658" s="18" t="inlineStr">
        <is>
          <t>small</t>
        </is>
      </c>
      <c r="E4658" s="18" t="inlineStr">
        <is>
          <t>elevation_m</t>
        </is>
      </c>
      <c r="F4658" s="18" t="inlineStr">
        <is>
          <t>spline value</t>
        </is>
      </c>
      <c r="G4658" s="18" t="n"/>
      <c r="H4658" s="33" t="n">
        <v>47.6</v>
      </c>
      <c r="I4658" s="33" t="n"/>
      <c r="J4658" s="33" t="n"/>
      <c r="K4658" s="34" t="n">
        <v>-0.2327111536481269</v>
      </c>
      <c r="L4658" s="35">
        <f>IF(ISNUMBER(K4658),EXP(K4658),"")</f>
        <v/>
      </c>
      <c r="M4658" s="18" t="inlineStr">
        <is>
          <t>every value from 0 to 60 in steps of 0.1</t>
        </is>
      </c>
      <c r="N4658" s="18" t="inlineStr">
        <is>
          <t>contents|small|elevation_m</t>
        </is>
      </c>
    </row>
    <row r="4659">
      <c r="B4659" s="18" t="inlineStr">
        <is>
          <t>contents|small|elevation_m|47.7</t>
        </is>
      </c>
      <c r="C4659" s="18" t="inlineStr">
        <is>
          <t>contents</t>
        </is>
      </c>
      <c r="D4659" s="18" t="inlineStr">
        <is>
          <t>small</t>
        </is>
      </c>
      <c r="E4659" s="18" t="inlineStr">
        <is>
          <t>elevation_m</t>
        </is>
      </c>
      <c r="F4659" s="18" t="inlineStr">
        <is>
          <t>spline value</t>
        </is>
      </c>
      <c r="G4659" s="18" t="n"/>
      <c r="H4659" s="33" t="n">
        <v>47.7</v>
      </c>
      <c r="I4659" s="33" t="n"/>
      <c r="J4659" s="33" t="n"/>
      <c r="K4659" s="34" t="n">
        <v>-0.232062344194947</v>
      </c>
      <c r="L4659" s="35">
        <f>IF(ISNUMBER(K4659),EXP(K4659),"")</f>
        <v/>
      </c>
      <c r="M4659" s="18" t="inlineStr">
        <is>
          <t>every value from 0 to 60 in steps of 0.1</t>
        </is>
      </c>
      <c r="N4659" s="18" t="inlineStr">
        <is>
          <t>contents|small|elevation_m</t>
        </is>
      </c>
    </row>
    <row r="4660">
      <c r="B4660" s="18" t="inlineStr">
        <is>
          <t>contents|small|elevation_m|47.8</t>
        </is>
      </c>
      <c r="C4660" s="18" t="inlineStr">
        <is>
          <t>contents</t>
        </is>
      </c>
      <c r="D4660" s="18" t="inlineStr">
        <is>
          <t>small</t>
        </is>
      </c>
      <c r="E4660" s="18" t="inlineStr">
        <is>
          <t>elevation_m</t>
        </is>
      </c>
      <c r="F4660" s="18" t="inlineStr">
        <is>
          <t>spline value</t>
        </is>
      </c>
      <c r="G4660" s="18" t="n"/>
      <c r="H4660" s="33" t="n">
        <v>47.8</v>
      </c>
      <c r="I4660" s="33" t="n"/>
      <c r="J4660" s="33" t="n"/>
      <c r="K4660" s="34" t="n">
        <v>-0.2314136252870366</v>
      </c>
      <c r="L4660" s="35">
        <f>IF(ISNUMBER(K4660),EXP(K4660),"")</f>
        <v/>
      </c>
      <c r="M4660" s="18" t="inlineStr">
        <is>
          <t>every value from 0 to 60 in steps of 0.1</t>
        </is>
      </c>
      <c r="N4660" s="18" t="inlineStr">
        <is>
          <t>contents|small|elevation_m</t>
        </is>
      </c>
    </row>
    <row r="4661">
      <c r="B4661" s="18" t="inlineStr">
        <is>
          <t>contents|small|elevation_m|47.9</t>
        </is>
      </c>
      <c r="C4661" s="18" t="inlineStr">
        <is>
          <t>contents</t>
        </is>
      </c>
      <c r="D4661" s="18" t="inlineStr">
        <is>
          <t>small</t>
        </is>
      </c>
      <c r="E4661" s="18" t="inlineStr">
        <is>
          <t>elevation_m</t>
        </is>
      </c>
      <c r="F4661" s="18" t="inlineStr">
        <is>
          <t>spline value</t>
        </is>
      </c>
      <c r="G4661" s="18" t="n"/>
      <c r="H4661" s="33" t="n">
        <v>47.9</v>
      </c>
      <c r="I4661" s="33" t="n"/>
      <c r="J4661" s="33" t="n"/>
      <c r="K4661" s="34" t="n">
        <v>-0.2307650078883405</v>
      </c>
      <c r="L4661" s="35">
        <f>IF(ISNUMBER(K4661),EXP(K4661),"")</f>
        <v/>
      </c>
      <c r="M4661" s="18" t="inlineStr">
        <is>
          <t>every value from 0 to 60 in steps of 0.1</t>
        </is>
      </c>
      <c r="N4661" s="18" t="inlineStr">
        <is>
          <t>contents|small|elevation_m</t>
        </is>
      </c>
    </row>
    <row r="4662">
      <c r="B4662" s="18" t="inlineStr">
        <is>
          <t>contents|small|elevation_m|48.0</t>
        </is>
      </c>
      <c r="C4662" s="18" t="inlineStr">
        <is>
          <t>contents</t>
        </is>
      </c>
      <c r="D4662" s="18" t="inlineStr">
        <is>
          <t>small</t>
        </is>
      </c>
      <c r="E4662" s="18" t="inlineStr">
        <is>
          <t>elevation_m</t>
        </is>
      </c>
      <c r="F4662" s="18" t="inlineStr">
        <is>
          <t>spline value</t>
        </is>
      </c>
      <c r="G4662" s="18" t="n"/>
      <c r="H4662" s="33" t="n">
        <v>48</v>
      </c>
      <c r="I4662" s="33" t="n"/>
      <c r="J4662" s="33" t="n"/>
      <c r="K4662" s="34" t="n">
        <v>-0.2301165029628035</v>
      </c>
      <c r="L4662" s="35">
        <f>IF(ISNUMBER(K4662),EXP(K4662),"")</f>
        <v/>
      </c>
      <c r="M4662" s="18" t="inlineStr">
        <is>
          <t>every value from 0 to 60 in steps of 0.1</t>
        </is>
      </c>
      <c r="N4662" s="18" t="inlineStr">
        <is>
          <t>contents|small|elevation_m</t>
        </is>
      </c>
    </row>
    <row r="4663">
      <c r="B4663" s="18" t="inlineStr">
        <is>
          <t>contents|small|elevation_m|48.1</t>
        </is>
      </c>
      <c r="C4663" s="18" t="inlineStr">
        <is>
          <t>contents</t>
        </is>
      </c>
      <c r="D4663" s="18" t="inlineStr">
        <is>
          <t>small</t>
        </is>
      </c>
      <c r="E4663" s="18" t="inlineStr">
        <is>
          <t>elevation_m</t>
        </is>
      </c>
      <c r="F4663" s="18" t="inlineStr">
        <is>
          <t>spline value</t>
        </is>
      </c>
      <c r="G4663" s="18" t="n"/>
      <c r="H4663" s="33" t="n">
        <v>48.1</v>
      </c>
      <c r="I4663" s="33" t="n"/>
      <c r="J4663" s="33" t="n"/>
      <c r="K4663" s="34" t="n">
        <v>-0.2294681214743703</v>
      </c>
      <c r="L4663" s="35">
        <f>IF(ISNUMBER(K4663),EXP(K4663),"")</f>
        <v/>
      </c>
      <c r="M4663" s="18" t="inlineStr">
        <is>
          <t>every value from 0 to 60 in steps of 0.1</t>
        </is>
      </c>
      <c r="N4663" s="18" t="inlineStr">
        <is>
          <t>contents|small|elevation_m</t>
        </is>
      </c>
    </row>
    <row r="4664">
      <c r="B4664" s="18" t="inlineStr">
        <is>
          <t>contents|small|elevation_m|48.2</t>
        </is>
      </c>
      <c r="C4664" s="18" t="inlineStr">
        <is>
          <t>contents</t>
        </is>
      </c>
      <c r="D4664" s="18" t="inlineStr">
        <is>
          <t>small</t>
        </is>
      </c>
      <c r="E4664" s="18" t="inlineStr">
        <is>
          <t>elevation_m</t>
        </is>
      </c>
      <c r="F4664" s="18" t="inlineStr">
        <is>
          <t>spline value</t>
        </is>
      </c>
      <c r="G4664" s="18" t="n"/>
      <c r="H4664" s="33" t="n">
        <v>48.2</v>
      </c>
      <c r="I4664" s="33" t="n"/>
      <c r="J4664" s="33" t="n"/>
      <c r="K4664" s="34" t="n">
        <v>-0.2288198743869858</v>
      </c>
      <c r="L4664" s="35">
        <f>IF(ISNUMBER(K4664),EXP(K4664),"")</f>
        <v/>
      </c>
      <c r="M4664" s="18" t="inlineStr">
        <is>
          <t>every value from 0 to 60 in steps of 0.1</t>
        </is>
      </c>
      <c r="N4664" s="18" t="inlineStr">
        <is>
          <t>contents|small|elevation_m</t>
        </is>
      </c>
    </row>
    <row r="4665">
      <c r="B4665" s="18" t="inlineStr">
        <is>
          <t>contents|small|elevation_m|48.3</t>
        </is>
      </c>
      <c r="C4665" s="18" t="inlineStr">
        <is>
          <t>contents</t>
        </is>
      </c>
      <c r="D4665" s="18" t="inlineStr">
        <is>
          <t>small</t>
        </is>
      </c>
      <c r="E4665" s="18" t="inlineStr">
        <is>
          <t>elevation_m</t>
        </is>
      </c>
      <c r="F4665" s="18" t="inlineStr">
        <is>
          <t>spline value</t>
        </is>
      </c>
      <c r="G4665" s="18" t="n"/>
      <c r="H4665" s="33" t="n">
        <v>48.3</v>
      </c>
      <c r="I4665" s="33" t="n"/>
      <c r="J4665" s="33" t="n"/>
      <c r="K4665" s="34" t="n">
        <v>-0.2281717726645949</v>
      </c>
      <c r="L4665" s="35">
        <f>IF(ISNUMBER(K4665),EXP(K4665),"")</f>
        <v/>
      </c>
      <c r="M4665" s="18" t="inlineStr">
        <is>
          <t>every value from 0 to 60 in steps of 0.1</t>
        </is>
      </c>
      <c r="N4665" s="18" t="inlineStr">
        <is>
          <t>contents|small|elevation_m</t>
        </is>
      </c>
    </row>
    <row r="4666">
      <c r="B4666" s="18" t="inlineStr">
        <is>
          <t>contents|small|elevation_m|48.4</t>
        </is>
      </c>
      <c r="C4666" s="18" t="inlineStr">
        <is>
          <t>contents</t>
        </is>
      </c>
      <c r="D4666" s="18" t="inlineStr">
        <is>
          <t>small</t>
        </is>
      </c>
      <c r="E4666" s="18" t="inlineStr">
        <is>
          <t>elevation_m</t>
        </is>
      </c>
      <c r="F4666" s="18" t="inlineStr">
        <is>
          <t>spline value</t>
        </is>
      </c>
      <c r="G4666" s="18" t="n"/>
      <c r="H4666" s="33" t="n">
        <v>48.4</v>
      </c>
      <c r="I4666" s="33" t="n"/>
      <c r="J4666" s="33" t="n"/>
      <c r="K4666" s="34" t="n">
        <v>-0.2275238272711421</v>
      </c>
      <c r="L4666" s="35">
        <f>IF(ISNUMBER(K4666),EXP(K4666),"")</f>
        <v/>
      </c>
      <c r="M4666" s="18" t="inlineStr">
        <is>
          <t>every value from 0 to 60 in steps of 0.1</t>
        </is>
      </c>
      <c r="N4666" s="18" t="inlineStr">
        <is>
          <t>contents|small|elevation_m</t>
        </is>
      </c>
    </row>
    <row r="4667">
      <c r="B4667" s="18" t="inlineStr">
        <is>
          <t>contents|small|elevation_m|48.5</t>
        </is>
      </c>
      <c r="C4667" s="18" t="inlineStr">
        <is>
          <t>contents</t>
        </is>
      </c>
      <c r="D4667" s="18" t="inlineStr">
        <is>
          <t>small</t>
        </is>
      </c>
      <c r="E4667" s="18" t="inlineStr">
        <is>
          <t>elevation_m</t>
        </is>
      </c>
      <c r="F4667" s="18" t="inlineStr">
        <is>
          <t>spline value</t>
        </is>
      </c>
      <c r="G4667" s="18" t="n"/>
      <c r="H4667" s="33" t="n">
        <v>48.5</v>
      </c>
      <c r="I4667" s="33" t="n"/>
      <c r="J4667" s="33" t="n"/>
      <c r="K4667" s="34" t="n">
        <v>-0.2268760491705725</v>
      </c>
      <c r="L4667" s="35">
        <f>IF(ISNUMBER(K4667),EXP(K4667),"")</f>
        <v/>
      </c>
      <c r="M4667" s="18" t="inlineStr">
        <is>
          <t>every value from 0 to 60 in steps of 0.1</t>
        </is>
      </c>
      <c r="N4667" s="18" t="inlineStr">
        <is>
          <t>contents|small|elevation_m</t>
        </is>
      </c>
    </row>
    <row r="4668">
      <c r="B4668" s="18" t="inlineStr">
        <is>
          <t>contents|small|elevation_m|48.6</t>
        </is>
      </c>
      <c r="C4668" s="18" t="inlineStr">
        <is>
          <t>contents</t>
        </is>
      </c>
      <c r="D4668" s="18" t="inlineStr">
        <is>
          <t>small</t>
        </is>
      </c>
      <c r="E4668" s="18" t="inlineStr">
        <is>
          <t>elevation_m</t>
        </is>
      </c>
      <c r="F4668" s="18" t="inlineStr">
        <is>
          <t>spline value</t>
        </is>
      </c>
      <c r="G4668" s="18" t="n"/>
      <c r="H4668" s="33" t="n">
        <v>48.6</v>
      </c>
      <c r="I4668" s="33" t="n"/>
      <c r="J4668" s="33" t="n"/>
      <c r="K4668" s="34" t="n">
        <v>-0.2262284493268308</v>
      </c>
      <c r="L4668" s="35">
        <f>IF(ISNUMBER(K4668),EXP(K4668),"")</f>
        <v/>
      </c>
      <c r="M4668" s="18" t="inlineStr">
        <is>
          <t>every value from 0 to 60 in steps of 0.1</t>
        </is>
      </c>
      <c r="N4668" s="18" t="inlineStr">
        <is>
          <t>contents|small|elevation_m</t>
        </is>
      </c>
    </row>
    <row r="4669">
      <c r="B4669" s="18" t="inlineStr">
        <is>
          <t>contents|small|elevation_m|48.7</t>
        </is>
      </c>
      <c r="C4669" s="18" t="inlineStr">
        <is>
          <t>contents</t>
        </is>
      </c>
      <c r="D4669" s="18" t="inlineStr">
        <is>
          <t>small</t>
        </is>
      </c>
      <c r="E4669" s="18" t="inlineStr">
        <is>
          <t>elevation_m</t>
        </is>
      </c>
      <c r="F4669" s="18" t="inlineStr">
        <is>
          <t>spline value</t>
        </is>
      </c>
      <c r="G4669" s="18" t="n"/>
      <c r="H4669" s="33" t="n">
        <v>48.7</v>
      </c>
      <c r="I4669" s="33" t="n"/>
      <c r="J4669" s="33" t="n"/>
      <c r="K4669" s="34" t="n">
        <v>-0.2255810387038615</v>
      </c>
      <c r="L4669" s="35">
        <f>IF(ISNUMBER(K4669),EXP(K4669),"")</f>
        <v/>
      </c>
      <c r="M4669" s="18" t="inlineStr">
        <is>
          <t>every value from 0 to 60 in steps of 0.1</t>
        </is>
      </c>
      <c r="N4669" s="18" t="inlineStr">
        <is>
          <t>contents|small|elevation_m</t>
        </is>
      </c>
    </row>
    <row r="4670">
      <c r="B4670" s="18" t="inlineStr">
        <is>
          <t>contents|small|elevation_m|48.8</t>
        </is>
      </c>
      <c r="C4670" s="18" t="inlineStr">
        <is>
          <t>contents</t>
        </is>
      </c>
      <c r="D4670" s="18" t="inlineStr">
        <is>
          <t>small</t>
        </is>
      </c>
      <c r="E4670" s="18" t="inlineStr">
        <is>
          <t>elevation_m</t>
        </is>
      </c>
      <c r="F4670" s="18" t="inlineStr">
        <is>
          <t>spline value</t>
        </is>
      </c>
      <c r="G4670" s="18" t="n"/>
      <c r="H4670" s="33" t="n">
        <v>48.8</v>
      </c>
      <c r="I4670" s="33" t="n"/>
      <c r="J4670" s="33" t="n"/>
      <c r="K4670" s="34" t="n">
        <v>-0.22493382826561</v>
      </c>
      <c r="L4670" s="35">
        <f>IF(ISNUMBER(K4670),EXP(K4670),"")</f>
        <v/>
      </c>
      <c r="M4670" s="18" t="inlineStr">
        <is>
          <t>every value from 0 to 60 in steps of 0.1</t>
        </is>
      </c>
      <c r="N4670" s="18" t="inlineStr">
        <is>
          <t>contents|small|elevation_m</t>
        </is>
      </c>
    </row>
    <row r="4671">
      <c r="B4671" s="18" t="inlineStr">
        <is>
          <t>contents|small|elevation_m|48.9</t>
        </is>
      </c>
      <c r="C4671" s="18" t="inlineStr">
        <is>
          <t>contents</t>
        </is>
      </c>
      <c r="D4671" s="18" t="inlineStr">
        <is>
          <t>small</t>
        </is>
      </c>
      <c r="E4671" s="18" t="inlineStr">
        <is>
          <t>elevation_m</t>
        </is>
      </c>
      <c r="F4671" s="18" t="inlineStr">
        <is>
          <t>spline value</t>
        </is>
      </c>
      <c r="G4671" s="18" t="n"/>
      <c r="H4671" s="33" t="n">
        <v>48.9</v>
      </c>
      <c r="I4671" s="33" t="n"/>
      <c r="J4671" s="33" t="n"/>
      <c r="K4671" s="34" t="n">
        <v>-0.2242868289760206</v>
      </c>
      <c r="L4671" s="35">
        <f>IF(ISNUMBER(K4671),EXP(K4671),"")</f>
        <v/>
      </c>
      <c r="M4671" s="18" t="inlineStr">
        <is>
          <t>every value from 0 to 60 in steps of 0.1</t>
        </is>
      </c>
      <c r="N4671" s="18" t="inlineStr">
        <is>
          <t>contents|small|elevation_m</t>
        </is>
      </c>
    </row>
    <row r="4672">
      <c r="B4672" s="18" t="inlineStr">
        <is>
          <t>contents|small|elevation_m|49.0</t>
        </is>
      </c>
      <c r="C4672" s="18" t="inlineStr">
        <is>
          <t>contents</t>
        </is>
      </c>
      <c r="D4672" s="18" t="inlineStr">
        <is>
          <t>small</t>
        </is>
      </c>
      <c r="E4672" s="18" t="inlineStr">
        <is>
          <t>elevation_m</t>
        </is>
      </c>
      <c r="F4672" s="18" t="inlineStr">
        <is>
          <t>spline value</t>
        </is>
      </c>
      <c r="G4672" s="18" t="n"/>
      <c r="H4672" s="33" t="n">
        <v>49</v>
      </c>
      <c r="I4672" s="33" t="n"/>
      <c r="J4672" s="33" t="n"/>
      <c r="K4672" s="34" t="n">
        <v>-0.2236400517990383</v>
      </c>
      <c r="L4672" s="35">
        <f>IF(ISNUMBER(K4672),EXP(K4672),"")</f>
        <v/>
      </c>
      <c r="M4672" s="18" t="inlineStr">
        <is>
          <t>every value from 0 to 60 in steps of 0.1</t>
        </is>
      </c>
      <c r="N4672" s="18" t="inlineStr">
        <is>
          <t>contents|small|elevation_m</t>
        </is>
      </c>
    </row>
    <row r="4673">
      <c r="B4673" s="18" t="inlineStr">
        <is>
          <t>contents|small|elevation_m|49.1</t>
        </is>
      </c>
      <c r="C4673" s="18" t="inlineStr">
        <is>
          <t>contents</t>
        </is>
      </c>
      <c r="D4673" s="18" t="inlineStr">
        <is>
          <t>small</t>
        </is>
      </c>
      <c r="E4673" s="18" t="inlineStr">
        <is>
          <t>elevation_m</t>
        </is>
      </c>
      <c r="F4673" s="18" t="inlineStr">
        <is>
          <t>spline value</t>
        </is>
      </c>
      <c r="G4673" s="18" t="n"/>
      <c r="H4673" s="33" t="n">
        <v>49.1</v>
      </c>
      <c r="I4673" s="33" t="n"/>
      <c r="J4673" s="33" t="n"/>
      <c r="K4673" s="34" t="n">
        <v>-0.2229935076986078</v>
      </c>
      <c r="L4673" s="35">
        <f>IF(ISNUMBER(K4673),EXP(K4673),"")</f>
        <v/>
      </c>
      <c r="M4673" s="18" t="inlineStr">
        <is>
          <t>every value from 0 to 60 in steps of 0.1</t>
        </is>
      </c>
      <c r="N4673" s="18" t="inlineStr">
        <is>
          <t>contents|small|elevation_m</t>
        </is>
      </c>
    </row>
    <row r="4674">
      <c r="B4674" s="18" t="inlineStr">
        <is>
          <t>contents|small|elevation_m|49.2</t>
        </is>
      </c>
      <c r="C4674" s="18" t="inlineStr">
        <is>
          <t>contents</t>
        </is>
      </c>
      <c r="D4674" s="18" t="inlineStr">
        <is>
          <t>small</t>
        </is>
      </c>
      <c r="E4674" s="18" t="inlineStr">
        <is>
          <t>elevation_m</t>
        </is>
      </c>
      <c r="F4674" s="18" t="inlineStr">
        <is>
          <t>spline value</t>
        </is>
      </c>
      <c r="G4674" s="18" t="n"/>
      <c r="H4674" s="33" t="n">
        <v>49.2</v>
      </c>
      <c r="I4674" s="33" t="n"/>
      <c r="J4674" s="33" t="n"/>
      <c r="K4674" s="34" t="n">
        <v>-0.222347207638674</v>
      </c>
      <c r="L4674" s="35">
        <f>IF(ISNUMBER(K4674),EXP(K4674),"")</f>
        <v/>
      </c>
      <c r="M4674" s="18" t="inlineStr">
        <is>
          <t>every value from 0 to 60 in steps of 0.1</t>
        </is>
      </c>
      <c r="N4674" s="18" t="inlineStr">
        <is>
          <t>contents|small|elevation_m</t>
        </is>
      </c>
    </row>
    <row r="4675">
      <c r="B4675" s="18" t="inlineStr">
        <is>
          <t>contents|small|elevation_m|49.3</t>
        </is>
      </c>
      <c r="C4675" s="18" t="inlineStr">
        <is>
          <t>contents</t>
        </is>
      </c>
      <c r="D4675" s="18" t="inlineStr">
        <is>
          <t>small</t>
        </is>
      </c>
      <c r="E4675" s="18" t="inlineStr">
        <is>
          <t>elevation_m</t>
        </is>
      </c>
      <c r="F4675" s="18" t="inlineStr">
        <is>
          <t>spline value</t>
        </is>
      </c>
      <c r="G4675" s="18" t="n"/>
      <c r="H4675" s="33" t="n">
        <v>49.3</v>
      </c>
      <c r="I4675" s="33" t="n"/>
      <c r="J4675" s="33" t="n"/>
      <c r="K4675" s="34" t="n">
        <v>-0.2217011625831817</v>
      </c>
      <c r="L4675" s="35">
        <f>IF(ISNUMBER(K4675),EXP(K4675),"")</f>
        <v/>
      </c>
      <c r="M4675" s="18" t="inlineStr">
        <is>
          <t>every value from 0 to 60 in steps of 0.1</t>
        </is>
      </c>
      <c r="N4675" s="18" t="inlineStr">
        <is>
          <t>contents|small|elevation_m</t>
        </is>
      </c>
    </row>
    <row r="4676">
      <c r="B4676" s="18" t="inlineStr">
        <is>
          <t>contents|small|elevation_m|49.4</t>
        </is>
      </c>
      <c r="C4676" s="18" t="inlineStr">
        <is>
          <t>contents</t>
        </is>
      </c>
      <c r="D4676" s="18" t="inlineStr">
        <is>
          <t>small</t>
        </is>
      </c>
      <c r="E4676" s="18" t="inlineStr">
        <is>
          <t>elevation_m</t>
        </is>
      </c>
      <c r="F4676" s="18" t="inlineStr">
        <is>
          <t>spline value</t>
        </is>
      </c>
      <c r="G4676" s="18" t="n"/>
      <c r="H4676" s="33" t="n">
        <v>49.4</v>
      </c>
      <c r="I4676" s="33" t="n"/>
      <c r="J4676" s="33" t="n"/>
      <c r="K4676" s="34" t="n">
        <v>-0.2210553834960756</v>
      </c>
      <c r="L4676" s="35">
        <f>IF(ISNUMBER(K4676),EXP(K4676),"")</f>
        <v/>
      </c>
      <c r="M4676" s="18" t="inlineStr">
        <is>
          <t>every value from 0 to 60 in steps of 0.1</t>
        </is>
      </c>
      <c r="N4676" s="18" t="inlineStr">
        <is>
          <t>contents|small|elevation_m</t>
        </is>
      </c>
    </row>
    <row r="4677">
      <c r="B4677" s="18" t="inlineStr">
        <is>
          <t>contents|small|elevation_m|49.5</t>
        </is>
      </c>
      <c r="C4677" s="18" t="inlineStr">
        <is>
          <t>contents</t>
        </is>
      </c>
      <c r="D4677" s="18" t="inlineStr">
        <is>
          <t>small</t>
        </is>
      </c>
      <c r="E4677" s="18" t="inlineStr">
        <is>
          <t>elevation_m</t>
        </is>
      </c>
      <c r="F4677" s="18" t="inlineStr">
        <is>
          <t>spline value</t>
        </is>
      </c>
      <c r="G4677" s="18" t="n"/>
      <c r="H4677" s="33" t="n">
        <v>49.5</v>
      </c>
      <c r="I4677" s="33" t="n"/>
      <c r="J4677" s="33" t="n"/>
      <c r="K4677" s="34" t="n">
        <v>-0.2204098813413005</v>
      </c>
      <c r="L4677" s="35">
        <f>IF(ISNUMBER(K4677),EXP(K4677),"")</f>
        <v/>
      </c>
      <c r="M4677" s="18" t="inlineStr">
        <is>
          <t>every value from 0 to 60 in steps of 0.1</t>
        </is>
      </c>
      <c r="N4677" s="18" t="inlineStr">
        <is>
          <t>contents|small|elevation_m</t>
        </is>
      </c>
    </row>
    <row r="4678">
      <c r="B4678" s="18" t="inlineStr">
        <is>
          <t>contents|small|elevation_m|49.6</t>
        </is>
      </c>
      <c r="C4678" s="18" t="inlineStr">
        <is>
          <t>contents</t>
        </is>
      </c>
      <c r="D4678" s="18" t="inlineStr">
        <is>
          <t>small</t>
        </is>
      </c>
      <c r="E4678" s="18" t="inlineStr">
        <is>
          <t>elevation_m</t>
        </is>
      </c>
      <c r="F4678" s="18" t="inlineStr">
        <is>
          <t>spline value</t>
        </is>
      </c>
      <c r="G4678" s="18" t="n"/>
      <c r="H4678" s="33" t="n">
        <v>49.6</v>
      </c>
      <c r="I4678" s="33" t="n"/>
      <c r="J4678" s="33" t="n"/>
      <c r="K4678" s="34" t="n">
        <v>-0.2197646670828013</v>
      </c>
      <c r="L4678" s="35">
        <f>IF(ISNUMBER(K4678),EXP(K4678),"")</f>
        <v/>
      </c>
      <c r="M4678" s="18" t="inlineStr">
        <is>
          <t>every value from 0 to 60 in steps of 0.1</t>
        </is>
      </c>
      <c r="N4678" s="18" t="inlineStr">
        <is>
          <t>contents|small|elevation_m</t>
        </is>
      </c>
    </row>
    <row r="4679">
      <c r="B4679" s="18" t="inlineStr">
        <is>
          <t>contents|small|elevation_m|49.7</t>
        </is>
      </c>
      <c r="C4679" s="18" t="inlineStr">
        <is>
          <t>contents</t>
        </is>
      </c>
      <c r="D4679" s="18" t="inlineStr">
        <is>
          <t>small</t>
        </is>
      </c>
      <c r="E4679" s="18" t="inlineStr">
        <is>
          <t>elevation_m</t>
        </is>
      </c>
      <c r="F4679" s="18" t="inlineStr">
        <is>
          <t>spline value</t>
        </is>
      </c>
      <c r="G4679" s="18" t="n"/>
      <c r="H4679" s="33" t="n">
        <v>49.7</v>
      </c>
      <c r="I4679" s="33" t="n"/>
      <c r="J4679" s="33" t="n"/>
      <c r="K4679" s="34" t="n">
        <v>-0.2191197516845227</v>
      </c>
      <c r="L4679" s="35">
        <f>IF(ISNUMBER(K4679),EXP(K4679),"")</f>
        <v/>
      </c>
      <c r="M4679" s="18" t="inlineStr">
        <is>
          <t>every value from 0 to 60 in steps of 0.1</t>
        </is>
      </c>
      <c r="N4679" s="18" t="inlineStr">
        <is>
          <t>contents|small|elevation_m</t>
        </is>
      </c>
    </row>
    <row r="4680">
      <c r="B4680" s="18" t="inlineStr">
        <is>
          <t>contents|small|elevation_m|49.8</t>
        </is>
      </c>
      <c r="C4680" s="18" t="inlineStr">
        <is>
          <t>contents</t>
        </is>
      </c>
      <c r="D4680" s="18" t="inlineStr">
        <is>
          <t>small</t>
        </is>
      </c>
      <c r="E4680" s="18" t="inlineStr">
        <is>
          <t>elevation_m</t>
        </is>
      </c>
      <c r="F4680" s="18" t="inlineStr">
        <is>
          <t>spline value</t>
        </is>
      </c>
      <c r="G4680" s="18" t="n"/>
      <c r="H4680" s="33" t="n">
        <v>49.8</v>
      </c>
      <c r="I4680" s="33" t="n"/>
      <c r="J4680" s="33" t="n"/>
      <c r="K4680" s="34" t="n">
        <v>-0.2184751461104097</v>
      </c>
      <c r="L4680" s="35">
        <f>IF(ISNUMBER(K4680),EXP(K4680),"")</f>
        <v/>
      </c>
      <c r="M4680" s="18" t="inlineStr">
        <is>
          <t>every value from 0 to 60 in steps of 0.1</t>
        </is>
      </c>
      <c r="N4680" s="18" t="inlineStr">
        <is>
          <t>contents|small|elevation_m</t>
        </is>
      </c>
    </row>
    <row r="4681">
      <c r="B4681" s="18" t="inlineStr">
        <is>
          <t>contents|small|elevation_m|49.9</t>
        </is>
      </c>
      <c r="C4681" s="18" t="inlineStr">
        <is>
          <t>contents</t>
        </is>
      </c>
      <c r="D4681" s="18" t="inlineStr">
        <is>
          <t>small</t>
        </is>
      </c>
      <c r="E4681" s="18" t="inlineStr">
        <is>
          <t>elevation_m</t>
        </is>
      </c>
      <c r="F4681" s="18" t="inlineStr">
        <is>
          <t>spline value</t>
        </is>
      </c>
      <c r="G4681" s="18" t="n"/>
      <c r="H4681" s="33" t="n">
        <v>49.9</v>
      </c>
      <c r="I4681" s="33" t="n"/>
      <c r="J4681" s="33" t="n"/>
      <c r="K4681" s="34" t="n">
        <v>-0.2178308613244068</v>
      </c>
      <c r="L4681" s="35">
        <f>IF(ISNUMBER(K4681),EXP(K4681),"")</f>
        <v/>
      </c>
      <c r="M4681" s="18" t="inlineStr">
        <is>
          <t>every value from 0 to 60 in steps of 0.1</t>
        </is>
      </c>
      <c r="N4681" s="18" t="inlineStr">
        <is>
          <t>contents|small|elevation_m</t>
        </is>
      </c>
    </row>
    <row r="4682">
      <c r="B4682" s="18" t="inlineStr">
        <is>
          <t>contents|small|elevation_m|50.0</t>
        </is>
      </c>
      <c r="C4682" s="18" t="inlineStr">
        <is>
          <t>contents</t>
        </is>
      </c>
      <c r="D4682" s="18" t="inlineStr">
        <is>
          <t>small</t>
        </is>
      </c>
      <c r="E4682" s="18" t="inlineStr">
        <is>
          <t>elevation_m</t>
        </is>
      </c>
      <c r="F4682" s="18" t="inlineStr">
        <is>
          <t>spline value</t>
        </is>
      </c>
      <c r="G4682" s="18" t="n"/>
      <c r="H4682" s="33" t="n">
        <v>50</v>
      </c>
      <c r="I4682" s="33" t="n"/>
      <c r="J4682" s="33" t="n"/>
      <c r="K4682" s="34" t="n">
        <v>-0.2171869082904589</v>
      </c>
      <c r="L4682" s="35">
        <f>IF(ISNUMBER(K4682),EXP(K4682),"")</f>
        <v/>
      </c>
      <c r="M4682" s="18" t="inlineStr">
        <is>
          <t>every value from 0 to 60 in steps of 0.1</t>
        </is>
      </c>
      <c r="N4682" s="18" t="inlineStr">
        <is>
          <t>contents|small|elevation_m</t>
        </is>
      </c>
    </row>
    <row r="4683">
      <c r="B4683" s="18" t="inlineStr">
        <is>
          <t>contents|small|elevation_m|50.1</t>
        </is>
      </c>
      <c r="C4683" s="18" t="inlineStr">
        <is>
          <t>contents</t>
        </is>
      </c>
      <c r="D4683" s="18" t="inlineStr">
        <is>
          <t>small</t>
        </is>
      </c>
      <c r="E4683" s="18" t="inlineStr">
        <is>
          <t>elevation_m</t>
        </is>
      </c>
      <c r="F4683" s="18" t="inlineStr">
        <is>
          <t>spline value</t>
        </is>
      </c>
      <c r="G4683" s="18" t="n"/>
      <c r="H4683" s="33" t="n">
        <v>50.1</v>
      </c>
      <c r="I4683" s="33" t="n"/>
      <c r="J4683" s="33" t="n"/>
      <c r="K4683" s="34" t="n">
        <v>-0.2165432979725109</v>
      </c>
      <c r="L4683" s="35">
        <f>IF(ISNUMBER(K4683),EXP(K4683),"")</f>
        <v/>
      </c>
      <c r="M4683" s="18" t="inlineStr">
        <is>
          <t>every value from 0 to 60 in steps of 0.1</t>
        </is>
      </c>
      <c r="N4683" s="18" t="inlineStr">
        <is>
          <t>contents|small|elevation_m</t>
        </is>
      </c>
    </row>
    <row r="4684">
      <c r="B4684" s="18" t="inlineStr">
        <is>
          <t>contents|small|elevation_m|50.2</t>
        </is>
      </c>
      <c r="C4684" s="18" t="inlineStr">
        <is>
          <t>contents</t>
        </is>
      </c>
      <c r="D4684" s="18" t="inlineStr">
        <is>
          <t>small</t>
        </is>
      </c>
      <c r="E4684" s="18" t="inlineStr">
        <is>
          <t>elevation_m</t>
        </is>
      </c>
      <c r="F4684" s="18" t="inlineStr">
        <is>
          <t>spline value</t>
        </is>
      </c>
      <c r="G4684" s="18" t="n"/>
      <c r="H4684" s="33" t="n">
        <v>50.2</v>
      </c>
      <c r="I4684" s="33" t="n"/>
      <c r="J4684" s="33" t="n"/>
      <c r="K4684" s="34" t="n">
        <v>-0.2159000413345075</v>
      </c>
      <c r="L4684" s="35">
        <f>IF(ISNUMBER(K4684),EXP(K4684),"")</f>
        <v/>
      </c>
      <c r="M4684" s="18" t="inlineStr">
        <is>
          <t>every value from 0 to 60 in steps of 0.1</t>
        </is>
      </c>
      <c r="N4684" s="18" t="inlineStr">
        <is>
          <t>contents|small|elevation_m</t>
        </is>
      </c>
    </row>
    <row r="4685">
      <c r="B4685" s="18" t="inlineStr">
        <is>
          <t>contents|small|elevation_m|50.3</t>
        </is>
      </c>
      <c r="C4685" s="18" t="inlineStr">
        <is>
          <t>contents</t>
        </is>
      </c>
      <c r="D4685" s="18" t="inlineStr">
        <is>
          <t>small</t>
        </is>
      </c>
      <c r="E4685" s="18" t="inlineStr">
        <is>
          <t>elevation_m</t>
        </is>
      </c>
      <c r="F4685" s="18" t="inlineStr">
        <is>
          <t>spline value</t>
        </is>
      </c>
      <c r="G4685" s="18" t="n"/>
      <c r="H4685" s="33" t="n">
        <v>50.3</v>
      </c>
      <c r="I4685" s="33" t="n"/>
      <c r="J4685" s="33" t="n"/>
      <c r="K4685" s="34" t="n">
        <v>-0.2152571493403936</v>
      </c>
      <c r="L4685" s="35">
        <f>IF(ISNUMBER(K4685),EXP(K4685),"")</f>
        <v/>
      </c>
      <c r="M4685" s="18" t="inlineStr">
        <is>
          <t>every value from 0 to 60 in steps of 0.1</t>
        </is>
      </c>
      <c r="N4685" s="18" t="inlineStr">
        <is>
          <t>contents|small|elevation_m</t>
        </is>
      </c>
    </row>
    <row r="4686">
      <c r="B4686" s="18" t="inlineStr">
        <is>
          <t>contents|small|elevation_m|50.4</t>
        </is>
      </c>
      <c r="C4686" s="18" t="inlineStr">
        <is>
          <t>contents</t>
        </is>
      </c>
      <c r="D4686" s="18" t="inlineStr">
        <is>
          <t>small</t>
        </is>
      </c>
      <c r="E4686" s="18" t="inlineStr">
        <is>
          <t>elevation_m</t>
        </is>
      </c>
      <c r="F4686" s="18" t="inlineStr">
        <is>
          <t>spline value</t>
        </is>
      </c>
      <c r="G4686" s="18" t="n"/>
      <c r="H4686" s="33" t="n">
        <v>50.4</v>
      </c>
      <c r="I4686" s="33" t="n"/>
      <c r="J4686" s="33" t="n"/>
      <c r="K4686" s="34" t="n">
        <v>-0.2146146329541139</v>
      </c>
      <c r="L4686" s="35">
        <f>IF(ISNUMBER(K4686),EXP(K4686),"")</f>
        <v/>
      </c>
      <c r="M4686" s="18" t="inlineStr">
        <is>
          <t>every value from 0 to 60 in steps of 0.1</t>
        </is>
      </c>
      <c r="N4686" s="18" t="inlineStr">
        <is>
          <t>contents|small|elevation_m</t>
        </is>
      </c>
    </row>
    <row r="4687">
      <c r="B4687" s="18" t="inlineStr">
        <is>
          <t>contents|small|elevation_m|50.5</t>
        </is>
      </c>
      <c r="C4687" s="18" t="inlineStr">
        <is>
          <t>contents</t>
        </is>
      </c>
      <c r="D4687" s="18" t="inlineStr">
        <is>
          <t>small</t>
        </is>
      </c>
      <c r="E4687" s="18" t="inlineStr">
        <is>
          <t>elevation_m</t>
        </is>
      </c>
      <c r="F4687" s="18" t="inlineStr">
        <is>
          <t>spline value</t>
        </is>
      </c>
      <c r="G4687" s="18" t="n"/>
      <c r="H4687" s="33" t="n">
        <v>50.5</v>
      </c>
      <c r="I4687" s="33" t="n"/>
      <c r="J4687" s="33" t="n"/>
      <c r="K4687" s="34" t="n">
        <v>-0.2139725031396132</v>
      </c>
      <c r="L4687" s="35">
        <f>IF(ISNUMBER(K4687),EXP(K4687),"")</f>
        <v/>
      </c>
      <c r="M4687" s="18" t="inlineStr">
        <is>
          <t>every value from 0 to 60 in steps of 0.1</t>
        </is>
      </c>
      <c r="N4687" s="18" t="inlineStr">
        <is>
          <t>contents|small|elevation_m</t>
        </is>
      </c>
    </row>
    <row r="4688">
      <c r="B4688" s="18" t="inlineStr">
        <is>
          <t>contents|small|elevation_m|50.6</t>
        </is>
      </c>
      <c r="C4688" s="18" t="inlineStr">
        <is>
          <t>contents</t>
        </is>
      </c>
      <c r="D4688" s="18" t="inlineStr">
        <is>
          <t>small</t>
        </is>
      </c>
      <c r="E4688" s="18" t="inlineStr">
        <is>
          <t>elevation_m</t>
        </is>
      </c>
      <c r="F4688" s="18" t="inlineStr">
        <is>
          <t>spline value</t>
        </is>
      </c>
      <c r="G4688" s="18" t="n"/>
      <c r="H4688" s="33" t="n">
        <v>50.6</v>
      </c>
      <c r="I4688" s="33" t="n"/>
      <c r="J4688" s="33" t="n"/>
      <c r="K4688" s="34" t="n">
        <v>-0.2133307708608363</v>
      </c>
      <c r="L4688" s="35">
        <f>IF(ISNUMBER(K4688),EXP(K4688),"")</f>
        <v/>
      </c>
      <c r="M4688" s="18" t="inlineStr">
        <is>
          <t>every value from 0 to 60 in steps of 0.1</t>
        </is>
      </c>
      <c r="N4688" s="18" t="inlineStr">
        <is>
          <t>contents|small|elevation_m</t>
        </is>
      </c>
    </row>
    <row r="4689">
      <c r="B4689" s="18" t="inlineStr">
        <is>
          <t>contents|small|elevation_m|50.7</t>
        </is>
      </c>
      <c r="C4689" s="18" t="inlineStr">
        <is>
          <t>contents</t>
        </is>
      </c>
      <c r="D4689" s="18" t="inlineStr">
        <is>
          <t>small</t>
        </is>
      </c>
      <c r="E4689" s="18" t="inlineStr">
        <is>
          <t>elevation_m</t>
        </is>
      </c>
      <c r="F4689" s="18" t="inlineStr">
        <is>
          <t>spline value</t>
        </is>
      </c>
      <c r="G4689" s="18" t="n"/>
      <c r="H4689" s="33" t="n">
        <v>50.7</v>
      </c>
      <c r="I4689" s="33" t="n"/>
      <c r="J4689" s="33" t="n"/>
      <c r="K4689" s="34" t="n">
        <v>-0.2126894470817281</v>
      </c>
      <c r="L4689" s="35">
        <f>IF(ISNUMBER(K4689),EXP(K4689),"")</f>
        <v/>
      </c>
      <c r="M4689" s="18" t="inlineStr">
        <is>
          <t>every value from 0 to 60 in steps of 0.1</t>
        </is>
      </c>
      <c r="N4689" s="18" t="inlineStr">
        <is>
          <t>contents|small|elevation_m</t>
        </is>
      </c>
    </row>
    <row r="4690">
      <c r="B4690" s="18" t="inlineStr">
        <is>
          <t>contents|small|elevation_m|50.8</t>
        </is>
      </c>
      <c r="C4690" s="18" t="inlineStr">
        <is>
          <t>contents</t>
        </is>
      </c>
      <c r="D4690" s="18" t="inlineStr">
        <is>
          <t>small</t>
        </is>
      </c>
      <c r="E4690" s="18" t="inlineStr">
        <is>
          <t>elevation_m</t>
        </is>
      </c>
      <c r="F4690" s="18" t="inlineStr">
        <is>
          <t>spline value</t>
        </is>
      </c>
      <c r="G4690" s="18" t="n"/>
      <c r="H4690" s="33" t="n">
        <v>50.8</v>
      </c>
      <c r="I4690" s="33" t="n"/>
      <c r="J4690" s="33" t="n"/>
      <c r="K4690" s="34" t="n">
        <v>-0.2120485427662333</v>
      </c>
      <c r="L4690" s="35">
        <f>IF(ISNUMBER(K4690),EXP(K4690),"")</f>
        <v/>
      </c>
      <c r="M4690" s="18" t="inlineStr">
        <is>
          <t>every value from 0 to 60 in steps of 0.1</t>
        </is>
      </c>
      <c r="N4690" s="18" t="inlineStr">
        <is>
          <t>contents|small|elevation_m</t>
        </is>
      </c>
    </row>
    <row r="4691">
      <c r="B4691" s="18" t="inlineStr">
        <is>
          <t>contents|small|elevation_m|50.9</t>
        </is>
      </c>
      <c r="C4691" s="18" t="inlineStr">
        <is>
          <t>contents</t>
        </is>
      </c>
      <c r="D4691" s="18" t="inlineStr">
        <is>
          <t>small</t>
        </is>
      </c>
      <c r="E4691" s="18" t="inlineStr">
        <is>
          <t>elevation_m</t>
        </is>
      </c>
      <c r="F4691" s="18" t="inlineStr">
        <is>
          <t>spline value</t>
        </is>
      </c>
      <c r="G4691" s="18" t="n"/>
      <c r="H4691" s="33" t="n">
        <v>50.9</v>
      </c>
      <c r="I4691" s="33" t="n"/>
      <c r="J4691" s="33" t="n"/>
      <c r="K4691" s="34" t="n">
        <v>-0.2114080688782967</v>
      </c>
      <c r="L4691" s="35">
        <f>IF(ISNUMBER(K4691),EXP(K4691),"")</f>
        <v/>
      </c>
      <c r="M4691" s="18" t="inlineStr">
        <is>
          <t>every value from 0 to 60 in steps of 0.1</t>
        </is>
      </c>
      <c r="N4691" s="18" t="inlineStr">
        <is>
          <t>contents|small|elevation_m</t>
        </is>
      </c>
    </row>
    <row r="4692">
      <c r="B4692" s="18" t="inlineStr">
        <is>
          <t>contents|small|elevation_m|51.0</t>
        </is>
      </c>
      <c r="C4692" s="18" t="inlineStr">
        <is>
          <t>contents</t>
        </is>
      </c>
      <c r="D4692" s="18" t="inlineStr">
        <is>
          <t>small</t>
        </is>
      </c>
      <c r="E4692" s="18" t="inlineStr">
        <is>
          <t>elevation_m</t>
        </is>
      </c>
      <c r="F4692" s="18" t="inlineStr">
        <is>
          <t>spline value</t>
        </is>
      </c>
      <c r="G4692" s="18" t="n"/>
      <c r="H4692" s="33" t="n">
        <v>51</v>
      </c>
      <c r="I4692" s="33" t="n"/>
      <c r="J4692" s="33" t="n"/>
      <c r="K4692" s="34" t="n">
        <v>-0.2107680363818631</v>
      </c>
      <c r="L4692" s="35">
        <f>IF(ISNUMBER(K4692),EXP(K4692),"")</f>
        <v/>
      </c>
      <c r="M4692" s="18" t="inlineStr">
        <is>
          <t>every value from 0 to 60 in steps of 0.1</t>
        </is>
      </c>
      <c r="N4692" s="18" t="inlineStr">
        <is>
          <t>contents|small|elevation_m</t>
        </is>
      </c>
    </row>
    <row r="4693">
      <c r="B4693" s="18" t="inlineStr">
        <is>
          <t>contents|small|elevation_m|51.1</t>
        </is>
      </c>
      <c r="C4693" s="18" t="inlineStr">
        <is>
          <t>contents</t>
        </is>
      </c>
      <c r="D4693" s="18" t="inlineStr">
        <is>
          <t>small</t>
        </is>
      </c>
      <c r="E4693" s="18" t="inlineStr">
        <is>
          <t>elevation_m</t>
        </is>
      </c>
      <c r="F4693" s="18" t="inlineStr">
        <is>
          <t>spline value</t>
        </is>
      </c>
      <c r="G4693" s="18" t="n"/>
      <c r="H4693" s="33" t="n">
        <v>51.1</v>
      </c>
      <c r="I4693" s="33" t="n"/>
      <c r="J4693" s="33" t="n"/>
      <c r="K4693" s="34" t="n">
        <v>-0.2101284562408773</v>
      </c>
      <c r="L4693" s="35">
        <f>IF(ISNUMBER(K4693),EXP(K4693),"")</f>
        <v/>
      </c>
      <c r="M4693" s="18" t="inlineStr">
        <is>
          <t>every value from 0 to 60 in steps of 0.1</t>
        </is>
      </c>
      <c r="N4693" s="18" t="inlineStr">
        <is>
          <t>contents|small|elevation_m</t>
        </is>
      </c>
    </row>
    <row r="4694">
      <c r="B4694" s="18" t="inlineStr">
        <is>
          <t>contents|small|elevation_m|51.2</t>
        </is>
      </c>
      <c r="C4694" s="18" t="inlineStr">
        <is>
          <t>contents</t>
        </is>
      </c>
      <c r="D4694" s="18" t="inlineStr">
        <is>
          <t>small</t>
        </is>
      </c>
      <c r="E4694" s="18" t="inlineStr">
        <is>
          <t>elevation_m</t>
        </is>
      </c>
      <c r="F4694" s="18" t="inlineStr">
        <is>
          <t>spline value</t>
        </is>
      </c>
      <c r="G4694" s="18" t="n"/>
      <c r="H4694" s="33" t="n">
        <v>51.2</v>
      </c>
      <c r="I4694" s="33" t="n"/>
      <c r="J4694" s="33" t="n"/>
      <c r="K4694" s="34" t="n">
        <v>-0.2094893394192841</v>
      </c>
      <c r="L4694" s="35">
        <f>IF(ISNUMBER(K4694),EXP(K4694),"")</f>
        <v/>
      </c>
      <c r="M4694" s="18" t="inlineStr">
        <is>
          <t>every value from 0 to 60 in steps of 0.1</t>
        </is>
      </c>
      <c r="N4694" s="18" t="inlineStr">
        <is>
          <t>contents|small|elevation_m</t>
        </is>
      </c>
    </row>
    <row r="4695">
      <c r="B4695" s="18" t="inlineStr">
        <is>
          <t>contents|small|elevation_m|51.3</t>
        </is>
      </c>
      <c r="C4695" s="18" t="inlineStr">
        <is>
          <t>contents</t>
        </is>
      </c>
      <c r="D4695" s="18" t="inlineStr">
        <is>
          <t>small</t>
        </is>
      </c>
      <c r="E4695" s="18" t="inlineStr">
        <is>
          <t>elevation_m</t>
        </is>
      </c>
      <c r="F4695" s="18" t="inlineStr">
        <is>
          <t>spline value</t>
        </is>
      </c>
      <c r="G4695" s="18" t="n"/>
      <c r="H4695" s="33" t="n">
        <v>51.3</v>
      </c>
      <c r="I4695" s="33" t="n"/>
      <c r="J4695" s="33" t="n"/>
      <c r="K4695" s="34" t="n">
        <v>-0.2088506968810283</v>
      </c>
      <c r="L4695" s="35">
        <f>IF(ISNUMBER(K4695),EXP(K4695),"")</f>
        <v/>
      </c>
      <c r="M4695" s="18" t="inlineStr">
        <is>
          <t>every value from 0 to 60 in steps of 0.1</t>
        </is>
      </c>
      <c r="N4695" s="18" t="inlineStr">
        <is>
          <t>contents|small|elevation_m</t>
        </is>
      </c>
    </row>
    <row r="4696">
      <c r="B4696" s="18" t="inlineStr">
        <is>
          <t>contents|small|elevation_m|51.4</t>
        </is>
      </c>
      <c r="C4696" s="18" t="inlineStr">
        <is>
          <t>contents</t>
        </is>
      </c>
      <c r="D4696" s="18" t="inlineStr">
        <is>
          <t>small</t>
        </is>
      </c>
      <c r="E4696" s="18" t="inlineStr">
        <is>
          <t>elevation_m</t>
        </is>
      </c>
      <c r="F4696" s="18" t="inlineStr">
        <is>
          <t>spline value</t>
        </is>
      </c>
      <c r="G4696" s="18" t="n"/>
      <c r="H4696" s="33" t="n">
        <v>51.4</v>
      </c>
      <c r="I4696" s="33" t="n"/>
      <c r="J4696" s="33" t="n"/>
      <c r="K4696" s="34" t="n">
        <v>-0.2082125395900547</v>
      </c>
      <c r="L4696" s="35">
        <f>IF(ISNUMBER(K4696),EXP(K4696),"")</f>
        <v/>
      </c>
      <c r="M4696" s="18" t="inlineStr">
        <is>
          <t>every value from 0 to 60 in steps of 0.1</t>
        </is>
      </c>
      <c r="N4696" s="18" t="inlineStr">
        <is>
          <t>contents|small|elevation_m</t>
        </is>
      </c>
    </row>
    <row r="4697">
      <c r="B4697" s="18" t="inlineStr">
        <is>
          <t>contents|small|elevation_m|51.5</t>
        </is>
      </c>
      <c r="C4697" s="18" t="inlineStr">
        <is>
          <t>contents</t>
        </is>
      </c>
      <c r="D4697" s="18" t="inlineStr">
        <is>
          <t>small</t>
        </is>
      </c>
      <c r="E4697" s="18" t="inlineStr">
        <is>
          <t>elevation_m</t>
        </is>
      </c>
      <c r="F4697" s="18" t="inlineStr">
        <is>
          <t>spline value</t>
        </is>
      </c>
      <c r="G4697" s="18" t="n"/>
      <c r="H4697" s="33" t="n">
        <v>51.5</v>
      </c>
      <c r="I4697" s="33" t="n"/>
      <c r="J4697" s="33" t="n"/>
      <c r="K4697" s="34" t="n">
        <v>-0.2075748785103081</v>
      </c>
      <c r="L4697" s="35">
        <f>IF(ISNUMBER(K4697),EXP(K4697),"")</f>
        <v/>
      </c>
      <c r="M4697" s="18" t="inlineStr">
        <is>
          <t>every value from 0 to 60 in steps of 0.1</t>
        </is>
      </c>
      <c r="N4697" s="18" t="inlineStr">
        <is>
          <t>contents|small|elevation_m</t>
        </is>
      </c>
    </row>
    <row r="4698">
      <c r="B4698" s="18" t="inlineStr">
        <is>
          <t>contents|small|elevation_m|51.6</t>
        </is>
      </c>
      <c r="C4698" s="18" t="inlineStr">
        <is>
          <t>contents</t>
        </is>
      </c>
      <c r="D4698" s="18" t="inlineStr">
        <is>
          <t>small</t>
        </is>
      </c>
      <c r="E4698" s="18" t="inlineStr">
        <is>
          <t>elevation_m</t>
        </is>
      </c>
      <c r="F4698" s="18" t="inlineStr">
        <is>
          <t>spline value</t>
        </is>
      </c>
      <c r="G4698" s="18" t="n"/>
      <c r="H4698" s="33" t="n">
        <v>51.6</v>
      </c>
      <c r="I4698" s="33" t="n"/>
      <c r="J4698" s="33" t="n"/>
      <c r="K4698" s="34" t="n">
        <v>-0.2069377246057334</v>
      </c>
      <c r="L4698" s="35">
        <f>IF(ISNUMBER(K4698),EXP(K4698),"")</f>
        <v/>
      </c>
      <c r="M4698" s="18" t="inlineStr">
        <is>
          <t>every value from 0 to 60 in steps of 0.1</t>
        </is>
      </c>
      <c r="N4698" s="18" t="inlineStr">
        <is>
          <t>contents|small|elevation_m</t>
        </is>
      </c>
    </row>
    <row r="4699">
      <c r="B4699" s="18" t="inlineStr">
        <is>
          <t>contents|small|elevation_m|51.7</t>
        </is>
      </c>
      <c r="C4699" s="18" t="inlineStr">
        <is>
          <t>contents</t>
        </is>
      </c>
      <c r="D4699" s="18" t="inlineStr">
        <is>
          <t>small</t>
        </is>
      </c>
      <c r="E4699" s="18" t="inlineStr">
        <is>
          <t>elevation_m</t>
        </is>
      </c>
      <c r="F4699" s="18" t="inlineStr">
        <is>
          <t>spline value</t>
        </is>
      </c>
      <c r="G4699" s="18" t="n"/>
      <c r="H4699" s="33" t="n">
        <v>51.7</v>
      </c>
      <c r="I4699" s="33" t="n"/>
      <c r="J4699" s="33" t="n"/>
      <c r="K4699" s="34" t="n">
        <v>-0.2063010888402751</v>
      </c>
      <c r="L4699" s="35">
        <f>IF(ISNUMBER(K4699),EXP(K4699),"")</f>
        <v/>
      </c>
      <c r="M4699" s="18" t="inlineStr">
        <is>
          <t>every value from 0 to 60 in steps of 0.1</t>
        </is>
      </c>
      <c r="N4699" s="18" t="inlineStr">
        <is>
          <t>contents|small|elevation_m</t>
        </is>
      </c>
    </row>
    <row r="4700">
      <c r="B4700" s="18" t="inlineStr">
        <is>
          <t>contents|small|elevation_m|51.8</t>
        </is>
      </c>
      <c r="C4700" s="18" t="inlineStr">
        <is>
          <t>contents</t>
        </is>
      </c>
      <c r="D4700" s="18" t="inlineStr">
        <is>
          <t>small</t>
        </is>
      </c>
      <c r="E4700" s="18" t="inlineStr">
        <is>
          <t>elevation_m</t>
        </is>
      </c>
      <c r="F4700" s="18" t="inlineStr">
        <is>
          <t>spline value</t>
        </is>
      </c>
      <c r="G4700" s="18" t="n"/>
      <c r="H4700" s="33" t="n">
        <v>51.8</v>
      </c>
      <c r="I4700" s="33" t="n"/>
      <c r="J4700" s="33" t="n"/>
      <c r="K4700" s="34" t="n">
        <v>-0.2056649821778784</v>
      </c>
      <c r="L4700" s="35">
        <f>IF(ISNUMBER(K4700),EXP(K4700),"")</f>
        <v/>
      </c>
      <c r="M4700" s="18" t="inlineStr">
        <is>
          <t>every value from 0 to 60 in steps of 0.1</t>
        </is>
      </c>
      <c r="N4700" s="18" t="inlineStr">
        <is>
          <t>contents|small|elevation_m</t>
        </is>
      </c>
    </row>
    <row r="4701">
      <c r="B4701" s="18" t="inlineStr">
        <is>
          <t>contents|small|elevation_m|51.9</t>
        </is>
      </c>
      <c r="C4701" s="18" t="inlineStr">
        <is>
          <t>contents</t>
        </is>
      </c>
      <c r="D4701" s="18" t="inlineStr">
        <is>
          <t>small</t>
        </is>
      </c>
      <c r="E4701" s="18" t="inlineStr">
        <is>
          <t>elevation_m</t>
        </is>
      </c>
      <c r="F4701" s="18" t="inlineStr">
        <is>
          <t>spline value</t>
        </is>
      </c>
      <c r="G4701" s="18" t="n"/>
      <c r="H4701" s="33" t="n">
        <v>51.9</v>
      </c>
      <c r="I4701" s="33" t="n"/>
      <c r="J4701" s="33" t="n"/>
      <c r="K4701" s="34" t="n">
        <v>-0.2050294155824878</v>
      </c>
      <c r="L4701" s="35">
        <f>IF(ISNUMBER(K4701),EXP(K4701),"")</f>
        <v/>
      </c>
      <c r="M4701" s="18" t="inlineStr">
        <is>
          <t>every value from 0 to 60 in steps of 0.1</t>
        </is>
      </c>
      <c r="N4701" s="18" t="inlineStr">
        <is>
          <t>contents|small|elevation_m</t>
        </is>
      </c>
    </row>
    <row r="4702">
      <c r="B4702" s="18" t="inlineStr">
        <is>
          <t>contents|small|elevation_m|52.0</t>
        </is>
      </c>
      <c r="C4702" s="18" t="inlineStr">
        <is>
          <t>contents</t>
        </is>
      </c>
      <c r="D4702" s="18" t="inlineStr">
        <is>
          <t>small</t>
        </is>
      </c>
      <c r="E4702" s="18" t="inlineStr">
        <is>
          <t>elevation_m</t>
        </is>
      </c>
      <c r="F4702" s="18" t="inlineStr">
        <is>
          <t>spline value</t>
        </is>
      </c>
      <c r="G4702" s="18" t="n"/>
      <c r="H4702" s="33" t="n">
        <v>52</v>
      </c>
      <c r="I4702" s="33" t="n"/>
      <c r="J4702" s="33" t="n"/>
      <c r="K4702" s="34" t="n">
        <v>-0.2043944000180482</v>
      </c>
      <c r="L4702" s="35">
        <f>IF(ISNUMBER(K4702),EXP(K4702),"")</f>
        <v/>
      </c>
      <c r="M4702" s="18" t="inlineStr">
        <is>
          <t>every value from 0 to 60 in steps of 0.1</t>
        </is>
      </c>
      <c r="N4702" s="18" t="inlineStr">
        <is>
          <t>contents|small|elevation_m</t>
        </is>
      </c>
    </row>
    <row r="4703">
      <c r="B4703" s="18" t="inlineStr">
        <is>
          <t>contents|small|elevation_m|52.1</t>
        </is>
      </c>
      <c r="C4703" s="18" t="inlineStr">
        <is>
          <t>contents</t>
        </is>
      </c>
      <c r="D4703" s="18" t="inlineStr">
        <is>
          <t>small</t>
        </is>
      </c>
      <c r="E4703" s="18" t="inlineStr">
        <is>
          <t>elevation_m</t>
        </is>
      </c>
      <c r="F4703" s="18" t="inlineStr">
        <is>
          <t>spline value</t>
        </is>
      </c>
      <c r="G4703" s="18" t="n"/>
      <c r="H4703" s="33" t="n">
        <v>52.1</v>
      </c>
      <c r="I4703" s="33" t="n"/>
      <c r="J4703" s="33" t="n"/>
      <c r="K4703" s="34" t="n">
        <v>-0.2037599464485044</v>
      </c>
      <c r="L4703" s="35">
        <f>IF(ISNUMBER(K4703),EXP(K4703),"")</f>
        <v/>
      </c>
      <c r="M4703" s="18" t="inlineStr">
        <is>
          <t>every value from 0 to 60 in steps of 0.1</t>
        </is>
      </c>
      <c r="N4703" s="18" t="inlineStr">
        <is>
          <t>contents|small|elevation_m</t>
        </is>
      </c>
    </row>
    <row r="4704">
      <c r="B4704" s="18" t="inlineStr">
        <is>
          <t>contents|small|elevation_m|52.2</t>
        </is>
      </c>
      <c r="C4704" s="18" t="inlineStr">
        <is>
          <t>contents</t>
        </is>
      </c>
      <c r="D4704" s="18" t="inlineStr">
        <is>
          <t>small</t>
        </is>
      </c>
      <c r="E4704" s="18" t="inlineStr">
        <is>
          <t>elevation_m</t>
        </is>
      </c>
      <c r="F4704" s="18" t="inlineStr">
        <is>
          <t>spline value</t>
        </is>
      </c>
      <c r="G4704" s="18" t="n"/>
      <c r="H4704" s="33" t="n">
        <v>52.2</v>
      </c>
      <c r="I4704" s="33" t="n"/>
      <c r="J4704" s="33" t="n"/>
      <c r="K4704" s="34" t="n">
        <v>-0.2031260658378011</v>
      </c>
      <c r="L4704" s="35">
        <f>IF(ISNUMBER(K4704),EXP(K4704),"")</f>
        <v/>
      </c>
      <c r="M4704" s="18" t="inlineStr">
        <is>
          <t>every value from 0 to 60 in steps of 0.1</t>
        </is>
      </c>
      <c r="N4704" s="18" t="inlineStr">
        <is>
          <t>contents|small|elevation_m</t>
        </is>
      </c>
    </row>
    <row r="4705">
      <c r="B4705" s="18" t="inlineStr">
        <is>
          <t>contents|small|elevation_m|52.3</t>
        </is>
      </c>
      <c r="C4705" s="18" t="inlineStr">
        <is>
          <t>contents</t>
        </is>
      </c>
      <c r="D4705" s="18" t="inlineStr">
        <is>
          <t>small</t>
        </is>
      </c>
      <c r="E4705" s="18" t="inlineStr">
        <is>
          <t>elevation_m</t>
        </is>
      </c>
      <c r="F4705" s="18" t="inlineStr">
        <is>
          <t>spline value</t>
        </is>
      </c>
      <c r="G4705" s="18" t="n"/>
      <c r="H4705" s="33" t="n">
        <v>52.3</v>
      </c>
      <c r="I4705" s="33" t="n"/>
      <c r="J4705" s="33" t="n"/>
      <c r="K4705" s="34" t="n">
        <v>-0.2024927691498833</v>
      </c>
      <c r="L4705" s="35">
        <f>IF(ISNUMBER(K4705),EXP(K4705),"")</f>
        <v/>
      </c>
      <c r="M4705" s="18" t="inlineStr">
        <is>
          <t>every value from 0 to 60 in steps of 0.1</t>
        </is>
      </c>
      <c r="N4705" s="18" t="inlineStr">
        <is>
          <t>contents|small|elevation_m</t>
        </is>
      </c>
    </row>
    <row r="4706">
      <c r="B4706" s="18" t="inlineStr">
        <is>
          <t>contents|small|elevation_m|52.4</t>
        </is>
      </c>
      <c r="C4706" s="18" t="inlineStr">
        <is>
          <t>contents</t>
        </is>
      </c>
      <c r="D4706" s="18" t="inlineStr">
        <is>
          <t>small</t>
        </is>
      </c>
      <c r="E4706" s="18" t="inlineStr">
        <is>
          <t>elevation_m</t>
        </is>
      </c>
      <c r="F4706" s="18" t="inlineStr">
        <is>
          <t>spline value</t>
        </is>
      </c>
      <c r="G4706" s="18" t="n"/>
      <c r="H4706" s="33" t="n">
        <v>52.4</v>
      </c>
      <c r="I4706" s="33" t="n"/>
      <c r="J4706" s="33" t="n"/>
      <c r="K4706" s="34" t="n">
        <v>-0.2018600673486957</v>
      </c>
      <c r="L4706" s="35">
        <f>IF(ISNUMBER(K4706),EXP(K4706),"")</f>
        <v/>
      </c>
      <c r="M4706" s="18" t="inlineStr">
        <is>
          <t>every value from 0 to 60 in steps of 0.1</t>
        </is>
      </c>
      <c r="N4706" s="18" t="inlineStr">
        <is>
          <t>contents|small|elevation_m</t>
        </is>
      </c>
    </row>
    <row r="4707">
      <c r="B4707" s="18" t="inlineStr">
        <is>
          <t>contents|small|elevation_m|52.5</t>
        </is>
      </c>
      <c r="C4707" s="18" t="inlineStr">
        <is>
          <t>contents</t>
        </is>
      </c>
      <c r="D4707" s="18" t="inlineStr">
        <is>
          <t>small</t>
        </is>
      </c>
      <c r="E4707" s="18" t="inlineStr">
        <is>
          <t>elevation_m</t>
        </is>
      </c>
      <c r="F4707" s="18" t="inlineStr">
        <is>
          <t>spline value</t>
        </is>
      </c>
      <c r="G4707" s="18" t="n"/>
      <c r="H4707" s="33" t="n">
        <v>52.5</v>
      </c>
      <c r="I4707" s="33" t="n"/>
      <c r="J4707" s="33" t="n"/>
      <c r="K4707" s="34" t="n">
        <v>-0.2012279713981829</v>
      </c>
      <c r="L4707" s="35">
        <f>IF(ISNUMBER(K4707),EXP(K4707),"")</f>
        <v/>
      </c>
      <c r="M4707" s="18" t="inlineStr">
        <is>
          <t>every value from 0 to 60 in steps of 0.1</t>
        </is>
      </c>
      <c r="N4707" s="18" t="inlineStr">
        <is>
          <t>contents|small|elevation_m</t>
        </is>
      </c>
    </row>
    <row r="4708">
      <c r="B4708" s="18" t="inlineStr">
        <is>
          <t>contents|small|elevation_m|52.6</t>
        </is>
      </c>
      <c r="C4708" s="18" t="inlineStr">
        <is>
          <t>contents</t>
        </is>
      </c>
      <c r="D4708" s="18" t="inlineStr">
        <is>
          <t>small</t>
        </is>
      </c>
      <c r="E4708" s="18" t="inlineStr">
        <is>
          <t>elevation_m</t>
        </is>
      </c>
      <c r="F4708" s="18" t="inlineStr">
        <is>
          <t>spline value</t>
        </is>
      </c>
      <c r="G4708" s="18" t="n"/>
      <c r="H4708" s="33" t="n">
        <v>52.6</v>
      </c>
      <c r="I4708" s="33" t="n"/>
      <c r="J4708" s="33" t="n"/>
      <c r="K4708" s="34" t="n">
        <v>-0.20059649226229</v>
      </c>
      <c r="L4708" s="35">
        <f>IF(ISNUMBER(K4708),EXP(K4708),"")</f>
        <v/>
      </c>
      <c r="M4708" s="18" t="inlineStr">
        <is>
          <t>every value from 0 to 60 in steps of 0.1</t>
        </is>
      </c>
      <c r="N4708" s="18" t="inlineStr">
        <is>
          <t>contents|small|elevation_m</t>
        </is>
      </c>
    </row>
    <row r="4709">
      <c r="B4709" s="18" t="inlineStr">
        <is>
          <t>contents|small|elevation_m|52.7</t>
        </is>
      </c>
      <c r="C4709" s="18" t="inlineStr">
        <is>
          <t>contents</t>
        </is>
      </c>
      <c r="D4709" s="18" t="inlineStr">
        <is>
          <t>small</t>
        </is>
      </c>
      <c r="E4709" s="18" t="inlineStr">
        <is>
          <t>elevation_m</t>
        </is>
      </c>
      <c r="F4709" s="18" t="inlineStr">
        <is>
          <t>spline value</t>
        </is>
      </c>
      <c r="G4709" s="18" t="n"/>
      <c r="H4709" s="33" t="n">
        <v>52.7</v>
      </c>
      <c r="I4709" s="33" t="n"/>
      <c r="J4709" s="33" t="n"/>
      <c r="K4709" s="34" t="n">
        <v>-0.1999656409049617</v>
      </c>
      <c r="L4709" s="35">
        <f>IF(ISNUMBER(K4709),EXP(K4709),"")</f>
        <v/>
      </c>
      <c r="M4709" s="18" t="inlineStr">
        <is>
          <t>every value from 0 to 60 in steps of 0.1</t>
        </is>
      </c>
      <c r="N4709" s="18" t="inlineStr">
        <is>
          <t>contents|small|elevation_m</t>
        </is>
      </c>
    </row>
    <row r="4710">
      <c r="B4710" s="18" t="inlineStr">
        <is>
          <t>contents|small|elevation_m|52.8</t>
        </is>
      </c>
      <c r="C4710" s="18" t="inlineStr">
        <is>
          <t>contents</t>
        </is>
      </c>
      <c r="D4710" s="18" t="inlineStr">
        <is>
          <t>small</t>
        </is>
      </c>
      <c r="E4710" s="18" t="inlineStr">
        <is>
          <t>elevation_m</t>
        </is>
      </c>
      <c r="F4710" s="18" t="inlineStr">
        <is>
          <t>spline value</t>
        </is>
      </c>
      <c r="G4710" s="18" t="n"/>
      <c r="H4710" s="33" t="n">
        <v>52.8</v>
      </c>
      <c r="I4710" s="33" t="n"/>
      <c r="J4710" s="33" t="n"/>
      <c r="K4710" s="34" t="n">
        <v>-0.1993354282901427</v>
      </c>
      <c r="L4710" s="35">
        <f>IF(ISNUMBER(K4710),EXP(K4710),"")</f>
        <v/>
      </c>
      <c r="M4710" s="18" t="inlineStr">
        <is>
          <t>every value from 0 to 60 in steps of 0.1</t>
        </is>
      </c>
      <c r="N4710" s="18" t="inlineStr">
        <is>
          <t>contents|small|elevation_m</t>
        </is>
      </c>
    </row>
    <row r="4711">
      <c r="B4711" s="18" t="inlineStr">
        <is>
          <t>contents|small|elevation_m|52.9</t>
        </is>
      </c>
      <c r="C4711" s="18" t="inlineStr">
        <is>
          <t>contents</t>
        </is>
      </c>
      <c r="D4711" s="18" t="inlineStr">
        <is>
          <t>small</t>
        </is>
      </c>
      <c r="E4711" s="18" t="inlineStr">
        <is>
          <t>elevation_m</t>
        </is>
      </c>
      <c r="F4711" s="18" t="inlineStr">
        <is>
          <t>spline value</t>
        </is>
      </c>
      <c r="G4711" s="18" t="n"/>
      <c r="H4711" s="33" t="n">
        <v>52.9</v>
      </c>
      <c r="I4711" s="33" t="n"/>
      <c r="J4711" s="33" t="n"/>
      <c r="K4711" s="34" t="n">
        <v>-0.1987058653817779</v>
      </c>
      <c r="L4711" s="35">
        <f>IF(ISNUMBER(K4711),EXP(K4711),"")</f>
        <v/>
      </c>
      <c r="M4711" s="18" t="inlineStr">
        <is>
          <t>every value from 0 to 60 in steps of 0.1</t>
        </is>
      </c>
      <c r="N4711" s="18" t="inlineStr">
        <is>
          <t>contents|small|elevation_m</t>
        </is>
      </c>
    </row>
    <row r="4712">
      <c r="B4712" s="18" t="inlineStr">
        <is>
          <t>contents|small|elevation_m|53.0</t>
        </is>
      </c>
      <c r="C4712" s="18" t="inlineStr">
        <is>
          <t>contents</t>
        </is>
      </c>
      <c r="D4712" s="18" t="inlineStr">
        <is>
          <t>small</t>
        </is>
      </c>
      <c r="E4712" s="18" t="inlineStr">
        <is>
          <t>elevation_m</t>
        </is>
      </c>
      <c r="F4712" s="18" t="inlineStr">
        <is>
          <t>spline value</t>
        </is>
      </c>
      <c r="G4712" s="18" t="n"/>
      <c r="H4712" s="33" t="n">
        <v>53</v>
      </c>
      <c r="I4712" s="33" t="n"/>
      <c r="J4712" s="33" t="n"/>
      <c r="K4712" s="34" t="n">
        <v>-0.198076963143812</v>
      </c>
      <c r="L4712" s="35">
        <f>IF(ISNUMBER(K4712),EXP(K4712),"")</f>
        <v/>
      </c>
      <c r="M4712" s="18" t="inlineStr">
        <is>
          <t>every value from 0 to 60 in steps of 0.1</t>
        </is>
      </c>
      <c r="N4712" s="18" t="inlineStr">
        <is>
          <t>contents|small|elevation_m</t>
        </is>
      </c>
    </row>
    <row r="4713">
      <c r="B4713" s="18" t="inlineStr">
        <is>
          <t>contents|small|elevation_m|53.1</t>
        </is>
      </c>
      <c r="C4713" s="18" t="inlineStr">
        <is>
          <t>contents</t>
        </is>
      </c>
      <c r="D4713" s="18" t="inlineStr">
        <is>
          <t>small</t>
        </is>
      </c>
      <c r="E4713" s="18" t="inlineStr">
        <is>
          <t>elevation_m</t>
        </is>
      </c>
      <c r="F4713" s="18" t="inlineStr">
        <is>
          <t>spline value</t>
        </is>
      </c>
      <c r="G4713" s="18" t="n"/>
      <c r="H4713" s="33" t="n">
        <v>53.1</v>
      </c>
      <c r="I4713" s="33" t="n"/>
      <c r="J4713" s="33" t="n"/>
      <c r="K4713" s="34" t="n">
        <v>-0.1974487325401899</v>
      </c>
      <c r="L4713" s="35">
        <f>IF(ISNUMBER(K4713),EXP(K4713),"")</f>
        <v/>
      </c>
      <c r="M4713" s="18" t="inlineStr">
        <is>
          <t>every value from 0 to 60 in steps of 0.1</t>
        </is>
      </c>
      <c r="N4713" s="18" t="inlineStr">
        <is>
          <t>contents|small|elevation_m</t>
        </is>
      </c>
    </row>
    <row r="4714">
      <c r="B4714" s="18" t="inlineStr">
        <is>
          <t>contents|small|elevation_m|53.2</t>
        </is>
      </c>
      <c r="C4714" s="18" t="inlineStr">
        <is>
          <t>contents</t>
        </is>
      </c>
      <c r="D4714" s="18" t="inlineStr">
        <is>
          <t>small</t>
        </is>
      </c>
      <c r="E4714" s="18" t="inlineStr">
        <is>
          <t>elevation_m</t>
        </is>
      </c>
      <c r="F4714" s="18" t="inlineStr">
        <is>
          <t>spline value</t>
        </is>
      </c>
      <c r="G4714" s="18" t="n"/>
      <c r="H4714" s="33" t="n">
        <v>53.2</v>
      </c>
      <c r="I4714" s="33" t="n"/>
      <c r="J4714" s="33" t="n"/>
      <c r="K4714" s="34" t="n">
        <v>-0.1968211845348564</v>
      </c>
      <c r="L4714" s="35">
        <f>IF(ISNUMBER(K4714),EXP(K4714),"")</f>
        <v/>
      </c>
      <c r="M4714" s="18" t="inlineStr">
        <is>
          <t>every value from 0 to 60 in steps of 0.1</t>
        </is>
      </c>
      <c r="N4714" s="18" t="inlineStr">
        <is>
          <t>contents|small|elevation_m</t>
        </is>
      </c>
    </row>
    <row r="4715">
      <c r="B4715" s="18" t="inlineStr">
        <is>
          <t>contents|small|elevation_m|53.3</t>
        </is>
      </c>
      <c r="C4715" s="18" t="inlineStr">
        <is>
          <t>contents</t>
        </is>
      </c>
      <c r="D4715" s="18" t="inlineStr">
        <is>
          <t>small</t>
        </is>
      </c>
      <c r="E4715" s="18" t="inlineStr">
        <is>
          <t>elevation_m</t>
        </is>
      </c>
      <c r="F4715" s="18" t="inlineStr">
        <is>
          <t>spline value</t>
        </is>
      </c>
      <c r="G4715" s="18" t="n"/>
      <c r="H4715" s="33" t="n">
        <v>53.3</v>
      </c>
      <c r="I4715" s="33" t="n"/>
      <c r="J4715" s="33" t="n"/>
      <c r="K4715" s="34" t="n">
        <v>-0.1961943300917562</v>
      </c>
      <c r="L4715" s="35">
        <f>IF(ISNUMBER(K4715),EXP(K4715),"")</f>
        <v/>
      </c>
      <c r="M4715" s="18" t="inlineStr">
        <is>
          <t>every value from 0 to 60 in steps of 0.1</t>
        </is>
      </c>
      <c r="N4715" s="18" t="inlineStr">
        <is>
          <t>contents|small|elevation_m</t>
        </is>
      </c>
    </row>
    <row r="4716">
      <c r="B4716" s="18" t="inlineStr">
        <is>
          <t>contents|small|elevation_m|53.4</t>
        </is>
      </c>
      <c r="C4716" s="18" t="inlineStr">
        <is>
          <t>contents</t>
        </is>
      </c>
      <c r="D4716" s="18" t="inlineStr">
        <is>
          <t>small</t>
        </is>
      </c>
      <c r="E4716" s="18" t="inlineStr">
        <is>
          <t>elevation_m</t>
        </is>
      </c>
      <c r="F4716" s="18" t="inlineStr">
        <is>
          <t>spline value</t>
        </is>
      </c>
      <c r="G4716" s="18" t="n"/>
      <c r="H4716" s="33" t="n">
        <v>53.4</v>
      </c>
      <c r="I4716" s="33" t="n"/>
      <c r="J4716" s="33" t="n"/>
      <c r="K4716" s="34" t="n">
        <v>-0.1955681801748342</v>
      </c>
      <c r="L4716" s="35">
        <f>IF(ISNUMBER(K4716),EXP(K4716),"")</f>
        <v/>
      </c>
      <c r="M4716" s="18" t="inlineStr">
        <is>
          <t>every value from 0 to 60 in steps of 0.1</t>
        </is>
      </c>
      <c r="N4716" s="18" t="inlineStr">
        <is>
          <t>contents|small|elevation_m</t>
        </is>
      </c>
    </row>
    <row r="4717">
      <c r="B4717" s="18" t="inlineStr">
        <is>
          <t>contents|small|elevation_m|53.5</t>
        </is>
      </c>
      <c r="C4717" s="18" t="inlineStr">
        <is>
          <t>contents</t>
        </is>
      </c>
      <c r="D4717" s="18" t="inlineStr">
        <is>
          <t>small</t>
        </is>
      </c>
      <c r="E4717" s="18" t="inlineStr">
        <is>
          <t>elevation_m</t>
        </is>
      </c>
      <c r="F4717" s="18" t="inlineStr">
        <is>
          <t>spline value</t>
        </is>
      </c>
      <c r="G4717" s="18" t="n"/>
      <c r="H4717" s="33" t="n">
        <v>53.5</v>
      </c>
      <c r="I4717" s="33" t="n"/>
      <c r="J4717" s="33" t="n"/>
      <c r="K4717" s="34" t="n">
        <v>-0.1949427457480351</v>
      </c>
      <c r="L4717" s="35">
        <f>IF(ISNUMBER(K4717),EXP(K4717),"")</f>
        <v/>
      </c>
      <c r="M4717" s="18" t="inlineStr">
        <is>
          <t>every value from 0 to 60 in steps of 0.1</t>
        </is>
      </c>
      <c r="N4717" s="18" t="inlineStr">
        <is>
          <t>contents|small|elevation_m</t>
        </is>
      </c>
    </row>
    <row r="4718">
      <c r="B4718" s="18" t="inlineStr">
        <is>
          <t>contents|small|elevation_m|53.6</t>
        </is>
      </c>
      <c r="C4718" s="18" t="inlineStr">
        <is>
          <t>contents</t>
        </is>
      </c>
      <c r="D4718" s="18" t="inlineStr">
        <is>
          <t>small</t>
        </is>
      </c>
      <c r="E4718" s="18" t="inlineStr">
        <is>
          <t>elevation_m</t>
        </is>
      </c>
      <c r="F4718" s="18" t="inlineStr">
        <is>
          <t>spline value</t>
        </is>
      </c>
      <c r="G4718" s="18" t="n"/>
      <c r="H4718" s="33" t="n">
        <v>53.6</v>
      </c>
      <c r="I4718" s="33" t="n"/>
      <c r="J4718" s="33" t="n"/>
      <c r="K4718" s="34" t="n">
        <v>-0.1943180377753038</v>
      </c>
      <c r="L4718" s="35">
        <f>IF(ISNUMBER(K4718),EXP(K4718),"")</f>
        <v/>
      </c>
      <c r="M4718" s="18" t="inlineStr">
        <is>
          <t>every value from 0 to 60 in steps of 0.1</t>
        </is>
      </c>
      <c r="N4718" s="18" t="inlineStr">
        <is>
          <t>contents|small|elevation_m</t>
        </is>
      </c>
    </row>
    <row r="4719">
      <c r="B4719" s="18" t="inlineStr">
        <is>
          <t>contents|small|elevation_m|53.7</t>
        </is>
      </c>
      <c r="C4719" s="18" t="inlineStr">
        <is>
          <t>contents</t>
        </is>
      </c>
      <c r="D4719" s="18" t="inlineStr">
        <is>
          <t>small</t>
        </is>
      </c>
      <c r="E4719" s="18" t="inlineStr">
        <is>
          <t>elevation_m</t>
        </is>
      </c>
      <c r="F4719" s="18" t="inlineStr">
        <is>
          <t>spline value</t>
        </is>
      </c>
      <c r="G4719" s="18" t="n"/>
      <c r="H4719" s="33" t="n">
        <v>53.7</v>
      </c>
      <c r="I4719" s="33" t="n"/>
      <c r="J4719" s="33" t="n"/>
      <c r="K4719" s="34" t="n">
        <v>-0.193694067220585</v>
      </c>
      <c r="L4719" s="35">
        <f>IF(ISNUMBER(K4719),EXP(K4719),"")</f>
        <v/>
      </c>
      <c r="M4719" s="18" t="inlineStr">
        <is>
          <t>every value from 0 to 60 in steps of 0.1</t>
        </is>
      </c>
      <c r="N4719" s="18" t="inlineStr">
        <is>
          <t>contents|small|elevation_m</t>
        </is>
      </c>
    </row>
    <row r="4720">
      <c r="B4720" s="18" t="inlineStr">
        <is>
          <t>contents|small|elevation_m|53.8</t>
        </is>
      </c>
      <c r="C4720" s="18" t="inlineStr">
        <is>
          <t>contents</t>
        </is>
      </c>
      <c r="D4720" s="18" t="inlineStr">
        <is>
          <t>small</t>
        </is>
      </c>
      <c r="E4720" s="18" t="inlineStr">
        <is>
          <t>elevation_m</t>
        </is>
      </c>
      <c r="F4720" s="18" t="inlineStr">
        <is>
          <t>spline value</t>
        </is>
      </c>
      <c r="G4720" s="18" t="n"/>
      <c r="H4720" s="33" t="n">
        <v>53.8</v>
      </c>
      <c r="I4720" s="33" t="n"/>
      <c r="J4720" s="33" t="n"/>
      <c r="K4720" s="34" t="n">
        <v>-0.1930708450478237</v>
      </c>
      <c r="L4720" s="35">
        <f>IF(ISNUMBER(K4720),EXP(K4720),"")</f>
        <v/>
      </c>
      <c r="M4720" s="18" t="inlineStr">
        <is>
          <t>every value from 0 to 60 in steps of 0.1</t>
        </is>
      </c>
      <c r="N4720" s="18" t="inlineStr">
        <is>
          <t>contents|small|elevation_m</t>
        </is>
      </c>
    </row>
    <row r="4721">
      <c r="B4721" s="18" t="inlineStr">
        <is>
          <t>contents|small|elevation_m|53.9</t>
        </is>
      </c>
      <c r="C4721" s="18" t="inlineStr">
        <is>
          <t>contents</t>
        </is>
      </c>
      <c r="D4721" s="18" t="inlineStr">
        <is>
          <t>small</t>
        </is>
      </c>
      <c r="E4721" s="18" t="inlineStr">
        <is>
          <t>elevation_m</t>
        </is>
      </c>
      <c r="F4721" s="18" t="inlineStr">
        <is>
          <t>spline value</t>
        </is>
      </c>
      <c r="G4721" s="18" t="n"/>
      <c r="H4721" s="33" t="n">
        <v>53.9</v>
      </c>
      <c r="I4721" s="33" t="n"/>
      <c r="J4721" s="33" t="n"/>
      <c r="K4721" s="34" t="n">
        <v>-0.1924483822209644</v>
      </c>
      <c r="L4721" s="35">
        <f>IF(ISNUMBER(K4721),EXP(K4721),"")</f>
        <v/>
      </c>
      <c r="M4721" s="18" t="inlineStr">
        <is>
          <t>every value from 0 to 60 in steps of 0.1</t>
        </is>
      </c>
      <c r="N4721" s="18" t="inlineStr">
        <is>
          <t>contents|small|elevation_m</t>
        </is>
      </c>
    </row>
    <row r="4722">
      <c r="B4722" s="18" t="inlineStr">
        <is>
          <t>contents|small|elevation_m|54.0</t>
        </is>
      </c>
      <c r="C4722" s="18" t="inlineStr">
        <is>
          <t>contents</t>
        </is>
      </c>
      <c r="D4722" s="18" t="inlineStr">
        <is>
          <t>small</t>
        </is>
      </c>
      <c r="E4722" s="18" t="inlineStr">
        <is>
          <t>elevation_m</t>
        </is>
      </c>
      <c r="F4722" s="18" t="inlineStr">
        <is>
          <t>spline value</t>
        </is>
      </c>
      <c r="G4722" s="18" t="n"/>
      <c r="H4722" s="33" t="n">
        <v>54</v>
      </c>
      <c r="I4722" s="33" t="n"/>
      <c r="J4722" s="33" t="n"/>
      <c r="K4722" s="34" t="n">
        <v>-0.191826689703952</v>
      </c>
      <c r="L4722" s="35">
        <f>IF(ISNUMBER(K4722),EXP(K4722),"")</f>
        <v/>
      </c>
      <c r="M4722" s="18" t="inlineStr">
        <is>
          <t>every value from 0 to 60 in steps of 0.1</t>
        </is>
      </c>
      <c r="N4722" s="18" t="inlineStr">
        <is>
          <t>contents|small|elevation_m</t>
        </is>
      </c>
    </row>
    <row r="4723">
      <c r="B4723" s="18" t="inlineStr">
        <is>
          <t>contents|small|elevation_m|54.1</t>
        </is>
      </c>
      <c r="C4723" s="18" t="inlineStr">
        <is>
          <t>contents</t>
        </is>
      </c>
      <c r="D4723" s="18" t="inlineStr">
        <is>
          <t>small</t>
        </is>
      </c>
      <c r="E4723" s="18" t="inlineStr">
        <is>
          <t>elevation_m</t>
        </is>
      </c>
      <c r="F4723" s="18" t="inlineStr">
        <is>
          <t>spline value</t>
        </is>
      </c>
      <c r="G4723" s="18" t="n"/>
      <c r="H4723" s="33" t="n">
        <v>54.1</v>
      </c>
      <c r="I4723" s="33" t="n"/>
      <c r="J4723" s="33" t="n"/>
      <c r="K4723" s="34" t="n">
        <v>-0.1912057784607314</v>
      </c>
      <c r="L4723" s="35">
        <f>IF(ISNUMBER(K4723),EXP(K4723),"")</f>
        <v/>
      </c>
      <c r="M4723" s="18" t="inlineStr">
        <is>
          <t>every value from 0 to 60 in steps of 0.1</t>
        </is>
      </c>
      <c r="N4723" s="18" t="inlineStr">
        <is>
          <t>contents|small|elevation_m</t>
        </is>
      </c>
    </row>
    <row r="4724">
      <c r="B4724" s="18" t="inlineStr">
        <is>
          <t>contents|small|elevation_m|54.2</t>
        </is>
      </c>
      <c r="C4724" s="18" t="inlineStr">
        <is>
          <t>contents</t>
        </is>
      </c>
      <c r="D4724" s="18" t="inlineStr">
        <is>
          <t>small</t>
        </is>
      </c>
      <c r="E4724" s="18" t="inlineStr">
        <is>
          <t>elevation_m</t>
        </is>
      </c>
      <c r="F4724" s="18" t="inlineStr">
        <is>
          <t>spline value</t>
        </is>
      </c>
      <c r="G4724" s="18" t="n"/>
      <c r="H4724" s="33" t="n">
        <v>54.2</v>
      </c>
      <c r="I4724" s="33" t="n"/>
      <c r="J4724" s="33" t="n"/>
      <c r="K4724" s="34" t="n">
        <v>-0.1905856594552474</v>
      </c>
      <c r="L4724" s="35">
        <f>IF(ISNUMBER(K4724),EXP(K4724),"")</f>
        <v/>
      </c>
      <c r="M4724" s="18" t="inlineStr">
        <is>
          <t>every value from 0 to 60 in steps of 0.1</t>
        </is>
      </c>
      <c r="N4724" s="18" t="inlineStr">
        <is>
          <t>contents|small|elevation_m</t>
        </is>
      </c>
    </row>
    <row r="4725">
      <c r="B4725" s="18" t="inlineStr">
        <is>
          <t>contents|small|elevation_m|54.3</t>
        </is>
      </c>
      <c r="C4725" s="18" t="inlineStr">
        <is>
          <t>contents</t>
        </is>
      </c>
      <c r="D4725" s="18" t="inlineStr">
        <is>
          <t>small</t>
        </is>
      </c>
      <c r="E4725" s="18" t="inlineStr">
        <is>
          <t>elevation_m</t>
        </is>
      </c>
      <c r="F4725" s="18" t="inlineStr">
        <is>
          <t>spline value</t>
        </is>
      </c>
      <c r="G4725" s="18" t="n"/>
      <c r="H4725" s="33" t="n">
        <v>54.3</v>
      </c>
      <c r="I4725" s="33" t="n"/>
      <c r="J4725" s="33" t="n"/>
      <c r="K4725" s="34" t="n">
        <v>-0.1899663436514447</v>
      </c>
      <c r="L4725" s="35">
        <f>IF(ISNUMBER(K4725),EXP(K4725),"")</f>
        <v/>
      </c>
      <c r="M4725" s="18" t="inlineStr">
        <is>
          <t>every value from 0 to 60 in steps of 0.1</t>
        </is>
      </c>
      <c r="N4725" s="18" t="inlineStr">
        <is>
          <t>contents|small|elevation_m</t>
        </is>
      </c>
    </row>
    <row r="4726">
      <c r="B4726" s="18" t="inlineStr">
        <is>
          <t>contents|small|elevation_m|54.4</t>
        </is>
      </c>
      <c r="C4726" s="18" t="inlineStr">
        <is>
          <t>contents</t>
        </is>
      </c>
      <c r="D4726" s="18" t="inlineStr">
        <is>
          <t>small</t>
        </is>
      </c>
      <c r="E4726" s="18" t="inlineStr">
        <is>
          <t>elevation_m</t>
        </is>
      </c>
      <c r="F4726" s="18" t="inlineStr">
        <is>
          <t>spline value</t>
        </is>
      </c>
      <c r="G4726" s="18" t="n"/>
      <c r="H4726" s="33" t="n">
        <v>54.4</v>
      </c>
      <c r="I4726" s="33" t="n"/>
      <c r="J4726" s="33" t="n"/>
      <c r="K4726" s="34" t="n">
        <v>-0.189347842013268</v>
      </c>
      <c r="L4726" s="35">
        <f>IF(ISNUMBER(K4726),EXP(K4726),"")</f>
        <v/>
      </c>
      <c r="M4726" s="18" t="inlineStr">
        <is>
          <t>every value from 0 to 60 in steps of 0.1</t>
        </is>
      </c>
      <c r="N4726" s="18" t="inlineStr">
        <is>
          <t>contents|small|elevation_m</t>
        </is>
      </c>
    </row>
    <row r="4727">
      <c r="B4727" s="18" t="inlineStr">
        <is>
          <t>contents|small|elevation_m|54.5</t>
        </is>
      </c>
      <c r="C4727" s="18" t="inlineStr">
        <is>
          <t>contents</t>
        </is>
      </c>
      <c r="D4727" s="18" t="inlineStr">
        <is>
          <t>small</t>
        </is>
      </c>
      <c r="E4727" s="18" t="inlineStr">
        <is>
          <t>elevation_m</t>
        </is>
      </c>
      <c r="F4727" s="18" t="inlineStr">
        <is>
          <t>spline value</t>
        </is>
      </c>
      <c r="G4727" s="18" t="n"/>
      <c r="H4727" s="33" t="n">
        <v>54.5</v>
      </c>
      <c r="I4727" s="33" t="n"/>
      <c r="J4727" s="33" t="n"/>
      <c r="K4727" s="34" t="n">
        <v>-0.1887301655046624</v>
      </c>
      <c r="L4727" s="35">
        <f>IF(ISNUMBER(K4727),EXP(K4727),"")</f>
        <v/>
      </c>
      <c r="M4727" s="18" t="inlineStr">
        <is>
          <t>every value from 0 to 60 in steps of 0.1</t>
        </is>
      </c>
      <c r="N4727" s="18" t="inlineStr">
        <is>
          <t>contents|small|elevation_m</t>
        </is>
      </c>
    </row>
    <row r="4728">
      <c r="B4728" s="18" t="inlineStr">
        <is>
          <t>contents|small|elevation_m|54.6</t>
        </is>
      </c>
      <c r="C4728" s="18" t="inlineStr">
        <is>
          <t>contents</t>
        </is>
      </c>
      <c r="D4728" s="18" t="inlineStr">
        <is>
          <t>small</t>
        </is>
      </c>
      <c r="E4728" s="18" t="inlineStr">
        <is>
          <t>elevation_m</t>
        </is>
      </c>
      <c r="F4728" s="18" t="inlineStr">
        <is>
          <t>spline value</t>
        </is>
      </c>
      <c r="G4728" s="18" t="n"/>
      <c r="H4728" s="33" t="n">
        <v>54.6</v>
      </c>
      <c r="I4728" s="33" t="n"/>
      <c r="J4728" s="33" t="n"/>
      <c r="K4728" s="34" t="n">
        <v>-0.1881133250895724</v>
      </c>
      <c r="L4728" s="35">
        <f>IF(ISNUMBER(K4728),EXP(K4728),"")</f>
        <v/>
      </c>
      <c r="M4728" s="18" t="inlineStr">
        <is>
          <t>every value from 0 to 60 in steps of 0.1</t>
        </is>
      </c>
      <c r="N4728" s="18" t="inlineStr">
        <is>
          <t>contents|small|elevation_m</t>
        </is>
      </c>
    </row>
    <row r="4729">
      <c r="B4729" s="18" t="inlineStr">
        <is>
          <t>contents|small|elevation_m|54.7</t>
        </is>
      </c>
      <c r="C4729" s="18" t="inlineStr">
        <is>
          <t>contents</t>
        </is>
      </c>
      <c r="D4729" s="18" t="inlineStr">
        <is>
          <t>small</t>
        </is>
      </c>
      <c r="E4729" s="18" t="inlineStr">
        <is>
          <t>elevation_m</t>
        </is>
      </c>
      <c r="F4729" s="18" t="inlineStr">
        <is>
          <t>spline value</t>
        </is>
      </c>
      <c r="G4729" s="18" t="n"/>
      <c r="H4729" s="33" t="n">
        <v>54.7</v>
      </c>
      <c r="I4729" s="33" t="n"/>
      <c r="J4729" s="33" t="n"/>
      <c r="K4729" s="34" t="n">
        <v>-0.1874973317319429</v>
      </c>
      <c r="L4729" s="35">
        <f>IF(ISNUMBER(K4729),EXP(K4729),"")</f>
        <v/>
      </c>
      <c r="M4729" s="18" t="inlineStr">
        <is>
          <t>every value from 0 to 60 in steps of 0.1</t>
        </is>
      </c>
      <c r="N4729" s="18" t="inlineStr">
        <is>
          <t>contents|small|elevation_m</t>
        </is>
      </c>
    </row>
    <row r="4730">
      <c r="B4730" s="18" t="inlineStr">
        <is>
          <t>contents|small|elevation_m|54.8</t>
        </is>
      </c>
      <c r="C4730" s="18" t="inlineStr">
        <is>
          <t>contents</t>
        </is>
      </c>
      <c r="D4730" s="18" t="inlineStr">
        <is>
          <t>small</t>
        </is>
      </c>
      <c r="E4730" s="18" t="inlineStr">
        <is>
          <t>elevation_m</t>
        </is>
      </c>
      <c r="F4730" s="18" t="inlineStr">
        <is>
          <t>spline value</t>
        </is>
      </c>
      <c r="G4730" s="18" t="n"/>
      <c r="H4730" s="33" t="n">
        <v>54.8</v>
      </c>
      <c r="I4730" s="33" t="n"/>
      <c r="J4730" s="33" t="n"/>
      <c r="K4730" s="34" t="n">
        <v>-0.1868821963957189</v>
      </c>
      <c r="L4730" s="35">
        <f>IF(ISNUMBER(K4730),EXP(K4730),"")</f>
        <v/>
      </c>
      <c r="M4730" s="18" t="inlineStr">
        <is>
          <t>every value from 0 to 60 in steps of 0.1</t>
        </is>
      </c>
      <c r="N4730" s="18" t="inlineStr">
        <is>
          <t>contents|small|elevation_m</t>
        </is>
      </c>
    </row>
    <row r="4731">
      <c r="B4731" s="18" t="inlineStr">
        <is>
          <t>contents|small|elevation_m|54.9</t>
        </is>
      </c>
      <c r="C4731" s="18" t="inlineStr">
        <is>
          <t>contents</t>
        </is>
      </c>
      <c r="D4731" s="18" t="inlineStr">
        <is>
          <t>small</t>
        </is>
      </c>
      <c r="E4731" s="18" t="inlineStr">
        <is>
          <t>elevation_m</t>
        </is>
      </c>
      <c r="F4731" s="18" t="inlineStr">
        <is>
          <t>spline value</t>
        </is>
      </c>
      <c r="G4731" s="18" t="n"/>
      <c r="H4731" s="33" t="n">
        <v>54.9</v>
      </c>
      <c r="I4731" s="33" t="n"/>
      <c r="J4731" s="33" t="n"/>
      <c r="K4731" s="34" t="n">
        <v>-0.1862679300448449</v>
      </c>
      <c r="L4731" s="35">
        <f>IF(ISNUMBER(K4731),EXP(K4731),"")</f>
        <v/>
      </c>
      <c r="M4731" s="18" t="inlineStr">
        <is>
          <t>every value from 0 to 60 in steps of 0.1</t>
        </is>
      </c>
      <c r="N4731" s="18" t="inlineStr">
        <is>
          <t>contents|small|elevation_m</t>
        </is>
      </c>
    </row>
    <row r="4732">
      <c r="B4732" s="18" t="inlineStr">
        <is>
          <t>contents|small|elevation_m|55.0</t>
        </is>
      </c>
      <c r="C4732" s="18" t="inlineStr">
        <is>
          <t>contents</t>
        </is>
      </c>
      <c r="D4732" s="18" t="inlineStr">
        <is>
          <t>small</t>
        </is>
      </c>
      <c r="E4732" s="18" t="inlineStr">
        <is>
          <t>elevation_m</t>
        </is>
      </c>
      <c r="F4732" s="18" t="inlineStr">
        <is>
          <t>spline value</t>
        </is>
      </c>
      <c r="G4732" s="18" t="n"/>
      <c r="H4732" s="33" t="n">
        <v>55</v>
      </c>
      <c r="I4732" s="33" t="n"/>
      <c r="J4732" s="33" t="n"/>
      <c r="K4732" s="34" t="n">
        <v>-0.1856545436432658</v>
      </c>
      <c r="L4732" s="35">
        <f>IF(ISNUMBER(K4732),EXP(K4732),"")</f>
        <v/>
      </c>
      <c r="M4732" s="18" t="inlineStr">
        <is>
          <t>every value from 0 to 60 in steps of 0.1</t>
        </is>
      </c>
      <c r="N4732" s="18" t="inlineStr">
        <is>
          <t>contents|small|elevation_m</t>
        </is>
      </c>
    </row>
    <row r="4733">
      <c r="B4733" s="18" t="inlineStr">
        <is>
          <t>contents|small|elevation_m|55.1</t>
        </is>
      </c>
      <c r="C4733" s="18" t="inlineStr">
        <is>
          <t>contents</t>
        </is>
      </c>
      <c r="D4733" s="18" t="inlineStr">
        <is>
          <t>small</t>
        </is>
      </c>
      <c r="E4733" s="18" t="inlineStr">
        <is>
          <t>elevation_m</t>
        </is>
      </c>
      <c r="F4733" s="18" t="inlineStr">
        <is>
          <t>spline value</t>
        </is>
      </c>
      <c r="G4733" s="18" t="n"/>
      <c r="H4733" s="33" t="n">
        <v>55.1</v>
      </c>
      <c r="I4733" s="33" t="n"/>
      <c r="J4733" s="33" t="n"/>
      <c r="K4733" s="34" t="n">
        <v>-0.1850420481549265</v>
      </c>
      <c r="L4733" s="35">
        <f>IF(ISNUMBER(K4733),EXP(K4733),"")</f>
        <v/>
      </c>
      <c r="M4733" s="18" t="inlineStr">
        <is>
          <t>every value from 0 to 60 in steps of 0.1</t>
        </is>
      </c>
      <c r="N4733" s="18" t="inlineStr">
        <is>
          <t>contents|small|elevation_m</t>
        </is>
      </c>
    </row>
    <row r="4734">
      <c r="B4734" s="18" t="inlineStr">
        <is>
          <t>contents|small|elevation_m|55.2</t>
        </is>
      </c>
      <c r="C4734" s="18" t="inlineStr">
        <is>
          <t>contents</t>
        </is>
      </c>
      <c r="D4734" s="18" t="inlineStr">
        <is>
          <t>small</t>
        </is>
      </c>
      <c r="E4734" s="18" t="inlineStr">
        <is>
          <t>elevation_m</t>
        </is>
      </c>
      <c r="F4734" s="18" t="inlineStr">
        <is>
          <t>spline value</t>
        </is>
      </c>
      <c r="G4734" s="18" t="n"/>
      <c r="H4734" s="33" t="n">
        <v>55.2</v>
      </c>
      <c r="I4734" s="33" t="n"/>
      <c r="J4734" s="33" t="n"/>
      <c r="K4734" s="34" t="n">
        <v>-0.1844304545437716</v>
      </c>
      <c r="L4734" s="35">
        <f>IF(ISNUMBER(K4734),EXP(K4734),"")</f>
        <v/>
      </c>
      <c r="M4734" s="18" t="inlineStr">
        <is>
          <t>every value from 0 to 60 in steps of 0.1</t>
        </is>
      </c>
      <c r="N4734" s="18" t="inlineStr">
        <is>
          <t>contents|small|elevation_m</t>
        </is>
      </c>
    </row>
    <row r="4735">
      <c r="B4735" s="18" t="inlineStr">
        <is>
          <t>contents|small|elevation_m|55.3</t>
        </is>
      </c>
      <c r="C4735" s="18" t="inlineStr">
        <is>
          <t>contents</t>
        </is>
      </c>
      <c r="D4735" s="18" t="inlineStr">
        <is>
          <t>small</t>
        </is>
      </c>
      <c r="E4735" s="18" t="inlineStr">
        <is>
          <t>elevation_m</t>
        </is>
      </c>
      <c r="F4735" s="18" t="inlineStr">
        <is>
          <t>spline value</t>
        </is>
      </c>
      <c r="G4735" s="18" t="n"/>
      <c r="H4735" s="33" t="n">
        <v>55.3</v>
      </c>
      <c r="I4735" s="33" t="n"/>
      <c r="J4735" s="33" t="n"/>
      <c r="K4735" s="34" t="n">
        <v>-0.1838197737737461</v>
      </c>
      <c r="L4735" s="35">
        <f>IF(ISNUMBER(K4735),EXP(K4735),"")</f>
        <v/>
      </c>
      <c r="M4735" s="18" t="inlineStr">
        <is>
          <t>every value from 0 to 60 in steps of 0.1</t>
        </is>
      </c>
      <c r="N4735" s="18" t="inlineStr">
        <is>
          <t>contents|small|elevation_m</t>
        </is>
      </c>
    </row>
    <row r="4736">
      <c r="B4736" s="18" t="inlineStr">
        <is>
          <t>contents|small|elevation_m|55.4</t>
        </is>
      </c>
      <c r="C4736" s="18" t="inlineStr">
        <is>
          <t>contents</t>
        </is>
      </c>
      <c r="D4736" s="18" t="inlineStr">
        <is>
          <t>small</t>
        </is>
      </c>
      <c r="E4736" s="18" t="inlineStr">
        <is>
          <t>elevation_m</t>
        </is>
      </c>
      <c r="F4736" s="18" t="inlineStr">
        <is>
          <t>spline value</t>
        </is>
      </c>
      <c r="G4736" s="18" t="n"/>
      <c r="H4736" s="33" t="n">
        <v>55.4</v>
      </c>
      <c r="I4736" s="33" t="n"/>
      <c r="J4736" s="33" t="n"/>
      <c r="K4736" s="34" t="n">
        <v>-0.1832100168087947</v>
      </c>
      <c r="L4736" s="35">
        <f>IF(ISNUMBER(K4736),EXP(K4736),"")</f>
        <v/>
      </c>
      <c r="M4736" s="18" t="inlineStr">
        <is>
          <t>every value from 0 to 60 in steps of 0.1</t>
        </is>
      </c>
      <c r="N4736" s="18" t="inlineStr">
        <is>
          <t>contents|small|elevation_m</t>
        </is>
      </c>
    </row>
    <row r="4737">
      <c r="B4737" s="18" t="inlineStr">
        <is>
          <t>contents|small|elevation_m|55.5</t>
        </is>
      </c>
      <c r="C4737" s="18" t="inlineStr">
        <is>
          <t>contents</t>
        </is>
      </c>
      <c r="D4737" s="18" t="inlineStr">
        <is>
          <t>small</t>
        </is>
      </c>
      <c r="E4737" s="18" t="inlineStr">
        <is>
          <t>elevation_m</t>
        </is>
      </c>
      <c r="F4737" s="18" t="inlineStr">
        <is>
          <t>spline value</t>
        </is>
      </c>
      <c r="G4737" s="18" t="n"/>
      <c r="H4737" s="33" t="n">
        <v>55.5</v>
      </c>
      <c r="I4737" s="33" t="n"/>
      <c r="J4737" s="33" t="n"/>
      <c r="K4737" s="34" t="n">
        <v>-0.1826011946128622</v>
      </c>
      <c r="L4737" s="35">
        <f>IF(ISNUMBER(K4737),EXP(K4737),"")</f>
        <v/>
      </c>
      <c r="M4737" s="18" t="inlineStr">
        <is>
          <t>every value from 0 to 60 in steps of 0.1</t>
        </is>
      </c>
      <c r="N4737" s="18" t="inlineStr">
        <is>
          <t>contents|small|elevation_m</t>
        </is>
      </c>
    </row>
    <row r="4738">
      <c r="B4738" s="18" t="inlineStr">
        <is>
          <t>contents|small|elevation_m|55.6</t>
        </is>
      </c>
      <c r="C4738" s="18" t="inlineStr">
        <is>
          <t>contents</t>
        </is>
      </c>
      <c r="D4738" s="18" t="inlineStr">
        <is>
          <t>small</t>
        </is>
      </c>
      <c r="E4738" s="18" t="inlineStr">
        <is>
          <t>elevation_m</t>
        </is>
      </c>
      <c r="F4738" s="18" t="inlineStr">
        <is>
          <t>spline value</t>
        </is>
      </c>
      <c r="G4738" s="18" t="n"/>
      <c r="H4738" s="33" t="n">
        <v>55.6</v>
      </c>
      <c r="I4738" s="33" t="n"/>
      <c r="J4738" s="33" t="n"/>
      <c r="K4738" s="34" t="n">
        <v>-0.1819933181498933</v>
      </c>
      <c r="L4738" s="35">
        <f>IF(ISNUMBER(K4738),EXP(K4738),"")</f>
        <v/>
      </c>
      <c r="M4738" s="18" t="inlineStr">
        <is>
          <t>every value from 0 to 60 in steps of 0.1</t>
        </is>
      </c>
      <c r="N4738" s="18" t="inlineStr">
        <is>
          <t>contents|small|elevation_m</t>
        </is>
      </c>
    </row>
    <row r="4739">
      <c r="B4739" s="18" t="inlineStr">
        <is>
          <t>contents|small|elevation_m|55.7</t>
        </is>
      </c>
      <c r="C4739" s="18" t="inlineStr">
        <is>
          <t>contents</t>
        </is>
      </c>
      <c r="D4739" s="18" t="inlineStr">
        <is>
          <t>small</t>
        </is>
      </c>
      <c r="E4739" s="18" t="inlineStr">
        <is>
          <t>elevation_m</t>
        </is>
      </c>
      <c r="F4739" s="18" t="inlineStr">
        <is>
          <t>spline value</t>
        </is>
      </c>
      <c r="G4739" s="18" t="n"/>
      <c r="H4739" s="33" t="n">
        <v>55.7</v>
      </c>
      <c r="I4739" s="33" t="n"/>
      <c r="J4739" s="33" t="n"/>
      <c r="K4739" s="34" t="n">
        <v>-0.181386398383833</v>
      </c>
      <c r="L4739" s="35">
        <f>IF(ISNUMBER(K4739),EXP(K4739),"")</f>
        <v/>
      </c>
      <c r="M4739" s="18" t="inlineStr">
        <is>
          <t>every value from 0 to 60 in steps of 0.1</t>
        </is>
      </c>
      <c r="N4739" s="18" t="inlineStr">
        <is>
          <t>contents|small|elevation_m</t>
        </is>
      </c>
    </row>
    <row r="4740">
      <c r="B4740" s="18" t="inlineStr">
        <is>
          <t>contents|small|elevation_m|55.8</t>
        </is>
      </c>
      <c r="C4740" s="18" t="inlineStr">
        <is>
          <t>contents</t>
        </is>
      </c>
      <c r="D4740" s="18" t="inlineStr">
        <is>
          <t>small</t>
        </is>
      </c>
      <c r="E4740" s="18" t="inlineStr">
        <is>
          <t>elevation_m</t>
        </is>
      </c>
      <c r="F4740" s="18" t="inlineStr">
        <is>
          <t>spline value</t>
        </is>
      </c>
      <c r="G4740" s="18" t="n"/>
      <c r="H4740" s="33" t="n">
        <v>55.8</v>
      </c>
      <c r="I4740" s="33" t="n"/>
      <c r="J4740" s="33" t="n"/>
      <c r="K4740" s="34" t="n">
        <v>-0.180780446278626</v>
      </c>
      <c r="L4740" s="35">
        <f>IF(ISNUMBER(K4740),EXP(K4740),"")</f>
        <v/>
      </c>
      <c r="M4740" s="18" t="inlineStr">
        <is>
          <t>every value from 0 to 60 in steps of 0.1</t>
        </is>
      </c>
      <c r="N4740" s="18" t="inlineStr">
        <is>
          <t>contents|small|elevation_m</t>
        </is>
      </c>
    </row>
    <row r="4741">
      <c r="B4741" s="18" t="inlineStr">
        <is>
          <t>contents|small|elevation_m|55.9</t>
        </is>
      </c>
      <c r="C4741" s="18" t="inlineStr">
        <is>
          <t>contents</t>
        </is>
      </c>
      <c r="D4741" s="18" t="inlineStr">
        <is>
          <t>small</t>
        </is>
      </c>
      <c r="E4741" s="18" t="inlineStr">
        <is>
          <t>elevation_m</t>
        </is>
      </c>
      <c r="F4741" s="18" t="inlineStr">
        <is>
          <t>spline value</t>
        </is>
      </c>
      <c r="G4741" s="18" t="n"/>
      <c r="H4741" s="33" t="n">
        <v>55.9</v>
      </c>
      <c r="I4741" s="33" t="n"/>
      <c r="J4741" s="33" t="n"/>
      <c r="K4741" s="34" t="n">
        <v>-0.1801754727982171</v>
      </c>
      <c r="L4741" s="35">
        <f>IF(ISNUMBER(K4741),EXP(K4741),"")</f>
        <v/>
      </c>
      <c r="M4741" s="18" t="inlineStr">
        <is>
          <t>every value from 0 to 60 in steps of 0.1</t>
        </is>
      </c>
      <c r="N4741" s="18" t="inlineStr">
        <is>
          <t>contents|small|elevation_m</t>
        </is>
      </c>
    </row>
    <row r="4742">
      <c r="B4742" s="18" t="inlineStr">
        <is>
          <t>contents|small|elevation_m|56.0</t>
        </is>
      </c>
      <c r="C4742" s="18" t="inlineStr">
        <is>
          <t>contents</t>
        </is>
      </c>
      <c r="D4742" s="18" t="inlineStr">
        <is>
          <t>small</t>
        </is>
      </c>
      <c r="E4742" s="18" t="inlineStr">
        <is>
          <t>elevation_m</t>
        </is>
      </c>
      <c r="F4742" s="18" t="inlineStr">
        <is>
          <t>spline value</t>
        </is>
      </c>
      <c r="G4742" s="18" t="n"/>
      <c r="H4742" s="33" t="n">
        <v>56</v>
      </c>
      <c r="I4742" s="33" t="n"/>
      <c r="J4742" s="33" t="n"/>
      <c r="K4742" s="34" t="n">
        <v>-0.179571488906551</v>
      </c>
      <c r="L4742" s="35">
        <f>IF(ISNUMBER(K4742),EXP(K4742),"")</f>
        <v/>
      </c>
      <c r="M4742" s="18" t="inlineStr">
        <is>
          <t>every value from 0 to 60 in steps of 0.1</t>
        </is>
      </c>
      <c r="N4742" s="18" t="inlineStr">
        <is>
          <t>contents|small|elevation_m</t>
        </is>
      </c>
    </row>
    <row r="4743">
      <c r="B4743" s="18" t="inlineStr">
        <is>
          <t>contents|small|elevation_m|56.1</t>
        </is>
      </c>
      <c r="C4743" s="18" t="inlineStr">
        <is>
          <t>contents</t>
        </is>
      </c>
      <c r="D4743" s="18" t="inlineStr">
        <is>
          <t>small</t>
        </is>
      </c>
      <c r="E4743" s="18" t="inlineStr">
        <is>
          <t>elevation_m</t>
        </is>
      </c>
      <c r="F4743" s="18" t="inlineStr">
        <is>
          <t>spline value</t>
        </is>
      </c>
      <c r="G4743" s="18" t="n"/>
      <c r="H4743" s="33" t="n">
        <v>56.1</v>
      </c>
      <c r="I4743" s="33" t="n"/>
      <c r="J4743" s="33" t="n"/>
      <c r="K4743" s="34" t="n">
        <v>-0.1789685055675726</v>
      </c>
      <c r="L4743" s="35">
        <f>IF(ISNUMBER(K4743),EXP(K4743),"")</f>
        <v/>
      </c>
      <c r="M4743" s="18" t="inlineStr">
        <is>
          <t>every value from 0 to 60 in steps of 0.1</t>
        </is>
      </c>
      <c r="N4743" s="18" t="inlineStr">
        <is>
          <t>contents|small|elevation_m</t>
        </is>
      </c>
    </row>
    <row r="4744">
      <c r="B4744" s="18" t="inlineStr">
        <is>
          <t>contents|small|elevation_m|56.2</t>
        </is>
      </c>
      <c r="C4744" s="18" t="inlineStr">
        <is>
          <t>contents</t>
        </is>
      </c>
      <c r="D4744" s="18" t="inlineStr">
        <is>
          <t>small</t>
        </is>
      </c>
      <c r="E4744" s="18" t="inlineStr">
        <is>
          <t>elevation_m</t>
        </is>
      </c>
      <c r="F4744" s="18" t="inlineStr">
        <is>
          <t>spline value</t>
        </is>
      </c>
      <c r="G4744" s="18" t="n"/>
      <c r="H4744" s="33" t="n">
        <v>56.2</v>
      </c>
      <c r="I4744" s="33" t="n"/>
      <c r="J4744" s="33" t="n"/>
      <c r="K4744" s="34" t="n">
        <v>-0.1783665337452268</v>
      </c>
      <c r="L4744" s="35">
        <f>IF(ISNUMBER(K4744),EXP(K4744),"")</f>
        <v/>
      </c>
      <c r="M4744" s="18" t="inlineStr">
        <is>
          <t>every value from 0 to 60 in steps of 0.1</t>
        </is>
      </c>
      <c r="N4744" s="18" t="inlineStr">
        <is>
          <t>contents|small|elevation_m</t>
        </is>
      </c>
    </row>
    <row r="4745">
      <c r="B4745" s="18" t="inlineStr">
        <is>
          <t>contents|small|elevation_m|56.3</t>
        </is>
      </c>
      <c r="C4745" s="18" t="inlineStr">
        <is>
          <t>contents</t>
        </is>
      </c>
      <c r="D4745" s="18" t="inlineStr">
        <is>
          <t>small</t>
        </is>
      </c>
      <c r="E4745" s="18" t="inlineStr">
        <is>
          <t>elevation_m</t>
        </is>
      </c>
      <c r="F4745" s="18" t="inlineStr">
        <is>
          <t>spline value</t>
        </is>
      </c>
      <c r="G4745" s="18" t="n"/>
      <c r="H4745" s="33" t="n">
        <v>56.3</v>
      </c>
      <c r="I4745" s="33" t="n"/>
      <c r="J4745" s="33" t="n"/>
      <c r="K4745" s="34" t="n">
        <v>-0.1777655844034582</v>
      </c>
      <c r="L4745" s="35">
        <f>IF(ISNUMBER(K4745),EXP(K4745),"")</f>
        <v/>
      </c>
      <c r="M4745" s="18" t="inlineStr">
        <is>
          <t>every value from 0 to 60 in steps of 0.1</t>
        </is>
      </c>
      <c r="N4745" s="18" t="inlineStr">
        <is>
          <t>contents|small|elevation_m</t>
        </is>
      </c>
    </row>
    <row r="4746">
      <c r="B4746" s="18" t="inlineStr">
        <is>
          <t>contents|small|elevation_m|56.4</t>
        </is>
      </c>
      <c r="C4746" s="18" t="inlineStr">
        <is>
          <t>contents</t>
        </is>
      </c>
      <c r="D4746" s="18" t="inlineStr">
        <is>
          <t>small</t>
        </is>
      </c>
      <c r="E4746" s="18" t="inlineStr">
        <is>
          <t>elevation_m</t>
        </is>
      </c>
      <c r="F4746" s="18" t="inlineStr">
        <is>
          <t>spline value</t>
        </is>
      </c>
      <c r="G4746" s="18" t="n"/>
      <c r="H4746" s="33" t="n">
        <v>56.4</v>
      </c>
      <c r="I4746" s="33" t="n"/>
      <c r="J4746" s="33" t="n"/>
      <c r="K4746" s="34" t="n">
        <v>-0.1771656685062117</v>
      </c>
      <c r="L4746" s="35">
        <f>IF(ISNUMBER(K4746),EXP(K4746),"")</f>
        <v/>
      </c>
      <c r="M4746" s="18" t="inlineStr">
        <is>
          <t>every value from 0 to 60 in steps of 0.1</t>
        </is>
      </c>
      <c r="N4746" s="18" t="inlineStr">
        <is>
          <t>contents|small|elevation_m</t>
        </is>
      </c>
    </row>
    <row r="4747">
      <c r="B4747" s="18" t="inlineStr">
        <is>
          <t>contents|small|elevation_m|56.5</t>
        </is>
      </c>
      <c r="C4747" s="18" t="inlineStr">
        <is>
          <t>contents</t>
        </is>
      </c>
      <c r="D4747" s="18" t="inlineStr">
        <is>
          <t>small</t>
        </is>
      </c>
      <c r="E4747" s="18" t="inlineStr">
        <is>
          <t>elevation_m</t>
        </is>
      </c>
      <c r="F4747" s="18" t="inlineStr">
        <is>
          <t>spline value</t>
        </is>
      </c>
      <c r="G4747" s="18" t="n"/>
      <c r="H4747" s="33" t="n">
        <v>56.5</v>
      </c>
      <c r="I4747" s="33" t="n"/>
      <c r="J4747" s="33" t="n"/>
      <c r="K4747" s="34" t="n">
        <v>-0.1765667970174321</v>
      </c>
      <c r="L4747" s="35">
        <f>IF(ISNUMBER(K4747),EXP(K4747),"")</f>
        <v/>
      </c>
      <c r="M4747" s="18" t="inlineStr">
        <is>
          <t>every value from 0 to 60 in steps of 0.1</t>
        </is>
      </c>
      <c r="N4747" s="18" t="inlineStr">
        <is>
          <t>contents|small|elevation_m</t>
        </is>
      </c>
    </row>
    <row r="4748">
      <c r="B4748" s="18" t="inlineStr">
        <is>
          <t>contents|small|elevation_m|56.6</t>
        </is>
      </c>
      <c r="C4748" s="18" t="inlineStr">
        <is>
          <t>contents</t>
        </is>
      </c>
      <c r="D4748" s="18" t="inlineStr">
        <is>
          <t>small</t>
        </is>
      </c>
      <c r="E4748" s="18" t="inlineStr">
        <is>
          <t>elevation_m</t>
        </is>
      </c>
      <c r="F4748" s="18" t="inlineStr">
        <is>
          <t>spline value</t>
        </is>
      </c>
      <c r="G4748" s="18" t="n"/>
      <c r="H4748" s="33" t="n">
        <v>56.6</v>
      </c>
      <c r="I4748" s="33" t="n"/>
      <c r="J4748" s="33" t="n"/>
      <c r="K4748" s="34" t="n">
        <v>-0.1759689809010642</v>
      </c>
      <c r="L4748" s="35">
        <f>IF(ISNUMBER(K4748),EXP(K4748),"")</f>
        <v/>
      </c>
      <c r="M4748" s="18" t="inlineStr">
        <is>
          <t>every value from 0 to 60 in steps of 0.1</t>
        </is>
      </c>
      <c r="N4748" s="18" t="inlineStr">
        <is>
          <t>contents|small|elevation_m</t>
        </is>
      </c>
    </row>
    <row r="4749">
      <c r="B4749" s="18" t="inlineStr">
        <is>
          <t>contents|small|elevation_m|56.7</t>
        </is>
      </c>
      <c r="C4749" s="18" t="inlineStr">
        <is>
          <t>contents</t>
        </is>
      </c>
      <c r="D4749" s="18" t="inlineStr">
        <is>
          <t>small</t>
        </is>
      </c>
      <c r="E4749" s="18" t="inlineStr">
        <is>
          <t>elevation_m</t>
        </is>
      </c>
      <c r="F4749" s="18" t="inlineStr">
        <is>
          <t>spline value</t>
        </is>
      </c>
      <c r="G4749" s="18" t="n"/>
      <c r="H4749" s="33" t="n">
        <v>56.7</v>
      </c>
      <c r="I4749" s="33" t="n"/>
      <c r="J4749" s="33" t="n"/>
      <c r="K4749" s="34" t="n">
        <v>-0.1753722311210527</v>
      </c>
      <c r="L4749" s="35">
        <f>IF(ISNUMBER(K4749),EXP(K4749),"")</f>
        <v/>
      </c>
      <c r="M4749" s="18" t="inlineStr">
        <is>
          <t>every value from 0 to 60 in steps of 0.1</t>
        </is>
      </c>
      <c r="N4749" s="18" t="inlineStr">
        <is>
          <t>contents|small|elevation_m</t>
        </is>
      </c>
    </row>
    <row r="4750">
      <c r="B4750" s="18" t="inlineStr">
        <is>
          <t>contents|small|elevation_m|56.8</t>
        </is>
      </c>
      <c r="C4750" s="18" t="inlineStr">
        <is>
          <t>contents</t>
        </is>
      </c>
      <c r="D4750" s="18" t="inlineStr">
        <is>
          <t>small</t>
        </is>
      </c>
      <c r="E4750" s="18" t="inlineStr">
        <is>
          <t>elevation_m</t>
        </is>
      </c>
      <c r="F4750" s="18" t="inlineStr">
        <is>
          <t>spline value</t>
        </is>
      </c>
      <c r="G4750" s="18" t="n"/>
      <c r="H4750" s="33" t="n">
        <v>56.8</v>
      </c>
      <c r="I4750" s="33" t="n"/>
      <c r="J4750" s="33" t="n"/>
      <c r="K4750" s="34" t="n">
        <v>-0.1747765586413425</v>
      </c>
      <c r="L4750" s="35">
        <f>IF(ISNUMBER(K4750),EXP(K4750),"")</f>
        <v/>
      </c>
      <c r="M4750" s="18" t="inlineStr">
        <is>
          <t>every value from 0 to 60 in steps of 0.1</t>
        </is>
      </c>
      <c r="N4750" s="18" t="inlineStr">
        <is>
          <t>contents|small|elevation_m</t>
        </is>
      </c>
    </row>
    <row r="4751">
      <c r="B4751" s="18" t="inlineStr">
        <is>
          <t>contents|small|elevation_m|56.9</t>
        </is>
      </c>
      <c r="C4751" s="18" t="inlineStr">
        <is>
          <t>contents</t>
        </is>
      </c>
      <c r="D4751" s="18" t="inlineStr">
        <is>
          <t>small</t>
        </is>
      </c>
      <c r="E4751" s="18" t="inlineStr">
        <is>
          <t>elevation_m</t>
        </is>
      </c>
      <c r="F4751" s="18" t="inlineStr">
        <is>
          <t>spline value</t>
        </is>
      </c>
      <c r="G4751" s="18" t="n"/>
      <c r="H4751" s="33" t="n">
        <v>56.9</v>
      </c>
      <c r="I4751" s="33" t="n"/>
      <c r="J4751" s="33" t="n"/>
      <c r="K4751" s="34" t="n">
        <v>-0.1741819744258784</v>
      </c>
      <c r="L4751" s="35">
        <f>IF(ISNUMBER(K4751),EXP(K4751),"")</f>
        <v/>
      </c>
      <c r="M4751" s="18" t="inlineStr">
        <is>
          <t>every value from 0 to 60 in steps of 0.1</t>
        </is>
      </c>
      <c r="N4751" s="18" t="inlineStr">
        <is>
          <t>contents|small|elevation_m</t>
        </is>
      </c>
    </row>
    <row r="4752">
      <c r="B4752" s="18" t="inlineStr">
        <is>
          <t>contents|small|elevation_m|57.0</t>
        </is>
      </c>
      <c r="C4752" s="18" t="inlineStr">
        <is>
          <t>contents</t>
        </is>
      </c>
      <c r="D4752" s="18" t="inlineStr">
        <is>
          <t>small</t>
        </is>
      </c>
      <c r="E4752" s="18" t="inlineStr">
        <is>
          <t>elevation_m</t>
        </is>
      </c>
      <c r="F4752" s="18" t="inlineStr">
        <is>
          <t>spline value</t>
        </is>
      </c>
      <c r="G4752" s="18" t="n"/>
      <c r="H4752" s="33" t="n">
        <v>57</v>
      </c>
      <c r="I4752" s="33" t="n"/>
      <c r="J4752" s="33" t="n"/>
      <c r="K4752" s="34" t="n">
        <v>-0.1735884894386052</v>
      </c>
      <c r="L4752" s="35">
        <f>IF(ISNUMBER(K4752),EXP(K4752),"")</f>
        <v/>
      </c>
      <c r="M4752" s="18" t="inlineStr">
        <is>
          <t>every value from 0 to 60 in steps of 0.1</t>
        </is>
      </c>
      <c r="N4752" s="18" t="inlineStr">
        <is>
          <t>contents|small|elevation_m</t>
        </is>
      </c>
    </row>
    <row r="4753">
      <c r="B4753" s="18" t="inlineStr">
        <is>
          <t>contents|small|elevation_m|57.1</t>
        </is>
      </c>
      <c r="C4753" s="18" t="inlineStr">
        <is>
          <t>contents</t>
        </is>
      </c>
      <c r="D4753" s="18" t="inlineStr">
        <is>
          <t>small</t>
        </is>
      </c>
      <c r="E4753" s="18" t="inlineStr">
        <is>
          <t>elevation_m</t>
        </is>
      </c>
      <c r="F4753" s="18" t="inlineStr">
        <is>
          <t>spline value</t>
        </is>
      </c>
      <c r="G4753" s="18" t="n"/>
      <c r="H4753" s="33" t="n">
        <v>57.1</v>
      </c>
      <c r="I4753" s="33" t="n"/>
      <c r="J4753" s="33" t="n"/>
      <c r="K4753" s="34" t="n">
        <v>-0.1729961146434676</v>
      </c>
      <c r="L4753" s="35">
        <f>IF(ISNUMBER(K4753),EXP(K4753),"")</f>
        <v/>
      </c>
      <c r="M4753" s="18" t="inlineStr">
        <is>
          <t>every value from 0 to 60 in steps of 0.1</t>
        </is>
      </c>
      <c r="N4753" s="18" t="inlineStr">
        <is>
          <t>contents|small|elevation_m</t>
        </is>
      </c>
    </row>
    <row r="4754">
      <c r="B4754" s="18" t="inlineStr">
        <is>
          <t>contents|small|elevation_m|57.2</t>
        </is>
      </c>
      <c r="C4754" s="18" t="inlineStr">
        <is>
          <t>contents</t>
        </is>
      </c>
      <c r="D4754" s="18" t="inlineStr">
        <is>
          <t>small</t>
        </is>
      </c>
      <c r="E4754" s="18" t="inlineStr">
        <is>
          <t>elevation_m</t>
        </is>
      </c>
      <c r="F4754" s="18" t="inlineStr">
        <is>
          <t>spline value</t>
        </is>
      </c>
      <c r="G4754" s="18" t="n"/>
      <c r="H4754" s="33" t="n">
        <v>57.2</v>
      </c>
      <c r="I4754" s="33" t="n"/>
      <c r="J4754" s="33" t="n"/>
      <c r="K4754" s="34" t="n">
        <v>-0.1724048610044104</v>
      </c>
      <c r="L4754" s="35">
        <f>IF(ISNUMBER(K4754),EXP(K4754),"")</f>
        <v/>
      </c>
      <c r="M4754" s="18" t="inlineStr">
        <is>
          <t>every value from 0 to 60 in steps of 0.1</t>
        </is>
      </c>
      <c r="N4754" s="18" t="inlineStr">
        <is>
          <t>contents|small|elevation_m</t>
        </is>
      </c>
    </row>
    <row r="4755">
      <c r="B4755" s="18" t="inlineStr">
        <is>
          <t>contents|small|elevation_m|57.3</t>
        </is>
      </c>
      <c r="C4755" s="18" t="inlineStr">
        <is>
          <t>contents</t>
        </is>
      </c>
      <c r="D4755" s="18" t="inlineStr">
        <is>
          <t>small</t>
        </is>
      </c>
      <c r="E4755" s="18" t="inlineStr">
        <is>
          <t>elevation_m</t>
        </is>
      </c>
      <c r="F4755" s="18" t="inlineStr">
        <is>
          <t>spline value</t>
        </is>
      </c>
      <c r="G4755" s="18" t="n"/>
      <c r="H4755" s="33" t="n">
        <v>57.3</v>
      </c>
      <c r="I4755" s="33" t="n"/>
      <c r="J4755" s="33" t="n"/>
      <c r="K4755" s="34" t="n">
        <v>-0.1718147394853786</v>
      </c>
      <c r="L4755" s="35">
        <f>IF(ISNUMBER(K4755),EXP(K4755),"")</f>
        <v/>
      </c>
      <c r="M4755" s="18" t="inlineStr">
        <is>
          <t>every value from 0 to 60 in steps of 0.1</t>
        </is>
      </c>
      <c r="N4755" s="18" t="inlineStr">
        <is>
          <t>contents|small|elevation_m</t>
        </is>
      </c>
    </row>
    <row r="4756">
      <c r="B4756" s="18" t="inlineStr">
        <is>
          <t>contents|small|elevation_m|57.4</t>
        </is>
      </c>
      <c r="C4756" s="18" t="inlineStr">
        <is>
          <t>contents</t>
        </is>
      </c>
      <c r="D4756" s="18" t="inlineStr">
        <is>
          <t>small</t>
        </is>
      </c>
      <c r="E4756" s="18" t="inlineStr">
        <is>
          <t>elevation_m</t>
        </is>
      </c>
      <c r="F4756" s="18" t="inlineStr">
        <is>
          <t>spline value</t>
        </is>
      </c>
      <c r="G4756" s="18" t="n"/>
      <c r="H4756" s="33" t="n">
        <v>57.4</v>
      </c>
      <c r="I4756" s="33" t="n"/>
      <c r="J4756" s="33" t="n"/>
      <c r="K4756" s="34" t="n">
        <v>-0.1712257610503168</v>
      </c>
      <c r="L4756" s="35">
        <f>IF(ISNUMBER(K4756),EXP(K4756),"")</f>
        <v/>
      </c>
      <c r="M4756" s="18" t="inlineStr">
        <is>
          <t>every value from 0 to 60 in steps of 0.1</t>
        </is>
      </c>
      <c r="N4756" s="18" t="inlineStr">
        <is>
          <t>contents|small|elevation_m</t>
        </is>
      </c>
    </row>
    <row r="4757">
      <c r="B4757" s="18" t="inlineStr">
        <is>
          <t>contents|small|elevation_m|57.5</t>
        </is>
      </c>
      <c r="C4757" s="18" t="inlineStr">
        <is>
          <t>contents</t>
        </is>
      </c>
      <c r="D4757" s="18" t="inlineStr">
        <is>
          <t>small</t>
        </is>
      </c>
      <c r="E4757" s="18" t="inlineStr">
        <is>
          <t>elevation_m</t>
        </is>
      </c>
      <c r="F4757" s="18" t="inlineStr">
        <is>
          <t>spline value</t>
        </is>
      </c>
      <c r="G4757" s="18" t="n"/>
      <c r="H4757" s="33" t="n">
        <v>57.5</v>
      </c>
      <c r="I4757" s="33" t="n"/>
      <c r="J4757" s="33" t="n"/>
      <c r="K4757" s="34" t="n">
        <v>-0.1706379366631698</v>
      </c>
      <c r="L4757" s="35">
        <f>IF(ISNUMBER(K4757),EXP(K4757),"")</f>
        <v/>
      </c>
      <c r="M4757" s="18" t="inlineStr">
        <is>
          <t>every value from 0 to 60 in steps of 0.1</t>
        </is>
      </c>
      <c r="N4757" s="18" t="inlineStr">
        <is>
          <t>contents|small|elevation_m</t>
        </is>
      </c>
    </row>
    <row r="4758">
      <c r="B4758" s="18" t="inlineStr">
        <is>
          <t>contents|small|elevation_m|57.6</t>
        </is>
      </c>
      <c r="C4758" s="18" t="inlineStr">
        <is>
          <t>contents</t>
        </is>
      </c>
      <c r="D4758" s="18" t="inlineStr">
        <is>
          <t>small</t>
        </is>
      </c>
      <c r="E4758" s="18" t="inlineStr">
        <is>
          <t>elevation_m</t>
        </is>
      </c>
      <c r="F4758" s="18" t="inlineStr">
        <is>
          <t>spline value</t>
        </is>
      </c>
      <c r="G4758" s="18" t="n"/>
      <c r="H4758" s="33" t="n">
        <v>57.6</v>
      </c>
      <c r="I4758" s="33" t="n"/>
      <c r="J4758" s="33" t="n"/>
      <c r="K4758" s="34" t="n">
        <v>-0.1700512772878826</v>
      </c>
      <c r="L4758" s="35">
        <f>IF(ISNUMBER(K4758),EXP(K4758),"")</f>
        <v/>
      </c>
      <c r="M4758" s="18" t="inlineStr">
        <is>
          <t>every value from 0 to 60 in steps of 0.1</t>
        </is>
      </c>
      <c r="N4758" s="18" t="inlineStr">
        <is>
          <t>contents|small|elevation_m</t>
        </is>
      </c>
    </row>
    <row r="4759">
      <c r="B4759" s="18" t="inlineStr">
        <is>
          <t>contents|small|elevation_m|57.7</t>
        </is>
      </c>
      <c r="C4759" s="18" t="inlineStr">
        <is>
          <t>contents</t>
        </is>
      </c>
      <c r="D4759" s="18" t="inlineStr">
        <is>
          <t>small</t>
        </is>
      </c>
      <c r="E4759" s="18" t="inlineStr">
        <is>
          <t>elevation_m</t>
        </is>
      </c>
      <c r="F4759" s="18" t="inlineStr">
        <is>
          <t>spline value</t>
        </is>
      </c>
      <c r="G4759" s="18" t="n"/>
      <c r="H4759" s="33" t="n">
        <v>57.7</v>
      </c>
      <c r="I4759" s="33" t="n"/>
      <c r="J4759" s="33" t="n"/>
      <c r="K4759" s="34" t="n">
        <v>-0.1694657938883997</v>
      </c>
      <c r="L4759" s="35">
        <f>IF(ISNUMBER(K4759),EXP(K4759),"")</f>
        <v/>
      </c>
      <c r="M4759" s="18" t="inlineStr">
        <is>
          <t>every value from 0 to 60 in steps of 0.1</t>
        </is>
      </c>
      <c r="N4759" s="18" t="inlineStr">
        <is>
          <t>contents|small|elevation_m</t>
        </is>
      </c>
    </row>
    <row r="4760">
      <c r="B4760" s="18" t="inlineStr">
        <is>
          <t>contents|small|elevation_m|57.8</t>
        </is>
      </c>
      <c r="C4760" s="18" t="inlineStr">
        <is>
          <t>contents</t>
        </is>
      </c>
      <c r="D4760" s="18" t="inlineStr">
        <is>
          <t>small</t>
        </is>
      </c>
      <c r="E4760" s="18" t="inlineStr">
        <is>
          <t>elevation_m</t>
        </is>
      </c>
      <c r="F4760" s="18" t="inlineStr">
        <is>
          <t>spline value</t>
        </is>
      </c>
      <c r="G4760" s="18" t="n"/>
      <c r="H4760" s="33" t="n">
        <v>57.8</v>
      </c>
      <c r="I4760" s="33" t="n"/>
      <c r="J4760" s="33" t="n"/>
      <c r="K4760" s="34" t="n">
        <v>-0.1688814974286661</v>
      </c>
      <c r="L4760" s="35">
        <f>IF(ISNUMBER(K4760),EXP(K4760),"")</f>
        <v/>
      </c>
      <c r="M4760" s="18" t="inlineStr">
        <is>
          <t>every value from 0 to 60 in steps of 0.1</t>
        </is>
      </c>
      <c r="N4760" s="18" t="inlineStr">
        <is>
          <t>contents|small|elevation_m</t>
        </is>
      </c>
    </row>
    <row r="4761">
      <c r="B4761" s="18" t="inlineStr">
        <is>
          <t>contents|small|elevation_m|57.9</t>
        </is>
      </c>
      <c r="C4761" s="18" t="inlineStr">
        <is>
          <t>contents</t>
        </is>
      </c>
      <c r="D4761" s="18" t="inlineStr">
        <is>
          <t>small</t>
        </is>
      </c>
      <c r="E4761" s="18" t="inlineStr">
        <is>
          <t>elevation_m</t>
        </is>
      </c>
      <c r="F4761" s="18" t="inlineStr">
        <is>
          <t>spline value</t>
        </is>
      </c>
      <c r="G4761" s="18" t="n"/>
      <c r="H4761" s="33" t="n">
        <v>57.9</v>
      </c>
      <c r="I4761" s="33" t="n"/>
      <c r="J4761" s="33" t="n"/>
      <c r="K4761" s="34" t="n">
        <v>-0.1682983988726266</v>
      </c>
      <c r="L4761" s="35">
        <f>IF(ISNUMBER(K4761),EXP(K4761),"")</f>
        <v/>
      </c>
      <c r="M4761" s="18" t="inlineStr">
        <is>
          <t>every value from 0 to 60 in steps of 0.1</t>
        </is>
      </c>
      <c r="N4761" s="18" t="inlineStr">
        <is>
          <t>contents|small|elevation_m</t>
        </is>
      </c>
    </row>
    <row r="4762">
      <c r="B4762" s="18" t="inlineStr">
        <is>
          <t>contents|small|elevation_m|58.0</t>
        </is>
      </c>
      <c r="C4762" s="18" t="inlineStr">
        <is>
          <t>contents</t>
        </is>
      </c>
      <c r="D4762" s="18" t="inlineStr">
        <is>
          <t>small</t>
        </is>
      </c>
      <c r="E4762" s="18" t="inlineStr">
        <is>
          <t>elevation_m</t>
        </is>
      </c>
      <c r="F4762" s="18" t="inlineStr">
        <is>
          <t>spline value</t>
        </is>
      </c>
      <c r="G4762" s="18" t="n"/>
      <c r="H4762" s="33" t="n">
        <v>58</v>
      </c>
      <c r="I4762" s="33" t="n"/>
      <c r="J4762" s="33" t="n"/>
      <c r="K4762" s="34" t="n">
        <v>-0.1677165091842259</v>
      </c>
      <c r="L4762" s="35">
        <f>IF(ISNUMBER(K4762),EXP(K4762),"")</f>
        <v/>
      </c>
      <c r="M4762" s="18" t="inlineStr">
        <is>
          <t>every value from 0 to 60 in steps of 0.1</t>
        </is>
      </c>
      <c r="N4762" s="18" t="inlineStr">
        <is>
          <t>contents|small|elevation_m</t>
        </is>
      </c>
    </row>
    <row r="4763">
      <c r="B4763" s="18" t="inlineStr">
        <is>
          <t>contents|small|elevation_m|58.1</t>
        </is>
      </c>
      <c r="C4763" s="18" t="inlineStr">
        <is>
          <t>contents</t>
        </is>
      </c>
      <c r="D4763" s="18" t="inlineStr">
        <is>
          <t>small</t>
        </is>
      </c>
      <c r="E4763" s="18" t="inlineStr">
        <is>
          <t>elevation_m</t>
        </is>
      </c>
      <c r="F4763" s="18" t="inlineStr">
        <is>
          <t>spline value</t>
        </is>
      </c>
      <c r="G4763" s="18" t="n"/>
      <c r="H4763" s="33" t="n">
        <v>58.1</v>
      </c>
      <c r="I4763" s="33" t="n"/>
      <c r="J4763" s="33" t="n"/>
      <c r="K4763" s="34" t="n">
        <v>-0.1671358393274088</v>
      </c>
      <c r="L4763" s="35">
        <f>IF(ISNUMBER(K4763),EXP(K4763),"")</f>
        <v/>
      </c>
      <c r="M4763" s="18" t="inlineStr">
        <is>
          <t>every value from 0 to 60 in steps of 0.1</t>
        </is>
      </c>
      <c r="N4763" s="18" t="inlineStr">
        <is>
          <t>contents|small|elevation_m</t>
        </is>
      </c>
    </row>
    <row r="4764">
      <c r="B4764" s="18" t="inlineStr">
        <is>
          <t>contents|small|elevation_m|58.2</t>
        </is>
      </c>
      <c r="C4764" s="18" t="inlineStr">
        <is>
          <t>contents</t>
        </is>
      </c>
      <c r="D4764" s="18" t="inlineStr">
        <is>
          <t>small</t>
        </is>
      </c>
      <c r="E4764" s="18" t="inlineStr">
        <is>
          <t>elevation_m</t>
        </is>
      </c>
      <c r="F4764" s="18" t="inlineStr">
        <is>
          <t>spline value</t>
        </is>
      </c>
      <c r="G4764" s="18" t="n"/>
      <c r="H4764" s="33" t="n">
        <v>58.2</v>
      </c>
      <c r="I4764" s="33" t="n"/>
      <c r="J4764" s="33" t="n"/>
      <c r="K4764" s="34" t="n">
        <v>-0.1665564002661201</v>
      </c>
      <c r="L4764" s="35">
        <f>IF(ISNUMBER(K4764),EXP(K4764),"")</f>
        <v/>
      </c>
      <c r="M4764" s="18" t="inlineStr">
        <is>
          <t>every value from 0 to 60 in steps of 0.1</t>
        </is>
      </c>
      <c r="N4764" s="18" t="inlineStr">
        <is>
          <t>contents|small|elevation_m</t>
        </is>
      </c>
    </row>
    <row r="4765">
      <c r="B4765" s="18" t="inlineStr">
        <is>
          <t>contents|small|elevation_m|58.3</t>
        </is>
      </c>
      <c r="C4765" s="18" t="inlineStr">
        <is>
          <t>contents</t>
        </is>
      </c>
      <c r="D4765" s="18" t="inlineStr">
        <is>
          <t>small</t>
        </is>
      </c>
      <c r="E4765" s="18" t="inlineStr">
        <is>
          <t>elevation_m</t>
        </is>
      </c>
      <c r="F4765" s="18" t="inlineStr">
        <is>
          <t>spline value</t>
        </is>
      </c>
      <c r="G4765" s="18" t="n"/>
      <c r="H4765" s="33" t="n">
        <v>58.3</v>
      </c>
      <c r="I4765" s="33" t="n"/>
      <c r="J4765" s="33" t="n"/>
      <c r="K4765" s="34" t="n">
        <v>-0.1659782029643048</v>
      </c>
      <c r="L4765" s="35">
        <f>IF(ISNUMBER(K4765),EXP(K4765),"")</f>
        <v/>
      </c>
      <c r="M4765" s="18" t="inlineStr">
        <is>
          <t>every value from 0 to 60 in steps of 0.1</t>
        </is>
      </c>
      <c r="N4765" s="18" t="inlineStr">
        <is>
          <t>contents|small|elevation_m</t>
        </is>
      </c>
    </row>
    <row r="4766">
      <c r="B4766" s="18" t="inlineStr">
        <is>
          <t>contents|small|elevation_m|58.4</t>
        </is>
      </c>
      <c r="C4766" s="18" t="inlineStr">
        <is>
          <t>contents</t>
        </is>
      </c>
      <c r="D4766" s="18" t="inlineStr">
        <is>
          <t>small</t>
        </is>
      </c>
      <c r="E4766" s="18" t="inlineStr">
        <is>
          <t>elevation_m</t>
        </is>
      </c>
      <c r="F4766" s="18" t="inlineStr">
        <is>
          <t>spline value</t>
        </is>
      </c>
      <c r="G4766" s="18" t="n"/>
      <c r="H4766" s="33" t="n">
        <v>58.4</v>
      </c>
      <c r="I4766" s="33" t="n"/>
      <c r="J4766" s="33" t="n"/>
      <c r="K4766" s="34" t="n">
        <v>-0.1654012583859075</v>
      </c>
      <c r="L4766" s="35">
        <f>IF(ISNUMBER(K4766),EXP(K4766),"")</f>
        <v/>
      </c>
      <c r="M4766" s="18" t="inlineStr">
        <is>
          <t>every value from 0 to 60 in steps of 0.1</t>
        </is>
      </c>
      <c r="N4766" s="18" t="inlineStr">
        <is>
          <t>contents|small|elevation_m</t>
        </is>
      </c>
    </row>
    <row r="4767">
      <c r="B4767" s="18" t="inlineStr">
        <is>
          <t>contents|small|elevation_m|58.5</t>
        </is>
      </c>
      <c r="C4767" s="18" t="inlineStr">
        <is>
          <t>contents</t>
        </is>
      </c>
      <c r="D4767" s="18" t="inlineStr">
        <is>
          <t>small</t>
        </is>
      </c>
      <c r="E4767" s="18" t="inlineStr">
        <is>
          <t>elevation_m</t>
        </is>
      </c>
      <c r="F4767" s="18" t="inlineStr">
        <is>
          <t>spline value</t>
        </is>
      </c>
      <c r="G4767" s="18" t="n"/>
      <c r="H4767" s="33" t="n">
        <v>58.5</v>
      </c>
      <c r="I4767" s="33" t="n"/>
      <c r="J4767" s="33" t="n"/>
      <c r="K4767" s="34" t="n">
        <v>-0.1648255774948729</v>
      </c>
      <c r="L4767" s="35">
        <f>IF(ISNUMBER(K4767),EXP(K4767),"")</f>
        <v/>
      </c>
      <c r="M4767" s="18" t="inlineStr">
        <is>
          <t>every value from 0 to 60 in steps of 0.1</t>
        </is>
      </c>
      <c r="N4767" s="18" t="inlineStr">
        <is>
          <t>contents|small|elevation_m</t>
        </is>
      </c>
    </row>
    <row r="4768">
      <c r="B4768" s="18" t="inlineStr">
        <is>
          <t>contents|small|elevation_m|58.6</t>
        </is>
      </c>
      <c r="C4768" s="18" t="inlineStr">
        <is>
          <t>contents</t>
        </is>
      </c>
      <c r="D4768" s="18" t="inlineStr">
        <is>
          <t>small</t>
        </is>
      </c>
      <c r="E4768" s="18" t="inlineStr">
        <is>
          <t>elevation_m</t>
        </is>
      </c>
      <c r="F4768" s="18" t="inlineStr">
        <is>
          <t>spline value</t>
        </is>
      </c>
      <c r="G4768" s="18" t="n"/>
      <c r="H4768" s="33" t="n">
        <v>58.6</v>
      </c>
      <c r="I4768" s="33" t="n"/>
      <c r="J4768" s="33" t="n"/>
      <c r="K4768" s="34" t="n">
        <v>-0.164251171255146</v>
      </c>
      <c r="L4768" s="35">
        <f>IF(ISNUMBER(K4768),EXP(K4768),"")</f>
        <v/>
      </c>
      <c r="M4768" s="18" t="inlineStr">
        <is>
          <t>every value from 0 to 60 in steps of 0.1</t>
        </is>
      </c>
      <c r="N4768" s="18" t="inlineStr">
        <is>
          <t>contents|small|elevation_m</t>
        </is>
      </c>
    </row>
    <row r="4769">
      <c r="B4769" s="18" t="inlineStr">
        <is>
          <t>contents|small|elevation_m|58.7</t>
        </is>
      </c>
      <c r="C4769" s="18" t="inlineStr">
        <is>
          <t>contents</t>
        </is>
      </c>
      <c r="D4769" s="18" t="inlineStr">
        <is>
          <t>small</t>
        </is>
      </c>
      <c r="E4769" s="18" t="inlineStr">
        <is>
          <t>elevation_m</t>
        </is>
      </c>
      <c r="F4769" s="18" t="inlineStr">
        <is>
          <t>spline value</t>
        </is>
      </c>
      <c r="G4769" s="18" t="n"/>
      <c r="H4769" s="33" t="n">
        <v>58.7</v>
      </c>
      <c r="I4769" s="33" t="n"/>
      <c r="J4769" s="33" t="n"/>
      <c r="K4769" s="34" t="n">
        <v>-0.1636780506306716</v>
      </c>
      <c r="L4769" s="35">
        <f>IF(ISNUMBER(K4769),EXP(K4769),"")</f>
        <v/>
      </c>
      <c r="M4769" s="18" t="inlineStr">
        <is>
          <t>every value from 0 to 60 in steps of 0.1</t>
        </is>
      </c>
      <c r="N4769" s="18" t="inlineStr">
        <is>
          <t>contents|small|elevation_m</t>
        </is>
      </c>
    </row>
    <row r="4770">
      <c r="B4770" s="18" t="inlineStr">
        <is>
          <t>contents|small|elevation_m|58.8</t>
        </is>
      </c>
      <c r="C4770" s="18" t="inlineStr">
        <is>
          <t>contents</t>
        </is>
      </c>
      <c r="D4770" s="18" t="inlineStr">
        <is>
          <t>small</t>
        </is>
      </c>
      <c r="E4770" s="18" t="inlineStr">
        <is>
          <t>elevation_m</t>
        </is>
      </c>
      <c r="F4770" s="18" t="inlineStr">
        <is>
          <t>spline value</t>
        </is>
      </c>
      <c r="G4770" s="18" t="n"/>
      <c r="H4770" s="33" t="n">
        <v>58.8</v>
      </c>
      <c r="I4770" s="33" t="n"/>
      <c r="J4770" s="33" t="n"/>
      <c r="K4770" s="34" t="n">
        <v>-0.1631062265853944</v>
      </c>
      <c r="L4770" s="35">
        <f>IF(ISNUMBER(K4770),EXP(K4770),"")</f>
        <v/>
      </c>
      <c r="M4770" s="18" t="inlineStr">
        <is>
          <t>every value from 0 to 60 in steps of 0.1</t>
        </is>
      </c>
      <c r="N4770" s="18" t="inlineStr">
        <is>
          <t>contents|small|elevation_m</t>
        </is>
      </c>
    </row>
    <row r="4771">
      <c r="B4771" s="18" t="inlineStr">
        <is>
          <t>contents|small|elevation_m|58.9</t>
        </is>
      </c>
      <c r="C4771" s="18" t="inlineStr">
        <is>
          <t>contents</t>
        </is>
      </c>
      <c r="D4771" s="18" t="inlineStr">
        <is>
          <t>small</t>
        </is>
      </c>
      <c r="E4771" s="18" t="inlineStr">
        <is>
          <t>elevation_m</t>
        </is>
      </c>
      <c r="F4771" s="18" t="inlineStr">
        <is>
          <t>spline value</t>
        </is>
      </c>
      <c r="G4771" s="18" t="n"/>
      <c r="H4771" s="33" t="n">
        <v>58.9</v>
      </c>
      <c r="I4771" s="33" t="n"/>
      <c r="J4771" s="33" t="n"/>
      <c r="K4771" s="34" t="n">
        <v>-0.1625357100832591</v>
      </c>
      <c r="L4771" s="35">
        <f>IF(ISNUMBER(K4771),EXP(K4771),"")</f>
        <v/>
      </c>
      <c r="M4771" s="18" t="inlineStr">
        <is>
          <t>every value from 0 to 60 in steps of 0.1</t>
        </is>
      </c>
      <c r="N4771" s="18" t="inlineStr">
        <is>
          <t>contents|small|elevation_m</t>
        </is>
      </c>
    </row>
    <row r="4772">
      <c r="B4772" s="18" t="inlineStr">
        <is>
          <t>contents|small|elevation_m|59.0</t>
        </is>
      </c>
      <c r="C4772" s="18" t="inlineStr">
        <is>
          <t>contents</t>
        </is>
      </c>
      <c r="D4772" s="18" t="inlineStr">
        <is>
          <t>small</t>
        </is>
      </c>
      <c r="E4772" s="18" t="inlineStr">
        <is>
          <t>elevation_m</t>
        </is>
      </c>
      <c r="F4772" s="18" t="inlineStr">
        <is>
          <t>spline value</t>
        </is>
      </c>
      <c r="G4772" s="18" t="n"/>
      <c r="H4772" s="33" t="n">
        <v>59</v>
      </c>
      <c r="I4772" s="33" t="n"/>
      <c r="J4772" s="33" t="n"/>
      <c r="K4772" s="34" t="n">
        <v>-0.1619665120882107</v>
      </c>
      <c r="L4772" s="35">
        <f>IF(ISNUMBER(K4772),EXP(K4772),"")</f>
        <v/>
      </c>
      <c r="M4772" s="18" t="inlineStr">
        <is>
          <t>every value from 0 to 60 in steps of 0.1</t>
        </is>
      </c>
      <c r="N4772" s="18" t="inlineStr">
        <is>
          <t>contents|small|elevation_m</t>
        </is>
      </c>
    </row>
    <row r="4773">
      <c r="B4773" s="18" t="inlineStr">
        <is>
          <t>contents|small|elevation_m|59.1</t>
        </is>
      </c>
      <c r="C4773" s="18" t="inlineStr">
        <is>
          <t>contents</t>
        </is>
      </c>
      <c r="D4773" s="18" t="inlineStr">
        <is>
          <t>small</t>
        </is>
      </c>
      <c r="E4773" s="18" t="inlineStr">
        <is>
          <t>elevation_m</t>
        </is>
      </c>
      <c r="F4773" s="18" t="inlineStr">
        <is>
          <t>spline value</t>
        </is>
      </c>
      <c r="G4773" s="18" t="n"/>
      <c r="H4773" s="33" t="n">
        <v>59.1</v>
      </c>
      <c r="I4773" s="33" t="n"/>
      <c r="J4773" s="33" t="n"/>
      <c r="K4773" s="34" t="n">
        <v>-0.1613986435641939</v>
      </c>
      <c r="L4773" s="35">
        <f>IF(ISNUMBER(K4773),EXP(K4773),"")</f>
        <v/>
      </c>
      <c r="M4773" s="18" t="inlineStr">
        <is>
          <t>every value from 0 to 60 in steps of 0.1</t>
        </is>
      </c>
      <c r="N4773" s="18" t="inlineStr">
        <is>
          <t>contents|small|elevation_m</t>
        </is>
      </c>
    </row>
    <row r="4774">
      <c r="B4774" s="18" t="inlineStr">
        <is>
          <t>contents|small|elevation_m|59.2</t>
        </is>
      </c>
      <c r="C4774" s="18" t="inlineStr">
        <is>
          <t>contents</t>
        </is>
      </c>
      <c r="D4774" s="18" t="inlineStr">
        <is>
          <t>small</t>
        </is>
      </c>
      <c r="E4774" s="18" t="inlineStr">
        <is>
          <t>elevation_m</t>
        </is>
      </c>
      <c r="F4774" s="18" t="inlineStr">
        <is>
          <t>spline value</t>
        </is>
      </c>
      <c r="G4774" s="18" t="n"/>
      <c r="H4774" s="33" t="n">
        <v>59.2</v>
      </c>
      <c r="I4774" s="33" t="n"/>
      <c r="J4774" s="33" t="n"/>
      <c r="K4774" s="34" t="n">
        <v>-0.1608321154751536</v>
      </c>
      <c r="L4774" s="35">
        <f>IF(ISNUMBER(K4774),EXP(K4774),"")</f>
        <v/>
      </c>
      <c r="M4774" s="18" t="inlineStr">
        <is>
          <t>every value from 0 to 60 in steps of 0.1</t>
        </is>
      </c>
      <c r="N4774" s="18" t="inlineStr">
        <is>
          <t>contents|small|elevation_m</t>
        </is>
      </c>
    </row>
    <row r="4775">
      <c r="B4775" s="18" t="inlineStr">
        <is>
          <t>contents|small|elevation_m|59.3</t>
        </is>
      </c>
      <c r="C4775" s="18" t="inlineStr">
        <is>
          <t>contents</t>
        </is>
      </c>
      <c r="D4775" s="18" t="inlineStr">
        <is>
          <t>small</t>
        </is>
      </c>
      <c r="E4775" s="18" t="inlineStr">
        <is>
          <t>elevation_m</t>
        </is>
      </c>
      <c r="F4775" s="18" t="inlineStr">
        <is>
          <t>spline value</t>
        </is>
      </c>
      <c r="G4775" s="18" t="n"/>
      <c r="H4775" s="33" t="n">
        <v>59.3</v>
      </c>
      <c r="I4775" s="33" t="n"/>
      <c r="J4775" s="33" t="n"/>
      <c r="K4775" s="34" t="n">
        <v>-0.1602669387850344</v>
      </c>
      <c r="L4775" s="35">
        <f>IF(ISNUMBER(K4775),EXP(K4775),"")</f>
        <v/>
      </c>
      <c r="M4775" s="18" t="inlineStr">
        <is>
          <t>every value from 0 to 60 in steps of 0.1</t>
        </is>
      </c>
      <c r="N4775" s="18" t="inlineStr">
        <is>
          <t>contents|small|elevation_m</t>
        </is>
      </c>
    </row>
    <row r="4776">
      <c r="B4776" s="18" t="inlineStr">
        <is>
          <t>contents|small|elevation_m|59.4</t>
        </is>
      </c>
      <c r="C4776" s="18" t="inlineStr">
        <is>
          <t>contents</t>
        </is>
      </c>
      <c r="D4776" s="18" t="inlineStr">
        <is>
          <t>small</t>
        </is>
      </c>
      <c r="E4776" s="18" t="inlineStr">
        <is>
          <t>elevation_m</t>
        </is>
      </c>
      <c r="F4776" s="18" t="inlineStr">
        <is>
          <t>spline value</t>
        </is>
      </c>
      <c r="G4776" s="18" t="n"/>
      <c r="H4776" s="33" t="n">
        <v>59.4</v>
      </c>
      <c r="I4776" s="33" t="n"/>
      <c r="J4776" s="33" t="n"/>
      <c r="K4776" s="34" t="n">
        <v>-0.1597031244577813</v>
      </c>
      <c r="L4776" s="35">
        <f>IF(ISNUMBER(K4776),EXP(K4776),"")</f>
        <v/>
      </c>
      <c r="M4776" s="18" t="inlineStr">
        <is>
          <t>every value from 0 to 60 in steps of 0.1</t>
        </is>
      </c>
      <c r="N4776" s="18" t="inlineStr">
        <is>
          <t>contents|small|elevation_m</t>
        </is>
      </c>
    </row>
    <row r="4777">
      <c r="B4777" s="18" t="inlineStr">
        <is>
          <t>contents|small|elevation_m|59.5</t>
        </is>
      </c>
      <c r="C4777" s="18" t="inlineStr">
        <is>
          <t>contents</t>
        </is>
      </c>
      <c r="D4777" s="18" t="inlineStr">
        <is>
          <t>small</t>
        </is>
      </c>
      <c r="E4777" s="18" t="inlineStr">
        <is>
          <t>elevation_m</t>
        </is>
      </c>
      <c r="F4777" s="18" t="inlineStr">
        <is>
          <t>spline value</t>
        </is>
      </c>
      <c r="G4777" s="18" t="n"/>
      <c r="H4777" s="33" t="n">
        <v>59.5</v>
      </c>
      <c r="I4777" s="33" t="n"/>
      <c r="J4777" s="33" t="n"/>
      <c r="K4777" s="34" t="n">
        <v>-0.1591406834573389</v>
      </c>
      <c r="L4777" s="35">
        <f>IF(ISNUMBER(K4777),EXP(K4777),"")</f>
        <v/>
      </c>
      <c r="M4777" s="18" t="inlineStr">
        <is>
          <t>every value from 0 to 60 in steps of 0.1</t>
        </is>
      </c>
      <c r="N4777" s="18" t="inlineStr">
        <is>
          <t>contents|small|elevation_m</t>
        </is>
      </c>
    </row>
    <row r="4778">
      <c r="B4778" s="18" t="inlineStr">
        <is>
          <t>contents|small|elevation_m|59.6</t>
        </is>
      </c>
      <c r="C4778" s="18" t="inlineStr">
        <is>
          <t>contents</t>
        </is>
      </c>
      <c r="D4778" s="18" t="inlineStr">
        <is>
          <t>small</t>
        </is>
      </c>
      <c r="E4778" s="18" t="inlineStr">
        <is>
          <t>elevation_m</t>
        </is>
      </c>
      <c r="F4778" s="18" t="inlineStr">
        <is>
          <t>spline value</t>
        </is>
      </c>
      <c r="G4778" s="18" t="n"/>
      <c r="H4778" s="33" t="n">
        <v>59.6</v>
      </c>
      <c r="I4778" s="33" t="n"/>
      <c r="J4778" s="33" t="n"/>
      <c r="K4778" s="34" t="n">
        <v>-0.1585796267476522</v>
      </c>
      <c r="L4778" s="35">
        <f>IF(ISNUMBER(K4778),EXP(K4778),"")</f>
        <v/>
      </c>
      <c r="M4778" s="18" t="inlineStr">
        <is>
          <t>every value from 0 to 60 in steps of 0.1</t>
        </is>
      </c>
      <c r="N4778" s="18" t="inlineStr">
        <is>
          <t>contents|small|elevation_m</t>
        </is>
      </c>
    </row>
    <row r="4779">
      <c r="B4779" s="18" t="inlineStr">
        <is>
          <t>contents|small|elevation_m|59.7</t>
        </is>
      </c>
      <c r="C4779" s="18" t="inlineStr">
        <is>
          <t>contents</t>
        </is>
      </c>
      <c r="D4779" s="18" t="inlineStr">
        <is>
          <t>small</t>
        </is>
      </c>
      <c r="E4779" s="18" t="inlineStr">
        <is>
          <t>elevation_m</t>
        </is>
      </c>
      <c r="F4779" s="18" t="inlineStr">
        <is>
          <t>spline value</t>
        </is>
      </c>
      <c r="G4779" s="18" t="n"/>
      <c r="H4779" s="33" t="n">
        <v>59.7</v>
      </c>
      <c r="I4779" s="33" t="n"/>
      <c r="J4779" s="33" t="n"/>
      <c r="K4779" s="34" t="n">
        <v>-0.1580199652926658</v>
      </c>
      <c r="L4779" s="35">
        <f>IF(ISNUMBER(K4779),EXP(K4779),"")</f>
        <v/>
      </c>
      <c r="M4779" s="18" t="inlineStr">
        <is>
          <t>every value from 0 to 60 in steps of 0.1</t>
        </is>
      </c>
      <c r="N4779" s="18" t="inlineStr">
        <is>
          <t>contents|small|elevation_m</t>
        </is>
      </c>
    </row>
    <row r="4780">
      <c r="B4780" s="18" t="inlineStr">
        <is>
          <t>contents|small|elevation_m|59.8</t>
        </is>
      </c>
      <c r="C4780" s="18" t="inlineStr">
        <is>
          <t>contents</t>
        </is>
      </c>
      <c r="D4780" s="18" t="inlineStr">
        <is>
          <t>small</t>
        </is>
      </c>
      <c r="E4780" s="18" t="inlineStr">
        <is>
          <t>elevation_m</t>
        </is>
      </c>
      <c r="F4780" s="18" t="inlineStr">
        <is>
          <t>spline value</t>
        </is>
      </c>
      <c r="G4780" s="18" t="n"/>
      <c r="H4780" s="33" t="n">
        <v>59.8</v>
      </c>
      <c r="I4780" s="33" t="n"/>
      <c r="J4780" s="33" t="n"/>
      <c r="K4780" s="34" t="n">
        <v>-0.1574617100563247</v>
      </c>
      <c r="L4780" s="35">
        <f>IF(ISNUMBER(K4780),EXP(K4780),"")</f>
        <v/>
      </c>
      <c r="M4780" s="18" t="inlineStr">
        <is>
          <t>every value from 0 to 60 in steps of 0.1</t>
        </is>
      </c>
      <c r="N4780" s="18" t="inlineStr">
        <is>
          <t>contents|small|elevation_m</t>
        </is>
      </c>
    </row>
    <row r="4781">
      <c r="B4781" s="18" t="inlineStr">
        <is>
          <t>contents|small|elevation_m|59.9</t>
        </is>
      </c>
      <c r="C4781" s="18" t="inlineStr">
        <is>
          <t>contents</t>
        </is>
      </c>
      <c r="D4781" s="18" t="inlineStr">
        <is>
          <t>small</t>
        </is>
      </c>
      <c r="E4781" s="18" t="inlineStr">
        <is>
          <t>elevation_m</t>
        </is>
      </c>
      <c r="F4781" s="18" t="inlineStr">
        <is>
          <t>spline value</t>
        </is>
      </c>
      <c r="G4781" s="18" t="n"/>
      <c r="H4781" s="33" t="n">
        <v>59.9</v>
      </c>
      <c r="I4781" s="33" t="n"/>
      <c r="J4781" s="33" t="n"/>
      <c r="K4781" s="34" t="n">
        <v>-0.1569048720025736</v>
      </c>
      <c r="L4781" s="35">
        <f>IF(ISNUMBER(K4781),EXP(K4781),"")</f>
        <v/>
      </c>
      <c r="M4781" s="18" t="inlineStr">
        <is>
          <t>every value from 0 to 60 in steps of 0.1</t>
        </is>
      </c>
      <c r="N4781" s="18" t="inlineStr">
        <is>
          <t>contents|small|elevation_m</t>
        </is>
      </c>
    </row>
    <row r="4782">
      <c r="B4782" s="18" t="inlineStr">
        <is>
          <t>contents|small|elevation_m|60.0</t>
        </is>
      </c>
      <c r="C4782" s="18" t="inlineStr">
        <is>
          <t>contents</t>
        </is>
      </c>
      <c r="D4782" s="18" t="inlineStr">
        <is>
          <t>small</t>
        </is>
      </c>
      <c r="E4782" s="18" t="inlineStr">
        <is>
          <t>elevation_m</t>
        </is>
      </c>
      <c r="F4782" s="18" t="inlineStr">
        <is>
          <t>spline value</t>
        </is>
      </c>
      <c r="G4782" s="18" t="n"/>
      <c r="H4782" s="33" t="n">
        <v>60</v>
      </c>
      <c r="I4782" s="33" t="n"/>
      <c r="J4782" s="33" t="n"/>
      <c r="K4782" s="34" t="n">
        <v>-0.1563494620953573</v>
      </c>
      <c r="L4782" s="35">
        <f>IF(ISNUMBER(K4782),EXP(K4782),"")</f>
        <v/>
      </c>
      <c r="M4782" s="18" t="inlineStr">
        <is>
          <t>every value from 0 to 60 in steps of 0.1</t>
        </is>
      </c>
      <c r="N4782" s="18" t="inlineStr">
        <is>
          <t>contents|small|elevation_m</t>
        </is>
      </c>
    </row>
    <row r="4783">
      <c r="B4783" s="18" t="inlineStr">
        <is>
          <t>contents|small|elevation_m|MISSING</t>
        </is>
      </c>
      <c r="C4783" s="18" t="inlineStr">
        <is>
          <t>contents</t>
        </is>
      </c>
      <c r="D4783" s="18" t="inlineStr">
        <is>
          <t>small</t>
        </is>
      </c>
      <c r="E4783" s="18" t="inlineStr">
        <is>
          <t>elevation_m</t>
        </is>
      </c>
      <c r="F4783" s="18" t="inlineStr">
        <is>
          <t>spline missing</t>
        </is>
      </c>
      <c r="G4783" s="18" t="inlineStr">
        <is>
          <t>MISSING</t>
        </is>
      </c>
      <c r="H4783" s="33" t="n"/>
      <c r="I4783" s="33" t="n"/>
      <c r="J4783" s="33" t="n"/>
      <c r="K4783" s="34" t="n">
        <v>0</v>
      </c>
      <c r="L4783" s="35">
        <f>IF(ISNUMBER(K4783),EXP(K4783),"")</f>
        <v/>
      </c>
      <c r="M4783" s="18" t="inlineStr">
        <is>
          <t>no missing values in the developed fit, so a missing value contributes 0</t>
        </is>
      </c>
      <c r="N4783" s="18" t="inlineStr">
        <is>
          <t>contents|small|elevation_m</t>
        </is>
      </c>
    </row>
    <row r="4784">
      <c r="B4784" s="18" t="inlineStr">
        <is>
          <t>contents|small|distance_to_river_km|0.01</t>
        </is>
      </c>
      <c r="C4784" s="18" t="inlineStr">
        <is>
          <t>contents</t>
        </is>
      </c>
      <c r="D4784" s="18" t="inlineStr">
        <is>
          <t>small</t>
        </is>
      </c>
      <c r="E4784" s="18" t="inlineStr">
        <is>
          <t>distance_to_river_km</t>
        </is>
      </c>
      <c r="F4784" s="18" t="inlineStr">
        <is>
          <t>spline value</t>
        </is>
      </c>
      <c r="G4784" s="18" t="n"/>
      <c r="H4784" s="33" t="n">
        <v>0.01</v>
      </c>
      <c r="I4784" s="33" t="n"/>
      <c r="J4784" s="33" t="n"/>
      <c r="K4784" s="34" t="n">
        <v>0.1070376469888628</v>
      </c>
      <c r="L4784" s="35">
        <f>IF(ISNUMBER(K4784),EXP(K4784),"")</f>
        <v/>
      </c>
      <c r="M4784" s="18" t="inlineStr">
        <is>
          <t>every value from 0.01 to 30 in steps of 0.01</t>
        </is>
      </c>
      <c r="N4784" s="18" t="inlineStr">
        <is>
          <t>contents|small|distance_to_river_km</t>
        </is>
      </c>
    </row>
    <row r="4785">
      <c r="B4785" s="18" t="inlineStr">
        <is>
          <t>contents|small|distance_to_river_km|0.02</t>
        </is>
      </c>
      <c r="C4785" s="18" t="inlineStr">
        <is>
          <t>contents</t>
        </is>
      </c>
      <c r="D4785" s="18" t="inlineStr">
        <is>
          <t>small</t>
        </is>
      </c>
      <c r="E4785" s="18" t="inlineStr">
        <is>
          <t>distance_to_river_km</t>
        </is>
      </c>
      <c r="F4785" s="18" t="inlineStr">
        <is>
          <t>spline value</t>
        </is>
      </c>
      <c r="G4785" s="18" t="n"/>
      <c r="H4785" s="33" t="n">
        <v>0.02</v>
      </c>
      <c r="I4785" s="33" t="n"/>
      <c r="J4785" s="33" t="n"/>
      <c r="K4785" s="34" t="n">
        <v>0.1037283737216018</v>
      </c>
      <c r="L4785" s="35">
        <f>IF(ISNUMBER(K4785),EXP(K4785),"")</f>
        <v/>
      </c>
      <c r="M4785" s="18" t="inlineStr">
        <is>
          <t>every value from 0.01 to 30 in steps of 0.01</t>
        </is>
      </c>
      <c r="N4785" s="18" t="inlineStr">
        <is>
          <t>contents|small|distance_to_river_km</t>
        </is>
      </c>
    </row>
    <row r="4786">
      <c r="B4786" s="18" t="inlineStr">
        <is>
          <t>contents|small|distance_to_river_km|0.03</t>
        </is>
      </c>
      <c r="C4786" s="18" t="inlineStr">
        <is>
          <t>contents</t>
        </is>
      </c>
      <c r="D4786" s="18" t="inlineStr">
        <is>
          <t>small</t>
        </is>
      </c>
      <c r="E4786" s="18" t="inlineStr">
        <is>
          <t>distance_to_river_km</t>
        </is>
      </c>
      <c r="F4786" s="18" t="inlineStr">
        <is>
          <t>spline value</t>
        </is>
      </c>
      <c r="G4786" s="18" t="n"/>
      <c r="H4786" s="33" t="n">
        <v>0.03</v>
      </c>
      <c r="I4786" s="33" t="n"/>
      <c r="J4786" s="33" t="n"/>
      <c r="K4786" s="34" t="n">
        <v>0.1004715235407521</v>
      </c>
      <c r="L4786" s="35">
        <f>IF(ISNUMBER(K4786),EXP(K4786),"")</f>
        <v/>
      </c>
      <c r="M4786" s="18" t="inlineStr">
        <is>
          <t>every value from 0.01 to 30 in steps of 0.01</t>
        </is>
      </c>
      <c r="N4786" s="18" t="inlineStr">
        <is>
          <t>contents|small|distance_to_river_km</t>
        </is>
      </c>
    </row>
    <row r="4787">
      <c r="B4787" s="18" t="inlineStr">
        <is>
          <t>contents|small|distance_to_river_km|0.04</t>
        </is>
      </c>
      <c r="C4787" s="18" t="inlineStr">
        <is>
          <t>contents</t>
        </is>
      </c>
      <c r="D4787" s="18" t="inlineStr">
        <is>
          <t>small</t>
        </is>
      </c>
      <c r="E4787" s="18" t="inlineStr">
        <is>
          <t>distance_to_river_km</t>
        </is>
      </c>
      <c r="F4787" s="18" t="inlineStr">
        <is>
          <t>spline value</t>
        </is>
      </c>
      <c r="G4787" s="18" t="n"/>
      <c r="H4787" s="33" t="n">
        <v>0.04</v>
      </c>
      <c r="I4787" s="33" t="n"/>
      <c r="J4787" s="33" t="n"/>
      <c r="K4787" s="34" t="n">
        <v>0.09726670988839642</v>
      </c>
      <c r="L4787" s="35">
        <f>IF(ISNUMBER(K4787),EXP(K4787),"")</f>
        <v/>
      </c>
      <c r="M4787" s="18" t="inlineStr">
        <is>
          <t>every value from 0.01 to 30 in steps of 0.01</t>
        </is>
      </c>
      <c r="N4787" s="18" t="inlineStr">
        <is>
          <t>contents|small|distance_to_river_km</t>
        </is>
      </c>
    </row>
    <row r="4788">
      <c r="B4788" s="18" t="inlineStr">
        <is>
          <t>contents|small|distance_to_river_km|0.05</t>
        </is>
      </c>
      <c r="C4788" s="18" t="inlineStr">
        <is>
          <t>contents</t>
        </is>
      </c>
      <c r="D4788" s="18" t="inlineStr">
        <is>
          <t>small</t>
        </is>
      </c>
      <c r="E4788" s="18" t="inlineStr">
        <is>
          <t>distance_to_river_km</t>
        </is>
      </c>
      <c r="F4788" s="18" t="inlineStr">
        <is>
          <t>spline value</t>
        </is>
      </c>
      <c r="G4788" s="18" t="n"/>
      <c r="H4788" s="33" t="n">
        <v>0.05</v>
      </c>
      <c r="I4788" s="33" t="n"/>
      <c r="J4788" s="33" t="n"/>
      <c r="K4788" s="34" t="n">
        <v>0.09411354620661742</v>
      </c>
      <c r="L4788" s="35">
        <f>IF(ISNUMBER(K4788),EXP(K4788),"")</f>
        <v/>
      </c>
      <c r="M4788" s="18" t="inlineStr">
        <is>
          <t>every value from 0.01 to 30 in steps of 0.01</t>
        </is>
      </c>
      <c r="N4788" s="18" t="inlineStr">
        <is>
          <t>contents|small|distance_to_river_km</t>
        </is>
      </c>
    </row>
    <row r="4789">
      <c r="B4789" s="18" t="inlineStr">
        <is>
          <t>contents|small|distance_to_river_km|0.06</t>
        </is>
      </c>
      <c r="C4789" s="18" t="inlineStr">
        <is>
          <t>contents</t>
        </is>
      </c>
      <c r="D4789" s="18" t="inlineStr">
        <is>
          <t>small</t>
        </is>
      </c>
      <c r="E4789" s="18" t="inlineStr">
        <is>
          <t>distance_to_river_km</t>
        </is>
      </c>
      <c r="F4789" s="18" t="inlineStr">
        <is>
          <t>spline value</t>
        </is>
      </c>
      <c r="G4789" s="18" t="n"/>
      <c r="H4789" s="33" t="n">
        <v>0.06</v>
      </c>
      <c r="I4789" s="33" t="n"/>
      <c r="J4789" s="33" t="n"/>
      <c r="K4789" s="34" t="n">
        <v>0.0910116459374978</v>
      </c>
      <c r="L4789" s="35">
        <f>IF(ISNUMBER(K4789),EXP(K4789),"")</f>
        <v/>
      </c>
      <c r="M4789" s="18" t="inlineStr">
        <is>
          <t>every value from 0.01 to 30 in steps of 0.01</t>
        </is>
      </c>
      <c r="N4789" s="18" t="inlineStr">
        <is>
          <t>contents|small|distance_to_river_km</t>
        </is>
      </c>
    </row>
    <row r="4790">
      <c r="B4790" s="18" t="inlineStr">
        <is>
          <t>contents|small|distance_to_river_km|0.07</t>
        </is>
      </c>
      <c r="C4790" s="18" t="inlineStr">
        <is>
          <t>contents</t>
        </is>
      </c>
      <c r="D4790" s="18" t="inlineStr">
        <is>
          <t>small</t>
        </is>
      </c>
      <c r="E4790" s="18" t="inlineStr">
        <is>
          <t>distance_to_river_km</t>
        </is>
      </c>
      <c r="F4790" s="18" t="inlineStr">
        <is>
          <t>spline value</t>
        </is>
      </c>
      <c r="G4790" s="18" t="n"/>
      <c r="H4790" s="33" t="n">
        <v>0.07000000000000001</v>
      </c>
      <c r="I4790" s="33" t="n"/>
      <c r="J4790" s="33" t="n"/>
      <c r="K4790" s="34" t="n">
        <v>0.08796062252312026</v>
      </c>
      <c r="L4790" s="35">
        <f>IF(ISNUMBER(K4790),EXP(K4790),"")</f>
        <v/>
      </c>
      <c r="M4790" s="18" t="inlineStr">
        <is>
          <t>every value from 0.01 to 30 in steps of 0.01</t>
        </is>
      </c>
      <c r="N4790" s="18" t="inlineStr">
        <is>
          <t>contents|small|distance_to_river_km</t>
        </is>
      </c>
    </row>
    <row r="4791">
      <c r="B4791" s="18" t="inlineStr">
        <is>
          <t>contents|small|distance_to_river_km|0.08</t>
        </is>
      </c>
      <c r="C4791" s="18" t="inlineStr">
        <is>
          <t>contents</t>
        </is>
      </c>
      <c r="D4791" s="18" t="inlineStr">
        <is>
          <t>small</t>
        </is>
      </c>
      <c r="E4791" s="18" t="inlineStr">
        <is>
          <t>distance_to_river_km</t>
        </is>
      </c>
      <c r="F4791" s="18" t="inlineStr">
        <is>
          <t>spline value</t>
        </is>
      </c>
      <c r="G4791" s="18" t="n"/>
      <c r="H4791" s="33" t="n">
        <v>0.08</v>
      </c>
      <c r="I4791" s="33" t="n"/>
      <c r="J4791" s="33" t="n"/>
      <c r="K4791" s="34" t="n">
        <v>0.08496008940556739</v>
      </c>
      <c r="L4791" s="35">
        <f>IF(ISNUMBER(K4791),EXP(K4791),"")</f>
        <v/>
      </c>
      <c r="M4791" s="18" t="inlineStr">
        <is>
          <t>every value from 0.01 to 30 in steps of 0.01</t>
        </is>
      </c>
      <c r="N4791" s="18" t="inlineStr">
        <is>
          <t>contents|small|distance_to_river_km</t>
        </is>
      </c>
    </row>
    <row r="4792">
      <c r="B4792" s="18" t="inlineStr">
        <is>
          <t>contents|small|distance_to_river_km|0.09</t>
        </is>
      </c>
      <c r="C4792" s="18" t="inlineStr">
        <is>
          <t>contents</t>
        </is>
      </c>
      <c r="D4792" s="18" t="inlineStr">
        <is>
          <t>small</t>
        </is>
      </c>
      <c r="E4792" s="18" t="inlineStr">
        <is>
          <t>distance_to_river_km</t>
        </is>
      </c>
      <c r="F4792" s="18" t="inlineStr">
        <is>
          <t>spline value</t>
        </is>
      </c>
      <c r="G4792" s="18" t="n"/>
      <c r="H4792" s="33" t="n">
        <v>0.09</v>
      </c>
      <c r="I4792" s="33" t="n"/>
      <c r="J4792" s="33" t="n"/>
      <c r="K4792" s="34" t="n">
        <v>0.08200966002692192</v>
      </c>
      <c r="L4792" s="35">
        <f>IF(ISNUMBER(K4792),EXP(K4792),"")</f>
        <v/>
      </c>
      <c r="M4792" s="18" t="inlineStr">
        <is>
          <t>every value from 0.01 to 30 in steps of 0.01</t>
        </is>
      </c>
      <c r="N4792" s="18" t="inlineStr">
        <is>
          <t>contents|small|distance_to_river_km</t>
        </is>
      </c>
    </row>
    <row r="4793">
      <c r="B4793" s="18" t="inlineStr">
        <is>
          <t>contents|small|distance_to_river_km|0.10</t>
        </is>
      </c>
      <c r="C4793" s="18" t="inlineStr">
        <is>
          <t>contents</t>
        </is>
      </c>
      <c r="D4793" s="18" t="inlineStr">
        <is>
          <t>small</t>
        </is>
      </c>
      <c r="E4793" s="18" t="inlineStr">
        <is>
          <t>distance_to_river_km</t>
        </is>
      </c>
      <c r="F4793" s="18" t="inlineStr">
        <is>
          <t>spline value</t>
        </is>
      </c>
      <c r="G4793" s="18" t="n"/>
      <c r="H4793" s="33" t="n">
        <v>0.1</v>
      </c>
      <c r="I4793" s="33" t="n"/>
      <c r="J4793" s="33" t="n"/>
      <c r="K4793" s="34" t="n">
        <v>0.07910894782926649</v>
      </c>
      <c r="L4793" s="35">
        <f>IF(ISNUMBER(K4793),EXP(K4793),"")</f>
        <v/>
      </c>
      <c r="M4793" s="18" t="inlineStr">
        <is>
          <t>every value from 0.01 to 30 in steps of 0.01</t>
        </is>
      </c>
      <c r="N4793" s="18" t="inlineStr">
        <is>
          <t>contents|small|distance_to_river_km</t>
        </is>
      </c>
    </row>
    <row r="4794">
      <c r="B4794" s="18" t="inlineStr">
        <is>
          <t>contents|small|distance_to_river_km|0.11</t>
        </is>
      </c>
      <c r="C4794" s="18" t="inlineStr">
        <is>
          <t>contents</t>
        </is>
      </c>
      <c r="D4794" s="18" t="inlineStr">
        <is>
          <t>small</t>
        </is>
      </c>
      <c r="E4794" s="18" t="inlineStr">
        <is>
          <t>distance_to_river_km</t>
        </is>
      </c>
      <c r="F4794" s="18" t="inlineStr">
        <is>
          <t>spline value</t>
        </is>
      </c>
      <c r="G4794" s="18" t="n"/>
      <c r="H4794" s="33" t="n">
        <v>0.11</v>
      </c>
      <c r="I4794" s="33" t="n"/>
      <c r="J4794" s="33" t="n"/>
      <c r="K4794" s="34" t="n">
        <v>0.07625756625468383</v>
      </c>
      <c r="L4794" s="35">
        <f>IF(ISNUMBER(K4794),EXP(K4794),"")</f>
        <v/>
      </c>
      <c r="M4794" s="18" t="inlineStr">
        <is>
          <t>every value from 0.01 to 30 in steps of 0.01</t>
        </is>
      </c>
      <c r="N4794" s="18" t="inlineStr">
        <is>
          <t>contents|small|distance_to_river_km</t>
        </is>
      </c>
    </row>
    <row r="4795">
      <c r="B4795" s="18" t="inlineStr">
        <is>
          <t>contents|small|distance_to_river_km|0.12</t>
        </is>
      </c>
      <c r="C4795" s="18" t="inlineStr">
        <is>
          <t>contents</t>
        </is>
      </c>
      <c r="D4795" s="18" t="inlineStr">
        <is>
          <t>small</t>
        </is>
      </c>
      <c r="E4795" s="18" t="inlineStr">
        <is>
          <t>distance_to_river_km</t>
        </is>
      </c>
      <c r="F4795" s="18" t="inlineStr">
        <is>
          <t>spline value</t>
        </is>
      </c>
      <c r="G4795" s="18" t="n"/>
      <c r="H4795" s="33" t="n">
        <v>0.12</v>
      </c>
      <c r="I4795" s="33" t="n"/>
      <c r="J4795" s="33" t="n"/>
      <c r="K4795" s="34" t="n">
        <v>0.07345512874525653</v>
      </c>
      <c r="L4795" s="35">
        <f>IF(ISNUMBER(K4795),EXP(K4795),"")</f>
        <v/>
      </c>
      <c r="M4795" s="18" t="inlineStr">
        <is>
          <t>every value from 0.01 to 30 in steps of 0.01</t>
        </is>
      </c>
      <c r="N4795" s="18" t="inlineStr">
        <is>
          <t>contents|small|distance_to_river_km</t>
        </is>
      </c>
    </row>
    <row r="4796">
      <c r="B4796" s="18" t="inlineStr">
        <is>
          <t>contents|small|distance_to_river_km|0.13</t>
        </is>
      </c>
      <c r="C4796" s="18" t="inlineStr">
        <is>
          <t>contents</t>
        </is>
      </c>
      <c r="D4796" s="18" t="inlineStr">
        <is>
          <t>small</t>
        </is>
      </c>
      <c r="E4796" s="18" t="inlineStr">
        <is>
          <t>distance_to_river_km</t>
        </is>
      </c>
      <c r="F4796" s="18" t="inlineStr">
        <is>
          <t>spline value</t>
        </is>
      </c>
      <c r="G4796" s="18" t="n"/>
      <c r="H4796" s="33" t="n">
        <v>0.13</v>
      </c>
      <c r="I4796" s="33" t="n"/>
      <c r="J4796" s="33" t="n"/>
      <c r="K4796" s="34" t="n">
        <v>0.07070124874306737</v>
      </c>
      <c r="L4796" s="35">
        <f>IF(ISNUMBER(K4796),EXP(K4796),"")</f>
        <v/>
      </c>
      <c r="M4796" s="18" t="inlineStr">
        <is>
          <t>every value from 0.01 to 30 in steps of 0.01</t>
        </is>
      </c>
      <c r="N4796" s="18" t="inlineStr">
        <is>
          <t>contents|small|distance_to_river_km</t>
        </is>
      </c>
    </row>
    <row r="4797">
      <c r="B4797" s="18" t="inlineStr">
        <is>
          <t>contents|small|distance_to_river_km|0.14</t>
        </is>
      </c>
      <c r="C4797" s="18" t="inlineStr">
        <is>
          <t>contents</t>
        </is>
      </c>
      <c r="D4797" s="18" t="inlineStr">
        <is>
          <t>small</t>
        </is>
      </c>
      <c r="E4797" s="18" t="inlineStr">
        <is>
          <t>distance_to_river_km</t>
        </is>
      </c>
      <c r="F4797" s="18" t="inlineStr">
        <is>
          <t>spline value</t>
        </is>
      </c>
      <c r="G4797" s="18" t="n"/>
      <c r="H4797" s="33" t="n">
        <v>0.14</v>
      </c>
      <c r="I4797" s="33" t="n"/>
      <c r="J4797" s="33" t="n"/>
      <c r="K4797" s="34" t="n">
        <v>0.06799553969019882</v>
      </c>
      <c r="L4797" s="35">
        <f>IF(ISNUMBER(K4797),EXP(K4797),"")</f>
        <v/>
      </c>
      <c r="M4797" s="18" t="inlineStr">
        <is>
          <t>every value from 0.01 to 30 in steps of 0.01</t>
        </is>
      </c>
      <c r="N4797" s="18" t="inlineStr">
        <is>
          <t>contents|small|distance_to_river_km</t>
        </is>
      </c>
    </row>
    <row r="4798">
      <c r="B4798" s="18" t="inlineStr">
        <is>
          <t>contents|small|distance_to_river_km|0.15</t>
        </is>
      </c>
      <c r="C4798" s="18" t="inlineStr">
        <is>
          <t>contents</t>
        </is>
      </c>
      <c r="D4798" s="18" t="inlineStr">
        <is>
          <t>small</t>
        </is>
      </c>
      <c r="E4798" s="18" t="inlineStr">
        <is>
          <t>distance_to_river_km</t>
        </is>
      </c>
      <c r="F4798" s="18" t="inlineStr">
        <is>
          <t>spline value</t>
        </is>
      </c>
      <c r="G4798" s="18" t="n"/>
      <c r="H4798" s="33" t="n">
        <v>0.15</v>
      </c>
      <c r="I4798" s="33" t="n"/>
      <c r="J4798" s="33" t="n"/>
      <c r="K4798" s="34" t="n">
        <v>0.06533761502873385</v>
      </c>
      <c r="L4798" s="35">
        <f>IF(ISNUMBER(K4798),EXP(K4798),"")</f>
        <v/>
      </c>
      <c r="M4798" s="18" t="inlineStr">
        <is>
          <t>every value from 0.01 to 30 in steps of 0.01</t>
        </is>
      </c>
      <c r="N4798" s="18" t="inlineStr">
        <is>
          <t>contents|small|distance_to_river_km</t>
        </is>
      </c>
    </row>
    <row r="4799">
      <c r="B4799" s="18" t="inlineStr">
        <is>
          <t>contents|small|distance_to_river_km|0.16</t>
        </is>
      </c>
      <c r="C4799" s="18" t="inlineStr">
        <is>
          <t>contents</t>
        </is>
      </c>
      <c r="D4799" s="18" t="inlineStr">
        <is>
          <t>small</t>
        </is>
      </c>
      <c r="E4799" s="18" t="inlineStr">
        <is>
          <t>distance_to_river_km</t>
        </is>
      </c>
      <c r="F4799" s="18" t="inlineStr">
        <is>
          <t>spline value</t>
        </is>
      </c>
      <c r="G4799" s="18" t="n"/>
      <c r="H4799" s="33" t="n">
        <v>0.16</v>
      </c>
      <c r="I4799" s="33" t="n"/>
      <c r="J4799" s="33" t="n"/>
      <c r="K4799" s="34" t="n">
        <v>0.06272708820075483</v>
      </c>
      <c r="L4799" s="35">
        <f>IF(ISNUMBER(K4799),EXP(K4799),"")</f>
        <v/>
      </c>
      <c r="M4799" s="18" t="inlineStr">
        <is>
          <t>every value from 0.01 to 30 in steps of 0.01</t>
        </is>
      </c>
      <c r="N4799" s="18" t="inlineStr">
        <is>
          <t>contents|small|distance_to_river_km</t>
        </is>
      </c>
    </row>
    <row r="4800">
      <c r="B4800" s="18" t="inlineStr">
        <is>
          <t>contents|small|distance_to_river_km|0.17</t>
        </is>
      </c>
      <c r="C4800" s="18" t="inlineStr">
        <is>
          <t>contents</t>
        </is>
      </c>
      <c r="D4800" s="18" t="inlineStr">
        <is>
          <t>small</t>
        </is>
      </c>
      <c r="E4800" s="18" t="inlineStr">
        <is>
          <t>distance_to_river_km</t>
        </is>
      </c>
      <c r="F4800" s="18" t="inlineStr">
        <is>
          <t>spline value</t>
        </is>
      </c>
      <c r="G4800" s="18" t="n"/>
      <c r="H4800" s="33" t="n">
        <v>0.17</v>
      </c>
      <c r="I4800" s="33" t="n"/>
      <c r="J4800" s="33" t="n"/>
      <c r="K4800" s="34" t="n">
        <v>0.06016357264834459</v>
      </c>
      <c r="L4800" s="35">
        <f>IF(ISNUMBER(K4800),EXP(K4800),"")</f>
        <v/>
      </c>
      <c r="M4800" s="18" t="inlineStr">
        <is>
          <t>every value from 0.01 to 30 in steps of 0.01</t>
        </is>
      </c>
      <c r="N4800" s="18" t="inlineStr">
        <is>
          <t>contents|small|distance_to_river_km</t>
        </is>
      </c>
    </row>
    <row r="4801">
      <c r="B4801" s="18" t="inlineStr">
        <is>
          <t>contents|small|distance_to_river_km|0.18</t>
        </is>
      </c>
      <c r="C4801" s="18" t="inlineStr">
        <is>
          <t>contents</t>
        </is>
      </c>
      <c r="D4801" s="18" t="inlineStr">
        <is>
          <t>small</t>
        </is>
      </c>
      <c r="E4801" s="18" t="inlineStr">
        <is>
          <t>distance_to_river_km</t>
        </is>
      </c>
      <c r="F4801" s="18" t="inlineStr">
        <is>
          <t>spline value</t>
        </is>
      </c>
      <c r="G4801" s="18" t="n"/>
      <c r="H4801" s="33" t="n">
        <v>0.18</v>
      </c>
      <c r="I4801" s="33" t="n"/>
      <c r="J4801" s="33" t="n"/>
      <c r="K4801" s="34" t="n">
        <v>0.0576466818135858</v>
      </c>
      <c r="L4801" s="35">
        <f>IF(ISNUMBER(K4801),EXP(K4801),"")</f>
        <v/>
      </c>
      <c r="M4801" s="18" t="inlineStr">
        <is>
          <t>every value from 0.01 to 30 in steps of 0.01</t>
        </is>
      </c>
      <c r="N4801" s="18" t="inlineStr">
        <is>
          <t>contents|small|distance_to_river_km</t>
        </is>
      </c>
    </row>
    <row r="4802">
      <c r="B4802" s="18" t="inlineStr">
        <is>
          <t>contents|small|distance_to_river_km|0.19</t>
        </is>
      </c>
      <c r="C4802" s="18" t="inlineStr">
        <is>
          <t>contents</t>
        </is>
      </c>
      <c r="D4802" s="18" t="inlineStr">
        <is>
          <t>small</t>
        </is>
      </c>
      <c r="E4802" s="18" t="inlineStr">
        <is>
          <t>distance_to_river_km</t>
        </is>
      </c>
      <c r="F4802" s="18" t="inlineStr">
        <is>
          <t>spline value</t>
        </is>
      </c>
      <c r="G4802" s="18" t="n"/>
      <c r="H4802" s="33" t="n">
        <v>0.19</v>
      </c>
      <c r="I4802" s="33" t="n"/>
      <c r="J4802" s="33" t="n"/>
      <c r="K4802" s="34" t="n">
        <v>0.05517602913856107</v>
      </c>
      <c r="L4802" s="35">
        <f>IF(ISNUMBER(K4802),EXP(K4802),"")</f>
        <v/>
      </c>
      <c r="M4802" s="18" t="inlineStr">
        <is>
          <t>every value from 0.01 to 30 in steps of 0.01</t>
        </is>
      </c>
      <c r="N4802" s="18" t="inlineStr">
        <is>
          <t>contents|small|distance_to_river_km</t>
        </is>
      </c>
    </row>
    <row r="4803">
      <c r="B4803" s="18" t="inlineStr">
        <is>
          <t>contents|small|distance_to_river_km|0.20</t>
        </is>
      </c>
      <c r="C4803" s="18" t="inlineStr">
        <is>
          <t>contents</t>
        </is>
      </c>
      <c r="D4803" s="18" t="inlineStr">
        <is>
          <t>small</t>
        </is>
      </c>
      <c r="E4803" s="18" t="inlineStr">
        <is>
          <t>distance_to_river_km</t>
        </is>
      </c>
      <c r="F4803" s="18" t="inlineStr">
        <is>
          <t>spline value</t>
        </is>
      </c>
      <c r="G4803" s="18" t="n"/>
      <c r="H4803" s="33" t="n">
        <v>0.2</v>
      </c>
      <c r="I4803" s="33" t="n"/>
      <c r="J4803" s="33" t="n"/>
      <c r="K4803" s="34" t="n">
        <v>0.05275122806535315</v>
      </c>
      <c r="L4803" s="35">
        <f>IF(ISNUMBER(K4803),EXP(K4803),"")</f>
        <v/>
      </c>
      <c r="M4803" s="18" t="inlineStr">
        <is>
          <t>every value from 0.01 to 30 in steps of 0.01</t>
        </is>
      </c>
      <c r="N4803" s="18" t="inlineStr">
        <is>
          <t>contents|small|distance_to_river_km</t>
        </is>
      </c>
    </row>
    <row r="4804">
      <c r="B4804" s="18" t="inlineStr">
        <is>
          <t>contents|small|distance_to_river_km|0.21</t>
        </is>
      </c>
      <c r="C4804" s="18" t="inlineStr">
        <is>
          <t>contents</t>
        </is>
      </c>
      <c r="D4804" s="18" t="inlineStr">
        <is>
          <t>small</t>
        </is>
      </c>
      <c r="E4804" s="18" t="inlineStr">
        <is>
          <t>distance_to_river_km</t>
        </is>
      </c>
      <c r="F4804" s="18" t="inlineStr">
        <is>
          <t>spline value</t>
        </is>
      </c>
      <c r="G4804" s="18" t="n"/>
      <c r="H4804" s="33" t="n">
        <v>0.21</v>
      </c>
      <c r="I4804" s="33" t="n"/>
      <c r="J4804" s="33" t="n"/>
      <c r="K4804" s="34" t="n">
        <v>0.05037189203604465</v>
      </c>
      <c r="L4804" s="35">
        <f>IF(ISNUMBER(K4804),EXP(K4804),"")</f>
        <v/>
      </c>
      <c r="M4804" s="18" t="inlineStr">
        <is>
          <t>every value from 0.01 to 30 in steps of 0.01</t>
        </is>
      </c>
      <c r="N4804" s="18" t="inlineStr">
        <is>
          <t>contents|small|distance_to_river_km</t>
        </is>
      </c>
    </row>
    <row r="4805">
      <c r="B4805" s="18" t="inlineStr">
        <is>
          <t>contents|small|distance_to_river_km|0.22</t>
        </is>
      </c>
      <c r="C4805" s="18" t="inlineStr">
        <is>
          <t>contents</t>
        </is>
      </c>
      <c r="D4805" s="18" t="inlineStr">
        <is>
          <t>small</t>
        </is>
      </c>
      <c r="E4805" s="18" t="inlineStr">
        <is>
          <t>distance_to_river_km</t>
        </is>
      </c>
      <c r="F4805" s="18" t="inlineStr">
        <is>
          <t>spline value</t>
        </is>
      </c>
      <c r="G4805" s="18" t="n"/>
      <c r="H4805" s="33" t="n">
        <v>0.22</v>
      </c>
      <c r="I4805" s="33" t="n"/>
      <c r="J4805" s="33" t="n"/>
      <c r="K4805" s="34" t="n">
        <v>0.04803763449271826</v>
      </c>
      <c r="L4805" s="35">
        <f>IF(ISNUMBER(K4805),EXP(K4805),"")</f>
        <v/>
      </c>
      <c r="M4805" s="18" t="inlineStr">
        <is>
          <t>every value from 0.01 to 30 in steps of 0.01</t>
        </is>
      </c>
      <c r="N4805" s="18" t="inlineStr">
        <is>
          <t>contents|small|distance_to_river_km</t>
        </is>
      </c>
    </row>
    <row r="4806">
      <c r="B4806" s="18" t="inlineStr">
        <is>
          <t>contents|small|distance_to_river_km|0.23</t>
        </is>
      </c>
      <c r="C4806" s="18" t="inlineStr">
        <is>
          <t>contents</t>
        </is>
      </c>
      <c r="D4806" s="18" t="inlineStr">
        <is>
          <t>small</t>
        </is>
      </c>
      <c r="E4806" s="18" t="inlineStr">
        <is>
          <t>distance_to_river_km</t>
        </is>
      </c>
      <c r="F4806" s="18" t="inlineStr">
        <is>
          <t>spline value</t>
        </is>
      </c>
      <c r="G4806" s="18" t="n"/>
      <c r="H4806" s="33" t="n">
        <v>0.23</v>
      </c>
      <c r="I4806" s="33" t="n"/>
      <c r="J4806" s="33" t="n"/>
      <c r="K4806" s="34" t="n">
        <v>0.04574806887745665</v>
      </c>
      <c r="L4806" s="35">
        <f>IF(ISNUMBER(K4806),EXP(K4806),"")</f>
        <v/>
      </c>
      <c r="M4806" s="18" t="inlineStr">
        <is>
          <t>every value from 0.01 to 30 in steps of 0.01</t>
        </is>
      </c>
      <c r="N4806" s="18" t="inlineStr">
        <is>
          <t>contents|small|distance_to_river_km</t>
        </is>
      </c>
    </row>
    <row r="4807">
      <c r="B4807" s="18" t="inlineStr">
        <is>
          <t>contents|small|distance_to_river_km|0.24</t>
        </is>
      </c>
      <c r="C4807" s="18" t="inlineStr">
        <is>
          <t>contents</t>
        </is>
      </c>
      <c r="D4807" s="18" t="inlineStr">
        <is>
          <t>small</t>
        </is>
      </c>
      <c r="E4807" s="18" t="inlineStr">
        <is>
          <t>distance_to_river_km</t>
        </is>
      </c>
      <c r="F4807" s="18" t="inlineStr">
        <is>
          <t>spline value</t>
        </is>
      </c>
      <c r="G4807" s="18" t="n"/>
      <c r="H4807" s="33" t="n">
        <v>0.24</v>
      </c>
      <c r="I4807" s="33" t="n"/>
      <c r="J4807" s="33" t="n"/>
      <c r="K4807" s="34" t="n">
        <v>0.04350280863234252</v>
      </c>
      <c r="L4807" s="35">
        <f>IF(ISNUMBER(K4807),EXP(K4807),"")</f>
        <v/>
      </c>
      <c r="M4807" s="18" t="inlineStr">
        <is>
          <t>every value from 0.01 to 30 in steps of 0.01</t>
        </is>
      </c>
      <c r="N4807" s="18" t="inlineStr">
        <is>
          <t>contents|small|distance_to_river_km</t>
        </is>
      </c>
    </row>
    <row r="4808">
      <c r="B4808" s="18" t="inlineStr">
        <is>
          <t>contents|small|distance_to_river_km|0.25</t>
        </is>
      </c>
      <c r="C4808" s="18" t="inlineStr">
        <is>
          <t>contents</t>
        </is>
      </c>
      <c r="D4808" s="18" t="inlineStr">
        <is>
          <t>small</t>
        </is>
      </c>
      <c r="E4808" s="18" t="inlineStr">
        <is>
          <t>distance_to_river_km</t>
        </is>
      </c>
      <c r="F4808" s="18" t="inlineStr">
        <is>
          <t>spline value</t>
        </is>
      </c>
      <c r="G4808" s="18" t="n"/>
      <c r="H4808" s="33" t="n">
        <v>0.25</v>
      </c>
      <c r="I4808" s="33" t="n"/>
      <c r="J4808" s="33" t="n"/>
      <c r="K4808" s="34" t="n">
        <v>0.04130146719945849</v>
      </c>
      <c r="L4808" s="35">
        <f>IF(ISNUMBER(K4808),EXP(K4808),"")</f>
        <v/>
      </c>
      <c r="M4808" s="18" t="inlineStr">
        <is>
          <t>every value from 0.01 to 30 in steps of 0.01</t>
        </is>
      </c>
      <c r="N4808" s="18" t="inlineStr">
        <is>
          <t>contents|small|distance_to_river_km</t>
        </is>
      </c>
    </row>
    <row r="4809">
      <c r="B4809" s="18" t="inlineStr">
        <is>
          <t>contents|small|distance_to_river_km|0.26</t>
        </is>
      </c>
      <c r="C4809" s="18" t="inlineStr">
        <is>
          <t>contents</t>
        </is>
      </c>
      <c r="D4809" s="18" t="inlineStr">
        <is>
          <t>small</t>
        </is>
      </c>
      <c r="E4809" s="18" t="inlineStr">
        <is>
          <t>distance_to_river_km</t>
        </is>
      </c>
      <c r="F4809" s="18" t="inlineStr">
        <is>
          <t>spline value</t>
        </is>
      </c>
      <c r="G4809" s="18" t="n"/>
      <c r="H4809" s="33" t="n">
        <v>0.26</v>
      </c>
      <c r="I4809" s="33" t="n"/>
      <c r="J4809" s="33" t="n"/>
      <c r="K4809" s="34" t="n">
        <v>0.03914365802088728</v>
      </c>
      <c r="L4809" s="35">
        <f>IF(ISNUMBER(K4809),EXP(K4809),"")</f>
        <v/>
      </c>
      <c r="M4809" s="18" t="inlineStr">
        <is>
          <t>every value from 0.01 to 30 in steps of 0.01</t>
        </is>
      </c>
      <c r="N4809" s="18" t="inlineStr">
        <is>
          <t>contents|small|distance_to_river_km</t>
        </is>
      </c>
    </row>
    <row r="4810">
      <c r="B4810" s="18" t="inlineStr">
        <is>
          <t>contents|small|distance_to_river_km|0.27</t>
        </is>
      </c>
      <c r="C4810" s="18" t="inlineStr">
        <is>
          <t>contents</t>
        </is>
      </c>
      <c r="D4810" s="18" t="inlineStr">
        <is>
          <t>small</t>
        </is>
      </c>
      <c r="E4810" s="18" t="inlineStr">
        <is>
          <t>distance_to_river_km</t>
        </is>
      </c>
      <c r="F4810" s="18" t="inlineStr">
        <is>
          <t>spline value</t>
        </is>
      </c>
      <c r="G4810" s="18" t="n"/>
      <c r="H4810" s="33" t="n">
        <v>0.27</v>
      </c>
      <c r="I4810" s="33" t="n"/>
      <c r="J4810" s="33" t="n"/>
      <c r="K4810" s="34" t="n">
        <v>0.0370289945387115</v>
      </c>
      <c r="L4810" s="35">
        <f>IF(ISNUMBER(K4810),EXP(K4810),"")</f>
        <v/>
      </c>
      <c r="M4810" s="18" t="inlineStr">
        <is>
          <t>every value from 0.01 to 30 in steps of 0.01</t>
        </is>
      </c>
      <c r="N4810" s="18" t="inlineStr">
        <is>
          <t>contents|small|distance_to_river_km</t>
        </is>
      </c>
    </row>
    <row r="4811">
      <c r="B4811" s="18" t="inlineStr">
        <is>
          <t>contents|small|distance_to_river_km|0.28</t>
        </is>
      </c>
      <c r="C4811" s="18" t="inlineStr">
        <is>
          <t>contents</t>
        </is>
      </c>
      <c r="D4811" s="18" t="inlineStr">
        <is>
          <t>small</t>
        </is>
      </c>
      <c r="E4811" s="18" t="inlineStr">
        <is>
          <t>distance_to_river_km</t>
        </is>
      </c>
      <c r="F4811" s="18" t="inlineStr">
        <is>
          <t>spline value</t>
        </is>
      </c>
      <c r="G4811" s="18" t="n"/>
      <c r="H4811" s="33" t="n">
        <v>0.28</v>
      </c>
      <c r="I4811" s="33" t="n"/>
      <c r="J4811" s="33" t="n"/>
      <c r="K4811" s="34" t="n">
        <v>0.03495709019501389</v>
      </c>
      <c r="L4811" s="35">
        <f>IF(ISNUMBER(K4811),EXP(K4811),"")</f>
        <v/>
      </c>
      <c r="M4811" s="18" t="inlineStr">
        <is>
          <t>every value from 0.01 to 30 in steps of 0.01</t>
        </is>
      </c>
      <c r="N4811" s="18" t="inlineStr">
        <is>
          <t>contents|small|distance_to_river_km</t>
        </is>
      </c>
    </row>
    <row r="4812">
      <c r="B4812" s="18" t="inlineStr">
        <is>
          <t>contents|small|distance_to_river_km|0.29</t>
        </is>
      </c>
      <c r="C4812" s="18" t="inlineStr">
        <is>
          <t>contents</t>
        </is>
      </c>
      <c r="D4812" s="18" t="inlineStr">
        <is>
          <t>small</t>
        </is>
      </c>
      <c r="E4812" s="18" t="inlineStr">
        <is>
          <t>distance_to_river_km</t>
        </is>
      </c>
      <c r="F4812" s="18" t="inlineStr">
        <is>
          <t>spline value</t>
        </is>
      </c>
      <c r="G4812" s="18" t="n"/>
      <c r="H4812" s="33" t="n">
        <v>0.29</v>
      </c>
      <c r="I4812" s="33" t="n"/>
      <c r="J4812" s="33" t="n"/>
      <c r="K4812" s="34" t="n">
        <v>0.03292755843187709</v>
      </c>
      <c r="L4812" s="35">
        <f>IF(ISNUMBER(K4812),EXP(K4812),"")</f>
        <v/>
      </c>
      <c r="M4812" s="18" t="inlineStr">
        <is>
          <t>every value from 0.01 to 30 in steps of 0.01</t>
        </is>
      </c>
      <c r="N4812" s="18" t="inlineStr">
        <is>
          <t>contents|small|distance_to_river_km</t>
        </is>
      </c>
    </row>
    <row r="4813">
      <c r="B4813" s="18" t="inlineStr">
        <is>
          <t>contents|small|distance_to_river_km|0.30</t>
        </is>
      </c>
      <c r="C4813" s="18" t="inlineStr">
        <is>
          <t>contents</t>
        </is>
      </c>
      <c r="D4813" s="18" t="inlineStr">
        <is>
          <t>small</t>
        </is>
      </c>
      <c r="E4813" s="18" t="inlineStr">
        <is>
          <t>distance_to_river_km</t>
        </is>
      </c>
      <c r="F4813" s="18" t="inlineStr">
        <is>
          <t>spline value</t>
        </is>
      </c>
      <c r="G4813" s="18" t="n"/>
      <c r="H4813" s="33" t="n">
        <v>0.3</v>
      </c>
      <c r="I4813" s="33" t="n"/>
      <c r="J4813" s="33" t="n"/>
      <c r="K4813" s="34" t="n">
        <v>0.03094001269138377</v>
      </c>
      <c r="L4813" s="35">
        <f>IF(ISNUMBER(K4813),EXP(K4813),"")</f>
        <v/>
      </c>
      <c r="M4813" s="18" t="inlineStr">
        <is>
          <t>every value from 0.01 to 30 in steps of 0.01</t>
        </is>
      </c>
      <c r="N4813" s="18" t="inlineStr">
        <is>
          <t>contents|small|distance_to_river_km</t>
        </is>
      </c>
    </row>
    <row r="4814">
      <c r="B4814" s="18" t="inlineStr">
        <is>
          <t>contents|small|distance_to_river_km|0.31</t>
        </is>
      </c>
      <c r="C4814" s="18" t="inlineStr">
        <is>
          <t>contents</t>
        </is>
      </c>
      <c r="D4814" s="18" t="inlineStr">
        <is>
          <t>small</t>
        </is>
      </c>
      <c r="E4814" s="18" t="inlineStr">
        <is>
          <t>distance_to_river_km</t>
        </is>
      </c>
      <c r="F4814" s="18" t="inlineStr">
        <is>
          <t>spline value</t>
        </is>
      </c>
      <c r="G4814" s="18" t="n"/>
      <c r="H4814" s="33" t="n">
        <v>0.31</v>
      </c>
      <c r="I4814" s="33" t="n"/>
      <c r="J4814" s="33" t="n"/>
      <c r="K4814" s="34" t="n">
        <v>0.02899406641561659</v>
      </c>
      <c r="L4814" s="35">
        <f>IF(ISNUMBER(K4814),EXP(K4814),"")</f>
        <v/>
      </c>
      <c r="M4814" s="18" t="inlineStr">
        <is>
          <t>every value from 0.01 to 30 in steps of 0.01</t>
        </is>
      </c>
      <c r="N4814" s="18" t="inlineStr">
        <is>
          <t>contents|small|distance_to_river_km</t>
        </is>
      </c>
    </row>
    <row r="4815">
      <c r="B4815" s="18" t="inlineStr">
        <is>
          <t>contents|small|distance_to_river_km|0.32</t>
        </is>
      </c>
      <c r="C4815" s="18" t="inlineStr">
        <is>
          <t>contents</t>
        </is>
      </c>
      <c r="D4815" s="18" t="inlineStr">
        <is>
          <t>small</t>
        </is>
      </c>
      <c r="E4815" s="18" t="inlineStr">
        <is>
          <t>distance_to_river_km</t>
        </is>
      </c>
      <c r="F4815" s="18" t="inlineStr">
        <is>
          <t>spline value</t>
        </is>
      </c>
      <c r="G4815" s="18" t="n"/>
      <c r="H4815" s="33" t="n">
        <v>0.32</v>
      </c>
      <c r="I4815" s="33" t="n"/>
      <c r="J4815" s="33" t="n"/>
      <c r="K4815" s="34" t="n">
        <v>0.02708933304665825</v>
      </c>
      <c r="L4815" s="35">
        <f>IF(ISNUMBER(K4815),EXP(K4815),"")</f>
        <v/>
      </c>
      <c r="M4815" s="18" t="inlineStr">
        <is>
          <t>every value from 0.01 to 30 in steps of 0.01</t>
        </is>
      </c>
      <c r="N4815" s="18" t="inlineStr">
        <is>
          <t>contents|small|distance_to_river_km</t>
        </is>
      </c>
    </row>
    <row r="4816">
      <c r="B4816" s="18" t="inlineStr">
        <is>
          <t>contents|small|distance_to_river_km|0.33</t>
        </is>
      </c>
      <c r="C4816" s="18" t="inlineStr">
        <is>
          <t>contents</t>
        </is>
      </c>
      <c r="D4816" s="18" t="inlineStr">
        <is>
          <t>small</t>
        </is>
      </c>
      <c r="E4816" s="18" t="inlineStr">
        <is>
          <t>distance_to_river_km</t>
        </is>
      </c>
      <c r="F4816" s="18" t="inlineStr">
        <is>
          <t>spline value</t>
        </is>
      </c>
      <c r="G4816" s="18" t="n"/>
      <c r="H4816" s="33" t="n">
        <v>0.33</v>
      </c>
      <c r="I4816" s="33" t="n"/>
      <c r="J4816" s="33" t="n"/>
      <c r="K4816" s="34" t="n">
        <v>0.02522542602659141</v>
      </c>
      <c r="L4816" s="35">
        <f>IF(ISNUMBER(K4816),EXP(K4816),"")</f>
        <v/>
      </c>
      <c r="M4816" s="18" t="inlineStr">
        <is>
          <t>every value from 0.01 to 30 in steps of 0.01</t>
        </is>
      </c>
      <c r="N4816" s="18" t="inlineStr">
        <is>
          <t>contents|small|distance_to_river_km</t>
        </is>
      </c>
    </row>
    <row r="4817">
      <c r="B4817" s="18" t="inlineStr">
        <is>
          <t>contents|small|distance_to_river_km|0.34</t>
        </is>
      </c>
      <c r="C4817" s="18" t="inlineStr">
        <is>
          <t>contents</t>
        </is>
      </c>
      <c r="D4817" s="18" t="inlineStr">
        <is>
          <t>small</t>
        </is>
      </c>
      <c r="E4817" s="18" t="inlineStr">
        <is>
          <t>distance_to_river_km</t>
        </is>
      </c>
      <c r="F4817" s="18" t="inlineStr">
        <is>
          <t>spline value</t>
        </is>
      </c>
      <c r="G4817" s="18" t="n"/>
      <c r="H4817" s="33" t="n">
        <v>0.34</v>
      </c>
      <c r="I4817" s="33" t="n"/>
      <c r="J4817" s="33" t="n"/>
      <c r="K4817" s="34" t="n">
        <v>0.02340195879749875</v>
      </c>
      <c r="L4817" s="35">
        <f>IF(ISNUMBER(K4817),EXP(K4817),"")</f>
        <v/>
      </c>
      <c r="M4817" s="18" t="inlineStr">
        <is>
          <t>every value from 0.01 to 30 in steps of 0.01</t>
        </is>
      </c>
      <c r="N4817" s="18" t="inlineStr">
        <is>
          <t>contents|small|distance_to_river_km</t>
        </is>
      </c>
    </row>
    <row r="4818">
      <c r="B4818" s="18" t="inlineStr">
        <is>
          <t>contents|small|distance_to_river_km|0.35</t>
        </is>
      </c>
      <c r="C4818" s="18" t="inlineStr">
        <is>
          <t>contents</t>
        </is>
      </c>
      <c r="D4818" s="18" t="inlineStr">
        <is>
          <t>small</t>
        </is>
      </c>
      <c r="E4818" s="18" t="inlineStr">
        <is>
          <t>distance_to_river_km</t>
        </is>
      </c>
      <c r="F4818" s="18" t="inlineStr">
        <is>
          <t>spline value</t>
        </is>
      </c>
      <c r="G4818" s="18" t="n"/>
      <c r="H4818" s="33" t="n">
        <v>0.35</v>
      </c>
      <c r="I4818" s="33" t="n"/>
      <c r="J4818" s="33" t="n"/>
      <c r="K4818" s="34" t="n">
        <v>0.0216185448014629</v>
      </c>
      <c r="L4818" s="35">
        <f>IF(ISNUMBER(K4818),EXP(K4818),"")</f>
        <v/>
      </c>
      <c r="M4818" s="18" t="inlineStr">
        <is>
          <t>every value from 0.01 to 30 in steps of 0.01</t>
        </is>
      </c>
      <c r="N4818" s="18" t="inlineStr">
        <is>
          <t>contents|small|distance_to_river_km</t>
        </is>
      </c>
    </row>
    <row r="4819">
      <c r="B4819" s="18" t="inlineStr">
        <is>
          <t>contents|small|distance_to_river_km|0.36</t>
        </is>
      </c>
      <c r="C4819" s="18" t="inlineStr">
        <is>
          <t>contents</t>
        </is>
      </c>
      <c r="D4819" s="18" t="inlineStr">
        <is>
          <t>small</t>
        </is>
      </c>
      <c r="E4819" s="18" t="inlineStr">
        <is>
          <t>distance_to_river_km</t>
        </is>
      </c>
      <c r="F4819" s="18" t="inlineStr">
        <is>
          <t>spline value</t>
        </is>
      </c>
      <c r="G4819" s="18" t="n"/>
      <c r="H4819" s="33" t="n">
        <v>0.36</v>
      </c>
      <c r="I4819" s="33" t="n"/>
      <c r="J4819" s="33" t="n"/>
      <c r="K4819" s="34" t="n">
        <v>0.01987479748056661</v>
      </c>
      <c r="L4819" s="35">
        <f>IF(ISNUMBER(K4819),EXP(K4819),"")</f>
        <v/>
      </c>
      <c r="M4819" s="18" t="inlineStr">
        <is>
          <t>every value from 0.01 to 30 in steps of 0.01</t>
        </is>
      </c>
      <c r="N4819" s="18" t="inlineStr">
        <is>
          <t>contents|small|distance_to_river_km</t>
        </is>
      </c>
    </row>
    <row r="4820">
      <c r="B4820" s="18" t="inlineStr">
        <is>
          <t>contents|small|distance_to_river_km|0.37</t>
        </is>
      </c>
      <c r="C4820" s="18" t="inlineStr">
        <is>
          <t>contents</t>
        </is>
      </c>
      <c r="D4820" s="18" t="inlineStr">
        <is>
          <t>small</t>
        </is>
      </c>
      <c r="E4820" s="18" t="inlineStr">
        <is>
          <t>distance_to_river_km</t>
        </is>
      </c>
      <c r="F4820" s="18" t="inlineStr">
        <is>
          <t>spline value</t>
        </is>
      </c>
      <c r="G4820" s="18" t="n"/>
      <c r="H4820" s="33" t="n">
        <v>0.37</v>
      </c>
      <c r="I4820" s="33" t="n"/>
      <c r="J4820" s="33" t="n"/>
      <c r="K4820" s="34" t="n">
        <v>0.01817033027689244</v>
      </c>
      <c r="L4820" s="35">
        <f>IF(ISNUMBER(K4820),EXP(K4820),"")</f>
        <v/>
      </c>
      <c r="M4820" s="18" t="inlineStr">
        <is>
          <t>every value from 0.01 to 30 in steps of 0.01</t>
        </is>
      </c>
      <c r="N4820" s="18" t="inlineStr">
        <is>
          <t>contents|small|distance_to_river_km</t>
        </is>
      </c>
    </row>
    <row r="4821">
      <c r="B4821" s="18" t="inlineStr">
        <is>
          <t>contents|small|distance_to_river_km|0.38</t>
        </is>
      </c>
      <c r="C4821" s="18" t="inlineStr">
        <is>
          <t>contents</t>
        </is>
      </c>
      <c r="D4821" s="18" t="inlineStr">
        <is>
          <t>small</t>
        </is>
      </c>
      <c r="E4821" s="18" t="inlineStr">
        <is>
          <t>distance_to_river_km</t>
        </is>
      </c>
      <c r="F4821" s="18" t="inlineStr">
        <is>
          <t>spline value</t>
        </is>
      </c>
      <c r="G4821" s="18" t="n"/>
      <c r="H4821" s="33" t="n">
        <v>0.38</v>
      </c>
      <c r="I4821" s="33" t="n"/>
      <c r="J4821" s="33" t="n"/>
      <c r="K4821" s="34" t="n">
        <v>0.01650475663252318</v>
      </c>
      <c r="L4821" s="35">
        <f>IF(ISNUMBER(K4821),EXP(K4821),"")</f>
        <v/>
      </c>
      <c r="M4821" s="18" t="inlineStr">
        <is>
          <t>every value from 0.01 to 30 in steps of 0.01</t>
        </is>
      </c>
      <c r="N4821" s="18" t="inlineStr">
        <is>
          <t>contents|small|distance_to_river_km</t>
        </is>
      </c>
    </row>
    <row r="4822">
      <c r="B4822" s="18" t="inlineStr">
        <is>
          <t>contents|small|distance_to_river_km|0.39</t>
        </is>
      </c>
      <c r="C4822" s="18" t="inlineStr">
        <is>
          <t>contents</t>
        </is>
      </c>
      <c r="D4822" s="18" t="inlineStr">
        <is>
          <t>small</t>
        </is>
      </c>
      <c r="E4822" s="18" t="inlineStr">
        <is>
          <t>distance_to_river_km</t>
        </is>
      </c>
      <c r="F4822" s="18" t="inlineStr">
        <is>
          <t>spline value</t>
        </is>
      </c>
      <c r="G4822" s="18" t="n"/>
      <c r="H4822" s="33" t="n">
        <v>0.39</v>
      </c>
      <c r="I4822" s="33" t="n"/>
      <c r="J4822" s="33" t="n"/>
      <c r="K4822" s="34" t="n">
        <v>0.01487768998954138</v>
      </c>
      <c r="L4822" s="35">
        <f>IF(ISNUMBER(K4822),EXP(K4822),"")</f>
        <v/>
      </c>
      <c r="M4822" s="18" t="inlineStr">
        <is>
          <t>every value from 0.01 to 30 in steps of 0.01</t>
        </is>
      </c>
      <c r="N4822" s="18" t="inlineStr">
        <is>
          <t>contents|small|distance_to_river_km</t>
        </is>
      </c>
    </row>
    <row r="4823">
      <c r="B4823" s="18" t="inlineStr">
        <is>
          <t>contents|small|distance_to_river_km|0.40</t>
        </is>
      </c>
      <c r="C4823" s="18" t="inlineStr">
        <is>
          <t>contents</t>
        </is>
      </c>
      <c r="D4823" s="18" t="inlineStr">
        <is>
          <t>small</t>
        </is>
      </c>
      <c r="E4823" s="18" t="inlineStr">
        <is>
          <t>distance_to_river_km</t>
        </is>
      </c>
      <c r="F4823" s="18" t="inlineStr">
        <is>
          <t>spline value</t>
        </is>
      </c>
      <c r="G4823" s="18" t="n"/>
      <c r="H4823" s="33" t="n">
        <v>0.4</v>
      </c>
      <c r="I4823" s="33" t="n"/>
      <c r="J4823" s="33" t="n"/>
      <c r="K4823" s="34" t="n">
        <v>0.01328874379002983</v>
      </c>
      <c r="L4823" s="35">
        <f>IF(ISNUMBER(K4823),EXP(K4823),"")</f>
        <v/>
      </c>
      <c r="M4823" s="18" t="inlineStr">
        <is>
          <t>every value from 0.01 to 30 in steps of 0.01</t>
        </is>
      </c>
      <c r="N4823" s="18" t="inlineStr">
        <is>
          <t>contents|small|distance_to_river_km</t>
        </is>
      </c>
    </row>
    <row r="4824">
      <c r="B4824" s="18" t="inlineStr">
        <is>
          <t>contents|small|distance_to_river_km|0.41</t>
        </is>
      </c>
      <c r="C4824" s="18" t="inlineStr">
        <is>
          <t>contents</t>
        </is>
      </c>
      <c r="D4824" s="18" t="inlineStr">
        <is>
          <t>small</t>
        </is>
      </c>
      <c r="E4824" s="18" t="inlineStr">
        <is>
          <t>distance_to_river_km</t>
        </is>
      </c>
      <c r="F4824" s="18" t="inlineStr">
        <is>
          <t>spline value</t>
        </is>
      </c>
      <c r="G4824" s="18" t="n"/>
      <c r="H4824" s="33" t="n">
        <v>0.41</v>
      </c>
      <c r="I4824" s="33" t="n"/>
      <c r="J4824" s="33" t="n"/>
      <c r="K4824" s="34" t="n">
        <v>0.01173753147607114</v>
      </c>
      <c r="L4824" s="35">
        <f>IF(ISNUMBER(K4824),EXP(K4824),"")</f>
        <v/>
      </c>
      <c r="M4824" s="18" t="inlineStr">
        <is>
          <t>every value from 0.01 to 30 in steps of 0.01</t>
        </is>
      </c>
      <c r="N4824" s="18" t="inlineStr">
        <is>
          <t>contents|small|distance_to_river_km</t>
        </is>
      </c>
    </row>
    <row r="4825">
      <c r="B4825" s="18" t="inlineStr">
        <is>
          <t>contents|small|distance_to_river_km|0.42</t>
        </is>
      </c>
      <c r="C4825" s="18" t="inlineStr">
        <is>
          <t>contents</t>
        </is>
      </c>
      <c r="D4825" s="18" t="inlineStr">
        <is>
          <t>small</t>
        </is>
      </c>
      <c r="E4825" s="18" t="inlineStr">
        <is>
          <t>distance_to_river_km</t>
        </is>
      </c>
      <c r="F4825" s="18" t="inlineStr">
        <is>
          <t>spline value</t>
        </is>
      </c>
      <c r="G4825" s="18" t="n"/>
      <c r="H4825" s="33" t="n">
        <v>0.42</v>
      </c>
      <c r="I4825" s="33" t="n"/>
      <c r="J4825" s="33" t="n"/>
      <c r="K4825" s="34" t="n">
        <v>0.01022366648974797</v>
      </c>
      <c r="L4825" s="35">
        <f>IF(ISNUMBER(K4825),EXP(K4825),"")</f>
        <v/>
      </c>
      <c r="M4825" s="18" t="inlineStr">
        <is>
          <t>every value from 0.01 to 30 in steps of 0.01</t>
        </is>
      </c>
      <c r="N4825" s="18" t="inlineStr">
        <is>
          <t>contents|small|distance_to_river_km</t>
        </is>
      </c>
    </row>
    <row r="4826">
      <c r="B4826" s="18" t="inlineStr">
        <is>
          <t>contents|small|distance_to_river_km|0.43</t>
        </is>
      </c>
      <c r="C4826" s="18" t="inlineStr">
        <is>
          <t>contents</t>
        </is>
      </c>
      <c r="D4826" s="18" t="inlineStr">
        <is>
          <t>small</t>
        </is>
      </c>
      <c r="E4826" s="18" t="inlineStr">
        <is>
          <t>distance_to_river_km</t>
        </is>
      </c>
      <c r="F4826" s="18" t="inlineStr">
        <is>
          <t>spline value</t>
        </is>
      </c>
      <c r="G4826" s="18" t="n"/>
      <c r="H4826" s="33" t="n">
        <v>0.43</v>
      </c>
      <c r="I4826" s="33" t="n"/>
      <c r="J4826" s="33" t="n"/>
      <c r="K4826" s="34" t="n">
        <v>0.008746762273143022</v>
      </c>
      <c r="L4826" s="35">
        <f>IF(ISNUMBER(K4826),EXP(K4826),"")</f>
        <v/>
      </c>
      <c r="M4826" s="18" t="inlineStr">
        <is>
          <t>every value from 0.01 to 30 in steps of 0.01</t>
        </is>
      </c>
      <c r="N4826" s="18" t="inlineStr">
        <is>
          <t>contents|small|distance_to_river_km</t>
        </is>
      </c>
    </row>
    <row r="4827">
      <c r="B4827" s="18" t="inlineStr">
        <is>
          <t>contents|small|distance_to_river_km|0.44</t>
        </is>
      </c>
      <c r="C4827" s="18" t="inlineStr">
        <is>
          <t>contents</t>
        </is>
      </c>
      <c r="D4827" s="18" t="inlineStr">
        <is>
          <t>small</t>
        </is>
      </c>
      <c r="E4827" s="18" t="inlineStr">
        <is>
          <t>distance_to_river_km</t>
        </is>
      </c>
      <c r="F4827" s="18" t="inlineStr">
        <is>
          <t>spline value</t>
        </is>
      </c>
      <c r="G4827" s="18" t="n"/>
      <c r="H4827" s="33" t="n">
        <v>0.44</v>
      </c>
      <c r="I4827" s="33" t="n"/>
      <c r="J4827" s="33" t="n"/>
      <c r="K4827" s="34" t="n">
        <v>0.007306432268338955</v>
      </c>
      <c r="L4827" s="35">
        <f>IF(ISNUMBER(K4827),EXP(K4827),"")</f>
        <v/>
      </c>
      <c r="M4827" s="18" t="inlineStr">
        <is>
          <t>every value from 0.01 to 30 in steps of 0.01</t>
        </is>
      </c>
      <c r="N4827" s="18" t="inlineStr">
        <is>
          <t>contents|small|distance_to_river_km</t>
        </is>
      </c>
    </row>
    <row r="4828">
      <c r="B4828" s="18" t="inlineStr">
        <is>
          <t>contents|small|distance_to_river_km|0.45</t>
        </is>
      </c>
      <c r="C4828" s="18" t="inlineStr">
        <is>
          <t>contents</t>
        </is>
      </c>
      <c r="D4828" s="18" t="inlineStr">
        <is>
          <t>small</t>
        </is>
      </c>
      <c r="E4828" s="18" t="inlineStr">
        <is>
          <t>distance_to_river_km</t>
        </is>
      </c>
      <c r="F4828" s="18" t="inlineStr">
        <is>
          <t>spline value</t>
        </is>
      </c>
      <c r="G4828" s="18" t="n"/>
      <c r="H4828" s="33" t="n">
        <v>0.45</v>
      </c>
      <c r="I4828" s="33" t="n"/>
      <c r="J4828" s="33" t="n"/>
      <c r="K4828" s="34" t="n">
        <v>0.005902289917418447</v>
      </c>
      <c r="L4828" s="35">
        <f>IF(ISNUMBER(K4828),EXP(K4828),"")</f>
        <v/>
      </c>
      <c r="M4828" s="18" t="inlineStr">
        <is>
          <t>every value from 0.01 to 30 in steps of 0.01</t>
        </is>
      </c>
      <c r="N4828" s="18" t="inlineStr">
        <is>
          <t>contents|small|distance_to_river_km</t>
        </is>
      </c>
    </row>
    <row r="4829">
      <c r="B4829" s="18" t="inlineStr">
        <is>
          <t>contents|small|distance_to_river_km|0.46</t>
        </is>
      </c>
      <c r="C4829" s="18" t="inlineStr">
        <is>
          <t>contents</t>
        </is>
      </c>
      <c r="D4829" s="18" t="inlineStr">
        <is>
          <t>small</t>
        </is>
      </c>
      <c r="E4829" s="18" t="inlineStr">
        <is>
          <t>distance_to_river_km</t>
        </is>
      </c>
      <c r="F4829" s="18" t="inlineStr">
        <is>
          <t>spline value</t>
        </is>
      </c>
      <c r="G4829" s="18" t="n"/>
      <c r="H4829" s="33" t="n">
        <v>0.46</v>
      </c>
      <c r="I4829" s="33" t="n"/>
      <c r="J4829" s="33" t="n"/>
      <c r="K4829" s="34" t="n">
        <v>0.004533948662464152</v>
      </c>
      <c r="L4829" s="35">
        <f>IF(ISNUMBER(K4829),EXP(K4829),"")</f>
        <v/>
      </c>
      <c r="M4829" s="18" t="inlineStr">
        <is>
          <t>every value from 0.01 to 30 in steps of 0.01</t>
        </is>
      </c>
      <c r="N4829" s="18" t="inlineStr">
        <is>
          <t>contents|small|distance_to_river_km</t>
        </is>
      </c>
    </row>
    <row r="4830">
      <c r="B4830" s="18" t="inlineStr">
        <is>
          <t>contents|small|distance_to_river_km|0.47</t>
        </is>
      </c>
      <c r="C4830" s="18" t="inlineStr">
        <is>
          <t>contents</t>
        </is>
      </c>
      <c r="D4830" s="18" t="inlineStr">
        <is>
          <t>small</t>
        </is>
      </c>
      <c r="E4830" s="18" t="inlineStr">
        <is>
          <t>distance_to_river_km</t>
        </is>
      </c>
      <c r="F4830" s="18" t="inlineStr">
        <is>
          <t>spline value</t>
        </is>
      </c>
      <c r="G4830" s="18" t="n"/>
      <c r="H4830" s="33" t="n">
        <v>0.47</v>
      </c>
      <c r="I4830" s="33" t="n"/>
      <c r="J4830" s="33" t="n"/>
      <c r="K4830" s="34" t="n">
        <v>0.00320102194555877</v>
      </c>
      <c r="L4830" s="35">
        <f>IF(ISNUMBER(K4830),EXP(K4830),"")</f>
        <v/>
      </c>
      <c r="M4830" s="18" t="inlineStr">
        <is>
          <t>every value from 0.01 to 30 in steps of 0.01</t>
        </is>
      </c>
      <c r="N4830" s="18" t="inlineStr">
        <is>
          <t>contents|small|distance_to_river_km</t>
        </is>
      </c>
    </row>
    <row r="4831">
      <c r="B4831" s="18" t="inlineStr">
        <is>
          <t>contents|small|distance_to_river_km|0.48</t>
        </is>
      </c>
      <c r="C4831" s="18" t="inlineStr">
        <is>
          <t>contents</t>
        </is>
      </c>
      <c r="D4831" s="18" t="inlineStr">
        <is>
          <t>small</t>
        </is>
      </c>
      <c r="E4831" s="18" t="inlineStr">
        <is>
          <t>distance_to_river_km</t>
        </is>
      </c>
      <c r="F4831" s="18" t="inlineStr">
        <is>
          <t>spline value</t>
        </is>
      </c>
      <c r="G4831" s="18" t="n"/>
      <c r="H4831" s="33" t="n">
        <v>0.48</v>
      </c>
      <c r="I4831" s="33" t="n"/>
      <c r="J4831" s="33" t="n"/>
      <c r="K4831" s="34" t="n">
        <v>0.001903123208784932</v>
      </c>
      <c r="L4831" s="35">
        <f>IF(ISNUMBER(K4831),EXP(K4831),"")</f>
        <v/>
      </c>
      <c r="M4831" s="18" t="inlineStr">
        <is>
          <t>every value from 0.01 to 30 in steps of 0.01</t>
        </is>
      </c>
      <c r="N4831" s="18" t="inlineStr">
        <is>
          <t>contents|small|distance_to_river_km</t>
        </is>
      </c>
    </row>
    <row r="4832">
      <c r="B4832" s="18" t="inlineStr">
        <is>
          <t>contents|small|distance_to_river_km|0.49</t>
        </is>
      </c>
      <c r="C4832" s="18" t="inlineStr">
        <is>
          <t>contents</t>
        </is>
      </c>
      <c r="D4832" s="18" t="inlineStr">
        <is>
          <t>small</t>
        </is>
      </c>
      <c r="E4832" s="18" t="inlineStr">
        <is>
          <t>distance_to_river_km</t>
        </is>
      </c>
      <c r="F4832" s="18" t="inlineStr">
        <is>
          <t>spline value</t>
        </is>
      </c>
      <c r="G4832" s="18" t="n"/>
      <c r="H4832" s="33" t="n">
        <v>0.49</v>
      </c>
      <c r="I4832" s="33" t="n"/>
      <c r="J4832" s="33" t="n"/>
      <c r="K4832" s="34" t="n">
        <v>0.0006398658942253458</v>
      </c>
      <c r="L4832" s="35">
        <f>IF(ISNUMBER(K4832),EXP(K4832),"")</f>
        <v/>
      </c>
      <c r="M4832" s="18" t="inlineStr">
        <is>
          <t>every value from 0.01 to 30 in steps of 0.01</t>
        </is>
      </c>
      <c r="N4832" s="18" t="inlineStr">
        <is>
          <t>contents|small|distance_to_river_km</t>
        </is>
      </c>
    </row>
    <row r="4833">
      <c r="B4833" s="18" t="inlineStr">
        <is>
          <t>contents|small|distance_to_river_km|0.50</t>
        </is>
      </c>
      <c r="C4833" s="18" t="inlineStr">
        <is>
          <t>contents</t>
        </is>
      </c>
      <c r="D4833" s="18" t="inlineStr">
        <is>
          <t>small</t>
        </is>
      </c>
      <c r="E4833" s="18" t="inlineStr">
        <is>
          <t>distance_to_river_km</t>
        </is>
      </c>
      <c r="F4833" s="18" t="inlineStr">
        <is>
          <t>spline value</t>
        </is>
      </c>
      <c r="G4833" s="18" t="n"/>
      <c r="H4833" s="33" t="n">
        <v>0.5</v>
      </c>
      <c r="I4833" s="33" t="n"/>
      <c r="J4833" s="33" t="n"/>
      <c r="K4833" s="34" t="n">
        <v>-0.0005891365560373194</v>
      </c>
      <c r="L4833" s="35">
        <f>IF(ISNUMBER(K4833),EXP(K4833),"")</f>
        <v/>
      </c>
      <c r="M4833" s="18" t="inlineStr">
        <is>
          <t>every value from 0.01 to 30 in steps of 0.01</t>
        </is>
      </c>
      <c r="N4833" s="18" t="inlineStr">
        <is>
          <t>contents|small|distance_to_river_km</t>
        </is>
      </c>
    </row>
    <row r="4834">
      <c r="B4834" s="18" t="inlineStr">
        <is>
          <t>contents|small|distance_to_river_km|0.51</t>
        </is>
      </c>
      <c r="C4834" s="18" t="inlineStr">
        <is>
          <t>contents</t>
        </is>
      </c>
      <c r="D4834" s="18" t="inlineStr">
        <is>
          <t>small</t>
        </is>
      </c>
      <c r="E4834" s="18" t="inlineStr">
        <is>
          <t>distance_to_river_km</t>
        </is>
      </c>
      <c r="F4834" s="18" t="inlineStr">
        <is>
          <t>spline value</t>
        </is>
      </c>
      <c r="G4834" s="18" t="n"/>
      <c r="H4834" s="33" t="n">
        <v>0.51</v>
      </c>
      <c r="I4834" s="33" t="n"/>
      <c r="J4834" s="33" t="n"/>
      <c r="K4834" s="34" t="n">
        <v>-0.001784270699920416</v>
      </c>
      <c r="L4834" s="35">
        <f>IF(ISNUMBER(K4834),EXP(K4834),"")</f>
        <v/>
      </c>
      <c r="M4834" s="18" t="inlineStr">
        <is>
          <t>every value from 0.01 to 30 in steps of 0.01</t>
        </is>
      </c>
      <c r="N4834" s="18" t="inlineStr">
        <is>
          <t>contents|small|distance_to_river_km</t>
        </is>
      </c>
    </row>
    <row r="4835">
      <c r="B4835" s="18" t="inlineStr">
        <is>
          <t>contents|small|distance_to_river_km|0.52</t>
        </is>
      </c>
      <c r="C4835" s="18" t="inlineStr">
        <is>
          <t>contents</t>
        </is>
      </c>
      <c r="D4835" s="18" t="inlineStr">
        <is>
          <t>small</t>
        </is>
      </c>
      <c r="E4835" s="18" t="inlineStr">
        <is>
          <t>distance_to_river_km</t>
        </is>
      </c>
      <c r="F4835" s="18" t="inlineStr">
        <is>
          <t>spline value</t>
        </is>
      </c>
      <c r="G4835" s="18" t="n"/>
      <c r="H4835" s="33" t="n">
        <v>0.52</v>
      </c>
      <c r="I4835" s="33" t="n"/>
      <c r="J4835" s="33" t="n"/>
      <c r="K4835" s="34" t="n">
        <v>-0.002945923095341256</v>
      </c>
      <c r="L4835" s="35">
        <f>IF(ISNUMBER(K4835),EXP(K4835),"")</f>
        <v/>
      </c>
      <c r="M4835" s="18" t="inlineStr">
        <is>
          <t>every value from 0.01 to 30 in steps of 0.01</t>
        </is>
      </c>
      <c r="N4835" s="18" t="inlineStr">
        <is>
          <t>contents|small|distance_to_river_km</t>
        </is>
      </c>
    </row>
    <row r="4836">
      <c r="B4836" s="18" t="inlineStr">
        <is>
          <t>contents|small|distance_to_river_km|0.53</t>
        </is>
      </c>
      <c r="C4836" s="18" t="inlineStr">
        <is>
          <t>contents</t>
        </is>
      </c>
      <c r="D4836" s="18" t="inlineStr">
        <is>
          <t>small</t>
        </is>
      </c>
      <c r="E4836" s="18" t="inlineStr">
        <is>
          <t>distance_to_river_km</t>
        </is>
      </c>
      <c r="F4836" s="18" t="inlineStr">
        <is>
          <t>spline value</t>
        </is>
      </c>
      <c r="G4836" s="18" t="n"/>
      <c r="H4836" s="33" t="n">
        <v>0.53</v>
      </c>
      <c r="I4836" s="33" t="n"/>
      <c r="J4836" s="33" t="n"/>
      <c r="K4836" s="34" t="n">
        <v>-0.004074480300217175</v>
      </c>
      <c r="L4836" s="35">
        <f>IF(ISNUMBER(K4836),EXP(K4836),"")</f>
        <v/>
      </c>
      <c r="M4836" s="18" t="inlineStr">
        <is>
          <t>every value from 0.01 to 30 in steps of 0.01</t>
        </is>
      </c>
      <c r="N4836" s="18" t="inlineStr">
        <is>
          <t>contents|small|distance_to_river_km</t>
        </is>
      </c>
    </row>
    <row r="4837">
      <c r="B4837" s="18" t="inlineStr">
        <is>
          <t>contents|small|distance_to_river_km|0.54</t>
        </is>
      </c>
      <c r="C4837" s="18" t="inlineStr">
        <is>
          <t>contents</t>
        </is>
      </c>
      <c r="D4837" s="18" t="inlineStr">
        <is>
          <t>small</t>
        </is>
      </c>
      <c r="E4837" s="18" t="inlineStr">
        <is>
          <t>distance_to_river_km</t>
        </is>
      </c>
      <c r="F4837" s="18" t="inlineStr">
        <is>
          <t>spline value</t>
        </is>
      </c>
      <c r="G4837" s="18" t="n"/>
      <c r="H4837" s="33" t="n">
        <v>0.54</v>
      </c>
      <c r="I4837" s="33" t="n"/>
      <c r="J4837" s="33" t="n"/>
      <c r="K4837" s="34" t="n">
        <v>-0.005170328872465492</v>
      </c>
      <c r="L4837" s="35">
        <f>IF(ISNUMBER(K4837),EXP(K4837),"")</f>
        <v/>
      </c>
      <c r="M4837" s="18" t="inlineStr">
        <is>
          <t>every value from 0.01 to 30 in steps of 0.01</t>
        </is>
      </c>
      <c r="N4837" s="18" t="inlineStr">
        <is>
          <t>contents|small|distance_to_river_km</t>
        </is>
      </c>
    </row>
    <row r="4838">
      <c r="B4838" s="18" t="inlineStr">
        <is>
          <t>contents|small|distance_to_river_km|0.55</t>
        </is>
      </c>
      <c r="C4838" s="18" t="inlineStr">
        <is>
          <t>contents</t>
        </is>
      </c>
      <c r="D4838" s="18" t="inlineStr">
        <is>
          <t>small</t>
        </is>
      </c>
      <c r="E4838" s="18" t="inlineStr">
        <is>
          <t>distance_to_river_km</t>
        </is>
      </c>
      <c r="F4838" s="18" t="inlineStr">
        <is>
          <t>spline value</t>
        </is>
      </c>
      <c r="G4838" s="18" t="n"/>
      <c r="H4838" s="33" t="n">
        <v>0.55</v>
      </c>
      <c r="I4838" s="33" t="n"/>
      <c r="J4838" s="33" t="n"/>
      <c r="K4838" s="34" t="n">
        <v>-0.00623385537000354</v>
      </c>
      <c r="L4838" s="35">
        <f>IF(ISNUMBER(K4838),EXP(K4838),"")</f>
        <v/>
      </c>
      <c r="M4838" s="18" t="inlineStr">
        <is>
          <t>every value from 0.01 to 30 in steps of 0.01</t>
        </is>
      </c>
      <c r="N4838" s="18" t="inlineStr">
        <is>
          <t>contents|small|distance_to_river_km</t>
        </is>
      </c>
    </row>
    <row r="4839">
      <c r="B4839" s="18" t="inlineStr">
        <is>
          <t>contents|small|distance_to_river_km|0.56</t>
        </is>
      </c>
      <c r="C4839" s="18" t="inlineStr">
        <is>
          <t>contents</t>
        </is>
      </c>
      <c r="D4839" s="18" t="inlineStr">
        <is>
          <t>small</t>
        </is>
      </c>
      <c r="E4839" s="18" t="inlineStr">
        <is>
          <t>distance_to_river_km</t>
        </is>
      </c>
      <c r="F4839" s="18" t="inlineStr">
        <is>
          <t>spline value</t>
        </is>
      </c>
      <c r="G4839" s="18" t="n"/>
      <c r="H4839" s="33" t="n">
        <v>0.5600000000000001</v>
      </c>
      <c r="I4839" s="33" t="n"/>
      <c r="J4839" s="33" t="n"/>
      <c r="K4839" s="34" t="n">
        <v>-0.007265446350748661</v>
      </c>
      <c r="L4839" s="35">
        <f>IF(ISNUMBER(K4839),EXP(K4839),"")</f>
        <v/>
      </c>
      <c r="M4839" s="18" t="inlineStr">
        <is>
          <t>every value from 0.01 to 30 in steps of 0.01</t>
        </is>
      </c>
      <c r="N4839" s="18" t="inlineStr">
        <is>
          <t>contents|small|distance_to_river_km</t>
        </is>
      </c>
    </row>
    <row r="4840">
      <c r="B4840" s="18" t="inlineStr">
        <is>
          <t>contents|small|distance_to_river_km|0.57</t>
        </is>
      </c>
      <c r="C4840" s="18" t="inlineStr">
        <is>
          <t>contents</t>
        </is>
      </c>
      <c r="D4840" s="18" t="inlineStr">
        <is>
          <t>small</t>
        </is>
      </c>
      <c r="E4840" s="18" t="inlineStr">
        <is>
          <t>distance_to_river_km</t>
        </is>
      </c>
      <c r="F4840" s="18" t="inlineStr">
        <is>
          <t>spline value</t>
        </is>
      </c>
      <c r="G4840" s="18" t="n"/>
      <c r="H4840" s="33" t="n">
        <v>0.57</v>
      </c>
      <c r="I4840" s="33" t="n"/>
      <c r="J4840" s="33" t="n"/>
      <c r="K4840" s="34" t="n">
        <v>-0.008265488372618151</v>
      </c>
      <c r="L4840" s="35">
        <f>IF(ISNUMBER(K4840),EXP(K4840),"")</f>
        <v/>
      </c>
      <c r="M4840" s="18" t="inlineStr">
        <is>
          <t>every value from 0.01 to 30 in steps of 0.01</t>
        </is>
      </c>
      <c r="N4840" s="18" t="inlineStr">
        <is>
          <t>contents|small|distance_to_river_km</t>
        </is>
      </c>
    </row>
    <row r="4841">
      <c r="B4841" s="18" t="inlineStr">
        <is>
          <t>contents|small|distance_to_river_km|0.58</t>
        </is>
      </c>
      <c r="C4841" s="18" t="inlineStr">
        <is>
          <t>contents</t>
        </is>
      </c>
      <c r="D4841" s="18" t="inlineStr">
        <is>
          <t>small</t>
        </is>
      </c>
      <c r="E4841" s="18" t="inlineStr">
        <is>
          <t>distance_to_river_km</t>
        </is>
      </c>
      <c r="F4841" s="18" t="inlineStr">
        <is>
          <t>spline value</t>
        </is>
      </c>
      <c r="G4841" s="18" t="n"/>
      <c r="H4841" s="33" t="n">
        <v>0.58</v>
      </c>
      <c r="I4841" s="33" t="n"/>
      <c r="J4841" s="33" t="n"/>
      <c r="K4841" s="34" t="n">
        <v>-0.009234367993529374</v>
      </c>
      <c r="L4841" s="35">
        <f>IF(ISNUMBER(K4841),EXP(K4841),"")</f>
        <v/>
      </c>
      <c r="M4841" s="18" t="inlineStr">
        <is>
          <t>every value from 0.01 to 30 in steps of 0.01</t>
        </is>
      </c>
      <c r="N4841" s="18" t="inlineStr">
        <is>
          <t>contents|small|distance_to_river_km</t>
        </is>
      </c>
    </row>
    <row r="4842">
      <c r="B4842" s="18" t="inlineStr">
        <is>
          <t>contents|small|distance_to_river_km|0.59</t>
        </is>
      </c>
      <c r="C4842" s="18" t="inlineStr">
        <is>
          <t>contents</t>
        </is>
      </c>
      <c r="D4842" s="18" t="inlineStr">
        <is>
          <t>small</t>
        </is>
      </c>
      <c r="E4842" s="18" t="inlineStr">
        <is>
          <t>distance_to_river_km</t>
        </is>
      </c>
      <c r="F4842" s="18" t="inlineStr">
        <is>
          <t>spline value</t>
        </is>
      </c>
      <c r="G4842" s="18" t="n"/>
      <c r="H4842" s="33" t="n">
        <v>0.59</v>
      </c>
      <c r="I4842" s="33" t="n"/>
      <c r="J4842" s="33" t="n"/>
      <c r="K4842" s="34" t="n">
        <v>-0.01017247177139965</v>
      </c>
      <c r="L4842" s="35">
        <f>IF(ISNUMBER(K4842),EXP(K4842),"")</f>
        <v/>
      </c>
      <c r="M4842" s="18" t="inlineStr">
        <is>
          <t>every value from 0.01 to 30 in steps of 0.01</t>
        </is>
      </c>
      <c r="N4842" s="18" t="inlineStr">
        <is>
          <t>contents|small|distance_to_river_km</t>
        </is>
      </c>
    </row>
    <row r="4843">
      <c r="B4843" s="18" t="inlineStr">
        <is>
          <t>contents|small|distance_to_river_km|0.60</t>
        </is>
      </c>
      <c r="C4843" s="18" t="inlineStr">
        <is>
          <t>contents</t>
        </is>
      </c>
      <c r="D4843" s="18" t="inlineStr">
        <is>
          <t>small</t>
        </is>
      </c>
      <c r="E4843" s="18" t="inlineStr">
        <is>
          <t>distance_to_river_km</t>
        </is>
      </c>
      <c r="F4843" s="18" t="inlineStr">
        <is>
          <t>spline value</t>
        </is>
      </c>
      <c r="G4843" s="18" t="n"/>
      <c r="H4843" s="33" t="n">
        <v>0.6</v>
      </c>
      <c r="I4843" s="33" t="n"/>
      <c r="J4843" s="33" t="n"/>
      <c r="K4843" s="34" t="n">
        <v>-0.0110801862641463</v>
      </c>
      <c r="L4843" s="35">
        <f>IF(ISNUMBER(K4843),EXP(K4843),"")</f>
        <v/>
      </c>
      <c r="M4843" s="18" t="inlineStr">
        <is>
          <t>every value from 0.01 to 30 in steps of 0.01</t>
        </is>
      </c>
      <c r="N4843" s="18" t="inlineStr">
        <is>
          <t>contents|small|distance_to_river_km</t>
        </is>
      </c>
    </row>
    <row r="4844">
      <c r="B4844" s="18" t="inlineStr">
        <is>
          <t>contents|small|distance_to_river_km|0.61</t>
        </is>
      </c>
      <c r="C4844" s="18" t="inlineStr">
        <is>
          <t>contents</t>
        </is>
      </c>
      <c r="D4844" s="18" t="inlineStr">
        <is>
          <t>small</t>
        </is>
      </c>
      <c r="E4844" s="18" t="inlineStr">
        <is>
          <t>distance_to_river_km</t>
        </is>
      </c>
      <c r="F4844" s="18" t="inlineStr">
        <is>
          <t>spline value</t>
        </is>
      </c>
      <c r="G4844" s="18" t="n"/>
      <c r="H4844" s="33" t="n">
        <v>0.61</v>
      </c>
      <c r="I4844" s="33" t="n"/>
      <c r="J4844" s="33" t="n"/>
      <c r="K4844" s="34" t="n">
        <v>-0.01195789802968665</v>
      </c>
      <c r="L4844" s="35">
        <f>IF(ISNUMBER(K4844),EXP(K4844),"")</f>
        <v/>
      </c>
      <c r="M4844" s="18" t="inlineStr">
        <is>
          <t>every value from 0.01 to 30 in steps of 0.01</t>
        </is>
      </c>
      <c r="N4844" s="18" t="inlineStr">
        <is>
          <t>contents|small|distance_to_river_km</t>
        </is>
      </c>
    </row>
    <row r="4845">
      <c r="B4845" s="18" t="inlineStr">
        <is>
          <t>contents|small|distance_to_river_km|0.62</t>
        </is>
      </c>
      <c r="C4845" s="18" t="inlineStr">
        <is>
          <t>contents</t>
        </is>
      </c>
      <c r="D4845" s="18" t="inlineStr">
        <is>
          <t>small</t>
        </is>
      </c>
      <c r="E4845" s="18" t="inlineStr">
        <is>
          <t>distance_to_river_km</t>
        </is>
      </c>
      <c r="F4845" s="18" t="inlineStr">
        <is>
          <t>spline value</t>
        </is>
      </c>
      <c r="G4845" s="18" t="n"/>
      <c r="H4845" s="33" t="n">
        <v>0.62</v>
      </c>
      <c r="I4845" s="33" t="n"/>
      <c r="J4845" s="33" t="n"/>
      <c r="K4845" s="34" t="n">
        <v>-0.01280599362593803</v>
      </c>
      <c r="L4845" s="35">
        <f>IF(ISNUMBER(K4845),EXP(K4845),"")</f>
        <v/>
      </c>
      <c r="M4845" s="18" t="inlineStr">
        <is>
          <t>every value from 0.01 to 30 in steps of 0.01</t>
        </is>
      </c>
      <c r="N4845" s="18" t="inlineStr">
        <is>
          <t>contents|small|distance_to_river_km</t>
        </is>
      </c>
    </row>
    <row r="4846">
      <c r="B4846" s="18" t="inlineStr">
        <is>
          <t>contents|small|distance_to_river_km|0.63</t>
        </is>
      </c>
      <c r="C4846" s="18" t="inlineStr">
        <is>
          <t>contents</t>
        </is>
      </c>
      <c r="D4846" s="18" t="inlineStr">
        <is>
          <t>small</t>
        </is>
      </c>
      <c r="E4846" s="18" t="inlineStr">
        <is>
          <t>distance_to_river_km</t>
        </is>
      </c>
      <c r="F4846" s="18" t="inlineStr">
        <is>
          <t>spline value</t>
        </is>
      </c>
      <c r="G4846" s="18" t="n"/>
      <c r="H4846" s="33" t="n">
        <v>0.63</v>
      </c>
      <c r="I4846" s="33" t="n"/>
      <c r="J4846" s="33" t="n"/>
      <c r="K4846" s="34" t="n">
        <v>-0.01362485961081777</v>
      </c>
      <c r="L4846" s="35">
        <f>IF(ISNUMBER(K4846),EXP(K4846),"")</f>
        <v/>
      </c>
      <c r="M4846" s="18" t="inlineStr">
        <is>
          <t>every value from 0.01 to 30 in steps of 0.01</t>
        </is>
      </c>
      <c r="N4846" s="18" t="inlineStr">
        <is>
          <t>contents|small|distance_to_river_km</t>
        </is>
      </c>
    </row>
    <row r="4847">
      <c r="B4847" s="18" t="inlineStr">
        <is>
          <t>contents|small|distance_to_river_km|0.64</t>
        </is>
      </c>
      <c r="C4847" s="18" t="inlineStr">
        <is>
          <t>contents</t>
        </is>
      </c>
      <c r="D4847" s="18" t="inlineStr">
        <is>
          <t>small</t>
        </is>
      </c>
      <c r="E4847" s="18" t="inlineStr">
        <is>
          <t>distance_to_river_km</t>
        </is>
      </c>
      <c r="F4847" s="18" t="inlineStr">
        <is>
          <t>spline value</t>
        </is>
      </c>
      <c r="G4847" s="18" t="n"/>
      <c r="H4847" s="33" t="n">
        <v>0.64</v>
      </c>
      <c r="I4847" s="33" t="n"/>
      <c r="J4847" s="33" t="n"/>
      <c r="K4847" s="34" t="n">
        <v>-0.01441488254224321</v>
      </c>
      <c r="L4847" s="35">
        <f>IF(ISNUMBER(K4847),EXP(K4847),"")</f>
        <v/>
      </c>
      <c r="M4847" s="18" t="inlineStr">
        <is>
          <t>every value from 0.01 to 30 in steps of 0.01</t>
        </is>
      </c>
      <c r="N4847" s="18" t="inlineStr">
        <is>
          <t>contents|small|distance_to_river_km</t>
        </is>
      </c>
    </row>
    <row r="4848">
      <c r="B4848" s="18" t="inlineStr">
        <is>
          <t>contents|small|distance_to_river_km|0.65</t>
        </is>
      </c>
      <c r="C4848" s="18" t="inlineStr">
        <is>
          <t>contents</t>
        </is>
      </c>
      <c r="D4848" s="18" t="inlineStr">
        <is>
          <t>small</t>
        </is>
      </c>
      <c r="E4848" s="18" t="inlineStr">
        <is>
          <t>distance_to_river_km</t>
        </is>
      </c>
      <c r="F4848" s="18" t="inlineStr">
        <is>
          <t>spline value</t>
        </is>
      </c>
      <c r="G4848" s="18" t="n"/>
      <c r="H4848" s="33" t="n">
        <v>0.65</v>
      </c>
      <c r="I4848" s="33" t="n"/>
      <c r="J4848" s="33" t="n"/>
      <c r="K4848" s="34" t="n">
        <v>-0.01517644897813165</v>
      </c>
      <c r="L4848" s="35">
        <f>IF(ISNUMBER(K4848),EXP(K4848),"")</f>
        <v/>
      </c>
      <c r="M4848" s="18" t="inlineStr">
        <is>
          <t>every value from 0.01 to 30 in steps of 0.01</t>
        </is>
      </c>
      <c r="N4848" s="18" t="inlineStr">
        <is>
          <t>contents|small|distance_to_river_km</t>
        </is>
      </c>
    </row>
    <row r="4849">
      <c r="B4849" s="18" t="inlineStr">
        <is>
          <t>contents|small|distance_to_river_km|0.66</t>
        </is>
      </c>
      <c r="C4849" s="18" t="inlineStr">
        <is>
          <t>contents</t>
        </is>
      </c>
      <c r="D4849" s="18" t="inlineStr">
        <is>
          <t>small</t>
        </is>
      </c>
      <c r="E4849" s="18" t="inlineStr">
        <is>
          <t>distance_to_river_km</t>
        </is>
      </c>
      <c r="F4849" s="18" t="inlineStr">
        <is>
          <t>spline value</t>
        </is>
      </c>
      <c r="G4849" s="18" t="n"/>
      <c r="H4849" s="33" t="n">
        <v>0.66</v>
      </c>
      <c r="I4849" s="33" t="n"/>
      <c r="J4849" s="33" t="n"/>
      <c r="K4849" s="34" t="n">
        <v>-0.01590994547640046</v>
      </c>
      <c r="L4849" s="35">
        <f>IF(ISNUMBER(K4849),EXP(K4849),"")</f>
        <v/>
      </c>
      <c r="M4849" s="18" t="inlineStr">
        <is>
          <t>every value from 0.01 to 30 in steps of 0.01</t>
        </is>
      </c>
      <c r="N4849" s="18" t="inlineStr">
        <is>
          <t>contents|small|distance_to_river_km</t>
        </is>
      </c>
    </row>
    <row r="4850">
      <c r="B4850" s="18" t="inlineStr">
        <is>
          <t>contents|small|distance_to_river_km|0.67</t>
        </is>
      </c>
      <c r="C4850" s="18" t="inlineStr">
        <is>
          <t>contents</t>
        </is>
      </c>
      <c r="D4850" s="18" t="inlineStr">
        <is>
          <t>small</t>
        </is>
      </c>
      <c r="E4850" s="18" t="inlineStr">
        <is>
          <t>distance_to_river_km</t>
        </is>
      </c>
      <c r="F4850" s="18" t="inlineStr">
        <is>
          <t>spline value</t>
        </is>
      </c>
      <c r="G4850" s="18" t="n"/>
      <c r="H4850" s="33" t="n">
        <v>0.67</v>
      </c>
      <c r="I4850" s="33" t="n"/>
      <c r="J4850" s="33" t="n"/>
      <c r="K4850" s="34" t="n">
        <v>-0.01661575859496692</v>
      </c>
      <c r="L4850" s="35">
        <f>IF(ISNUMBER(K4850),EXP(K4850),"")</f>
        <v/>
      </c>
      <c r="M4850" s="18" t="inlineStr">
        <is>
          <t>every value from 0.01 to 30 in steps of 0.01</t>
        </is>
      </c>
      <c r="N4850" s="18" t="inlineStr">
        <is>
          <t>contents|small|distance_to_river_km</t>
        </is>
      </c>
    </row>
    <row r="4851">
      <c r="B4851" s="18" t="inlineStr">
        <is>
          <t>contents|small|distance_to_river_km|0.68</t>
        </is>
      </c>
      <c r="C4851" s="18" t="inlineStr">
        <is>
          <t>contents</t>
        </is>
      </c>
      <c r="D4851" s="18" t="inlineStr">
        <is>
          <t>small</t>
        </is>
      </c>
      <c r="E4851" s="18" t="inlineStr">
        <is>
          <t>distance_to_river_km</t>
        </is>
      </c>
      <c r="F4851" s="18" t="inlineStr">
        <is>
          <t>spline value</t>
        </is>
      </c>
      <c r="G4851" s="18" t="n"/>
      <c r="H4851" s="33" t="n">
        <v>0.68</v>
      </c>
      <c r="I4851" s="33" t="n"/>
      <c r="J4851" s="33" t="n"/>
      <c r="K4851" s="34" t="n">
        <v>-0.01729427489174841</v>
      </c>
      <c r="L4851" s="35">
        <f>IF(ISNUMBER(K4851),EXP(K4851),"")</f>
        <v/>
      </c>
      <c r="M4851" s="18" t="inlineStr">
        <is>
          <t>every value from 0.01 to 30 in steps of 0.01</t>
        </is>
      </c>
      <c r="N4851" s="18" t="inlineStr">
        <is>
          <t>contents|small|distance_to_river_km</t>
        </is>
      </c>
    </row>
    <row r="4852">
      <c r="B4852" s="18" t="inlineStr">
        <is>
          <t>contents|small|distance_to_river_km|0.69</t>
        </is>
      </c>
      <c r="C4852" s="18" t="inlineStr">
        <is>
          <t>contents</t>
        </is>
      </c>
      <c r="D4852" s="18" t="inlineStr">
        <is>
          <t>small</t>
        </is>
      </c>
      <c r="E4852" s="18" t="inlineStr">
        <is>
          <t>distance_to_river_km</t>
        </is>
      </c>
      <c r="F4852" s="18" t="inlineStr">
        <is>
          <t>spline value</t>
        </is>
      </c>
      <c r="G4852" s="18" t="n"/>
      <c r="H4852" s="33" t="n">
        <v>0.6899999999999999</v>
      </c>
      <c r="I4852" s="33" t="n"/>
      <c r="J4852" s="33" t="n"/>
      <c r="K4852" s="34" t="n">
        <v>-0.01794588092466222</v>
      </c>
      <c r="L4852" s="35">
        <f>IF(ISNUMBER(K4852),EXP(K4852),"")</f>
        <v/>
      </c>
      <c r="M4852" s="18" t="inlineStr">
        <is>
          <t>every value from 0.01 to 30 in steps of 0.01</t>
        </is>
      </c>
      <c r="N4852" s="18" t="inlineStr">
        <is>
          <t>contents|small|distance_to_river_km</t>
        </is>
      </c>
    </row>
    <row r="4853">
      <c r="B4853" s="18" t="inlineStr">
        <is>
          <t>contents|small|distance_to_river_km|0.70</t>
        </is>
      </c>
      <c r="C4853" s="18" t="inlineStr">
        <is>
          <t>contents</t>
        </is>
      </c>
      <c r="D4853" s="18" t="inlineStr">
        <is>
          <t>small</t>
        </is>
      </c>
      <c r="E4853" s="18" t="inlineStr">
        <is>
          <t>distance_to_river_km</t>
        </is>
      </c>
      <c r="F4853" s="18" t="inlineStr">
        <is>
          <t>spline value</t>
        </is>
      </c>
      <c r="G4853" s="18" t="n"/>
      <c r="H4853" s="33" t="n">
        <v>0.7</v>
      </c>
      <c r="I4853" s="33" t="n"/>
      <c r="J4853" s="33" t="n"/>
      <c r="K4853" s="34" t="n">
        <v>-0.0185709632516257</v>
      </c>
      <c r="L4853" s="35">
        <f>IF(ISNUMBER(K4853),EXP(K4853),"")</f>
        <v/>
      </c>
      <c r="M4853" s="18" t="inlineStr">
        <is>
          <t>every value from 0.01 to 30 in steps of 0.01</t>
        </is>
      </c>
      <c r="N4853" s="18" t="inlineStr">
        <is>
          <t>contents|small|distance_to_river_km</t>
        </is>
      </c>
    </row>
    <row r="4854">
      <c r="B4854" s="18" t="inlineStr">
        <is>
          <t>contents|small|distance_to_river_km|0.71</t>
        </is>
      </c>
      <c r="C4854" s="18" t="inlineStr">
        <is>
          <t>contents</t>
        </is>
      </c>
      <c r="D4854" s="18" t="inlineStr">
        <is>
          <t>small</t>
        </is>
      </c>
      <c r="E4854" s="18" t="inlineStr">
        <is>
          <t>distance_to_river_km</t>
        </is>
      </c>
      <c r="F4854" s="18" t="inlineStr">
        <is>
          <t>spline value</t>
        </is>
      </c>
      <c r="G4854" s="18" t="n"/>
      <c r="H4854" s="33" t="n">
        <v>0.71</v>
      </c>
      <c r="I4854" s="33" t="n"/>
      <c r="J4854" s="33" t="n"/>
      <c r="K4854" s="34" t="n">
        <v>-0.01916990843055616</v>
      </c>
      <c r="L4854" s="35">
        <f>IF(ISNUMBER(K4854),EXP(K4854),"")</f>
        <v/>
      </c>
      <c r="M4854" s="18" t="inlineStr">
        <is>
          <t>every value from 0.01 to 30 in steps of 0.01</t>
        </is>
      </c>
      <c r="N4854" s="18" t="inlineStr">
        <is>
          <t>contents|small|distance_to_river_km</t>
        </is>
      </c>
    </row>
    <row r="4855">
      <c r="B4855" s="18" t="inlineStr">
        <is>
          <t>contents|small|distance_to_river_km|0.72</t>
        </is>
      </c>
      <c r="C4855" s="18" t="inlineStr">
        <is>
          <t>contents</t>
        </is>
      </c>
      <c r="D4855" s="18" t="inlineStr">
        <is>
          <t>small</t>
        </is>
      </c>
      <c r="E4855" s="18" t="inlineStr">
        <is>
          <t>distance_to_river_km</t>
        </is>
      </c>
      <c r="F4855" s="18" t="inlineStr">
        <is>
          <t>spline value</t>
        </is>
      </c>
      <c r="G4855" s="18" t="n"/>
      <c r="H4855" s="33" t="n">
        <v>0.72</v>
      </c>
      <c r="I4855" s="33" t="n"/>
      <c r="J4855" s="33" t="n"/>
      <c r="K4855" s="34" t="n">
        <v>-0.01974310301937094</v>
      </c>
      <c r="L4855" s="35">
        <f>IF(ISNUMBER(K4855),EXP(K4855),"")</f>
        <v/>
      </c>
      <c r="M4855" s="18" t="inlineStr">
        <is>
          <t>every value from 0.01 to 30 in steps of 0.01</t>
        </is>
      </c>
      <c r="N4855" s="18" t="inlineStr">
        <is>
          <t>contents|small|distance_to_river_km</t>
        </is>
      </c>
    </row>
    <row r="4856">
      <c r="B4856" s="18" t="inlineStr">
        <is>
          <t>contents|small|distance_to_river_km|0.73</t>
        </is>
      </c>
      <c r="C4856" s="18" t="inlineStr">
        <is>
          <t>contents</t>
        </is>
      </c>
      <c r="D4856" s="18" t="inlineStr">
        <is>
          <t>small</t>
        </is>
      </c>
      <c r="E4856" s="18" t="inlineStr">
        <is>
          <t>distance_to_river_km</t>
        </is>
      </c>
      <c r="F4856" s="18" t="inlineStr">
        <is>
          <t>spline value</t>
        </is>
      </c>
      <c r="G4856" s="18" t="n"/>
      <c r="H4856" s="33" t="n">
        <v>0.73</v>
      </c>
      <c r="I4856" s="33" t="n"/>
      <c r="J4856" s="33" t="n"/>
      <c r="K4856" s="34" t="n">
        <v>-0.02029093357598738</v>
      </c>
      <c r="L4856" s="35">
        <f>IF(ISNUMBER(K4856),EXP(K4856),"")</f>
        <v/>
      </c>
      <c r="M4856" s="18" t="inlineStr">
        <is>
          <t>every value from 0.01 to 30 in steps of 0.01</t>
        </is>
      </c>
      <c r="N4856" s="18" t="inlineStr">
        <is>
          <t>contents|small|distance_to_river_km</t>
        </is>
      </c>
    </row>
    <row r="4857">
      <c r="B4857" s="18" t="inlineStr">
        <is>
          <t>contents|small|distance_to_river_km|0.74</t>
        </is>
      </c>
      <c r="C4857" s="18" t="inlineStr">
        <is>
          <t>contents</t>
        </is>
      </c>
      <c r="D4857" s="18" t="inlineStr">
        <is>
          <t>small</t>
        </is>
      </c>
      <c r="E4857" s="18" t="inlineStr">
        <is>
          <t>distance_to_river_km</t>
        </is>
      </c>
      <c r="F4857" s="18" t="inlineStr">
        <is>
          <t>spline value</t>
        </is>
      </c>
      <c r="G4857" s="18" t="n"/>
      <c r="H4857" s="33" t="n">
        <v>0.74</v>
      </c>
      <c r="I4857" s="33" t="n"/>
      <c r="J4857" s="33" t="n"/>
      <c r="K4857" s="34" t="n">
        <v>-0.02081378665832279</v>
      </c>
      <c r="L4857" s="35">
        <f>IF(ISNUMBER(K4857),EXP(K4857),"")</f>
        <v/>
      </c>
      <c r="M4857" s="18" t="inlineStr">
        <is>
          <t>every value from 0.01 to 30 in steps of 0.01</t>
        </is>
      </c>
      <c r="N4857" s="18" t="inlineStr">
        <is>
          <t>contents|small|distance_to_river_km</t>
        </is>
      </c>
    </row>
    <row r="4858">
      <c r="B4858" s="18" t="inlineStr">
        <is>
          <t>contents|small|distance_to_river_km|0.75</t>
        </is>
      </c>
      <c r="C4858" s="18" t="inlineStr">
        <is>
          <t>contents</t>
        </is>
      </c>
      <c r="D4858" s="18" t="inlineStr">
        <is>
          <t>small</t>
        </is>
      </c>
      <c r="E4858" s="18" t="inlineStr">
        <is>
          <t>distance_to_river_km</t>
        </is>
      </c>
      <c r="F4858" s="18" t="inlineStr">
        <is>
          <t>spline value</t>
        </is>
      </c>
      <c r="G4858" s="18" t="n"/>
      <c r="H4858" s="33" t="n">
        <v>0.75</v>
      </c>
      <c r="I4858" s="33" t="n"/>
      <c r="J4858" s="33" t="n"/>
      <c r="K4858" s="34" t="n">
        <v>-0.02131204882429451</v>
      </c>
      <c r="L4858" s="35">
        <f>IF(ISNUMBER(K4858),EXP(K4858),"")</f>
        <v/>
      </c>
      <c r="M4858" s="18" t="inlineStr">
        <is>
          <t>every value from 0.01 to 30 in steps of 0.01</t>
        </is>
      </c>
      <c r="N4858" s="18" t="inlineStr">
        <is>
          <t>contents|small|distance_to_river_km</t>
        </is>
      </c>
    </row>
    <row r="4859">
      <c r="B4859" s="18" t="inlineStr">
        <is>
          <t>contents|small|distance_to_river_km|0.76</t>
        </is>
      </c>
      <c r="C4859" s="18" t="inlineStr">
        <is>
          <t>contents</t>
        </is>
      </c>
      <c r="D4859" s="18" t="inlineStr">
        <is>
          <t>small</t>
        </is>
      </c>
      <c r="E4859" s="18" t="inlineStr">
        <is>
          <t>distance_to_river_km</t>
        </is>
      </c>
      <c r="F4859" s="18" t="inlineStr">
        <is>
          <t>spline value</t>
        </is>
      </c>
      <c r="G4859" s="18" t="n"/>
      <c r="H4859" s="33" t="n">
        <v>0.76</v>
      </c>
      <c r="I4859" s="33" t="n"/>
      <c r="J4859" s="33" t="n"/>
      <c r="K4859" s="34" t="n">
        <v>-0.02178610663181985</v>
      </c>
      <c r="L4859" s="35">
        <f>IF(ISNUMBER(K4859),EXP(K4859),"")</f>
        <v/>
      </c>
      <c r="M4859" s="18" t="inlineStr">
        <is>
          <t>every value from 0.01 to 30 in steps of 0.01</t>
        </is>
      </c>
      <c r="N4859" s="18" t="inlineStr">
        <is>
          <t>contents|small|distance_to_river_km</t>
        </is>
      </c>
    </row>
    <row r="4860">
      <c r="B4860" s="18" t="inlineStr">
        <is>
          <t>contents|small|distance_to_river_km|0.77</t>
        </is>
      </c>
      <c r="C4860" s="18" t="inlineStr">
        <is>
          <t>contents</t>
        </is>
      </c>
      <c r="D4860" s="18" t="inlineStr">
        <is>
          <t>small</t>
        </is>
      </c>
      <c r="E4860" s="18" t="inlineStr">
        <is>
          <t>distance_to_river_km</t>
        </is>
      </c>
      <c r="F4860" s="18" t="inlineStr">
        <is>
          <t>spline value</t>
        </is>
      </c>
      <c r="G4860" s="18" t="n"/>
      <c r="H4860" s="33" t="n">
        <v>0.77</v>
      </c>
      <c r="I4860" s="33" t="n"/>
      <c r="J4860" s="33" t="n"/>
      <c r="K4860" s="34" t="n">
        <v>-0.02223634663881617</v>
      </c>
      <c r="L4860" s="35">
        <f>IF(ISNUMBER(K4860),EXP(K4860),"")</f>
        <v/>
      </c>
      <c r="M4860" s="18" t="inlineStr">
        <is>
          <t>every value from 0.01 to 30 in steps of 0.01</t>
        </is>
      </c>
      <c r="N4860" s="18" t="inlineStr">
        <is>
          <t>contents|small|distance_to_river_km</t>
        </is>
      </c>
    </row>
    <row r="4861">
      <c r="B4861" s="18" t="inlineStr">
        <is>
          <t>contents|small|distance_to_river_km|0.78</t>
        </is>
      </c>
      <c r="C4861" s="18" t="inlineStr">
        <is>
          <t>contents</t>
        </is>
      </c>
      <c r="D4861" s="18" t="inlineStr">
        <is>
          <t>small</t>
        </is>
      </c>
      <c r="E4861" s="18" t="inlineStr">
        <is>
          <t>distance_to_river_km</t>
        </is>
      </c>
      <c r="F4861" s="18" t="inlineStr">
        <is>
          <t>spline value</t>
        </is>
      </c>
      <c r="G4861" s="18" t="n"/>
      <c r="H4861" s="33" t="n">
        <v>0.78</v>
      </c>
      <c r="I4861" s="33" t="n"/>
      <c r="J4861" s="33" t="n"/>
      <c r="K4861" s="34" t="n">
        <v>-0.02266315540320078</v>
      </c>
      <c r="L4861" s="35">
        <f>IF(ISNUMBER(K4861),EXP(K4861),"")</f>
        <v/>
      </c>
      <c r="M4861" s="18" t="inlineStr">
        <is>
          <t>every value from 0.01 to 30 in steps of 0.01</t>
        </is>
      </c>
      <c r="N4861" s="18" t="inlineStr">
        <is>
          <t>contents|small|distance_to_river_km</t>
        </is>
      </c>
    </row>
    <row r="4862">
      <c r="B4862" s="18" t="inlineStr">
        <is>
          <t>contents|small|distance_to_river_km|0.79</t>
        </is>
      </c>
      <c r="C4862" s="18" t="inlineStr">
        <is>
          <t>contents</t>
        </is>
      </c>
      <c r="D4862" s="18" t="inlineStr">
        <is>
          <t>small</t>
        </is>
      </c>
      <c r="E4862" s="18" t="inlineStr">
        <is>
          <t>distance_to_river_km</t>
        </is>
      </c>
      <c r="F4862" s="18" t="inlineStr">
        <is>
          <t>spline value</t>
        </is>
      </c>
      <c r="G4862" s="18" t="n"/>
      <c r="H4862" s="33" t="n">
        <v>0.79</v>
      </c>
      <c r="I4862" s="33" t="n"/>
      <c r="J4862" s="33" t="n"/>
      <c r="K4862" s="34" t="n">
        <v>-0.02306691948289099</v>
      </c>
      <c r="L4862" s="35">
        <f>IF(ISNUMBER(K4862),EXP(K4862),"")</f>
        <v/>
      </c>
      <c r="M4862" s="18" t="inlineStr">
        <is>
          <t>every value from 0.01 to 30 in steps of 0.01</t>
        </is>
      </c>
      <c r="N4862" s="18" t="inlineStr">
        <is>
          <t>contents|small|distance_to_river_km</t>
        </is>
      </c>
    </row>
    <row r="4863">
      <c r="B4863" s="18" t="inlineStr">
        <is>
          <t>contents|small|distance_to_river_km|0.80</t>
        </is>
      </c>
      <c r="C4863" s="18" t="inlineStr">
        <is>
          <t>contents</t>
        </is>
      </c>
      <c r="D4863" s="18" t="inlineStr">
        <is>
          <t>small</t>
        </is>
      </c>
      <c r="E4863" s="18" t="inlineStr">
        <is>
          <t>distance_to_river_km</t>
        </is>
      </c>
      <c r="F4863" s="18" t="inlineStr">
        <is>
          <t>spline value</t>
        </is>
      </c>
      <c r="G4863" s="18" t="n"/>
      <c r="H4863" s="33" t="n">
        <v>0.8</v>
      </c>
      <c r="I4863" s="33" t="n"/>
      <c r="J4863" s="33" t="n"/>
      <c r="K4863" s="34" t="n">
        <v>-0.02344802543580415</v>
      </c>
      <c r="L4863" s="35">
        <f>IF(ISNUMBER(K4863),EXP(K4863),"")</f>
        <v/>
      </c>
      <c r="M4863" s="18" t="inlineStr">
        <is>
          <t>every value from 0.01 to 30 in steps of 0.01</t>
        </is>
      </c>
      <c r="N4863" s="18" t="inlineStr">
        <is>
          <t>contents|small|distance_to_river_km</t>
        </is>
      </c>
    </row>
    <row r="4864">
      <c r="B4864" s="18" t="inlineStr">
        <is>
          <t>contents|small|distance_to_river_km|0.81</t>
        </is>
      </c>
      <c r="C4864" s="18" t="inlineStr">
        <is>
          <t>contents</t>
        </is>
      </c>
      <c r="D4864" s="18" t="inlineStr">
        <is>
          <t>small</t>
        </is>
      </c>
      <c r="E4864" s="18" t="inlineStr">
        <is>
          <t>distance_to_river_km</t>
        </is>
      </c>
      <c r="F4864" s="18" t="inlineStr">
        <is>
          <t>spline value</t>
        </is>
      </c>
      <c r="G4864" s="18" t="n"/>
      <c r="H4864" s="33" t="n">
        <v>0.8100000000000001</v>
      </c>
      <c r="I4864" s="33" t="n"/>
      <c r="J4864" s="33" t="n"/>
      <c r="K4864" s="34" t="n">
        <v>-0.0238068598198576</v>
      </c>
      <c r="L4864" s="35">
        <f>IF(ISNUMBER(K4864),EXP(K4864),"")</f>
        <v/>
      </c>
      <c r="M4864" s="18" t="inlineStr">
        <is>
          <t>every value from 0.01 to 30 in steps of 0.01</t>
        </is>
      </c>
      <c r="N4864" s="18" t="inlineStr">
        <is>
          <t>contents|small|distance_to_river_km</t>
        </is>
      </c>
    </row>
    <row r="4865">
      <c r="B4865" s="18" t="inlineStr">
        <is>
          <t>contents|small|distance_to_river_km|0.82</t>
        </is>
      </c>
      <c r="C4865" s="18" t="inlineStr">
        <is>
          <t>contents</t>
        </is>
      </c>
      <c r="D4865" s="18" t="inlineStr">
        <is>
          <t>small</t>
        </is>
      </c>
      <c r="E4865" s="18" t="inlineStr">
        <is>
          <t>distance_to_river_km</t>
        </is>
      </c>
      <c r="F4865" s="18" t="inlineStr">
        <is>
          <t>spline value</t>
        </is>
      </c>
      <c r="G4865" s="18" t="n"/>
      <c r="H4865" s="33" t="n">
        <v>0.82</v>
      </c>
      <c r="I4865" s="33" t="n"/>
      <c r="J4865" s="33" t="n"/>
      <c r="K4865" s="34" t="n">
        <v>-0.02414380919296864</v>
      </c>
      <c r="L4865" s="35">
        <f>IF(ISNUMBER(K4865),EXP(K4865),"")</f>
        <v/>
      </c>
      <c r="M4865" s="18" t="inlineStr">
        <is>
          <t>every value from 0.01 to 30 in steps of 0.01</t>
        </is>
      </c>
      <c r="N4865" s="18" t="inlineStr">
        <is>
          <t>contents|small|distance_to_river_km</t>
        </is>
      </c>
    </row>
    <row r="4866">
      <c r="B4866" s="18" t="inlineStr">
        <is>
          <t>contents|small|distance_to_river_km|0.83</t>
        </is>
      </c>
      <c r="C4866" s="18" t="inlineStr">
        <is>
          <t>contents</t>
        </is>
      </c>
      <c r="D4866" s="18" t="inlineStr">
        <is>
          <t>small</t>
        </is>
      </c>
      <c r="E4866" s="18" t="inlineStr">
        <is>
          <t>distance_to_river_km</t>
        </is>
      </c>
      <c r="F4866" s="18" t="inlineStr">
        <is>
          <t>spline value</t>
        </is>
      </c>
      <c r="G4866" s="18" t="n"/>
      <c r="H4866" s="33" t="n">
        <v>0.83</v>
      </c>
      <c r="I4866" s="33" t="n"/>
      <c r="J4866" s="33" t="n"/>
      <c r="K4866" s="34" t="n">
        <v>-0.02445926011305464</v>
      </c>
      <c r="L4866" s="35">
        <f>IF(ISNUMBER(K4866),EXP(K4866),"")</f>
        <v/>
      </c>
      <c r="M4866" s="18" t="inlineStr">
        <is>
          <t>every value from 0.01 to 30 in steps of 0.01</t>
        </is>
      </c>
      <c r="N4866" s="18" t="inlineStr">
        <is>
          <t>contents|small|distance_to_river_km</t>
        </is>
      </c>
    </row>
    <row r="4867">
      <c r="B4867" s="18" t="inlineStr">
        <is>
          <t>contents|small|distance_to_river_km|0.84</t>
        </is>
      </c>
      <c r="C4867" s="18" t="inlineStr">
        <is>
          <t>contents</t>
        </is>
      </c>
      <c r="D4867" s="18" t="inlineStr">
        <is>
          <t>small</t>
        </is>
      </c>
      <c r="E4867" s="18" t="inlineStr">
        <is>
          <t>distance_to_river_km</t>
        </is>
      </c>
      <c r="F4867" s="18" t="inlineStr">
        <is>
          <t>spline value</t>
        </is>
      </c>
      <c r="G4867" s="18" t="n"/>
      <c r="H4867" s="33" t="n">
        <v>0.84</v>
      </c>
      <c r="I4867" s="33" t="n"/>
      <c r="J4867" s="33" t="n"/>
      <c r="K4867" s="34" t="n">
        <v>-0.02475359913803288</v>
      </c>
      <c r="L4867" s="35">
        <f>IF(ISNUMBER(K4867),EXP(K4867),"")</f>
        <v/>
      </c>
      <c r="M4867" s="18" t="inlineStr">
        <is>
          <t>every value from 0.01 to 30 in steps of 0.01</t>
        </is>
      </c>
      <c r="N4867" s="18" t="inlineStr">
        <is>
          <t>contents|small|distance_to_river_km</t>
        </is>
      </c>
    </row>
    <row r="4868">
      <c r="B4868" s="18" t="inlineStr">
        <is>
          <t>contents|small|distance_to_river_km|0.85</t>
        </is>
      </c>
      <c r="C4868" s="18" t="inlineStr">
        <is>
          <t>contents</t>
        </is>
      </c>
      <c r="D4868" s="18" t="inlineStr">
        <is>
          <t>small</t>
        </is>
      </c>
      <c r="E4868" s="18" t="inlineStr">
        <is>
          <t>distance_to_river_km</t>
        </is>
      </c>
      <c r="F4868" s="18" t="inlineStr">
        <is>
          <t>spline value</t>
        </is>
      </c>
      <c r="G4868" s="18" t="n"/>
      <c r="H4868" s="33" t="n">
        <v>0.85</v>
      </c>
      <c r="I4868" s="33" t="n"/>
      <c r="J4868" s="33" t="n"/>
      <c r="K4868" s="34" t="n">
        <v>-0.02502721282582072</v>
      </c>
      <c r="L4868" s="35">
        <f>IF(ISNUMBER(K4868),EXP(K4868),"")</f>
        <v/>
      </c>
      <c r="M4868" s="18" t="inlineStr">
        <is>
          <t>every value from 0.01 to 30 in steps of 0.01</t>
        </is>
      </c>
      <c r="N4868" s="18" t="inlineStr">
        <is>
          <t>contents|small|distance_to_river_km</t>
        </is>
      </c>
    </row>
    <row r="4869">
      <c r="B4869" s="18" t="inlineStr">
        <is>
          <t>contents|small|distance_to_river_km|0.86</t>
        </is>
      </c>
      <c r="C4869" s="18" t="inlineStr">
        <is>
          <t>contents</t>
        </is>
      </c>
      <c r="D4869" s="18" t="inlineStr">
        <is>
          <t>small</t>
        </is>
      </c>
      <c r="E4869" s="18" t="inlineStr">
        <is>
          <t>distance_to_river_km</t>
        </is>
      </c>
      <c r="F4869" s="18" t="inlineStr">
        <is>
          <t>spline value</t>
        </is>
      </c>
      <c r="G4869" s="18" t="n"/>
      <c r="H4869" s="33" t="n">
        <v>0.86</v>
      </c>
      <c r="I4869" s="33" t="n"/>
      <c r="J4869" s="33" t="n"/>
      <c r="K4869" s="34" t="n">
        <v>-0.02528048773433548</v>
      </c>
      <c r="L4869" s="35">
        <f>IF(ISNUMBER(K4869),EXP(K4869),"")</f>
        <v/>
      </c>
      <c r="M4869" s="18" t="inlineStr">
        <is>
          <t>every value from 0.01 to 30 in steps of 0.01</t>
        </is>
      </c>
      <c r="N4869" s="18" t="inlineStr">
        <is>
          <t>contents|small|distance_to_river_km</t>
        </is>
      </c>
    </row>
    <row r="4870">
      <c r="B4870" s="18" t="inlineStr">
        <is>
          <t>contents|small|distance_to_river_km|0.87</t>
        </is>
      </c>
      <c r="C4870" s="18" t="inlineStr">
        <is>
          <t>contents</t>
        </is>
      </c>
      <c r="D4870" s="18" t="inlineStr">
        <is>
          <t>small</t>
        </is>
      </c>
      <c r="E4870" s="18" t="inlineStr">
        <is>
          <t>distance_to_river_km</t>
        </is>
      </c>
      <c r="F4870" s="18" t="inlineStr">
        <is>
          <t>spline value</t>
        </is>
      </c>
      <c r="G4870" s="18" t="n"/>
      <c r="H4870" s="33" t="n">
        <v>0.87</v>
      </c>
      <c r="I4870" s="33" t="n"/>
      <c r="J4870" s="33" t="n"/>
      <c r="K4870" s="34" t="n">
        <v>-0.02551381042149449</v>
      </c>
      <c r="L4870" s="35">
        <f>IF(ISNUMBER(K4870),EXP(K4870),"")</f>
        <v/>
      </c>
      <c r="M4870" s="18" t="inlineStr">
        <is>
          <t>every value from 0.01 to 30 in steps of 0.01</t>
        </is>
      </c>
      <c r="N4870" s="18" t="inlineStr">
        <is>
          <t>contents|small|distance_to_river_km</t>
        </is>
      </c>
    </row>
    <row r="4871">
      <c r="B4871" s="18" t="inlineStr">
        <is>
          <t>contents|small|distance_to_river_km|0.88</t>
        </is>
      </c>
      <c r="C4871" s="18" t="inlineStr">
        <is>
          <t>contents</t>
        </is>
      </c>
      <c r="D4871" s="18" t="inlineStr">
        <is>
          <t>small</t>
        </is>
      </c>
      <c r="E4871" s="18" t="inlineStr">
        <is>
          <t>distance_to_river_km</t>
        </is>
      </c>
      <c r="F4871" s="18" t="inlineStr">
        <is>
          <t>spline value</t>
        </is>
      </c>
      <c r="G4871" s="18" t="n"/>
      <c r="H4871" s="33" t="n">
        <v>0.88</v>
      </c>
      <c r="I4871" s="33" t="n"/>
      <c r="J4871" s="33" t="n"/>
      <c r="K4871" s="34" t="n">
        <v>-0.02572756744521507</v>
      </c>
      <c r="L4871" s="35">
        <f>IF(ISNUMBER(K4871),EXP(K4871),"")</f>
        <v/>
      </c>
      <c r="M4871" s="18" t="inlineStr">
        <is>
          <t>every value from 0.01 to 30 in steps of 0.01</t>
        </is>
      </c>
      <c r="N4871" s="18" t="inlineStr">
        <is>
          <t>contents|small|distance_to_river_km</t>
        </is>
      </c>
    </row>
    <row r="4872">
      <c r="B4872" s="18" t="inlineStr">
        <is>
          <t>contents|small|distance_to_river_km|0.89</t>
        </is>
      </c>
      <c r="C4872" s="18" t="inlineStr">
        <is>
          <t>contents</t>
        </is>
      </c>
      <c r="D4872" s="18" t="inlineStr">
        <is>
          <t>small</t>
        </is>
      </c>
      <c r="E4872" s="18" t="inlineStr">
        <is>
          <t>distance_to_river_km</t>
        </is>
      </c>
      <c r="F4872" s="18" t="inlineStr">
        <is>
          <t>spline value</t>
        </is>
      </c>
      <c r="G4872" s="18" t="n"/>
      <c r="H4872" s="33" t="n">
        <v>0.89</v>
      </c>
      <c r="I4872" s="33" t="n"/>
      <c r="J4872" s="33" t="n"/>
      <c r="K4872" s="34" t="n">
        <v>-0.02592214536341455</v>
      </c>
      <c r="L4872" s="35">
        <f>IF(ISNUMBER(K4872),EXP(K4872),"")</f>
        <v/>
      </c>
      <c r="M4872" s="18" t="inlineStr">
        <is>
          <t>every value from 0.01 to 30 in steps of 0.01</t>
        </is>
      </c>
      <c r="N4872" s="18" t="inlineStr">
        <is>
          <t>contents|small|distance_to_river_km</t>
        </is>
      </c>
    </row>
    <row r="4873">
      <c r="B4873" s="18" t="inlineStr">
        <is>
          <t>contents|small|distance_to_river_km|0.90</t>
        </is>
      </c>
      <c r="C4873" s="18" t="inlineStr">
        <is>
          <t>contents</t>
        </is>
      </c>
      <c r="D4873" s="18" t="inlineStr">
        <is>
          <t>small</t>
        </is>
      </c>
      <c r="E4873" s="18" t="inlineStr">
        <is>
          <t>distance_to_river_km</t>
        </is>
      </c>
      <c r="F4873" s="18" t="inlineStr">
        <is>
          <t>spline value</t>
        </is>
      </c>
      <c r="G4873" s="18" t="n"/>
      <c r="H4873" s="33" t="n">
        <v>0.9</v>
      </c>
      <c r="I4873" s="33" t="n"/>
      <c r="J4873" s="33" t="n"/>
      <c r="K4873" s="34" t="n">
        <v>-0.02609793073401028</v>
      </c>
      <c r="L4873" s="35">
        <f>IF(ISNUMBER(K4873),EXP(K4873),"")</f>
        <v/>
      </c>
      <c r="M4873" s="18" t="inlineStr">
        <is>
          <t>every value from 0.01 to 30 in steps of 0.01</t>
        </is>
      </c>
      <c r="N4873" s="18" t="inlineStr">
        <is>
          <t>contents|small|distance_to_river_km</t>
        </is>
      </c>
    </row>
    <row r="4874">
      <c r="B4874" s="18" t="inlineStr">
        <is>
          <t>contents|small|distance_to_river_km|0.91</t>
        </is>
      </c>
      <c r="C4874" s="18" t="inlineStr">
        <is>
          <t>contents</t>
        </is>
      </c>
      <c r="D4874" s="18" t="inlineStr">
        <is>
          <t>small</t>
        </is>
      </c>
      <c r="E4874" s="18" t="inlineStr">
        <is>
          <t>distance_to_river_km</t>
        </is>
      </c>
      <c r="F4874" s="18" t="inlineStr">
        <is>
          <t>spline value</t>
        </is>
      </c>
      <c r="G4874" s="18" t="n"/>
      <c r="H4874" s="33" t="n">
        <v>0.91</v>
      </c>
      <c r="I4874" s="33" t="n"/>
      <c r="J4874" s="33" t="n"/>
      <c r="K4874" s="34" t="n">
        <v>-0.02625531011491956</v>
      </c>
      <c r="L4874" s="35">
        <f>IF(ISNUMBER(K4874),EXP(K4874),"")</f>
        <v/>
      </c>
      <c r="M4874" s="18" t="inlineStr">
        <is>
          <t>every value from 0.01 to 30 in steps of 0.01</t>
        </is>
      </c>
      <c r="N4874" s="18" t="inlineStr">
        <is>
          <t>contents|small|distance_to_river_km</t>
        </is>
      </c>
    </row>
    <row r="4875">
      <c r="B4875" s="18" t="inlineStr">
        <is>
          <t>contents|small|distance_to_river_km|0.92</t>
        </is>
      </c>
      <c r="C4875" s="18" t="inlineStr">
        <is>
          <t>contents</t>
        </is>
      </c>
      <c r="D4875" s="18" t="inlineStr">
        <is>
          <t>small</t>
        </is>
      </c>
      <c r="E4875" s="18" t="inlineStr">
        <is>
          <t>distance_to_river_km</t>
        </is>
      </c>
      <c r="F4875" s="18" t="inlineStr">
        <is>
          <t>spline value</t>
        </is>
      </c>
      <c r="G4875" s="18" t="n"/>
      <c r="H4875" s="33" t="n">
        <v>0.92</v>
      </c>
      <c r="I4875" s="33" t="n"/>
      <c r="J4875" s="33" t="n"/>
      <c r="K4875" s="34" t="n">
        <v>-0.02639467006405974</v>
      </c>
      <c r="L4875" s="35">
        <f>IF(ISNUMBER(K4875),EXP(K4875),"")</f>
        <v/>
      </c>
      <c r="M4875" s="18" t="inlineStr">
        <is>
          <t>every value from 0.01 to 30 in steps of 0.01</t>
        </is>
      </c>
      <c r="N4875" s="18" t="inlineStr">
        <is>
          <t>contents|small|distance_to_river_km</t>
        </is>
      </c>
    </row>
    <row r="4876">
      <c r="B4876" s="18" t="inlineStr">
        <is>
          <t>contents|small|distance_to_river_km|0.93</t>
        </is>
      </c>
      <c r="C4876" s="18" t="inlineStr">
        <is>
          <t>contents</t>
        </is>
      </c>
      <c r="D4876" s="18" t="inlineStr">
        <is>
          <t>small</t>
        </is>
      </c>
      <c r="E4876" s="18" t="inlineStr">
        <is>
          <t>distance_to_river_km</t>
        </is>
      </c>
      <c r="F4876" s="18" t="inlineStr">
        <is>
          <t>spline value</t>
        </is>
      </c>
      <c r="G4876" s="18" t="n"/>
      <c r="H4876" s="33" t="n">
        <v>0.93</v>
      </c>
      <c r="I4876" s="33" t="n"/>
      <c r="J4876" s="33" t="n"/>
      <c r="K4876" s="34" t="n">
        <v>-0.02651639713934814</v>
      </c>
      <c r="L4876" s="35">
        <f>IF(ISNUMBER(K4876),EXP(K4876),"")</f>
        <v/>
      </c>
      <c r="M4876" s="18" t="inlineStr">
        <is>
          <t>every value from 0.01 to 30 in steps of 0.01</t>
        </is>
      </c>
      <c r="N4876" s="18" t="inlineStr">
        <is>
          <t>contents|small|distance_to_river_km</t>
        </is>
      </c>
    </row>
    <row r="4877">
      <c r="B4877" s="18" t="inlineStr">
        <is>
          <t>contents|small|distance_to_river_km|0.94</t>
        </is>
      </c>
      <c r="C4877" s="18" t="inlineStr">
        <is>
          <t>contents</t>
        </is>
      </c>
      <c r="D4877" s="18" t="inlineStr">
        <is>
          <t>small</t>
        </is>
      </c>
      <c r="E4877" s="18" t="inlineStr">
        <is>
          <t>distance_to_river_km</t>
        </is>
      </c>
      <c r="F4877" s="18" t="inlineStr">
        <is>
          <t>spline value</t>
        </is>
      </c>
      <c r="G4877" s="18" t="n"/>
      <c r="H4877" s="33" t="n">
        <v>0.9399999999999999</v>
      </c>
      <c r="I4877" s="33" t="n"/>
      <c r="J4877" s="33" t="n"/>
      <c r="K4877" s="34" t="n">
        <v>-0.02662087789870209</v>
      </c>
      <c r="L4877" s="35">
        <f>IF(ISNUMBER(K4877),EXP(K4877),"")</f>
        <v/>
      </c>
      <c r="M4877" s="18" t="inlineStr">
        <is>
          <t>every value from 0.01 to 30 in steps of 0.01</t>
        </is>
      </c>
      <c r="N4877" s="18" t="inlineStr">
        <is>
          <t>contents|small|distance_to_river_km</t>
        </is>
      </c>
    </row>
    <row r="4878">
      <c r="B4878" s="18" t="inlineStr">
        <is>
          <t>contents|small|distance_to_river_km|0.95</t>
        </is>
      </c>
      <c r="C4878" s="18" t="inlineStr">
        <is>
          <t>contents</t>
        </is>
      </c>
      <c r="D4878" s="18" t="inlineStr">
        <is>
          <t>small</t>
        </is>
      </c>
      <c r="E4878" s="18" t="inlineStr">
        <is>
          <t>distance_to_river_km</t>
        </is>
      </c>
      <c r="F4878" s="18" t="inlineStr">
        <is>
          <t>spline value</t>
        </is>
      </c>
      <c r="G4878" s="18" t="n"/>
      <c r="H4878" s="33" t="n">
        <v>0.95</v>
      </c>
      <c r="I4878" s="33" t="n"/>
      <c r="J4878" s="33" t="n"/>
      <c r="K4878" s="34" t="n">
        <v>-0.02670849890003892</v>
      </c>
      <c r="L4878" s="35">
        <f>IF(ISNUMBER(K4878),EXP(K4878),"")</f>
        <v/>
      </c>
      <c r="M4878" s="18" t="inlineStr">
        <is>
          <t>every value from 0.01 to 30 in steps of 0.01</t>
        </is>
      </c>
      <c r="N4878" s="18" t="inlineStr">
        <is>
          <t>contents|small|distance_to_river_km</t>
        </is>
      </c>
    </row>
    <row r="4879">
      <c r="B4879" s="18" t="inlineStr">
        <is>
          <t>contents|small|distance_to_river_km|0.96</t>
        </is>
      </c>
      <c r="C4879" s="18" t="inlineStr">
        <is>
          <t>contents</t>
        </is>
      </c>
      <c r="D4879" s="18" t="inlineStr">
        <is>
          <t>small</t>
        </is>
      </c>
      <c r="E4879" s="18" t="inlineStr">
        <is>
          <t>distance_to_river_km</t>
        </is>
      </c>
      <c r="F4879" s="18" t="inlineStr">
        <is>
          <t>spline value</t>
        </is>
      </c>
      <c r="G4879" s="18" t="n"/>
      <c r="H4879" s="33" t="n">
        <v>0.96</v>
      </c>
      <c r="I4879" s="33" t="n"/>
      <c r="J4879" s="33" t="n"/>
      <c r="K4879" s="34" t="n">
        <v>-0.02677964670127594</v>
      </c>
      <c r="L4879" s="35">
        <f>IF(ISNUMBER(K4879),EXP(K4879),"")</f>
        <v/>
      </c>
      <c r="M4879" s="18" t="inlineStr">
        <is>
          <t>every value from 0.01 to 30 in steps of 0.01</t>
        </is>
      </c>
      <c r="N4879" s="18" t="inlineStr">
        <is>
          <t>contents|small|distance_to_river_km</t>
        </is>
      </c>
    </row>
    <row r="4880">
      <c r="B4880" s="18" t="inlineStr">
        <is>
          <t>contents|small|distance_to_river_km|0.97</t>
        </is>
      </c>
      <c r="C4880" s="18" t="inlineStr">
        <is>
          <t>contents</t>
        </is>
      </c>
      <c r="D4880" s="18" t="inlineStr">
        <is>
          <t>small</t>
        </is>
      </c>
      <c r="E4880" s="18" t="inlineStr">
        <is>
          <t>distance_to_river_km</t>
        </is>
      </c>
      <c r="F4880" s="18" t="inlineStr">
        <is>
          <t>spline value</t>
        </is>
      </c>
      <c r="G4880" s="18" t="n"/>
      <c r="H4880" s="33" t="n">
        <v>0.97</v>
      </c>
      <c r="I4880" s="33" t="n"/>
      <c r="J4880" s="33" t="n"/>
      <c r="K4880" s="34" t="n">
        <v>-0.0268347078603305</v>
      </c>
      <c r="L4880" s="35">
        <f>IF(ISNUMBER(K4880),EXP(K4880),"")</f>
        <v/>
      </c>
      <c r="M4880" s="18" t="inlineStr">
        <is>
          <t>every value from 0.01 to 30 in steps of 0.01</t>
        </is>
      </c>
      <c r="N4880" s="18" t="inlineStr">
        <is>
          <t>contents|small|distance_to_river_km</t>
        </is>
      </c>
    </row>
    <row r="4881">
      <c r="B4881" s="18" t="inlineStr">
        <is>
          <t>contents|small|distance_to_river_km|0.98</t>
        </is>
      </c>
      <c r="C4881" s="18" t="inlineStr">
        <is>
          <t>contents</t>
        </is>
      </c>
      <c r="D4881" s="18" t="inlineStr">
        <is>
          <t>small</t>
        </is>
      </c>
      <c r="E4881" s="18" t="inlineStr">
        <is>
          <t>distance_to_river_km</t>
        </is>
      </c>
      <c r="F4881" s="18" t="inlineStr">
        <is>
          <t>spline value</t>
        </is>
      </c>
      <c r="G4881" s="18" t="n"/>
      <c r="H4881" s="33" t="n">
        <v>0.98</v>
      </c>
      <c r="I4881" s="33" t="n"/>
      <c r="J4881" s="33" t="n"/>
      <c r="K4881" s="34" t="n">
        <v>-0.02687406893511994</v>
      </c>
      <c r="L4881" s="35">
        <f>IF(ISNUMBER(K4881),EXP(K4881),"")</f>
        <v/>
      </c>
      <c r="M4881" s="18" t="inlineStr">
        <is>
          <t>every value from 0.01 to 30 in steps of 0.01</t>
        </is>
      </c>
      <c r="N4881" s="18" t="inlineStr">
        <is>
          <t>contents|small|distance_to_river_km</t>
        </is>
      </c>
    </row>
    <row r="4882">
      <c r="B4882" s="18" t="inlineStr">
        <is>
          <t>contents|small|distance_to_river_km|0.99</t>
        </is>
      </c>
      <c r="C4882" s="18" t="inlineStr">
        <is>
          <t>contents</t>
        </is>
      </c>
      <c r="D4882" s="18" t="inlineStr">
        <is>
          <t>small</t>
        </is>
      </c>
      <c r="E4882" s="18" t="inlineStr">
        <is>
          <t>distance_to_river_km</t>
        </is>
      </c>
      <c r="F4882" s="18" t="inlineStr">
        <is>
          <t>spline value</t>
        </is>
      </c>
      <c r="G4882" s="18" t="n"/>
      <c r="H4882" s="33" t="n">
        <v>0.99</v>
      </c>
      <c r="I4882" s="33" t="n"/>
      <c r="J4882" s="33" t="n"/>
      <c r="K4882" s="34" t="n">
        <v>-0.02689811648356156</v>
      </c>
      <c r="L4882" s="35">
        <f>IF(ISNUMBER(K4882),EXP(K4882),"")</f>
        <v/>
      </c>
      <c r="M4882" s="18" t="inlineStr">
        <is>
          <t>every value from 0.01 to 30 in steps of 0.01</t>
        </is>
      </c>
      <c r="N4882" s="18" t="inlineStr">
        <is>
          <t>contents|small|distance_to_river_km</t>
        </is>
      </c>
    </row>
    <row r="4883">
      <c r="B4883" s="18" t="inlineStr">
        <is>
          <t>contents|small|distance_to_river_km|1.00</t>
        </is>
      </c>
      <c r="C4883" s="18" t="inlineStr">
        <is>
          <t>contents</t>
        </is>
      </c>
      <c r="D4883" s="18" t="inlineStr">
        <is>
          <t>small</t>
        </is>
      </c>
      <c r="E4883" s="18" t="inlineStr">
        <is>
          <t>distance_to_river_km</t>
        </is>
      </c>
      <c r="F4883" s="18" t="inlineStr">
        <is>
          <t>spline value</t>
        </is>
      </c>
      <c r="G4883" s="18" t="n"/>
      <c r="H4883" s="33" t="n">
        <v>1</v>
      </c>
      <c r="I4883" s="33" t="n"/>
      <c r="J4883" s="33" t="n"/>
      <c r="K4883" s="34" t="n">
        <v>-0.02690723706357269</v>
      </c>
      <c r="L4883" s="35">
        <f>IF(ISNUMBER(K4883),EXP(K4883),"")</f>
        <v/>
      </c>
      <c r="M4883" s="18" t="inlineStr">
        <is>
          <t>every value from 0.01 to 30 in steps of 0.01</t>
        </is>
      </c>
      <c r="N4883" s="18" t="inlineStr">
        <is>
          <t>contents|small|distance_to_river_km</t>
        </is>
      </c>
    </row>
    <row r="4884">
      <c r="B4884" s="18" t="inlineStr">
        <is>
          <t>contents|small|distance_to_river_km|1.01</t>
        </is>
      </c>
      <c r="C4884" s="18" t="inlineStr">
        <is>
          <t>contents</t>
        </is>
      </c>
      <c r="D4884" s="18" t="inlineStr">
        <is>
          <t>small</t>
        </is>
      </c>
      <c r="E4884" s="18" t="inlineStr">
        <is>
          <t>distance_to_river_km</t>
        </is>
      </c>
      <c r="F4884" s="18" t="inlineStr">
        <is>
          <t>spline value</t>
        </is>
      </c>
      <c r="G4884" s="18" t="n"/>
      <c r="H4884" s="33" t="n">
        <v>1.01</v>
      </c>
      <c r="I4884" s="33" t="n"/>
      <c r="J4884" s="33" t="n"/>
      <c r="K4884" s="34" t="n">
        <v>-0.02690181723307068</v>
      </c>
      <c r="L4884" s="35">
        <f>IF(ISNUMBER(K4884),EXP(K4884),"")</f>
        <v/>
      </c>
      <c r="M4884" s="18" t="inlineStr">
        <is>
          <t>every value from 0.01 to 30 in steps of 0.01</t>
        </is>
      </c>
      <c r="N4884" s="18" t="inlineStr">
        <is>
          <t>contents|small|distance_to_river_km</t>
        </is>
      </c>
    </row>
    <row r="4885">
      <c r="B4885" s="18" t="inlineStr">
        <is>
          <t>contents|small|distance_to_river_km|1.02</t>
        </is>
      </c>
      <c r="C4885" s="18" t="inlineStr">
        <is>
          <t>contents</t>
        </is>
      </c>
      <c r="D4885" s="18" t="inlineStr">
        <is>
          <t>small</t>
        </is>
      </c>
      <c r="E4885" s="18" t="inlineStr">
        <is>
          <t>distance_to_river_km</t>
        </is>
      </c>
      <c r="F4885" s="18" t="inlineStr">
        <is>
          <t>spline value</t>
        </is>
      </c>
      <c r="G4885" s="18" t="n"/>
      <c r="H4885" s="33" t="n">
        <v>1.02</v>
      </c>
      <c r="I4885" s="33" t="n"/>
      <c r="J4885" s="33" t="n"/>
      <c r="K4885" s="34" t="n">
        <v>-0.02688224354997285</v>
      </c>
      <c r="L4885" s="35">
        <f>IF(ISNUMBER(K4885),EXP(K4885),"")</f>
        <v/>
      </c>
      <c r="M4885" s="18" t="inlineStr">
        <is>
          <t>every value from 0.01 to 30 in steps of 0.01</t>
        </is>
      </c>
      <c r="N4885" s="18" t="inlineStr">
        <is>
          <t>contents|small|distance_to_river_km</t>
        </is>
      </c>
    </row>
    <row r="4886">
      <c r="B4886" s="18" t="inlineStr">
        <is>
          <t>contents|small|distance_to_river_km|1.03</t>
        </is>
      </c>
      <c r="C4886" s="18" t="inlineStr">
        <is>
          <t>contents</t>
        </is>
      </c>
      <c r="D4886" s="18" t="inlineStr">
        <is>
          <t>small</t>
        </is>
      </c>
      <c r="E4886" s="18" t="inlineStr">
        <is>
          <t>distance_to_river_km</t>
        </is>
      </c>
      <c r="F4886" s="18" t="inlineStr">
        <is>
          <t>spline value</t>
        </is>
      </c>
      <c r="G4886" s="18" t="n"/>
      <c r="H4886" s="33" t="n">
        <v>1.03</v>
      </c>
      <c r="I4886" s="33" t="n"/>
      <c r="J4886" s="33" t="n"/>
      <c r="K4886" s="34" t="n">
        <v>-0.02684890257219652</v>
      </c>
      <c r="L4886" s="35">
        <f>IF(ISNUMBER(K4886),EXP(K4886),"")</f>
        <v/>
      </c>
      <c r="M4886" s="18" t="inlineStr">
        <is>
          <t>every value from 0.01 to 30 in steps of 0.01</t>
        </is>
      </c>
      <c r="N4886" s="18" t="inlineStr">
        <is>
          <t>contents|small|distance_to_river_km</t>
        </is>
      </c>
    </row>
    <row r="4887">
      <c r="B4887" s="18" t="inlineStr">
        <is>
          <t>contents|small|distance_to_river_km|1.04</t>
        </is>
      </c>
      <c r="C4887" s="18" t="inlineStr">
        <is>
          <t>contents</t>
        </is>
      </c>
      <c r="D4887" s="18" t="inlineStr">
        <is>
          <t>small</t>
        </is>
      </c>
      <c r="E4887" s="18" t="inlineStr">
        <is>
          <t>distance_to_river_km</t>
        </is>
      </c>
      <c r="F4887" s="18" t="inlineStr">
        <is>
          <t>spline value</t>
        </is>
      </c>
      <c r="G4887" s="18" t="n"/>
      <c r="H4887" s="33" t="n">
        <v>1.04</v>
      </c>
      <c r="I4887" s="33" t="n"/>
      <c r="J4887" s="33" t="n"/>
      <c r="K4887" s="34" t="n">
        <v>-0.02680218085765904</v>
      </c>
      <c r="L4887" s="35">
        <f>IF(ISNUMBER(K4887),EXP(K4887),"")</f>
        <v/>
      </c>
      <c r="M4887" s="18" t="inlineStr">
        <is>
          <t>every value from 0.01 to 30 in steps of 0.01</t>
        </is>
      </c>
      <c r="N4887" s="18" t="inlineStr">
        <is>
          <t>contents|small|distance_to_river_km</t>
        </is>
      </c>
    </row>
    <row r="4888">
      <c r="B4888" s="18" t="inlineStr">
        <is>
          <t>contents|small|distance_to_river_km|1.05</t>
        </is>
      </c>
      <c r="C4888" s="18" t="inlineStr">
        <is>
          <t>contents</t>
        </is>
      </c>
      <c r="D4888" s="18" t="inlineStr">
        <is>
          <t>small</t>
        </is>
      </c>
      <c r="E4888" s="18" t="inlineStr">
        <is>
          <t>distance_to_river_km</t>
        </is>
      </c>
      <c r="F4888" s="18" t="inlineStr">
        <is>
          <t>spline value</t>
        </is>
      </c>
      <c r="G4888" s="18" t="n"/>
      <c r="H4888" s="33" t="n">
        <v>1.05</v>
      </c>
      <c r="I4888" s="33" t="n"/>
      <c r="J4888" s="33" t="n"/>
      <c r="K4888" s="34" t="n">
        <v>-0.02674246496427769</v>
      </c>
      <c r="L4888" s="35">
        <f>IF(ISNUMBER(K4888),EXP(K4888),"")</f>
        <v/>
      </c>
      <c r="M4888" s="18" t="inlineStr">
        <is>
          <t>every value from 0.01 to 30 in steps of 0.01</t>
        </is>
      </c>
      <c r="N4888" s="18" t="inlineStr">
        <is>
          <t>contents|small|distance_to_river_km</t>
        </is>
      </c>
    </row>
    <row r="4889">
      <c r="B4889" s="18" t="inlineStr">
        <is>
          <t>contents|small|distance_to_river_km|1.06</t>
        </is>
      </c>
      <c r="C4889" s="18" t="inlineStr">
        <is>
          <t>contents</t>
        </is>
      </c>
      <c r="D4889" s="18" t="inlineStr">
        <is>
          <t>small</t>
        </is>
      </c>
      <c r="E4889" s="18" t="inlineStr">
        <is>
          <t>distance_to_river_km</t>
        </is>
      </c>
      <c r="F4889" s="18" t="inlineStr">
        <is>
          <t>spline value</t>
        </is>
      </c>
      <c r="G4889" s="18" t="n"/>
      <c r="H4889" s="33" t="n">
        <v>1.06</v>
      </c>
      <c r="I4889" s="33" t="n"/>
      <c r="J4889" s="33" t="n"/>
      <c r="K4889" s="34" t="n">
        <v>-0.02667014144996986</v>
      </c>
      <c r="L4889" s="35">
        <f>IF(ISNUMBER(K4889),EXP(K4889),"")</f>
        <v/>
      </c>
      <c r="M4889" s="18" t="inlineStr">
        <is>
          <t>every value from 0.01 to 30 in steps of 0.01</t>
        </is>
      </c>
      <c r="N4889" s="18" t="inlineStr">
        <is>
          <t>contents|small|distance_to_river_km</t>
        </is>
      </c>
    </row>
    <row r="4890">
      <c r="B4890" s="18" t="inlineStr">
        <is>
          <t>contents|small|distance_to_river_km|1.07</t>
        </is>
      </c>
      <c r="C4890" s="18" t="inlineStr">
        <is>
          <t>contents</t>
        </is>
      </c>
      <c r="D4890" s="18" t="inlineStr">
        <is>
          <t>small</t>
        </is>
      </c>
      <c r="E4890" s="18" t="inlineStr">
        <is>
          <t>distance_to_river_km</t>
        </is>
      </c>
      <c r="F4890" s="18" t="inlineStr">
        <is>
          <t>spline value</t>
        </is>
      </c>
      <c r="G4890" s="18" t="n"/>
      <c r="H4890" s="33" t="n">
        <v>1.07</v>
      </c>
      <c r="I4890" s="33" t="n"/>
      <c r="J4890" s="33" t="n"/>
      <c r="K4890" s="34" t="n">
        <v>-0.02658559687265285</v>
      </c>
      <c r="L4890" s="35">
        <f>IF(ISNUMBER(K4890),EXP(K4890),"")</f>
        <v/>
      </c>
      <c r="M4890" s="18" t="inlineStr">
        <is>
          <t>every value from 0.01 to 30 in steps of 0.01</t>
        </is>
      </c>
      <c r="N4890" s="18" t="inlineStr">
        <is>
          <t>contents|small|distance_to_river_km</t>
        </is>
      </c>
    </row>
    <row r="4891">
      <c r="B4891" s="18" t="inlineStr">
        <is>
          <t>contents|small|distance_to_river_km|1.08</t>
        </is>
      </c>
      <c r="C4891" s="18" t="inlineStr">
        <is>
          <t>contents</t>
        </is>
      </c>
      <c r="D4891" s="18" t="inlineStr">
        <is>
          <t>small</t>
        </is>
      </c>
      <c r="E4891" s="18" t="inlineStr">
        <is>
          <t>distance_to_river_km</t>
        </is>
      </c>
      <c r="F4891" s="18" t="inlineStr">
        <is>
          <t>spline value</t>
        </is>
      </c>
      <c r="G4891" s="18" t="n"/>
      <c r="H4891" s="33" t="n">
        <v>1.08</v>
      </c>
      <c r="I4891" s="33" t="n"/>
      <c r="J4891" s="33" t="n"/>
      <c r="K4891" s="34" t="n">
        <v>-0.02648921779024398</v>
      </c>
      <c r="L4891" s="35">
        <f>IF(ISNUMBER(K4891),EXP(K4891),"")</f>
        <v/>
      </c>
      <c r="M4891" s="18" t="inlineStr">
        <is>
          <t>every value from 0.01 to 30 in steps of 0.01</t>
        </is>
      </c>
      <c r="N4891" s="18" t="inlineStr">
        <is>
          <t>contents|small|distance_to_river_km</t>
        </is>
      </c>
    </row>
    <row r="4892">
      <c r="B4892" s="18" t="inlineStr">
        <is>
          <t>contents|small|distance_to_river_km|1.09</t>
        </is>
      </c>
      <c r="C4892" s="18" t="inlineStr">
        <is>
          <t>contents</t>
        </is>
      </c>
      <c r="D4892" s="18" t="inlineStr">
        <is>
          <t>small</t>
        </is>
      </c>
      <c r="E4892" s="18" t="inlineStr">
        <is>
          <t>distance_to_river_km</t>
        </is>
      </c>
      <c r="F4892" s="18" t="inlineStr">
        <is>
          <t>spline value</t>
        </is>
      </c>
      <c r="G4892" s="18" t="n"/>
      <c r="H4892" s="33" t="n">
        <v>1.09</v>
      </c>
      <c r="I4892" s="33" t="n"/>
      <c r="J4892" s="33" t="n"/>
      <c r="K4892" s="34" t="n">
        <v>-0.02638139076066059</v>
      </c>
      <c r="L4892" s="35">
        <f>IF(ISNUMBER(K4892),EXP(K4892),"")</f>
        <v/>
      </c>
      <c r="M4892" s="18" t="inlineStr">
        <is>
          <t>every value from 0.01 to 30 in steps of 0.01</t>
        </is>
      </c>
      <c r="N4892" s="18" t="inlineStr">
        <is>
          <t>contents|small|distance_to_river_km</t>
        </is>
      </c>
    </row>
    <row r="4893">
      <c r="B4893" s="18" t="inlineStr">
        <is>
          <t>contents|small|distance_to_river_km|1.10</t>
        </is>
      </c>
      <c r="C4893" s="18" t="inlineStr">
        <is>
          <t>contents</t>
        </is>
      </c>
      <c r="D4893" s="18" t="inlineStr">
        <is>
          <t>small</t>
        </is>
      </c>
      <c r="E4893" s="18" t="inlineStr">
        <is>
          <t>distance_to_river_km</t>
        </is>
      </c>
      <c r="F4893" s="18" t="inlineStr">
        <is>
          <t>spline value</t>
        </is>
      </c>
      <c r="G4893" s="18" t="n"/>
      <c r="H4893" s="33" t="n">
        <v>1.1</v>
      </c>
      <c r="I4893" s="33" t="n"/>
      <c r="J4893" s="33" t="n"/>
      <c r="K4893" s="34" t="n">
        <v>-0.02626250234182001</v>
      </c>
      <c r="L4893" s="35">
        <f>IF(ISNUMBER(K4893),EXP(K4893),"")</f>
        <v/>
      </c>
      <c r="M4893" s="18" t="inlineStr">
        <is>
          <t>every value from 0.01 to 30 in steps of 0.01</t>
        </is>
      </c>
      <c r="N4893" s="18" t="inlineStr">
        <is>
          <t>contents|small|distance_to_river_km</t>
        </is>
      </c>
    </row>
    <row r="4894">
      <c r="B4894" s="18" t="inlineStr">
        <is>
          <t>contents|small|distance_to_river_km|1.11</t>
        </is>
      </c>
      <c r="C4894" s="18" t="inlineStr">
        <is>
          <t>contents</t>
        </is>
      </c>
      <c r="D4894" s="18" t="inlineStr">
        <is>
          <t>small</t>
        </is>
      </c>
      <c r="E4894" s="18" t="inlineStr">
        <is>
          <t>distance_to_river_km</t>
        </is>
      </c>
      <c r="F4894" s="18" t="inlineStr">
        <is>
          <t>spline value</t>
        </is>
      </c>
      <c r="G4894" s="18" t="n"/>
      <c r="H4894" s="33" t="n">
        <v>1.11</v>
      </c>
      <c r="I4894" s="33" t="n"/>
      <c r="J4894" s="33" t="n"/>
      <c r="K4894" s="34" t="n">
        <v>-0.02613293909163956</v>
      </c>
      <c r="L4894" s="35">
        <f>IF(ISNUMBER(K4894),EXP(K4894),"")</f>
        <v/>
      </c>
      <c r="M4894" s="18" t="inlineStr">
        <is>
          <t>every value from 0.01 to 30 in steps of 0.01</t>
        </is>
      </c>
      <c r="N4894" s="18" t="inlineStr">
        <is>
          <t>contents|small|distance_to_river_km</t>
        </is>
      </c>
    </row>
    <row r="4895">
      <c r="B4895" s="18" t="inlineStr">
        <is>
          <t>contents|small|distance_to_river_km|1.12</t>
        </is>
      </c>
      <c r="C4895" s="18" t="inlineStr">
        <is>
          <t>contents</t>
        </is>
      </c>
      <c r="D4895" s="18" t="inlineStr">
        <is>
          <t>small</t>
        </is>
      </c>
      <c r="E4895" s="18" t="inlineStr">
        <is>
          <t>distance_to_river_km</t>
        </is>
      </c>
      <c r="F4895" s="18" t="inlineStr">
        <is>
          <t>spline value</t>
        </is>
      </c>
      <c r="G4895" s="18" t="n"/>
      <c r="H4895" s="33" t="n">
        <v>1.12</v>
      </c>
      <c r="I4895" s="33" t="n"/>
      <c r="J4895" s="33" t="n"/>
      <c r="K4895" s="34" t="n">
        <v>-0.02599308756803658</v>
      </c>
      <c r="L4895" s="35">
        <f>IF(ISNUMBER(K4895),EXP(K4895),"")</f>
        <v/>
      </c>
      <c r="M4895" s="18" t="inlineStr">
        <is>
          <t>every value from 0.01 to 30 in steps of 0.01</t>
        </is>
      </c>
      <c r="N4895" s="18" t="inlineStr">
        <is>
          <t>contents|small|distance_to_river_km</t>
        </is>
      </c>
    </row>
    <row r="4896">
      <c r="B4896" s="18" t="inlineStr">
        <is>
          <t>contents|small|distance_to_river_km|1.13</t>
        </is>
      </c>
      <c r="C4896" s="18" t="inlineStr">
        <is>
          <t>contents</t>
        </is>
      </c>
      <c r="D4896" s="18" t="inlineStr">
        <is>
          <t>small</t>
        </is>
      </c>
      <c r="E4896" s="18" t="inlineStr">
        <is>
          <t>distance_to_river_km</t>
        </is>
      </c>
      <c r="F4896" s="18" t="inlineStr">
        <is>
          <t>spline value</t>
        </is>
      </c>
      <c r="G4896" s="18" t="n"/>
      <c r="H4896" s="33" t="n">
        <v>1.13</v>
      </c>
      <c r="I4896" s="33" t="n"/>
      <c r="J4896" s="33" t="n"/>
      <c r="K4896" s="34" t="n">
        <v>-0.02584333432892839</v>
      </c>
      <c r="L4896" s="35">
        <f>IF(ISNUMBER(K4896),EXP(K4896),"")</f>
        <v/>
      </c>
      <c r="M4896" s="18" t="inlineStr">
        <is>
          <t>every value from 0.01 to 30 in steps of 0.01</t>
        </is>
      </c>
      <c r="N4896" s="18" t="inlineStr">
        <is>
          <t>contents|small|distance_to_river_km</t>
        </is>
      </c>
    </row>
    <row r="4897">
      <c r="B4897" s="18" t="inlineStr">
        <is>
          <t>contents|small|distance_to_river_km|1.14</t>
        </is>
      </c>
      <c r="C4897" s="18" t="inlineStr">
        <is>
          <t>contents</t>
        </is>
      </c>
      <c r="D4897" s="18" t="inlineStr">
        <is>
          <t>small</t>
        </is>
      </c>
      <c r="E4897" s="18" t="inlineStr">
        <is>
          <t>distance_to_river_km</t>
        </is>
      </c>
      <c r="F4897" s="18" t="inlineStr">
        <is>
          <t>spline value</t>
        </is>
      </c>
      <c r="G4897" s="18" t="n"/>
      <c r="H4897" s="33" t="n">
        <v>1.14</v>
      </c>
      <c r="I4897" s="33" t="n"/>
      <c r="J4897" s="33" t="n"/>
      <c r="K4897" s="34" t="n">
        <v>-0.02568406593223232</v>
      </c>
      <c r="L4897" s="35">
        <f>IF(ISNUMBER(K4897),EXP(K4897),"")</f>
        <v/>
      </c>
      <c r="M4897" s="18" t="inlineStr">
        <is>
          <t>every value from 0.01 to 30 in steps of 0.01</t>
        </is>
      </c>
      <c r="N4897" s="18" t="inlineStr">
        <is>
          <t>contents|small|distance_to_river_km</t>
        </is>
      </c>
    </row>
    <row r="4898">
      <c r="B4898" s="18" t="inlineStr">
        <is>
          <t>contents|small|distance_to_river_km|1.15</t>
        </is>
      </c>
      <c r="C4898" s="18" t="inlineStr">
        <is>
          <t>contents</t>
        </is>
      </c>
      <c r="D4898" s="18" t="inlineStr">
        <is>
          <t>small</t>
        </is>
      </c>
      <c r="E4898" s="18" t="inlineStr">
        <is>
          <t>distance_to_river_km</t>
        </is>
      </c>
      <c r="F4898" s="18" t="inlineStr">
        <is>
          <t>spline value</t>
        </is>
      </c>
      <c r="G4898" s="18" t="n"/>
      <c r="H4898" s="33" t="n">
        <v>1.15</v>
      </c>
      <c r="I4898" s="33" t="n"/>
      <c r="J4898" s="33" t="n"/>
      <c r="K4898" s="34" t="n">
        <v>-0.0255156689358657</v>
      </c>
      <c r="L4898" s="35">
        <f>IF(ISNUMBER(K4898),EXP(K4898),"")</f>
        <v/>
      </c>
      <c r="M4898" s="18" t="inlineStr">
        <is>
          <t>every value from 0.01 to 30 in steps of 0.01</t>
        </is>
      </c>
      <c r="N4898" s="18" t="inlineStr">
        <is>
          <t>contents|small|distance_to_river_km</t>
        </is>
      </c>
    </row>
    <row r="4899">
      <c r="B4899" s="18" t="inlineStr">
        <is>
          <t>contents|small|distance_to_river_km|1.16</t>
        </is>
      </c>
      <c r="C4899" s="18" t="inlineStr">
        <is>
          <t>contents</t>
        </is>
      </c>
      <c r="D4899" s="18" t="inlineStr">
        <is>
          <t>small</t>
        </is>
      </c>
      <c r="E4899" s="18" t="inlineStr">
        <is>
          <t>distance_to_river_km</t>
        </is>
      </c>
      <c r="F4899" s="18" t="inlineStr">
        <is>
          <t>spline value</t>
        </is>
      </c>
      <c r="G4899" s="18" t="n"/>
      <c r="H4899" s="33" t="n">
        <v>1.16</v>
      </c>
      <c r="I4899" s="33" t="n"/>
      <c r="J4899" s="33" t="n"/>
      <c r="K4899" s="34" t="n">
        <v>-0.02533852989774587</v>
      </c>
      <c r="L4899" s="35">
        <f>IF(ISNUMBER(K4899),EXP(K4899),"")</f>
        <v/>
      </c>
      <c r="M4899" s="18" t="inlineStr">
        <is>
          <t>every value from 0.01 to 30 in steps of 0.01</t>
        </is>
      </c>
      <c r="N4899" s="18" t="inlineStr">
        <is>
          <t>contents|small|distance_to_river_km</t>
        </is>
      </c>
    </row>
    <row r="4900">
      <c r="B4900" s="18" t="inlineStr">
        <is>
          <t>contents|small|distance_to_river_km|1.17</t>
        </is>
      </c>
      <c r="C4900" s="18" t="inlineStr">
        <is>
          <t>contents</t>
        </is>
      </c>
      <c r="D4900" s="18" t="inlineStr">
        <is>
          <t>small</t>
        </is>
      </c>
      <c r="E4900" s="18" t="inlineStr">
        <is>
          <t>distance_to_river_km</t>
        </is>
      </c>
      <c r="F4900" s="18" t="inlineStr">
        <is>
          <t>spline value</t>
        </is>
      </c>
      <c r="G4900" s="18" t="n"/>
      <c r="H4900" s="33" t="n">
        <v>1.17</v>
      </c>
      <c r="I4900" s="33" t="n"/>
      <c r="J4900" s="33" t="n"/>
      <c r="K4900" s="34" t="n">
        <v>-0.02515303537579013</v>
      </c>
      <c r="L4900" s="35">
        <f>IF(ISNUMBER(K4900),EXP(K4900),"")</f>
        <v/>
      </c>
      <c r="M4900" s="18" t="inlineStr">
        <is>
          <t>every value from 0.01 to 30 in steps of 0.01</t>
        </is>
      </c>
      <c r="N4900" s="18" t="inlineStr">
        <is>
          <t>contents|small|distance_to_river_km</t>
        </is>
      </c>
    </row>
    <row r="4901">
      <c r="B4901" s="18" t="inlineStr">
        <is>
          <t>contents|small|distance_to_river_km|1.18</t>
        </is>
      </c>
      <c r="C4901" s="18" t="inlineStr">
        <is>
          <t>contents</t>
        </is>
      </c>
      <c r="D4901" s="18" t="inlineStr">
        <is>
          <t>small</t>
        </is>
      </c>
      <c r="E4901" s="18" t="inlineStr">
        <is>
          <t>distance_to_river_km</t>
        </is>
      </c>
      <c r="F4901" s="18" t="inlineStr">
        <is>
          <t>spline value</t>
        </is>
      </c>
      <c r="G4901" s="18" t="n"/>
      <c r="H4901" s="33" t="n">
        <v>1.18</v>
      </c>
      <c r="I4901" s="33" t="n"/>
      <c r="J4901" s="33" t="n"/>
      <c r="K4901" s="34" t="n">
        <v>-0.02495957192791582</v>
      </c>
      <c r="L4901" s="35">
        <f>IF(ISNUMBER(K4901),EXP(K4901),"")</f>
        <v/>
      </c>
      <c r="M4901" s="18" t="inlineStr">
        <is>
          <t>every value from 0.01 to 30 in steps of 0.01</t>
        </is>
      </c>
      <c r="N4901" s="18" t="inlineStr">
        <is>
          <t>contents|small|distance_to_river_km</t>
        </is>
      </c>
    </row>
    <row r="4902">
      <c r="B4902" s="18" t="inlineStr">
        <is>
          <t>contents|small|distance_to_river_km|1.19</t>
        </is>
      </c>
      <c r="C4902" s="18" t="inlineStr">
        <is>
          <t>contents</t>
        </is>
      </c>
      <c r="D4902" s="18" t="inlineStr">
        <is>
          <t>small</t>
        </is>
      </c>
      <c r="E4902" s="18" t="inlineStr">
        <is>
          <t>distance_to_river_km</t>
        </is>
      </c>
      <c r="F4902" s="18" t="inlineStr">
        <is>
          <t>spline value</t>
        </is>
      </c>
      <c r="G4902" s="18" t="n"/>
      <c r="H4902" s="33" t="n">
        <v>1.19</v>
      </c>
      <c r="I4902" s="33" t="n"/>
      <c r="J4902" s="33" t="n"/>
      <c r="K4902" s="34" t="n">
        <v>-0.02475852611204029</v>
      </c>
      <c r="L4902" s="35">
        <f>IF(ISNUMBER(K4902),EXP(K4902),"")</f>
        <v/>
      </c>
      <c r="M4902" s="18" t="inlineStr">
        <is>
          <t>every value from 0.01 to 30 in steps of 0.01</t>
        </is>
      </c>
      <c r="N4902" s="18" t="inlineStr">
        <is>
          <t>contents|small|distance_to_river_km</t>
        </is>
      </c>
    </row>
    <row r="4903">
      <c r="B4903" s="18" t="inlineStr">
        <is>
          <t>contents|small|distance_to_river_km|1.20</t>
        </is>
      </c>
      <c r="C4903" s="18" t="inlineStr">
        <is>
          <t>contents</t>
        </is>
      </c>
      <c r="D4903" s="18" t="inlineStr">
        <is>
          <t>small</t>
        </is>
      </c>
      <c r="E4903" s="18" t="inlineStr">
        <is>
          <t>distance_to_river_km</t>
        </is>
      </c>
      <c r="F4903" s="18" t="inlineStr">
        <is>
          <t>spline value</t>
        </is>
      </c>
      <c r="G4903" s="18" t="n"/>
      <c r="H4903" s="33" t="n">
        <v>1.2</v>
      </c>
      <c r="I4903" s="33" t="n"/>
      <c r="J4903" s="33" t="n"/>
      <c r="K4903" s="34" t="n">
        <v>-0.02455028448608085</v>
      </c>
      <c r="L4903" s="35">
        <f>IF(ISNUMBER(K4903),EXP(K4903),"")</f>
        <v/>
      </c>
      <c r="M4903" s="18" t="inlineStr">
        <is>
          <t>every value from 0.01 to 30 in steps of 0.01</t>
        </is>
      </c>
      <c r="N4903" s="18" t="inlineStr">
        <is>
          <t>contents|small|distance_to_river_km</t>
        </is>
      </c>
    </row>
    <row r="4904">
      <c r="B4904" s="18" t="inlineStr">
        <is>
          <t>contents|small|distance_to_river_km|1.21</t>
        </is>
      </c>
      <c r="C4904" s="18" t="inlineStr">
        <is>
          <t>contents</t>
        </is>
      </c>
      <c r="D4904" s="18" t="inlineStr">
        <is>
          <t>small</t>
        </is>
      </c>
      <c r="E4904" s="18" t="inlineStr">
        <is>
          <t>distance_to_river_km</t>
        </is>
      </c>
      <c r="F4904" s="18" t="inlineStr">
        <is>
          <t>spline value</t>
        </is>
      </c>
      <c r="G4904" s="18" t="n"/>
      <c r="H4904" s="33" t="n">
        <v>1.21</v>
      </c>
      <c r="I4904" s="33" t="n"/>
      <c r="J4904" s="33" t="n"/>
      <c r="K4904" s="34" t="n">
        <v>-0.02433523360795484</v>
      </c>
      <c r="L4904" s="35">
        <f>IF(ISNUMBER(K4904),EXP(K4904),"")</f>
        <v/>
      </c>
      <c r="M4904" s="18" t="inlineStr">
        <is>
          <t>every value from 0.01 to 30 in steps of 0.01</t>
        </is>
      </c>
      <c r="N4904" s="18" t="inlineStr">
        <is>
          <t>contents|small|distance_to_river_km</t>
        </is>
      </c>
    </row>
    <row r="4905">
      <c r="B4905" s="18" t="inlineStr">
        <is>
          <t>contents|small|distance_to_river_km|1.22</t>
        </is>
      </c>
      <c r="C4905" s="18" t="inlineStr">
        <is>
          <t>contents</t>
        </is>
      </c>
      <c r="D4905" s="18" t="inlineStr">
        <is>
          <t>small</t>
        </is>
      </c>
      <c r="E4905" s="18" t="inlineStr">
        <is>
          <t>distance_to_river_km</t>
        </is>
      </c>
      <c r="F4905" s="18" t="inlineStr">
        <is>
          <t>spline value</t>
        </is>
      </c>
      <c r="G4905" s="18" t="n"/>
      <c r="H4905" s="33" t="n">
        <v>1.22</v>
      </c>
      <c r="I4905" s="33" t="n"/>
      <c r="J4905" s="33" t="n"/>
      <c r="K4905" s="34" t="n">
        <v>-0.02411376003557956</v>
      </c>
      <c r="L4905" s="35">
        <f>IF(ISNUMBER(K4905),EXP(K4905),"")</f>
        <v/>
      </c>
      <c r="M4905" s="18" t="inlineStr">
        <is>
          <t>every value from 0.01 to 30 in steps of 0.01</t>
        </is>
      </c>
      <c r="N4905" s="18" t="inlineStr">
        <is>
          <t>contents|small|distance_to_river_km</t>
        </is>
      </c>
    </row>
    <row r="4906">
      <c r="B4906" s="18" t="inlineStr">
        <is>
          <t>contents|small|distance_to_river_km|1.23</t>
        </is>
      </c>
      <c r="C4906" s="18" t="inlineStr">
        <is>
          <t>contents</t>
        </is>
      </c>
      <c r="D4906" s="18" t="inlineStr">
        <is>
          <t>small</t>
        </is>
      </c>
      <c r="E4906" s="18" t="inlineStr">
        <is>
          <t>distance_to_river_km</t>
        </is>
      </c>
      <c r="F4906" s="18" t="inlineStr">
        <is>
          <t>spline value</t>
        </is>
      </c>
      <c r="G4906" s="18" t="n"/>
      <c r="H4906" s="33" t="n">
        <v>1.23</v>
      </c>
      <c r="I4906" s="33" t="n"/>
      <c r="J4906" s="33" t="n"/>
      <c r="K4906" s="34" t="n">
        <v>-0.02388625032687237</v>
      </c>
      <c r="L4906" s="35">
        <f>IF(ISNUMBER(K4906),EXP(K4906),"")</f>
        <v/>
      </c>
      <c r="M4906" s="18" t="inlineStr">
        <is>
          <t>every value from 0.01 to 30 in steps of 0.01</t>
        </is>
      </c>
      <c r="N4906" s="18" t="inlineStr">
        <is>
          <t>contents|small|distance_to_river_km</t>
        </is>
      </c>
    </row>
    <row r="4907">
      <c r="B4907" s="18" t="inlineStr">
        <is>
          <t>contents|small|distance_to_river_km|1.24</t>
        </is>
      </c>
      <c r="C4907" s="18" t="inlineStr">
        <is>
          <t>contents</t>
        </is>
      </c>
      <c r="D4907" s="18" t="inlineStr">
        <is>
          <t>small</t>
        </is>
      </c>
      <c r="E4907" s="18" t="inlineStr">
        <is>
          <t>distance_to_river_km</t>
        </is>
      </c>
      <c r="F4907" s="18" t="inlineStr">
        <is>
          <t>spline value</t>
        </is>
      </c>
      <c r="G4907" s="18" t="n"/>
      <c r="H4907" s="33" t="n">
        <v>1.24</v>
      </c>
      <c r="I4907" s="33" t="n"/>
      <c r="J4907" s="33" t="n"/>
      <c r="K4907" s="34" t="n">
        <v>-0.02365309103975059</v>
      </c>
      <c r="L4907" s="35">
        <f>IF(ISNUMBER(K4907),EXP(K4907),"")</f>
        <v/>
      </c>
      <c r="M4907" s="18" t="inlineStr">
        <is>
          <t>every value from 0.01 to 30 in steps of 0.01</t>
        </is>
      </c>
      <c r="N4907" s="18" t="inlineStr">
        <is>
          <t>contents|small|distance_to_river_km</t>
        </is>
      </c>
    </row>
    <row r="4908">
      <c r="B4908" s="18" t="inlineStr">
        <is>
          <t>contents|small|distance_to_river_km|1.25</t>
        </is>
      </c>
      <c r="C4908" s="18" t="inlineStr">
        <is>
          <t>contents</t>
        </is>
      </c>
      <c r="D4908" s="18" t="inlineStr">
        <is>
          <t>small</t>
        </is>
      </c>
      <c r="E4908" s="18" t="inlineStr">
        <is>
          <t>distance_to_river_km</t>
        </is>
      </c>
      <c r="F4908" s="18" t="inlineStr">
        <is>
          <t>spline value</t>
        </is>
      </c>
      <c r="G4908" s="18" t="n"/>
      <c r="H4908" s="33" t="n">
        <v>1.25</v>
      </c>
      <c r="I4908" s="33" t="n"/>
      <c r="J4908" s="33" t="n"/>
      <c r="K4908" s="34" t="n">
        <v>-0.02341466873213154</v>
      </c>
      <c r="L4908" s="35">
        <f>IF(ISNUMBER(K4908),EXP(K4908),"")</f>
        <v/>
      </c>
      <c r="M4908" s="18" t="inlineStr">
        <is>
          <t>every value from 0.01 to 30 in steps of 0.01</t>
        </is>
      </c>
      <c r="N4908" s="18" t="inlineStr">
        <is>
          <t>contents|small|distance_to_river_km</t>
        </is>
      </c>
    </row>
    <row r="4909">
      <c r="B4909" s="18" t="inlineStr">
        <is>
          <t>contents|small|distance_to_river_km|1.26</t>
        </is>
      </c>
      <c r="C4909" s="18" t="inlineStr">
        <is>
          <t>contents</t>
        </is>
      </c>
      <c r="D4909" s="18" t="inlineStr">
        <is>
          <t>small</t>
        </is>
      </c>
      <c r="E4909" s="18" t="inlineStr">
        <is>
          <t>distance_to_river_km</t>
        </is>
      </c>
      <c r="F4909" s="18" t="inlineStr">
        <is>
          <t>spline value</t>
        </is>
      </c>
      <c r="G4909" s="18" t="n"/>
      <c r="H4909" s="33" t="n">
        <v>1.26</v>
      </c>
      <c r="I4909" s="33" t="n"/>
      <c r="J4909" s="33" t="n"/>
      <c r="K4909" s="34" t="n">
        <v>-0.02317136996193255</v>
      </c>
      <c r="L4909" s="35">
        <f>IF(ISNUMBER(K4909),EXP(K4909),"")</f>
        <v/>
      </c>
      <c r="M4909" s="18" t="inlineStr">
        <is>
          <t>every value from 0.01 to 30 in steps of 0.01</t>
        </is>
      </c>
      <c r="N4909" s="18" t="inlineStr">
        <is>
          <t>contents|small|distance_to_river_km</t>
        </is>
      </c>
    </row>
    <row r="4910">
      <c r="B4910" s="18" t="inlineStr">
        <is>
          <t>contents|small|distance_to_river_km|1.27</t>
        </is>
      </c>
      <c r="C4910" s="18" t="inlineStr">
        <is>
          <t>contents</t>
        </is>
      </c>
      <c r="D4910" s="18" t="inlineStr">
        <is>
          <t>small</t>
        </is>
      </c>
      <c r="E4910" s="18" t="inlineStr">
        <is>
          <t>distance_to_river_km</t>
        </is>
      </c>
      <c r="F4910" s="18" t="inlineStr">
        <is>
          <t>spline value</t>
        </is>
      </c>
      <c r="G4910" s="18" t="n"/>
      <c r="H4910" s="33" t="n">
        <v>1.27</v>
      </c>
      <c r="I4910" s="33" t="n"/>
      <c r="J4910" s="33" t="n"/>
      <c r="K4910" s="34" t="n">
        <v>-0.02292358128707095</v>
      </c>
      <c r="L4910" s="35">
        <f>IF(ISNUMBER(K4910),EXP(K4910),"")</f>
        <v/>
      </c>
      <c r="M4910" s="18" t="inlineStr">
        <is>
          <t>every value from 0.01 to 30 in steps of 0.01</t>
        </is>
      </c>
      <c r="N4910" s="18" t="inlineStr">
        <is>
          <t>contents|small|distance_to_river_km</t>
        </is>
      </c>
    </row>
    <row r="4911">
      <c r="B4911" s="18" t="inlineStr">
        <is>
          <t>contents|small|distance_to_river_km|1.28</t>
        </is>
      </c>
      <c r="C4911" s="18" t="inlineStr">
        <is>
          <t>contents</t>
        </is>
      </c>
      <c r="D4911" s="18" t="inlineStr">
        <is>
          <t>small</t>
        </is>
      </c>
      <c r="E4911" s="18" t="inlineStr">
        <is>
          <t>distance_to_river_km</t>
        </is>
      </c>
      <c r="F4911" s="18" t="inlineStr">
        <is>
          <t>spline value</t>
        </is>
      </c>
      <c r="G4911" s="18" t="n"/>
      <c r="H4911" s="33" t="n">
        <v>1.28</v>
      </c>
      <c r="I4911" s="33" t="n"/>
      <c r="J4911" s="33" t="n"/>
      <c r="K4911" s="34" t="n">
        <v>-0.02267168926546409</v>
      </c>
      <c r="L4911" s="35">
        <f>IF(ISNUMBER(K4911),EXP(K4911),"")</f>
        <v/>
      </c>
      <c r="M4911" s="18" t="inlineStr">
        <is>
          <t>every value from 0.01 to 30 in steps of 0.01</t>
        </is>
      </c>
      <c r="N4911" s="18" t="inlineStr">
        <is>
          <t>contents|small|distance_to_river_km</t>
        </is>
      </c>
    </row>
    <row r="4912">
      <c r="B4912" s="18" t="inlineStr">
        <is>
          <t>contents|small|distance_to_river_km|1.29</t>
        </is>
      </c>
      <c r="C4912" s="18" t="inlineStr">
        <is>
          <t>contents</t>
        </is>
      </c>
      <c r="D4912" s="18" t="inlineStr">
        <is>
          <t>small</t>
        </is>
      </c>
      <c r="E4912" s="18" t="inlineStr">
        <is>
          <t>distance_to_river_km</t>
        </is>
      </c>
      <c r="F4912" s="18" t="inlineStr">
        <is>
          <t>spline value</t>
        </is>
      </c>
      <c r="G4912" s="18" t="n"/>
      <c r="H4912" s="33" t="n">
        <v>1.29</v>
      </c>
      <c r="I4912" s="33" t="n"/>
      <c r="J4912" s="33" t="n"/>
      <c r="K4912" s="34" t="n">
        <v>-0.02241608045502927</v>
      </c>
      <c r="L4912" s="35">
        <f>IF(ISNUMBER(K4912),EXP(K4912),"")</f>
        <v/>
      </c>
      <c r="M4912" s="18" t="inlineStr">
        <is>
          <t>every value from 0.01 to 30 in steps of 0.01</t>
        </is>
      </c>
      <c r="N4912" s="18" t="inlineStr">
        <is>
          <t>contents|small|distance_to_river_km</t>
        </is>
      </c>
    </row>
    <row r="4913">
      <c r="B4913" s="18" t="inlineStr">
        <is>
          <t>contents|small|distance_to_river_km|1.30</t>
        </is>
      </c>
      <c r="C4913" s="18" t="inlineStr">
        <is>
          <t>contents</t>
        </is>
      </c>
      <c r="D4913" s="18" t="inlineStr">
        <is>
          <t>small</t>
        </is>
      </c>
      <c r="E4913" s="18" t="inlineStr">
        <is>
          <t>distance_to_river_km</t>
        </is>
      </c>
      <c r="F4913" s="18" t="inlineStr">
        <is>
          <t>spline value</t>
        </is>
      </c>
      <c r="G4913" s="18" t="n"/>
      <c r="H4913" s="33" t="n">
        <v>1.3</v>
      </c>
      <c r="I4913" s="33" t="n"/>
      <c r="J4913" s="33" t="n"/>
      <c r="K4913" s="34" t="n">
        <v>-0.02215714141368383</v>
      </c>
      <c r="L4913" s="35">
        <f>IF(ISNUMBER(K4913),EXP(K4913),"")</f>
        <v/>
      </c>
      <c r="M4913" s="18" t="inlineStr">
        <is>
          <t>every value from 0.01 to 30 in steps of 0.01</t>
        </is>
      </c>
      <c r="N4913" s="18" t="inlineStr">
        <is>
          <t>contents|small|distance_to_river_km</t>
        </is>
      </c>
    </row>
    <row r="4914">
      <c r="B4914" s="18" t="inlineStr">
        <is>
          <t>contents|small|distance_to_river_km|1.31</t>
        </is>
      </c>
      <c r="C4914" s="18" t="inlineStr">
        <is>
          <t>contents</t>
        </is>
      </c>
      <c r="D4914" s="18" t="inlineStr">
        <is>
          <t>small</t>
        </is>
      </c>
      <c r="E4914" s="18" t="inlineStr">
        <is>
          <t>distance_to_river_km</t>
        </is>
      </c>
      <c r="F4914" s="18" t="inlineStr">
        <is>
          <t>spline value</t>
        </is>
      </c>
      <c r="G4914" s="18" t="n"/>
      <c r="H4914" s="33" t="n">
        <v>1.31</v>
      </c>
      <c r="I4914" s="33" t="n"/>
      <c r="J4914" s="33" t="n"/>
      <c r="K4914" s="34" t="n">
        <v>-0.02189525869934509</v>
      </c>
      <c r="L4914" s="35">
        <f>IF(ISNUMBER(K4914),EXP(K4914),"")</f>
        <v/>
      </c>
      <c r="M4914" s="18" t="inlineStr">
        <is>
          <t>every value from 0.01 to 30 in steps of 0.01</t>
        </is>
      </c>
      <c r="N4914" s="18" t="inlineStr">
        <is>
          <t>contents|small|distance_to_river_km</t>
        </is>
      </c>
    </row>
    <row r="4915">
      <c r="B4915" s="18" t="inlineStr">
        <is>
          <t>contents|small|distance_to_river_km|1.32</t>
        </is>
      </c>
      <c r="C4915" s="18" t="inlineStr">
        <is>
          <t>contents</t>
        </is>
      </c>
      <c r="D4915" s="18" t="inlineStr">
        <is>
          <t>small</t>
        </is>
      </c>
      <c r="E4915" s="18" t="inlineStr">
        <is>
          <t>distance_to_river_km</t>
        </is>
      </c>
      <c r="F4915" s="18" t="inlineStr">
        <is>
          <t>spline value</t>
        </is>
      </c>
      <c r="G4915" s="18" t="n"/>
      <c r="H4915" s="33" t="n">
        <v>1.32</v>
      </c>
      <c r="I4915" s="33" t="n"/>
      <c r="J4915" s="33" t="n"/>
      <c r="K4915" s="34" t="n">
        <v>-0.0216308188699304</v>
      </c>
      <c r="L4915" s="35">
        <f>IF(ISNUMBER(K4915),EXP(K4915),"")</f>
        <v/>
      </c>
      <c r="M4915" s="18" t="inlineStr">
        <is>
          <t>every value from 0.01 to 30 in steps of 0.01</t>
        </is>
      </c>
      <c r="N4915" s="18" t="inlineStr">
        <is>
          <t>contents|small|distance_to_river_km</t>
        </is>
      </c>
    </row>
    <row r="4916">
      <c r="B4916" s="18" t="inlineStr">
        <is>
          <t>contents|small|distance_to_river_km|1.33</t>
        </is>
      </c>
      <c r="C4916" s="18" t="inlineStr">
        <is>
          <t>contents</t>
        </is>
      </c>
      <c r="D4916" s="18" t="inlineStr">
        <is>
          <t>small</t>
        </is>
      </c>
      <c r="E4916" s="18" t="inlineStr">
        <is>
          <t>distance_to_river_km</t>
        </is>
      </c>
      <c r="F4916" s="18" t="inlineStr">
        <is>
          <t>spline value</t>
        </is>
      </c>
      <c r="G4916" s="18" t="n"/>
      <c r="H4916" s="33" t="n">
        <v>1.33</v>
      </c>
      <c r="I4916" s="33" t="n"/>
      <c r="J4916" s="33" t="n"/>
      <c r="K4916" s="34" t="n">
        <v>-0.02136420848335706</v>
      </c>
      <c r="L4916" s="35">
        <f>IF(ISNUMBER(K4916),EXP(K4916),"")</f>
        <v/>
      </c>
      <c r="M4916" s="18" t="inlineStr">
        <is>
          <t>every value from 0.01 to 30 in steps of 0.01</t>
        </is>
      </c>
      <c r="N4916" s="18" t="inlineStr">
        <is>
          <t>contents|small|distance_to_river_km</t>
        </is>
      </c>
    </row>
    <row r="4917">
      <c r="B4917" s="18" t="inlineStr">
        <is>
          <t>contents|small|distance_to_river_km|1.34</t>
        </is>
      </c>
      <c r="C4917" s="18" t="inlineStr">
        <is>
          <t>contents</t>
        </is>
      </c>
      <c r="D4917" s="18" t="inlineStr">
        <is>
          <t>small</t>
        </is>
      </c>
      <c r="E4917" s="18" t="inlineStr">
        <is>
          <t>distance_to_river_km</t>
        </is>
      </c>
      <c r="F4917" s="18" t="inlineStr">
        <is>
          <t>spline value</t>
        </is>
      </c>
      <c r="G4917" s="18" t="n"/>
      <c r="H4917" s="33" t="n">
        <v>1.34</v>
      </c>
      <c r="I4917" s="33" t="n"/>
      <c r="J4917" s="33" t="n"/>
      <c r="K4917" s="34" t="n">
        <v>-0.02109581409754242</v>
      </c>
      <c r="L4917" s="35">
        <f>IF(ISNUMBER(K4917),EXP(K4917),"")</f>
        <v/>
      </c>
      <c r="M4917" s="18" t="inlineStr">
        <is>
          <t>every value from 0.01 to 30 in steps of 0.01</t>
        </is>
      </c>
      <c r="N4917" s="18" t="inlineStr">
        <is>
          <t>contents|small|distance_to_river_km</t>
        </is>
      </c>
    </row>
    <row r="4918">
      <c r="B4918" s="18" t="inlineStr">
        <is>
          <t>contents|small|distance_to_river_km|1.35</t>
        </is>
      </c>
      <c r="C4918" s="18" t="inlineStr">
        <is>
          <t>contents</t>
        </is>
      </c>
      <c r="D4918" s="18" t="inlineStr">
        <is>
          <t>small</t>
        </is>
      </c>
      <c r="E4918" s="18" t="inlineStr">
        <is>
          <t>distance_to_river_km</t>
        </is>
      </c>
      <c r="F4918" s="18" t="inlineStr">
        <is>
          <t>spline value</t>
        </is>
      </c>
      <c r="G4918" s="18" t="n"/>
      <c r="H4918" s="33" t="n">
        <v>1.35</v>
      </c>
      <c r="I4918" s="33" t="n"/>
      <c r="J4918" s="33" t="n"/>
      <c r="K4918" s="34" t="n">
        <v>-0.02082602227040381</v>
      </c>
      <c r="L4918" s="35">
        <f>IF(ISNUMBER(K4918),EXP(K4918),"")</f>
        <v/>
      </c>
      <c r="M4918" s="18" t="inlineStr">
        <is>
          <t>every value from 0.01 to 30 in steps of 0.01</t>
        </is>
      </c>
      <c r="N4918" s="18" t="inlineStr">
        <is>
          <t>contents|small|distance_to_river_km</t>
        </is>
      </c>
    </row>
    <row r="4919">
      <c r="B4919" s="18" t="inlineStr">
        <is>
          <t>contents|small|distance_to_river_km|1.36</t>
        </is>
      </c>
      <c r="C4919" s="18" t="inlineStr">
        <is>
          <t>contents</t>
        </is>
      </c>
      <c r="D4919" s="18" t="inlineStr">
        <is>
          <t>small</t>
        </is>
      </c>
      <c r="E4919" s="18" t="inlineStr">
        <is>
          <t>distance_to_river_km</t>
        </is>
      </c>
      <c r="F4919" s="18" t="inlineStr">
        <is>
          <t>spline value</t>
        </is>
      </c>
      <c r="G4919" s="18" t="n"/>
      <c r="H4919" s="33" t="n">
        <v>1.36</v>
      </c>
      <c r="I4919" s="33" t="n"/>
      <c r="J4919" s="33" t="n"/>
      <c r="K4919" s="34" t="n">
        <v>-0.02055521955985854</v>
      </c>
      <c r="L4919" s="35">
        <f>IF(ISNUMBER(K4919),EXP(K4919),"")</f>
        <v/>
      </c>
      <c r="M4919" s="18" t="inlineStr">
        <is>
          <t>every value from 0.01 to 30 in steps of 0.01</t>
        </is>
      </c>
      <c r="N4919" s="18" t="inlineStr">
        <is>
          <t>contents|small|distance_to_river_km</t>
        </is>
      </c>
    </row>
    <row r="4920">
      <c r="B4920" s="18" t="inlineStr">
        <is>
          <t>contents|small|distance_to_river_km|1.37</t>
        </is>
      </c>
      <c r="C4920" s="18" t="inlineStr">
        <is>
          <t>contents</t>
        </is>
      </c>
      <c r="D4920" s="18" t="inlineStr">
        <is>
          <t>small</t>
        </is>
      </c>
      <c r="E4920" s="18" t="inlineStr">
        <is>
          <t>distance_to_river_km</t>
        </is>
      </c>
      <c r="F4920" s="18" t="inlineStr">
        <is>
          <t>spline value</t>
        </is>
      </c>
      <c r="G4920" s="18" t="n"/>
      <c r="H4920" s="33" t="n">
        <v>1.37</v>
      </c>
      <c r="I4920" s="33" t="n"/>
      <c r="J4920" s="33" t="n"/>
      <c r="K4920" s="34" t="n">
        <v>-0.02028379252382395</v>
      </c>
      <c r="L4920" s="35">
        <f>IF(ISNUMBER(K4920),EXP(K4920),"")</f>
        <v/>
      </c>
      <c r="M4920" s="18" t="inlineStr">
        <is>
          <t>every value from 0.01 to 30 in steps of 0.01</t>
        </is>
      </c>
      <c r="N4920" s="18" t="inlineStr">
        <is>
          <t>contents|small|distance_to_river_km</t>
        </is>
      </c>
    </row>
    <row r="4921">
      <c r="B4921" s="18" t="inlineStr">
        <is>
          <t>contents|small|distance_to_river_km|1.38</t>
        </is>
      </c>
      <c r="C4921" s="18" t="inlineStr">
        <is>
          <t>contents</t>
        </is>
      </c>
      <c r="D4921" s="18" t="inlineStr">
        <is>
          <t>small</t>
        </is>
      </c>
      <c r="E4921" s="18" t="inlineStr">
        <is>
          <t>distance_to_river_km</t>
        </is>
      </c>
      <c r="F4921" s="18" t="inlineStr">
        <is>
          <t>spline value</t>
        </is>
      </c>
      <c r="G4921" s="18" t="n"/>
      <c r="H4921" s="33" t="n">
        <v>1.38</v>
      </c>
      <c r="I4921" s="33" t="n"/>
      <c r="J4921" s="33" t="n"/>
      <c r="K4921" s="34" t="n">
        <v>-0.02001212772021738</v>
      </c>
      <c r="L4921" s="35">
        <f>IF(ISNUMBER(K4921),EXP(K4921),"")</f>
        <v/>
      </c>
      <c r="M4921" s="18" t="inlineStr">
        <is>
          <t>every value from 0.01 to 30 in steps of 0.01</t>
        </is>
      </c>
      <c r="N4921" s="18" t="inlineStr">
        <is>
          <t>contents|small|distance_to_river_km</t>
        </is>
      </c>
    </row>
    <row r="4922">
      <c r="B4922" s="18" t="inlineStr">
        <is>
          <t>contents|small|distance_to_river_km|1.39</t>
        </is>
      </c>
      <c r="C4922" s="18" t="inlineStr">
        <is>
          <t>contents</t>
        </is>
      </c>
      <c r="D4922" s="18" t="inlineStr">
        <is>
          <t>small</t>
        </is>
      </c>
      <c r="E4922" s="18" t="inlineStr">
        <is>
          <t>distance_to_river_km</t>
        </is>
      </c>
      <c r="F4922" s="18" t="inlineStr">
        <is>
          <t>spline value</t>
        </is>
      </c>
      <c r="G4922" s="18" t="n"/>
      <c r="H4922" s="33" t="n">
        <v>1.39</v>
      </c>
      <c r="I4922" s="33" t="n"/>
      <c r="J4922" s="33" t="n"/>
      <c r="K4922" s="34" t="n">
        <v>-0.01974061170695614</v>
      </c>
      <c r="L4922" s="35">
        <f>IF(ISNUMBER(K4922),EXP(K4922),"")</f>
        <v/>
      </c>
      <c r="M4922" s="18" t="inlineStr">
        <is>
          <t>every value from 0.01 to 30 in steps of 0.01</t>
        </is>
      </c>
      <c r="N4922" s="18" t="inlineStr">
        <is>
          <t>contents|small|distance_to_river_km</t>
        </is>
      </c>
    </row>
    <row r="4923">
      <c r="B4923" s="18" t="inlineStr">
        <is>
          <t>contents|small|distance_to_river_km|1.40</t>
        </is>
      </c>
      <c r="C4923" s="18" t="inlineStr">
        <is>
          <t>contents</t>
        </is>
      </c>
      <c r="D4923" s="18" t="inlineStr">
        <is>
          <t>small</t>
        </is>
      </c>
      <c r="E4923" s="18" t="inlineStr">
        <is>
          <t>distance_to_river_km</t>
        </is>
      </c>
      <c r="F4923" s="18" t="inlineStr">
        <is>
          <t>spline value</t>
        </is>
      </c>
      <c r="G4923" s="18" t="n"/>
      <c r="H4923" s="33" t="n">
        <v>1.4</v>
      </c>
      <c r="I4923" s="33" t="n"/>
      <c r="J4923" s="33" t="n"/>
      <c r="K4923" s="34" t="n">
        <v>-0.01946963104195756</v>
      </c>
      <c r="L4923" s="35">
        <f>IF(ISNUMBER(K4923),EXP(K4923),"")</f>
        <v/>
      </c>
      <c r="M4923" s="18" t="inlineStr">
        <is>
          <t>every value from 0.01 to 30 in steps of 0.01</t>
        </is>
      </c>
      <c r="N4923" s="18" t="inlineStr">
        <is>
          <t>contents|small|distance_to_river_km</t>
        </is>
      </c>
    </row>
    <row r="4924">
      <c r="B4924" s="18" t="inlineStr">
        <is>
          <t>contents|small|distance_to_river_km|1.41</t>
        </is>
      </c>
      <c r="C4924" s="18" t="inlineStr">
        <is>
          <t>contents</t>
        </is>
      </c>
      <c r="D4924" s="18" t="inlineStr">
        <is>
          <t>small</t>
        </is>
      </c>
      <c r="E4924" s="18" t="inlineStr">
        <is>
          <t>distance_to_river_km</t>
        </is>
      </c>
      <c r="F4924" s="18" t="inlineStr">
        <is>
          <t>spline value</t>
        </is>
      </c>
      <c r="G4924" s="18" t="n"/>
      <c r="H4924" s="33" t="n">
        <v>1.41</v>
      </c>
      <c r="I4924" s="33" t="n"/>
      <c r="J4924" s="33" t="n"/>
      <c r="K4924" s="34" t="n">
        <v>-0.01919957228313898</v>
      </c>
      <c r="L4924" s="35">
        <f>IF(ISNUMBER(K4924),EXP(K4924),"")</f>
        <v/>
      </c>
      <c r="M4924" s="18" t="inlineStr">
        <is>
          <t>every value from 0.01 to 30 in steps of 0.01</t>
        </is>
      </c>
      <c r="N4924" s="18" t="inlineStr">
        <is>
          <t>contents|small|distance_to_river_km</t>
        </is>
      </c>
    </row>
    <row r="4925">
      <c r="B4925" s="18" t="inlineStr">
        <is>
          <t>contents|small|distance_to_river_km|1.42</t>
        </is>
      </c>
      <c r="C4925" s="18" t="inlineStr">
        <is>
          <t>contents</t>
        </is>
      </c>
      <c r="D4925" s="18" t="inlineStr">
        <is>
          <t>small</t>
        </is>
      </c>
      <c r="E4925" s="18" t="inlineStr">
        <is>
          <t>distance_to_river_km</t>
        </is>
      </c>
      <c r="F4925" s="18" t="inlineStr">
        <is>
          <t>spline value</t>
        </is>
      </c>
      <c r="G4925" s="18" t="n"/>
      <c r="H4925" s="33" t="n">
        <v>1.42</v>
      </c>
      <c r="I4925" s="33" t="n"/>
      <c r="J4925" s="33" t="n"/>
      <c r="K4925" s="34" t="n">
        <v>-0.01893082198841771</v>
      </c>
      <c r="L4925" s="35">
        <f>IF(ISNUMBER(K4925),EXP(K4925),"")</f>
        <v/>
      </c>
      <c r="M4925" s="18" t="inlineStr">
        <is>
          <t>every value from 0.01 to 30 in steps of 0.01</t>
        </is>
      </c>
      <c r="N4925" s="18" t="inlineStr">
        <is>
          <t>contents|small|distance_to_river_km</t>
        </is>
      </c>
    </row>
    <row r="4926">
      <c r="B4926" s="18" t="inlineStr">
        <is>
          <t>contents|small|distance_to_river_km|1.43</t>
        </is>
      </c>
      <c r="C4926" s="18" t="inlineStr">
        <is>
          <t>contents</t>
        </is>
      </c>
      <c r="D4926" s="18" t="inlineStr">
        <is>
          <t>small</t>
        </is>
      </c>
      <c r="E4926" s="18" t="inlineStr">
        <is>
          <t>distance_to_river_km</t>
        </is>
      </c>
      <c r="F4926" s="18" t="inlineStr">
        <is>
          <t>spline value</t>
        </is>
      </c>
      <c r="G4926" s="18" t="n"/>
      <c r="H4926" s="33" t="n">
        <v>1.43</v>
      </c>
      <c r="I4926" s="33" t="n"/>
      <c r="J4926" s="33" t="n"/>
      <c r="K4926" s="34" t="n">
        <v>-0.0186637667157111</v>
      </c>
      <c r="L4926" s="35">
        <f>IF(ISNUMBER(K4926),EXP(K4926),"")</f>
        <v/>
      </c>
      <c r="M4926" s="18" t="inlineStr">
        <is>
          <t>every value from 0.01 to 30 in steps of 0.01</t>
        </is>
      </c>
      <c r="N4926" s="18" t="inlineStr">
        <is>
          <t>contents|small|distance_to_river_km</t>
        </is>
      </c>
    </row>
    <row r="4927">
      <c r="B4927" s="18" t="inlineStr">
        <is>
          <t>contents|small|distance_to_river_km|1.44</t>
        </is>
      </c>
      <c r="C4927" s="18" t="inlineStr">
        <is>
          <t>contents</t>
        </is>
      </c>
      <c r="D4927" s="18" t="inlineStr">
        <is>
          <t>small</t>
        </is>
      </c>
      <c r="E4927" s="18" t="inlineStr">
        <is>
          <t>distance_to_river_km</t>
        </is>
      </c>
      <c r="F4927" s="18" t="inlineStr">
        <is>
          <t>spline value</t>
        </is>
      </c>
      <c r="G4927" s="18" t="n"/>
      <c r="H4927" s="33" t="n">
        <v>1.44</v>
      </c>
      <c r="I4927" s="33" t="n"/>
      <c r="J4927" s="33" t="n"/>
      <c r="K4927" s="34" t="n">
        <v>-0.01839879302293647</v>
      </c>
      <c r="L4927" s="35">
        <f>IF(ISNUMBER(K4927),EXP(K4927),"")</f>
        <v/>
      </c>
      <c r="M4927" s="18" t="inlineStr">
        <is>
          <t>every value from 0.01 to 30 in steps of 0.01</t>
        </is>
      </c>
      <c r="N4927" s="18" t="inlineStr">
        <is>
          <t>contents|small|distance_to_river_km</t>
        </is>
      </c>
    </row>
    <row r="4928">
      <c r="B4928" s="18" t="inlineStr">
        <is>
          <t>contents|small|distance_to_river_km|1.45</t>
        </is>
      </c>
      <c r="C4928" s="18" t="inlineStr">
        <is>
          <t>contents</t>
        </is>
      </c>
      <c r="D4928" s="18" t="inlineStr">
        <is>
          <t>small</t>
        </is>
      </c>
      <c r="E4928" s="18" t="inlineStr">
        <is>
          <t>distance_to_river_km</t>
        </is>
      </c>
      <c r="F4928" s="18" t="inlineStr">
        <is>
          <t>spline value</t>
        </is>
      </c>
      <c r="G4928" s="18" t="n"/>
      <c r="H4928" s="33" t="n">
        <v>1.45</v>
      </c>
      <c r="I4928" s="33" t="n"/>
      <c r="J4928" s="33" t="n"/>
      <c r="K4928" s="34" t="n">
        <v>-0.01813622142852792</v>
      </c>
      <c r="L4928" s="35">
        <f>IF(ISNUMBER(K4928),EXP(K4928),"")</f>
        <v/>
      </c>
      <c r="M4928" s="18" t="inlineStr">
        <is>
          <t>every value from 0.01 to 30 in steps of 0.01</t>
        </is>
      </c>
      <c r="N4928" s="18" t="inlineStr">
        <is>
          <t>contents|small|distance_to_river_km</t>
        </is>
      </c>
    </row>
    <row r="4929">
      <c r="B4929" s="18" t="inlineStr">
        <is>
          <t>contents|small|distance_to_river_km|1.46</t>
        </is>
      </c>
      <c r="C4929" s="18" t="inlineStr">
        <is>
          <t>contents</t>
        </is>
      </c>
      <c r="D4929" s="18" t="inlineStr">
        <is>
          <t>small</t>
        </is>
      </c>
      <c r="E4929" s="18" t="inlineStr">
        <is>
          <t>distance_to_river_km</t>
        </is>
      </c>
      <c r="F4929" s="18" t="inlineStr">
        <is>
          <t>spline value</t>
        </is>
      </c>
      <c r="G4929" s="18" t="n"/>
      <c r="H4929" s="33" t="n">
        <v>1.46</v>
      </c>
      <c r="I4929" s="33" t="n"/>
      <c r="J4929" s="33" t="n"/>
      <c r="K4929" s="34" t="n">
        <v>-0.01787610829298657</v>
      </c>
      <c r="L4929" s="35">
        <f>IF(ISNUMBER(K4929),EXP(K4929),"")</f>
        <v/>
      </c>
      <c r="M4929" s="18" t="inlineStr">
        <is>
          <t>every value from 0.01 to 30 in steps of 0.01</t>
        </is>
      </c>
      <c r="N4929" s="18" t="inlineStr">
        <is>
          <t>contents|small|distance_to_river_km</t>
        </is>
      </c>
    </row>
    <row r="4930">
      <c r="B4930" s="18" t="inlineStr">
        <is>
          <t>contents|small|distance_to_river_km|1.47</t>
        </is>
      </c>
      <c r="C4930" s="18" t="inlineStr">
        <is>
          <t>contents</t>
        </is>
      </c>
      <c r="D4930" s="18" t="inlineStr">
        <is>
          <t>small</t>
        </is>
      </c>
      <c r="E4930" s="18" t="inlineStr">
        <is>
          <t>distance_to_river_km</t>
        </is>
      </c>
      <c r="F4930" s="18" t="inlineStr">
        <is>
          <t>spline value</t>
        </is>
      </c>
      <c r="G4930" s="18" t="n"/>
      <c r="H4930" s="33" t="n">
        <v>1.47</v>
      </c>
      <c r="I4930" s="33" t="n"/>
      <c r="J4930" s="33" t="n"/>
      <c r="K4930" s="34" t="n">
        <v>-0.01761844393733037</v>
      </c>
      <c r="L4930" s="35">
        <f>IF(ISNUMBER(K4930),EXP(K4930),"")</f>
        <v/>
      </c>
      <c r="M4930" s="18" t="inlineStr">
        <is>
          <t>every value from 0.01 to 30 in steps of 0.01</t>
        </is>
      </c>
      <c r="N4930" s="18" t="inlineStr">
        <is>
          <t>contents|small|distance_to_river_km</t>
        </is>
      </c>
    </row>
    <row r="4931">
      <c r="B4931" s="18" t="inlineStr">
        <is>
          <t>contents|small|distance_to_river_km|1.48</t>
        </is>
      </c>
      <c r="C4931" s="18" t="inlineStr">
        <is>
          <t>contents</t>
        </is>
      </c>
      <c r="D4931" s="18" t="inlineStr">
        <is>
          <t>small</t>
        </is>
      </c>
      <c r="E4931" s="18" t="inlineStr">
        <is>
          <t>distance_to_river_km</t>
        </is>
      </c>
      <c r="F4931" s="18" t="inlineStr">
        <is>
          <t>spline value</t>
        </is>
      </c>
      <c r="G4931" s="18" t="n"/>
      <c r="H4931" s="33" t="n">
        <v>1.48</v>
      </c>
      <c r="I4931" s="33" t="n"/>
      <c r="J4931" s="33" t="n"/>
      <c r="K4931" s="34" t="n">
        <v>-0.01736321868257721</v>
      </c>
      <c r="L4931" s="35">
        <f>IF(ISNUMBER(K4931),EXP(K4931),"")</f>
        <v/>
      </c>
      <c r="M4931" s="18" t="inlineStr">
        <is>
          <t>every value from 0.01 to 30 in steps of 0.01</t>
        </is>
      </c>
      <c r="N4931" s="18" t="inlineStr">
        <is>
          <t>contents|small|distance_to_river_km</t>
        </is>
      </c>
    </row>
    <row r="4932">
      <c r="B4932" s="18" t="inlineStr">
        <is>
          <t>contents|small|distance_to_river_km|1.49</t>
        </is>
      </c>
      <c r="C4932" s="18" t="inlineStr">
        <is>
          <t>contents</t>
        </is>
      </c>
      <c r="D4932" s="18" t="inlineStr">
        <is>
          <t>small</t>
        </is>
      </c>
      <c r="E4932" s="18" t="inlineStr">
        <is>
          <t>distance_to_river_km</t>
        </is>
      </c>
      <c r="F4932" s="18" t="inlineStr">
        <is>
          <t>spline value</t>
        </is>
      </c>
      <c r="G4932" s="18" t="n"/>
      <c r="H4932" s="33" t="n">
        <v>1.49</v>
      </c>
      <c r="I4932" s="33" t="n"/>
      <c r="J4932" s="33" t="n"/>
      <c r="K4932" s="34" t="n">
        <v>-0.017110422849745</v>
      </c>
      <c r="L4932" s="35">
        <f>IF(ISNUMBER(K4932),EXP(K4932),"")</f>
        <v/>
      </c>
      <c r="M4932" s="18" t="inlineStr">
        <is>
          <t>every value from 0.01 to 30 in steps of 0.01</t>
        </is>
      </c>
      <c r="N4932" s="18" t="inlineStr">
        <is>
          <t>contents|small|distance_to_river_km</t>
        </is>
      </c>
    </row>
    <row r="4933">
      <c r="B4933" s="18" t="inlineStr">
        <is>
          <t>contents|small|distance_to_river_km|1.50</t>
        </is>
      </c>
      <c r="C4933" s="18" t="inlineStr">
        <is>
          <t>contents</t>
        </is>
      </c>
      <c r="D4933" s="18" t="inlineStr">
        <is>
          <t>small</t>
        </is>
      </c>
      <c r="E4933" s="18" t="inlineStr">
        <is>
          <t>distance_to_river_km</t>
        </is>
      </c>
      <c r="F4933" s="18" t="inlineStr">
        <is>
          <t>spline value</t>
        </is>
      </c>
      <c r="G4933" s="18" t="n"/>
      <c r="H4933" s="33" t="n">
        <v>1.5</v>
      </c>
      <c r="I4933" s="33" t="n"/>
      <c r="J4933" s="33" t="n"/>
      <c r="K4933" s="34" t="n">
        <v>-0.01686004675985165</v>
      </c>
      <c r="L4933" s="35">
        <f>IF(ISNUMBER(K4933),EXP(K4933),"")</f>
        <v/>
      </c>
      <c r="M4933" s="18" t="inlineStr">
        <is>
          <t>every value from 0.01 to 30 in steps of 0.01</t>
        </is>
      </c>
      <c r="N4933" s="18" t="inlineStr">
        <is>
          <t>contents|small|distance_to_river_km</t>
        </is>
      </c>
    </row>
    <row r="4934">
      <c r="B4934" s="18" t="inlineStr">
        <is>
          <t>contents|small|distance_to_river_km|1.51</t>
        </is>
      </c>
      <c r="C4934" s="18" t="inlineStr">
        <is>
          <t>contents</t>
        </is>
      </c>
      <c r="D4934" s="18" t="inlineStr">
        <is>
          <t>small</t>
        </is>
      </c>
      <c r="E4934" s="18" t="inlineStr">
        <is>
          <t>distance_to_river_km</t>
        </is>
      </c>
      <c r="F4934" s="18" t="inlineStr">
        <is>
          <t>spline value</t>
        </is>
      </c>
      <c r="G4934" s="18" t="n"/>
      <c r="H4934" s="33" t="n">
        <v>1.51</v>
      </c>
      <c r="I4934" s="33" t="n"/>
      <c r="J4934" s="33" t="n"/>
      <c r="K4934" s="34" t="n">
        <v>-0.01661208073391509</v>
      </c>
      <c r="L4934" s="35">
        <f>IF(ISNUMBER(K4934),EXP(K4934),"")</f>
        <v/>
      </c>
      <c r="M4934" s="18" t="inlineStr">
        <is>
          <t>every value from 0.01 to 30 in steps of 0.01</t>
        </is>
      </c>
      <c r="N4934" s="18" t="inlineStr">
        <is>
          <t>contents|small|distance_to_river_km</t>
        </is>
      </c>
    </row>
    <row r="4935">
      <c r="B4935" s="18" t="inlineStr">
        <is>
          <t>contents|small|distance_to_river_km|1.52</t>
        </is>
      </c>
      <c r="C4935" s="18" t="inlineStr">
        <is>
          <t>contents</t>
        </is>
      </c>
      <c r="D4935" s="18" t="inlineStr">
        <is>
          <t>small</t>
        </is>
      </c>
      <c r="E4935" s="18" t="inlineStr">
        <is>
          <t>distance_to_river_km</t>
        </is>
      </c>
      <c r="F4935" s="18" t="inlineStr">
        <is>
          <t>spline value</t>
        </is>
      </c>
      <c r="G4935" s="18" t="n"/>
      <c r="H4935" s="33" t="n">
        <v>1.52</v>
      </c>
      <c r="I4935" s="33" t="n"/>
      <c r="J4935" s="33" t="n"/>
      <c r="K4935" s="34" t="n">
        <v>-0.01636651509295321</v>
      </c>
      <c r="L4935" s="35">
        <f>IF(ISNUMBER(K4935),EXP(K4935),"")</f>
        <v/>
      </c>
      <c r="M4935" s="18" t="inlineStr">
        <is>
          <t>every value from 0.01 to 30 in steps of 0.01</t>
        </is>
      </c>
      <c r="N4935" s="18" t="inlineStr">
        <is>
          <t>contents|small|distance_to_river_km</t>
        </is>
      </c>
    </row>
    <row r="4936">
      <c r="B4936" s="18" t="inlineStr">
        <is>
          <t>contents|small|distance_to_river_km|1.53</t>
        </is>
      </c>
      <c r="C4936" s="18" t="inlineStr">
        <is>
          <t>contents</t>
        </is>
      </c>
      <c r="D4936" s="18" t="inlineStr">
        <is>
          <t>small</t>
        </is>
      </c>
      <c r="E4936" s="18" t="inlineStr">
        <is>
          <t>distance_to_river_km</t>
        </is>
      </c>
      <c r="F4936" s="18" t="inlineStr">
        <is>
          <t>spline value</t>
        </is>
      </c>
      <c r="G4936" s="18" t="n"/>
      <c r="H4936" s="33" t="n">
        <v>1.53</v>
      </c>
      <c r="I4936" s="33" t="n"/>
      <c r="J4936" s="33" t="n"/>
      <c r="K4936" s="34" t="n">
        <v>-0.01612334015798395</v>
      </c>
      <c r="L4936" s="35">
        <f>IF(ISNUMBER(K4936),EXP(K4936),"")</f>
        <v/>
      </c>
      <c r="M4936" s="18" t="inlineStr">
        <is>
          <t>every value from 0.01 to 30 in steps of 0.01</t>
        </is>
      </c>
      <c r="N4936" s="18" t="inlineStr">
        <is>
          <t>contents|small|distance_to_river_km</t>
        </is>
      </c>
    </row>
    <row r="4937">
      <c r="B4937" s="18" t="inlineStr">
        <is>
          <t>contents|small|distance_to_river_km|1.54</t>
        </is>
      </c>
      <c r="C4937" s="18" t="inlineStr">
        <is>
          <t>contents</t>
        </is>
      </c>
      <c r="D4937" s="18" t="inlineStr">
        <is>
          <t>small</t>
        </is>
      </c>
      <c r="E4937" s="18" t="inlineStr">
        <is>
          <t>distance_to_river_km</t>
        </is>
      </c>
      <c r="F4937" s="18" t="inlineStr">
        <is>
          <t>spline value</t>
        </is>
      </c>
      <c r="G4937" s="18" t="n"/>
      <c r="H4937" s="33" t="n">
        <v>1.54</v>
      </c>
      <c r="I4937" s="33" t="n"/>
      <c r="J4937" s="33" t="n"/>
      <c r="K4937" s="34" t="n">
        <v>-0.01588254625002518</v>
      </c>
      <c r="L4937" s="35">
        <f>IF(ISNUMBER(K4937),EXP(K4937),"")</f>
        <v/>
      </c>
      <c r="M4937" s="18" t="inlineStr">
        <is>
          <t>every value from 0.01 to 30 in steps of 0.01</t>
        </is>
      </c>
      <c r="N4937" s="18" t="inlineStr">
        <is>
          <t>contents|small|distance_to_river_km</t>
        </is>
      </c>
    </row>
    <row r="4938">
      <c r="B4938" s="18" t="inlineStr">
        <is>
          <t>contents|small|distance_to_river_km|1.55</t>
        </is>
      </c>
      <c r="C4938" s="18" t="inlineStr">
        <is>
          <t>contents</t>
        </is>
      </c>
      <c r="D4938" s="18" t="inlineStr">
        <is>
          <t>small</t>
        </is>
      </c>
      <c r="E4938" s="18" t="inlineStr">
        <is>
          <t>distance_to_river_km</t>
        </is>
      </c>
      <c r="F4938" s="18" t="inlineStr">
        <is>
          <t>spline value</t>
        </is>
      </c>
      <c r="G4938" s="18" t="n"/>
      <c r="H4938" s="33" t="n">
        <v>1.55</v>
      </c>
      <c r="I4938" s="33" t="n"/>
      <c r="J4938" s="33" t="n"/>
      <c r="K4938" s="34" t="n">
        <v>-0.01564412369009484</v>
      </c>
      <c r="L4938" s="35">
        <f>IF(ISNUMBER(K4938),EXP(K4938),"")</f>
        <v/>
      </c>
      <c r="M4938" s="18" t="inlineStr">
        <is>
          <t>every value from 0.01 to 30 in steps of 0.01</t>
        </is>
      </c>
      <c r="N4938" s="18" t="inlineStr">
        <is>
          <t>contents|small|distance_to_river_km</t>
        </is>
      </c>
    </row>
    <row r="4939">
      <c r="B4939" s="18" t="inlineStr">
        <is>
          <t>contents|small|distance_to_river_km|1.56</t>
        </is>
      </c>
      <c r="C4939" s="18" t="inlineStr">
        <is>
          <t>contents</t>
        </is>
      </c>
      <c r="D4939" s="18" t="inlineStr">
        <is>
          <t>small</t>
        </is>
      </c>
      <c r="E4939" s="18" t="inlineStr">
        <is>
          <t>distance_to_river_km</t>
        </is>
      </c>
      <c r="F4939" s="18" t="inlineStr">
        <is>
          <t>spline value</t>
        </is>
      </c>
      <c r="G4939" s="18" t="n"/>
      <c r="H4939" s="33" t="n">
        <v>1.56</v>
      </c>
      <c r="I4939" s="33" t="n"/>
      <c r="J4939" s="33" t="n"/>
      <c r="K4939" s="34" t="n">
        <v>-0.01540806279921086</v>
      </c>
      <c r="L4939" s="35">
        <f>IF(ISNUMBER(K4939),EXP(K4939),"")</f>
        <v/>
      </c>
      <c r="M4939" s="18" t="inlineStr">
        <is>
          <t>every value from 0.01 to 30 in steps of 0.01</t>
        </is>
      </c>
      <c r="N4939" s="18" t="inlineStr">
        <is>
          <t>contents|small|distance_to_river_km</t>
        </is>
      </c>
    </row>
    <row r="4940">
      <c r="B4940" s="18" t="inlineStr">
        <is>
          <t>contents|small|distance_to_river_km|1.57</t>
        </is>
      </c>
      <c r="C4940" s="18" t="inlineStr">
        <is>
          <t>contents</t>
        </is>
      </c>
      <c r="D4940" s="18" t="inlineStr">
        <is>
          <t>small</t>
        </is>
      </c>
      <c r="E4940" s="18" t="inlineStr">
        <is>
          <t>distance_to_river_km</t>
        </is>
      </c>
      <c r="F4940" s="18" t="inlineStr">
        <is>
          <t>spline value</t>
        </is>
      </c>
      <c r="G4940" s="18" t="n"/>
      <c r="H4940" s="33" t="n">
        <v>1.57</v>
      </c>
      <c r="I4940" s="33" t="n"/>
      <c r="J4940" s="33" t="n"/>
      <c r="K4940" s="34" t="n">
        <v>-0.01517435389839111</v>
      </c>
      <c r="L4940" s="35">
        <f>IF(ISNUMBER(K4940),EXP(K4940),"")</f>
        <v/>
      </c>
      <c r="M4940" s="18" t="inlineStr">
        <is>
          <t>every value from 0.01 to 30 in steps of 0.01</t>
        </is>
      </c>
      <c r="N4940" s="18" t="inlineStr">
        <is>
          <t>contents|small|distance_to_river_km</t>
        </is>
      </c>
    </row>
    <row r="4941">
      <c r="B4941" s="18" t="inlineStr">
        <is>
          <t>contents|small|distance_to_river_km|1.58</t>
        </is>
      </c>
      <c r="C4941" s="18" t="inlineStr">
        <is>
          <t>contents</t>
        </is>
      </c>
      <c r="D4941" s="18" t="inlineStr">
        <is>
          <t>small</t>
        </is>
      </c>
      <c r="E4941" s="18" t="inlineStr">
        <is>
          <t>distance_to_river_km</t>
        </is>
      </c>
      <c r="F4941" s="18" t="inlineStr">
        <is>
          <t>spline value</t>
        </is>
      </c>
      <c r="G4941" s="18" t="n"/>
      <c r="H4941" s="33" t="n">
        <v>1.58</v>
      </c>
      <c r="I4941" s="33" t="n"/>
      <c r="J4941" s="33" t="n"/>
      <c r="K4941" s="34" t="n">
        <v>-0.01494298730865353</v>
      </c>
      <c r="L4941" s="35">
        <f>IF(ISNUMBER(K4941),EXP(K4941),"")</f>
        <v/>
      </c>
      <c r="M4941" s="18" t="inlineStr">
        <is>
          <t>every value from 0.01 to 30 in steps of 0.01</t>
        </is>
      </c>
      <c r="N4941" s="18" t="inlineStr">
        <is>
          <t>contents|small|distance_to_river_km</t>
        </is>
      </c>
    </row>
    <row r="4942">
      <c r="B4942" s="18" t="inlineStr">
        <is>
          <t>contents|small|distance_to_river_km|1.59</t>
        </is>
      </c>
      <c r="C4942" s="18" t="inlineStr">
        <is>
          <t>contents</t>
        </is>
      </c>
      <c r="D4942" s="18" t="inlineStr">
        <is>
          <t>small</t>
        </is>
      </c>
      <c r="E4942" s="18" t="inlineStr">
        <is>
          <t>distance_to_river_km</t>
        </is>
      </c>
      <c r="F4942" s="18" t="inlineStr">
        <is>
          <t>spline value</t>
        </is>
      </c>
      <c r="G4942" s="18" t="n"/>
      <c r="H4942" s="33" t="n">
        <v>1.59</v>
      </c>
      <c r="I4942" s="33" t="n"/>
      <c r="J4942" s="33" t="n"/>
      <c r="K4942" s="34" t="n">
        <v>-0.01471395335101601</v>
      </c>
      <c r="L4942" s="35">
        <f>IF(ISNUMBER(K4942),EXP(K4942),"")</f>
        <v/>
      </c>
      <c r="M4942" s="18" t="inlineStr">
        <is>
          <t>every value from 0.01 to 30 in steps of 0.01</t>
        </is>
      </c>
      <c r="N4942" s="18" t="inlineStr">
        <is>
          <t>contents|small|distance_to_river_km</t>
        </is>
      </c>
    </row>
    <row r="4943">
      <c r="B4943" s="18" t="inlineStr">
        <is>
          <t>contents|small|distance_to_river_km|1.60</t>
        </is>
      </c>
      <c r="C4943" s="18" t="inlineStr">
        <is>
          <t>contents</t>
        </is>
      </c>
      <c r="D4943" s="18" t="inlineStr">
        <is>
          <t>small</t>
        </is>
      </c>
      <c r="E4943" s="18" t="inlineStr">
        <is>
          <t>distance_to_river_km</t>
        </is>
      </c>
      <c r="F4943" s="18" t="inlineStr">
        <is>
          <t>spline value</t>
        </is>
      </c>
      <c r="G4943" s="18" t="n"/>
      <c r="H4943" s="33" t="n">
        <v>1.6</v>
      </c>
      <c r="I4943" s="33" t="n"/>
      <c r="J4943" s="33" t="n"/>
      <c r="K4943" s="34" t="n">
        <v>-0.01448724234649648</v>
      </c>
      <c r="L4943" s="35">
        <f>IF(ISNUMBER(K4943),EXP(K4943),"")</f>
        <v/>
      </c>
      <c r="M4943" s="18" t="inlineStr">
        <is>
          <t>every value from 0.01 to 30 in steps of 0.01</t>
        </is>
      </c>
      <c r="N4943" s="18" t="inlineStr">
        <is>
          <t>contents|small|distance_to_river_km</t>
        </is>
      </c>
    </row>
    <row r="4944">
      <c r="B4944" s="18" t="inlineStr">
        <is>
          <t>contents|small|distance_to_river_km|1.61</t>
        </is>
      </c>
      <c r="C4944" s="18" t="inlineStr">
        <is>
          <t>contents</t>
        </is>
      </c>
      <c r="D4944" s="18" t="inlineStr">
        <is>
          <t>small</t>
        </is>
      </c>
      <c r="E4944" s="18" t="inlineStr">
        <is>
          <t>distance_to_river_km</t>
        </is>
      </c>
      <c r="F4944" s="18" t="inlineStr">
        <is>
          <t>spline value</t>
        </is>
      </c>
      <c r="G4944" s="18" t="n"/>
      <c r="H4944" s="33" t="n">
        <v>1.61</v>
      </c>
      <c r="I4944" s="33" t="n"/>
      <c r="J4944" s="33" t="n"/>
      <c r="K4944" s="34" t="n">
        <v>-0.01426284461611285</v>
      </c>
      <c r="L4944" s="35">
        <f>IF(ISNUMBER(K4944),EXP(K4944),"")</f>
        <v/>
      </c>
      <c r="M4944" s="18" t="inlineStr">
        <is>
          <t>every value from 0.01 to 30 in steps of 0.01</t>
        </is>
      </c>
      <c r="N4944" s="18" t="inlineStr">
        <is>
          <t>contents|small|distance_to_river_km</t>
        </is>
      </c>
    </row>
    <row r="4945">
      <c r="B4945" s="18" t="inlineStr">
        <is>
          <t>contents|small|distance_to_river_km|1.62</t>
        </is>
      </c>
      <c r="C4945" s="18" t="inlineStr">
        <is>
          <t>contents</t>
        </is>
      </c>
      <c r="D4945" s="18" t="inlineStr">
        <is>
          <t>small</t>
        </is>
      </c>
      <c r="E4945" s="18" t="inlineStr">
        <is>
          <t>distance_to_river_km</t>
        </is>
      </c>
      <c r="F4945" s="18" t="inlineStr">
        <is>
          <t>spline value</t>
        </is>
      </c>
      <c r="G4945" s="18" t="n"/>
      <c r="H4945" s="33" t="n">
        <v>1.62</v>
      </c>
      <c r="I4945" s="33" t="n"/>
      <c r="J4945" s="33" t="n"/>
      <c r="K4945" s="34" t="n">
        <v>-0.01404075048088302</v>
      </c>
      <c r="L4945" s="35">
        <f>IF(ISNUMBER(K4945),EXP(K4945),"")</f>
        <v/>
      </c>
      <c r="M4945" s="18" t="inlineStr">
        <is>
          <t>every value from 0.01 to 30 in steps of 0.01</t>
        </is>
      </c>
      <c r="N4945" s="18" t="inlineStr">
        <is>
          <t>contents|small|distance_to_river_km</t>
        </is>
      </c>
    </row>
    <row r="4946">
      <c r="B4946" s="18" t="inlineStr">
        <is>
          <t>contents|small|distance_to_river_km|1.63</t>
        </is>
      </c>
      <c r="C4946" s="18" t="inlineStr">
        <is>
          <t>contents</t>
        </is>
      </c>
      <c r="D4946" s="18" t="inlineStr">
        <is>
          <t>small</t>
        </is>
      </c>
      <c r="E4946" s="18" t="inlineStr">
        <is>
          <t>distance_to_river_km</t>
        </is>
      </c>
      <c r="F4946" s="18" t="inlineStr">
        <is>
          <t>spline value</t>
        </is>
      </c>
      <c r="G4946" s="18" t="n"/>
      <c r="H4946" s="33" t="n">
        <v>1.63</v>
      </c>
      <c r="I4946" s="33" t="n"/>
      <c r="J4946" s="33" t="n"/>
      <c r="K4946" s="34" t="n">
        <v>-0.01382095026182491</v>
      </c>
      <c r="L4946" s="35">
        <f>IF(ISNUMBER(K4946),EXP(K4946),"")</f>
        <v/>
      </c>
      <c r="M4946" s="18" t="inlineStr">
        <is>
          <t>every value from 0.01 to 30 in steps of 0.01</t>
        </is>
      </c>
      <c r="N4946" s="18" t="inlineStr">
        <is>
          <t>contents|small|distance_to_river_km</t>
        </is>
      </c>
    </row>
    <row r="4947">
      <c r="B4947" s="18" t="inlineStr">
        <is>
          <t>contents|small|distance_to_river_km|1.64</t>
        </is>
      </c>
      <c r="C4947" s="18" t="inlineStr">
        <is>
          <t>contents</t>
        </is>
      </c>
      <c r="D4947" s="18" t="inlineStr">
        <is>
          <t>small</t>
        </is>
      </c>
      <c r="E4947" s="18" t="inlineStr">
        <is>
          <t>distance_to_river_km</t>
        </is>
      </c>
      <c r="F4947" s="18" t="inlineStr">
        <is>
          <t>spline value</t>
        </is>
      </c>
      <c r="G4947" s="18" t="n"/>
      <c r="H4947" s="33" t="n">
        <v>1.64</v>
      </c>
      <c r="I4947" s="33" t="n"/>
      <c r="J4947" s="33" t="n"/>
      <c r="K4947" s="34" t="n">
        <v>-0.01360343427995644</v>
      </c>
      <c r="L4947" s="35">
        <f>IF(ISNUMBER(K4947),EXP(K4947),"")</f>
        <v/>
      </c>
      <c r="M4947" s="18" t="inlineStr">
        <is>
          <t>every value from 0.01 to 30 in steps of 0.01</t>
        </is>
      </c>
      <c r="N4947" s="18" t="inlineStr">
        <is>
          <t>contents|small|distance_to_river_km</t>
        </is>
      </c>
    </row>
    <row r="4948">
      <c r="B4948" s="18" t="inlineStr">
        <is>
          <t>contents|small|distance_to_river_km|1.65</t>
        </is>
      </c>
      <c r="C4948" s="18" t="inlineStr">
        <is>
          <t>contents</t>
        </is>
      </c>
      <c r="D4948" s="18" t="inlineStr">
        <is>
          <t>small</t>
        </is>
      </c>
      <c r="E4948" s="18" t="inlineStr">
        <is>
          <t>distance_to_river_km</t>
        </is>
      </c>
      <c r="F4948" s="18" t="inlineStr">
        <is>
          <t>spline value</t>
        </is>
      </c>
      <c r="G4948" s="18" t="n"/>
      <c r="H4948" s="33" t="n">
        <v>1.65</v>
      </c>
      <c r="I4948" s="33" t="n"/>
      <c r="J4948" s="33" t="n"/>
      <c r="K4948" s="34" t="n">
        <v>-0.01338819285629551</v>
      </c>
      <c r="L4948" s="35">
        <f>IF(ISNUMBER(K4948),EXP(K4948),"")</f>
        <v/>
      </c>
      <c r="M4948" s="18" t="inlineStr">
        <is>
          <t>every value from 0.01 to 30 in steps of 0.01</t>
        </is>
      </c>
      <c r="N4948" s="18" t="inlineStr">
        <is>
          <t>contents|small|distance_to_river_km</t>
        </is>
      </c>
    </row>
    <row r="4949">
      <c r="B4949" s="18" t="inlineStr">
        <is>
          <t>contents|small|distance_to_river_km|1.66</t>
        </is>
      </c>
      <c r="C4949" s="18" t="inlineStr">
        <is>
          <t>contents</t>
        </is>
      </c>
      <c r="D4949" s="18" t="inlineStr">
        <is>
          <t>small</t>
        </is>
      </c>
      <c r="E4949" s="18" t="inlineStr">
        <is>
          <t>distance_to_river_km</t>
        </is>
      </c>
      <c r="F4949" s="18" t="inlineStr">
        <is>
          <t>spline value</t>
        </is>
      </c>
      <c r="G4949" s="18" t="n"/>
      <c r="H4949" s="33" t="n">
        <v>1.66</v>
      </c>
      <c r="I4949" s="33" t="n"/>
      <c r="J4949" s="33" t="n"/>
      <c r="K4949" s="34" t="n">
        <v>-0.01317521631186002</v>
      </c>
      <c r="L4949" s="35">
        <f>IF(ISNUMBER(K4949),EXP(K4949),"")</f>
        <v/>
      </c>
      <c r="M4949" s="18" t="inlineStr">
        <is>
          <t>every value from 0.01 to 30 in steps of 0.01</t>
        </is>
      </c>
      <c r="N4949" s="18" t="inlineStr">
        <is>
          <t>contents|small|distance_to_river_km</t>
        </is>
      </c>
    </row>
    <row r="4950">
      <c r="B4950" s="18" t="inlineStr">
        <is>
          <t>contents|small|distance_to_river_km|1.67</t>
        </is>
      </c>
      <c r="C4950" s="18" t="inlineStr">
        <is>
          <t>contents</t>
        </is>
      </c>
      <c r="D4950" s="18" t="inlineStr">
        <is>
          <t>small</t>
        </is>
      </c>
      <c r="E4950" s="18" t="inlineStr">
        <is>
          <t>distance_to_river_km</t>
        </is>
      </c>
      <c r="F4950" s="18" t="inlineStr">
        <is>
          <t>spline value</t>
        </is>
      </c>
      <c r="G4950" s="18" t="n"/>
      <c r="H4950" s="33" t="n">
        <v>1.67</v>
      </c>
      <c r="I4950" s="33" t="n"/>
      <c r="J4950" s="33" t="n"/>
      <c r="K4950" s="34" t="n">
        <v>-0.01296449496766791</v>
      </c>
      <c r="L4950" s="35">
        <f>IF(ISNUMBER(K4950),EXP(K4950),"")</f>
        <v/>
      </c>
      <c r="M4950" s="18" t="inlineStr">
        <is>
          <t>every value from 0.01 to 30 in steps of 0.01</t>
        </is>
      </c>
      <c r="N4950" s="18" t="inlineStr">
        <is>
          <t>contents|small|distance_to_river_km</t>
        </is>
      </c>
    </row>
    <row r="4951">
      <c r="B4951" s="18" t="inlineStr">
        <is>
          <t>contents|small|distance_to_river_km|1.68</t>
        </is>
      </c>
      <c r="C4951" s="18" t="inlineStr">
        <is>
          <t>contents</t>
        </is>
      </c>
      <c r="D4951" s="18" t="inlineStr">
        <is>
          <t>small</t>
        </is>
      </c>
      <c r="E4951" s="18" t="inlineStr">
        <is>
          <t>distance_to_river_km</t>
        </is>
      </c>
      <c r="F4951" s="18" t="inlineStr">
        <is>
          <t>spline value</t>
        </is>
      </c>
      <c r="G4951" s="18" t="n"/>
      <c r="H4951" s="33" t="n">
        <v>1.68</v>
      </c>
      <c r="I4951" s="33" t="n"/>
      <c r="J4951" s="33" t="n"/>
      <c r="K4951" s="34" t="n">
        <v>-0.01275601914473707</v>
      </c>
      <c r="L4951" s="35">
        <f>IF(ISNUMBER(K4951),EXP(K4951),"")</f>
        <v/>
      </c>
      <c r="M4951" s="18" t="inlineStr">
        <is>
          <t>every value from 0.01 to 30 in steps of 0.01</t>
        </is>
      </c>
      <c r="N4951" s="18" t="inlineStr">
        <is>
          <t>contents|small|distance_to_river_km</t>
        </is>
      </c>
    </row>
    <row r="4952">
      <c r="B4952" s="18" t="inlineStr">
        <is>
          <t>contents|small|distance_to_river_km|1.69</t>
        </is>
      </c>
      <c r="C4952" s="18" t="inlineStr">
        <is>
          <t>contents</t>
        </is>
      </c>
      <c r="D4952" s="18" t="inlineStr">
        <is>
          <t>small</t>
        </is>
      </c>
      <c r="E4952" s="18" t="inlineStr">
        <is>
          <t>distance_to_river_km</t>
        </is>
      </c>
      <c r="F4952" s="18" t="inlineStr">
        <is>
          <t>spline value</t>
        </is>
      </c>
      <c r="G4952" s="18" t="n"/>
      <c r="H4952" s="33" t="n">
        <v>1.69</v>
      </c>
      <c r="I4952" s="33" t="n"/>
      <c r="J4952" s="33" t="n"/>
      <c r="K4952" s="34" t="n">
        <v>-0.01254977916408543</v>
      </c>
      <c r="L4952" s="35">
        <f>IF(ISNUMBER(K4952),EXP(K4952),"")</f>
        <v/>
      </c>
      <c r="M4952" s="18" t="inlineStr">
        <is>
          <t>every value from 0.01 to 30 in steps of 0.01</t>
        </is>
      </c>
      <c r="N4952" s="18" t="inlineStr">
        <is>
          <t>contents|small|distance_to_river_km</t>
        </is>
      </c>
    </row>
    <row r="4953">
      <c r="B4953" s="18" t="inlineStr">
        <is>
          <t>contents|small|distance_to_river_km|1.70</t>
        </is>
      </c>
      <c r="C4953" s="18" t="inlineStr">
        <is>
          <t>contents</t>
        </is>
      </c>
      <c r="D4953" s="18" t="inlineStr">
        <is>
          <t>small</t>
        </is>
      </c>
      <c r="E4953" s="18" t="inlineStr">
        <is>
          <t>distance_to_river_km</t>
        </is>
      </c>
      <c r="F4953" s="18" t="inlineStr">
        <is>
          <t>spline value</t>
        </is>
      </c>
      <c r="G4953" s="18" t="n"/>
      <c r="H4953" s="33" t="n">
        <v>1.7</v>
      </c>
      <c r="I4953" s="33" t="n"/>
      <c r="J4953" s="33" t="n"/>
      <c r="K4953" s="34" t="n">
        <v>-0.01234576534673088</v>
      </c>
      <c r="L4953" s="35">
        <f>IF(ISNUMBER(K4953),EXP(K4953),"")</f>
        <v/>
      </c>
      <c r="M4953" s="18" t="inlineStr">
        <is>
          <t>every value from 0.01 to 30 in steps of 0.01</t>
        </is>
      </c>
      <c r="N4953" s="18" t="inlineStr">
        <is>
          <t>contents|small|distance_to_river_km</t>
        </is>
      </c>
    </row>
    <row r="4954">
      <c r="B4954" s="18" t="inlineStr">
        <is>
          <t>contents|small|distance_to_river_km|1.71</t>
        </is>
      </c>
      <c r="C4954" s="18" t="inlineStr">
        <is>
          <t>contents</t>
        </is>
      </c>
      <c r="D4954" s="18" t="inlineStr">
        <is>
          <t>small</t>
        </is>
      </c>
      <c r="E4954" s="18" t="inlineStr">
        <is>
          <t>distance_to_river_km</t>
        </is>
      </c>
      <c r="F4954" s="18" t="inlineStr">
        <is>
          <t>spline value</t>
        </is>
      </c>
      <c r="G4954" s="18" t="n"/>
      <c r="H4954" s="33" t="n">
        <v>1.71</v>
      </c>
      <c r="I4954" s="33" t="n"/>
      <c r="J4954" s="33" t="n"/>
      <c r="K4954" s="34" t="n">
        <v>-0.01214396801369135</v>
      </c>
      <c r="L4954" s="35">
        <f>IF(ISNUMBER(K4954),EXP(K4954),"")</f>
        <v/>
      </c>
      <c r="M4954" s="18" t="inlineStr">
        <is>
          <t>every value from 0.01 to 30 in steps of 0.01</t>
        </is>
      </c>
      <c r="N4954" s="18" t="inlineStr">
        <is>
          <t>contents|small|distance_to_river_km</t>
        </is>
      </c>
    </row>
    <row r="4955">
      <c r="B4955" s="18" t="inlineStr">
        <is>
          <t>contents|small|distance_to_river_km|1.72</t>
        </is>
      </c>
      <c r="C4955" s="18" t="inlineStr">
        <is>
          <t>contents</t>
        </is>
      </c>
      <c r="D4955" s="18" t="inlineStr">
        <is>
          <t>small</t>
        </is>
      </c>
      <c r="E4955" s="18" t="inlineStr">
        <is>
          <t>distance_to_river_km</t>
        </is>
      </c>
      <c r="F4955" s="18" t="inlineStr">
        <is>
          <t>spline value</t>
        </is>
      </c>
      <c r="G4955" s="18" t="n"/>
      <c r="H4955" s="33" t="n">
        <v>1.72</v>
      </c>
      <c r="I4955" s="33" t="n"/>
      <c r="J4955" s="33" t="n"/>
      <c r="K4955" s="34" t="n">
        <v>-0.01194437748598474</v>
      </c>
      <c r="L4955" s="35">
        <f>IF(ISNUMBER(K4955),EXP(K4955),"")</f>
        <v/>
      </c>
      <c r="M4955" s="18" t="inlineStr">
        <is>
          <t>every value from 0.01 to 30 in steps of 0.01</t>
        </is>
      </c>
      <c r="N4955" s="18" t="inlineStr">
        <is>
          <t>contents|small|distance_to_river_km</t>
        </is>
      </c>
    </row>
    <row r="4956">
      <c r="B4956" s="18" t="inlineStr">
        <is>
          <t>contents|small|distance_to_river_km|1.73</t>
        </is>
      </c>
      <c r="C4956" s="18" t="inlineStr">
        <is>
          <t>contents</t>
        </is>
      </c>
      <c r="D4956" s="18" t="inlineStr">
        <is>
          <t>small</t>
        </is>
      </c>
      <c r="E4956" s="18" t="inlineStr">
        <is>
          <t>distance_to_river_km</t>
        </is>
      </c>
      <c r="F4956" s="18" t="inlineStr">
        <is>
          <t>spline value</t>
        </is>
      </c>
      <c r="G4956" s="18" t="n"/>
      <c r="H4956" s="33" t="n">
        <v>1.73</v>
      </c>
      <c r="I4956" s="33" t="n"/>
      <c r="J4956" s="33" t="n"/>
      <c r="K4956" s="34" t="n">
        <v>-0.01174698408462897</v>
      </c>
      <c r="L4956" s="35">
        <f>IF(ISNUMBER(K4956),EXP(K4956),"")</f>
        <v/>
      </c>
      <c r="M4956" s="18" t="inlineStr">
        <is>
          <t>every value from 0.01 to 30 in steps of 0.01</t>
        </is>
      </c>
      <c r="N4956" s="18" t="inlineStr">
        <is>
          <t>contents|small|distance_to_river_km</t>
        </is>
      </c>
    </row>
    <row r="4957">
      <c r="B4957" s="18" t="inlineStr">
        <is>
          <t>contents|small|distance_to_river_km|1.74</t>
        </is>
      </c>
      <c r="C4957" s="18" t="inlineStr">
        <is>
          <t>contents</t>
        </is>
      </c>
      <c r="D4957" s="18" t="inlineStr">
        <is>
          <t>small</t>
        </is>
      </c>
      <c r="E4957" s="18" t="inlineStr">
        <is>
          <t>distance_to_river_km</t>
        </is>
      </c>
      <c r="F4957" s="18" t="inlineStr">
        <is>
          <t>spline value</t>
        </is>
      </c>
      <c r="G4957" s="18" t="n"/>
      <c r="H4957" s="33" t="n">
        <v>1.74</v>
      </c>
      <c r="I4957" s="33" t="n"/>
      <c r="J4957" s="33" t="n"/>
      <c r="K4957" s="34" t="n">
        <v>-0.01155177813064195</v>
      </c>
      <c r="L4957" s="35">
        <f>IF(ISNUMBER(K4957),EXP(K4957),"")</f>
        <v/>
      </c>
      <c r="M4957" s="18" t="inlineStr">
        <is>
          <t>every value from 0.01 to 30 in steps of 0.01</t>
        </is>
      </c>
      <c r="N4957" s="18" t="inlineStr">
        <is>
          <t>contents|small|distance_to_river_km</t>
        </is>
      </c>
    </row>
    <row r="4958">
      <c r="B4958" s="18" t="inlineStr">
        <is>
          <t>contents|small|distance_to_river_km|1.75</t>
        </is>
      </c>
      <c r="C4958" s="18" t="inlineStr">
        <is>
          <t>contents</t>
        </is>
      </c>
      <c r="D4958" s="18" t="inlineStr">
        <is>
          <t>small</t>
        </is>
      </c>
      <c r="E4958" s="18" t="inlineStr">
        <is>
          <t>distance_to_river_km</t>
        </is>
      </c>
      <c r="F4958" s="18" t="inlineStr">
        <is>
          <t>spline value</t>
        </is>
      </c>
      <c r="G4958" s="18" t="n"/>
      <c r="H4958" s="33" t="n">
        <v>1.75</v>
      </c>
      <c r="I4958" s="33" t="n"/>
      <c r="J4958" s="33" t="n"/>
      <c r="K4958" s="34" t="n">
        <v>-0.01135874994504158</v>
      </c>
      <c r="L4958" s="35">
        <f>IF(ISNUMBER(K4958),EXP(K4958),"")</f>
        <v/>
      </c>
      <c r="M4958" s="18" t="inlineStr">
        <is>
          <t>every value from 0.01 to 30 in steps of 0.01</t>
        </is>
      </c>
      <c r="N4958" s="18" t="inlineStr">
        <is>
          <t>contents|small|distance_to_river_km</t>
        </is>
      </c>
    </row>
    <row r="4959">
      <c r="B4959" s="18" t="inlineStr">
        <is>
          <t>contents|small|distance_to_river_km|1.76</t>
        </is>
      </c>
      <c r="C4959" s="18" t="inlineStr">
        <is>
          <t>contents</t>
        </is>
      </c>
      <c r="D4959" s="18" t="inlineStr">
        <is>
          <t>small</t>
        </is>
      </c>
      <c r="E4959" s="18" t="inlineStr">
        <is>
          <t>distance_to_river_km</t>
        </is>
      </c>
      <c r="F4959" s="18" t="inlineStr">
        <is>
          <t>spline value</t>
        </is>
      </c>
      <c r="G4959" s="18" t="n"/>
      <c r="H4959" s="33" t="n">
        <v>1.76</v>
      </c>
      <c r="I4959" s="33" t="n"/>
      <c r="J4959" s="33" t="n"/>
      <c r="K4959" s="34" t="n">
        <v>-0.01116788984884579</v>
      </c>
      <c r="L4959" s="35">
        <f>IF(ISNUMBER(K4959),EXP(K4959),"")</f>
        <v/>
      </c>
      <c r="M4959" s="18" t="inlineStr">
        <is>
          <t>every value from 0.01 to 30 in steps of 0.01</t>
        </is>
      </c>
      <c r="N4959" s="18" t="inlineStr">
        <is>
          <t>contents|small|distance_to_river_km</t>
        </is>
      </c>
    </row>
    <row r="4960">
      <c r="B4960" s="18" t="inlineStr">
        <is>
          <t>contents|small|distance_to_river_km|1.77</t>
        </is>
      </c>
      <c r="C4960" s="18" t="inlineStr">
        <is>
          <t>contents</t>
        </is>
      </c>
      <c r="D4960" s="18" t="inlineStr">
        <is>
          <t>small</t>
        </is>
      </c>
      <c r="E4960" s="18" t="inlineStr">
        <is>
          <t>distance_to_river_km</t>
        </is>
      </c>
      <c r="F4960" s="18" t="inlineStr">
        <is>
          <t>spline value</t>
        </is>
      </c>
      <c r="G4960" s="18" t="n"/>
      <c r="H4960" s="33" t="n">
        <v>1.77</v>
      </c>
      <c r="I4960" s="33" t="n"/>
      <c r="J4960" s="33" t="n"/>
      <c r="K4960" s="34" t="n">
        <v>-0.01097918816307248</v>
      </c>
      <c r="L4960" s="35">
        <f>IF(ISNUMBER(K4960),EXP(K4960),"")</f>
        <v/>
      </c>
      <c r="M4960" s="18" t="inlineStr">
        <is>
          <t>every value from 0.01 to 30 in steps of 0.01</t>
        </is>
      </c>
      <c r="N4960" s="18" t="inlineStr">
        <is>
          <t>contents|small|distance_to_river_km</t>
        </is>
      </c>
    </row>
    <row r="4961">
      <c r="B4961" s="18" t="inlineStr">
        <is>
          <t>contents|small|distance_to_river_km|1.78</t>
        </is>
      </c>
      <c r="C4961" s="18" t="inlineStr">
        <is>
          <t>contents</t>
        </is>
      </c>
      <c r="D4961" s="18" t="inlineStr">
        <is>
          <t>small</t>
        </is>
      </c>
      <c r="E4961" s="18" t="inlineStr">
        <is>
          <t>distance_to_river_km</t>
        </is>
      </c>
      <c r="F4961" s="18" t="inlineStr">
        <is>
          <t>spline value</t>
        </is>
      </c>
      <c r="G4961" s="18" t="n"/>
      <c r="H4961" s="33" t="n">
        <v>1.78</v>
      </c>
      <c r="I4961" s="33" t="n"/>
      <c r="J4961" s="33" t="n"/>
      <c r="K4961" s="34" t="n">
        <v>-0.01079263520873956</v>
      </c>
      <c r="L4961" s="35">
        <f>IF(ISNUMBER(K4961),EXP(K4961),"")</f>
        <v/>
      </c>
      <c r="M4961" s="18" t="inlineStr">
        <is>
          <t>every value from 0.01 to 30 in steps of 0.01</t>
        </is>
      </c>
      <c r="N4961" s="18" t="inlineStr">
        <is>
          <t>contents|small|distance_to_river_km</t>
        </is>
      </c>
    </row>
    <row r="4962">
      <c r="B4962" s="18" t="inlineStr">
        <is>
          <t>contents|small|distance_to_river_km|1.79</t>
        </is>
      </c>
      <c r="C4962" s="18" t="inlineStr">
        <is>
          <t>contents</t>
        </is>
      </c>
      <c r="D4962" s="18" t="inlineStr">
        <is>
          <t>small</t>
        </is>
      </c>
      <c r="E4962" s="18" t="inlineStr">
        <is>
          <t>distance_to_river_km</t>
        </is>
      </c>
      <c r="F4962" s="18" t="inlineStr">
        <is>
          <t>spline value</t>
        </is>
      </c>
      <c r="G4962" s="18" t="n"/>
      <c r="H4962" s="33" t="n">
        <v>1.79</v>
      </c>
      <c r="I4962" s="33" t="n"/>
      <c r="J4962" s="33" t="n"/>
      <c r="K4962" s="34" t="n">
        <v>-0.01060822130686495</v>
      </c>
      <c r="L4962" s="35">
        <f>IF(ISNUMBER(K4962),EXP(K4962),"")</f>
        <v/>
      </c>
      <c r="M4962" s="18" t="inlineStr">
        <is>
          <t>every value from 0.01 to 30 in steps of 0.01</t>
        </is>
      </c>
      <c r="N4962" s="18" t="inlineStr">
        <is>
          <t>contents|small|distance_to_river_km</t>
        </is>
      </c>
    </row>
    <row r="4963">
      <c r="B4963" s="18" t="inlineStr">
        <is>
          <t>contents|small|distance_to_river_km|1.80</t>
        </is>
      </c>
      <c r="C4963" s="18" t="inlineStr">
        <is>
          <t>contents</t>
        </is>
      </c>
      <c r="D4963" s="18" t="inlineStr">
        <is>
          <t>small</t>
        </is>
      </c>
      <c r="E4963" s="18" t="inlineStr">
        <is>
          <t>distance_to_river_km</t>
        </is>
      </c>
      <c r="F4963" s="18" t="inlineStr">
        <is>
          <t>spline value</t>
        </is>
      </c>
      <c r="G4963" s="18" t="n"/>
      <c r="H4963" s="33" t="n">
        <v>1.8</v>
      </c>
      <c r="I4963" s="33" t="n"/>
      <c r="J4963" s="33" t="n"/>
      <c r="K4963" s="34" t="n">
        <v>-0.01042593677846656</v>
      </c>
      <c r="L4963" s="35">
        <f>IF(ISNUMBER(K4963),EXP(K4963),"")</f>
        <v/>
      </c>
      <c r="M4963" s="18" t="inlineStr">
        <is>
          <t>every value from 0.01 to 30 in steps of 0.01</t>
        </is>
      </c>
      <c r="N4963" s="18" t="inlineStr">
        <is>
          <t>contents|small|distance_to_river_km</t>
        </is>
      </c>
    </row>
    <row r="4964">
      <c r="B4964" s="18" t="inlineStr">
        <is>
          <t>contents|small|distance_to_river_km|1.81</t>
        </is>
      </c>
      <c r="C4964" s="18" t="inlineStr">
        <is>
          <t>contents</t>
        </is>
      </c>
      <c r="D4964" s="18" t="inlineStr">
        <is>
          <t>small</t>
        </is>
      </c>
      <c r="E4964" s="18" t="inlineStr">
        <is>
          <t>distance_to_river_km</t>
        </is>
      </c>
      <c r="F4964" s="18" t="inlineStr">
        <is>
          <t>spline value</t>
        </is>
      </c>
      <c r="G4964" s="18" t="n"/>
      <c r="H4964" s="33" t="n">
        <v>1.81</v>
      </c>
      <c r="I4964" s="33" t="n"/>
      <c r="J4964" s="33" t="n"/>
      <c r="K4964" s="34" t="n">
        <v>-0.0102457719445623</v>
      </c>
      <c r="L4964" s="35">
        <f>IF(ISNUMBER(K4964),EXP(K4964),"")</f>
        <v/>
      </c>
      <c r="M4964" s="18" t="inlineStr">
        <is>
          <t>every value from 0.01 to 30 in steps of 0.01</t>
        </is>
      </c>
      <c r="N4964" s="18" t="inlineStr">
        <is>
          <t>contents|small|distance_to_river_km</t>
        </is>
      </c>
    </row>
    <row r="4965">
      <c r="B4965" s="18" t="inlineStr">
        <is>
          <t>contents|small|distance_to_river_km|1.82</t>
        </is>
      </c>
      <c r="C4965" s="18" t="inlineStr">
        <is>
          <t>contents</t>
        </is>
      </c>
      <c r="D4965" s="18" t="inlineStr">
        <is>
          <t>small</t>
        </is>
      </c>
      <c r="E4965" s="18" t="inlineStr">
        <is>
          <t>distance_to_river_km</t>
        </is>
      </c>
      <c r="F4965" s="18" t="inlineStr">
        <is>
          <t>spline value</t>
        </is>
      </c>
      <c r="G4965" s="18" t="n"/>
      <c r="H4965" s="33" t="n">
        <v>1.82</v>
      </c>
      <c r="I4965" s="33" t="n"/>
      <c r="J4965" s="33" t="n"/>
      <c r="K4965" s="34" t="n">
        <v>-0.01006771712617009</v>
      </c>
      <c r="L4965" s="35">
        <f>IF(ISNUMBER(K4965),EXP(K4965),"")</f>
        <v/>
      </c>
      <c r="M4965" s="18" t="inlineStr">
        <is>
          <t>every value from 0.01 to 30 in steps of 0.01</t>
        </is>
      </c>
      <c r="N4965" s="18" t="inlineStr">
        <is>
          <t>contents|small|distance_to_river_km</t>
        </is>
      </c>
    </row>
    <row r="4966">
      <c r="B4966" s="18" t="inlineStr">
        <is>
          <t>contents|small|distance_to_river_km|1.83</t>
        </is>
      </c>
      <c r="C4966" s="18" t="inlineStr">
        <is>
          <t>contents</t>
        </is>
      </c>
      <c r="D4966" s="18" t="inlineStr">
        <is>
          <t>small</t>
        </is>
      </c>
      <c r="E4966" s="18" t="inlineStr">
        <is>
          <t>distance_to_river_km</t>
        </is>
      </c>
      <c r="F4966" s="18" t="inlineStr">
        <is>
          <t>spline value</t>
        </is>
      </c>
      <c r="G4966" s="18" t="n"/>
      <c r="H4966" s="33" t="n">
        <v>1.83</v>
      </c>
      <c r="I4966" s="33" t="n"/>
      <c r="J4966" s="33" t="n"/>
      <c r="K4966" s="34" t="n">
        <v>-0.009891762644307821</v>
      </c>
      <c r="L4966" s="35">
        <f>IF(ISNUMBER(K4966),EXP(K4966),"")</f>
        <v/>
      </c>
      <c r="M4966" s="18" t="inlineStr">
        <is>
          <t>every value from 0.01 to 30 in steps of 0.01</t>
        </is>
      </c>
      <c r="N4966" s="18" t="inlineStr">
        <is>
          <t>contents|small|distance_to_river_km</t>
        </is>
      </c>
    </row>
    <row r="4967">
      <c r="B4967" s="18" t="inlineStr">
        <is>
          <t>contents|small|distance_to_river_km|1.84</t>
        </is>
      </c>
      <c r="C4967" s="18" t="inlineStr">
        <is>
          <t>contents</t>
        </is>
      </c>
      <c r="D4967" s="18" t="inlineStr">
        <is>
          <t>small</t>
        </is>
      </c>
      <c r="E4967" s="18" t="inlineStr">
        <is>
          <t>distance_to_river_km</t>
        </is>
      </c>
      <c r="F4967" s="18" t="inlineStr">
        <is>
          <t>spline value</t>
        </is>
      </c>
      <c r="G4967" s="18" t="n"/>
      <c r="H4967" s="33" t="n">
        <v>1.84</v>
      </c>
      <c r="I4967" s="33" t="n"/>
      <c r="J4967" s="33" t="n"/>
      <c r="K4967" s="34" t="n">
        <v>-0.009717898819993421</v>
      </c>
      <c r="L4967" s="35">
        <f>IF(ISNUMBER(K4967),EXP(K4967),"")</f>
        <v/>
      </c>
      <c r="M4967" s="18" t="inlineStr">
        <is>
          <t>every value from 0.01 to 30 in steps of 0.01</t>
        </is>
      </c>
      <c r="N4967" s="18" t="inlineStr">
        <is>
          <t>contents|small|distance_to_river_km</t>
        </is>
      </c>
    </row>
    <row r="4968">
      <c r="B4968" s="18" t="inlineStr">
        <is>
          <t>contents|small|distance_to_river_km|1.85</t>
        </is>
      </c>
      <c r="C4968" s="18" t="inlineStr">
        <is>
          <t>contents</t>
        </is>
      </c>
      <c r="D4968" s="18" t="inlineStr">
        <is>
          <t>small</t>
        </is>
      </c>
      <c r="E4968" s="18" t="inlineStr">
        <is>
          <t>distance_to_river_km</t>
        </is>
      </c>
      <c r="F4968" s="18" t="inlineStr">
        <is>
          <t>spline value</t>
        </is>
      </c>
      <c r="G4968" s="18" t="n"/>
      <c r="H4968" s="33" t="n">
        <v>1.85</v>
      </c>
      <c r="I4968" s="33" t="n"/>
      <c r="J4968" s="33" t="n"/>
      <c r="K4968" s="34" t="n">
        <v>-0.0095461159742448</v>
      </c>
      <c r="L4968" s="35">
        <f>IF(ISNUMBER(K4968),EXP(K4968),"")</f>
        <v/>
      </c>
      <c r="M4968" s="18" t="inlineStr">
        <is>
          <t>every value from 0.01 to 30 in steps of 0.01</t>
        </is>
      </c>
      <c r="N4968" s="18" t="inlineStr">
        <is>
          <t>contents|small|distance_to_river_km</t>
        </is>
      </c>
    </row>
    <row r="4969">
      <c r="B4969" s="18" t="inlineStr">
        <is>
          <t>contents|small|distance_to_river_km|1.86</t>
        </is>
      </c>
      <c r="C4969" s="18" t="inlineStr">
        <is>
          <t>contents</t>
        </is>
      </c>
      <c r="D4969" s="18" t="inlineStr">
        <is>
          <t>small</t>
        </is>
      </c>
      <c r="E4969" s="18" t="inlineStr">
        <is>
          <t>distance_to_river_km</t>
        </is>
      </c>
      <c r="F4969" s="18" t="inlineStr">
        <is>
          <t>spline value</t>
        </is>
      </c>
      <c r="G4969" s="18" t="n"/>
      <c r="H4969" s="33" t="n">
        <v>1.86</v>
      </c>
      <c r="I4969" s="33" t="n"/>
      <c r="J4969" s="33" t="n"/>
      <c r="K4969" s="34" t="n">
        <v>-0.009376404428079868</v>
      </c>
      <c r="L4969" s="35">
        <f>IF(ISNUMBER(K4969),EXP(K4969),"")</f>
        <v/>
      </c>
      <c r="M4969" s="18" t="inlineStr">
        <is>
          <t>every value from 0.01 to 30 in steps of 0.01</t>
        </is>
      </c>
      <c r="N4969" s="18" t="inlineStr">
        <is>
          <t>contents|small|distance_to_river_km</t>
        </is>
      </c>
    </row>
    <row r="4970">
      <c r="B4970" s="18" t="inlineStr">
        <is>
          <t>contents|small|distance_to_river_km|1.87</t>
        </is>
      </c>
      <c r="C4970" s="18" t="inlineStr">
        <is>
          <t>contents</t>
        </is>
      </c>
      <c r="D4970" s="18" t="inlineStr">
        <is>
          <t>small</t>
        </is>
      </c>
      <c r="E4970" s="18" t="inlineStr">
        <is>
          <t>distance_to_river_km</t>
        </is>
      </c>
      <c r="F4970" s="18" t="inlineStr">
        <is>
          <t>spline value</t>
        </is>
      </c>
      <c r="G4970" s="18" t="n"/>
      <c r="H4970" s="33" t="n">
        <v>1.87</v>
      </c>
      <c r="I4970" s="33" t="n"/>
      <c r="J4970" s="33" t="n"/>
      <c r="K4970" s="34" t="n">
        <v>-0.009208754502516533</v>
      </c>
      <c r="L4970" s="35">
        <f>IF(ISNUMBER(K4970),EXP(K4970),"")</f>
        <v/>
      </c>
      <c r="M4970" s="18" t="inlineStr">
        <is>
          <t>every value from 0.01 to 30 in steps of 0.01</t>
        </is>
      </c>
      <c r="N4970" s="18" t="inlineStr">
        <is>
          <t>contents|small|distance_to_river_km</t>
        </is>
      </c>
    </row>
    <row r="4971">
      <c r="B4971" s="18" t="inlineStr">
        <is>
          <t>contents|small|distance_to_river_km|1.88</t>
        </is>
      </c>
      <c r="C4971" s="18" t="inlineStr">
        <is>
          <t>contents</t>
        </is>
      </c>
      <c r="D4971" s="18" t="inlineStr">
        <is>
          <t>small</t>
        </is>
      </c>
      <c r="E4971" s="18" t="inlineStr">
        <is>
          <t>distance_to_river_km</t>
        </is>
      </c>
      <c r="F4971" s="18" t="inlineStr">
        <is>
          <t>spline value</t>
        </is>
      </c>
      <c r="G4971" s="18" t="n"/>
      <c r="H4971" s="33" t="n">
        <v>1.88</v>
      </c>
      <c r="I4971" s="33" t="n"/>
      <c r="J4971" s="33" t="n"/>
      <c r="K4971" s="34" t="n">
        <v>-0.009043156518572713</v>
      </c>
      <c r="L4971" s="35">
        <f>IF(ISNUMBER(K4971),EXP(K4971),"")</f>
        <v/>
      </c>
      <c r="M4971" s="18" t="inlineStr">
        <is>
          <t>every value from 0.01 to 30 in steps of 0.01</t>
        </is>
      </c>
      <c r="N4971" s="18" t="inlineStr">
        <is>
          <t>contents|small|distance_to_river_km</t>
        </is>
      </c>
    </row>
    <row r="4972">
      <c r="B4972" s="18" t="inlineStr">
        <is>
          <t>contents|small|distance_to_river_km|1.89</t>
        </is>
      </c>
      <c r="C4972" s="18" t="inlineStr">
        <is>
          <t>contents</t>
        </is>
      </c>
      <c r="D4972" s="18" t="inlineStr">
        <is>
          <t>small</t>
        </is>
      </c>
      <c r="E4972" s="18" t="inlineStr">
        <is>
          <t>distance_to_river_km</t>
        </is>
      </c>
      <c r="F4972" s="18" t="inlineStr">
        <is>
          <t>spline value</t>
        </is>
      </c>
      <c r="G4972" s="18" t="n"/>
      <c r="H4972" s="33" t="n">
        <v>1.89</v>
      </c>
      <c r="I4972" s="33" t="n"/>
      <c r="J4972" s="33" t="n"/>
      <c r="K4972" s="34" t="n">
        <v>-0.008879600797266315</v>
      </c>
      <c r="L4972" s="35">
        <f>IF(ISNUMBER(K4972),EXP(K4972),"")</f>
        <v/>
      </c>
      <c r="M4972" s="18" t="inlineStr">
        <is>
          <t>every value from 0.01 to 30 in steps of 0.01</t>
        </is>
      </c>
      <c r="N4972" s="18" t="inlineStr">
        <is>
          <t>contents|small|distance_to_river_km</t>
        </is>
      </c>
    </row>
    <row r="4973">
      <c r="B4973" s="18" t="inlineStr">
        <is>
          <t>contents|small|distance_to_river_km|1.90</t>
        </is>
      </c>
      <c r="C4973" s="18" t="inlineStr">
        <is>
          <t>contents</t>
        </is>
      </c>
      <c r="D4973" s="18" t="inlineStr">
        <is>
          <t>small</t>
        </is>
      </c>
      <c r="E4973" s="18" t="inlineStr">
        <is>
          <t>distance_to_river_km</t>
        </is>
      </c>
      <c r="F4973" s="18" t="inlineStr">
        <is>
          <t>spline value</t>
        </is>
      </c>
      <c r="G4973" s="18" t="n"/>
      <c r="H4973" s="33" t="n">
        <v>1.9</v>
      </c>
      <c r="I4973" s="33" t="n"/>
      <c r="J4973" s="33" t="n"/>
      <c r="K4973" s="34" t="n">
        <v>-0.008718077659615254</v>
      </c>
      <c r="L4973" s="35">
        <f>IF(ISNUMBER(K4973),EXP(K4973),"")</f>
        <v/>
      </c>
      <c r="M4973" s="18" t="inlineStr">
        <is>
          <t>every value from 0.01 to 30 in steps of 0.01</t>
        </is>
      </c>
      <c r="N4973" s="18" t="inlineStr">
        <is>
          <t>contents|small|distance_to_river_km</t>
        </is>
      </c>
    </row>
    <row r="4974">
      <c r="B4974" s="18" t="inlineStr">
        <is>
          <t>contents|small|distance_to_river_km|1.91</t>
        </is>
      </c>
      <c r="C4974" s="18" t="inlineStr">
        <is>
          <t>contents</t>
        </is>
      </c>
      <c r="D4974" s="18" t="inlineStr">
        <is>
          <t>small</t>
        </is>
      </c>
      <c r="E4974" s="18" t="inlineStr">
        <is>
          <t>distance_to_river_km</t>
        </is>
      </c>
      <c r="F4974" s="18" t="inlineStr">
        <is>
          <t>spline value</t>
        </is>
      </c>
      <c r="G4974" s="18" t="n"/>
      <c r="H4974" s="33" t="n">
        <v>1.91</v>
      </c>
      <c r="I4974" s="33" t="n"/>
      <c r="J4974" s="33" t="n"/>
      <c r="K4974" s="34" t="n">
        <v>-0.008558577426637438</v>
      </c>
      <c r="L4974" s="35">
        <f>IF(ISNUMBER(K4974),EXP(K4974),"")</f>
        <v/>
      </c>
      <c r="M4974" s="18" t="inlineStr">
        <is>
          <t>every value from 0.01 to 30 in steps of 0.01</t>
        </is>
      </c>
      <c r="N4974" s="18" t="inlineStr">
        <is>
          <t>contents|small|distance_to_river_km</t>
        </is>
      </c>
    </row>
    <row r="4975">
      <c r="B4975" s="18" t="inlineStr">
        <is>
          <t>contents|small|distance_to_river_km|1.92</t>
        </is>
      </c>
      <c r="C4975" s="18" t="inlineStr">
        <is>
          <t>contents</t>
        </is>
      </c>
      <c r="D4975" s="18" t="inlineStr">
        <is>
          <t>small</t>
        </is>
      </c>
      <c r="E4975" s="18" t="inlineStr">
        <is>
          <t>distance_to_river_km</t>
        </is>
      </c>
      <c r="F4975" s="18" t="inlineStr">
        <is>
          <t>spline value</t>
        </is>
      </c>
      <c r="G4975" s="18" t="n"/>
      <c r="H4975" s="33" t="n">
        <v>1.92</v>
      </c>
      <c r="I4975" s="33" t="n"/>
      <c r="J4975" s="33" t="n"/>
      <c r="K4975" s="34" t="n">
        <v>-0.008401090419350781</v>
      </c>
      <c r="L4975" s="35">
        <f>IF(ISNUMBER(K4975),EXP(K4975),"")</f>
        <v/>
      </c>
      <c r="M4975" s="18" t="inlineStr">
        <is>
          <t>every value from 0.01 to 30 in steps of 0.01</t>
        </is>
      </c>
      <c r="N4975" s="18" t="inlineStr">
        <is>
          <t>contents|small|distance_to_river_km</t>
        </is>
      </c>
    </row>
    <row r="4976">
      <c r="B4976" s="18" t="inlineStr">
        <is>
          <t>contents|small|distance_to_river_km|1.93</t>
        </is>
      </c>
      <c r="C4976" s="18" t="inlineStr">
        <is>
          <t>contents</t>
        </is>
      </c>
      <c r="D4976" s="18" t="inlineStr">
        <is>
          <t>small</t>
        </is>
      </c>
      <c r="E4976" s="18" t="inlineStr">
        <is>
          <t>distance_to_river_km</t>
        </is>
      </c>
      <c r="F4976" s="18" t="inlineStr">
        <is>
          <t>spline value</t>
        </is>
      </c>
      <c r="G4976" s="18" t="n"/>
      <c r="H4976" s="33" t="n">
        <v>1.93</v>
      </c>
      <c r="I4976" s="33" t="n"/>
      <c r="J4976" s="33" t="n"/>
      <c r="K4976" s="34" t="n">
        <v>-0.008245606958773195</v>
      </c>
      <c r="L4976" s="35">
        <f>IF(ISNUMBER(K4976),EXP(K4976),"")</f>
        <v/>
      </c>
      <c r="M4976" s="18" t="inlineStr">
        <is>
          <t>every value from 0.01 to 30 in steps of 0.01</t>
        </is>
      </c>
      <c r="N4976" s="18" t="inlineStr">
        <is>
          <t>contents|small|distance_to_river_km</t>
        </is>
      </c>
    </row>
    <row r="4977">
      <c r="B4977" s="18" t="inlineStr">
        <is>
          <t>contents|small|distance_to_river_km|1.94</t>
        </is>
      </c>
      <c r="C4977" s="18" t="inlineStr">
        <is>
          <t>contents</t>
        </is>
      </c>
      <c r="D4977" s="18" t="inlineStr">
        <is>
          <t>small</t>
        </is>
      </c>
      <c r="E4977" s="18" t="inlineStr">
        <is>
          <t>distance_to_river_km</t>
        </is>
      </c>
      <c r="F4977" s="18" t="inlineStr">
        <is>
          <t>spline value</t>
        </is>
      </c>
      <c r="G4977" s="18" t="n"/>
      <c r="H4977" s="33" t="n">
        <v>1.94</v>
      </c>
      <c r="I4977" s="33" t="n"/>
      <c r="J4977" s="33" t="n"/>
      <c r="K4977" s="34" t="n">
        <v>-0.008092117365922594</v>
      </c>
      <c r="L4977" s="35">
        <f>IF(ISNUMBER(K4977),EXP(K4977),"")</f>
        <v/>
      </c>
      <c r="M4977" s="18" t="inlineStr">
        <is>
          <t>every value from 0.01 to 30 in steps of 0.01</t>
        </is>
      </c>
      <c r="N4977" s="18" t="inlineStr">
        <is>
          <t>contents|small|distance_to_river_km</t>
        </is>
      </c>
    </row>
    <row r="4978">
      <c r="B4978" s="18" t="inlineStr">
        <is>
          <t>contents|small|distance_to_river_km|1.95</t>
        </is>
      </c>
      <c r="C4978" s="18" t="inlineStr">
        <is>
          <t>contents</t>
        </is>
      </c>
      <c r="D4978" s="18" t="inlineStr">
        <is>
          <t>small</t>
        </is>
      </c>
      <c r="E4978" s="18" t="inlineStr">
        <is>
          <t>distance_to_river_km</t>
        </is>
      </c>
      <c r="F4978" s="18" t="inlineStr">
        <is>
          <t>spline value</t>
        </is>
      </c>
      <c r="G4978" s="18" t="n"/>
      <c r="H4978" s="33" t="n">
        <v>1.95</v>
      </c>
      <c r="I4978" s="33" t="n"/>
      <c r="J4978" s="33" t="n"/>
      <c r="K4978" s="34" t="n">
        <v>-0.007940611961816882</v>
      </c>
      <c r="L4978" s="35">
        <f>IF(ISNUMBER(K4978),EXP(K4978),"")</f>
        <v/>
      </c>
      <c r="M4978" s="18" t="inlineStr">
        <is>
          <t>every value from 0.01 to 30 in steps of 0.01</t>
        </is>
      </c>
      <c r="N4978" s="18" t="inlineStr">
        <is>
          <t>contents|small|distance_to_river_km</t>
        </is>
      </c>
    </row>
    <row r="4979">
      <c r="B4979" s="18" t="inlineStr">
        <is>
          <t>contents|small|distance_to_river_km|1.96</t>
        </is>
      </c>
      <c r="C4979" s="18" t="inlineStr">
        <is>
          <t>contents</t>
        </is>
      </c>
      <c r="D4979" s="18" t="inlineStr">
        <is>
          <t>small</t>
        </is>
      </c>
      <c r="E4979" s="18" t="inlineStr">
        <is>
          <t>distance_to_river_km</t>
        </is>
      </c>
      <c r="F4979" s="18" t="inlineStr">
        <is>
          <t>spline value</t>
        </is>
      </c>
      <c r="G4979" s="18" t="n"/>
      <c r="H4979" s="33" t="n">
        <v>1.96</v>
      </c>
      <c r="I4979" s="33" t="n"/>
      <c r="J4979" s="33" t="n"/>
      <c r="K4979" s="34" t="n">
        <v>-0.00779108106747398</v>
      </c>
      <c r="L4979" s="35">
        <f>IF(ISNUMBER(K4979),EXP(K4979),"")</f>
        <v/>
      </c>
      <c r="M4979" s="18" t="inlineStr">
        <is>
          <t>every value from 0.01 to 30 in steps of 0.01</t>
        </is>
      </c>
      <c r="N4979" s="18" t="inlineStr">
        <is>
          <t>contents|small|distance_to_river_km</t>
        </is>
      </c>
    </row>
    <row r="4980">
      <c r="B4980" s="18" t="inlineStr">
        <is>
          <t>contents|small|distance_to_river_km|1.97</t>
        </is>
      </c>
      <c r="C4980" s="18" t="inlineStr">
        <is>
          <t>contents</t>
        </is>
      </c>
      <c r="D4980" s="18" t="inlineStr">
        <is>
          <t>small</t>
        </is>
      </c>
      <c r="E4980" s="18" t="inlineStr">
        <is>
          <t>distance_to_river_km</t>
        </is>
      </c>
      <c r="F4980" s="18" t="inlineStr">
        <is>
          <t>spline value</t>
        </is>
      </c>
      <c r="G4980" s="18" t="n"/>
      <c r="H4980" s="33" t="n">
        <v>1.97</v>
      </c>
      <c r="I4980" s="33" t="n"/>
      <c r="J4980" s="33" t="n"/>
      <c r="K4980" s="34" t="n">
        <v>-0.007643515003911795</v>
      </c>
      <c r="L4980" s="35">
        <f>IF(ISNUMBER(K4980),EXP(K4980),"")</f>
        <v/>
      </c>
      <c r="M4980" s="18" t="inlineStr">
        <is>
          <t>every value from 0.01 to 30 in steps of 0.01</t>
        </is>
      </c>
      <c r="N4980" s="18" t="inlineStr">
        <is>
          <t>contents|small|distance_to_river_km</t>
        </is>
      </c>
    </row>
    <row r="4981">
      <c r="B4981" s="18" t="inlineStr">
        <is>
          <t>contents|small|distance_to_river_km|1.98</t>
        </is>
      </c>
      <c r="C4981" s="18" t="inlineStr">
        <is>
          <t>contents</t>
        </is>
      </c>
      <c r="D4981" s="18" t="inlineStr">
        <is>
          <t>small</t>
        </is>
      </c>
      <c r="E4981" s="18" t="inlineStr">
        <is>
          <t>distance_to_river_km</t>
        </is>
      </c>
      <c r="F4981" s="18" t="inlineStr">
        <is>
          <t>spline value</t>
        </is>
      </c>
      <c r="G4981" s="18" t="n"/>
      <c r="H4981" s="33" t="n">
        <v>1.98</v>
      </c>
      <c r="I4981" s="33" t="n"/>
      <c r="J4981" s="33" t="n"/>
      <c r="K4981" s="34" t="n">
        <v>-0.007497904092148238</v>
      </c>
      <c r="L4981" s="35">
        <f>IF(ISNUMBER(K4981),EXP(K4981),"")</f>
        <v/>
      </c>
      <c r="M4981" s="18" t="inlineStr">
        <is>
          <t>every value from 0.01 to 30 in steps of 0.01</t>
        </is>
      </c>
      <c r="N4981" s="18" t="inlineStr">
        <is>
          <t>contents|small|distance_to_river_km</t>
        </is>
      </c>
    </row>
    <row r="4982">
      <c r="B4982" s="18" t="inlineStr">
        <is>
          <t>contents|small|distance_to_river_km|1.99</t>
        </is>
      </c>
      <c r="C4982" s="18" t="inlineStr">
        <is>
          <t>contents</t>
        </is>
      </c>
      <c r="D4982" s="18" t="inlineStr">
        <is>
          <t>small</t>
        </is>
      </c>
      <c r="E4982" s="18" t="inlineStr">
        <is>
          <t>distance_to_river_km</t>
        </is>
      </c>
      <c r="F4982" s="18" t="inlineStr">
        <is>
          <t>spline value</t>
        </is>
      </c>
      <c r="G4982" s="18" t="n"/>
      <c r="H4982" s="33" t="n">
        <v>1.99</v>
      </c>
      <c r="I4982" s="33" t="n"/>
      <c r="J4982" s="33" t="n"/>
      <c r="K4982" s="34" t="n">
        <v>-0.007354238653201223</v>
      </c>
      <c r="L4982" s="35">
        <f>IF(ISNUMBER(K4982),EXP(K4982),"")</f>
        <v/>
      </c>
      <c r="M4982" s="18" t="inlineStr">
        <is>
          <t>every value from 0.01 to 30 in steps of 0.01</t>
        </is>
      </c>
      <c r="N4982" s="18" t="inlineStr">
        <is>
          <t>contents|small|distance_to_river_km</t>
        </is>
      </c>
    </row>
    <row r="4983">
      <c r="B4983" s="18" t="inlineStr">
        <is>
          <t>contents|small|distance_to_river_km|2.00</t>
        </is>
      </c>
      <c r="C4983" s="18" t="inlineStr">
        <is>
          <t>contents</t>
        </is>
      </c>
      <c r="D4983" s="18" t="inlineStr">
        <is>
          <t>small</t>
        </is>
      </c>
      <c r="E4983" s="18" t="inlineStr">
        <is>
          <t>distance_to_river_km</t>
        </is>
      </c>
      <c r="F4983" s="18" t="inlineStr">
        <is>
          <t>spline value</t>
        </is>
      </c>
      <c r="G4983" s="18" t="n"/>
      <c r="H4983" s="33" t="n">
        <v>2</v>
      </c>
      <c r="I4983" s="33" t="n"/>
      <c r="J4983" s="33" t="n"/>
      <c r="K4983" s="34" t="n">
        <v>-0.00721250900808866</v>
      </c>
      <c r="L4983" s="35">
        <f>IF(ISNUMBER(K4983),EXP(K4983),"")</f>
        <v/>
      </c>
      <c r="M4983" s="18" t="inlineStr">
        <is>
          <t>every value from 0.01 to 30 in steps of 0.01</t>
        </is>
      </c>
      <c r="N4983" s="18" t="inlineStr">
        <is>
          <t>contents|small|distance_to_river_km</t>
        </is>
      </c>
    </row>
    <row r="4984">
      <c r="B4984" s="18" t="inlineStr">
        <is>
          <t>contents|small|distance_to_river_km|2.01</t>
        </is>
      </c>
      <c r="C4984" s="18" t="inlineStr">
        <is>
          <t>contents</t>
        </is>
      </c>
      <c r="D4984" s="18" t="inlineStr">
        <is>
          <t>small</t>
        </is>
      </c>
      <c r="E4984" s="18" t="inlineStr">
        <is>
          <t>distance_to_river_km</t>
        </is>
      </c>
      <c r="F4984" s="18" t="inlineStr">
        <is>
          <t>spline value</t>
        </is>
      </c>
      <c r="G4984" s="18" t="n"/>
      <c r="H4984" s="33" t="n">
        <v>2.01</v>
      </c>
      <c r="I4984" s="33" t="n"/>
      <c r="J4984" s="33" t="n"/>
      <c r="K4984" s="34" t="n">
        <v>-0.007072705477828466</v>
      </c>
      <c r="L4984" s="35">
        <f>IF(ISNUMBER(K4984),EXP(K4984),"")</f>
        <v/>
      </c>
      <c r="M4984" s="18" t="inlineStr">
        <is>
          <t>every value from 0.01 to 30 in steps of 0.01</t>
        </is>
      </c>
      <c r="N4984" s="18" t="inlineStr">
        <is>
          <t>contents|small|distance_to_river_km</t>
        </is>
      </c>
    </row>
    <row r="4985">
      <c r="B4985" s="18" t="inlineStr">
        <is>
          <t>contents|small|distance_to_river_km|2.02</t>
        </is>
      </c>
      <c r="C4985" s="18" t="inlineStr">
        <is>
          <t>contents</t>
        </is>
      </c>
      <c r="D4985" s="18" t="inlineStr">
        <is>
          <t>small</t>
        </is>
      </c>
      <c r="E4985" s="18" t="inlineStr">
        <is>
          <t>distance_to_river_km</t>
        </is>
      </c>
      <c r="F4985" s="18" t="inlineStr">
        <is>
          <t>spline value</t>
        </is>
      </c>
      <c r="G4985" s="18" t="n"/>
      <c r="H4985" s="33" t="n">
        <v>2.02</v>
      </c>
      <c r="I4985" s="33" t="n"/>
      <c r="J4985" s="33" t="n"/>
      <c r="K4985" s="34" t="n">
        <v>-0.006934818383438538</v>
      </c>
      <c r="L4985" s="35">
        <f>IF(ISNUMBER(K4985),EXP(K4985),"")</f>
        <v/>
      </c>
      <c r="M4985" s="18" t="inlineStr">
        <is>
          <t>every value from 0.01 to 30 in steps of 0.01</t>
        </is>
      </c>
      <c r="N4985" s="18" t="inlineStr">
        <is>
          <t>contents|small|distance_to_river_km</t>
        </is>
      </c>
    </row>
    <row r="4986">
      <c r="B4986" s="18" t="inlineStr">
        <is>
          <t>contents|small|distance_to_river_km|2.03</t>
        </is>
      </c>
      <c r="C4986" s="18" t="inlineStr">
        <is>
          <t>contents</t>
        </is>
      </c>
      <c r="D4986" s="18" t="inlineStr">
        <is>
          <t>small</t>
        </is>
      </c>
      <c r="E4986" s="18" t="inlineStr">
        <is>
          <t>distance_to_river_km</t>
        </is>
      </c>
      <c r="F4986" s="18" t="inlineStr">
        <is>
          <t>spline value</t>
        </is>
      </c>
      <c r="G4986" s="18" t="n"/>
      <c r="H4986" s="33" t="n">
        <v>2.03</v>
      </c>
      <c r="I4986" s="33" t="n"/>
      <c r="J4986" s="33" t="n"/>
      <c r="K4986" s="34" t="n">
        <v>-0.006798838045936806</v>
      </c>
      <c r="L4986" s="35">
        <f>IF(ISNUMBER(K4986),EXP(K4986),"")</f>
        <v/>
      </c>
      <c r="M4986" s="18" t="inlineStr">
        <is>
          <t>every value from 0.01 to 30 in steps of 0.01</t>
        </is>
      </c>
      <c r="N4986" s="18" t="inlineStr">
        <is>
          <t>contents|small|distance_to_river_km</t>
        </is>
      </c>
    </row>
    <row r="4987">
      <c r="B4987" s="18" t="inlineStr">
        <is>
          <t>contents|small|distance_to_river_km|2.04</t>
        </is>
      </c>
      <c r="C4987" s="18" t="inlineStr">
        <is>
          <t>contents</t>
        </is>
      </c>
      <c r="D4987" s="18" t="inlineStr">
        <is>
          <t>small</t>
        </is>
      </c>
      <c r="E4987" s="18" t="inlineStr">
        <is>
          <t>distance_to_river_km</t>
        </is>
      </c>
      <c r="F4987" s="18" t="inlineStr">
        <is>
          <t>spline value</t>
        </is>
      </c>
      <c r="G4987" s="18" t="n"/>
      <c r="H4987" s="33" t="n">
        <v>2.04</v>
      </c>
      <c r="I4987" s="33" t="n"/>
      <c r="J4987" s="33" t="n"/>
      <c r="K4987" s="34" t="n">
        <v>-0.006664754786341171</v>
      </c>
      <c r="L4987" s="35">
        <f>IF(ISNUMBER(K4987),EXP(K4987),"")</f>
        <v/>
      </c>
      <c r="M4987" s="18" t="inlineStr">
        <is>
          <t>every value from 0.01 to 30 in steps of 0.01</t>
        </is>
      </c>
      <c r="N4987" s="18" t="inlineStr">
        <is>
          <t>contents|small|distance_to_river_km</t>
        </is>
      </c>
    </row>
    <row r="4988">
      <c r="B4988" s="18" t="inlineStr">
        <is>
          <t>contents|small|distance_to_river_km|2.05</t>
        </is>
      </c>
      <c r="C4988" s="18" t="inlineStr">
        <is>
          <t>contents</t>
        </is>
      </c>
      <c r="D4988" s="18" t="inlineStr">
        <is>
          <t>small</t>
        </is>
      </c>
      <c r="E4988" s="18" t="inlineStr">
        <is>
          <t>distance_to_river_km</t>
        </is>
      </c>
      <c r="F4988" s="18" t="inlineStr">
        <is>
          <t>spline value</t>
        </is>
      </c>
      <c r="G4988" s="18" t="n"/>
      <c r="H4988" s="33" t="n">
        <v>2.05</v>
      </c>
      <c r="I4988" s="33" t="n"/>
      <c r="J4988" s="33" t="n"/>
      <c r="K4988" s="34" t="n">
        <v>-0.006532558925669549</v>
      </c>
      <c r="L4988" s="35">
        <f>IF(ISNUMBER(K4988),EXP(K4988),"")</f>
        <v/>
      </c>
      <c r="M4988" s="18" t="inlineStr">
        <is>
          <t>every value from 0.01 to 30 in steps of 0.01</t>
        </is>
      </c>
      <c r="N4988" s="18" t="inlineStr">
        <is>
          <t>contents|small|distance_to_river_km</t>
        </is>
      </c>
    </row>
    <row r="4989">
      <c r="B4989" s="18" t="inlineStr">
        <is>
          <t>contents|small|distance_to_river_km|2.06</t>
        </is>
      </c>
      <c r="C4989" s="18" t="inlineStr">
        <is>
          <t>contents</t>
        </is>
      </c>
      <c r="D4989" s="18" t="inlineStr">
        <is>
          <t>small</t>
        </is>
      </c>
      <c r="E4989" s="18" t="inlineStr">
        <is>
          <t>distance_to_river_km</t>
        </is>
      </c>
      <c r="F4989" s="18" t="inlineStr">
        <is>
          <t>spline value</t>
        </is>
      </c>
      <c r="G4989" s="18" t="n"/>
      <c r="H4989" s="33" t="n">
        <v>2.06</v>
      </c>
      <c r="I4989" s="33" t="n"/>
      <c r="J4989" s="33" t="n"/>
      <c r="K4989" s="34" t="n">
        <v>-0.006402240784939846</v>
      </c>
      <c r="L4989" s="35">
        <f>IF(ISNUMBER(K4989),EXP(K4989),"")</f>
        <v/>
      </c>
      <c r="M4989" s="18" t="inlineStr">
        <is>
          <t>every value from 0.01 to 30 in steps of 0.01</t>
        </is>
      </c>
      <c r="N4989" s="18" t="inlineStr">
        <is>
          <t>contents|small|distance_to_river_km</t>
        </is>
      </c>
    </row>
    <row r="4990">
      <c r="B4990" s="18" t="inlineStr">
        <is>
          <t>contents|small|distance_to_river_km|2.07</t>
        </is>
      </c>
      <c r="C4990" s="18" t="inlineStr">
        <is>
          <t>contents</t>
        </is>
      </c>
      <c r="D4990" s="18" t="inlineStr">
        <is>
          <t>small</t>
        </is>
      </c>
      <c r="E4990" s="18" t="inlineStr">
        <is>
          <t>distance_to_river_km</t>
        </is>
      </c>
      <c r="F4990" s="18" t="inlineStr">
        <is>
          <t>spline value</t>
        </is>
      </c>
      <c r="G4990" s="18" t="n"/>
      <c r="H4990" s="33" t="n">
        <v>2.07</v>
      </c>
      <c r="I4990" s="33" t="n"/>
      <c r="J4990" s="33" t="n"/>
      <c r="K4990" s="34" t="n">
        <v>-0.006273790685169982</v>
      </c>
      <c r="L4990" s="35">
        <f>IF(ISNUMBER(K4990),EXP(K4990),"")</f>
        <v/>
      </c>
      <c r="M4990" s="18" t="inlineStr">
        <is>
          <t>every value from 0.01 to 30 in steps of 0.01</t>
        </is>
      </c>
      <c r="N4990" s="18" t="inlineStr">
        <is>
          <t>contents|small|distance_to_river_km</t>
        </is>
      </c>
    </row>
    <row r="4991">
      <c r="B4991" s="18" t="inlineStr">
        <is>
          <t>contents|small|distance_to_river_km|2.08</t>
        </is>
      </c>
      <c r="C4991" s="18" t="inlineStr">
        <is>
          <t>contents</t>
        </is>
      </c>
      <c r="D4991" s="18" t="inlineStr">
        <is>
          <t>small</t>
        </is>
      </c>
      <c r="E4991" s="18" t="inlineStr">
        <is>
          <t>distance_to_river_km</t>
        </is>
      </c>
      <c r="F4991" s="18" t="inlineStr">
        <is>
          <t>spline value</t>
        </is>
      </c>
      <c r="G4991" s="18" t="n"/>
      <c r="H4991" s="33" t="n">
        <v>2.08</v>
      </c>
      <c r="I4991" s="33" t="n"/>
      <c r="J4991" s="33" t="n"/>
      <c r="K4991" s="34" t="n">
        <v>-0.006147198947377858</v>
      </c>
      <c r="L4991" s="35">
        <f>IF(ISNUMBER(K4991),EXP(K4991),"")</f>
        <v/>
      </c>
      <c r="M4991" s="18" t="inlineStr">
        <is>
          <t>every value from 0.01 to 30 in steps of 0.01</t>
        </is>
      </c>
      <c r="N4991" s="18" t="inlineStr">
        <is>
          <t>contents|small|distance_to_river_km</t>
        </is>
      </c>
    </row>
    <row r="4992">
      <c r="B4992" s="18" t="inlineStr">
        <is>
          <t>contents|small|distance_to_river_km|2.09</t>
        </is>
      </c>
      <c r="C4992" s="18" t="inlineStr">
        <is>
          <t>contents</t>
        </is>
      </c>
      <c r="D4992" s="18" t="inlineStr">
        <is>
          <t>small</t>
        </is>
      </c>
      <c r="E4992" s="18" t="inlineStr">
        <is>
          <t>distance_to_river_km</t>
        </is>
      </c>
      <c r="F4992" s="18" t="inlineStr">
        <is>
          <t>spline value</t>
        </is>
      </c>
      <c r="G4992" s="18" t="n"/>
      <c r="H4992" s="33" t="n">
        <v>2.09</v>
      </c>
      <c r="I4992" s="33" t="n"/>
      <c r="J4992" s="33" t="n"/>
      <c r="K4992" s="34" t="n">
        <v>-0.0060224558925814</v>
      </c>
      <c r="L4992" s="35">
        <f>IF(ISNUMBER(K4992),EXP(K4992),"")</f>
        <v/>
      </c>
      <c r="M4992" s="18" t="inlineStr">
        <is>
          <t>every value from 0.01 to 30 in steps of 0.01</t>
        </is>
      </c>
      <c r="N4992" s="18" t="inlineStr">
        <is>
          <t>contents|small|distance_to_river_km</t>
        </is>
      </c>
    </row>
    <row r="4993">
      <c r="B4993" s="18" t="inlineStr">
        <is>
          <t>contents|small|distance_to_river_km|2.10</t>
        </is>
      </c>
      <c r="C4993" s="18" t="inlineStr">
        <is>
          <t>contents</t>
        </is>
      </c>
      <c r="D4993" s="18" t="inlineStr">
        <is>
          <t>small</t>
        </is>
      </c>
      <c r="E4993" s="18" t="inlineStr">
        <is>
          <t>distance_to_river_km</t>
        </is>
      </c>
      <c r="F4993" s="18" t="inlineStr">
        <is>
          <t>spline value</t>
        </is>
      </c>
      <c r="G4993" s="18" t="n"/>
      <c r="H4993" s="33" t="n">
        <v>2.1</v>
      </c>
      <c r="I4993" s="33" t="n"/>
      <c r="J4993" s="33" t="n"/>
      <c r="K4993" s="34" t="n">
        <v>-0.005899551841798506</v>
      </c>
      <c r="L4993" s="35">
        <f>IF(ISNUMBER(K4993),EXP(K4993),"")</f>
        <v/>
      </c>
      <c r="M4993" s="18" t="inlineStr">
        <is>
          <t>every value from 0.01 to 30 in steps of 0.01</t>
        </is>
      </c>
      <c r="N4993" s="18" t="inlineStr">
        <is>
          <t>contents|small|distance_to_river_km</t>
        </is>
      </c>
    </row>
    <row r="4994">
      <c r="B4994" s="18" t="inlineStr">
        <is>
          <t>contents|small|distance_to_river_km|2.11</t>
        </is>
      </c>
      <c r="C4994" s="18" t="inlineStr">
        <is>
          <t>contents</t>
        </is>
      </c>
      <c r="D4994" s="18" t="inlineStr">
        <is>
          <t>small</t>
        </is>
      </c>
      <c r="E4994" s="18" t="inlineStr">
        <is>
          <t>distance_to_river_km</t>
        </is>
      </c>
      <c r="F4994" s="18" t="inlineStr">
        <is>
          <t>spline value</t>
        </is>
      </c>
      <c r="G4994" s="18" t="n"/>
      <c r="H4994" s="33" t="n">
        <v>2.11</v>
      </c>
      <c r="I4994" s="33" t="n"/>
      <c r="J4994" s="33" t="n"/>
      <c r="K4994" s="34" t="n">
        <v>-0.005778477116047099</v>
      </c>
      <c r="L4994" s="35">
        <f>IF(ISNUMBER(K4994),EXP(K4994),"")</f>
        <v/>
      </c>
      <c r="M4994" s="18" t="inlineStr">
        <is>
          <t>every value from 0.01 to 30 in steps of 0.01</t>
        </is>
      </c>
      <c r="N4994" s="18" t="inlineStr">
        <is>
          <t>contents|small|distance_to_river_km</t>
        </is>
      </c>
    </row>
    <row r="4995">
      <c r="B4995" s="18" t="inlineStr">
        <is>
          <t>contents|small|distance_to_river_km|2.12</t>
        </is>
      </c>
      <c r="C4995" s="18" t="inlineStr">
        <is>
          <t>contents</t>
        </is>
      </c>
      <c r="D4995" s="18" t="inlineStr">
        <is>
          <t>small</t>
        </is>
      </c>
      <c r="E4995" s="18" t="inlineStr">
        <is>
          <t>distance_to_river_km</t>
        </is>
      </c>
      <c r="F4995" s="18" t="inlineStr">
        <is>
          <t>spline value</t>
        </is>
      </c>
      <c r="G4995" s="18" t="n"/>
      <c r="H4995" s="33" t="n">
        <v>2.12</v>
      </c>
      <c r="I4995" s="33" t="n"/>
      <c r="J4995" s="33" t="n"/>
      <c r="K4995" s="34" t="n">
        <v>-0.005659222036345078</v>
      </c>
      <c r="L4995" s="35">
        <f>IF(ISNUMBER(K4995),EXP(K4995),"")</f>
        <v/>
      </c>
      <c r="M4995" s="18" t="inlineStr">
        <is>
          <t>every value from 0.01 to 30 in steps of 0.01</t>
        </is>
      </c>
      <c r="N4995" s="18" t="inlineStr">
        <is>
          <t>contents|small|distance_to_river_km</t>
        </is>
      </c>
    </row>
    <row r="4996">
      <c r="B4996" s="18" t="inlineStr">
        <is>
          <t>contents|small|distance_to_river_km|2.13</t>
        </is>
      </c>
      <c r="C4996" s="18" t="inlineStr">
        <is>
          <t>contents</t>
        </is>
      </c>
      <c r="D4996" s="18" t="inlineStr">
        <is>
          <t>small</t>
        </is>
      </c>
      <c r="E4996" s="18" t="inlineStr">
        <is>
          <t>distance_to_river_km</t>
        </is>
      </c>
      <c r="F4996" s="18" t="inlineStr">
        <is>
          <t>spline value</t>
        </is>
      </c>
      <c r="G4996" s="18" t="n"/>
      <c r="H4996" s="33" t="n">
        <v>2.13</v>
      </c>
      <c r="I4996" s="33" t="n"/>
      <c r="J4996" s="33" t="n"/>
      <c r="K4996" s="34" t="n">
        <v>-0.00554177692371037</v>
      </c>
      <c r="L4996" s="35">
        <f>IF(ISNUMBER(K4996),EXP(K4996),"")</f>
        <v/>
      </c>
      <c r="M4996" s="18" t="inlineStr">
        <is>
          <t>every value from 0.01 to 30 in steps of 0.01</t>
        </is>
      </c>
      <c r="N4996" s="18" t="inlineStr">
        <is>
          <t>contents|small|distance_to_river_km</t>
        </is>
      </c>
    </row>
    <row r="4997">
      <c r="B4997" s="18" t="inlineStr">
        <is>
          <t>contents|small|distance_to_river_km|2.14</t>
        </is>
      </c>
      <c r="C4997" s="18" t="inlineStr">
        <is>
          <t>contents</t>
        </is>
      </c>
      <c r="D4997" s="18" t="inlineStr">
        <is>
          <t>small</t>
        </is>
      </c>
      <c r="E4997" s="18" t="inlineStr">
        <is>
          <t>distance_to_river_km</t>
        </is>
      </c>
      <c r="F4997" s="18" t="inlineStr">
        <is>
          <t>spline value</t>
        </is>
      </c>
      <c r="G4997" s="18" t="n"/>
      <c r="H4997" s="33" t="n">
        <v>2.14</v>
      </c>
      <c r="I4997" s="33" t="n"/>
      <c r="J4997" s="33" t="n"/>
      <c r="K4997" s="34" t="n">
        <v>-0.005426132099160872</v>
      </c>
      <c r="L4997" s="35">
        <f>IF(ISNUMBER(K4997),EXP(K4997),"")</f>
        <v/>
      </c>
      <c r="M4997" s="18" t="inlineStr">
        <is>
          <t>every value from 0.01 to 30 in steps of 0.01</t>
        </is>
      </c>
      <c r="N4997" s="18" t="inlineStr">
        <is>
          <t>contents|small|distance_to_river_km</t>
        </is>
      </c>
    </row>
    <row r="4998">
      <c r="B4998" s="18" t="inlineStr">
        <is>
          <t>contents|small|distance_to_river_km|2.15</t>
        </is>
      </c>
      <c r="C4998" s="18" t="inlineStr">
        <is>
          <t>contents</t>
        </is>
      </c>
      <c r="D4998" s="18" t="inlineStr">
        <is>
          <t>small</t>
        </is>
      </c>
      <c r="E4998" s="18" t="inlineStr">
        <is>
          <t>distance_to_river_km</t>
        </is>
      </c>
      <c r="F4998" s="18" t="inlineStr">
        <is>
          <t>spline value</t>
        </is>
      </c>
      <c r="G4998" s="18" t="n"/>
      <c r="H4998" s="33" t="n">
        <v>2.15</v>
      </c>
      <c r="I4998" s="33" t="n"/>
      <c r="J4998" s="33" t="n"/>
      <c r="K4998" s="34" t="n">
        <v>-0.005312277883714508</v>
      </c>
      <c r="L4998" s="35">
        <f>IF(ISNUMBER(K4998),EXP(K4998),"")</f>
        <v/>
      </c>
      <c r="M4998" s="18" t="inlineStr">
        <is>
          <t>every value from 0.01 to 30 in steps of 0.01</t>
        </is>
      </c>
      <c r="N4998" s="18" t="inlineStr">
        <is>
          <t>contents|small|distance_to_river_km</t>
        </is>
      </c>
    </row>
    <row r="4999">
      <c r="B4999" s="18" t="inlineStr">
        <is>
          <t>contents|small|distance_to_river_km|2.16</t>
        </is>
      </c>
      <c r="C4999" s="18" t="inlineStr">
        <is>
          <t>contents</t>
        </is>
      </c>
      <c r="D4999" s="18" t="inlineStr">
        <is>
          <t>small</t>
        </is>
      </c>
      <c r="E4999" s="18" t="inlineStr">
        <is>
          <t>distance_to_river_km</t>
        </is>
      </c>
      <c r="F4999" s="18" t="inlineStr">
        <is>
          <t>spline value</t>
        </is>
      </c>
      <c r="G4999" s="18" t="n"/>
      <c r="H4999" s="33" t="n">
        <v>2.16</v>
      </c>
      <c r="I4999" s="33" t="n"/>
      <c r="J4999" s="33" t="n"/>
      <c r="K4999" s="34" t="n">
        <v>-0.005200204598389178</v>
      </c>
      <c r="L4999" s="35">
        <f>IF(ISNUMBER(K4999),EXP(K4999),"")</f>
        <v/>
      </c>
      <c r="M4999" s="18" t="inlineStr">
        <is>
          <t>every value from 0.01 to 30 in steps of 0.01</t>
        </is>
      </c>
      <c r="N4999" s="18" t="inlineStr">
        <is>
          <t>contents|small|distance_to_river_km</t>
        </is>
      </c>
    </row>
    <row r="5000">
      <c r="B5000" s="18" t="inlineStr">
        <is>
          <t>contents|small|distance_to_river_km|2.17</t>
        </is>
      </c>
      <c r="C5000" s="18" t="inlineStr">
        <is>
          <t>contents</t>
        </is>
      </c>
      <c r="D5000" s="18" t="inlineStr">
        <is>
          <t>small</t>
        </is>
      </c>
      <c r="E5000" s="18" t="inlineStr">
        <is>
          <t>distance_to_river_km</t>
        </is>
      </c>
      <c r="F5000" s="18" t="inlineStr">
        <is>
          <t>spline value</t>
        </is>
      </c>
      <c r="G5000" s="18" t="n"/>
      <c r="H5000" s="33" t="n">
        <v>2.17</v>
      </c>
      <c r="I5000" s="33" t="n"/>
      <c r="J5000" s="33" t="n"/>
      <c r="K5000" s="34" t="n">
        <v>-0.005089902564202806</v>
      </c>
      <c r="L5000" s="35">
        <f>IF(ISNUMBER(K5000),EXP(K5000),"")</f>
        <v/>
      </c>
      <c r="M5000" s="18" t="inlineStr">
        <is>
          <t>every value from 0.01 to 30 in steps of 0.01</t>
        </is>
      </c>
      <c r="N5000" s="18" t="inlineStr">
        <is>
          <t>contents|small|distance_to_river_km</t>
        </is>
      </c>
    </row>
    <row r="5001">
      <c r="B5001" s="18" t="inlineStr">
        <is>
          <t>contents|small|distance_to_river_km|2.18</t>
        </is>
      </c>
      <c r="C5001" s="18" t="inlineStr">
        <is>
          <t>contents</t>
        </is>
      </c>
      <c r="D5001" s="18" t="inlineStr">
        <is>
          <t>small</t>
        </is>
      </c>
      <c r="E5001" s="18" t="inlineStr">
        <is>
          <t>distance_to_river_km</t>
        </is>
      </c>
      <c r="F5001" s="18" t="inlineStr">
        <is>
          <t>spline value</t>
        </is>
      </c>
      <c r="G5001" s="18" t="n"/>
      <c r="H5001" s="33" t="n">
        <v>2.18</v>
      </c>
      <c r="I5001" s="33" t="n"/>
      <c r="J5001" s="33" t="n"/>
      <c r="K5001" s="34" t="n">
        <v>-0.004981362102173295</v>
      </c>
      <c r="L5001" s="35">
        <f>IF(ISNUMBER(K5001),EXP(K5001),"")</f>
        <v/>
      </c>
      <c r="M5001" s="18" t="inlineStr">
        <is>
          <t>every value from 0.01 to 30 in steps of 0.01</t>
        </is>
      </c>
      <c r="N5001" s="18" t="inlineStr">
        <is>
          <t>contents|small|distance_to_river_km</t>
        </is>
      </c>
    </row>
    <row r="5002">
      <c r="B5002" s="18" t="inlineStr">
        <is>
          <t>contents|small|distance_to_river_km|2.19</t>
        </is>
      </c>
      <c r="C5002" s="18" t="inlineStr">
        <is>
          <t>contents</t>
        </is>
      </c>
      <c r="D5002" s="18" t="inlineStr">
        <is>
          <t>small</t>
        </is>
      </c>
      <c r="E5002" s="18" t="inlineStr">
        <is>
          <t>distance_to_river_km</t>
        </is>
      </c>
      <c r="F5002" s="18" t="inlineStr">
        <is>
          <t>spline value</t>
        </is>
      </c>
      <c r="G5002" s="18" t="n"/>
      <c r="H5002" s="33" t="n">
        <v>2.19</v>
      </c>
      <c r="I5002" s="33" t="n"/>
      <c r="J5002" s="33" t="n"/>
      <c r="K5002" s="34" t="n">
        <v>-0.00487457353331856</v>
      </c>
      <c r="L5002" s="35">
        <f>IF(ISNUMBER(K5002),EXP(K5002),"")</f>
        <v/>
      </c>
      <c r="M5002" s="18" t="inlineStr">
        <is>
          <t>every value from 0.01 to 30 in steps of 0.01</t>
        </is>
      </c>
      <c r="N5002" s="18" t="inlineStr">
        <is>
          <t>contents|small|distance_to_river_km</t>
        </is>
      </c>
    </row>
    <row r="5003">
      <c r="B5003" s="18" t="inlineStr">
        <is>
          <t>contents|small|distance_to_river_km|2.20</t>
        </is>
      </c>
      <c r="C5003" s="18" t="inlineStr">
        <is>
          <t>contents</t>
        </is>
      </c>
      <c r="D5003" s="18" t="inlineStr">
        <is>
          <t>small</t>
        </is>
      </c>
      <c r="E5003" s="18" t="inlineStr">
        <is>
          <t>distance_to_river_km</t>
        </is>
      </c>
      <c r="F5003" s="18" t="inlineStr">
        <is>
          <t>spline value</t>
        </is>
      </c>
      <c r="G5003" s="18" t="n"/>
      <c r="H5003" s="33" t="n">
        <v>2.2</v>
      </c>
      <c r="I5003" s="33" t="n"/>
      <c r="J5003" s="33" t="n"/>
      <c r="K5003" s="34" t="n">
        <v>-0.00476952717865651</v>
      </c>
      <c r="L5003" s="35">
        <f>IF(ISNUMBER(K5003),EXP(K5003),"")</f>
        <v/>
      </c>
      <c r="M5003" s="18" t="inlineStr">
        <is>
          <t>every value from 0.01 to 30 in steps of 0.01</t>
        </is>
      </c>
      <c r="N5003" s="18" t="inlineStr">
        <is>
          <t>contents|small|distance_to_river_km</t>
        </is>
      </c>
    </row>
    <row r="5004">
      <c r="B5004" s="18" t="inlineStr">
        <is>
          <t>contents|small|distance_to_river_km|2.21</t>
        </is>
      </c>
      <c r="C5004" s="18" t="inlineStr">
        <is>
          <t>contents</t>
        </is>
      </c>
      <c r="D5004" s="18" t="inlineStr">
        <is>
          <t>small</t>
        </is>
      </c>
      <c r="E5004" s="18" t="inlineStr">
        <is>
          <t>distance_to_river_km</t>
        </is>
      </c>
      <c r="F5004" s="18" t="inlineStr">
        <is>
          <t>spline value</t>
        </is>
      </c>
      <c r="G5004" s="18" t="n"/>
      <c r="H5004" s="33" t="n">
        <v>2.21</v>
      </c>
      <c r="I5004" s="33" t="n"/>
      <c r="J5004" s="33" t="n"/>
      <c r="K5004" s="34" t="n">
        <v>-0.004666213359205061</v>
      </c>
      <c r="L5004" s="35">
        <f>IF(ISNUMBER(K5004),EXP(K5004),"")</f>
        <v/>
      </c>
      <c r="M5004" s="18" t="inlineStr">
        <is>
          <t>every value from 0.01 to 30 in steps of 0.01</t>
        </is>
      </c>
      <c r="N5004" s="18" t="inlineStr">
        <is>
          <t>contents|small|distance_to_river_km</t>
        </is>
      </c>
    </row>
    <row r="5005">
      <c r="B5005" s="18" t="inlineStr">
        <is>
          <t>contents|small|distance_to_river_km|2.22</t>
        </is>
      </c>
      <c r="C5005" s="18" t="inlineStr">
        <is>
          <t>contents</t>
        </is>
      </c>
      <c r="D5005" s="18" t="inlineStr">
        <is>
          <t>small</t>
        </is>
      </c>
      <c r="E5005" s="18" t="inlineStr">
        <is>
          <t>distance_to_river_km</t>
        </is>
      </c>
      <c r="F5005" s="18" t="inlineStr">
        <is>
          <t>spline value</t>
        </is>
      </c>
      <c r="G5005" s="18" t="n"/>
      <c r="H5005" s="33" t="n">
        <v>2.22</v>
      </c>
      <c r="I5005" s="33" t="n"/>
      <c r="J5005" s="33" t="n"/>
      <c r="K5005" s="34" t="n">
        <v>-0.004564622395982119</v>
      </c>
      <c r="L5005" s="35">
        <f>IF(ISNUMBER(K5005),EXP(K5005),"")</f>
        <v/>
      </c>
      <c r="M5005" s="18" t="inlineStr">
        <is>
          <t>every value from 0.01 to 30 in steps of 0.01</t>
        </is>
      </c>
      <c r="N5005" s="18" t="inlineStr">
        <is>
          <t>contents|small|distance_to_river_km</t>
        </is>
      </c>
    </row>
    <row r="5006">
      <c r="B5006" s="18" t="inlineStr">
        <is>
          <t>contents|small|distance_to_river_km|2.23</t>
        </is>
      </c>
      <c r="C5006" s="18" t="inlineStr">
        <is>
          <t>contents</t>
        </is>
      </c>
      <c r="D5006" s="18" t="inlineStr">
        <is>
          <t>small</t>
        </is>
      </c>
      <c r="E5006" s="18" t="inlineStr">
        <is>
          <t>distance_to_river_km</t>
        </is>
      </c>
      <c r="F5006" s="18" t="inlineStr">
        <is>
          <t>spline value</t>
        </is>
      </c>
      <c r="G5006" s="18" t="n"/>
      <c r="H5006" s="33" t="n">
        <v>2.23</v>
      </c>
      <c r="I5006" s="33" t="n"/>
      <c r="J5006" s="33" t="n"/>
      <c r="K5006" s="34" t="n">
        <v>-0.004464744610005604</v>
      </c>
      <c r="L5006" s="35">
        <f>IF(ISNUMBER(K5006),EXP(K5006),"")</f>
        <v/>
      </c>
      <c r="M5006" s="18" t="inlineStr">
        <is>
          <t>every value from 0.01 to 30 in steps of 0.01</t>
        </is>
      </c>
      <c r="N5006" s="18" t="inlineStr">
        <is>
          <t>contents|small|distance_to_river_km</t>
        </is>
      </c>
    </row>
    <row r="5007">
      <c r="B5007" s="18" t="inlineStr">
        <is>
          <t>contents|small|distance_to_river_km|2.24</t>
        </is>
      </c>
      <c r="C5007" s="18" t="inlineStr">
        <is>
          <t>contents</t>
        </is>
      </c>
      <c r="D5007" s="18" t="inlineStr">
        <is>
          <t>small</t>
        </is>
      </c>
      <c r="E5007" s="18" t="inlineStr">
        <is>
          <t>distance_to_river_km</t>
        </is>
      </c>
      <c r="F5007" s="18" t="inlineStr">
        <is>
          <t>spline value</t>
        </is>
      </c>
      <c r="G5007" s="18" t="n"/>
      <c r="H5007" s="33" t="n">
        <v>2.24</v>
      </c>
      <c r="I5007" s="33" t="n"/>
      <c r="J5007" s="33" t="n"/>
      <c r="K5007" s="34" t="n">
        <v>-0.00436657032229342</v>
      </c>
      <c r="L5007" s="35">
        <f>IF(ISNUMBER(K5007),EXP(K5007),"")</f>
        <v/>
      </c>
      <c r="M5007" s="18" t="inlineStr">
        <is>
          <t>every value from 0.01 to 30 in steps of 0.01</t>
        </is>
      </c>
      <c r="N5007" s="18" t="inlineStr">
        <is>
          <t>contents|small|distance_to_river_km</t>
        </is>
      </c>
    </row>
    <row r="5008">
      <c r="B5008" s="18" t="inlineStr">
        <is>
          <t>contents|small|distance_to_river_km|2.25</t>
        </is>
      </c>
      <c r="C5008" s="18" t="inlineStr">
        <is>
          <t>contents</t>
        </is>
      </c>
      <c r="D5008" s="18" t="inlineStr">
        <is>
          <t>small</t>
        </is>
      </c>
      <c r="E5008" s="18" t="inlineStr">
        <is>
          <t>distance_to_river_km</t>
        </is>
      </c>
      <c r="F5008" s="18" t="inlineStr">
        <is>
          <t>spline value</t>
        </is>
      </c>
      <c r="G5008" s="18" t="n"/>
      <c r="H5008" s="33" t="n">
        <v>2.25</v>
      </c>
      <c r="I5008" s="33" t="n"/>
      <c r="J5008" s="33" t="n"/>
      <c r="K5008" s="34" t="n">
        <v>-0.004270089853863484</v>
      </c>
      <c r="L5008" s="35">
        <f>IF(ISNUMBER(K5008),EXP(K5008),"")</f>
        <v/>
      </c>
      <c r="M5008" s="18" t="inlineStr">
        <is>
          <t>every value from 0.01 to 30 in steps of 0.01</t>
        </is>
      </c>
      <c r="N5008" s="18" t="inlineStr">
        <is>
          <t>contents|small|distance_to_river_km</t>
        </is>
      </c>
    </row>
    <row r="5009">
      <c r="B5009" s="18" t="inlineStr">
        <is>
          <t>contents|small|distance_to_river_km|2.26</t>
        </is>
      </c>
      <c r="C5009" s="18" t="inlineStr">
        <is>
          <t>contents</t>
        </is>
      </c>
      <c r="D5009" s="18" t="inlineStr">
        <is>
          <t>small</t>
        </is>
      </c>
      <c r="E5009" s="18" t="inlineStr">
        <is>
          <t>distance_to_river_km</t>
        </is>
      </c>
      <c r="F5009" s="18" t="inlineStr">
        <is>
          <t>spline value</t>
        </is>
      </c>
      <c r="G5009" s="18" t="n"/>
      <c r="H5009" s="33" t="n">
        <v>2.26</v>
      </c>
      <c r="I5009" s="33" t="n"/>
      <c r="J5009" s="33" t="n"/>
      <c r="K5009" s="34" t="n">
        <v>-0.004175293525733705</v>
      </c>
      <c r="L5009" s="35">
        <f>IF(ISNUMBER(K5009),EXP(K5009),"")</f>
        <v/>
      </c>
      <c r="M5009" s="18" t="inlineStr">
        <is>
          <t>every value from 0.01 to 30 in steps of 0.01</t>
        </is>
      </c>
      <c r="N5009" s="18" t="inlineStr">
        <is>
          <t>contents|small|distance_to_river_km</t>
        </is>
      </c>
    </row>
    <row r="5010">
      <c r="B5010" s="18" t="inlineStr">
        <is>
          <t>contents|small|distance_to_river_km|2.27</t>
        </is>
      </c>
      <c r="C5010" s="18" t="inlineStr">
        <is>
          <t>contents</t>
        </is>
      </c>
      <c r="D5010" s="18" t="inlineStr">
        <is>
          <t>small</t>
        </is>
      </c>
      <c r="E5010" s="18" t="inlineStr">
        <is>
          <t>distance_to_river_km</t>
        </is>
      </c>
      <c r="F5010" s="18" t="inlineStr">
        <is>
          <t>spline value</t>
        </is>
      </c>
      <c r="G5010" s="18" t="n"/>
      <c r="H5010" s="33" t="n">
        <v>2.27</v>
      </c>
      <c r="I5010" s="33" t="n"/>
      <c r="J5010" s="33" t="n"/>
      <c r="K5010" s="34" t="n">
        <v>-0.004082171658921992</v>
      </c>
      <c r="L5010" s="35">
        <f>IF(ISNUMBER(K5010),EXP(K5010),"")</f>
        <v/>
      </c>
      <c r="M5010" s="18" t="inlineStr">
        <is>
          <t>every value from 0.01 to 30 in steps of 0.01</t>
        </is>
      </c>
      <c r="N5010" s="18" t="inlineStr">
        <is>
          <t>contents|small|distance_to_river_km</t>
        </is>
      </c>
    </row>
    <row r="5011">
      <c r="B5011" s="18" t="inlineStr">
        <is>
          <t>contents|small|distance_to_river_km|2.28</t>
        </is>
      </c>
      <c r="C5011" s="18" t="inlineStr">
        <is>
          <t>contents</t>
        </is>
      </c>
      <c r="D5011" s="18" t="inlineStr">
        <is>
          <t>small</t>
        </is>
      </c>
      <c r="E5011" s="18" t="inlineStr">
        <is>
          <t>distance_to_river_km</t>
        </is>
      </c>
      <c r="F5011" s="18" t="inlineStr">
        <is>
          <t>spline value</t>
        </is>
      </c>
      <c r="G5011" s="18" t="n"/>
      <c r="H5011" s="33" t="n">
        <v>2.28</v>
      </c>
      <c r="I5011" s="33" t="n"/>
      <c r="J5011" s="33" t="n"/>
      <c r="K5011" s="34" t="n">
        <v>-0.003990714574446263</v>
      </c>
      <c r="L5011" s="35">
        <f>IF(ISNUMBER(K5011),EXP(K5011),"")</f>
        <v/>
      </c>
      <c r="M5011" s="18" t="inlineStr">
        <is>
          <t>every value from 0.01 to 30 in steps of 0.01</t>
        </is>
      </c>
      <c r="N5011" s="18" t="inlineStr">
        <is>
          <t>contents|small|distance_to_river_km</t>
        </is>
      </c>
    </row>
    <row r="5012">
      <c r="B5012" s="18" t="inlineStr">
        <is>
          <t>contents|small|distance_to_river_km|2.29</t>
        </is>
      </c>
      <c r="C5012" s="18" t="inlineStr">
        <is>
          <t>contents</t>
        </is>
      </c>
      <c r="D5012" s="18" t="inlineStr">
        <is>
          <t>small</t>
        </is>
      </c>
      <c r="E5012" s="18" t="inlineStr">
        <is>
          <t>distance_to_river_km</t>
        </is>
      </c>
      <c r="F5012" s="18" t="inlineStr">
        <is>
          <t>spline value</t>
        </is>
      </c>
      <c r="G5012" s="18" t="n"/>
      <c r="H5012" s="33" t="n">
        <v>2.29</v>
      </c>
      <c r="I5012" s="33" t="n"/>
      <c r="J5012" s="33" t="n"/>
      <c r="K5012" s="34" t="n">
        <v>-0.003900912593324423</v>
      </c>
      <c r="L5012" s="35">
        <f>IF(ISNUMBER(K5012),EXP(K5012),"")</f>
        <v/>
      </c>
      <c r="M5012" s="18" t="inlineStr">
        <is>
          <t>every value from 0.01 to 30 in steps of 0.01</t>
        </is>
      </c>
      <c r="N5012" s="18" t="inlineStr">
        <is>
          <t>contents|small|distance_to_river_km</t>
        </is>
      </c>
    </row>
    <row r="5013">
      <c r="B5013" s="18" t="inlineStr">
        <is>
          <t>contents|small|distance_to_river_km|2.30</t>
        </is>
      </c>
      <c r="C5013" s="18" t="inlineStr">
        <is>
          <t>contents</t>
        </is>
      </c>
      <c r="D5013" s="18" t="inlineStr">
        <is>
          <t>small</t>
        </is>
      </c>
      <c r="E5013" s="18" t="inlineStr">
        <is>
          <t>distance_to_river_km</t>
        </is>
      </c>
      <c r="F5013" s="18" t="inlineStr">
        <is>
          <t>spline value</t>
        </is>
      </c>
      <c r="G5013" s="18" t="n"/>
      <c r="H5013" s="33" t="n">
        <v>2.3</v>
      </c>
      <c r="I5013" s="33" t="n"/>
      <c r="J5013" s="33" t="n"/>
      <c r="K5013" s="34" t="n">
        <v>-0.003812756036574391</v>
      </c>
      <c r="L5013" s="35">
        <f>IF(ISNUMBER(K5013),EXP(K5013),"")</f>
        <v/>
      </c>
      <c r="M5013" s="18" t="inlineStr">
        <is>
          <t>every value from 0.01 to 30 in steps of 0.01</t>
        </is>
      </c>
      <c r="N5013" s="18" t="inlineStr">
        <is>
          <t>contents|small|distance_to_river_km</t>
        </is>
      </c>
    </row>
    <row r="5014">
      <c r="B5014" s="18" t="inlineStr">
        <is>
          <t>contents|small|distance_to_river_km|2.31</t>
        </is>
      </c>
      <c r="C5014" s="18" t="inlineStr">
        <is>
          <t>contents</t>
        </is>
      </c>
      <c r="D5014" s="18" t="inlineStr">
        <is>
          <t>small</t>
        </is>
      </c>
      <c r="E5014" s="18" t="inlineStr">
        <is>
          <t>distance_to_river_km</t>
        </is>
      </c>
      <c r="F5014" s="18" t="inlineStr">
        <is>
          <t>spline value</t>
        </is>
      </c>
      <c r="G5014" s="18" t="n"/>
      <c r="H5014" s="33" t="n">
        <v>2.31</v>
      </c>
      <c r="I5014" s="33" t="n"/>
      <c r="J5014" s="33" t="n"/>
      <c r="K5014" s="34" t="n">
        <v>-0.003726235225214071</v>
      </c>
      <c r="L5014" s="35">
        <f>IF(ISNUMBER(K5014),EXP(K5014),"")</f>
        <v/>
      </c>
      <c r="M5014" s="18" t="inlineStr">
        <is>
          <t>every value from 0.01 to 30 in steps of 0.01</t>
        </is>
      </c>
      <c r="N5014" s="18" t="inlineStr">
        <is>
          <t>contents|small|distance_to_river_km</t>
        </is>
      </c>
    </row>
    <row r="5015">
      <c r="B5015" s="18" t="inlineStr">
        <is>
          <t>contents|small|distance_to_river_km|2.32</t>
        </is>
      </c>
      <c r="C5015" s="18" t="inlineStr">
        <is>
          <t>contents</t>
        </is>
      </c>
      <c r="D5015" s="18" t="inlineStr">
        <is>
          <t>small</t>
        </is>
      </c>
      <c r="E5015" s="18" t="inlineStr">
        <is>
          <t>distance_to_river_km</t>
        </is>
      </c>
      <c r="F5015" s="18" t="inlineStr">
        <is>
          <t>spline value</t>
        </is>
      </c>
      <c r="G5015" s="18" t="n"/>
      <c r="H5015" s="33" t="n">
        <v>2.32</v>
      </c>
      <c r="I5015" s="33" t="n"/>
      <c r="J5015" s="33" t="n"/>
      <c r="K5015" s="34" t="n">
        <v>-0.003641340480261383</v>
      </c>
      <c r="L5015" s="35">
        <f>IF(ISNUMBER(K5015),EXP(K5015),"")</f>
        <v/>
      </c>
      <c r="M5015" s="18" t="inlineStr">
        <is>
          <t>every value from 0.01 to 30 in steps of 0.01</t>
        </is>
      </c>
      <c r="N5015" s="18" t="inlineStr">
        <is>
          <t>contents|small|distance_to_river_km</t>
        </is>
      </c>
    </row>
    <row r="5016">
      <c r="B5016" s="18" t="inlineStr">
        <is>
          <t>contents|small|distance_to_river_km|2.33</t>
        </is>
      </c>
      <c r="C5016" s="18" t="inlineStr">
        <is>
          <t>contents</t>
        </is>
      </c>
      <c r="D5016" s="18" t="inlineStr">
        <is>
          <t>small</t>
        </is>
      </c>
      <c r="E5016" s="18" t="inlineStr">
        <is>
          <t>distance_to_river_km</t>
        </is>
      </c>
      <c r="F5016" s="18" t="inlineStr">
        <is>
          <t>spline value</t>
        </is>
      </c>
      <c r="G5016" s="18" t="n"/>
      <c r="H5016" s="33" t="n">
        <v>2.33</v>
      </c>
      <c r="I5016" s="33" t="n"/>
      <c r="J5016" s="33" t="n"/>
      <c r="K5016" s="34" t="n">
        <v>-0.00355806212273423</v>
      </c>
      <c r="L5016" s="35">
        <f>IF(ISNUMBER(K5016),EXP(K5016),"")</f>
        <v/>
      </c>
      <c r="M5016" s="18" t="inlineStr">
        <is>
          <t>every value from 0.01 to 30 in steps of 0.01</t>
        </is>
      </c>
      <c r="N5016" s="18" t="inlineStr">
        <is>
          <t>contents|small|distance_to_river_km</t>
        </is>
      </c>
    </row>
    <row r="5017">
      <c r="B5017" s="18" t="inlineStr">
        <is>
          <t>contents|small|distance_to_river_km|2.34</t>
        </is>
      </c>
      <c r="C5017" s="18" t="inlineStr">
        <is>
          <t>contents</t>
        </is>
      </c>
      <c r="D5017" s="18" t="inlineStr">
        <is>
          <t>small</t>
        </is>
      </c>
      <c r="E5017" s="18" t="inlineStr">
        <is>
          <t>distance_to_river_km</t>
        </is>
      </c>
      <c r="F5017" s="18" t="inlineStr">
        <is>
          <t>spline value</t>
        </is>
      </c>
      <c r="G5017" s="18" t="n"/>
      <c r="H5017" s="33" t="n">
        <v>2.34</v>
      </c>
      <c r="I5017" s="33" t="n"/>
      <c r="J5017" s="33" t="n"/>
      <c r="K5017" s="34" t="n">
        <v>-0.003476390473650533</v>
      </c>
      <c r="L5017" s="35">
        <f>IF(ISNUMBER(K5017),EXP(K5017),"")</f>
        <v/>
      </c>
      <c r="M5017" s="18" t="inlineStr">
        <is>
          <t>every value from 0.01 to 30 in steps of 0.01</t>
        </is>
      </c>
      <c r="N5017" s="18" t="inlineStr">
        <is>
          <t>contents|small|distance_to_river_km</t>
        </is>
      </c>
    </row>
    <row r="5018">
      <c r="B5018" s="18" t="inlineStr">
        <is>
          <t>contents|small|distance_to_river_km|2.35</t>
        </is>
      </c>
      <c r="C5018" s="18" t="inlineStr">
        <is>
          <t>contents</t>
        </is>
      </c>
      <c r="D5018" s="18" t="inlineStr">
        <is>
          <t>small</t>
        </is>
      </c>
      <c r="E5018" s="18" t="inlineStr">
        <is>
          <t>distance_to_river_km</t>
        </is>
      </c>
      <c r="F5018" s="18" t="inlineStr">
        <is>
          <t>spline value</t>
        </is>
      </c>
      <c r="G5018" s="18" t="n"/>
      <c r="H5018" s="33" t="n">
        <v>2.35</v>
      </c>
      <c r="I5018" s="33" t="n"/>
      <c r="J5018" s="33" t="n"/>
      <c r="K5018" s="34" t="n">
        <v>-0.003396315854028193</v>
      </c>
      <c r="L5018" s="35">
        <f>IF(ISNUMBER(K5018),EXP(K5018),"")</f>
        <v/>
      </c>
      <c r="M5018" s="18" t="inlineStr">
        <is>
          <t>every value from 0.01 to 30 in steps of 0.01</t>
        </is>
      </c>
      <c r="N5018" s="18" t="inlineStr">
        <is>
          <t>contents|small|distance_to_river_km</t>
        </is>
      </c>
    </row>
    <row r="5019">
      <c r="B5019" s="18" t="inlineStr">
        <is>
          <t>contents|small|distance_to_river_km|2.36</t>
        </is>
      </c>
      <c r="C5019" s="18" t="inlineStr">
        <is>
          <t>contents</t>
        </is>
      </c>
      <c r="D5019" s="18" t="inlineStr">
        <is>
          <t>small</t>
        </is>
      </c>
      <c r="E5019" s="18" t="inlineStr">
        <is>
          <t>distance_to_river_km</t>
        </is>
      </c>
      <c r="F5019" s="18" t="inlineStr">
        <is>
          <t>spline value</t>
        </is>
      </c>
      <c r="G5019" s="18" t="n"/>
      <c r="H5019" s="33" t="n">
        <v>2.36</v>
      </c>
      <c r="I5019" s="33" t="n"/>
      <c r="J5019" s="33" t="n"/>
      <c r="K5019" s="34" t="n">
        <v>-0.003317828584885133</v>
      </c>
      <c r="L5019" s="35">
        <f>IF(ISNUMBER(K5019),EXP(K5019),"")</f>
        <v/>
      </c>
      <c r="M5019" s="18" t="inlineStr">
        <is>
          <t>every value from 0.01 to 30 in steps of 0.01</t>
        </is>
      </c>
      <c r="N5019" s="18" t="inlineStr">
        <is>
          <t>contents|small|distance_to_river_km</t>
        </is>
      </c>
    </row>
    <row r="5020">
      <c r="B5020" s="18" t="inlineStr">
        <is>
          <t>contents|small|distance_to_river_km|2.37</t>
        </is>
      </c>
      <c r="C5020" s="18" t="inlineStr">
        <is>
          <t>contents</t>
        </is>
      </c>
      <c r="D5020" s="18" t="inlineStr">
        <is>
          <t>small</t>
        </is>
      </c>
      <c r="E5020" s="18" t="inlineStr">
        <is>
          <t>distance_to_river_km</t>
        </is>
      </c>
      <c r="F5020" s="18" t="inlineStr">
        <is>
          <t>spline value</t>
        </is>
      </c>
      <c r="G5020" s="18" t="n"/>
      <c r="H5020" s="33" t="n">
        <v>2.37</v>
      </c>
      <c r="I5020" s="33" t="n"/>
      <c r="J5020" s="33" t="n"/>
      <c r="K5020" s="34" t="n">
        <v>-0.003240918987239255</v>
      </c>
      <c r="L5020" s="35">
        <f>IF(ISNUMBER(K5020),EXP(K5020),"")</f>
        <v/>
      </c>
      <c r="M5020" s="18" t="inlineStr">
        <is>
          <t>every value from 0.01 to 30 in steps of 0.01</t>
        </is>
      </c>
      <c r="N5020" s="18" t="inlineStr">
        <is>
          <t>contents|small|distance_to_river_km</t>
        </is>
      </c>
    </row>
    <row r="5021">
      <c r="B5021" s="18" t="inlineStr">
        <is>
          <t>contents|small|distance_to_river_km|2.38</t>
        </is>
      </c>
      <c r="C5021" s="18" t="inlineStr">
        <is>
          <t>contents</t>
        </is>
      </c>
      <c r="D5021" s="18" t="inlineStr">
        <is>
          <t>small</t>
        </is>
      </c>
      <c r="E5021" s="18" t="inlineStr">
        <is>
          <t>distance_to_river_km</t>
        </is>
      </c>
      <c r="F5021" s="18" t="inlineStr">
        <is>
          <t>spline value</t>
        </is>
      </c>
      <c r="G5021" s="18" t="n"/>
      <c r="H5021" s="33" t="n">
        <v>2.38</v>
      </c>
      <c r="I5021" s="33" t="n"/>
      <c r="J5021" s="33" t="n"/>
      <c r="K5021" s="34" t="n">
        <v>-0.003165577382108478</v>
      </c>
      <c r="L5021" s="35">
        <f>IF(ISNUMBER(K5021),EXP(K5021),"")</f>
        <v/>
      </c>
      <c r="M5021" s="18" t="inlineStr">
        <is>
          <t>every value from 0.01 to 30 in steps of 0.01</t>
        </is>
      </c>
      <c r="N5021" s="18" t="inlineStr">
        <is>
          <t>contents|small|distance_to_river_km</t>
        </is>
      </c>
    </row>
    <row r="5022">
      <c r="B5022" s="18" t="inlineStr">
        <is>
          <t>contents|small|distance_to_river_km|2.39</t>
        </is>
      </c>
      <c r="C5022" s="18" t="inlineStr">
        <is>
          <t>contents</t>
        </is>
      </c>
      <c r="D5022" s="18" t="inlineStr">
        <is>
          <t>small</t>
        </is>
      </c>
      <c r="E5022" s="18" t="inlineStr">
        <is>
          <t>distance_to_river_km</t>
        </is>
      </c>
      <c r="F5022" s="18" t="inlineStr">
        <is>
          <t>spline value</t>
        </is>
      </c>
      <c r="G5022" s="18" t="n"/>
      <c r="H5022" s="33" t="n">
        <v>2.39</v>
      </c>
      <c r="I5022" s="33" t="n"/>
      <c r="J5022" s="33" t="n"/>
      <c r="K5022" s="34" t="n">
        <v>-0.003091794090510708</v>
      </c>
      <c r="L5022" s="35">
        <f>IF(ISNUMBER(K5022),EXP(K5022),"")</f>
        <v/>
      </c>
      <c r="M5022" s="18" t="inlineStr">
        <is>
          <t>every value from 0.01 to 30 in steps of 0.01</t>
        </is>
      </c>
      <c r="N5022" s="18" t="inlineStr">
        <is>
          <t>contents|small|distance_to_river_km</t>
        </is>
      </c>
    </row>
    <row r="5023">
      <c r="B5023" s="18" t="inlineStr">
        <is>
          <t>contents|small|distance_to_river_km|2.40</t>
        </is>
      </c>
      <c r="C5023" s="18" t="inlineStr">
        <is>
          <t>contents</t>
        </is>
      </c>
      <c r="D5023" s="18" t="inlineStr">
        <is>
          <t>small</t>
        </is>
      </c>
      <c r="E5023" s="18" t="inlineStr">
        <is>
          <t>distance_to_river_km</t>
        </is>
      </c>
      <c r="F5023" s="18" t="inlineStr">
        <is>
          <t>spline value</t>
        </is>
      </c>
      <c r="G5023" s="18" t="n"/>
      <c r="H5023" s="33" t="n">
        <v>2.4</v>
      </c>
      <c r="I5023" s="33" t="n"/>
      <c r="J5023" s="33" t="n"/>
      <c r="K5023" s="34" t="n">
        <v>-0.003019559433463863</v>
      </c>
      <c r="L5023" s="35">
        <f>IF(ISNUMBER(K5023),EXP(K5023),"")</f>
        <v/>
      </c>
      <c r="M5023" s="18" t="inlineStr">
        <is>
          <t>every value from 0.01 to 30 in steps of 0.01</t>
        </is>
      </c>
      <c r="N5023" s="18" t="inlineStr">
        <is>
          <t>contents|small|distance_to_river_km</t>
        </is>
      </c>
    </row>
    <row r="5024">
      <c r="B5024" s="18" t="inlineStr">
        <is>
          <t>contents|small|distance_to_river_km|2.41</t>
        </is>
      </c>
      <c r="C5024" s="18" t="inlineStr">
        <is>
          <t>contents</t>
        </is>
      </c>
      <c r="D5024" s="18" t="inlineStr">
        <is>
          <t>small</t>
        </is>
      </c>
      <c r="E5024" s="18" t="inlineStr">
        <is>
          <t>distance_to_river_km</t>
        </is>
      </c>
      <c r="F5024" s="18" t="inlineStr">
        <is>
          <t>spline value</t>
        </is>
      </c>
      <c r="G5024" s="18" t="n"/>
      <c r="H5024" s="33" t="n">
        <v>2.41</v>
      </c>
      <c r="I5024" s="33" t="n"/>
      <c r="J5024" s="33" t="n"/>
      <c r="K5024" s="34" t="n">
        <v>-0.002948863731985846</v>
      </c>
      <c r="L5024" s="35">
        <f>IF(ISNUMBER(K5024),EXP(K5024),"")</f>
        <v/>
      </c>
      <c r="M5024" s="18" t="inlineStr">
        <is>
          <t>every value from 0.01 to 30 in steps of 0.01</t>
        </is>
      </c>
      <c r="N5024" s="18" t="inlineStr">
        <is>
          <t>contents|small|distance_to_river_km</t>
        </is>
      </c>
    </row>
    <row r="5025">
      <c r="B5025" s="18" t="inlineStr">
        <is>
          <t>contents|small|distance_to_river_km|2.42</t>
        </is>
      </c>
      <c r="C5025" s="18" t="inlineStr">
        <is>
          <t>contents</t>
        </is>
      </c>
      <c r="D5025" s="18" t="inlineStr">
        <is>
          <t>small</t>
        </is>
      </c>
      <c r="E5025" s="18" t="inlineStr">
        <is>
          <t>distance_to_river_km</t>
        </is>
      </c>
      <c r="F5025" s="18" t="inlineStr">
        <is>
          <t>spline value</t>
        </is>
      </c>
      <c r="G5025" s="18" t="n"/>
      <c r="H5025" s="33" t="n">
        <v>2.42</v>
      </c>
      <c r="I5025" s="33" t="n"/>
      <c r="J5025" s="33" t="n"/>
      <c r="K5025" s="34" t="n">
        <v>-0.002879697307094579</v>
      </c>
      <c r="L5025" s="35">
        <f>IF(ISNUMBER(K5025),EXP(K5025),"")</f>
        <v/>
      </c>
      <c r="M5025" s="18" t="inlineStr">
        <is>
          <t>every value from 0.01 to 30 in steps of 0.01</t>
        </is>
      </c>
      <c r="N5025" s="18" t="inlineStr">
        <is>
          <t>contents|small|distance_to_river_km</t>
        </is>
      </c>
    </row>
    <row r="5026">
      <c r="B5026" s="18" t="inlineStr">
        <is>
          <t>contents|small|distance_to_river_km|2.43</t>
        </is>
      </c>
      <c r="C5026" s="18" t="inlineStr">
        <is>
          <t>contents</t>
        </is>
      </c>
      <c r="D5026" s="18" t="inlineStr">
        <is>
          <t>small</t>
        </is>
      </c>
      <c r="E5026" s="18" t="inlineStr">
        <is>
          <t>distance_to_river_km</t>
        </is>
      </c>
      <c r="F5026" s="18" t="inlineStr">
        <is>
          <t>spline value</t>
        </is>
      </c>
      <c r="G5026" s="18" t="n"/>
      <c r="H5026" s="33" t="n">
        <v>2.43</v>
      </c>
      <c r="I5026" s="33" t="n"/>
      <c r="J5026" s="33" t="n"/>
      <c r="K5026" s="34" t="n">
        <v>-0.002812050479807964</v>
      </c>
      <c r="L5026" s="35">
        <f>IF(ISNUMBER(K5026),EXP(K5026),"")</f>
        <v/>
      </c>
      <c r="M5026" s="18" t="inlineStr">
        <is>
          <t>every value from 0.01 to 30 in steps of 0.01</t>
        </is>
      </c>
      <c r="N5026" s="18" t="inlineStr">
        <is>
          <t>contents|small|distance_to_river_km</t>
        </is>
      </c>
    </row>
    <row r="5027">
      <c r="B5027" s="18" t="inlineStr">
        <is>
          <t>contents|small|distance_to_river_km|2.44</t>
        </is>
      </c>
      <c r="C5027" s="18" t="inlineStr">
        <is>
          <t>contents</t>
        </is>
      </c>
      <c r="D5027" s="18" t="inlineStr">
        <is>
          <t>small</t>
        </is>
      </c>
      <c r="E5027" s="18" t="inlineStr">
        <is>
          <t>distance_to_river_km</t>
        </is>
      </c>
      <c r="F5027" s="18" t="inlineStr">
        <is>
          <t>spline value</t>
        </is>
      </c>
      <c r="G5027" s="18" t="n"/>
      <c r="H5027" s="33" t="n">
        <v>2.44</v>
      </c>
      <c r="I5027" s="33" t="n"/>
      <c r="J5027" s="33" t="n"/>
      <c r="K5027" s="34" t="n">
        <v>-0.002745913571143922</v>
      </c>
      <c r="L5027" s="35">
        <f>IF(ISNUMBER(K5027),EXP(K5027),"")</f>
        <v/>
      </c>
      <c r="M5027" s="18" t="inlineStr">
        <is>
          <t>every value from 0.01 to 30 in steps of 0.01</t>
        </is>
      </c>
      <c r="N5027" s="18" t="inlineStr">
        <is>
          <t>contents|small|distance_to_river_km</t>
        </is>
      </c>
    </row>
    <row r="5028">
      <c r="B5028" s="18" t="inlineStr">
        <is>
          <t>contents|small|distance_to_river_km|2.45</t>
        </is>
      </c>
      <c r="C5028" s="18" t="inlineStr">
        <is>
          <t>contents</t>
        </is>
      </c>
      <c r="D5028" s="18" t="inlineStr">
        <is>
          <t>small</t>
        </is>
      </c>
      <c r="E5028" s="18" t="inlineStr">
        <is>
          <t>distance_to_river_km</t>
        </is>
      </c>
      <c r="F5028" s="18" t="inlineStr">
        <is>
          <t>spline value</t>
        </is>
      </c>
      <c r="G5028" s="18" t="n"/>
      <c r="H5028" s="33" t="n">
        <v>2.45</v>
      </c>
      <c r="I5028" s="33" t="n"/>
      <c r="J5028" s="33" t="n"/>
      <c r="K5028" s="34" t="n">
        <v>-0.002681276902120355</v>
      </c>
      <c r="L5028" s="35">
        <f>IF(ISNUMBER(K5028),EXP(K5028),"")</f>
        <v/>
      </c>
      <c r="M5028" s="18" t="inlineStr">
        <is>
          <t>every value from 0.01 to 30 in steps of 0.01</t>
        </is>
      </c>
      <c r="N5028" s="18" t="inlineStr">
        <is>
          <t>contents|small|distance_to_river_km</t>
        </is>
      </c>
    </row>
    <row r="5029">
      <c r="B5029" s="18" t="inlineStr">
        <is>
          <t>contents|small|distance_to_river_km|2.46</t>
        </is>
      </c>
      <c r="C5029" s="18" t="inlineStr">
        <is>
          <t>contents</t>
        </is>
      </c>
      <c r="D5029" s="18" t="inlineStr">
        <is>
          <t>small</t>
        </is>
      </c>
      <c r="E5029" s="18" t="inlineStr">
        <is>
          <t>distance_to_river_km</t>
        </is>
      </c>
      <c r="F5029" s="18" t="inlineStr">
        <is>
          <t>spline value</t>
        </is>
      </c>
      <c r="G5029" s="18" t="n"/>
      <c r="H5029" s="33" t="n">
        <v>2.46</v>
      </c>
      <c r="I5029" s="33" t="n"/>
      <c r="J5029" s="33" t="n"/>
      <c r="K5029" s="34" t="n">
        <v>-0.002618130793755184</v>
      </c>
      <c r="L5029" s="35">
        <f>IF(ISNUMBER(K5029),EXP(K5029),"")</f>
        <v/>
      </c>
      <c r="M5029" s="18" t="inlineStr">
        <is>
          <t>every value from 0.01 to 30 in steps of 0.01</t>
        </is>
      </c>
      <c r="N5029" s="18" t="inlineStr">
        <is>
          <t>contents|small|distance_to_river_km</t>
        </is>
      </c>
    </row>
    <row r="5030">
      <c r="B5030" s="18" t="inlineStr">
        <is>
          <t>contents|small|distance_to_river_km|2.47</t>
        </is>
      </c>
      <c r="C5030" s="18" t="inlineStr">
        <is>
          <t>contents</t>
        </is>
      </c>
      <c r="D5030" s="18" t="inlineStr">
        <is>
          <t>small</t>
        </is>
      </c>
      <c r="E5030" s="18" t="inlineStr">
        <is>
          <t>distance_to_river_km</t>
        </is>
      </c>
      <c r="F5030" s="18" t="inlineStr">
        <is>
          <t>spline value</t>
        </is>
      </c>
      <c r="G5030" s="18" t="n"/>
      <c r="H5030" s="33" t="n">
        <v>2.47</v>
      </c>
      <c r="I5030" s="33" t="n"/>
      <c r="J5030" s="33" t="n"/>
      <c r="K5030" s="34" t="n">
        <v>-0.002556465567066314</v>
      </c>
      <c r="L5030" s="35">
        <f>IF(ISNUMBER(K5030),EXP(K5030),"")</f>
        <v/>
      </c>
      <c r="M5030" s="18" t="inlineStr">
        <is>
          <t>every value from 0.01 to 30 in steps of 0.01</t>
        </is>
      </c>
      <c r="N5030" s="18" t="inlineStr">
        <is>
          <t>contents|small|distance_to_river_km</t>
        </is>
      </c>
    </row>
    <row r="5031">
      <c r="B5031" s="18" t="inlineStr">
        <is>
          <t>contents|small|distance_to_river_km|2.48</t>
        </is>
      </c>
      <c r="C5031" s="18" t="inlineStr">
        <is>
          <t>contents</t>
        </is>
      </c>
      <c r="D5031" s="18" t="inlineStr">
        <is>
          <t>small</t>
        </is>
      </c>
      <c r="E5031" s="18" t="inlineStr">
        <is>
          <t>distance_to_river_km</t>
        </is>
      </c>
      <c r="F5031" s="18" t="inlineStr">
        <is>
          <t>spline value</t>
        </is>
      </c>
      <c r="G5031" s="18" t="n"/>
      <c r="H5031" s="33" t="n">
        <v>2.48</v>
      </c>
      <c r="I5031" s="33" t="n"/>
      <c r="J5031" s="33" t="n"/>
      <c r="K5031" s="34" t="n">
        <v>-0.002496271543071661</v>
      </c>
      <c r="L5031" s="35">
        <f>IF(ISNUMBER(K5031),EXP(K5031),"")</f>
        <v/>
      </c>
      <c r="M5031" s="18" t="inlineStr">
        <is>
          <t>every value from 0.01 to 30 in steps of 0.01</t>
        </is>
      </c>
      <c r="N5031" s="18" t="inlineStr">
        <is>
          <t>contents|small|distance_to_river_km</t>
        </is>
      </c>
    </row>
    <row r="5032">
      <c r="B5032" s="18" t="inlineStr">
        <is>
          <t>contents|small|distance_to_river_km|2.49</t>
        </is>
      </c>
      <c r="C5032" s="18" t="inlineStr">
        <is>
          <t>contents</t>
        </is>
      </c>
      <c r="D5032" s="18" t="inlineStr">
        <is>
          <t>small</t>
        </is>
      </c>
      <c r="E5032" s="18" t="inlineStr">
        <is>
          <t>distance_to_river_km</t>
        </is>
      </c>
      <c r="F5032" s="18" t="inlineStr">
        <is>
          <t>spline value</t>
        </is>
      </c>
      <c r="G5032" s="18" t="n"/>
      <c r="H5032" s="33" t="n">
        <v>2.49</v>
      </c>
      <c r="I5032" s="33" t="n"/>
      <c r="J5032" s="33" t="n"/>
      <c r="K5032" s="34" t="n">
        <v>-0.002437539042789131</v>
      </c>
      <c r="L5032" s="35">
        <f>IF(ISNUMBER(K5032),EXP(K5032),"")</f>
        <v/>
      </c>
      <c r="M5032" s="18" t="inlineStr">
        <is>
          <t>every value from 0.01 to 30 in steps of 0.01</t>
        </is>
      </c>
      <c r="N5032" s="18" t="inlineStr">
        <is>
          <t>contents|small|distance_to_river_km</t>
        </is>
      </c>
    </row>
    <row r="5033">
      <c r="B5033" s="18" t="inlineStr">
        <is>
          <t>contents|small|distance_to_river_km|2.50</t>
        </is>
      </c>
      <c r="C5033" s="18" t="inlineStr">
        <is>
          <t>contents</t>
        </is>
      </c>
      <c r="D5033" s="18" t="inlineStr">
        <is>
          <t>small</t>
        </is>
      </c>
      <c r="E5033" s="18" t="inlineStr">
        <is>
          <t>distance_to_river_km</t>
        </is>
      </c>
      <c r="F5033" s="18" t="inlineStr">
        <is>
          <t>spline value</t>
        </is>
      </c>
      <c r="G5033" s="18" t="n"/>
      <c r="H5033" s="33" t="n">
        <v>2.5</v>
      </c>
      <c r="I5033" s="33" t="n"/>
      <c r="J5033" s="33" t="n"/>
      <c r="K5033" s="34" t="n">
        <v>-0.002380258387236644</v>
      </c>
      <c r="L5033" s="35">
        <f>IF(ISNUMBER(K5033),EXP(K5033),"")</f>
        <v/>
      </c>
      <c r="M5033" s="18" t="inlineStr">
        <is>
          <t>every value from 0.01 to 30 in steps of 0.01</t>
        </is>
      </c>
      <c r="N5033" s="18" t="inlineStr">
        <is>
          <t>contents|small|distance_to_river_km</t>
        </is>
      </c>
    </row>
    <row r="5034">
      <c r="B5034" s="18" t="inlineStr">
        <is>
          <t>contents|small|distance_to_river_km|2.51</t>
        </is>
      </c>
      <c r="C5034" s="18" t="inlineStr">
        <is>
          <t>contents</t>
        </is>
      </c>
      <c r="D5034" s="18" t="inlineStr">
        <is>
          <t>small</t>
        </is>
      </c>
      <c r="E5034" s="18" t="inlineStr">
        <is>
          <t>distance_to_river_km</t>
        </is>
      </c>
      <c r="F5034" s="18" t="inlineStr">
        <is>
          <t>spline value</t>
        </is>
      </c>
      <c r="G5034" s="18" t="n"/>
      <c r="H5034" s="33" t="n">
        <v>2.51</v>
      </c>
      <c r="I5034" s="33" t="n"/>
      <c r="J5034" s="33" t="n"/>
      <c r="K5034" s="34" t="n">
        <v>-0.002324419897432107</v>
      </c>
      <c r="L5034" s="35">
        <f>IF(ISNUMBER(K5034),EXP(K5034),"")</f>
        <v/>
      </c>
      <c r="M5034" s="18" t="inlineStr">
        <is>
          <t>every value from 0.01 to 30 in steps of 0.01</t>
        </is>
      </c>
      <c r="N5034" s="18" t="inlineStr">
        <is>
          <t>contents|small|distance_to_river_km</t>
        </is>
      </c>
    </row>
    <row r="5035">
      <c r="B5035" s="18" t="inlineStr">
        <is>
          <t>contents|small|distance_to_river_km|2.52</t>
        </is>
      </c>
      <c r="C5035" s="18" t="inlineStr">
        <is>
          <t>contents</t>
        </is>
      </c>
      <c r="D5035" s="18" t="inlineStr">
        <is>
          <t>small</t>
        </is>
      </c>
      <c r="E5035" s="18" t="inlineStr">
        <is>
          <t>distance_to_river_km</t>
        </is>
      </c>
      <c r="F5035" s="18" t="inlineStr">
        <is>
          <t>spline value</t>
        </is>
      </c>
      <c r="G5035" s="18" t="n"/>
      <c r="H5035" s="33" t="n">
        <v>2.52</v>
      </c>
      <c r="I5035" s="33" t="n"/>
      <c r="J5035" s="33" t="n"/>
      <c r="K5035" s="34" t="n">
        <v>-0.002270013894393429</v>
      </c>
      <c r="L5035" s="35">
        <f>IF(ISNUMBER(K5035),EXP(K5035),"")</f>
        <v/>
      </c>
      <c r="M5035" s="18" t="inlineStr">
        <is>
          <t>every value from 0.01 to 30 in steps of 0.01</t>
        </is>
      </c>
      <c r="N5035" s="18" t="inlineStr">
        <is>
          <t>contents|small|distance_to_river_km</t>
        </is>
      </c>
    </row>
    <row r="5036">
      <c r="B5036" s="18" t="inlineStr">
        <is>
          <t>contents|small|distance_to_river_km|2.53</t>
        </is>
      </c>
      <c r="C5036" s="18" t="inlineStr">
        <is>
          <t>contents</t>
        </is>
      </c>
      <c r="D5036" s="18" t="inlineStr">
        <is>
          <t>small</t>
        </is>
      </c>
      <c r="E5036" s="18" t="inlineStr">
        <is>
          <t>distance_to_river_km</t>
        </is>
      </c>
      <c r="F5036" s="18" t="inlineStr">
        <is>
          <t>spline value</t>
        </is>
      </c>
      <c r="G5036" s="18" t="n"/>
      <c r="H5036" s="33" t="n">
        <v>2.53</v>
      </c>
      <c r="I5036" s="33" t="n"/>
      <c r="J5036" s="33" t="n"/>
      <c r="K5036" s="34" t="n">
        <v>-0.002217030699138528</v>
      </c>
      <c r="L5036" s="35">
        <f>IF(ISNUMBER(K5036),EXP(K5036),"")</f>
        <v/>
      </c>
      <c r="M5036" s="18" t="inlineStr">
        <is>
          <t>every value from 0.01 to 30 in steps of 0.01</t>
        </is>
      </c>
      <c r="N5036" s="18" t="inlineStr">
        <is>
          <t>contents|small|distance_to_river_km</t>
        </is>
      </c>
    </row>
    <row r="5037">
      <c r="B5037" s="18" t="inlineStr">
        <is>
          <t>contents|small|distance_to_river_km|2.54</t>
        </is>
      </c>
      <c r="C5037" s="18" t="inlineStr">
        <is>
          <t>contents</t>
        </is>
      </c>
      <c r="D5037" s="18" t="inlineStr">
        <is>
          <t>small</t>
        </is>
      </c>
      <c r="E5037" s="18" t="inlineStr">
        <is>
          <t>distance_to_river_km</t>
        </is>
      </c>
      <c r="F5037" s="18" t="inlineStr">
        <is>
          <t>spline value</t>
        </is>
      </c>
      <c r="G5037" s="18" t="n"/>
      <c r="H5037" s="33" t="n">
        <v>2.54</v>
      </c>
      <c r="I5037" s="33" t="n"/>
      <c r="J5037" s="33" t="n"/>
      <c r="K5037" s="34" t="n">
        <v>-0.002165460632685309</v>
      </c>
      <c r="L5037" s="35">
        <f>IF(ISNUMBER(K5037),EXP(K5037),"")</f>
        <v/>
      </c>
      <c r="M5037" s="18" t="inlineStr">
        <is>
          <t>every value from 0.01 to 30 in steps of 0.01</t>
        </is>
      </c>
      <c r="N5037" s="18" t="inlineStr">
        <is>
          <t>contents|small|distance_to_river_km</t>
        </is>
      </c>
    </row>
    <row r="5038">
      <c r="B5038" s="18" t="inlineStr">
        <is>
          <t>contents|small|distance_to_river_km|2.55</t>
        </is>
      </c>
      <c r="C5038" s="18" t="inlineStr">
        <is>
          <t>contents</t>
        </is>
      </c>
      <c r="D5038" s="18" t="inlineStr">
        <is>
          <t>small</t>
        </is>
      </c>
      <c r="E5038" s="18" t="inlineStr">
        <is>
          <t>distance_to_river_km</t>
        </is>
      </c>
      <c r="F5038" s="18" t="inlineStr">
        <is>
          <t>spline value</t>
        </is>
      </c>
      <c r="G5038" s="18" t="n"/>
      <c r="H5038" s="33" t="n">
        <v>2.55</v>
      </c>
      <c r="I5038" s="33" t="n"/>
      <c r="J5038" s="33" t="n"/>
      <c r="K5038" s="34" t="n">
        <v>-0.00211529401605169</v>
      </c>
      <c r="L5038" s="35">
        <f>IF(ISNUMBER(K5038),EXP(K5038),"")</f>
        <v/>
      </c>
      <c r="M5038" s="18" t="inlineStr">
        <is>
          <t>every value from 0.01 to 30 in steps of 0.01</t>
        </is>
      </c>
      <c r="N5038" s="18" t="inlineStr">
        <is>
          <t>contents|small|distance_to_river_km</t>
        </is>
      </c>
    </row>
    <row r="5039">
      <c r="B5039" s="18" t="inlineStr">
        <is>
          <t>contents|small|distance_to_river_km|2.56</t>
        </is>
      </c>
      <c r="C5039" s="18" t="inlineStr">
        <is>
          <t>contents</t>
        </is>
      </c>
      <c r="D5039" s="18" t="inlineStr">
        <is>
          <t>small</t>
        </is>
      </c>
      <c r="E5039" s="18" t="inlineStr">
        <is>
          <t>distance_to_river_km</t>
        </is>
      </c>
      <c r="F5039" s="18" t="inlineStr">
        <is>
          <t>spline value</t>
        </is>
      </c>
      <c r="G5039" s="18" t="n"/>
      <c r="H5039" s="33" t="n">
        <v>2.56</v>
      </c>
      <c r="I5039" s="33" t="n"/>
      <c r="J5039" s="33" t="n"/>
      <c r="K5039" s="34" t="n">
        <v>-0.002066521170255578</v>
      </c>
      <c r="L5039" s="35">
        <f>IF(ISNUMBER(K5039),EXP(K5039),"")</f>
        <v/>
      </c>
      <c r="M5039" s="18" t="inlineStr">
        <is>
          <t>every value from 0.01 to 30 in steps of 0.01</t>
        </is>
      </c>
      <c r="N5039" s="18" t="inlineStr">
        <is>
          <t>contents|small|distance_to_river_km</t>
        </is>
      </c>
    </row>
    <row r="5040">
      <c r="B5040" s="18" t="inlineStr">
        <is>
          <t>contents|small|distance_to_river_km|2.57</t>
        </is>
      </c>
      <c r="C5040" s="18" t="inlineStr">
        <is>
          <t>contents</t>
        </is>
      </c>
      <c r="D5040" s="18" t="inlineStr">
        <is>
          <t>small</t>
        </is>
      </c>
      <c r="E5040" s="18" t="inlineStr">
        <is>
          <t>distance_to_river_km</t>
        </is>
      </c>
      <c r="F5040" s="18" t="inlineStr">
        <is>
          <t>spline value</t>
        </is>
      </c>
      <c r="G5040" s="18" t="n"/>
      <c r="H5040" s="33" t="n">
        <v>2.57</v>
      </c>
      <c r="I5040" s="33" t="n"/>
      <c r="J5040" s="33" t="n"/>
      <c r="K5040" s="34" t="n">
        <v>-0.002019132416314888</v>
      </c>
      <c r="L5040" s="35">
        <f>IF(ISNUMBER(K5040),EXP(K5040),"")</f>
        <v/>
      </c>
      <c r="M5040" s="18" t="inlineStr">
        <is>
          <t>every value from 0.01 to 30 in steps of 0.01</t>
        </is>
      </c>
      <c r="N5040" s="18" t="inlineStr">
        <is>
          <t>contents|small|distance_to_river_km</t>
        </is>
      </c>
    </row>
    <row r="5041">
      <c r="B5041" s="18" t="inlineStr">
        <is>
          <t>contents|small|distance_to_river_km|2.58</t>
        </is>
      </c>
      <c r="C5041" s="18" t="inlineStr">
        <is>
          <t>contents</t>
        </is>
      </c>
      <c r="D5041" s="18" t="inlineStr">
        <is>
          <t>small</t>
        </is>
      </c>
      <c r="E5041" s="18" t="inlineStr">
        <is>
          <t>distance_to_river_km</t>
        </is>
      </c>
      <c r="F5041" s="18" t="inlineStr">
        <is>
          <t>spline value</t>
        </is>
      </c>
      <c r="G5041" s="18" t="n"/>
      <c r="H5041" s="33" t="n">
        <v>2.58</v>
      </c>
      <c r="I5041" s="33" t="n"/>
      <c r="J5041" s="33" t="n"/>
      <c r="K5041" s="34" t="n">
        <v>-0.001973118075247529</v>
      </c>
      <c r="L5041" s="35">
        <f>IF(ISNUMBER(K5041),EXP(K5041),"")</f>
        <v/>
      </c>
      <c r="M5041" s="18" t="inlineStr">
        <is>
          <t>every value from 0.01 to 30 in steps of 0.01</t>
        </is>
      </c>
      <c r="N5041" s="18" t="inlineStr">
        <is>
          <t>contents|small|distance_to_river_km</t>
        </is>
      </c>
    </row>
    <row r="5042">
      <c r="B5042" s="18" t="inlineStr">
        <is>
          <t>contents|small|distance_to_river_km|2.59</t>
        </is>
      </c>
      <c r="C5042" s="18" t="inlineStr">
        <is>
          <t>contents</t>
        </is>
      </c>
      <c r="D5042" s="18" t="inlineStr">
        <is>
          <t>small</t>
        </is>
      </c>
      <c r="E5042" s="18" t="inlineStr">
        <is>
          <t>distance_to_river_km</t>
        </is>
      </c>
      <c r="F5042" s="18" t="inlineStr">
        <is>
          <t>spline value</t>
        </is>
      </c>
      <c r="G5042" s="18" t="n"/>
      <c r="H5042" s="33" t="n">
        <v>2.59</v>
      </c>
      <c r="I5042" s="33" t="n"/>
      <c r="J5042" s="33" t="n"/>
      <c r="K5042" s="34" t="n">
        <v>-0.001928468468071415</v>
      </c>
      <c r="L5042" s="35">
        <f>IF(ISNUMBER(K5042),EXP(K5042),"")</f>
        <v/>
      </c>
      <c r="M5042" s="18" t="inlineStr">
        <is>
          <t>every value from 0.01 to 30 in steps of 0.01</t>
        </is>
      </c>
      <c r="N5042" s="18" t="inlineStr">
        <is>
          <t>contents|small|distance_to_river_km</t>
        </is>
      </c>
    </row>
    <row r="5043">
      <c r="B5043" s="18" t="inlineStr">
        <is>
          <t>contents|small|distance_to_river_km|2.60</t>
        </is>
      </c>
      <c r="C5043" s="18" t="inlineStr">
        <is>
          <t>contents</t>
        </is>
      </c>
      <c r="D5043" s="18" t="inlineStr">
        <is>
          <t>small</t>
        </is>
      </c>
      <c r="E5043" s="18" t="inlineStr">
        <is>
          <t>distance_to_river_km</t>
        </is>
      </c>
      <c r="F5043" s="18" t="inlineStr">
        <is>
          <t>spline value</t>
        </is>
      </c>
      <c r="G5043" s="18" t="n"/>
      <c r="H5043" s="33" t="n">
        <v>2.6</v>
      </c>
      <c r="I5043" s="33" t="n"/>
      <c r="J5043" s="33" t="n"/>
      <c r="K5043" s="34" t="n">
        <v>-0.001885173915804456</v>
      </c>
      <c r="L5043" s="35">
        <f>IF(ISNUMBER(K5043),EXP(K5043),"")</f>
        <v/>
      </c>
      <c r="M5043" s="18" t="inlineStr">
        <is>
          <t>every value from 0.01 to 30 in steps of 0.01</t>
        </is>
      </c>
      <c r="N5043" s="18" t="inlineStr">
        <is>
          <t>contents|small|distance_to_river_km</t>
        </is>
      </c>
    </row>
    <row r="5044">
      <c r="B5044" s="18" t="inlineStr">
        <is>
          <t>contents|small|distance_to_river_km|2.61</t>
        </is>
      </c>
      <c r="C5044" s="18" t="inlineStr">
        <is>
          <t>contents</t>
        </is>
      </c>
      <c r="D5044" s="18" t="inlineStr">
        <is>
          <t>small</t>
        </is>
      </c>
      <c r="E5044" s="18" t="inlineStr">
        <is>
          <t>distance_to_river_km</t>
        </is>
      </c>
      <c r="F5044" s="18" t="inlineStr">
        <is>
          <t>spline value</t>
        </is>
      </c>
      <c r="G5044" s="18" t="n"/>
      <c r="H5044" s="33" t="n">
        <v>2.61</v>
      </c>
      <c r="I5044" s="33" t="n"/>
      <c r="J5044" s="33" t="n"/>
      <c r="K5044" s="34" t="n">
        <v>-0.001843224739464565</v>
      </c>
      <c r="L5044" s="35">
        <f>IF(ISNUMBER(K5044),EXP(K5044),"")</f>
        <v/>
      </c>
      <c r="M5044" s="18" t="inlineStr">
        <is>
          <t>every value from 0.01 to 30 in steps of 0.01</t>
        </is>
      </c>
      <c r="N5044" s="18" t="inlineStr">
        <is>
          <t>contents|small|distance_to_river_km</t>
        </is>
      </c>
    </row>
    <row r="5045">
      <c r="B5045" s="18" t="inlineStr">
        <is>
          <t>contents|small|distance_to_river_km|2.62</t>
        </is>
      </c>
      <c r="C5045" s="18" t="inlineStr">
        <is>
          <t>contents</t>
        </is>
      </c>
      <c r="D5045" s="18" t="inlineStr">
        <is>
          <t>small</t>
        </is>
      </c>
      <c r="E5045" s="18" t="inlineStr">
        <is>
          <t>distance_to_river_km</t>
        </is>
      </c>
      <c r="F5045" s="18" t="inlineStr">
        <is>
          <t>spline value</t>
        </is>
      </c>
      <c r="G5045" s="18" t="n"/>
      <c r="H5045" s="33" t="n">
        <v>2.62</v>
      </c>
      <c r="I5045" s="33" t="n"/>
      <c r="J5045" s="33" t="n"/>
      <c r="K5045" s="34" t="n">
        <v>-0.001802611260069653</v>
      </c>
      <c r="L5045" s="35">
        <f>IF(ISNUMBER(K5045),EXP(K5045),"")</f>
        <v/>
      </c>
      <c r="M5045" s="18" t="inlineStr">
        <is>
          <t>every value from 0.01 to 30 in steps of 0.01</t>
        </is>
      </c>
      <c r="N5045" s="18" t="inlineStr">
        <is>
          <t>contents|small|distance_to_river_km</t>
        </is>
      </c>
    </row>
    <row r="5046">
      <c r="B5046" s="18" t="inlineStr">
        <is>
          <t>contents|small|distance_to_river_km|2.63</t>
        </is>
      </c>
      <c r="C5046" s="18" t="inlineStr">
        <is>
          <t>contents</t>
        </is>
      </c>
      <c r="D5046" s="18" t="inlineStr">
        <is>
          <t>small</t>
        </is>
      </c>
      <c r="E5046" s="18" t="inlineStr">
        <is>
          <t>distance_to_river_km</t>
        </is>
      </c>
      <c r="F5046" s="18" t="inlineStr">
        <is>
          <t>spline value</t>
        </is>
      </c>
      <c r="G5046" s="18" t="n"/>
      <c r="H5046" s="33" t="n">
        <v>2.63</v>
      </c>
      <c r="I5046" s="33" t="n"/>
      <c r="J5046" s="33" t="n"/>
      <c r="K5046" s="34" t="n">
        <v>-0.001763323798637632</v>
      </c>
      <c r="L5046" s="35">
        <f>IF(ISNUMBER(K5046),EXP(K5046),"")</f>
        <v/>
      </c>
      <c r="M5046" s="18" t="inlineStr">
        <is>
          <t>every value from 0.01 to 30 in steps of 0.01</t>
        </is>
      </c>
      <c r="N5046" s="18" t="inlineStr">
        <is>
          <t>contents|small|distance_to_river_km</t>
        </is>
      </c>
    </row>
    <row r="5047">
      <c r="B5047" s="18" t="inlineStr">
        <is>
          <t>contents|small|distance_to_river_km|2.64</t>
        </is>
      </c>
      <c r="C5047" s="18" t="inlineStr">
        <is>
          <t>contents</t>
        </is>
      </c>
      <c r="D5047" s="18" t="inlineStr">
        <is>
          <t>small</t>
        </is>
      </c>
      <c r="E5047" s="18" t="inlineStr">
        <is>
          <t>distance_to_river_km</t>
        </is>
      </c>
      <c r="F5047" s="18" t="inlineStr">
        <is>
          <t>spline value</t>
        </is>
      </c>
      <c r="G5047" s="18" t="n"/>
      <c r="H5047" s="33" t="n">
        <v>2.64</v>
      </c>
      <c r="I5047" s="33" t="n"/>
      <c r="J5047" s="33" t="n"/>
      <c r="K5047" s="34" t="n">
        <v>-0.001725352676186413</v>
      </c>
      <c r="L5047" s="35">
        <f>IF(ISNUMBER(K5047),EXP(K5047),"")</f>
        <v/>
      </c>
      <c r="M5047" s="18" t="inlineStr">
        <is>
          <t>every value from 0.01 to 30 in steps of 0.01</t>
        </is>
      </c>
      <c r="N5047" s="18" t="inlineStr">
        <is>
          <t>contents|small|distance_to_river_km</t>
        </is>
      </c>
    </row>
    <row r="5048">
      <c r="B5048" s="18" t="inlineStr">
        <is>
          <t>contents|small|distance_to_river_km|2.65</t>
        </is>
      </c>
      <c r="C5048" s="18" t="inlineStr">
        <is>
          <t>contents</t>
        </is>
      </c>
      <c r="D5048" s="18" t="inlineStr">
        <is>
          <t>small</t>
        </is>
      </c>
      <c r="E5048" s="18" t="inlineStr">
        <is>
          <t>distance_to_river_km</t>
        </is>
      </c>
      <c r="F5048" s="18" t="inlineStr">
        <is>
          <t>spline value</t>
        </is>
      </c>
      <c r="G5048" s="18" t="n"/>
      <c r="H5048" s="33" t="n">
        <v>2.65</v>
      </c>
      <c r="I5048" s="33" t="n"/>
      <c r="J5048" s="33" t="n"/>
      <c r="K5048" s="34" t="n">
        <v>-0.00168868821373391</v>
      </c>
      <c r="L5048" s="35">
        <f>IF(ISNUMBER(K5048),EXP(K5048),"")</f>
        <v/>
      </c>
      <c r="M5048" s="18" t="inlineStr">
        <is>
          <t>every value from 0.01 to 30 in steps of 0.01</t>
        </is>
      </c>
      <c r="N5048" s="18" t="inlineStr">
        <is>
          <t>contents|small|distance_to_river_km</t>
        </is>
      </c>
    </row>
    <row r="5049">
      <c r="B5049" s="18" t="inlineStr">
        <is>
          <t>contents|small|distance_to_river_km|2.66</t>
        </is>
      </c>
      <c r="C5049" s="18" t="inlineStr">
        <is>
          <t>contents</t>
        </is>
      </c>
      <c r="D5049" s="18" t="inlineStr">
        <is>
          <t>small</t>
        </is>
      </c>
      <c r="E5049" s="18" t="inlineStr">
        <is>
          <t>distance_to_river_km</t>
        </is>
      </c>
      <c r="F5049" s="18" t="inlineStr">
        <is>
          <t>spline value</t>
        </is>
      </c>
      <c r="G5049" s="18" t="n"/>
      <c r="H5049" s="33" t="n">
        <v>2.66</v>
      </c>
      <c r="I5049" s="33" t="n"/>
      <c r="J5049" s="33" t="n"/>
      <c r="K5049" s="34" t="n">
        <v>-0.001653320732298031</v>
      </c>
      <c r="L5049" s="35">
        <f>IF(ISNUMBER(K5049),EXP(K5049),"")</f>
        <v/>
      </c>
      <c r="M5049" s="18" t="inlineStr">
        <is>
          <t>every value from 0.01 to 30 in steps of 0.01</t>
        </is>
      </c>
      <c r="N5049" s="18" t="inlineStr">
        <is>
          <t>contents|small|distance_to_river_km</t>
        </is>
      </c>
    </row>
    <row r="5050">
      <c r="B5050" s="18" t="inlineStr">
        <is>
          <t>contents|small|distance_to_river_km|2.67</t>
        </is>
      </c>
      <c r="C5050" s="18" t="inlineStr">
        <is>
          <t>contents</t>
        </is>
      </c>
      <c r="D5050" s="18" t="inlineStr">
        <is>
          <t>small</t>
        </is>
      </c>
      <c r="E5050" s="18" t="inlineStr">
        <is>
          <t>distance_to_river_km</t>
        </is>
      </c>
      <c r="F5050" s="18" t="inlineStr">
        <is>
          <t>spline value</t>
        </is>
      </c>
      <c r="G5050" s="18" t="n"/>
      <c r="H5050" s="33" t="n">
        <v>2.67</v>
      </c>
      <c r="I5050" s="33" t="n"/>
      <c r="J5050" s="33" t="n"/>
      <c r="K5050" s="34" t="n">
        <v>-0.001619240552896692</v>
      </c>
      <c r="L5050" s="35">
        <f>IF(ISNUMBER(K5050),EXP(K5050),"")</f>
        <v/>
      </c>
      <c r="M5050" s="18" t="inlineStr">
        <is>
          <t>every value from 0.01 to 30 in steps of 0.01</t>
        </is>
      </c>
      <c r="N5050" s="18" t="inlineStr">
        <is>
          <t>contents|small|distance_to_river_km</t>
        </is>
      </c>
    </row>
    <row r="5051">
      <c r="B5051" s="18" t="inlineStr">
        <is>
          <t>contents|small|distance_to_river_km|2.68</t>
        </is>
      </c>
      <c r="C5051" s="18" t="inlineStr">
        <is>
          <t>contents</t>
        </is>
      </c>
      <c r="D5051" s="18" t="inlineStr">
        <is>
          <t>small</t>
        </is>
      </c>
      <c r="E5051" s="18" t="inlineStr">
        <is>
          <t>distance_to_river_km</t>
        </is>
      </c>
      <c r="F5051" s="18" t="inlineStr">
        <is>
          <t>spline value</t>
        </is>
      </c>
      <c r="G5051" s="18" t="n"/>
      <c r="H5051" s="33" t="n">
        <v>2.68</v>
      </c>
      <c r="I5051" s="33" t="n"/>
      <c r="J5051" s="33" t="n"/>
      <c r="K5051" s="34" t="n">
        <v>-0.0015864379965478</v>
      </c>
      <c r="L5051" s="35">
        <f>IF(ISNUMBER(K5051),EXP(K5051),"")</f>
        <v/>
      </c>
      <c r="M5051" s="18" t="inlineStr">
        <is>
          <t>every value from 0.01 to 30 in steps of 0.01</t>
        </is>
      </c>
      <c r="N5051" s="18" t="inlineStr">
        <is>
          <t>contents|small|distance_to_river_km</t>
        </is>
      </c>
    </row>
    <row r="5052">
      <c r="B5052" s="18" t="inlineStr">
        <is>
          <t>contents|small|distance_to_river_km|2.69</t>
        </is>
      </c>
      <c r="C5052" s="18" t="inlineStr">
        <is>
          <t>contents</t>
        </is>
      </c>
      <c r="D5052" s="18" t="inlineStr">
        <is>
          <t>small</t>
        </is>
      </c>
      <c r="E5052" s="18" t="inlineStr">
        <is>
          <t>distance_to_river_km</t>
        </is>
      </c>
      <c r="F5052" s="18" t="inlineStr">
        <is>
          <t>spline value</t>
        </is>
      </c>
      <c r="G5052" s="18" t="n"/>
      <c r="H5052" s="33" t="n">
        <v>2.69</v>
      </c>
      <c r="I5052" s="33" t="n"/>
      <c r="J5052" s="33" t="n"/>
      <c r="K5052" s="34" t="n">
        <v>-0.001554903384269271</v>
      </c>
      <c r="L5052" s="35">
        <f>IF(ISNUMBER(K5052),EXP(K5052),"")</f>
        <v/>
      </c>
      <c r="M5052" s="18" t="inlineStr">
        <is>
          <t>every value from 0.01 to 30 in steps of 0.01</t>
        </is>
      </c>
      <c r="N5052" s="18" t="inlineStr">
        <is>
          <t>contents|small|distance_to_river_km</t>
        </is>
      </c>
    </row>
    <row r="5053">
      <c r="B5053" s="18" t="inlineStr">
        <is>
          <t>contents|small|distance_to_river_km|2.70</t>
        </is>
      </c>
      <c r="C5053" s="18" t="inlineStr">
        <is>
          <t>contents</t>
        </is>
      </c>
      <c r="D5053" s="18" t="inlineStr">
        <is>
          <t>small</t>
        </is>
      </c>
      <c r="E5053" s="18" t="inlineStr">
        <is>
          <t>distance_to_river_km</t>
        </is>
      </c>
      <c r="F5053" s="18" t="inlineStr">
        <is>
          <t>spline value</t>
        </is>
      </c>
      <c r="G5053" s="18" t="n"/>
      <c r="H5053" s="33" t="n">
        <v>2.7</v>
      </c>
      <c r="I5053" s="33" t="n"/>
      <c r="J5053" s="33" t="n"/>
      <c r="K5053" s="34" t="n">
        <v>-0.001524627037079014</v>
      </c>
      <c r="L5053" s="35">
        <f>IF(ISNUMBER(K5053),EXP(K5053),"")</f>
        <v/>
      </c>
      <c r="M5053" s="18" t="inlineStr">
        <is>
          <t>every value from 0.01 to 30 in steps of 0.01</t>
        </is>
      </c>
      <c r="N5053" s="18" t="inlineStr">
        <is>
          <t>contents|small|distance_to_river_km</t>
        </is>
      </c>
    </row>
    <row r="5054">
      <c r="B5054" s="18" t="inlineStr">
        <is>
          <t>contents|small|distance_to_river_km|2.71</t>
        </is>
      </c>
      <c r="C5054" s="18" t="inlineStr">
        <is>
          <t>contents</t>
        </is>
      </c>
      <c r="D5054" s="18" t="inlineStr">
        <is>
          <t>small</t>
        </is>
      </c>
      <c r="E5054" s="18" t="inlineStr">
        <is>
          <t>distance_to_river_km</t>
        </is>
      </c>
      <c r="F5054" s="18" t="inlineStr">
        <is>
          <t>spline value</t>
        </is>
      </c>
      <c r="G5054" s="18" t="n"/>
      <c r="H5054" s="33" t="n">
        <v>2.71</v>
      </c>
      <c r="I5054" s="33" t="n"/>
      <c r="J5054" s="33" t="n"/>
      <c r="K5054" s="34" t="n">
        <v>-0.001495599275994942</v>
      </c>
      <c r="L5054" s="35">
        <f>IF(ISNUMBER(K5054),EXP(K5054),"")</f>
        <v/>
      </c>
      <c r="M5054" s="18" t="inlineStr">
        <is>
          <t>every value from 0.01 to 30 in steps of 0.01</t>
        </is>
      </c>
      <c r="N5054" s="18" t="inlineStr">
        <is>
          <t>contents|small|distance_to_river_km</t>
        </is>
      </c>
    </row>
    <row r="5055">
      <c r="B5055" s="18" t="inlineStr">
        <is>
          <t>contents|small|distance_to_river_km|2.72</t>
        </is>
      </c>
      <c r="C5055" s="18" t="inlineStr">
        <is>
          <t>contents</t>
        </is>
      </c>
      <c r="D5055" s="18" t="inlineStr">
        <is>
          <t>small</t>
        </is>
      </c>
      <c r="E5055" s="18" t="inlineStr">
        <is>
          <t>distance_to_river_km</t>
        </is>
      </c>
      <c r="F5055" s="18" t="inlineStr">
        <is>
          <t>spline value</t>
        </is>
      </c>
      <c r="G5055" s="18" t="n"/>
      <c r="H5055" s="33" t="n">
        <v>2.72</v>
      </c>
      <c r="I5055" s="33" t="n"/>
      <c r="J5055" s="33" t="n"/>
      <c r="K5055" s="34" t="n">
        <v>-0.001467810422034967</v>
      </c>
      <c r="L5055" s="35">
        <f>IF(ISNUMBER(K5055),EXP(K5055),"")</f>
        <v/>
      </c>
      <c r="M5055" s="18" t="inlineStr">
        <is>
          <t>every value from 0.01 to 30 in steps of 0.01</t>
        </is>
      </c>
      <c r="N5055" s="18" t="inlineStr">
        <is>
          <t>contents|small|distance_to_river_km</t>
        </is>
      </c>
    </row>
    <row r="5056">
      <c r="B5056" s="18" t="inlineStr">
        <is>
          <t>contents|small|distance_to_river_km|2.73</t>
        </is>
      </c>
      <c r="C5056" s="18" t="inlineStr">
        <is>
          <t>contents</t>
        </is>
      </c>
      <c r="D5056" s="18" t="inlineStr">
        <is>
          <t>small</t>
        </is>
      </c>
      <c r="E5056" s="18" t="inlineStr">
        <is>
          <t>distance_to_river_km</t>
        </is>
      </c>
      <c r="F5056" s="18" t="inlineStr">
        <is>
          <t>spline value</t>
        </is>
      </c>
      <c r="G5056" s="18" t="n"/>
      <c r="H5056" s="33" t="n">
        <v>2.73</v>
      </c>
      <c r="I5056" s="33" t="n"/>
      <c r="J5056" s="33" t="n"/>
      <c r="K5056" s="34" t="n">
        <v>-0.001441250796216999</v>
      </c>
      <c r="L5056" s="35">
        <f>IF(ISNUMBER(K5056),EXP(K5056),"")</f>
        <v/>
      </c>
      <c r="M5056" s="18" t="inlineStr">
        <is>
          <t>every value from 0.01 to 30 in steps of 0.01</t>
        </is>
      </c>
      <c r="N5056" s="18" t="inlineStr">
        <is>
          <t>contents|small|distance_to_river_km</t>
        </is>
      </c>
    </row>
    <row r="5057">
      <c r="B5057" s="18" t="inlineStr">
        <is>
          <t>contents|small|distance_to_river_km|2.74</t>
        </is>
      </c>
      <c r="C5057" s="18" t="inlineStr">
        <is>
          <t>contents</t>
        </is>
      </c>
      <c r="D5057" s="18" t="inlineStr">
        <is>
          <t>small</t>
        </is>
      </c>
      <c r="E5057" s="18" t="inlineStr">
        <is>
          <t>distance_to_river_km</t>
        </is>
      </c>
      <c r="F5057" s="18" t="inlineStr">
        <is>
          <t>spline value</t>
        </is>
      </c>
      <c r="G5057" s="18" t="n"/>
      <c r="H5057" s="33" t="n">
        <v>2.74</v>
      </c>
      <c r="I5057" s="33" t="n"/>
      <c r="J5057" s="33" t="n"/>
      <c r="K5057" s="34" t="n">
        <v>-0.001415910719558951</v>
      </c>
      <c r="L5057" s="35">
        <f>IF(ISNUMBER(K5057),EXP(K5057),"")</f>
        <v/>
      </c>
      <c r="M5057" s="18" t="inlineStr">
        <is>
          <t>every value from 0.01 to 30 in steps of 0.01</t>
        </is>
      </c>
      <c r="N5057" s="18" t="inlineStr">
        <is>
          <t>contents|small|distance_to_river_km</t>
        </is>
      </c>
    </row>
    <row r="5058">
      <c r="B5058" s="18" t="inlineStr">
        <is>
          <t>contents|small|distance_to_river_km|2.75</t>
        </is>
      </c>
      <c r="C5058" s="18" t="inlineStr">
        <is>
          <t>contents</t>
        </is>
      </c>
      <c r="D5058" s="18" t="inlineStr">
        <is>
          <t>small</t>
        </is>
      </c>
      <c r="E5058" s="18" t="inlineStr">
        <is>
          <t>distance_to_river_km</t>
        </is>
      </c>
      <c r="F5058" s="18" t="inlineStr">
        <is>
          <t>spline value</t>
        </is>
      </c>
      <c r="G5058" s="18" t="n"/>
      <c r="H5058" s="33" t="n">
        <v>2.75</v>
      </c>
      <c r="I5058" s="33" t="n"/>
      <c r="J5058" s="33" t="n"/>
      <c r="K5058" s="34" t="n">
        <v>-0.001391780513078736</v>
      </c>
      <c r="L5058" s="35">
        <f>IF(ISNUMBER(K5058),EXP(K5058),"")</f>
        <v/>
      </c>
      <c r="M5058" s="18" t="inlineStr">
        <is>
          <t>every value from 0.01 to 30 in steps of 0.01</t>
        </is>
      </c>
      <c r="N5058" s="18" t="inlineStr">
        <is>
          <t>contents|small|distance_to_river_km</t>
        </is>
      </c>
    </row>
    <row r="5059">
      <c r="B5059" s="18" t="inlineStr">
        <is>
          <t>contents|small|distance_to_river_km|2.76</t>
        </is>
      </c>
      <c r="C5059" s="18" t="inlineStr">
        <is>
          <t>contents</t>
        </is>
      </c>
      <c r="D5059" s="18" t="inlineStr">
        <is>
          <t>small</t>
        </is>
      </c>
      <c r="E5059" s="18" t="inlineStr">
        <is>
          <t>distance_to_river_km</t>
        </is>
      </c>
      <c r="F5059" s="18" t="inlineStr">
        <is>
          <t>spline value</t>
        </is>
      </c>
      <c r="G5059" s="18" t="n"/>
      <c r="H5059" s="33" t="n">
        <v>2.76</v>
      </c>
      <c r="I5059" s="33" t="n"/>
      <c r="J5059" s="33" t="n"/>
      <c r="K5059" s="34" t="n">
        <v>-0.001368850497794263</v>
      </c>
      <c r="L5059" s="35">
        <f>IF(ISNUMBER(K5059),EXP(K5059),"")</f>
        <v/>
      </c>
      <c r="M5059" s="18" t="inlineStr">
        <is>
          <t>every value from 0.01 to 30 in steps of 0.01</t>
        </is>
      </c>
      <c r="N5059" s="18" t="inlineStr">
        <is>
          <t>contents|small|distance_to_river_km</t>
        </is>
      </c>
    </row>
    <row r="5060">
      <c r="B5060" s="18" t="inlineStr">
        <is>
          <t>contents|small|distance_to_river_km|2.77</t>
        </is>
      </c>
      <c r="C5060" s="18" t="inlineStr">
        <is>
          <t>contents</t>
        </is>
      </c>
      <c r="D5060" s="18" t="inlineStr">
        <is>
          <t>small</t>
        </is>
      </c>
      <c r="E5060" s="18" t="inlineStr">
        <is>
          <t>distance_to_river_km</t>
        </is>
      </c>
      <c r="F5060" s="18" t="inlineStr">
        <is>
          <t>spline value</t>
        </is>
      </c>
      <c r="G5060" s="18" t="n"/>
      <c r="H5060" s="33" t="n">
        <v>2.77</v>
      </c>
      <c r="I5060" s="33" t="n"/>
      <c r="J5060" s="33" t="n"/>
      <c r="K5060" s="34" t="n">
        <v>-0.001347110994723445</v>
      </c>
      <c r="L5060" s="35">
        <f>IF(ISNUMBER(K5060),EXP(K5060),"")</f>
        <v/>
      </c>
      <c r="M5060" s="18" t="inlineStr">
        <is>
          <t>every value from 0.01 to 30 in steps of 0.01</t>
        </is>
      </c>
      <c r="N5060" s="18" t="inlineStr">
        <is>
          <t>contents|small|distance_to_river_km</t>
        </is>
      </c>
    </row>
    <row r="5061">
      <c r="B5061" s="18" t="inlineStr">
        <is>
          <t>contents|small|distance_to_river_km|2.78</t>
        </is>
      </c>
      <c r="C5061" s="18" t="inlineStr">
        <is>
          <t>contents</t>
        </is>
      </c>
      <c r="D5061" s="18" t="inlineStr">
        <is>
          <t>small</t>
        </is>
      </c>
      <c r="E5061" s="18" t="inlineStr">
        <is>
          <t>distance_to_river_km</t>
        </is>
      </c>
      <c r="F5061" s="18" t="inlineStr">
        <is>
          <t>spline value</t>
        </is>
      </c>
      <c r="G5061" s="18" t="n"/>
      <c r="H5061" s="33" t="n">
        <v>2.78</v>
      </c>
      <c r="I5061" s="33" t="n"/>
      <c r="J5061" s="33" t="n"/>
      <c r="K5061" s="34" t="n">
        <v>-0.001326552324884194</v>
      </c>
      <c r="L5061" s="35">
        <f>IF(ISNUMBER(K5061),EXP(K5061),"")</f>
        <v/>
      </c>
      <c r="M5061" s="18" t="inlineStr">
        <is>
          <t>every value from 0.01 to 30 in steps of 0.01</t>
        </is>
      </c>
      <c r="N5061" s="18" t="inlineStr">
        <is>
          <t>contents|small|distance_to_river_km</t>
        </is>
      </c>
    </row>
    <row r="5062">
      <c r="B5062" s="18" t="inlineStr">
        <is>
          <t>contents|small|distance_to_river_km|2.79</t>
        </is>
      </c>
      <c r="C5062" s="18" t="inlineStr">
        <is>
          <t>contents</t>
        </is>
      </c>
      <c r="D5062" s="18" t="inlineStr">
        <is>
          <t>small</t>
        </is>
      </c>
      <c r="E5062" s="18" t="inlineStr">
        <is>
          <t>distance_to_river_km</t>
        </is>
      </c>
      <c r="F5062" s="18" t="inlineStr">
        <is>
          <t>spline value</t>
        </is>
      </c>
      <c r="G5062" s="18" t="n"/>
      <c r="H5062" s="33" t="n">
        <v>2.79</v>
      </c>
      <c r="I5062" s="33" t="n"/>
      <c r="J5062" s="33" t="n"/>
      <c r="K5062" s="34" t="n">
        <v>-0.001307164809294421</v>
      </c>
      <c r="L5062" s="35">
        <f>IF(ISNUMBER(K5062),EXP(K5062),"")</f>
        <v/>
      </c>
      <c r="M5062" s="18" t="inlineStr">
        <is>
          <t>every value from 0.01 to 30 in steps of 0.01</t>
        </is>
      </c>
      <c r="N5062" s="18" t="inlineStr">
        <is>
          <t>contents|small|distance_to_river_km</t>
        </is>
      </c>
    </row>
    <row r="5063">
      <c r="B5063" s="18" t="inlineStr">
        <is>
          <t>contents|small|distance_to_river_km|2.80</t>
        </is>
      </c>
      <c r="C5063" s="18" t="inlineStr">
        <is>
          <t>contents</t>
        </is>
      </c>
      <c r="D5063" s="18" t="inlineStr">
        <is>
          <t>small</t>
        </is>
      </c>
      <c r="E5063" s="18" t="inlineStr">
        <is>
          <t>distance_to_river_km</t>
        </is>
      </c>
      <c r="F5063" s="18" t="inlineStr">
        <is>
          <t>spline value</t>
        </is>
      </c>
      <c r="G5063" s="18" t="n"/>
      <c r="H5063" s="33" t="n">
        <v>2.8</v>
      </c>
      <c r="I5063" s="33" t="n"/>
      <c r="J5063" s="33" t="n"/>
      <c r="K5063" s="34" t="n">
        <v>-0.001288938768972038</v>
      </c>
      <c r="L5063" s="35">
        <f>IF(ISNUMBER(K5063),EXP(K5063),"")</f>
        <v/>
      </c>
      <c r="M5063" s="18" t="inlineStr">
        <is>
          <t>every value from 0.01 to 30 in steps of 0.01</t>
        </is>
      </c>
      <c r="N5063" s="18" t="inlineStr">
        <is>
          <t>contents|small|distance_to_river_km</t>
        </is>
      </c>
    </row>
    <row r="5064">
      <c r="B5064" s="18" t="inlineStr">
        <is>
          <t>contents|small|distance_to_river_km|2.81</t>
        </is>
      </c>
      <c r="C5064" s="18" t="inlineStr">
        <is>
          <t>contents</t>
        </is>
      </c>
      <c r="D5064" s="18" t="inlineStr">
        <is>
          <t>small</t>
        </is>
      </c>
      <c r="E5064" s="18" t="inlineStr">
        <is>
          <t>distance_to_river_km</t>
        </is>
      </c>
      <c r="F5064" s="18" t="inlineStr">
        <is>
          <t>spline value</t>
        </is>
      </c>
      <c r="G5064" s="18" t="n"/>
      <c r="H5064" s="33" t="n">
        <v>2.81</v>
      </c>
      <c r="I5064" s="33" t="n"/>
      <c r="J5064" s="33" t="n"/>
      <c r="K5064" s="34" t="n">
        <v>-0.001271864524934957</v>
      </c>
      <c r="L5064" s="35">
        <f>IF(ISNUMBER(K5064),EXP(K5064),"")</f>
        <v/>
      </c>
      <c r="M5064" s="18" t="inlineStr">
        <is>
          <t>every value from 0.01 to 30 in steps of 0.01</t>
        </is>
      </c>
      <c r="N5064" s="18" t="inlineStr">
        <is>
          <t>contents|small|distance_to_river_km</t>
        </is>
      </c>
    </row>
    <row r="5065">
      <c r="B5065" s="18" t="inlineStr">
        <is>
          <t>contents|small|distance_to_river_km|2.82</t>
        </is>
      </c>
      <c r="C5065" s="18" t="inlineStr">
        <is>
          <t>contents</t>
        </is>
      </c>
      <c r="D5065" s="18" t="inlineStr">
        <is>
          <t>small</t>
        </is>
      </c>
      <c r="E5065" s="18" t="inlineStr">
        <is>
          <t>distance_to_river_km</t>
        </is>
      </c>
      <c r="F5065" s="18" t="inlineStr">
        <is>
          <t>spline value</t>
        </is>
      </c>
      <c r="G5065" s="18" t="n"/>
      <c r="H5065" s="33" t="n">
        <v>2.82</v>
      </c>
      <c r="I5065" s="33" t="n"/>
      <c r="J5065" s="33" t="n"/>
      <c r="K5065" s="34" t="n">
        <v>-0.001255932398201089</v>
      </c>
      <c r="L5065" s="35">
        <f>IF(ISNUMBER(K5065),EXP(K5065),"")</f>
        <v/>
      </c>
      <c r="M5065" s="18" t="inlineStr">
        <is>
          <t>every value from 0.01 to 30 in steps of 0.01</t>
        </is>
      </c>
      <c r="N5065" s="18" t="inlineStr">
        <is>
          <t>contents|small|distance_to_river_km</t>
        </is>
      </c>
    </row>
    <row r="5066">
      <c r="B5066" s="18" t="inlineStr">
        <is>
          <t>contents|small|distance_to_river_km|2.83</t>
        </is>
      </c>
      <c r="C5066" s="18" t="inlineStr">
        <is>
          <t>contents</t>
        </is>
      </c>
      <c r="D5066" s="18" t="inlineStr">
        <is>
          <t>small</t>
        </is>
      </c>
      <c r="E5066" s="18" t="inlineStr">
        <is>
          <t>distance_to_river_km</t>
        </is>
      </c>
      <c r="F5066" s="18" t="inlineStr">
        <is>
          <t>spline value</t>
        </is>
      </c>
      <c r="G5066" s="18" t="n"/>
      <c r="H5066" s="33" t="n">
        <v>2.83</v>
      </c>
      <c r="I5066" s="33" t="n"/>
      <c r="J5066" s="33" t="n"/>
      <c r="K5066" s="34" t="n">
        <v>-0.001241132709788347</v>
      </c>
      <c r="L5066" s="35">
        <f>IF(ISNUMBER(K5066),EXP(K5066),"")</f>
        <v/>
      </c>
      <c r="M5066" s="18" t="inlineStr">
        <is>
          <t>every value from 0.01 to 30 in steps of 0.01</t>
        </is>
      </c>
      <c r="N5066" s="18" t="inlineStr">
        <is>
          <t>contents|small|distance_to_river_km</t>
        </is>
      </c>
    </row>
    <row r="5067">
      <c r="B5067" s="18" t="inlineStr">
        <is>
          <t>contents|small|distance_to_river_km|2.84</t>
        </is>
      </c>
      <c r="C5067" s="18" t="inlineStr">
        <is>
          <t>contents</t>
        </is>
      </c>
      <c r="D5067" s="18" t="inlineStr">
        <is>
          <t>small</t>
        </is>
      </c>
      <c r="E5067" s="18" t="inlineStr">
        <is>
          <t>distance_to_river_km</t>
        </is>
      </c>
      <c r="F5067" s="18" t="inlineStr">
        <is>
          <t>spline value</t>
        </is>
      </c>
      <c r="G5067" s="18" t="n"/>
      <c r="H5067" s="33" t="n">
        <v>2.84</v>
      </c>
      <c r="I5067" s="33" t="n"/>
      <c r="J5067" s="33" t="n"/>
      <c r="K5067" s="34" t="n">
        <v>-0.001227455780714642</v>
      </c>
      <c r="L5067" s="35">
        <f>IF(ISNUMBER(K5067),EXP(K5067),"")</f>
        <v/>
      </c>
      <c r="M5067" s="18" t="inlineStr">
        <is>
          <t>every value from 0.01 to 30 in steps of 0.01</t>
        </is>
      </c>
      <c r="N5067" s="18" t="inlineStr">
        <is>
          <t>contents|small|distance_to_river_km</t>
        </is>
      </c>
    </row>
    <row r="5068">
      <c r="B5068" s="18" t="inlineStr">
        <is>
          <t>contents|small|distance_to_river_km|2.85</t>
        </is>
      </c>
      <c r="C5068" s="18" t="inlineStr">
        <is>
          <t>contents</t>
        </is>
      </c>
      <c r="D5068" s="18" t="inlineStr">
        <is>
          <t>small</t>
        </is>
      </c>
      <c r="E5068" s="18" t="inlineStr">
        <is>
          <t>distance_to_river_km</t>
        </is>
      </c>
      <c r="F5068" s="18" t="inlineStr">
        <is>
          <t>spline value</t>
        </is>
      </c>
      <c r="G5068" s="18" t="n"/>
      <c r="H5068" s="33" t="n">
        <v>2.85</v>
      </c>
      <c r="I5068" s="33" t="n"/>
      <c r="J5068" s="33" t="n"/>
      <c r="K5068" s="34" t="n">
        <v>-0.001214891931997886</v>
      </c>
      <c r="L5068" s="35">
        <f>IF(ISNUMBER(K5068),EXP(K5068),"")</f>
        <v/>
      </c>
      <c r="M5068" s="18" t="inlineStr">
        <is>
          <t>every value from 0.01 to 30 in steps of 0.01</t>
        </is>
      </c>
      <c r="N5068" s="18" t="inlineStr">
        <is>
          <t>contents|small|distance_to_river_km</t>
        </is>
      </c>
    </row>
    <row r="5069">
      <c r="B5069" s="18" t="inlineStr">
        <is>
          <t>contents|small|distance_to_river_km|2.86</t>
        </is>
      </c>
      <c r="C5069" s="18" t="inlineStr">
        <is>
          <t>contents</t>
        </is>
      </c>
      <c r="D5069" s="18" t="inlineStr">
        <is>
          <t>small</t>
        </is>
      </c>
      <c r="E5069" s="18" t="inlineStr">
        <is>
          <t>distance_to_river_km</t>
        </is>
      </c>
      <c r="F5069" s="18" t="inlineStr">
        <is>
          <t>spline value</t>
        </is>
      </c>
      <c r="G5069" s="18" t="n"/>
      <c r="H5069" s="33" t="n">
        <v>2.86</v>
      </c>
      <c r="I5069" s="33" t="n"/>
      <c r="J5069" s="33" t="n"/>
      <c r="K5069" s="34" t="n">
        <v>-0.00120343148465599</v>
      </c>
      <c r="L5069" s="35">
        <f>IF(ISNUMBER(K5069),EXP(K5069),"")</f>
        <v/>
      </c>
      <c r="M5069" s="18" t="inlineStr">
        <is>
          <t>every value from 0.01 to 30 in steps of 0.01</t>
        </is>
      </c>
      <c r="N5069" s="18" t="inlineStr">
        <is>
          <t>contents|small|distance_to_river_km</t>
        </is>
      </c>
    </row>
    <row r="5070">
      <c r="B5070" s="18" t="inlineStr">
        <is>
          <t>contents|small|distance_to_river_km|2.87</t>
        </is>
      </c>
      <c r="C5070" s="18" t="inlineStr">
        <is>
          <t>contents</t>
        </is>
      </c>
      <c r="D5070" s="18" t="inlineStr">
        <is>
          <t>small</t>
        </is>
      </c>
      <c r="E5070" s="18" t="inlineStr">
        <is>
          <t>distance_to_river_km</t>
        </is>
      </c>
      <c r="F5070" s="18" t="inlineStr">
        <is>
          <t>spline value</t>
        </is>
      </c>
      <c r="G5070" s="18" t="n"/>
      <c r="H5070" s="33" t="n">
        <v>2.87</v>
      </c>
      <c r="I5070" s="33" t="n"/>
      <c r="J5070" s="33" t="n"/>
      <c r="K5070" s="34" t="n">
        <v>-0.001193064759706866</v>
      </c>
      <c r="L5070" s="35">
        <f>IF(ISNUMBER(K5070),EXP(K5070),"")</f>
        <v/>
      </c>
      <c r="M5070" s="18" t="inlineStr">
        <is>
          <t>every value from 0.01 to 30 in steps of 0.01</t>
        </is>
      </c>
      <c r="N5070" s="18" t="inlineStr">
        <is>
          <t>contents|small|distance_to_river_km</t>
        </is>
      </c>
    </row>
    <row r="5071">
      <c r="B5071" s="18" t="inlineStr">
        <is>
          <t>contents|small|distance_to_river_km|2.88</t>
        </is>
      </c>
      <c r="C5071" s="18" t="inlineStr">
        <is>
          <t>contents</t>
        </is>
      </c>
      <c r="D5071" s="18" t="inlineStr">
        <is>
          <t>small</t>
        </is>
      </c>
      <c r="E5071" s="18" t="inlineStr">
        <is>
          <t>distance_to_river_km</t>
        </is>
      </c>
      <c r="F5071" s="18" t="inlineStr">
        <is>
          <t>spline value</t>
        </is>
      </c>
      <c r="G5071" s="18" t="n"/>
      <c r="H5071" s="33" t="n">
        <v>2.88</v>
      </c>
      <c r="I5071" s="33" t="n"/>
      <c r="J5071" s="33" t="n"/>
      <c r="K5071" s="34" t="n">
        <v>-0.001183782078168425</v>
      </c>
      <c r="L5071" s="35">
        <f>IF(ISNUMBER(K5071),EXP(K5071),"")</f>
        <v/>
      </c>
      <c r="M5071" s="18" t="inlineStr">
        <is>
          <t>every value from 0.01 to 30 in steps of 0.01</t>
        </is>
      </c>
      <c r="N5071" s="18" t="inlineStr">
        <is>
          <t>contents|small|distance_to_river_km</t>
        </is>
      </c>
    </row>
    <row r="5072">
      <c r="B5072" s="18" t="inlineStr">
        <is>
          <t>contents|small|distance_to_river_km|2.89</t>
        </is>
      </c>
      <c r="C5072" s="18" t="inlineStr">
        <is>
          <t>contents</t>
        </is>
      </c>
      <c r="D5072" s="18" t="inlineStr">
        <is>
          <t>small</t>
        </is>
      </c>
      <c r="E5072" s="18" t="inlineStr">
        <is>
          <t>distance_to_river_km</t>
        </is>
      </c>
      <c r="F5072" s="18" t="inlineStr">
        <is>
          <t>spline value</t>
        </is>
      </c>
      <c r="G5072" s="18" t="n"/>
      <c r="H5072" s="33" t="n">
        <v>2.89</v>
      </c>
      <c r="I5072" s="33" t="n"/>
      <c r="J5072" s="33" t="n"/>
      <c r="K5072" s="34" t="n">
        <v>-0.001175573761058581</v>
      </c>
      <c r="L5072" s="35">
        <f>IF(ISNUMBER(K5072),EXP(K5072),"")</f>
        <v/>
      </c>
      <c r="M5072" s="18" t="inlineStr">
        <is>
          <t>every value from 0.01 to 30 in steps of 0.01</t>
        </is>
      </c>
      <c r="N5072" s="18" t="inlineStr">
        <is>
          <t>contents|small|distance_to_river_km</t>
        </is>
      </c>
    </row>
    <row r="5073">
      <c r="B5073" s="18" t="inlineStr">
        <is>
          <t>contents|small|distance_to_river_km|2.90</t>
        </is>
      </c>
      <c r="C5073" s="18" t="inlineStr">
        <is>
          <t>contents</t>
        </is>
      </c>
      <c r="D5073" s="18" t="inlineStr">
        <is>
          <t>small</t>
        </is>
      </c>
      <c r="E5073" s="18" t="inlineStr">
        <is>
          <t>distance_to_river_km</t>
        </is>
      </c>
      <c r="F5073" s="18" t="inlineStr">
        <is>
          <t>spline value</t>
        </is>
      </c>
      <c r="G5073" s="18" t="n"/>
      <c r="H5073" s="33" t="n">
        <v>2.9</v>
      </c>
      <c r="I5073" s="33" t="n"/>
      <c r="J5073" s="33" t="n"/>
      <c r="K5073" s="34" t="n">
        <v>-0.001168430129395244</v>
      </c>
      <c r="L5073" s="35">
        <f>IF(ISNUMBER(K5073),EXP(K5073),"")</f>
        <v/>
      </c>
      <c r="M5073" s="18" t="inlineStr">
        <is>
          <t>every value from 0.01 to 30 in steps of 0.01</t>
        </is>
      </c>
      <c r="N5073" s="18" t="inlineStr">
        <is>
          <t>contents|small|distance_to_river_km</t>
        </is>
      </c>
    </row>
    <row r="5074">
      <c r="B5074" s="18" t="inlineStr">
        <is>
          <t>contents|small|distance_to_river_km|2.91</t>
        </is>
      </c>
      <c r="C5074" s="18" t="inlineStr">
        <is>
          <t>contents</t>
        </is>
      </c>
      <c r="D5074" s="18" t="inlineStr">
        <is>
          <t>small</t>
        </is>
      </c>
      <c r="E5074" s="18" t="inlineStr">
        <is>
          <t>distance_to_river_km</t>
        </is>
      </c>
      <c r="F5074" s="18" t="inlineStr">
        <is>
          <t>spline value</t>
        </is>
      </c>
      <c r="G5074" s="18" t="n"/>
      <c r="H5074" s="33" t="n">
        <v>2.91</v>
      </c>
      <c r="I5074" s="33" t="n"/>
      <c r="J5074" s="33" t="n"/>
      <c r="K5074" s="34" t="n">
        <v>-0.001162341504196326</v>
      </c>
      <c r="L5074" s="35">
        <f>IF(ISNUMBER(K5074),EXP(K5074),"")</f>
        <v/>
      </c>
      <c r="M5074" s="18" t="inlineStr">
        <is>
          <t>every value from 0.01 to 30 in steps of 0.01</t>
        </is>
      </c>
      <c r="N5074" s="18" t="inlineStr">
        <is>
          <t>contents|small|distance_to_river_km</t>
        </is>
      </c>
    </row>
    <row r="5075">
      <c r="B5075" s="18" t="inlineStr">
        <is>
          <t>contents|small|distance_to_river_km|2.92</t>
        </is>
      </c>
      <c r="C5075" s="18" t="inlineStr">
        <is>
          <t>contents</t>
        </is>
      </c>
      <c r="D5075" s="18" t="inlineStr">
        <is>
          <t>small</t>
        </is>
      </c>
      <c r="E5075" s="18" t="inlineStr">
        <is>
          <t>distance_to_river_km</t>
        </is>
      </c>
      <c r="F5075" s="18" t="inlineStr">
        <is>
          <t>spline value</t>
        </is>
      </c>
      <c r="G5075" s="18" t="n"/>
      <c r="H5075" s="33" t="n">
        <v>2.92</v>
      </c>
      <c r="I5075" s="33" t="n"/>
      <c r="J5075" s="33" t="n"/>
      <c r="K5075" s="34" t="n">
        <v>-0.001157298206479738</v>
      </c>
      <c r="L5075" s="35">
        <f>IF(ISNUMBER(K5075),EXP(K5075),"")</f>
        <v/>
      </c>
      <c r="M5075" s="18" t="inlineStr">
        <is>
          <t>every value from 0.01 to 30 in steps of 0.01</t>
        </is>
      </c>
      <c r="N5075" s="18" t="inlineStr">
        <is>
          <t>contents|small|distance_to_river_km</t>
        </is>
      </c>
    </row>
    <row r="5076">
      <c r="B5076" s="18" t="inlineStr">
        <is>
          <t>contents|small|distance_to_river_km|2.93</t>
        </is>
      </c>
      <c r="C5076" s="18" t="inlineStr">
        <is>
          <t>contents</t>
        </is>
      </c>
      <c r="D5076" s="18" t="inlineStr">
        <is>
          <t>small</t>
        </is>
      </c>
      <c r="E5076" s="18" t="inlineStr">
        <is>
          <t>distance_to_river_km</t>
        </is>
      </c>
      <c r="F5076" s="18" t="inlineStr">
        <is>
          <t>spline value</t>
        </is>
      </c>
      <c r="G5076" s="18" t="n"/>
      <c r="H5076" s="33" t="n">
        <v>2.93</v>
      </c>
      <c r="I5076" s="33" t="n"/>
      <c r="J5076" s="33" t="n"/>
      <c r="K5076" s="34" t="n">
        <v>-0.001153290557263393</v>
      </c>
      <c r="L5076" s="35">
        <f>IF(ISNUMBER(K5076),EXP(K5076),"")</f>
        <v/>
      </c>
      <c r="M5076" s="18" t="inlineStr">
        <is>
          <t>every value from 0.01 to 30 in steps of 0.01</t>
        </is>
      </c>
      <c r="N5076" s="18" t="inlineStr">
        <is>
          <t>contents|small|distance_to_river_km</t>
        </is>
      </c>
    </row>
    <row r="5077">
      <c r="B5077" s="18" t="inlineStr">
        <is>
          <t>contents|small|distance_to_river_km|2.94</t>
        </is>
      </c>
      <c r="C5077" s="18" t="inlineStr">
        <is>
          <t>contents</t>
        </is>
      </c>
      <c r="D5077" s="18" t="inlineStr">
        <is>
          <t>small</t>
        </is>
      </c>
      <c r="E5077" s="18" t="inlineStr">
        <is>
          <t>distance_to_river_km</t>
        </is>
      </c>
      <c r="F5077" s="18" t="inlineStr">
        <is>
          <t>spline value</t>
        </is>
      </c>
      <c r="G5077" s="18" t="n"/>
      <c r="H5077" s="33" t="n">
        <v>2.94</v>
      </c>
      <c r="I5077" s="33" t="n"/>
      <c r="J5077" s="33" t="n"/>
      <c r="K5077" s="34" t="n">
        <v>-0.001150308877565202</v>
      </c>
      <c r="L5077" s="35">
        <f>IF(ISNUMBER(K5077),EXP(K5077),"")</f>
        <v/>
      </c>
      <c r="M5077" s="18" t="inlineStr">
        <is>
          <t>every value from 0.01 to 30 in steps of 0.01</t>
        </is>
      </c>
      <c r="N5077" s="18" t="inlineStr">
        <is>
          <t>contents|small|distance_to_river_km</t>
        </is>
      </c>
    </row>
    <row r="5078">
      <c r="B5078" s="18" t="inlineStr">
        <is>
          <t>contents|small|distance_to_river_km|2.95</t>
        </is>
      </c>
      <c r="C5078" s="18" t="inlineStr">
        <is>
          <t>contents</t>
        </is>
      </c>
      <c r="D5078" s="18" t="inlineStr">
        <is>
          <t>small</t>
        </is>
      </c>
      <c r="E5078" s="18" t="inlineStr">
        <is>
          <t>distance_to_river_km</t>
        </is>
      </c>
      <c r="F5078" s="18" t="inlineStr">
        <is>
          <t>spline value</t>
        </is>
      </c>
      <c r="G5078" s="18" t="n"/>
      <c r="H5078" s="33" t="n">
        <v>2.95</v>
      </c>
      <c r="I5078" s="33" t="n"/>
      <c r="J5078" s="33" t="n"/>
      <c r="K5078" s="34" t="n">
        <v>-0.001148343488403077</v>
      </c>
      <c r="L5078" s="35">
        <f>IF(ISNUMBER(K5078),EXP(K5078),"")</f>
        <v/>
      </c>
      <c r="M5078" s="18" t="inlineStr">
        <is>
          <t>every value from 0.01 to 30 in steps of 0.01</t>
        </is>
      </c>
      <c r="N5078" s="18" t="inlineStr">
        <is>
          <t>contents|small|distance_to_river_km</t>
        </is>
      </c>
    </row>
    <row r="5079">
      <c r="B5079" s="18" t="inlineStr">
        <is>
          <t>contents|small|distance_to_river_km|2.96</t>
        </is>
      </c>
      <c r="C5079" s="18" t="inlineStr">
        <is>
          <t>contents</t>
        </is>
      </c>
      <c r="D5079" s="18" t="inlineStr">
        <is>
          <t>small</t>
        </is>
      </c>
      <c r="E5079" s="18" t="inlineStr">
        <is>
          <t>distance_to_river_km</t>
        </is>
      </c>
      <c r="F5079" s="18" t="inlineStr">
        <is>
          <t>spline value</t>
        </is>
      </c>
      <c r="G5079" s="18" t="n"/>
      <c r="H5079" s="33" t="n">
        <v>2.96</v>
      </c>
      <c r="I5079" s="33" t="n"/>
      <c r="J5079" s="33" t="n"/>
      <c r="K5079" s="34" t="n">
        <v>-0.00114738471079493</v>
      </c>
      <c r="L5079" s="35">
        <f>IF(ISNUMBER(K5079),EXP(K5079),"")</f>
        <v/>
      </c>
      <c r="M5079" s="18" t="inlineStr">
        <is>
          <t>every value from 0.01 to 30 in steps of 0.01</t>
        </is>
      </c>
      <c r="N5079" s="18" t="inlineStr">
        <is>
          <t>contents|small|distance_to_river_km</t>
        </is>
      </c>
    </row>
    <row r="5080">
      <c r="B5080" s="18" t="inlineStr">
        <is>
          <t>contents|small|distance_to_river_km|2.97</t>
        </is>
      </c>
      <c r="C5080" s="18" t="inlineStr">
        <is>
          <t>contents</t>
        </is>
      </c>
      <c r="D5080" s="18" t="inlineStr">
        <is>
          <t>small</t>
        </is>
      </c>
      <c r="E5080" s="18" t="inlineStr">
        <is>
          <t>distance_to_river_km</t>
        </is>
      </c>
      <c r="F5080" s="18" t="inlineStr">
        <is>
          <t>spline value</t>
        </is>
      </c>
      <c r="G5080" s="18" t="n"/>
      <c r="H5080" s="33" t="n">
        <v>2.97</v>
      </c>
      <c r="I5080" s="33" t="n"/>
      <c r="J5080" s="33" t="n"/>
      <c r="K5080" s="34" t="n">
        <v>-0.001147422865758672</v>
      </c>
      <c r="L5080" s="35">
        <f>IF(ISNUMBER(K5080),EXP(K5080),"")</f>
        <v/>
      </c>
      <c r="M5080" s="18" t="inlineStr">
        <is>
          <t>every value from 0.01 to 30 in steps of 0.01</t>
        </is>
      </c>
      <c r="N5080" s="18" t="inlineStr">
        <is>
          <t>contents|small|distance_to_river_km</t>
        </is>
      </c>
    </row>
    <row r="5081">
      <c r="B5081" s="18" t="inlineStr">
        <is>
          <t>contents|small|distance_to_river_km|2.98</t>
        </is>
      </c>
      <c r="C5081" s="18" t="inlineStr">
        <is>
          <t>contents</t>
        </is>
      </c>
      <c r="D5081" s="18" t="inlineStr">
        <is>
          <t>small</t>
        </is>
      </c>
      <c r="E5081" s="18" t="inlineStr">
        <is>
          <t>distance_to_river_km</t>
        </is>
      </c>
      <c r="F5081" s="18" t="inlineStr">
        <is>
          <t>spline value</t>
        </is>
      </c>
      <c r="G5081" s="18" t="n"/>
      <c r="H5081" s="33" t="n">
        <v>2.98</v>
      </c>
      <c r="I5081" s="33" t="n"/>
      <c r="J5081" s="33" t="n"/>
      <c r="K5081" s="34" t="n">
        <v>-0.001148448274312214</v>
      </c>
      <c r="L5081" s="35">
        <f>IF(ISNUMBER(K5081),EXP(K5081),"")</f>
        <v/>
      </c>
      <c r="M5081" s="18" t="inlineStr">
        <is>
          <t>every value from 0.01 to 30 in steps of 0.01</t>
        </is>
      </c>
      <c r="N5081" s="18" t="inlineStr">
        <is>
          <t>contents|small|distance_to_river_km</t>
        </is>
      </c>
    </row>
    <row r="5082">
      <c r="B5082" s="18" t="inlineStr">
        <is>
          <t>contents|small|distance_to_river_km|2.99</t>
        </is>
      </c>
      <c r="C5082" s="18" t="inlineStr">
        <is>
          <t>contents</t>
        </is>
      </c>
      <c r="D5082" s="18" t="inlineStr">
        <is>
          <t>small</t>
        </is>
      </c>
      <c r="E5082" s="18" t="inlineStr">
        <is>
          <t>distance_to_river_km</t>
        </is>
      </c>
      <c r="F5082" s="18" t="inlineStr">
        <is>
          <t>spline value</t>
        </is>
      </c>
      <c r="G5082" s="18" t="n"/>
      <c r="H5082" s="33" t="n">
        <v>2.99</v>
      </c>
      <c r="I5082" s="33" t="n"/>
      <c r="J5082" s="33" t="n"/>
      <c r="K5082" s="34" t="n">
        <v>-0.001150451257473471</v>
      </c>
      <c r="L5082" s="35">
        <f>IF(ISNUMBER(K5082),EXP(K5082),"")</f>
        <v/>
      </c>
      <c r="M5082" s="18" t="inlineStr">
        <is>
          <t>every value from 0.01 to 30 in steps of 0.01</t>
        </is>
      </c>
      <c r="N5082" s="18" t="inlineStr">
        <is>
          <t>contents|small|distance_to_river_km</t>
        </is>
      </c>
    </row>
    <row r="5083">
      <c r="B5083" s="18" t="inlineStr">
        <is>
          <t>contents|small|distance_to_river_km|3.00</t>
        </is>
      </c>
      <c r="C5083" s="18" t="inlineStr">
        <is>
          <t>contents</t>
        </is>
      </c>
      <c r="D5083" s="18" t="inlineStr">
        <is>
          <t>small</t>
        </is>
      </c>
      <c r="E5083" s="18" t="inlineStr">
        <is>
          <t>distance_to_river_km</t>
        </is>
      </c>
      <c r="F5083" s="18" t="inlineStr">
        <is>
          <t>spline value</t>
        </is>
      </c>
      <c r="G5083" s="18" t="n"/>
      <c r="H5083" s="33" t="n">
        <v>3</v>
      </c>
      <c r="I5083" s="33" t="n"/>
      <c r="J5083" s="33" t="n"/>
      <c r="K5083" s="34" t="n">
        <v>-0.001153422136260351</v>
      </c>
      <c r="L5083" s="35">
        <f>IF(ISNUMBER(K5083),EXP(K5083),"")</f>
        <v/>
      </c>
      <c r="M5083" s="18" t="inlineStr">
        <is>
          <t>every value from 0.01 to 30 in steps of 0.01</t>
        </is>
      </c>
      <c r="N5083" s="18" t="inlineStr">
        <is>
          <t>contents|small|distance_to_river_km</t>
        </is>
      </c>
    </row>
    <row r="5084">
      <c r="B5084" s="18" t="inlineStr">
        <is>
          <t>contents|small|distance_to_river_km|3.01</t>
        </is>
      </c>
      <c r="C5084" s="18" t="inlineStr">
        <is>
          <t>contents</t>
        </is>
      </c>
      <c r="D5084" s="18" t="inlineStr">
        <is>
          <t>small</t>
        </is>
      </c>
      <c r="E5084" s="18" t="inlineStr">
        <is>
          <t>distance_to_river_km</t>
        </is>
      </c>
      <c r="F5084" s="18" t="inlineStr">
        <is>
          <t>spline value</t>
        </is>
      </c>
      <c r="G5084" s="18" t="n"/>
      <c r="H5084" s="33" t="n">
        <v>3.01</v>
      </c>
      <c r="I5084" s="33" t="n"/>
      <c r="J5084" s="33" t="n"/>
      <c r="K5084" s="34" t="n">
        <v>-0.001157351231690767</v>
      </c>
      <c r="L5084" s="35">
        <f>IF(ISNUMBER(K5084),EXP(K5084),"")</f>
        <v/>
      </c>
      <c r="M5084" s="18" t="inlineStr">
        <is>
          <t>every value from 0.01 to 30 in steps of 0.01</t>
        </is>
      </c>
      <c r="N5084" s="18" t="inlineStr">
        <is>
          <t>contents|small|distance_to_river_km</t>
        </is>
      </c>
    </row>
    <row r="5085">
      <c r="B5085" s="18" t="inlineStr">
        <is>
          <t>contents|small|distance_to_river_km|3.02</t>
        </is>
      </c>
      <c r="C5085" s="18" t="inlineStr">
        <is>
          <t>contents</t>
        </is>
      </c>
      <c r="D5085" s="18" t="inlineStr">
        <is>
          <t>small</t>
        </is>
      </c>
      <c r="E5085" s="18" t="inlineStr">
        <is>
          <t>distance_to_river_km</t>
        </is>
      </c>
      <c r="F5085" s="18" t="inlineStr">
        <is>
          <t>spline value</t>
        </is>
      </c>
      <c r="G5085" s="18" t="n"/>
      <c r="H5085" s="33" t="n">
        <v>3.02</v>
      </c>
      <c r="I5085" s="33" t="n"/>
      <c r="J5085" s="33" t="n"/>
      <c r="K5085" s="34" t="n">
        <v>-0.001162228864782631</v>
      </c>
      <c r="L5085" s="35">
        <f>IF(ISNUMBER(K5085),EXP(K5085),"")</f>
        <v/>
      </c>
      <c r="M5085" s="18" t="inlineStr">
        <is>
          <t>every value from 0.01 to 30 in steps of 0.01</t>
        </is>
      </c>
      <c r="N5085" s="18" t="inlineStr">
        <is>
          <t>contents|small|distance_to_river_km</t>
        </is>
      </c>
    </row>
    <row r="5086">
      <c r="B5086" s="18" t="inlineStr">
        <is>
          <t>contents|small|distance_to_river_km|3.03</t>
        </is>
      </c>
      <c r="C5086" s="18" t="inlineStr">
        <is>
          <t>contents</t>
        </is>
      </c>
      <c r="D5086" s="18" t="inlineStr">
        <is>
          <t>small</t>
        </is>
      </c>
      <c r="E5086" s="18" t="inlineStr">
        <is>
          <t>distance_to_river_km</t>
        </is>
      </c>
      <c r="F5086" s="18" t="inlineStr">
        <is>
          <t>spline value</t>
        </is>
      </c>
      <c r="G5086" s="18" t="n"/>
      <c r="H5086" s="33" t="n">
        <v>3.03</v>
      </c>
      <c r="I5086" s="33" t="n"/>
      <c r="J5086" s="33" t="n"/>
      <c r="K5086" s="34" t="n">
        <v>-0.001168045356553855</v>
      </c>
      <c r="L5086" s="35">
        <f>IF(ISNUMBER(K5086),EXP(K5086),"")</f>
        <v/>
      </c>
      <c r="M5086" s="18" t="inlineStr">
        <is>
          <t>every value from 0.01 to 30 in steps of 0.01</t>
        </is>
      </c>
      <c r="N5086" s="18" t="inlineStr">
        <is>
          <t>contents|small|distance_to_river_km</t>
        </is>
      </c>
    </row>
    <row r="5087">
      <c r="B5087" s="18" t="inlineStr">
        <is>
          <t>contents|small|distance_to_river_km|3.04</t>
        </is>
      </c>
      <c r="C5087" s="18" t="inlineStr">
        <is>
          <t>contents</t>
        </is>
      </c>
      <c r="D5087" s="18" t="inlineStr">
        <is>
          <t>small</t>
        </is>
      </c>
      <c r="E5087" s="18" t="inlineStr">
        <is>
          <t>distance_to_river_km</t>
        </is>
      </c>
      <c r="F5087" s="18" t="inlineStr">
        <is>
          <t>spline value</t>
        </is>
      </c>
      <c r="G5087" s="18" t="n"/>
      <c r="H5087" s="33" t="n">
        <v>3.04</v>
      </c>
      <c r="I5087" s="33" t="n"/>
      <c r="J5087" s="33" t="n"/>
      <c r="K5087" s="34" t="n">
        <v>-0.00117479102802235</v>
      </c>
      <c r="L5087" s="35">
        <f>IF(ISNUMBER(K5087),EXP(K5087),"")</f>
        <v/>
      </c>
      <c r="M5087" s="18" t="inlineStr">
        <is>
          <t>every value from 0.01 to 30 in steps of 0.01</t>
        </is>
      </c>
      <c r="N5087" s="18" t="inlineStr">
        <is>
          <t>contents|small|distance_to_river_km</t>
        </is>
      </c>
    </row>
    <row r="5088">
      <c r="B5088" s="18" t="inlineStr">
        <is>
          <t>contents|small|distance_to_river_km|3.05</t>
        </is>
      </c>
      <c r="C5088" s="18" t="inlineStr">
        <is>
          <t>contents</t>
        </is>
      </c>
      <c r="D5088" s="18" t="inlineStr">
        <is>
          <t>small</t>
        </is>
      </c>
      <c r="E5088" s="18" t="inlineStr">
        <is>
          <t>distance_to_river_km</t>
        </is>
      </c>
      <c r="F5088" s="18" t="inlineStr">
        <is>
          <t>spline value</t>
        </is>
      </c>
      <c r="G5088" s="18" t="n"/>
      <c r="H5088" s="33" t="n">
        <v>3.05</v>
      </c>
      <c r="I5088" s="33" t="n"/>
      <c r="J5088" s="33" t="n"/>
      <c r="K5088" s="34" t="n">
        <v>-0.001182456200206029</v>
      </c>
      <c r="L5088" s="35">
        <f>IF(ISNUMBER(K5088),EXP(K5088),"")</f>
        <v/>
      </c>
      <c r="M5088" s="18" t="inlineStr">
        <is>
          <t>every value from 0.01 to 30 in steps of 0.01</t>
        </is>
      </c>
      <c r="N5088" s="18" t="inlineStr">
        <is>
          <t>contents|small|distance_to_river_km</t>
        </is>
      </c>
    </row>
    <row r="5089">
      <c r="B5089" s="18" t="inlineStr">
        <is>
          <t>contents|small|distance_to_river_km|3.06</t>
        </is>
      </c>
      <c r="C5089" s="18" t="inlineStr">
        <is>
          <t>contents</t>
        </is>
      </c>
      <c r="D5089" s="18" t="inlineStr">
        <is>
          <t>small</t>
        </is>
      </c>
      <c r="E5089" s="18" t="inlineStr">
        <is>
          <t>distance_to_river_km</t>
        </is>
      </c>
      <c r="F5089" s="18" t="inlineStr">
        <is>
          <t>spline value</t>
        </is>
      </c>
      <c r="G5089" s="18" t="n"/>
      <c r="H5089" s="33" t="n">
        <v>3.06</v>
      </c>
      <c r="I5089" s="33" t="n"/>
      <c r="J5089" s="33" t="n"/>
      <c r="K5089" s="34" t="n">
        <v>-0.001191031194122802</v>
      </c>
      <c r="L5089" s="35">
        <f>IF(ISNUMBER(K5089),EXP(K5089),"")</f>
        <v/>
      </c>
      <c r="M5089" s="18" t="inlineStr">
        <is>
          <t>every value from 0.01 to 30 in steps of 0.01</t>
        </is>
      </c>
      <c r="N5089" s="18" t="inlineStr">
        <is>
          <t>contents|small|distance_to_river_km</t>
        </is>
      </c>
    </row>
    <row r="5090">
      <c r="B5090" s="18" t="inlineStr">
        <is>
          <t>contents|small|distance_to_river_km|3.07</t>
        </is>
      </c>
      <c r="C5090" s="18" t="inlineStr">
        <is>
          <t>contents</t>
        </is>
      </c>
      <c r="D5090" s="18" t="inlineStr">
        <is>
          <t>small</t>
        </is>
      </c>
      <c r="E5090" s="18" t="inlineStr">
        <is>
          <t>distance_to_river_km</t>
        </is>
      </c>
      <c r="F5090" s="18" t="inlineStr">
        <is>
          <t>spline value</t>
        </is>
      </c>
      <c r="G5090" s="18" t="n"/>
      <c r="H5090" s="33" t="n">
        <v>3.07</v>
      </c>
      <c r="I5090" s="33" t="n"/>
      <c r="J5090" s="33" t="n"/>
      <c r="K5090" s="34" t="n">
        <v>-0.001200506330790581</v>
      </c>
      <c r="L5090" s="35">
        <f>IF(ISNUMBER(K5090),EXP(K5090),"")</f>
        <v/>
      </c>
      <c r="M5090" s="18" t="inlineStr">
        <is>
          <t>every value from 0.01 to 30 in steps of 0.01</t>
        </is>
      </c>
      <c r="N5090" s="18" t="inlineStr">
        <is>
          <t>contents|small|distance_to_river_km</t>
        </is>
      </c>
    </row>
    <row r="5091">
      <c r="B5091" s="18" t="inlineStr">
        <is>
          <t>contents|small|distance_to_river_km|3.08</t>
        </is>
      </c>
      <c r="C5091" s="18" t="inlineStr">
        <is>
          <t>contents</t>
        </is>
      </c>
      <c r="D5091" s="18" t="inlineStr">
        <is>
          <t>small</t>
        </is>
      </c>
      <c r="E5091" s="18" t="inlineStr">
        <is>
          <t>distance_to_river_km</t>
        </is>
      </c>
      <c r="F5091" s="18" t="inlineStr">
        <is>
          <t>spline value</t>
        </is>
      </c>
      <c r="G5091" s="18" t="n"/>
      <c r="H5091" s="33" t="n">
        <v>3.08</v>
      </c>
      <c r="I5091" s="33" t="n"/>
      <c r="J5091" s="33" t="n"/>
      <c r="K5091" s="34" t="n">
        <v>-0.001210871931227279</v>
      </c>
      <c r="L5091" s="35">
        <f>IF(ISNUMBER(K5091),EXP(K5091),"")</f>
        <v/>
      </c>
      <c r="M5091" s="18" t="inlineStr">
        <is>
          <t>every value from 0.01 to 30 in steps of 0.01</t>
        </is>
      </c>
      <c r="N5091" s="18" t="inlineStr">
        <is>
          <t>contents|small|distance_to_river_km</t>
        </is>
      </c>
    </row>
    <row r="5092">
      <c r="B5092" s="18" t="inlineStr">
        <is>
          <t>contents|small|distance_to_river_km|3.09</t>
        </is>
      </c>
      <c r="C5092" s="18" t="inlineStr">
        <is>
          <t>contents</t>
        </is>
      </c>
      <c r="D5092" s="18" t="inlineStr">
        <is>
          <t>small</t>
        </is>
      </c>
      <c r="E5092" s="18" t="inlineStr">
        <is>
          <t>distance_to_river_km</t>
        </is>
      </c>
      <c r="F5092" s="18" t="inlineStr">
        <is>
          <t>spline value</t>
        </is>
      </c>
      <c r="G5092" s="18" t="n"/>
      <c r="H5092" s="33" t="n">
        <v>3.09</v>
      </c>
      <c r="I5092" s="33" t="n"/>
      <c r="J5092" s="33" t="n"/>
      <c r="K5092" s="34" t="n">
        <v>-0.001222118316450806</v>
      </c>
      <c r="L5092" s="35">
        <f>IF(ISNUMBER(K5092),EXP(K5092),"")</f>
        <v/>
      </c>
      <c r="M5092" s="18" t="inlineStr">
        <is>
          <t>every value from 0.01 to 30 in steps of 0.01</t>
        </is>
      </c>
      <c r="N5092" s="18" t="inlineStr">
        <is>
          <t>contents|small|distance_to_river_km</t>
        </is>
      </c>
    </row>
    <row r="5093">
      <c r="B5093" s="18" t="inlineStr">
        <is>
          <t>contents|small|distance_to_river_km|3.10</t>
        </is>
      </c>
      <c r="C5093" s="18" t="inlineStr">
        <is>
          <t>contents</t>
        </is>
      </c>
      <c r="D5093" s="18" t="inlineStr">
        <is>
          <t>small</t>
        </is>
      </c>
      <c r="E5093" s="18" t="inlineStr">
        <is>
          <t>distance_to_river_km</t>
        </is>
      </c>
      <c r="F5093" s="18" t="inlineStr">
        <is>
          <t>spline value</t>
        </is>
      </c>
      <c r="G5093" s="18" t="n"/>
      <c r="H5093" s="33" t="n">
        <v>3.1</v>
      </c>
      <c r="I5093" s="33" t="n"/>
      <c r="J5093" s="33" t="n"/>
      <c r="K5093" s="34" t="n">
        <v>-0.001234235807479076</v>
      </c>
      <c r="L5093" s="35">
        <f>IF(ISNUMBER(K5093),EXP(K5093),"")</f>
        <v/>
      </c>
      <c r="M5093" s="18" t="inlineStr">
        <is>
          <t>every value from 0.01 to 30 in steps of 0.01</t>
        </is>
      </c>
      <c r="N5093" s="18" t="inlineStr">
        <is>
          <t>contents|small|distance_to_river_km</t>
        </is>
      </c>
    </row>
    <row r="5094">
      <c r="B5094" s="18" t="inlineStr">
        <is>
          <t>contents|small|distance_to_river_km|3.11</t>
        </is>
      </c>
      <c r="C5094" s="18" t="inlineStr">
        <is>
          <t>contents</t>
        </is>
      </c>
      <c r="D5094" s="18" t="inlineStr">
        <is>
          <t>small</t>
        </is>
      </c>
      <c r="E5094" s="18" t="inlineStr">
        <is>
          <t>distance_to_river_km</t>
        </is>
      </c>
      <c r="F5094" s="18" t="inlineStr">
        <is>
          <t>spline value</t>
        </is>
      </c>
      <c r="G5094" s="18" t="n"/>
      <c r="H5094" s="33" t="n">
        <v>3.11</v>
      </c>
      <c r="I5094" s="33" t="n"/>
      <c r="J5094" s="33" t="n"/>
      <c r="K5094" s="34" t="n">
        <v>-0.001247214725329998</v>
      </c>
      <c r="L5094" s="35">
        <f>IF(ISNUMBER(K5094),EXP(K5094),"")</f>
        <v/>
      </c>
      <c r="M5094" s="18" t="inlineStr">
        <is>
          <t>every value from 0.01 to 30 in steps of 0.01</t>
        </is>
      </c>
      <c r="N5094" s="18" t="inlineStr">
        <is>
          <t>contents|small|distance_to_river_km</t>
        </is>
      </c>
    </row>
    <row r="5095">
      <c r="B5095" s="18" t="inlineStr">
        <is>
          <t>contents|small|distance_to_river_km|3.12</t>
        </is>
      </c>
      <c r="C5095" s="18" t="inlineStr">
        <is>
          <t>contents</t>
        </is>
      </c>
      <c r="D5095" s="18" t="inlineStr">
        <is>
          <t>small</t>
        </is>
      </c>
      <c r="E5095" s="18" t="inlineStr">
        <is>
          <t>distance_to_river_km</t>
        </is>
      </c>
      <c r="F5095" s="18" t="inlineStr">
        <is>
          <t>spline value</t>
        </is>
      </c>
      <c r="G5095" s="18" t="n"/>
      <c r="H5095" s="33" t="n">
        <v>3.12</v>
      </c>
      <c r="I5095" s="33" t="n"/>
      <c r="J5095" s="33" t="n"/>
      <c r="K5095" s="34" t="n">
        <v>-0.001261045391021487</v>
      </c>
      <c r="L5095" s="35">
        <f>IF(ISNUMBER(K5095),EXP(K5095),"")</f>
        <v/>
      </c>
      <c r="M5095" s="18" t="inlineStr">
        <is>
          <t>every value from 0.01 to 30 in steps of 0.01</t>
        </is>
      </c>
      <c r="N5095" s="18" t="inlineStr">
        <is>
          <t>contents|small|distance_to_river_km</t>
        </is>
      </c>
    </row>
    <row r="5096">
      <c r="B5096" s="18" t="inlineStr">
        <is>
          <t>contents|small|distance_to_river_km|3.13</t>
        </is>
      </c>
      <c r="C5096" s="18" t="inlineStr">
        <is>
          <t>contents</t>
        </is>
      </c>
      <c r="D5096" s="18" t="inlineStr">
        <is>
          <t>small</t>
        </is>
      </c>
      <c r="E5096" s="18" t="inlineStr">
        <is>
          <t>distance_to_river_km</t>
        </is>
      </c>
      <c r="F5096" s="18" t="inlineStr">
        <is>
          <t>spline value</t>
        </is>
      </c>
      <c r="G5096" s="18" t="n"/>
      <c r="H5096" s="33" t="n">
        <v>3.13</v>
      </c>
      <c r="I5096" s="33" t="n"/>
      <c r="J5096" s="33" t="n"/>
      <c r="K5096" s="34" t="n">
        <v>-0.001275718125571451</v>
      </c>
      <c r="L5096" s="35">
        <f>IF(ISNUMBER(K5096),EXP(K5096),"")</f>
        <v/>
      </c>
      <c r="M5096" s="18" t="inlineStr">
        <is>
          <t>every value from 0.01 to 30 in steps of 0.01</t>
        </is>
      </c>
      <c r="N5096" s="18" t="inlineStr">
        <is>
          <t>contents|small|distance_to_river_km</t>
        </is>
      </c>
    </row>
    <row r="5097">
      <c r="B5097" s="18" t="inlineStr">
        <is>
          <t>contents|small|distance_to_river_km|3.14</t>
        </is>
      </c>
      <c r="C5097" s="18" t="inlineStr">
        <is>
          <t>contents</t>
        </is>
      </c>
      <c r="D5097" s="18" t="inlineStr">
        <is>
          <t>small</t>
        </is>
      </c>
      <c r="E5097" s="18" t="inlineStr">
        <is>
          <t>distance_to_river_km</t>
        </is>
      </c>
      <c r="F5097" s="18" t="inlineStr">
        <is>
          <t>spline value</t>
        </is>
      </c>
      <c r="G5097" s="18" t="n"/>
      <c r="H5097" s="33" t="n">
        <v>3.14</v>
      </c>
      <c r="I5097" s="33" t="n"/>
      <c r="J5097" s="33" t="n"/>
      <c r="K5097" s="34" t="n">
        <v>-0.001291223249997804</v>
      </c>
      <c r="L5097" s="35">
        <f>IF(ISNUMBER(K5097),EXP(K5097),"")</f>
        <v/>
      </c>
      <c r="M5097" s="18" t="inlineStr">
        <is>
          <t>every value from 0.01 to 30 in steps of 0.01</t>
        </is>
      </c>
      <c r="N5097" s="18" t="inlineStr">
        <is>
          <t>contents|small|distance_to_river_km</t>
        </is>
      </c>
    </row>
    <row r="5098">
      <c r="B5098" s="18" t="inlineStr">
        <is>
          <t>contents|small|distance_to_river_km|3.15</t>
        </is>
      </c>
      <c r="C5098" s="18" t="inlineStr">
        <is>
          <t>contents</t>
        </is>
      </c>
      <c r="D5098" s="18" t="inlineStr">
        <is>
          <t>small</t>
        </is>
      </c>
      <c r="E5098" s="18" t="inlineStr">
        <is>
          <t>distance_to_river_km</t>
        </is>
      </c>
      <c r="F5098" s="18" t="inlineStr">
        <is>
          <t>spline value</t>
        </is>
      </c>
      <c r="G5098" s="18" t="n"/>
      <c r="H5098" s="33" t="n">
        <v>3.15</v>
      </c>
      <c r="I5098" s="33" t="n"/>
      <c r="J5098" s="33" t="n"/>
      <c r="K5098" s="34" t="n">
        <v>-0.001307551085318457</v>
      </c>
      <c r="L5098" s="35">
        <f>IF(ISNUMBER(K5098),EXP(K5098),"")</f>
        <v/>
      </c>
      <c r="M5098" s="18" t="inlineStr">
        <is>
          <t>every value from 0.01 to 30 in steps of 0.01</t>
        </is>
      </c>
      <c r="N5098" s="18" t="inlineStr">
        <is>
          <t>contents|small|distance_to_river_km</t>
        </is>
      </c>
    </row>
    <row r="5099">
      <c r="B5099" s="18" t="inlineStr">
        <is>
          <t>contents|small|distance_to_river_km|3.16</t>
        </is>
      </c>
      <c r="C5099" s="18" t="inlineStr">
        <is>
          <t>contents</t>
        </is>
      </c>
      <c r="D5099" s="18" t="inlineStr">
        <is>
          <t>small</t>
        </is>
      </c>
      <c r="E5099" s="18" t="inlineStr">
        <is>
          <t>distance_to_river_km</t>
        </is>
      </c>
      <c r="F5099" s="18" t="inlineStr">
        <is>
          <t>spline value</t>
        </is>
      </c>
      <c r="G5099" s="18" t="n"/>
      <c r="H5099" s="33" t="n">
        <v>3.16</v>
      </c>
      <c r="I5099" s="33" t="n"/>
      <c r="J5099" s="33" t="n"/>
      <c r="K5099" s="34" t="n">
        <v>-0.001324691952551323</v>
      </c>
      <c r="L5099" s="35">
        <f>IF(ISNUMBER(K5099),EXP(K5099),"")</f>
        <v/>
      </c>
      <c r="M5099" s="18" t="inlineStr">
        <is>
          <t>every value from 0.01 to 30 in steps of 0.01</t>
        </is>
      </c>
      <c r="N5099" s="18" t="inlineStr">
        <is>
          <t>contents|small|distance_to_river_km</t>
        </is>
      </c>
    </row>
    <row r="5100">
      <c r="B5100" s="18" t="inlineStr">
        <is>
          <t>contents|small|distance_to_river_km|3.17</t>
        </is>
      </c>
      <c r="C5100" s="18" t="inlineStr">
        <is>
          <t>contents</t>
        </is>
      </c>
      <c r="D5100" s="18" t="inlineStr">
        <is>
          <t>small</t>
        </is>
      </c>
      <c r="E5100" s="18" t="inlineStr">
        <is>
          <t>distance_to_river_km</t>
        </is>
      </c>
      <c r="F5100" s="18" t="inlineStr">
        <is>
          <t>spline value</t>
        </is>
      </c>
      <c r="G5100" s="18" t="n"/>
      <c r="H5100" s="33" t="n">
        <v>3.17</v>
      </c>
      <c r="I5100" s="33" t="n"/>
      <c r="J5100" s="33" t="n"/>
      <c r="K5100" s="34" t="n">
        <v>-0.001342636172714312</v>
      </c>
      <c r="L5100" s="35">
        <f>IF(ISNUMBER(K5100),EXP(K5100),"")</f>
        <v/>
      </c>
      <c r="M5100" s="18" t="inlineStr">
        <is>
          <t>every value from 0.01 to 30 in steps of 0.01</t>
        </is>
      </c>
      <c r="N5100" s="18" t="inlineStr">
        <is>
          <t>contents|small|distance_to_river_km</t>
        </is>
      </c>
    </row>
    <row r="5101">
      <c r="B5101" s="18" t="inlineStr">
        <is>
          <t>contents|small|distance_to_river_km|3.18</t>
        </is>
      </c>
      <c r="C5101" s="18" t="inlineStr">
        <is>
          <t>contents</t>
        </is>
      </c>
      <c r="D5101" s="18" t="inlineStr">
        <is>
          <t>small</t>
        </is>
      </c>
      <c r="E5101" s="18" t="inlineStr">
        <is>
          <t>distance_to_river_km</t>
        </is>
      </c>
      <c r="F5101" s="18" t="inlineStr">
        <is>
          <t>spline value</t>
        </is>
      </c>
      <c r="G5101" s="18" t="n"/>
      <c r="H5101" s="33" t="n">
        <v>3.18</v>
      </c>
      <c r="I5101" s="33" t="n"/>
      <c r="J5101" s="33" t="n"/>
      <c r="K5101" s="34" t="n">
        <v>-0.001361374066825337</v>
      </c>
      <c r="L5101" s="35">
        <f>IF(ISNUMBER(K5101),EXP(K5101),"")</f>
        <v/>
      </c>
      <c r="M5101" s="18" t="inlineStr">
        <is>
          <t>every value from 0.01 to 30 in steps of 0.01</t>
        </is>
      </c>
      <c r="N5101" s="18" t="inlineStr">
        <is>
          <t>contents|small|distance_to_river_km</t>
        </is>
      </c>
    </row>
    <row r="5102">
      <c r="B5102" s="18" t="inlineStr">
        <is>
          <t>contents|small|distance_to_river_km|3.19</t>
        </is>
      </c>
      <c r="C5102" s="18" t="inlineStr">
        <is>
          <t>contents</t>
        </is>
      </c>
      <c r="D5102" s="18" t="inlineStr">
        <is>
          <t>small</t>
        </is>
      </c>
      <c r="E5102" s="18" t="inlineStr">
        <is>
          <t>distance_to_river_km</t>
        </is>
      </c>
      <c r="F5102" s="18" t="inlineStr">
        <is>
          <t>spline value</t>
        </is>
      </c>
      <c r="G5102" s="18" t="n"/>
      <c r="H5102" s="33" t="n">
        <v>3.19</v>
      </c>
      <c r="I5102" s="33" t="n"/>
      <c r="J5102" s="33" t="n"/>
      <c r="K5102" s="34" t="n">
        <v>-0.001380895955902308</v>
      </c>
      <c r="L5102" s="35">
        <f>IF(ISNUMBER(K5102),EXP(K5102),"")</f>
        <v/>
      </c>
      <c r="M5102" s="18" t="inlineStr">
        <is>
          <t>every value from 0.01 to 30 in steps of 0.01</t>
        </is>
      </c>
      <c r="N5102" s="18" t="inlineStr">
        <is>
          <t>contents|small|distance_to_river_km</t>
        </is>
      </c>
    </row>
    <row r="5103">
      <c r="B5103" s="18" t="inlineStr">
        <is>
          <t>contents|small|distance_to_river_km|3.20</t>
        </is>
      </c>
      <c r="C5103" s="18" t="inlineStr">
        <is>
          <t>contents</t>
        </is>
      </c>
      <c r="D5103" s="18" t="inlineStr">
        <is>
          <t>small</t>
        </is>
      </c>
      <c r="E5103" s="18" t="inlineStr">
        <is>
          <t>distance_to_river_km</t>
        </is>
      </c>
      <c r="F5103" s="18" t="inlineStr">
        <is>
          <t>spline value</t>
        </is>
      </c>
      <c r="G5103" s="18" t="n"/>
      <c r="H5103" s="33" t="n">
        <v>3.2</v>
      </c>
      <c r="I5103" s="33" t="n"/>
      <c r="J5103" s="33" t="n"/>
      <c r="K5103" s="34" t="n">
        <v>-0.001401192160963139</v>
      </c>
      <c r="L5103" s="35">
        <f>IF(ISNUMBER(K5103),EXP(K5103),"")</f>
        <v/>
      </c>
      <c r="M5103" s="18" t="inlineStr">
        <is>
          <t>every value from 0.01 to 30 in steps of 0.01</t>
        </is>
      </c>
      <c r="N5103" s="18" t="inlineStr">
        <is>
          <t>contents|small|distance_to_river_km</t>
        </is>
      </c>
    </row>
    <row r="5104">
      <c r="B5104" s="18" t="inlineStr">
        <is>
          <t>contents|small|distance_to_river_km|3.21</t>
        </is>
      </c>
      <c r="C5104" s="18" t="inlineStr">
        <is>
          <t>contents</t>
        </is>
      </c>
      <c r="D5104" s="18" t="inlineStr">
        <is>
          <t>small</t>
        </is>
      </c>
      <c r="E5104" s="18" t="inlineStr">
        <is>
          <t>distance_to_river_km</t>
        </is>
      </c>
      <c r="F5104" s="18" t="inlineStr">
        <is>
          <t>spline value</t>
        </is>
      </c>
      <c r="G5104" s="18" t="n"/>
      <c r="H5104" s="33" t="n">
        <v>3.21</v>
      </c>
      <c r="I5104" s="33" t="n"/>
      <c r="J5104" s="33" t="n"/>
      <c r="K5104" s="34" t="n">
        <v>-0.001422253003025739</v>
      </c>
      <c r="L5104" s="35">
        <f>IF(ISNUMBER(K5104),EXP(K5104),"")</f>
        <v/>
      </c>
      <c r="M5104" s="18" t="inlineStr">
        <is>
          <t>every value from 0.01 to 30 in steps of 0.01</t>
        </is>
      </c>
      <c r="N5104" s="18" t="inlineStr">
        <is>
          <t>contents|small|distance_to_river_km</t>
        </is>
      </c>
    </row>
    <row r="5105">
      <c r="B5105" s="18" t="inlineStr">
        <is>
          <t>contents|small|distance_to_river_km|3.22</t>
        </is>
      </c>
      <c r="C5105" s="18" t="inlineStr">
        <is>
          <t>contents</t>
        </is>
      </c>
      <c r="D5105" s="18" t="inlineStr">
        <is>
          <t>small</t>
        </is>
      </c>
      <c r="E5105" s="18" t="inlineStr">
        <is>
          <t>distance_to_river_km</t>
        </is>
      </c>
      <c r="F5105" s="18" t="inlineStr">
        <is>
          <t>spline value</t>
        </is>
      </c>
      <c r="G5105" s="18" t="n"/>
      <c r="H5105" s="33" t="n">
        <v>3.22</v>
      </c>
      <c r="I5105" s="33" t="n"/>
      <c r="J5105" s="33" t="n"/>
      <c r="K5105" s="34" t="n">
        <v>-0.001444068803108022</v>
      </c>
      <c r="L5105" s="35">
        <f>IF(ISNUMBER(K5105),EXP(K5105),"")</f>
        <v/>
      </c>
      <c r="M5105" s="18" t="inlineStr">
        <is>
          <t>every value from 0.01 to 30 in steps of 0.01</t>
        </is>
      </c>
      <c r="N5105" s="18" t="inlineStr">
        <is>
          <t>contents|small|distance_to_river_km</t>
        </is>
      </c>
    </row>
    <row r="5106">
      <c r="B5106" s="18" t="inlineStr">
        <is>
          <t>contents|small|distance_to_river_km|3.23</t>
        </is>
      </c>
      <c r="C5106" s="18" t="inlineStr">
        <is>
          <t>contents</t>
        </is>
      </c>
      <c r="D5106" s="18" t="inlineStr">
        <is>
          <t>small</t>
        </is>
      </c>
      <c r="E5106" s="18" t="inlineStr">
        <is>
          <t>distance_to_river_km</t>
        </is>
      </c>
      <c r="F5106" s="18" t="inlineStr">
        <is>
          <t>spline value</t>
        </is>
      </c>
      <c r="G5106" s="18" t="n"/>
      <c r="H5106" s="33" t="n">
        <v>3.23</v>
      </c>
      <c r="I5106" s="33" t="n"/>
      <c r="J5106" s="33" t="n"/>
      <c r="K5106" s="34" t="n">
        <v>-0.001466629882227899</v>
      </c>
      <c r="L5106" s="35">
        <f>IF(ISNUMBER(K5106),EXP(K5106),"")</f>
        <v/>
      </c>
      <c r="M5106" s="18" t="inlineStr">
        <is>
          <t>every value from 0.01 to 30 in steps of 0.01</t>
        </is>
      </c>
      <c r="N5106" s="18" t="inlineStr">
        <is>
          <t>contents|small|distance_to_river_km</t>
        </is>
      </c>
    </row>
    <row r="5107">
      <c r="B5107" s="18" t="inlineStr">
        <is>
          <t>contents|small|distance_to_river_km|3.24</t>
        </is>
      </c>
      <c r="C5107" s="18" t="inlineStr">
        <is>
          <t>contents</t>
        </is>
      </c>
      <c r="D5107" s="18" t="inlineStr">
        <is>
          <t>small</t>
        </is>
      </c>
      <c r="E5107" s="18" t="inlineStr">
        <is>
          <t>distance_to_river_km</t>
        </is>
      </c>
      <c r="F5107" s="18" t="inlineStr">
        <is>
          <t>spline value</t>
        </is>
      </c>
      <c r="G5107" s="18" t="n"/>
      <c r="H5107" s="33" t="n">
        <v>3.24</v>
      </c>
      <c r="I5107" s="33" t="n"/>
      <c r="J5107" s="33" t="n"/>
      <c r="K5107" s="34" t="n">
        <v>-0.001489926561403283</v>
      </c>
      <c r="L5107" s="35">
        <f>IF(ISNUMBER(K5107),EXP(K5107),"")</f>
        <v/>
      </c>
      <c r="M5107" s="18" t="inlineStr">
        <is>
          <t>every value from 0.01 to 30 in steps of 0.01</t>
        </is>
      </c>
      <c r="N5107" s="18" t="inlineStr">
        <is>
          <t>contents|small|distance_to_river_km</t>
        </is>
      </c>
    </row>
    <row r="5108">
      <c r="B5108" s="18" t="inlineStr">
        <is>
          <t>contents|small|distance_to_river_km|3.25</t>
        </is>
      </c>
      <c r="C5108" s="18" t="inlineStr">
        <is>
          <t>contents</t>
        </is>
      </c>
      <c r="D5108" s="18" t="inlineStr">
        <is>
          <t>small</t>
        </is>
      </c>
      <c r="E5108" s="18" t="inlineStr">
        <is>
          <t>distance_to_river_km</t>
        </is>
      </c>
      <c r="F5108" s="18" t="inlineStr">
        <is>
          <t>spline value</t>
        </is>
      </c>
      <c r="G5108" s="18" t="n"/>
      <c r="H5108" s="33" t="n">
        <v>3.25</v>
      </c>
      <c r="I5108" s="33" t="n"/>
      <c r="J5108" s="33" t="n"/>
      <c r="K5108" s="34" t="n">
        <v>-0.001513949161652082</v>
      </c>
      <c r="L5108" s="35">
        <f>IF(ISNUMBER(K5108),EXP(K5108),"")</f>
        <v/>
      </c>
      <c r="M5108" s="18" t="inlineStr">
        <is>
          <t>every value from 0.01 to 30 in steps of 0.01</t>
        </is>
      </c>
      <c r="N5108" s="18" t="inlineStr">
        <is>
          <t>contents|small|distance_to_river_km</t>
        </is>
      </c>
    </row>
    <row r="5109">
      <c r="B5109" s="18" t="inlineStr">
        <is>
          <t>contents|small|distance_to_river_km|3.26</t>
        </is>
      </c>
      <c r="C5109" s="18" t="inlineStr">
        <is>
          <t>contents</t>
        </is>
      </c>
      <c r="D5109" s="18" t="inlineStr">
        <is>
          <t>small</t>
        </is>
      </c>
      <c r="E5109" s="18" t="inlineStr">
        <is>
          <t>distance_to_river_km</t>
        </is>
      </c>
      <c r="F5109" s="18" t="inlineStr">
        <is>
          <t>spline value</t>
        </is>
      </c>
      <c r="G5109" s="18" t="n"/>
      <c r="H5109" s="33" t="n">
        <v>3.26</v>
      </c>
      <c r="I5109" s="33" t="n"/>
      <c r="J5109" s="33" t="n"/>
      <c r="K5109" s="34" t="n">
        <v>-0.001538688003992211</v>
      </c>
      <c r="L5109" s="35">
        <f>IF(ISNUMBER(K5109),EXP(K5109),"")</f>
        <v/>
      </c>
      <c r="M5109" s="18" t="inlineStr">
        <is>
          <t>every value from 0.01 to 30 in steps of 0.01</t>
        </is>
      </c>
      <c r="N5109" s="18" t="inlineStr">
        <is>
          <t>contents|small|distance_to_river_km</t>
        </is>
      </c>
    </row>
    <row r="5110">
      <c r="B5110" s="18" t="inlineStr">
        <is>
          <t>contents|small|distance_to_river_km|3.27</t>
        </is>
      </c>
      <c r="C5110" s="18" t="inlineStr">
        <is>
          <t>contents</t>
        </is>
      </c>
      <c r="D5110" s="18" t="inlineStr">
        <is>
          <t>small</t>
        </is>
      </c>
      <c r="E5110" s="18" t="inlineStr">
        <is>
          <t>distance_to_river_km</t>
        </is>
      </c>
      <c r="F5110" s="18" t="inlineStr">
        <is>
          <t>spline value</t>
        </is>
      </c>
      <c r="G5110" s="18" t="n"/>
      <c r="H5110" s="33" t="n">
        <v>3.27</v>
      </c>
      <c r="I5110" s="33" t="n"/>
      <c r="J5110" s="33" t="n"/>
      <c r="K5110" s="34" t="n">
        <v>-0.001564133409441582</v>
      </c>
      <c r="L5110" s="35">
        <f>IF(ISNUMBER(K5110),EXP(K5110),"")</f>
        <v/>
      </c>
      <c r="M5110" s="18" t="inlineStr">
        <is>
          <t>every value from 0.01 to 30 in steps of 0.01</t>
        </is>
      </c>
      <c r="N5110" s="18" t="inlineStr">
        <is>
          <t>contents|small|distance_to_river_km</t>
        </is>
      </c>
    </row>
    <row r="5111">
      <c r="B5111" s="18" t="inlineStr">
        <is>
          <t>contents|small|distance_to_river_km|3.28</t>
        </is>
      </c>
      <c r="C5111" s="18" t="inlineStr">
        <is>
          <t>contents</t>
        </is>
      </c>
      <c r="D5111" s="18" t="inlineStr">
        <is>
          <t>small</t>
        </is>
      </c>
      <c r="E5111" s="18" t="inlineStr">
        <is>
          <t>distance_to_river_km</t>
        </is>
      </c>
      <c r="F5111" s="18" t="inlineStr">
        <is>
          <t>spline value</t>
        </is>
      </c>
      <c r="G5111" s="18" t="n"/>
      <c r="H5111" s="33" t="n">
        <v>3.28</v>
      </c>
      <c r="I5111" s="33" t="n"/>
      <c r="J5111" s="33" t="n"/>
      <c r="K5111" s="34" t="n">
        <v>-0.001590275699018104</v>
      </c>
      <c r="L5111" s="35">
        <f>IF(ISNUMBER(K5111),EXP(K5111),"")</f>
        <v/>
      </c>
      <c r="M5111" s="18" t="inlineStr">
        <is>
          <t>every value from 0.01 to 30 in steps of 0.01</t>
        </is>
      </c>
      <c r="N5111" s="18" t="inlineStr">
        <is>
          <t>contents|small|distance_to_river_km</t>
        </is>
      </c>
    </row>
    <row r="5112">
      <c r="B5112" s="18" t="inlineStr">
        <is>
          <t>contents|small|distance_to_river_km|3.29</t>
        </is>
      </c>
      <c r="C5112" s="18" t="inlineStr">
        <is>
          <t>contents</t>
        </is>
      </c>
      <c r="D5112" s="18" t="inlineStr">
        <is>
          <t>small</t>
        </is>
      </c>
      <c r="E5112" s="18" t="inlineStr">
        <is>
          <t>distance_to_river_km</t>
        </is>
      </c>
      <c r="F5112" s="18" t="inlineStr">
        <is>
          <t>spline value</t>
        </is>
      </c>
      <c r="G5112" s="18" t="n"/>
      <c r="H5112" s="33" t="n">
        <v>3.29</v>
      </c>
      <c r="I5112" s="33" t="n"/>
      <c r="J5112" s="33" t="n"/>
      <c r="K5112" s="34" t="n">
        <v>-0.001617105193739692</v>
      </c>
      <c r="L5112" s="35">
        <f>IF(ISNUMBER(K5112),EXP(K5112),"")</f>
        <v/>
      </c>
      <c r="M5112" s="18" t="inlineStr">
        <is>
          <t>every value from 0.01 to 30 in steps of 0.01</t>
        </is>
      </c>
      <c r="N5112" s="18" t="inlineStr">
        <is>
          <t>contents|small|distance_to_river_km</t>
        </is>
      </c>
    </row>
    <row r="5113">
      <c r="B5113" s="18" t="inlineStr">
        <is>
          <t>contents|small|distance_to_river_km|3.30</t>
        </is>
      </c>
      <c r="C5113" s="18" t="inlineStr">
        <is>
          <t>contents</t>
        </is>
      </c>
      <c r="D5113" s="18" t="inlineStr">
        <is>
          <t>small</t>
        </is>
      </c>
      <c r="E5113" s="18" t="inlineStr">
        <is>
          <t>distance_to_river_km</t>
        </is>
      </c>
      <c r="F5113" s="18" t="inlineStr">
        <is>
          <t>spline value</t>
        </is>
      </c>
      <c r="G5113" s="18" t="n"/>
      <c r="H5113" s="33" t="n">
        <v>3.3</v>
      </c>
      <c r="I5113" s="33" t="n"/>
      <c r="J5113" s="33" t="n"/>
      <c r="K5113" s="34" t="n">
        <v>-0.001644612214624254</v>
      </c>
      <c r="L5113" s="35">
        <f>IF(ISNUMBER(K5113),EXP(K5113),"")</f>
        <v/>
      </c>
      <c r="M5113" s="18" t="inlineStr">
        <is>
          <t>every value from 0.01 to 30 in steps of 0.01</t>
        </is>
      </c>
      <c r="N5113" s="18" t="inlineStr">
        <is>
          <t>contents|small|distance_to_river_km</t>
        </is>
      </c>
    </row>
    <row r="5114">
      <c r="B5114" s="18" t="inlineStr">
        <is>
          <t>contents|small|distance_to_river_km|3.31</t>
        </is>
      </c>
      <c r="C5114" s="18" t="inlineStr">
        <is>
          <t>contents</t>
        </is>
      </c>
      <c r="D5114" s="18" t="inlineStr">
        <is>
          <t>small</t>
        </is>
      </c>
      <c r="E5114" s="18" t="inlineStr">
        <is>
          <t>distance_to_river_km</t>
        </is>
      </c>
      <c r="F5114" s="18" t="inlineStr">
        <is>
          <t>spline value</t>
        </is>
      </c>
      <c r="G5114" s="18" t="n"/>
      <c r="H5114" s="33" t="n">
        <v>3.31</v>
      </c>
      <c r="I5114" s="33" t="n"/>
      <c r="J5114" s="33" t="n"/>
      <c r="K5114" s="34" t="n">
        <v>-0.001672787082689706</v>
      </c>
      <c r="L5114" s="35">
        <f>IF(ISNUMBER(K5114),EXP(K5114),"")</f>
        <v/>
      </c>
      <c r="M5114" s="18" t="inlineStr">
        <is>
          <t>every value from 0.01 to 30 in steps of 0.01</t>
        </is>
      </c>
      <c r="N5114" s="18" t="inlineStr">
        <is>
          <t>contents|small|distance_to_river_km</t>
        </is>
      </c>
    </row>
    <row r="5115">
      <c r="B5115" s="18" t="inlineStr">
        <is>
          <t>contents|small|distance_to_river_km|3.32</t>
        </is>
      </c>
      <c r="C5115" s="18" t="inlineStr">
        <is>
          <t>contents</t>
        </is>
      </c>
      <c r="D5115" s="18" t="inlineStr">
        <is>
          <t>small</t>
        </is>
      </c>
      <c r="E5115" s="18" t="inlineStr">
        <is>
          <t>distance_to_river_km</t>
        </is>
      </c>
      <c r="F5115" s="18" t="inlineStr">
        <is>
          <t>spline value</t>
        </is>
      </c>
      <c r="G5115" s="18" t="n"/>
      <c r="H5115" s="33" t="n">
        <v>3.32</v>
      </c>
      <c r="I5115" s="33" t="n"/>
      <c r="J5115" s="33" t="n"/>
      <c r="K5115" s="34" t="n">
        <v>-0.001701620118953955</v>
      </c>
      <c r="L5115" s="35">
        <f>IF(ISNUMBER(K5115),EXP(K5115),"")</f>
        <v/>
      </c>
      <c r="M5115" s="18" t="inlineStr">
        <is>
          <t>every value from 0.01 to 30 in steps of 0.01</t>
        </is>
      </c>
      <c r="N5115" s="18" t="inlineStr">
        <is>
          <t>contents|small|distance_to_river_km</t>
        </is>
      </c>
    </row>
    <row r="5116">
      <c r="B5116" s="18" t="inlineStr">
        <is>
          <t>contents|small|distance_to_river_km|3.33</t>
        </is>
      </c>
      <c r="C5116" s="18" t="inlineStr">
        <is>
          <t>contents</t>
        </is>
      </c>
      <c r="D5116" s="18" t="inlineStr">
        <is>
          <t>small</t>
        </is>
      </c>
      <c r="E5116" s="18" t="inlineStr">
        <is>
          <t>distance_to_river_km</t>
        </is>
      </c>
      <c r="F5116" s="18" t="inlineStr">
        <is>
          <t>spline value</t>
        </is>
      </c>
      <c r="G5116" s="18" t="n"/>
      <c r="H5116" s="33" t="n">
        <v>3.33</v>
      </c>
      <c r="I5116" s="33" t="n"/>
      <c r="J5116" s="33" t="n"/>
      <c r="K5116" s="34" t="n">
        <v>-0.001731101644434918</v>
      </c>
      <c r="L5116" s="35">
        <f>IF(ISNUMBER(K5116),EXP(K5116),"")</f>
        <v/>
      </c>
      <c r="M5116" s="18" t="inlineStr">
        <is>
          <t>every value from 0.01 to 30 in steps of 0.01</t>
        </is>
      </c>
      <c r="N5116" s="18" t="inlineStr">
        <is>
          <t>contents|small|distance_to_river_km</t>
        </is>
      </c>
    </row>
    <row r="5117">
      <c r="B5117" s="18" t="inlineStr">
        <is>
          <t>contents|small|distance_to_river_km|3.34</t>
        </is>
      </c>
      <c r="C5117" s="18" t="inlineStr">
        <is>
          <t>contents</t>
        </is>
      </c>
      <c r="D5117" s="18" t="inlineStr">
        <is>
          <t>small</t>
        </is>
      </c>
      <c r="E5117" s="18" t="inlineStr">
        <is>
          <t>distance_to_river_km</t>
        </is>
      </c>
      <c r="F5117" s="18" t="inlineStr">
        <is>
          <t>spline value</t>
        </is>
      </c>
      <c r="G5117" s="18" t="n"/>
      <c r="H5117" s="33" t="n">
        <v>3.34</v>
      </c>
      <c r="I5117" s="33" t="n"/>
      <c r="J5117" s="33" t="n"/>
      <c r="K5117" s="34" t="n">
        <v>-0.001761221980150501</v>
      </c>
      <c r="L5117" s="35">
        <f>IF(ISNUMBER(K5117),EXP(K5117),"")</f>
        <v/>
      </c>
      <c r="M5117" s="18" t="inlineStr">
        <is>
          <t>every value from 0.01 to 30 in steps of 0.01</t>
        </is>
      </c>
      <c r="N5117" s="18" t="inlineStr">
        <is>
          <t>contents|small|distance_to_river_km</t>
        </is>
      </c>
    </row>
    <row r="5118">
      <c r="B5118" s="18" t="inlineStr">
        <is>
          <t>contents|small|distance_to_river_km|3.35</t>
        </is>
      </c>
      <c r="C5118" s="18" t="inlineStr">
        <is>
          <t>contents</t>
        </is>
      </c>
      <c r="D5118" s="18" t="inlineStr">
        <is>
          <t>small</t>
        </is>
      </c>
      <c r="E5118" s="18" t="inlineStr">
        <is>
          <t>distance_to_river_km</t>
        </is>
      </c>
      <c r="F5118" s="18" t="inlineStr">
        <is>
          <t>spline value</t>
        </is>
      </c>
      <c r="G5118" s="18" t="n"/>
      <c r="H5118" s="33" t="n">
        <v>3.35</v>
      </c>
      <c r="I5118" s="33" t="n"/>
      <c r="J5118" s="33" t="n"/>
      <c r="K5118" s="34" t="n">
        <v>-0.00179197144711862</v>
      </c>
      <c r="L5118" s="35">
        <f>IF(ISNUMBER(K5118),EXP(K5118),"")</f>
        <v/>
      </c>
      <c r="M5118" s="18" t="inlineStr">
        <is>
          <t>every value from 0.01 to 30 in steps of 0.01</t>
        </is>
      </c>
      <c r="N5118" s="18" t="inlineStr">
        <is>
          <t>contents|small|distance_to_river_km</t>
        </is>
      </c>
    </row>
    <row r="5119">
      <c r="B5119" s="18" t="inlineStr">
        <is>
          <t>contents|small|distance_to_river_km|3.36</t>
        </is>
      </c>
      <c r="C5119" s="18" t="inlineStr">
        <is>
          <t>contents</t>
        </is>
      </c>
      <c r="D5119" s="18" t="inlineStr">
        <is>
          <t>small</t>
        </is>
      </c>
      <c r="E5119" s="18" t="inlineStr">
        <is>
          <t>distance_to_river_km</t>
        </is>
      </c>
      <c r="F5119" s="18" t="inlineStr">
        <is>
          <t>spline value</t>
        </is>
      </c>
      <c r="G5119" s="18" t="n"/>
      <c r="H5119" s="33" t="n">
        <v>3.36</v>
      </c>
      <c r="I5119" s="33" t="n"/>
      <c r="J5119" s="33" t="n"/>
      <c r="K5119" s="34" t="n">
        <v>-0.001823340366357185</v>
      </c>
      <c r="L5119" s="35">
        <f>IF(ISNUMBER(K5119),EXP(K5119),"")</f>
        <v/>
      </c>
      <c r="M5119" s="18" t="inlineStr">
        <is>
          <t>every value from 0.01 to 30 in steps of 0.01</t>
        </is>
      </c>
      <c r="N5119" s="18" t="inlineStr">
        <is>
          <t>contents|small|distance_to_river_km</t>
        </is>
      </c>
    </row>
    <row r="5120">
      <c r="B5120" s="18" t="inlineStr">
        <is>
          <t>contents|small|distance_to_river_km|3.37</t>
        </is>
      </c>
      <c r="C5120" s="18" t="inlineStr">
        <is>
          <t>contents</t>
        </is>
      </c>
      <c r="D5120" s="18" t="inlineStr">
        <is>
          <t>small</t>
        </is>
      </c>
      <c r="E5120" s="18" t="inlineStr">
        <is>
          <t>distance_to_river_km</t>
        </is>
      </c>
      <c r="F5120" s="18" t="inlineStr">
        <is>
          <t>spline value</t>
        </is>
      </c>
      <c r="G5120" s="18" t="n"/>
      <c r="H5120" s="33" t="n">
        <v>3.37</v>
      </c>
      <c r="I5120" s="33" t="n"/>
      <c r="J5120" s="33" t="n"/>
      <c r="K5120" s="34" t="n">
        <v>-0.001855319058884109</v>
      </c>
      <c r="L5120" s="35">
        <f>IF(ISNUMBER(K5120),EXP(K5120),"")</f>
        <v/>
      </c>
      <c r="M5120" s="18" t="inlineStr">
        <is>
          <t>every value from 0.01 to 30 in steps of 0.01</t>
        </is>
      </c>
      <c r="N5120" s="18" t="inlineStr">
        <is>
          <t>contents|small|distance_to_river_km</t>
        </is>
      </c>
    </row>
    <row r="5121">
      <c r="B5121" s="18" t="inlineStr">
        <is>
          <t>contents|small|distance_to_river_km|3.38</t>
        </is>
      </c>
      <c r="C5121" s="18" t="inlineStr">
        <is>
          <t>contents</t>
        </is>
      </c>
      <c r="D5121" s="18" t="inlineStr">
        <is>
          <t>small</t>
        </is>
      </c>
      <c r="E5121" s="18" t="inlineStr">
        <is>
          <t>distance_to_river_km</t>
        </is>
      </c>
      <c r="F5121" s="18" t="inlineStr">
        <is>
          <t>spline value</t>
        </is>
      </c>
      <c r="G5121" s="18" t="n"/>
      <c r="H5121" s="33" t="n">
        <v>3.38</v>
      </c>
      <c r="I5121" s="33" t="n"/>
      <c r="J5121" s="33" t="n"/>
      <c r="K5121" s="34" t="n">
        <v>-0.001887897845717301</v>
      </c>
      <c r="L5121" s="35">
        <f>IF(ISNUMBER(K5121),EXP(K5121),"")</f>
        <v/>
      </c>
      <c r="M5121" s="18" t="inlineStr">
        <is>
          <t>every value from 0.01 to 30 in steps of 0.01</t>
        </is>
      </c>
      <c r="N5121" s="18" t="inlineStr">
        <is>
          <t>contents|small|distance_to_river_km</t>
        </is>
      </c>
    </row>
    <row r="5122">
      <c r="B5122" s="18" t="inlineStr">
        <is>
          <t>contents|small|distance_to_river_km|3.39</t>
        </is>
      </c>
      <c r="C5122" s="18" t="inlineStr">
        <is>
          <t>contents</t>
        </is>
      </c>
      <c r="D5122" s="18" t="inlineStr">
        <is>
          <t>small</t>
        </is>
      </c>
      <c r="E5122" s="18" t="inlineStr">
        <is>
          <t>distance_to_river_km</t>
        </is>
      </c>
      <c r="F5122" s="18" t="inlineStr">
        <is>
          <t>spline value</t>
        </is>
      </c>
      <c r="G5122" s="18" t="n"/>
      <c r="H5122" s="33" t="n">
        <v>3.39</v>
      </c>
      <c r="I5122" s="33" t="n"/>
      <c r="J5122" s="33" t="n"/>
      <c r="K5122" s="34" t="n">
        <v>-0.001921067047874676</v>
      </c>
      <c r="L5122" s="35">
        <f>IF(ISNUMBER(K5122),EXP(K5122),"")</f>
        <v/>
      </c>
      <c r="M5122" s="18" t="inlineStr">
        <is>
          <t>every value from 0.01 to 30 in steps of 0.01</t>
        </is>
      </c>
      <c r="N5122" s="18" t="inlineStr">
        <is>
          <t>contents|small|distance_to_river_km</t>
        </is>
      </c>
    </row>
    <row r="5123">
      <c r="B5123" s="18" t="inlineStr">
        <is>
          <t>contents|small|distance_to_river_km|3.40</t>
        </is>
      </c>
      <c r="C5123" s="18" t="inlineStr">
        <is>
          <t>contents</t>
        </is>
      </c>
      <c r="D5123" s="18" t="inlineStr">
        <is>
          <t>small</t>
        </is>
      </c>
      <c r="E5123" s="18" t="inlineStr">
        <is>
          <t>distance_to_river_km</t>
        </is>
      </c>
      <c r="F5123" s="18" t="inlineStr">
        <is>
          <t>spline value</t>
        </is>
      </c>
      <c r="G5123" s="18" t="n"/>
      <c r="H5123" s="33" t="n">
        <v>3.4</v>
      </c>
      <c r="I5123" s="33" t="n"/>
      <c r="J5123" s="33" t="n"/>
      <c r="K5123" s="34" t="n">
        <v>-0.001954816986374144</v>
      </c>
      <c r="L5123" s="35">
        <f>IF(ISNUMBER(K5123),EXP(K5123),"")</f>
        <v/>
      </c>
      <c r="M5123" s="18" t="inlineStr">
        <is>
          <t>every value from 0.01 to 30 in steps of 0.01</t>
        </is>
      </c>
      <c r="N5123" s="18" t="inlineStr">
        <is>
          <t>contents|small|distance_to_river_km</t>
        </is>
      </c>
    </row>
    <row r="5124">
      <c r="B5124" s="18" t="inlineStr">
        <is>
          <t>contents|small|distance_to_river_km|3.41</t>
        </is>
      </c>
      <c r="C5124" s="18" t="inlineStr">
        <is>
          <t>contents</t>
        </is>
      </c>
      <c r="D5124" s="18" t="inlineStr">
        <is>
          <t>small</t>
        </is>
      </c>
      <c r="E5124" s="18" t="inlineStr">
        <is>
          <t>distance_to_river_km</t>
        </is>
      </c>
      <c r="F5124" s="18" t="inlineStr">
        <is>
          <t>spline value</t>
        </is>
      </c>
      <c r="G5124" s="18" t="n"/>
      <c r="H5124" s="33" t="n">
        <v>3.41</v>
      </c>
      <c r="I5124" s="33" t="n"/>
      <c r="J5124" s="33" t="n"/>
      <c r="K5124" s="34" t="n">
        <v>-0.001989137982233617</v>
      </c>
      <c r="L5124" s="35">
        <f>IF(ISNUMBER(K5124),EXP(K5124),"")</f>
        <v/>
      </c>
      <c r="M5124" s="18" t="inlineStr">
        <is>
          <t>every value from 0.01 to 30 in steps of 0.01</t>
        </is>
      </c>
      <c r="N5124" s="18" t="inlineStr">
        <is>
          <t>contents|small|distance_to_river_km</t>
        </is>
      </c>
    </row>
    <row r="5125">
      <c r="B5125" s="18" t="inlineStr">
        <is>
          <t>contents|small|distance_to_river_km|3.42</t>
        </is>
      </c>
      <c r="C5125" s="18" t="inlineStr">
        <is>
          <t>contents</t>
        </is>
      </c>
      <c r="D5125" s="18" t="inlineStr">
        <is>
          <t>small</t>
        </is>
      </c>
      <c r="E5125" s="18" t="inlineStr">
        <is>
          <t>distance_to_river_km</t>
        </is>
      </c>
      <c r="F5125" s="18" t="inlineStr">
        <is>
          <t>spline value</t>
        </is>
      </c>
      <c r="G5125" s="18" t="n"/>
      <c r="H5125" s="33" t="n">
        <v>3.42</v>
      </c>
      <c r="I5125" s="33" t="n"/>
      <c r="J5125" s="33" t="n"/>
      <c r="K5125" s="34" t="n">
        <v>-0.002024020356471005</v>
      </c>
      <c r="L5125" s="35">
        <f>IF(ISNUMBER(K5125),EXP(K5125),"")</f>
        <v/>
      </c>
      <c r="M5125" s="18" t="inlineStr">
        <is>
          <t>every value from 0.01 to 30 in steps of 0.01</t>
        </is>
      </c>
      <c r="N5125" s="18" t="inlineStr">
        <is>
          <t>contents|small|distance_to_river_km</t>
        </is>
      </c>
    </row>
    <row r="5126">
      <c r="B5126" s="18" t="inlineStr">
        <is>
          <t>contents|small|distance_to_river_km|3.43</t>
        </is>
      </c>
      <c r="C5126" s="18" t="inlineStr">
        <is>
          <t>contents</t>
        </is>
      </c>
      <c r="D5126" s="18" t="inlineStr">
        <is>
          <t>small</t>
        </is>
      </c>
      <c r="E5126" s="18" t="inlineStr">
        <is>
          <t>distance_to_river_km</t>
        </is>
      </c>
      <c r="F5126" s="18" t="inlineStr">
        <is>
          <t>spline value</t>
        </is>
      </c>
      <c r="G5126" s="18" t="n"/>
      <c r="H5126" s="33" t="n">
        <v>3.43</v>
      </c>
      <c r="I5126" s="33" t="n"/>
      <c r="J5126" s="33" t="n"/>
      <c r="K5126" s="34" t="n">
        <v>-0.002059454430104224</v>
      </c>
      <c r="L5126" s="35">
        <f>IF(ISNUMBER(K5126),EXP(K5126),"")</f>
        <v/>
      </c>
      <c r="M5126" s="18" t="inlineStr">
        <is>
          <t>every value from 0.01 to 30 in steps of 0.01</t>
        </is>
      </c>
      <c r="N5126" s="18" t="inlineStr">
        <is>
          <t>contents|small|distance_to_river_km</t>
        </is>
      </c>
    </row>
    <row r="5127">
      <c r="B5127" s="18" t="inlineStr">
        <is>
          <t>contents|small|distance_to_river_km|3.44</t>
        </is>
      </c>
      <c r="C5127" s="18" t="inlineStr">
        <is>
          <t>contents</t>
        </is>
      </c>
      <c r="D5127" s="18" t="inlineStr">
        <is>
          <t>small</t>
        </is>
      </c>
      <c r="E5127" s="18" t="inlineStr">
        <is>
          <t>distance_to_river_km</t>
        </is>
      </c>
      <c r="F5127" s="18" t="inlineStr">
        <is>
          <t>spline value</t>
        </is>
      </c>
      <c r="G5127" s="18" t="n"/>
      <c r="H5127" s="33" t="n">
        <v>3.44</v>
      </c>
      <c r="I5127" s="33" t="n"/>
      <c r="J5127" s="33" t="n"/>
      <c r="K5127" s="34" t="n">
        <v>-0.00209543052415118</v>
      </c>
      <c r="L5127" s="35">
        <f>IF(ISNUMBER(K5127),EXP(K5127),"")</f>
        <v/>
      </c>
      <c r="M5127" s="18" t="inlineStr">
        <is>
          <t>every value from 0.01 to 30 in steps of 0.01</t>
        </is>
      </c>
      <c r="N5127" s="18" t="inlineStr">
        <is>
          <t>contents|small|distance_to_river_km</t>
        </is>
      </c>
    </row>
    <row r="5128">
      <c r="B5128" s="18" t="inlineStr">
        <is>
          <t>contents|small|distance_to_river_km|3.45</t>
        </is>
      </c>
      <c r="C5128" s="18" t="inlineStr">
        <is>
          <t>contents</t>
        </is>
      </c>
      <c r="D5128" s="18" t="inlineStr">
        <is>
          <t>small</t>
        </is>
      </c>
      <c r="E5128" s="18" t="inlineStr">
        <is>
          <t>distance_to_river_km</t>
        </is>
      </c>
      <c r="F5128" s="18" t="inlineStr">
        <is>
          <t>spline value</t>
        </is>
      </c>
      <c r="G5128" s="18" t="n"/>
      <c r="H5128" s="33" t="n">
        <v>3.45</v>
      </c>
      <c r="I5128" s="33" t="n"/>
      <c r="J5128" s="33" t="n"/>
      <c r="K5128" s="34" t="n">
        <v>-0.00213193895962979</v>
      </c>
      <c r="L5128" s="35">
        <f>IF(ISNUMBER(K5128),EXP(K5128),"")</f>
        <v/>
      </c>
      <c r="M5128" s="18" t="inlineStr">
        <is>
          <t>every value from 0.01 to 30 in steps of 0.01</t>
        </is>
      </c>
      <c r="N5128" s="18" t="inlineStr">
        <is>
          <t>contents|small|distance_to_river_km</t>
        </is>
      </c>
    </row>
    <row r="5129">
      <c r="B5129" s="18" t="inlineStr">
        <is>
          <t>contents|small|distance_to_river_km|3.46</t>
        </is>
      </c>
      <c r="C5129" s="18" t="inlineStr">
        <is>
          <t>contents</t>
        </is>
      </c>
      <c r="D5129" s="18" t="inlineStr">
        <is>
          <t>small</t>
        </is>
      </c>
      <c r="E5129" s="18" t="inlineStr">
        <is>
          <t>distance_to_river_km</t>
        </is>
      </c>
      <c r="F5129" s="18" t="inlineStr">
        <is>
          <t>spline value</t>
        </is>
      </c>
      <c r="G5129" s="18" t="n"/>
      <c r="H5129" s="33" t="n">
        <v>3.46</v>
      </c>
      <c r="I5129" s="33" t="n"/>
      <c r="J5129" s="33" t="n"/>
      <c r="K5129" s="34" t="n">
        <v>-0.002168970057557963</v>
      </c>
      <c r="L5129" s="35">
        <f>IF(ISNUMBER(K5129),EXP(K5129),"")</f>
        <v/>
      </c>
      <c r="M5129" s="18" t="inlineStr">
        <is>
          <t>every value from 0.01 to 30 in steps of 0.01</t>
        </is>
      </c>
      <c r="N5129" s="18" t="inlineStr">
        <is>
          <t>contents|small|distance_to_river_km</t>
        </is>
      </c>
    </row>
    <row r="5130">
      <c r="B5130" s="18" t="inlineStr">
        <is>
          <t>contents|small|distance_to_river_km|3.47</t>
        </is>
      </c>
      <c r="C5130" s="18" t="inlineStr">
        <is>
          <t>contents</t>
        </is>
      </c>
      <c r="D5130" s="18" t="inlineStr">
        <is>
          <t>small</t>
        </is>
      </c>
      <c r="E5130" s="18" t="inlineStr">
        <is>
          <t>distance_to_river_km</t>
        </is>
      </c>
      <c r="F5130" s="18" t="inlineStr">
        <is>
          <t>spline value</t>
        </is>
      </c>
      <c r="G5130" s="18" t="n"/>
      <c r="H5130" s="33" t="n">
        <v>3.47</v>
      </c>
      <c r="I5130" s="33" t="n"/>
      <c r="J5130" s="33" t="n"/>
      <c r="K5130" s="34" t="n">
        <v>-0.002206514138953612</v>
      </c>
      <c r="L5130" s="35">
        <f>IF(ISNUMBER(K5130),EXP(K5130),"")</f>
        <v/>
      </c>
      <c r="M5130" s="18" t="inlineStr">
        <is>
          <t>every value from 0.01 to 30 in steps of 0.01</t>
        </is>
      </c>
      <c r="N5130" s="18" t="inlineStr">
        <is>
          <t>contents|small|distance_to_river_km</t>
        </is>
      </c>
    </row>
    <row r="5131">
      <c r="B5131" s="18" t="inlineStr">
        <is>
          <t>contents|small|distance_to_river_km|3.48</t>
        </is>
      </c>
      <c r="C5131" s="18" t="inlineStr">
        <is>
          <t>contents</t>
        </is>
      </c>
      <c r="D5131" s="18" t="inlineStr">
        <is>
          <t>small</t>
        </is>
      </c>
      <c r="E5131" s="18" t="inlineStr">
        <is>
          <t>distance_to_river_km</t>
        </is>
      </c>
      <c r="F5131" s="18" t="inlineStr">
        <is>
          <t>spline value</t>
        </is>
      </c>
      <c r="G5131" s="18" t="n"/>
      <c r="H5131" s="33" t="n">
        <v>3.48</v>
      </c>
      <c r="I5131" s="33" t="n"/>
      <c r="J5131" s="33" t="n"/>
      <c r="K5131" s="34" t="n">
        <v>-0.002244561524834646</v>
      </c>
      <c r="L5131" s="35">
        <f>IF(ISNUMBER(K5131),EXP(K5131),"")</f>
        <v/>
      </c>
      <c r="M5131" s="18" t="inlineStr">
        <is>
          <t>every value from 0.01 to 30 in steps of 0.01</t>
        </is>
      </c>
      <c r="N5131" s="18" t="inlineStr">
        <is>
          <t>contents|small|distance_to_river_km</t>
        </is>
      </c>
    </row>
    <row r="5132">
      <c r="B5132" s="18" t="inlineStr">
        <is>
          <t>contents|small|distance_to_river_km|3.49</t>
        </is>
      </c>
      <c r="C5132" s="18" t="inlineStr">
        <is>
          <t>contents</t>
        </is>
      </c>
      <c r="D5132" s="18" t="inlineStr">
        <is>
          <t>small</t>
        </is>
      </c>
      <c r="E5132" s="18" t="inlineStr">
        <is>
          <t>distance_to_river_km</t>
        </is>
      </c>
      <c r="F5132" s="18" t="inlineStr">
        <is>
          <t>spline value</t>
        </is>
      </c>
      <c r="G5132" s="18" t="n"/>
      <c r="H5132" s="33" t="n">
        <v>3.49</v>
      </c>
      <c r="I5132" s="33" t="n"/>
      <c r="J5132" s="33" t="n"/>
      <c r="K5132" s="34" t="n">
        <v>-0.00228310253621898</v>
      </c>
      <c r="L5132" s="35">
        <f>IF(ISNUMBER(K5132),EXP(K5132),"")</f>
        <v/>
      </c>
      <c r="M5132" s="18" t="inlineStr">
        <is>
          <t>every value from 0.01 to 30 in steps of 0.01</t>
        </is>
      </c>
      <c r="N5132" s="18" t="inlineStr">
        <is>
          <t>contents|small|distance_to_river_km</t>
        </is>
      </c>
    </row>
    <row r="5133">
      <c r="B5133" s="18" t="inlineStr">
        <is>
          <t>contents|small|distance_to_river_km|3.50</t>
        </is>
      </c>
      <c r="C5133" s="18" t="inlineStr">
        <is>
          <t>contents</t>
        </is>
      </c>
      <c r="D5133" s="18" t="inlineStr">
        <is>
          <t>small</t>
        </is>
      </c>
      <c r="E5133" s="18" t="inlineStr">
        <is>
          <t>distance_to_river_km</t>
        </is>
      </c>
      <c r="F5133" s="18" t="inlineStr">
        <is>
          <t>spline value</t>
        </is>
      </c>
      <c r="G5133" s="18" t="n"/>
      <c r="H5133" s="33" t="n">
        <v>3.5</v>
      </c>
      <c r="I5133" s="33" t="n"/>
      <c r="J5133" s="33" t="n"/>
      <c r="K5133" s="34" t="n">
        <v>-0.002322127494124524</v>
      </c>
      <c r="L5133" s="35">
        <f>IF(ISNUMBER(K5133),EXP(K5133),"")</f>
        <v/>
      </c>
      <c r="M5133" s="18" t="inlineStr">
        <is>
          <t>every value from 0.01 to 30 in steps of 0.01</t>
        </is>
      </c>
      <c r="N5133" s="18" t="inlineStr">
        <is>
          <t>contents|small|distance_to_river_km</t>
        </is>
      </c>
    </row>
    <row r="5134">
      <c r="B5134" s="18" t="inlineStr">
        <is>
          <t>contents|small|distance_to_river_km|3.51</t>
        </is>
      </c>
      <c r="C5134" s="18" t="inlineStr">
        <is>
          <t>contents</t>
        </is>
      </c>
      <c r="D5134" s="18" t="inlineStr">
        <is>
          <t>small</t>
        </is>
      </c>
      <c r="E5134" s="18" t="inlineStr">
        <is>
          <t>distance_to_river_km</t>
        </is>
      </c>
      <c r="F5134" s="18" t="inlineStr">
        <is>
          <t>spline value</t>
        </is>
      </c>
      <c r="G5134" s="18" t="n"/>
      <c r="H5134" s="33" t="n">
        <v>3.51</v>
      </c>
      <c r="I5134" s="33" t="n"/>
      <c r="J5134" s="33" t="n"/>
      <c r="K5134" s="34" t="n">
        <v>-0.002361626719569189</v>
      </c>
      <c r="L5134" s="35">
        <f>IF(ISNUMBER(K5134),EXP(K5134),"")</f>
        <v/>
      </c>
      <c r="M5134" s="18" t="inlineStr">
        <is>
          <t>every value from 0.01 to 30 in steps of 0.01</t>
        </is>
      </c>
      <c r="N5134" s="18" t="inlineStr">
        <is>
          <t>contents|small|distance_to_river_km</t>
        </is>
      </c>
    </row>
    <row r="5135">
      <c r="B5135" s="18" t="inlineStr">
        <is>
          <t>contents|small|distance_to_river_km|3.52</t>
        </is>
      </c>
      <c r="C5135" s="18" t="inlineStr">
        <is>
          <t>contents</t>
        </is>
      </c>
      <c r="D5135" s="18" t="inlineStr">
        <is>
          <t>small</t>
        </is>
      </c>
      <c r="E5135" s="18" t="inlineStr">
        <is>
          <t>distance_to_river_km</t>
        </is>
      </c>
      <c r="F5135" s="18" t="inlineStr">
        <is>
          <t>spline value</t>
        </is>
      </c>
      <c r="G5135" s="18" t="n"/>
      <c r="H5135" s="33" t="n">
        <v>3.52</v>
      </c>
      <c r="I5135" s="33" t="n"/>
      <c r="J5135" s="33" t="n"/>
      <c r="K5135" s="34" t="n">
        <v>-0.00240159053357089</v>
      </c>
      <c r="L5135" s="35">
        <f>IF(ISNUMBER(K5135),EXP(K5135),"")</f>
        <v/>
      </c>
      <c r="M5135" s="18" t="inlineStr">
        <is>
          <t>every value from 0.01 to 30 in steps of 0.01</t>
        </is>
      </c>
      <c r="N5135" s="18" t="inlineStr">
        <is>
          <t>contents|small|distance_to_river_km</t>
        </is>
      </c>
    </row>
    <row r="5136">
      <c r="B5136" s="18" t="inlineStr">
        <is>
          <t>contents|small|distance_to_river_km|3.53</t>
        </is>
      </c>
      <c r="C5136" s="18" t="inlineStr">
        <is>
          <t>contents</t>
        </is>
      </c>
      <c r="D5136" s="18" t="inlineStr">
        <is>
          <t>small</t>
        </is>
      </c>
      <c r="E5136" s="18" t="inlineStr">
        <is>
          <t>distance_to_river_km</t>
        </is>
      </c>
      <c r="F5136" s="18" t="inlineStr">
        <is>
          <t>spline value</t>
        </is>
      </c>
      <c r="G5136" s="18" t="n"/>
      <c r="H5136" s="33" t="n">
        <v>3.53</v>
      </c>
      <c r="I5136" s="33" t="n"/>
      <c r="J5136" s="33" t="n"/>
      <c r="K5136" s="34" t="n">
        <v>-0.002442009257147534</v>
      </c>
      <c r="L5136" s="35">
        <f>IF(ISNUMBER(K5136),EXP(K5136),"")</f>
        <v/>
      </c>
      <c r="M5136" s="18" t="inlineStr">
        <is>
          <t>every value from 0.01 to 30 in steps of 0.01</t>
        </is>
      </c>
      <c r="N5136" s="18" t="inlineStr">
        <is>
          <t>contents|small|distance_to_river_km</t>
        </is>
      </c>
    </row>
    <row r="5137">
      <c r="B5137" s="18" t="inlineStr">
        <is>
          <t>contents|small|distance_to_river_km|3.54</t>
        </is>
      </c>
      <c r="C5137" s="18" t="inlineStr">
        <is>
          <t>contents</t>
        </is>
      </c>
      <c r="D5137" s="18" t="inlineStr">
        <is>
          <t>small</t>
        </is>
      </c>
      <c r="E5137" s="18" t="inlineStr">
        <is>
          <t>distance_to_river_km</t>
        </is>
      </c>
      <c r="F5137" s="18" t="inlineStr">
        <is>
          <t>spline value</t>
        </is>
      </c>
      <c r="G5137" s="18" t="n"/>
      <c r="H5137" s="33" t="n">
        <v>3.54</v>
      </c>
      <c r="I5137" s="33" t="n"/>
      <c r="J5137" s="33" t="n"/>
      <c r="K5137" s="34" t="n">
        <v>-0.002482873211317038</v>
      </c>
      <c r="L5137" s="35">
        <f>IF(ISNUMBER(K5137),EXP(K5137),"")</f>
        <v/>
      </c>
      <c r="M5137" s="18" t="inlineStr">
        <is>
          <t>every value from 0.01 to 30 in steps of 0.01</t>
        </is>
      </c>
      <c r="N5137" s="18" t="inlineStr">
        <is>
          <t>contents|small|distance_to_river_km</t>
        </is>
      </c>
    </row>
    <row r="5138">
      <c r="B5138" s="18" t="inlineStr">
        <is>
          <t>contents|small|distance_to_river_km|3.55</t>
        </is>
      </c>
      <c r="C5138" s="18" t="inlineStr">
        <is>
          <t>contents</t>
        </is>
      </c>
      <c r="D5138" s="18" t="inlineStr">
        <is>
          <t>small</t>
        </is>
      </c>
      <c r="E5138" s="18" t="inlineStr">
        <is>
          <t>distance_to_river_km</t>
        </is>
      </c>
      <c r="F5138" s="18" t="inlineStr">
        <is>
          <t>spline value</t>
        </is>
      </c>
      <c r="G5138" s="18" t="n"/>
      <c r="H5138" s="33" t="n">
        <v>3.55</v>
      </c>
      <c r="I5138" s="33" t="n"/>
      <c r="J5138" s="33" t="n"/>
      <c r="K5138" s="34" t="n">
        <v>-0.002524172717097308</v>
      </c>
      <c r="L5138" s="35">
        <f>IF(ISNUMBER(K5138),EXP(K5138),"")</f>
        <v/>
      </c>
      <c r="M5138" s="18" t="inlineStr">
        <is>
          <t>every value from 0.01 to 30 in steps of 0.01</t>
        </is>
      </c>
      <c r="N5138" s="18" t="inlineStr">
        <is>
          <t>contents|small|distance_to_river_km</t>
        </is>
      </c>
    </row>
    <row r="5139">
      <c r="B5139" s="18" t="inlineStr">
        <is>
          <t>contents|small|distance_to_river_km|3.56</t>
        </is>
      </c>
      <c r="C5139" s="18" t="inlineStr">
        <is>
          <t>contents</t>
        </is>
      </c>
      <c r="D5139" s="18" t="inlineStr">
        <is>
          <t>small</t>
        </is>
      </c>
      <c r="E5139" s="18" t="inlineStr">
        <is>
          <t>distance_to_river_km</t>
        </is>
      </c>
      <c r="F5139" s="18" t="inlineStr">
        <is>
          <t>spline value</t>
        </is>
      </c>
      <c r="G5139" s="18" t="n"/>
      <c r="H5139" s="33" t="n">
        <v>3.56</v>
      </c>
      <c r="I5139" s="33" t="n"/>
      <c r="J5139" s="33" t="n"/>
      <c r="K5139" s="34" t="n">
        <v>-0.002565898095506261</v>
      </c>
      <c r="L5139" s="35">
        <f>IF(ISNUMBER(K5139),EXP(K5139),"")</f>
        <v/>
      </c>
      <c r="M5139" s="18" t="inlineStr">
        <is>
          <t>every value from 0.01 to 30 in steps of 0.01</t>
        </is>
      </c>
      <c r="N5139" s="18" t="inlineStr">
        <is>
          <t>contents|small|distance_to_river_km</t>
        </is>
      </c>
    </row>
    <row r="5140">
      <c r="B5140" s="18" t="inlineStr">
        <is>
          <t>contents|small|distance_to_river_km|3.57</t>
        </is>
      </c>
      <c r="C5140" s="18" t="inlineStr">
        <is>
          <t>contents</t>
        </is>
      </c>
      <c r="D5140" s="18" t="inlineStr">
        <is>
          <t>small</t>
        </is>
      </c>
      <c r="E5140" s="18" t="inlineStr">
        <is>
          <t>distance_to_river_km</t>
        </is>
      </c>
      <c r="F5140" s="18" t="inlineStr">
        <is>
          <t>spline value</t>
        </is>
      </c>
      <c r="G5140" s="18" t="n"/>
      <c r="H5140" s="33" t="n">
        <v>3.57</v>
      </c>
      <c r="I5140" s="33" t="n"/>
      <c r="J5140" s="33" t="n"/>
      <c r="K5140" s="34" t="n">
        <v>-0.002608039667561806</v>
      </c>
      <c r="L5140" s="35">
        <f>IF(ISNUMBER(K5140),EXP(K5140),"")</f>
        <v/>
      </c>
      <c r="M5140" s="18" t="inlineStr">
        <is>
          <t>every value from 0.01 to 30 in steps of 0.01</t>
        </is>
      </c>
      <c r="N5140" s="18" t="inlineStr">
        <is>
          <t>contents|small|distance_to_river_km</t>
        </is>
      </c>
    </row>
    <row r="5141">
      <c r="B5141" s="18" t="inlineStr">
        <is>
          <t>contents|small|distance_to_river_km|3.58</t>
        </is>
      </c>
      <c r="C5141" s="18" t="inlineStr">
        <is>
          <t>contents</t>
        </is>
      </c>
      <c r="D5141" s="18" t="inlineStr">
        <is>
          <t>small</t>
        </is>
      </c>
      <c r="E5141" s="18" t="inlineStr">
        <is>
          <t>distance_to_river_km</t>
        </is>
      </c>
      <c r="F5141" s="18" t="inlineStr">
        <is>
          <t>spline value</t>
        </is>
      </c>
      <c r="G5141" s="18" t="n"/>
      <c r="H5141" s="33" t="n">
        <v>3.58</v>
      </c>
      <c r="I5141" s="33" t="n"/>
      <c r="J5141" s="33" t="n"/>
      <c r="K5141" s="34" t="n">
        <v>-0.002650587754281855</v>
      </c>
      <c r="L5141" s="35">
        <f>IF(ISNUMBER(K5141),EXP(K5141),"")</f>
        <v/>
      </c>
      <c r="M5141" s="18" t="inlineStr">
        <is>
          <t>every value from 0.01 to 30 in steps of 0.01</t>
        </is>
      </c>
      <c r="N5141" s="18" t="inlineStr">
        <is>
          <t>contents|small|distance_to_river_km</t>
        </is>
      </c>
    </row>
    <row r="5142">
      <c r="B5142" s="18" t="inlineStr">
        <is>
          <t>contents|small|distance_to_river_km|3.59</t>
        </is>
      </c>
      <c r="C5142" s="18" t="inlineStr">
        <is>
          <t>contents</t>
        </is>
      </c>
      <c r="D5142" s="18" t="inlineStr">
        <is>
          <t>small</t>
        </is>
      </c>
      <c r="E5142" s="18" t="inlineStr">
        <is>
          <t>distance_to_river_km</t>
        </is>
      </c>
      <c r="F5142" s="18" t="inlineStr">
        <is>
          <t>spline value</t>
        </is>
      </c>
      <c r="G5142" s="18" t="n"/>
      <c r="H5142" s="33" t="n">
        <v>3.59</v>
      </c>
      <c r="I5142" s="33" t="n"/>
      <c r="J5142" s="33" t="n"/>
      <c r="K5142" s="34" t="n">
        <v>-0.002693532676684319</v>
      </c>
      <c r="L5142" s="35">
        <f>IF(ISNUMBER(K5142),EXP(K5142),"")</f>
        <v/>
      </c>
      <c r="M5142" s="18" t="inlineStr">
        <is>
          <t>every value from 0.01 to 30 in steps of 0.01</t>
        </is>
      </c>
      <c r="N5142" s="18" t="inlineStr">
        <is>
          <t>contents|small|distance_to_river_km</t>
        </is>
      </c>
    </row>
    <row r="5143">
      <c r="B5143" s="18" t="inlineStr">
        <is>
          <t>contents|small|distance_to_river_km|3.60</t>
        </is>
      </c>
      <c r="C5143" s="18" t="inlineStr">
        <is>
          <t>contents</t>
        </is>
      </c>
      <c r="D5143" s="18" t="inlineStr">
        <is>
          <t>small</t>
        </is>
      </c>
      <c r="E5143" s="18" t="inlineStr">
        <is>
          <t>distance_to_river_km</t>
        </is>
      </c>
      <c r="F5143" s="18" t="inlineStr">
        <is>
          <t>spline value</t>
        </is>
      </c>
      <c r="G5143" s="18" t="n"/>
      <c r="H5143" s="33" t="n">
        <v>3.6</v>
      </c>
      <c r="I5143" s="33" t="n"/>
      <c r="J5143" s="33" t="n"/>
      <c r="K5143" s="34" t="n">
        <v>-0.002736864755787112</v>
      </c>
      <c r="L5143" s="35">
        <f>IF(ISNUMBER(K5143),EXP(K5143),"")</f>
        <v/>
      </c>
      <c r="M5143" s="18" t="inlineStr">
        <is>
          <t>every value from 0.01 to 30 in steps of 0.01</t>
        </is>
      </c>
      <c r="N5143" s="18" t="inlineStr">
        <is>
          <t>contents|small|distance_to_river_km</t>
        </is>
      </c>
    </row>
    <row r="5144">
      <c r="B5144" s="18" t="inlineStr">
        <is>
          <t>contents|small|distance_to_river_km|3.61</t>
        </is>
      </c>
      <c r="C5144" s="18" t="inlineStr">
        <is>
          <t>contents</t>
        </is>
      </c>
      <c r="D5144" s="18" t="inlineStr">
        <is>
          <t>small</t>
        </is>
      </c>
      <c r="E5144" s="18" t="inlineStr">
        <is>
          <t>distance_to_river_km</t>
        </is>
      </c>
      <c r="F5144" s="18" t="inlineStr">
        <is>
          <t>spline value</t>
        </is>
      </c>
      <c r="G5144" s="18" t="n"/>
      <c r="H5144" s="33" t="n">
        <v>3.61</v>
      </c>
      <c r="I5144" s="33" t="n"/>
      <c r="J5144" s="33" t="n"/>
      <c r="K5144" s="34" t="n">
        <v>-0.002780575879975946</v>
      </c>
      <c r="L5144" s="35">
        <f>IF(ISNUMBER(K5144),EXP(K5144),"")</f>
        <v/>
      </c>
      <c r="M5144" s="18" t="inlineStr">
        <is>
          <t>every value from 0.01 to 30 in steps of 0.01</t>
        </is>
      </c>
      <c r="N5144" s="18" t="inlineStr">
        <is>
          <t>contents|small|distance_to_river_km</t>
        </is>
      </c>
    </row>
    <row r="5145">
      <c r="B5145" s="18" t="inlineStr">
        <is>
          <t>contents|small|distance_to_river_km|3.62</t>
        </is>
      </c>
      <c r="C5145" s="18" t="inlineStr">
        <is>
          <t>contents</t>
        </is>
      </c>
      <c r="D5145" s="18" t="inlineStr">
        <is>
          <t>small</t>
        </is>
      </c>
      <c r="E5145" s="18" t="inlineStr">
        <is>
          <t>distance_to_river_km</t>
        </is>
      </c>
      <c r="F5145" s="18" t="inlineStr">
        <is>
          <t>spline value</t>
        </is>
      </c>
      <c r="G5145" s="18" t="n"/>
      <c r="H5145" s="33" t="n">
        <v>3.62</v>
      </c>
      <c r="I5145" s="33" t="n"/>
      <c r="J5145" s="33" t="n"/>
      <c r="K5145" s="34" t="n">
        <v>-0.002824664207107753</v>
      </c>
      <c r="L5145" s="35">
        <f>IF(ISNUMBER(K5145),EXP(K5145),"")</f>
        <v/>
      </c>
      <c r="M5145" s="18" t="inlineStr">
        <is>
          <t>every value from 0.01 to 30 in steps of 0.01</t>
        </is>
      </c>
      <c r="N5145" s="18" t="inlineStr">
        <is>
          <t>contents|small|distance_to_river_km</t>
        </is>
      </c>
    </row>
    <row r="5146">
      <c r="B5146" s="18" t="inlineStr">
        <is>
          <t>contents|small|distance_to_river_km|3.63</t>
        </is>
      </c>
      <c r="C5146" s="18" t="inlineStr">
        <is>
          <t>contents</t>
        </is>
      </c>
      <c r="D5146" s="18" t="inlineStr">
        <is>
          <t>small</t>
        </is>
      </c>
      <c r="E5146" s="18" t="inlineStr">
        <is>
          <t>distance_to_river_km</t>
        </is>
      </c>
      <c r="F5146" s="18" t="inlineStr">
        <is>
          <t>spline value</t>
        </is>
      </c>
      <c r="G5146" s="18" t="n"/>
      <c r="H5146" s="33" t="n">
        <v>3.63</v>
      </c>
      <c r="I5146" s="33" t="n"/>
      <c r="J5146" s="33" t="n"/>
      <c r="K5146" s="34" t="n">
        <v>-0.00286912946240726</v>
      </c>
      <c r="L5146" s="35">
        <f>IF(ISNUMBER(K5146),EXP(K5146),"")</f>
        <v/>
      </c>
      <c r="M5146" s="18" t="inlineStr">
        <is>
          <t>every value from 0.01 to 30 in steps of 0.01</t>
        </is>
      </c>
      <c r="N5146" s="18" t="inlineStr">
        <is>
          <t>contents|small|distance_to_river_km</t>
        </is>
      </c>
    </row>
    <row r="5147">
      <c r="B5147" s="18" t="inlineStr">
        <is>
          <t>contents|small|distance_to_river_km|3.64</t>
        </is>
      </c>
      <c r="C5147" s="18" t="inlineStr">
        <is>
          <t>contents</t>
        </is>
      </c>
      <c r="D5147" s="18" t="inlineStr">
        <is>
          <t>small</t>
        </is>
      </c>
      <c r="E5147" s="18" t="inlineStr">
        <is>
          <t>distance_to_river_km</t>
        </is>
      </c>
      <c r="F5147" s="18" t="inlineStr">
        <is>
          <t>spline value</t>
        </is>
      </c>
      <c r="G5147" s="18" t="n"/>
      <c r="H5147" s="33" t="n">
        <v>3.64</v>
      </c>
      <c r="I5147" s="33" t="n"/>
      <c r="J5147" s="33" t="n"/>
      <c r="K5147" s="34" t="n">
        <v>-0.002913971371099205</v>
      </c>
      <c r="L5147" s="35">
        <f>IF(ISNUMBER(K5147),EXP(K5147),"")</f>
        <v/>
      </c>
      <c r="M5147" s="18" t="inlineStr">
        <is>
          <t>every value from 0.01 to 30 in steps of 0.01</t>
        </is>
      </c>
      <c r="N5147" s="18" t="inlineStr">
        <is>
          <t>contents|small|distance_to_river_km</t>
        </is>
      </c>
    </row>
    <row r="5148">
      <c r="B5148" s="18" t="inlineStr">
        <is>
          <t>contents|small|distance_to_river_km|3.65</t>
        </is>
      </c>
      <c r="C5148" s="18" t="inlineStr">
        <is>
          <t>contents</t>
        </is>
      </c>
      <c r="D5148" s="18" t="inlineStr">
        <is>
          <t>small</t>
        </is>
      </c>
      <c r="E5148" s="18" t="inlineStr">
        <is>
          <t>distance_to_river_km</t>
        </is>
      </c>
      <c r="F5148" s="18" t="inlineStr">
        <is>
          <t>spline value</t>
        </is>
      </c>
      <c r="G5148" s="18" t="n"/>
      <c r="H5148" s="33" t="n">
        <v>3.65</v>
      </c>
      <c r="I5148" s="33" t="n"/>
      <c r="J5148" s="33" t="n"/>
      <c r="K5148" s="34" t="n">
        <v>-0.002959189658408313</v>
      </c>
      <c r="L5148" s="35">
        <f>IF(ISNUMBER(K5148),EXP(K5148),"")</f>
        <v/>
      </c>
      <c r="M5148" s="18" t="inlineStr">
        <is>
          <t>every value from 0.01 to 30 in steps of 0.01</t>
        </is>
      </c>
      <c r="N5148" s="18" t="inlineStr">
        <is>
          <t>contents|small|distance_to_river_km</t>
        </is>
      </c>
    </row>
    <row r="5149">
      <c r="B5149" s="18" t="inlineStr">
        <is>
          <t>contents|small|distance_to_river_km|3.66</t>
        </is>
      </c>
      <c r="C5149" s="18" t="inlineStr">
        <is>
          <t>contents</t>
        </is>
      </c>
      <c r="D5149" s="18" t="inlineStr">
        <is>
          <t>small</t>
        </is>
      </c>
      <c r="E5149" s="18" t="inlineStr">
        <is>
          <t>distance_to_river_km</t>
        </is>
      </c>
      <c r="F5149" s="18" t="inlineStr">
        <is>
          <t>spline value</t>
        </is>
      </c>
      <c r="G5149" s="18" t="n"/>
      <c r="H5149" s="33" t="n">
        <v>3.66</v>
      </c>
      <c r="I5149" s="33" t="n"/>
      <c r="J5149" s="33" t="n"/>
      <c r="K5149" s="34" t="n">
        <v>-0.003004784049559321</v>
      </c>
      <c r="L5149" s="35">
        <f>IF(ISNUMBER(K5149),EXP(K5149),"")</f>
        <v/>
      </c>
      <c r="M5149" s="18" t="inlineStr">
        <is>
          <t>every value from 0.01 to 30 in steps of 0.01</t>
        </is>
      </c>
      <c r="N5149" s="18" t="inlineStr">
        <is>
          <t>contents|small|distance_to_river_km</t>
        </is>
      </c>
    </row>
    <row r="5150">
      <c r="B5150" s="18" t="inlineStr">
        <is>
          <t>contents|small|distance_to_river_km|3.67</t>
        </is>
      </c>
      <c r="C5150" s="18" t="inlineStr">
        <is>
          <t>contents</t>
        </is>
      </c>
      <c r="D5150" s="18" t="inlineStr">
        <is>
          <t>small</t>
        </is>
      </c>
      <c r="E5150" s="18" t="inlineStr">
        <is>
          <t>distance_to_river_km</t>
        </is>
      </c>
      <c r="F5150" s="18" t="inlineStr">
        <is>
          <t>spline value</t>
        </is>
      </c>
      <c r="G5150" s="18" t="n"/>
      <c r="H5150" s="33" t="n">
        <v>3.67</v>
      </c>
      <c r="I5150" s="33" t="n"/>
      <c r="J5150" s="33" t="n"/>
      <c r="K5150" s="34" t="n">
        <v>-0.003050754269776956</v>
      </c>
      <c r="L5150" s="35">
        <f>IF(ISNUMBER(K5150),EXP(K5150),"")</f>
        <v/>
      </c>
      <c r="M5150" s="18" t="inlineStr">
        <is>
          <t>every value from 0.01 to 30 in steps of 0.01</t>
        </is>
      </c>
      <c r="N5150" s="18" t="inlineStr">
        <is>
          <t>contents|small|distance_to_river_km</t>
        </is>
      </c>
    </row>
    <row r="5151">
      <c r="B5151" s="18" t="inlineStr">
        <is>
          <t>contents|small|distance_to_river_km|3.68</t>
        </is>
      </c>
      <c r="C5151" s="18" t="inlineStr">
        <is>
          <t>contents</t>
        </is>
      </c>
      <c r="D5151" s="18" t="inlineStr">
        <is>
          <t>small</t>
        </is>
      </c>
      <c r="E5151" s="18" t="inlineStr">
        <is>
          <t>distance_to_river_km</t>
        </is>
      </c>
      <c r="F5151" s="18" t="inlineStr">
        <is>
          <t>spline value</t>
        </is>
      </c>
      <c r="G5151" s="18" t="n"/>
      <c r="H5151" s="33" t="n">
        <v>3.68</v>
      </c>
      <c r="I5151" s="33" t="n"/>
      <c r="J5151" s="33" t="n"/>
      <c r="K5151" s="34" t="n">
        <v>-0.003097100044285956</v>
      </c>
      <c r="L5151" s="35">
        <f>IF(ISNUMBER(K5151),EXP(K5151),"")</f>
        <v/>
      </c>
      <c r="M5151" s="18" t="inlineStr">
        <is>
          <t>every value from 0.01 to 30 in steps of 0.01</t>
        </is>
      </c>
      <c r="N5151" s="18" t="inlineStr">
        <is>
          <t>contents|small|distance_to_river_km</t>
        </is>
      </c>
    </row>
    <row r="5152">
      <c r="B5152" s="18" t="inlineStr">
        <is>
          <t>contents|small|distance_to_river_km|3.69</t>
        </is>
      </c>
      <c r="C5152" s="18" t="inlineStr">
        <is>
          <t>contents</t>
        </is>
      </c>
      <c r="D5152" s="18" t="inlineStr">
        <is>
          <t>small</t>
        </is>
      </c>
      <c r="E5152" s="18" t="inlineStr">
        <is>
          <t>distance_to_river_km</t>
        </is>
      </c>
      <c r="F5152" s="18" t="inlineStr">
        <is>
          <t>spline value</t>
        </is>
      </c>
      <c r="G5152" s="18" t="n"/>
      <c r="H5152" s="33" t="n">
        <v>3.69</v>
      </c>
      <c r="I5152" s="33" t="n"/>
      <c r="J5152" s="33" t="n"/>
      <c r="K5152" s="34" t="n">
        <v>-0.003143821098311046</v>
      </c>
      <c r="L5152" s="35">
        <f>IF(ISNUMBER(K5152),EXP(K5152),"")</f>
        <v/>
      </c>
      <c r="M5152" s="18" t="inlineStr">
        <is>
          <t>every value from 0.01 to 30 in steps of 0.01</t>
        </is>
      </c>
      <c r="N5152" s="18" t="inlineStr">
        <is>
          <t>contents|small|distance_to_river_km</t>
        </is>
      </c>
    </row>
    <row r="5153">
      <c r="B5153" s="18" t="inlineStr">
        <is>
          <t>contents|small|distance_to_river_km|3.70</t>
        </is>
      </c>
      <c r="C5153" s="18" t="inlineStr">
        <is>
          <t>contents</t>
        </is>
      </c>
      <c r="D5153" s="18" t="inlineStr">
        <is>
          <t>small</t>
        </is>
      </c>
      <c r="E5153" s="18" t="inlineStr">
        <is>
          <t>distance_to_river_km</t>
        </is>
      </c>
      <c r="F5153" s="18" t="inlineStr">
        <is>
          <t>spline value</t>
        </is>
      </c>
      <c r="G5153" s="18" t="n"/>
      <c r="H5153" s="33" t="n">
        <v>3.7</v>
      </c>
      <c r="I5153" s="33" t="n"/>
      <c r="J5153" s="33" t="n"/>
      <c r="K5153" s="34" t="n">
        <v>-0.003190917157076963</v>
      </c>
      <c r="L5153" s="35">
        <f>IF(ISNUMBER(K5153),EXP(K5153),"")</f>
        <v/>
      </c>
      <c r="M5153" s="18" t="inlineStr">
        <is>
          <t>every value from 0.01 to 30 in steps of 0.01</t>
        </is>
      </c>
      <c r="N5153" s="18" t="inlineStr">
        <is>
          <t>contents|small|distance_to_river_km</t>
        </is>
      </c>
    </row>
    <row r="5154">
      <c r="B5154" s="18" t="inlineStr">
        <is>
          <t>contents|small|distance_to_river_km|3.71</t>
        </is>
      </c>
      <c r="C5154" s="18" t="inlineStr">
        <is>
          <t>contents</t>
        </is>
      </c>
      <c r="D5154" s="18" t="inlineStr">
        <is>
          <t>small</t>
        </is>
      </c>
      <c r="E5154" s="18" t="inlineStr">
        <is>
          <t>distance_to_river_km</t>
        </is>
      </c>
      <c r="F5154" s="18" t="inlineStr">
        <is>
          <t>spline value</t>
        </is>
      </c>
      <c r="G5154" s="18" t="n"/>
      <c r="H5154" s="33" t="n">
        <v>3.71</v>
      </c>
      <c r="I5154" s="33" t="n"/>
      <c r="J5154" s="33" t="n"/>
      <c r="K5154" s="34" t="n">
        <v>-0.003238387945808434</v>
      </c>
      <c r="L5154" s="35">
        <f>IF(ISNUMBER(K5154),EXP(K5154),"")</f>
        <v/>
      </c>
      <c r="M5154" s="18" t="inlineStr">
        <is>
          <t>every value from 0.01 to 30 in steps of 0.01</t>
        </is>
      </c>
      <c r="N5154" s="18" t="inlineStr">
        <is>
          <t>contents|small|distance_to_river_km</t>
        </is>
      </c>
    </row>
    <row r="5155">
      <c r="B5155" s="18" t="inlineStr">
        <is>
          <t>contents|small|distance_to_river_km|3.72</t>
        </is>
      </c>
      <c r="C5155" s="18" t="inlineStr">
        <is>
          <t>contents</t>
        </is>
      </c>
      <c r="D5155" s="18" t="inlineStr">
        <is>
          <t>small</t>
        </is>
      </c>
      <c r="E5155" s="18" t="inlineStr">
        <is>
          <t>distance_to_river_km</t>
        </is>
      </c>
      <c r="F5155" s="18" t="inlineStr">
        <is>
          <t>spline value</t>
        </is>
      </c>
      <c r="G5155" s="18" t="n"/>
      <c r="H5155" s="33" t="n">
        <v>3.72</v>
      </c>
      <c r="I5155" s="33" t="n"/>
      <c r="J5155" s="33" t="n"/>
      <c r="K5155" s="34" t="n">
        <v>-0.003286233189730197</v>
      </c>
      <c r="L5155" s="35">
        <f>IF(ISNUMBER(K5155),EXP(K5155),"")</f>
        <v/>
      </c>
      <c r="M5155" s="18" t="inlineStr">
        <is>
          <t>every value from 0.01 to 30 in steps of 0.01</t>
        </is>
      </c>
      <c r="N5155" s="18" t="inlineStr">
        <is>
          <t>contents|small|distance_to_river_km</t>
        </is>
      </c>
    </row>
    <row r="5156">
      <c r="B5156" s="18" t="inlineStr">
        <is>
          <t>contents|small|distance_to_river_km|3.73</t>
        </is>
      </c>
      <c r="C5156" s="18" t="inlineStr">
        <is>
          <t>contents</t>
        </is>
      </c>
      <c r="D5156" s="18" t="inlineStr">
        <is>
          <t>small</t>
        </is>
      </c>
      <c r="E5156" s="18" t="inlineStr">
        <is>
          <t>distance_to_river_km</t>
        </is>
      </c>
      <c r="F5156" s="18" t="inlineStr">
        <is>
          <t>spline value</t>
        </is>
      </c>
      <c r="G5156" s="18" t="n"/>
      <c r="H5156" s="33" t="n">
        <v>3.73</v>
      </c>
      <c r="I5156" s="33" t="n"/>
      <c r="J5156" s="33" t="n"/>
      <c r="K5156" s="34" t="n">
        <v>-0.003334452614066976</v>
      </c>
      <c r="L5156" s="35">
        <f>IF(ISNUMBER(K5156),EXP(K5156),"")</f>
        <v/>
      </c>
      <c r="M5156" s="18" t="inlineStr">
        <is>
          <t>every value from 0.01 to 30 in steps of 0.01</t>
        </is>
      </c>
      <c r="N5156" s="18" t="inlineStr">
        <is>
          <t>contents|small|distance_to_river_km</t>
        </is>
      </c>
    </row>
    <row r="5157">
      <c r="B5157" s="18" t="inlineStr">
        <is>
          <t>contents|small|distance_to_river_km|3.74</t>
        </is>
      </c>
      <c r="C5157" s="18" t="inlineStr">
        <is>
          <t>contents</t>
        </is>
      </c>
      <c r="D5157" s="18" t="inlineStr">
        <is>
          <t>small</t>
        </is>
      </c>
      <c r="E5157" s="18" t="inlineStr">
        <is>
          <t>distance_to_river_km</t>
        </is>
      </c>
      <c r="F5157" s="18" t="inlineStr">
        <is>
          <t>spline value</t>
        </is>
      </c>
      <c r="G5157" s="18" t="n"/>
      <c r="H5157" s="33" t="n">
        <v>3.74</v>
      </c>
      <c r="I5157" s="33" t="n"/>
      <c r="J5157" s="33" t="n"/>
      <c r="K5157" s="34" t="n">
        <v>-0.003383045944043511</v>
      </c>
      <c r="L5157" s="35">
        <f>IF(ISNUMBER(K5157),EXP(K5157),"")</f>
        <v/>
      </c>
      <c r="M5157" s="18" t="inlineStr">
        <is>
          <t>every value from 0.01 to 30 in steps of 0.01</t>
        </is>
      </c>
      <c r="N5157" s="18" t="inlineStr">
        <is>
          <t>contents|small|distance_to_river_km</t>
        </is>
      </c>
    </row>
    <row r="5158">
      <c r="B5158" s="18" t="inlineStr">
        <is>
          <t>contents|small|distance_to_river_km|3.75</t>
        </is>
      </c>
      <c r="C5158" s="18" t="inlineStr">
        <is>
          <t>contents</t>
        </is>
      </c>
      <c r="D5158" s="18" t="inlineStr">
        <is>
          <t>small</t>
        </is>
      </c>
      <c r="E5158" s="18" t="inlineStr">
        <is>
          <t>distance_to_river_km</t>
        </is>
      </c>
      <c r="F5158" s="18" t="inlineStr">
        <is>
          <t>spline value</t>
        </is>
      </c>
      <c r="G5158" s="18" t="n"/>
      <c r="H5158" s="33" t="n">
        <v>3.75</v>
      </c>
      <c r="I5158" s="33" t="n"/>
      <c r="J5158" s="33" t="n"/>
      <c r="K5158" s="34" t="n">
        <v>-0.003432012904884526</v>
      </c>
      <c r="L5158" s="35">
        <f>IF(ISNUMBER(K5158),EXP(K5158),"")</f>
        <v/>
      </c>
      <c r="M5158" s="18" t="inlineStr">
        <is>
          <t>every value from 0.01 to 30 in steps of 0.01</t>
        </is>
      </c>
      <c r="N5158" s="18" t="inlineStr">
        <is>
          <t>contents|small|distance_to_river_km</t>
        </is>
      </c>
    </row>
    <row r="5159">
      <c r="B5159" s="18" t="inlineStr">
        <is>
          <t>contents|small|distance_to_river_km|3.76</t>
        </is>
      </c>
      <c r="C5159" s="18" t="inlineStr">
        <is>
          <t>contents</t>
        </is>
      </c>
      <c r="D5159" s="18" t="inlineStr">
        <is>
          <t>small</t>
        </is>
      </c>
      <c r="E5159" s="18" t="inlineStr">
        <is>
          <t>distance_to_river_km</t>
        </is>
      </c>
      <c r="F5159" s="18" t="inlineStr">
        <is>
          <t>spline value</t>
        </is>
      </c>
      <c r="G5159" s="18" t="n"/>
      <c r="H5159" s="33" t="n">
        <v>3.76</v>
      </c>
      <c r="I5159" s="33" t="n"/>
      <c r="J5159" s="33" t="n"/>
      <c r="K5159" s="34" t="n">
        <v>-0.003481353221814756</v>
      </c>
      <c r="L5159" s="35">
        <f>IF(ISNUMBER(K5159),EXP(K5159),"")</f>
        <v/>
      </c>
      <c r="M5159" s="18" t="inlineStr">
        <is>
          <t>every value from 0.01 to 30 in steps of 0.01</t>
        </is>
      </c>
      <c r="N5159" s="18" t="inlineStr">
        <is>
          <t>contents|small|distance_to_river_km</t>
        </is>
      </c>
    </row>
    <row r="5160">
      <c r="B5160" s="18" t="inlineStr">
        <is>
          <t>contents|small|distance_to_river_km|3.77</t>
        </is>
      </c>
      <c r="C5160" s="18" t="inlineStr">
        <is>
          <t>contents</t>
        </is>
      </c>
      <c r="D5160" s="18" t="inlineStr">
        <is>
          <t>small</t>
        </is>
      </c>
      <c r="E5160" s="18" t="inlineStr">
        <is>
          <t>distance_to_river_km</t>
        </is>
      </c>
      <c r="F5160" s="18" t="inlineStr">
        <is>
          <t>spline value</t>
        </is>
      </c>
      <c r="G5160" s="18" t="n"/>
      <c r="H5160" s="33" t="n">
        <v>3.77</v>
      </c>
      <c r="I5160" s="33" t="n"/>
      <c r="J5160" s="33" t="n"/>
      <c r="K5160" s="34" t="n">
        <v>-0.003531066620058936</v>
      </c>
      <c r="L5160" s="35">
        <f>IF(ISNUMBER(K5160),EXP(K5160),"")</f>
        <v/>
      </c>
      <c r="M5160" s="18" t="inlineStr">
        <is>
          <t>every value from 0.01 to 30 in steps of 0.01</t>
        </is>
      </c>
      <c r="N5160" s="18" t="inlineStr">
        <is>
          <t>contents|small|distance_to_river_km</t>
        </is>
      </c>
    </row>
    <row r="5161">
      <c r="B5161" s="18" t="inlineStr">
        <is>
          <t>contents|small|distance_to_river_km|3.78</t>
        </is>
      </c>
      <c r="C5161" s="18" t="inlineStr">
        <is>
          <t>contents</t>
        </is>
      </c>
      <c r="D5161" s="18" t="inlineStr">
        <is>
          <t>small</t>
        </is>
      </c>
      <c r="E5161" s="18" t="inlineStr">
        <is>
          <t>distance_to_river_km</t>
        </is>
      </c>
      <c r="F5161" s="18" t="inlineStr">
        <is>
          <t>spline value</t>
        </is>
      </c>
      <c r="G5161" s="18" t="n"/>
      <c r="H5161" s="33" t="n">
        <v>3.78</v>
      </c>
      <c r="I5161" s="33" t="n"/>
      <c r="J5161" s="33" t="n"/>
      <c r="K5161" s="34" t="n">
        <v>-0.003581152824841791</v>
      </c>
      <c r="L5161" s="35">
        <f>IF(ISNUMBER(K5161),EXP(K5161),"")</f>
        <v/>
      </c>
      <c r="M5161" s="18" t="inlineStr">
        <is>
          <t>every value from 0.01 to 30 in steps of 0.01</t>
        </is>
      </c>
      <c r="N5161" s="18" t="inlineStr">
        <is>
          <t>contents|small|distance_to_river_km</t>
        </is>
      </c>
    </row>
    <row r="5162">
      <c r="B5162" s="18" t="inlineStr">
        <is>
          <t>contents|small|distance_to_river_km|3.79</t>
        </is>
      </c>
      <c r="C5162" s="18" t="inlineStr">
        <is>
          <t>contents</t>
        </is>
      </c>
      <c r="D5162" s="18" t="inlineStr">
        <is>
          <t>small</t>
        </is>
      </c>
      <c r="E5162" s="18" t="inlineStr">
        <is>
          <t>distance_to_river_km</t>
        </is>
      </c>
      <c r="F5162" s="18" t="inlineStr">
        <is>
          <t>spline value</t>
        </is>
      </c>
      <c r="G5162" s="18" t="n"/>
      <c r="H5162" s="33" t="n">
        <v>3.79</v>
      </c>
      <c r="I5162" s="33" t="n"/>
      <c r="J5162" s="33" t="n"/>
      <c r="K5162" s="34" t="n">
        <v>-0.00363161156138806</v>
      </c>
      <c r="L5162" s="35">
        <f>IF(ISNUMBER(K5162),EXP(K5162),"")</f>
        <v/>
      </c>
      <c r="M5162" s="18" t="inlineStr">
        <is>
          <t>every value from 0.01 to 30 in steps of 0.01</t>
        </is>
      </c>
      <c r="N5162" s="18" t="inlineStr">
        <is>
          <t>contents|small|distance_to_river_km</t>
        </is>
      </c>
    </row>
    <row r="5163">
      <c r="B5163" s="18" t="inlineStr">
        <is>
          <t>contents|small|distance_to_river_km|3.80</t>
        </is>
      </c>
      <c r="C5163" s="18" t="inlineStr">
        <is>
          <t>contents</t>
        </is>
      </c>
      <c r="D5163" s="18" t="inlineStr">
        <is>
          <t>small</t>
        </is>
      </c>
      <c r="E5163" s="18" t="inlineStr">
        <is>
          <t>distance_to_river_km</t>
        </is>
      </c>
      <c r="F5163" s="18" t="inlineStr">
        <is>
          <t>spline value</t>
        </is>
      </c>
      <c r="G5163" s="18" t="n"/>
      <c r="H5163" s="33" t="n">
        <v>3.8</v>
      </c>
      <c r="I5163" s="33" t="n"/>
      <c r="J5163" s="33" t="n"/>
      <c r="K5163" s="34" t="n">
        <v>-0.003682442554922469</v>
      </c>
      <c r="L5163" s="35">
        <f>IF(ISNUMBER(K5163),EXP(K5163),"")</f>
        <v/>
      </c>
      <c r="M5163" s="18" t="inlineStr">
        <is>
          <t>every value from 0.01 to 30 in steps of 0.01</t>
        </is>
      </c>
      <c r="N5163" s="18" t="inlineStr">
        <is>
          <t>contents|small|distance_to_river_km</t>
        </is>
      </c>
    </row>
    <row r="5164">
      <c r="B5164" s="18" t="inlineStr">
        <is>
          <t>contents|small|distance_to_river_km|3.81</t>
        </is>
      </c>
      <c r="C5164" s="18" t="inlineStr">
        <is>
          <t>contents</t>
        </is>
      </c>
      <c r="D5164" s="18" t="inlineStr">
        <is>
          <t>small</t>
        </is>
      </c>
      <c r="E5164" s="18" t="inlineStr">
        <is>
          <t>distance_to_river_km</t>
        </is>
      </c>
      <c r="F5164" s="18" t="inlineStr">
        <is>
          <t>spline value</t>
        </is>
      </c>
      <c r="G5164" s="18" t="n"/>
      <c r="H5164" s="33" t="n">
        <v>3.81</v>
      </c>
      <c r="I5164" s="33" t="n"/>
      <c r="J5164" s="33" t="n"/>
      <c r="K5164" s="34" t="n">
        <v>-0.003733645530669755</v>
      </c>
      <c r="L5164" s="35">
        <f>IF(ISNUMBER(K5164),EXP(K5164),"")</f>
        <v/>
      </c>
      <c r="M5164" s="18" t="inlineStr">
        <is>
          <t>every value from 0.01 to 30 in steps of 0.01</t>
        </is>
      </c>
      <c r="N5164" s="18" t="inlineStr">
        <is>
          <t>contents|small|distance_to_river_km</t>
        </is>
      </c>
    </row>
    <row r="5165">
      <c r="B5165" s="18" t="inlineStr">
        <is>
          <t>contents|small|distance_to_river_km|3.82</t>
        </is>
      </c>
      <c r="C5165" s="18" t="inlineStr">
        <is>
          <t>contents</t>
        </is>
      </c>
      <c r="D5165" s="18" t="inlineStr">
        <is>
          <t>small</t>
        </is>
      </c>
      <c r="E5165" s="18" t="inlineStr">
        <is>
          <t>distance_to_river_km</t>
        </is>
      </c>
      <c r="F5165" s="18" t="inlineStr">
        <is>
          <t>spline value</t>
        </is>
      </c>
      <c r="G5165" s="18" t="n"/>
      <c r="H5165" s="33" t="n">
        <v>3.82</v>
      </c>
      <c r="I5165" s="33" t="n"/>
      <c r="J5165" s="33" t="n"/>
      <c r="K5165" s="34" t="n">
        <v>-0.003785220213854642</v>
      </c>
      <c r="L5165" s="35">
        <f>IF(ISNUMBER(K5165),EXP(K5165),"")</f>
        <v/>
      </c>
      <c r="M5165" s="18" t="inlineStr">
        <is>
          <t>every value from 0.01 to 30 in steps of 0.01</t>
        </is>
      </c>
      <c r="N5165" s="18" t="inlineStr">
        <is>
          <t>contents|small|distance_to_river_km</t>
        </is>
      </c>
    </row>
    <row r="5166">
      <c r="B5166" s="18" t="inlineStr">
        <is>
          <t>contents|small|distance_to_river_km|3.83</t>
        </is>
      </c>
      <c r="C5166" s="18" t="inlineStr">
        <is>
          <t>contents</t>
        </is>
      </c>
      <c r="D5166" s="18" t="inlineStr">
        <is>
          <t>small</t>
        </is>
      </c>
      <c r="E5166" s="18" t="inlineStr">
        <is>
          <t>distance_to_river_km</t>
        </is>
      </c>
      <c r="F5166" s="18" t="inlineStr">
        <is>
          <t>spline value</t>
        </is>
      </c>
      <c r="G5166" s="18" t="n"/>
      <c r="H5166" s="33" t="n">
        <v>3.83</v>
      </c>
      <c r="I5166" s="33" t="n"/>
      <c r="J5166" s="33" t="n"/>
      <c r="K5166" s="34" t="n">
        <v>-0.003837166329701871</v>
      </c>
      <c r="L5166" s="35">
        <f>IF(ISNUMBER(K5166),EXP(K5166),"")</f>
        <v/>
      </c>
      <c r="M5166" s="18" t="inlineStr">
        <is>
          <t>every value from 0.01 to 30 in steps of 0.01</t>
        </is>
      </c>
      <c r="N5166" s="18" t="inlineStr">
        <is>
          <t>contents|small|distance_to_river_km</t>
        </is>
      </c>
    </row>
    <row r="5167">
      <c r="B5167" s="18" t="inlineStr">
        <is>
          <t>contents|small|distance_to_river_km|3.84</t>
        </is>
      </c>
      <c r="C5167" s="18" t="inlineStr">
        <is>
          <t>contents</t>
        </is>
      </c>
      <c r="D5167" s="18" t="inlineStr">
        <is>
          <t>small</t>
        </is>
      </c>
      <c r="E5167" s="18" t="inlineStr">
        <is>
          <t>distance_to_river_km</t>
        </is>
      </c>
      <c r="F5167" s="18" t="inlineStr">
        <is>
          <t>spline value</t>
        </is>
      </c>
      <c r="G5167" s="18" t="n"/>
      <c r="H5167" s="33" t="n">
        <v>3.84</v>
      </c>
      <c r="I5167" s="33" t="n"/>
      <c r="J5167" s="33" t="n"/>
      <c r="K5167" s="34" t="n">
        <v>-0.003889483603436165</v>
      </c>
      <c r="L5167" s="35">
        <f>IF(ISNUMBER(K5167),EXP(K5167),"")</f>
        <v/>
      </c>
      <c r="M5167" s="18" t="inlineStr">
        <is>
          <t>every value from 0.01 to 30 in steps of 0.01</t>
        </is>
      </c>
      <c r="N5167" s="18" t="inlineStr">
        <is>
          <t>contents|small|distance_to_river_km</t>
        </is>
      </c>
    </row>
    <row r="5168">
      <c r="B5168" s="18" t="inlineStr">
        <is>
          <t>contents|small|distance_to_river_km|3.85</t>
        </is>
      </c>
      <c r="C5168" s="18" t="inlineStr">
        <is>
          <t>contents</t>
        </is>
      </c>
      <c r="D5168" s="18" t="inlineStr">
        <is>
          <t>small</t>
        </is>
      </c>
      <c r="E5168" s="18" t="inlineStr">
        <is>
          <t>distance_to_river_km</t>
        </is>
      </c>
      <c r="F5168" s="18" t="inlineStr">
        <is>
          <t>spline value</t>
        </is>
      </c>
      <c r="G5168" s="18" t="n"/>
      <c r="H5168" s="33" t="n">
        <v>3.85</v>
      </c>
      <c r="I5168" s="33" t="n"/>
      <c r="J5168" s="33" t="n"/>
      <c r="K5168" s="34" t="n">
        <v>-0.003942171760282261</v>
      </c>
      <c r="L5168" s="35">
        <f>IF(ISNUMBER(K5168),EXP(K5168),"")</f>
        <v/>
      </c>
      <c r="M5168" s="18" t="inlineStr">
        <is>
          <t>every value from 0.01 to 30 in steps of 0.01</t>
        </is>
      </c>
      <c r="N5168" s="18" t="inlineStr">
        <is>
          <t>contents|small|distance_to_river_km</t>
        </is>
      </c>
    </row>
    <row r="5169">
      <c r="B5169" s="18" t="inlineStr">
        <is>
          <t>contents|small|distance_to_river_km|3.86</t>
        </is>
      </c>
      <c r="C5169" s="18" t="inlineStr">
        <is>
          <t>contents</t>
        </is>
      </c>
      <c r="D5169" s="18" t="inlineStr">
        <is>
          <t>small</t>
        </is>
      </c>
      <c r="E5169" s="18" t="inlineStr">
        <is>
          <t>distance_to_river_km</t>
        </is>
      </c>
      <c r="F5169" s="18" t="inlineStr">
        <is>
          <t>spline value</t>
        </is>
      </c>
      <c r="G5169" s="18" t="n"/>
      <c r="H5169" s="33" t="n">
        <v>3.86</v>
      </c>
      <c r="I5169" s="33" t="n"/>
      <c r="J5169" s="33" t="n"/>
      <c r="K5169" s="34" t="n">
        <v>-0.003995230525464892</v>
      </c>
      <c r="L5169" s="35">
        <f>IF(ISNUMBER(K5169),EXP(K5169),"")</f>
        <v/>
      </c>
      <c r="M5169" s="18" t="inlineStr">
        <is>
          <t>every value from 0.01 to 30 in steps of 0.01</t>
        </is>
      </c>
      <c r="N5169" s="18" t="inlineStr">
        <is>
          <t>contents|small|distance_to_river_km</t>
        </is>
      </c>
    </row>
    <row r="5170">
      <c r="B5170" s="18" t="inlineStr">
        <is>
          <t>contents|small|distance_to_river_km|3.87</t>
        </is>
      </c>
      <c r="C5170" s="18" t="inlineStr">
        <is>
          <t>contents</t>
        </is>
      </c>
      <c r="D5170" s="18" t="inlineStr">
        <is>
          <t>small</t>
        </is>
      </c>
      <c r="E5170" s="18" t="inlineStr">
        <is>
          <t>distance_to_river_km</t>
        </is>
      </c>
      <c r="F5170" s="18" t="inlineStr">
        <is>
          <t>spline value</t>
        </is>
      </c>
      <c r="G5170" s="18" t="n"/>
      <c r="H5170" s="33" t="n">
        <v>3.87</v>
      </c>
      <c r="I5170" s="33" t="n"/>
      <c r="J5170" s="33" t="n"/>
      <c r="K5170" s="34" t="n">
        <v>-0.004048659624208785</v>
      </c>
      <c r="L5170" s="35">
        <f>IF(ISNUMBER(K5170),EXP(K5170),"")</f>
        <v/>
      </c>
      <c r="M5170" s="18" t="inlineStr">
        <is>
          <t>every value from 0.01 to 30 in steps of 0.01</t>
        </is>
      </c>
      <c r="N5170" s="18" t="inlineStr">
        <is>
          <t>contents|small|distance_to_river_km</t>
        </is>
      </c>
    </row>
    <row r="5171">
      <c r="B5171" s="18" t="inlineStr">
        <is>
          <t>contents|small|distance_to_river_km|3.88</t>
        </is>
      </c>
      <c r="C5171" s="18" t="inlineStr">
        <is>
          <t>contents</t>
        </is>
      </c>
      <c r="D5171" s="18" t="inlineStr">
        <is>
          <t>small</t>
        </is>
      </c>
      <c r="E5171" s="18" t="inlineStr">
        <is>
          <t>distance_to_river_km</t>
        </is>
      </c>
      <c r="F5171" s="18" t="inlineStr">
        <is>
          <t>spline value</t>
        </is>
      </c>
      <c r="G5171" s="18" t="n"/>
      <c r="H5171" s="33" t="n">
        <v>3.88</v>
      </c>
      <c r="I5171" s="33" t="n"/>
      <c r="J5171" s="33" t="n"/>
      <c r="K5171" s="34" t="n">
        <v>-0.004102458781738674</v>
      </c>
      <c r="L5171" s="35">
        <f>IF(ISNUMBER(K5171),EXP(K5171),"")</f>
        <v/>
      </c>
      <c r="M5171" s="18" t="inlineStr">
        <is>
          <t>every value from 0.01 to 30 in steps of 0.01</t>
        </is>
      </c>
      <c r="N5171" s="18" t="inlineStr">
        <is>
          <t>contents|small|distance_to_river_km</t>
        </is>
      </c>
    </row>
    <row r="5172">
      <c r="B5172" s="18" t="inlineStr">
        <is>
          <t>contents|small|distance_to_river_km|3.89</t>
        </is>
      </c>
      <c r="C5172" s="18" t="inlineStr">
        <is>
          <t>contents</t>
        </is>
      </c>
      <c r="D5172" s="18" t="inlineStr">
        <is>
          <t>small</t>
        </is>
      </c>
      <c r="E5172" s="18" t="inlineStr">
        <is>
          <t>distance_to_river_km</t>
        </is>
      </c>
      <c r="F5172" s="18" t="inlineStr">
        <is>
          <t>spline value</t>
        </is>
      </c>
      <c r="G5172" s="18" t="n"/>
      <c r="H5172" s="33" t="n">
        <v>3.89</v>
      </c>
      <c r="I5172" s="33" t="n"/>
      <c r="J5172" s="33" t="n"/>
      <c r="K5172" s="34" t="n">
        <v>-0.004156627723279292</v>
      </c>
      <c r="L5172" s="35">
        <f>IF(ISNUMBER(K5172),EXP(K5172),"")</f>
        <v/>
      </c>
      <c r="M5172" s="18" t="inlineStr">
        <is>
          <t>every value from 0.01 to 30 in steps of 0.01</t>
        </is>
      </c>
      <c r="N5172" s="18" t="inlineStr">
        <is>
          <t>contents|small|distance_to_river_km</t>
        </is>
      </c>
    </row>
    <row r="5173">
      <c r="B5173" s="18" t="inlineStr">
        <is>
          <t>contents|small|distance_to_river_km|3.90</t>
        </is>
      </c>
      <c r="C5173" s="18" t="inlineStr">
        <is>
          <t>contents</t>
        </is>
      </c>
      <c r="D5173" s="18" t="inlineStr">
        <is>
          <t>small</t>
        </is>
      </c>
      <c r="E5173" s="18" t="inlineStr">
        <is>
          <t>distance_to_river_km</t>
        </is>
      </c>
      <c r="F5173" s="18" t="inlineStr">
        <is>
          <t>spline value</t>
        </is>
      </c>
      <c r="G5173" s="18" t="n"/>
      <c r="H5173" s="33" t="n">
        <v>3.9</v>
      </c>
      <c r="I5173" s="33" t="n"/>
      <c r="J5173" s="33" t="n"/>
      <c r="K5173" s="34" t="n">
        <v>-0.004211166174055367</v>
      </c>
      <c r="L5173" s="35">
        <f>IF(ISNUMBER(K5173),EXP(K5173),"")</f>
        <v/>
      </c>
      <c r="M5173" s="18" t="inlineStr">
        <is>
          <t>every value from 0.01 to 30 in steps of 0.01</t>
        </is>
      </c>
      <c r="N5173" s="18" t="inlineStr">
        <is>
          <t>contents|small|distance_to_river_km</t>
        </is>
      </c>
    </row>
    <row r="5174">
      <c r="B5174" s="18" t="inlineStr">
        <is>
          <t>contents|small|distance_to_river_km|3.91</t>
        </is>
      </c>
      <c r="C5174" s="18" t="inlineStr">
        <is>
          <t>contents</t>
        </is>
      </c>
      <c r="D5174" s="18" t="inlineStr">
        <is>
          <t>small</t>
        </is>
      </c>
      <c r="E5174" s="18" t="inlineStr">
        <is>
          <t>distance_to_river_km</t>
        </is>
      </c>
      <c r="F5174" s="18" t="inlineStr">
        <is>
          <t>spline value</t>
        </is>
      </c>
      <c r="G5174" s="18" t="n"/>
      <c r="H5174" s="33" t="n">
        <v>3.91</v>
      </c>
      <c r="I5174" s="33" t="n"/>
      <c r="J5174" s="33" t="n"/>
      <c r="K5174" s="34" t="n">
        <v>-0.004266073859291637</v>
      </c>
      <c r="L5174" s="35">
        <f>IF(ISNUMBER(K5174),EXP(K5174),"")</f>
        <v/>
      </c>
      <c r="M5174" s="18" t="inlineStr">
        <is>
          <t>every value from 0.01 to 30 in steps of 0.01</t>
        </is>
      </c>
      <c r="N5174" s="18" t="inlineStr">
        <is>
          <t>contents|small|distance_to_river_km</t>
        </is>
      </c>
    </row>
    <row r="5175">
      <c r="B5175" s="18" t="inlineStr">
        <is>
          <t>contents|small|distance_to_river_km|3.92</t>
        </is>
      </c>
      <c r="C5175" s="18" t="inlineStr">
        <is>
          <t>contents</t>
        </is>
      </c>
      <c r="D5175" s="18" t="inlineStr">
        <is>
          <t>small</t>
        </is>
      </c>
      <c r="E5175" s="18" t="inlineStr">
        <is>
          <t>distance_to_river_km</t>
        </is>
      </c>
      <c r="F5175" s="18" t="inlineStr">
        <is>
          <t>spline value</t>
        </is>
      </c>
      <c r="G5175" s="18" t="n"/>
      <c r="H5175" s="33" t="n">
        <v>3.92</v>
      </c>
      <c r="I5175" s="33" t="n"/>
      <c r="J5175" s="33" t="n"/>
      <c r="K5175" s="34" t="n">
        <v>-0.004321350504212826</v>
      </c>
      <c r="L5175" s="35">
        <f>IF(ISNUMBER(K5175),EXP(K5175),"")</f>
        <v/>
      </c>
      <c r="M5175" s="18" t="inlineStr">
        <is>
          <t>every value from 0.01 to 30 in steps of 0.01</t>
        </is>
      </c>
      <c r="N5175" s="18" t="inlineStr">
        <is>
          <t>contents|small|distance_to_river_km</t>
        </is>
      </c>
    </row>
    <row r="5176">
      <c r="B5176" s="18" t="inlineStr">
        <is>
          <t>contents|small|distance_to_river_km|3.93</t>
        </is>
      </c>
      <c r="C5176" s="18" t="inlineStr">
        <is>
          <t>contents</t>
        </is>
      </c>
      <c r="D5176" s="18" t="inlineStr">
        <is>
          <t>small</t>
        </is>
      </c>
      <c r="E5176" s="18" t="inlineStr">
        <is>
          <t>distance_to_river_km</t>
        </is>
      </c>
      <c r="F5176" s="18" t="inlineStr">
        <is>
          <t>spline value</t>
        </is>
      </c>
      <c r="G5176" s="18" t="n"/>
      <c r="H5176" s="33" t="n">
        <v>3.93</v>
      </c>
      <c r="I5176" s="33" t="n"/>
      <c r="J5176" s="33" t="n"/>
      <c r="K5176" s="34" t="n">
        <v>-0.004376995834043673</v>
      </c>
      <c r="L5176" s="35">
        <f>IF(ISNUMBER(K5176),EXP(K5176),"")</f>
        <v/>
      </c>
      <c r="M5176" s="18" t="inlineStr">
        <is>
          <t>every value from 0.01 to 30 in steps of 0.01</t>
        </is>
      </c>
      <c r="N5176" s="18" t="inlineStr">
        <is>
          <t>contents|small|distance_to_river_km</t>
        </is>
      </c>
    </row>
    <row r="5177">
      <c r="B5177" s="18" t="inlineStr">
        <is>
          <t>contents|small|distance_to_river_km|3.94</t>
        </is>
      </c>
      <c r="C5177" s="18" t="inlineStr">
        <is>
          <t>contents</t>
        </is>
      </c>
      <c r="D5177" s="18" t="inlineStr">
        <is>
          <t>small</t>
        </is>
      </c>
      <c r="E5177" s="18" t="inlineStr">
        <is>
          <t>distance_to_river_km</t>
        </is>
      </c>
      <c r="F5177" s="18" t="inlineStr">
        <is>
          <t>spline value</t>
        </is>
      </c>
      <c r="G5177" s="18" t="n"/>
      <c r="H5177" s="33" t="n">
        <v>3.94</v>
      </c>
      <c r="I5177" s="33" t="n"/>
      <c r="J5177" s="33" t="n"/>
      <c r="K5177" s="34" t="n">
        <v>-0.004433009574008903</v>
      </c>
      <c r="L5177" s="35">
        <f>IF(ISNUMBER(K5177),EXP(K5177),"")</f>
        <v/>
      </c>
      <c r="M5177" s="18" t="inlineStr">
        <is>
          <t>every value from 0.01 to 30 in steps of 0.01</t>
        </is>
      </c>
      <c r="N5177" s="18" t="inlineStr">
        <is>
          <t>contents|small|distance_to_river_km</t>
        </is>
      </c>
    </row>
    <row r="5178">
      <c r="B5178" s="18" t="inlineStr">
        <is>
          <t>contents|small|distance_to_river_km|3.95</t>
        </is>
      </c>
      <c r="C5178" s="18" t="inlineStr">
        <is>
          <t>contents</t>
        </is>
      </c>
      <c r="D5178" s="18" t="inlineStr">
        <is>
          <t>small</t>
        </is>
      </c>
      <c r="E5178" s="18" t="inlineStr">
        <is>
          <t>distance_to_river_km</t>
        </is>
      </c>
      <c r="F5178" s="18" t="inlineStr">
        <is>
          <t>spline value</t>
        </is>
      </c>
      <c r="G5178" s="18" t="n"/>
      <c r="H5178" s="33" t="n">
        <v>3.95</v>
      </c>
      <c r="I5178" s="33" t="n"/>
      <c r="J5178" s="33" t="n"/>
      <c r="K5178" s="34" t="n">
        <v>-0.004489391449333255</v>
      </c>
      <c r="L5178" s="35">
        <f>IF(ISNUMBER(K5178),EXP(K5178),"")</f>
        <v/>
      </c>
      <c r="M5178" s="18" t="inlineStr">
        <is>
          <t>every value from 0.01 to 30 in steps of 0.01</t>
        </is>
      </c>
      <c r="N5178" s="18" t="inlineStr">
        <is>
          <t>contents|small|distance_to_river_km</t>
        </is>
      </c>
    </row>
    <row r="5179">
      <c r="B5179" s="18" t="inlineStr">
        <is>
          <t>contents|small|distance_to_river_km|3.96</t>
        </is>
      </c>
      <c r="C5179" s="18" t="inlineStr">
        <is>
          <t>contents</t>
        </is>
      </c>
      <c r="D5179" s="18" t="inlineStr">
        <is>
          <t>small</t>
        </is>
      </c>
      <c r="E5179" s="18" t="inlineStr">
        <is>
          <t>distance_to_river_km</t>
        </is>
      </c>
      <c r="F5179" s="18" t="inlineStr">
        <is>
          <t>spline value</t>
        </is>
      </c>
      <c r="G5179" s="18" t="n"/>
      <c r="H5179" s="33" t="n">
        <v>3.96</v>
      </c>
      <c r="I5179" s="33" t="n"/>
      <c r="J5179" s="33" t="n"/>
      <c r="K5179" s="34" t="n">
        <v>-0.004546141185241453</v>
      </c>
      <c r="L5179" s="35">
        <f>IF(ISNUMBER(K5179),EXP(K5179),"")</f>
        <v/>
      </c>
      <c r="M5179" s="18" t="inlineStr">
        <is>
          <t>every value from 0.01 to 30 in steps of 0.01</t>
        </is>
      </c>
      <c r="N5179" s="18" t="inlineStr">
        <is>
          <t>contents|small|distance_to_river_km</t>
        </is>
      </c>
    </row>
    <row r="5180">
      <c r="B5180" s="18" t="inlineStr">
        <is>
          <t>contents|small|distance_to_river_km|3.97</t>
        </is>
      </c>
      <c r="C5180" s="18" t="inlineStr">
        <is>
          <t>contents</t>
        </is>
      </c>
      <c r="D5180" s="18" t="inlineStr">
        <is>
          <t>small</t>
        </is>
      </c>
      <c r="E5180" s="18" t="inlineStr">
        <is>
          <t>distance_to_river_km</t>
        </is>
      </c>
      <c r="F5180" s="18" t="inlineStr">
        <is>
          <t>spline value</t>
        </is>
      </c>
      <c r="G5180" s="18" t="n"/>
      <c r="H5180" s="33" t="n">
        <v>3.97</v>
      </c>
      <c r="I5180" s="33" t="n"/>
      <c r="J5180" s="33" t="n"/>
      <c r="K5180" s="34" t="n">
        <v>-0.004603258506958236</v>
      </c>
      <c r="L5180" s="35">
        <f>IF(ISNUMBER(K5180),EXP(K5180),"")</f>
        <v/>
      </c>
      <c r="M5180" s="18" t="inlineStr">
        <is>
          <t>every value from 0.01 to 30 in steps of 0.01</t>
        </is>
      </c>
      <c r="N5180" s="18" t="inlineStr">
        <is>
          <t>contents|small|distance_to_river_km</t>
        </is>
      </c>
    </row>
    <row r="5181">
      <c r="B5181" s="18" t="inlineStr">
        <is>
          <t>contents|small|distance_to_river_km|3.98</t>
        </is>
      </c>
      <c r="C5181" s="18" t="inlineStr">
        <is>
          <t>contents</t>
        </is>
      </c>
      <c r="D5181" s="18" t="inlineStr">
        <is>
          <t>small</t>
        </is>
      </c>
      <c r="E5181" s="18" t="inlineStr">
        <is>
          <t>distance_to_river_km</t>
        </is>
      </c>
      <c r="F5181" s="18" t="inlineStr">
        <is>
          <t>spline value</t>
        </is>
      </c>
      <c r="G5181" s="18" t="n"/>
      <c r="H5181" s="33" t="n">
        <v>3.98</v>
      </c>
      <c r="I5181" s="33" t="n"/>
      <c r="J5181" s="33" t="n"/>
      <c r="K5181" s="34" t="n">
        <v>-0.004660743139708329</v>
      </c>
      <c r="L5181" s="35">
        <f>IF(ISNUMBER(K5181),EXP(K5181),"")</f>
        <v/>
      </c>
      <c r="M5181" s="18" t="inlineStr">
        <is>
          <t>every value from 0.01 to 30 in steps of 0.01</t>
        </is>
      </c>
      <c r="N5181" s="18" t="inlineStr">
        <is>
          <t>contents|small|distance_to_river_km</t>
        </is>
      </c>
    </row>
    <row r="5182">
      <c r="B5182" s="18" t="inlineStr">
        <is>
          <t>contents|small|distance_to_river_km|3.99</t>
        </is>
      </c>
      <c r="C5182" s="18" t="inlineStr">
        <is>
          <t>contents</t>
        </is>
      </c>
      <c r="D5182" s="18" t="inlineStr">
        <is>
          <t>small</t>
        </is>
      </c>
      <c r="E5182" s="18" t="inlineStr">
        <is>
          <t>distance_to_river_km</t>
        </is>
      </c>
      <c r="F5182" s="18" t="inlineStr">
        <is>
          <t>spline value</t>
        </is>
      </c>
      <c r="G5182" s="18" t="n"/>
      <c r="H5182" s="33" t="n">
        <v>3.99</v>
      </c>
      <c r="I5182" s="33" t="n"/>
      <c r="J5182" s="33" t="n"/>
      <c r="K5182" s="34" t="n">
        <v>-0.004718594808716471</v>
      </c>
      <c r="L5182" s="35">
        <f>IF(ISNUMBER(K5182),EXP(K5182),"")</f>
        <v/>
      </c>
      <c r="M5182" s="18" t="inlineStr">
        <is>
          <t>every value from 0.01 to 30 in steps of 0.01</t>
        </is>
      </c>
      <c r="N5182" s="18" t="inlineStr">
        <is>
          <t>contents|small|distance_to_river_km</t>
        </is>
      </c>
    </row>
    <row r="5183">
      <c r="B5183" s="18" t="inlineStr">
        <is>
          <t>contents|small|distance_to_river_km|4.00</t>
        </is>
      </c>
      <c r="C5183" s="18" t="inlineStr">
        <is>
          <t>contents</t>
        </is>
      </c>
      <c r="D5183" s="18" t="inlineStr">
        <is>
          <t>small</t>
        </is>
      </c>
      <c r="E5183" s="18" t="inlineStr">
        <is>
          <t>distance_to_river_km</t>
        </is>
      </c>
      <c r="F5183" s="18" t="inlineStr">
        <is>
          <t>spline value</t>
        </is>
      </c>
      <c r="G5183" s="18" t="n"/>
      <c r="H5183" s="33" t="n">
        <v>4</v>
      </c>
      <c r="I5183" s="33" t="n"/>
      <c r="J5183" s="33" t="n"/>
      <c r="K5183" s="34" t="n">
        <v>-0.004776813239207384</v>
      </c>
      <c r="L5183" s="35">
        <f>IF(ISNUMBER(K5183),EXP(K5183),"")</f>
        <v/>
      </c>
      <c r="M5183" s="18" t="inlineStr">
        <is>
          <t>every value from 0.01 to 30 in steps of 0.01</t>
        </is>
      </c>
      <c r="N5183" s="18" t="inlineStr">
        <is>
          <t>contents|small|distance_to_river_km</t>
        </is>
      </c>
    </row>
    <row r="5184">
      <c r="B5184" s="18" t="inlineStr">
        <is>
          <t>contents|small|distance_to_river_km|4.01</t>
        </is>
      </c>
      <c r="C5184" s="18" t="inlineStr">
        <is>
          <t>contents</t>
        </is>
      </c>
      <c r="D5184" s="18" t="inlineStr">
        <is>
          <t>small</t>
        </is>
      </c>
      <c r="E5184" s="18" t="inlineStr">
        <is>
          <t>distance_to_river_km</t>
        </is>
      </c>
      <c r="F5184" s="18" t="inlineStr">
        <is>
          <t>spline value</t>
        </is>
      </c>
      <c r="G5184" s="18" t="n"/>
      <c r="H5184" s="33" t="n">
        <v>4.01</v>
      </c>
      <c r="I5184" s="33" t="n"/>
      <c r="J5184" s="33" t="n"/>
      <c r="K5184" s="34" t="n">
        <v>-0.00483539815640581</v>
      </c>
      <c r="L5184" s="35">
        <f>IF(ISNUMBER(K5184),EXP(K5184),"")</f>
        <v/>
      </c>
      <c r="M5184" s="18" t="inlineStr">
        <is>
          <t>every value from 0.01 to 30 in steps of 0.01</t>
        </is>
      </c>
      <c r="N5184" s="18" t="inlineStr">
        <is>
          <t>contents|small|distance_to_river_km</t>
        </is>
      </c>
    </row>
    <row r="5185">
      <c r="B5185" s="18" t="inlineStr">
        <is>
          <t>contents|small|distance_to_river_km|4.02</t>
        </is>
      </c>
      <c r="C5185" s="18" t="inlineStr">
        <is>
          <t>contents</t>
        </is>
      </c>
      <c r="D5185" s="18" t="inlineStr">
        <is>
          <t>small</t>
        </is>
      </c>
      <c r="E5185" s="18" t="inlineStr">
        <is>
          <t>distance_to_river_km</t>
        </is>
      </c>
      <c r="F5185" s="18" t="inlineStr">
        <is>
          <t>spline value</t>
        </is>
      </c>
      <c r="G5185" s="18" t="n"/>
      <c r="H5185" s="33" t="n">
        <v>4.02</v>
      </c>
      <c r="I5185" s="33" t="n"/>
      <c r="J5185" s="33" t="n"/>
      <c r="K5185" s="34" t="n">
        <v>-0.004894349285536473</v>
      </c>
      <c r="L5185" s="35">
        <f>IF(ISNUMBER(K5185),EXP(K5185),"")</f>
        <v/>
      </c>
      <c r="M5185" s="18" t="inlineStr">
        <is>
          <t>every value from 0.01 to 30 in steps of 0.01</t>
        </is>
      </c>
      <c r="N5185" s="18" t="inlineStr">
        <is>
          <t>contents|small|distance_to_river_km</t>
        </is>
      </c>
    </row>
    <row r="5186">
      <c r="B5186" s="18" t="inlineStr">
        <is>
          <t>contents|small|distance_to_river_km|4.03</t>
        </is>
      </c>
      <c r="C5186" s="18" t="inlineStr">
        <is>
          <t>contents</t>
        </is>
      </c>
      <c r="D5186" s="18" t="inlineStr">
        <is>
          <t>small</t>
        </is>
      </c>
      <c r="E5186" s="18" t="inlineStr">
        <is>
          <t>distance_to_river_km</t>
        </is>
      </c>
      <c r="F5186" s="18" t="inlineStr">
        <is>
          <t>spline value</t>
        </is>
      </c>
      <c r="G5186" s="18" t="n"/>
      <c r="H5186" s="33" t="n">
        <v>4.03</v>
      </c>
      <c r="I5186" s="33" t="n"/>
      <c r="J5186" s="33" t="n"/>
      <c r="K5186" s="34" t="n">
        <v>-0.004953666351824115</v>
      </c>
      <c r="L5186" s="35">
        <f>IF(ISNUMBER(K5186),EXP(K5186),"")</f>
        <v/>
      </c>
      <c r="M5186" s="18" t="inlineStr">
        <is>
          <t>every value from 0.01 to 30 in steps of 0.01</t>
        </is>
      </c>
      <c r="N5186" s="18" t="inlineStr">
        <is>
          <t>contents|small|distance_to_river_km</t>
        </is>
      </c>
    </row>
    <row r="5187">
      <c r="B5187" s="18" t="inlineStr">
        <is>
          <t>contents|small|distance_to_river_km|4.04</t>
        </is>
      </c>
      <c r="C5187" s="18" t="inlineStr">
        <is>
          <t>contents</t>
        </is>
      </c>
      <c r="D5187" s="18" t="inlineStr">
        <is>
          <t>small</t>
        </is>
      </c>
      <c r="E5187" s="18" t="inlineStr">
        <is>
          <t>distance_to_river_km</t>
        </is>
      </c>
      <c r="F5187" s="18" t="inlineStr">
        <is>
          <t>spline value</t>
        </is>
      </c>
      <c r="G5187" s="18" t="n"/>
      <c r="H5187" s="33" t="n">
        <v>4.04</v>
      </c>
      <c r="I5187" s="33" t="n"/>
      <c r="J5187" s="33" t="n"/>
      <c r="K5187" s="34" t="n">
        <v>-0.005013349080493456</v>
      </c>
      <c r="L5187" s="35">
        <f>IF(ISNUMBER(K5187),EXP(K5187),"")</f>
        <v/>
      </c>
      <c r="M5187" s="18" t="inlineStr">
        <is>
          <t>every value from 0.01 to 30 in steps of 0.01</t>
        </is>
      </c>
      <c r="N5187" s="18" t="inlineStr">
        <is>
          <t>contents|small|distance_to_river_km</t>
        </is>
      </c>
    </row>
    <row r="5188">
      <c r="B5188" s="18" t="inlineStr">
        <is>
          <t>contents|small|distance_to_river_km|4.05</t>
        </is>
      </c>
      <c r="C5188" s="18" t="inlineStr">
        <is>
          <t>contents</t>
        </is>
      </c>
      <c r="D5188" s="18" t="inlineStr">
        <is>
          <t>small</t>
        </is>
      </c>
      <c r="E5188" s="18" t="inlineStr">
        <is>
          <t>distance_to_river_km</t>
        </is>
      </c>
      <c r="F5188" s="18" t="inlineStr">
        <is>
          <t>spline value</t>
        </is>
      </c>
      <c r="G5188" s="18" t="n"/>
      <c r="H5188" s="33" t="n">
        <v>4.05</v>
      </c>
      <c r="I5188" s="33" t="n"/>
      <c r="J5188" s="33" t="n"/>
      <c r="K5188" s="34" t="n">
        <v>-0.00507339719676923</v>
      </c>
      <c r="L5188" s="35">
        <f>IF(ISNUMBER(K5188),EXP(K5188),"")</f>
        <v/>
      </c>
      <c r="M5188" s="18" t="inlineStr">
        <is>
          <t>every value from 0.01 to 30 in steps of 0.01</t>
        </is>
      </c>
      <c r="N5188" s="18" t="inlineStr">
        <is>
          <t>contents|small|distance_to_river_km</t>
        </is>
      </c>
    </row>
    <row r="5189">
      <c r="B5189" s="18" t="inlineStr">
        <is>
          <t>contents|small|distance_to_river_km|4.06</t>
        </is>
      </c>
      <c r="C5189" s="18" t="inlineStr">
        <is>
          <t>contents</t>
        </is>
      </c>
      <c r="D5189" s="18" t="inlineStr">
        <is>
          <t>small</t>
        </is>
      </c>
      <c r="E5189" s="18" t="inlineStr">
        <is>
          <t>distance_to_river_km</t>
        </is>
      </c>
      <c r="F5189" s="18" t="inlineStr">
        <is>
          <t>spline value</t>
        </is>
      </c>
      <c r="G5189" s="18" t="n"/>
      <c r="H5189" s="33" t="n">
        <v>4.06</v>
      </c>
      <c r="I5189" s="33" t="n"/>
      <c r="J5189" s="33" t="n"/>
      <c r="K5189" s="34" t="n">
        <v>-0.005133810425876172</v>
      </c>
      <c r="L5189" s="35">
        <f>IF(ISNUMBER(K5189),EXP(K5189),"")</f>
        <v/>
      </c>
      <c r="M5189" s="18" t="inlineStr">
        <is>
          <t>every value from 0.01 to 30 in steps of 0.01</t>
        </is>
      </c>
      <c r="N5189" s="18" t="inlineStr">
        <is>
          <t>contents|small|distance_to_river_km</t>
        </is>
      </c>
    </row>
    <row r="5190">
      <c r="B5190" s="18" t="inlineStr">
        <is>
          <t>contents|small|distance_to_river_km|4.07</t>
        </is>
      </c>
      <c r="C5190" s="18" t="inlineStr">
        <is>
          <t>contents</t>
        </is>
      </c>
      <c r="D5190" s="18" t="inlineStr">
        <is>
          <t>small</t>
        </is>
      </c>
      <c r="E5190" s="18" t="inlineStr">
        <is>
          <t>distance_to_river_km</t>
        </is>
      </c>
      <c r="F5190" s="18" t="inlineStr">
        <is>
          <t>spline value</t>
        </is>
      </c>
      <c r="G5190" s="18" t="n"/>
      <c r="H5190" s="33" t="n">
        <v>4.07</v>
      </c>
      <c r="I5190" s="33" t="n"/>
      <c r="J5190" s="33" t="n"/>
      <c r="K5190" s="34" t="n">
        <v>-0.005194588493039019</v>
      </c>
      <c r="L5190" s="35">
        <f>IF(ISNUMBER(K5190),EXP(K5190),"")</f>
        <v/>
      </c>
      <c r="M5190" s="18" t="inlineStr">
        <is>
          <t>every value from 0.01 to 30 in steps of 0.01</t>
        </is>
      </c>
      <c r="N5190" s="18" t="inlineStr">
        <is>
          <t>contents|small|distance_to_river_km</t>
        </is>
      </c>
    </row>
    <row r="5191">
      <c r="B5191" s="18" t="inlineStr">
        <is>
          <t>contents|small|distance_to_river_km|4.08</t>
        </is>
      </c>
      <c r="C5191" s="18" t="inlineStr">
        <is>
          <t>contents</t>
        </is>
      </c>
      <c r="D5191" s="18" t="inlineStr">
        <is>
          <t>small</t>
        </is>
      </c>
      <c r="E5191" s="18" t="inlineStr">
        <is>
          <t>distance_to_river_km</t>
        </is>
      </c>
      <c r="F5191" s="18" t="inlineStr">
        <is>
          <t>spline value</t>
        </is>
      </c>
      <c r="G5191" s="18" t="n"/>
      <c r="H5191" s="33" t="n">
        <v>4.08</v>
      </c>
      <c r="I5191" s="33" t="n"/>
      <c r="J5191" s="33" t="n"/>
      <c r="K5191" s="34" t="n">
        <v>-0.005255731123482492</v>
      </c>
      <c r="L5191" s="35">
        <f>IF(ISNUMBER(K5191),EXP(K5191),"")</f>
        <v/>
      </c>
      <c r="M5191" s="18" t="inlineStr">
        <is>
          <t>every value from 0.01 to 30 in steps of 0.01</t>
        </is>
      </c>
      <c r="N5191" s="18" t="inlineStr">
        <is>
          <t>contents|small|distance_to_river_km</t>
        </is>
      </c>
    </row>
    <row r="5192">
      <c r="B5192" s="18" t="inlineStr">
        <is>
          <t>contents|small|distance_to_river_km|4.09</t>
        </is>
      </c>
      <c r="C5192" s="18" t="inlineStr">
        <is>
          <t>contents</t>
        </is>
      </c>
      <c r="D5192" s="18" t="inlineStr">
        <is>
          <t>small</t>
        </is>
      </c>
      <c r="E5192" s="18" t="inlineStr">
        <is>
          <t>distance_to_river_km</t>
        </is>
      </c>
      <c r="F5192" s="18" t="inlineStr">
        <is>
          <t>spline value</t>
        </is>
      </c>
      <c r="G5192" s="18" t="n"/>
      <c r="H5192" s="33" t="n">
        <v>4.09</v>
      </c>
      <c r="I5192" s="33" t="n"/>
      <c r="J5192" s="33" t="n"/>
      <c r="K5192" s="34" t="n">
        <v>-0.005317238042431326</v>
      </c>
      <c r="L5192" s="35">
        <f>IF(ISNUMBER(K5192),EXP(K5192),"")</f>
        <v/>
      </c>
      <c r="M5192" s="18" t="inlineStr">
        <is>
          <t>every value from 0.01 to 30 in steps of 0.01</t>
        </is>
      </c>
      <c r="N5192" s="18" t="inlineStr">
        <is>
          <t>contents|small|distance_to_river_km</t>
        </is>
      </c>
    </row>
    <row r="5193">
      <c r="B5193" s="18" t="inlineStr">
        <is>
          <t>contents|small|distance_to_river_km|4.10</t>
        </is>
      </c>
      <c r="C5193" s="18" t="inlineStr">
        <is>
          <t>contents</t>
        </is>
      </c>
      <c r="D5193" s="18" t="inlineStr">
        <is>
          <t>small</t>
        </is>
      </c>
      <c r="E5193" s="18" t="inlineStr">
        <is>
          <t>distance_to_river_km</t>
        </is>
      </c>
      <c r="F5193" s="18" t="inlineStr">
        <is>
          <t>spline value</t>
        </is>
      </c>
      <c r="G5193" s="18" t="n"/>
      <c r="H5193" s="33" t="n">
        <v>4.1</v>
      </c>
      <c r="I5193" s="33" t="n"/>
      <c r="J5193" s="33" t="n"/>
      <c r="K5193" s="34" t="n">
        <v>-0.005379108975110253</v>
      </c>
      <c r="L5193" s="35">
        <f>IF(ISNUMBER(K5193),EXP(K5193),"")</f>
        <v/>
      </c>
      <c r="M5193" s="18" t="inlineStr">
        <is>
          <t>every value from 0.01 to 30 in steps of 0.01</t>
        </is>
      </c>
      <c r="N5193" s="18" t="inlineStr">
        <is>
          <t>contents|small|distance_to_river_km</t>
        </is>
      </c>
    </row>
    <row r="5194">
      <c r="B5194" s="18" t="inlineStr">
        <is>
          <t>contents|small|distance_to_river_km|4.11</t>
        </is>
      </c>
      <c r="C5194" s="18" t="inlineStr">
        <is>
          <t>contents</t>
        </is>
      </c>
      <c r="D5194" s="18" t="inlineStr">
        <is>
          <t>small</t>
        </is>
      </c>
      <c r="E5194" s="18" t="inlineStr">
        <is>
          <t>distance_to_river_km</t>
        </is>
      </c>
      <c r="F5194" s="18" t="inlineStr">
        <is>
          <t>spline value</t>
        </is>
      </c>
      <c r="G5194" s="18" t="n"/>
      <c r="H5194" s="33" t="n">
        <v>4.11</v>
      </c>
      <c r="I5194" s="33" t="n"/>
      <c r="J5194" s="33" t="n"/>
      <c r="K5194" s="34" t="n">
        <v>-0.005441343646744014</v>
      </c>
      <c r="L5194" s="35">
        <f>IF(ISNUMBER(K5194),EXP(K5194),"")</f>
        <v/>
      </c>
      <c r="M5194" s="18" t="inlineStr">
        <is>
          <t>every value from 0.01 to 30 in steps of 0.01</t>
        </is>
      </c>
      <c r="N5194" s="18" t="inlineStr">
        <is>
          <t>contents|small|distance_to_river_km</t>
        </is>
      </c>
    </row>
    <row r="5195">
      <c r="B5195" s="18" t="inlineStr">
        <is>
          <t>contents|small|distance_to_river_km|4.12</t>
        </is>
      </c>
      <c r="C5195" s="18" t="inlineStr">
        <is>
          <t>contents</t>
        </is>
      </c>
      <c r="D5195" s="18" t="inlineStr">
        <is>
          <t>small</t>
        </is>
      </c>
      <c r="E5195" s="18" t="inlineStr">
        <is>
          <t>distance_to_river_km</t>
        </is>
      </c>
      <c r="F5195" s="18" t="inlineStr">
        <is>
          <t>spline value</t>
        </is>
      </c>
      <c r="G5195" s="18" t="n"/>
      <c r="H5195" s="33" t="n">
        <v>4.12</v>
      </c>
      <c r="I5195" s="33" t="n"/>
      <c r="J5195" s="33" t="n"/>
      <c r="K5195" s="34" t="n">
        <v>-0.005503941782557325</v>
      </c>
      <c r="L5195" s="35">
        <f>IF(ISNUMBER(K5195),EXP(K5195),"")</f>
        <v/>
      </c>
      <c r="M5195" s="18" t="inlineStr">
        <is>
          <t>every value from 0.01 to 30 in steps of 0.01</t>
        </is>
      </c>
      <c r="N5195" s="18" t="inlineStr">
        <is>
          <t>contents|small|distance_to_river_km</t>
        </is>
      </c>
    </row>
    <row r="5196">
      <c r="B5196" s="18" t="inlineStr">
        <is>
          <t>contents|small|distance_to_river_km|4.13</t>
        </is>
      </c>
      <c r="C5196" s="18" t="inlineStr">
        <is>
          <t>contents</t>
        </is>
      </c>
      <c r="D5196" s="18" t="inlineStr">
        <is>
          <t>small</t>
        </is>
      </c>
      <c r="E5196" s="18" t="inlineStr">
        <is>
          <t>distance_to_river_km</t>
        </is>
      </c>
      <c r="F5196" s="18" t="inlineStr">
        <is>
          <t>spline value</t>
        </is>
      </c>
      <c r="G5196" s="18" t="n"/>
      <c r="H5196" s="33" t="n">
        <v>4.13</v>
      </c>
      <c r="I5196" s="33" t="n"/>
      <c r="J5196" s="33" t="n"/>
      <c r="K5196" s="34" t="n">
        <v>-0.005566903107774928</v>
      </c>
      <c r="L5196" s="35">
        <f>IF(ISNUMBER(K5196),EXP(K5196),"")</f>
        <v/>
      </c>
      <c r="M5196" s="18" t="inlineStr">
        <is>
          <t>every value from 0.01 to 30 in steps of 0.01</t>
        </is>
      </c>
      <c r="N5196" s="18" t="inlineStr">
        <is>
          <t>contents|small|distance_to_river_km</t>
        </is>
      </c>
    </row>
    <row r="5197">
      <c r="B5197" s="18" t="inlineStr">
        <is>
          <t>contents|small|distance_to_river_km|4.14</t>
        </is>
      </c>
      <c r="C5197" s="18" t="inlineStr">
        <is>
          <t>contents</t>
        </is>
      </c>
      <c r="D5197" s="18" t="inlineStr">
        <is>
          <t>small</t>
        </is>
      </c>
      <c r="E5197" s="18" t="inlineStr">
        <is>
          <t>distance_to_river_km</t>
        </is>
      </c>
      <c r="F5197" s="18" t="inlineStr">
        <is>
          <t>spline value</t>
        </is>
      </c>
      <c r="G5197" s="18" t="n"/>
      <c r="H5197" s="33" t="n">
        <v>4.14</v>
      </c>
      <c r="I5197" s="33" t="n"/>
      <c r="J5197" s="33" t="n"/>
      <c r="K5197" s="34" t="n">
        <v>-0.005630227347621549</v>
      </c>
      <c r="L5197" s="35">
        <f>IF(ISNUMBER(K5197),EXP(K5197),"")</f>
        <v/>
      </c>
      <c r="M5197" s="18" t="inlineStr">
        <is>
          <t>every value from 0.01 to 30 in steps of 0.01</t>
        </is>
      </c>
      <c r="N5197" s="18" t="inlineStr">
        <is>
          <t>contents|small|distance_to_river_km</t>
        </is>
      </c>
    </row>
    <row r="5198">
      <c r="B5198" s="18" t="inlineStr">
        <is>
          <t>contents|small|distance_to_river_km|4.15</t>
        </is>
      </c>
      <c r="C5198" s="18" t="inlineStr">
        <is>
          <t>contents</t>
        </is>
      </c>
      <c r="D5198" s="18" t="inlineStr">
        <is>
          <t>small</t>
        </is>
      </c>
      <c r="E5198" s="18" t="inlineStr">
        <is>
          <t>distance_to_river_km</t>
        </is>
      </c>
      <c r="F5198" s="18" t="inlineStr">
        <is>
          <t>spline value</t>
        </is>
      </c>
      <c r="G5198" s="18" t="n"/>
      <c r="H5198" s="33" t="n">
        <v>4.15</v>
      </c>
      <c r="I5198" s="33" t="n"/>
      <c r="J5198" s="33" t="n"/>
      <c r="K5198" s="34" t="n">
        <v>-0.005693914227321928</v>
      </c>
      <c r="L5198" s="35">
        <f>IF(ISNUMBER(K5198),EXP(K5198),"")</f>
        <v/>
      </c>
      <c r="M5198" s="18" t="inlineStr">
        <is>
          <t>every value from 0.01 to 30 in steps of 0.01</t>
        </is>
      </c>
      <c r="N5198" s="18" t="inlineStr">
        <is>
          <t>contents|small|distance_to_river_km</t>
        </is>
      </c>
    </row>
    <row r="5199">
      <c r="B5199" s="18" t="inlineStr">
        <is>
          <t>contents|small|distance_to_river_km|4.16</t>
        </is>
      </c>
      <c r="C5199" s="18" t="inlineStr">
        <is>
          <t>contents</t>
        </is>
      </c>
      <c r="D5199" s="18" t="inlineStr">
        <is>
          <t>small</t>
        </is>
      </c>
      <c r="E5199" s="18" t="inlineStr">
        <is>
          <t>distance_to_river_km</t>
        </is>
      </c>
      <c r="F5199" s="18" t="inlineStr">
        <is>
          <t>spline value</t>
        </is>
      </c>
      <c r="G5199" s="18" t="n"/>
      <c r="H5199" s="33" t="n">
        <v>4.16</v>
      </c>
      <c r="I5199" s="33" t="n"/>
      <c r="J5199" s="33" t="n"/>
      <c r="K5199" s="34" t="n">
        <v>-0.005757963472100788</v>
      </c>
      <c r="L5199" s="35">
        <f>IF(ISNUMBER(K5199),EXP(K5199),"")</f>
        <v/>
      </c>
      <c r="M5199" s="18" t="inlineStr">
        <is>
          <t>every value from 0.01 to 30 in steps of 0.01</t>
        </is>
      </c>
      <c r="N5199" s="18" t="inlineStr">
        <is>
          <t>contents|small|distance_to_river_km</t>
        </is>
      </c>
    </row>
    <row r="5200">
      <c r="B5200" s="18" t="inlineStr">
        <is>
          <t>contents|small|distance_to_river_km|4.17</t>
        </is>
      </c>
      <c r="C5200" s="18" t="inlineStr">
        <is>
          <t>contents</t>
        </is>
      </c>
      <c r="D5200" s="18" t="inlineStr">
        <is>
          <t>small</t>
        </is>
      </c>
      <c r="E5200" s="18" t="inlineStr">
        <is>
          <t>distance_to_river_km</t>
        </is>
      </c>
      <c r="F5200" s="18" t="inlineStr">
        <is>
          <t>spline value</t>
        </is>
      </c>
      <c r="G5200" s="18" t="n"/>
      <c r="H5200" s="33" t="n">
        <v>4.17</v>
      </c>
      <c r="I5200" s="33" t="n"/>
      <c r="J5200" s="33" t="n"/>
      <c r="K5200" s="34" t="n">
        <v>-0.005822374807182864</v>
      </c>
      <c r="L5200" s="35">
        <f>IF(ISNUMBER(K5200),EXP(K5200),"")</f>
        <v/>
      </c>
      <c r="M5200" s="18" t="inlineStr">
        <is>
          <t>every value from 0.01 to 30 in steps of 0.01</t>
        </is>
      </c>
      <c r="N5200" s="18" t="inlineStr">
        <is>
          <t>contents|small|distance_to_river_km</t>
        </is>
      </c>
    </row>
    <row r="5201">
      <c r="B5201" s="18" t="inlineStr">
        <is>
          <t>contents|small|distance_to_river_km|4.18</t>
        </is>
      </c>
      <c r="C5201" s="18" t="inlineStr">
        <is>
          <t>contents</t>
        </is>
      </c>
      <c r="D5201" s="18" t="inlineStr">
        <is>
          <t>small</t>
        </is>
      </c>
      <c r="E5201" s="18" t="inlineStr">
        <is>
          <t>distance_to_river_km</t>
        </is>
      </c>
      <c r="F5201" s="18" t="inlineStr">
        <is>
          <t>spline value</t>
        </is>
      </c>
      <c r="G5201" s="18" t="n"/>
      <c r="H5201" s="33" t="n">
        <v>4.18</v>
      </c>
      <c r="I5201" s="33" t="n"/>
      <c r="J5201" s="33" t="n"/>
      <c r="K5201" s="34" t="n">
        <v>-0.005887147957792886</v>
      </c>
      <c r="L5201" s="35">
        <f>IF(ISNUMBER(K5201),EXP(K5201),"")</f>
        <v/>
      </c>
      <c r="M5201" s="18" t="inlineStr">
        <is>
          <t>every value from 0.01 to 30 in steps of 0.01</t>
        </is>
      </c>
      <c r="N5201" s="18" t="inlineStr">
        <is>
          <t>contents|small|distance_to_river_km</t>
        </is>
      </c>
    </row>
    <row r="5202">
      <c r="B5202" s="18" t="inlineStr">
        <is>
          <t>contents|small|distance_to_river_km|4.19</t>
        </is>
      </c>
      <c r="C5202" s="18" t="inlineStr">
        <is>
          <t>contents</t>
        </is>
      </c>
      <c r="D5202" s="18" t="inlineStr">
        <is>
          <t>small</t>
        </is>
      </c>
      <c r="E5202" s="18" t="inlineStr">
        <is>
          <t>distance_to_river_km</t>
        </is>
      </c>
      <c r="F5202" s="18" t="inlineStr">
        <is>
          <t>spline value</t>
        </is>
      </c>
      <c r="G5202" s="18" t="n"/>
      <c r="H5202" s="33" t="n">
        <v>4.19</v>
      </c>
      <c r="I5202" s="33" t="n"/>
      <c r="J5202" s="33" t="n"/>
      <c r="K5202" s="34" t="n">
        <v>-0.005952282649155596</v>
      </c>
      <c r="L5202" s="35">
        <f>IF(ISNUMBER(K5202),EXP(K5202),"")</f>
        <v/>
      </c>
      <c r="M5202" s="18" t="inlineStr">
        <is>
          <t>every value from 0.01 to 30 in steps of 0.01</t>
        </is>
      </c>
      <c r="N5202" s="18" t="inlineStr">
        <is>
          <t>contents|small|distance_to_river_km</t>
        </is>
      </c>
    </row>
    <row r="5203">
      <c r="B5203" s="18" t="inlineStr">
        <is>
          <t>contents|small|distance_to_river_km|4.20</t>
        </is>
      </c>
      <c r="C5203" s="18" t="inlineStr">
        <is>
          <t>contents</t>
        </is>
      </c>
      <c r="D5203" s="18" t="inlineStr">
        <is>
          <t>small</t>
        </is>
      </c>
      <c r="E5203" s="18" t="inlineStr">
        <is>
          <t>distance_to_river_km</t>
        </is>
      </c>
      <c r="F5203" s="18" t="inlineStr">
        <is>
          <t>spline value</t>
        </is>
      </c>
      <c r="G5203" s="18" t="n"/>
      <c r="H5203" s="33" t="n">
        <v>4.2</v>
      </c>
      <c r="I5203" s="33" t="n"/>
      <c r="J5203" s="33" t="n"/>
      <c r="K5203" s="34" t="n">
        <v>-0.006017778606495713</v>
      </c>
      <c r="L5203" s="35">
        <f>IF(ISNUMBER(K5203),EXP(K5203),"")</f>
        <v/>
      </c>
      <c r="M5203" s="18" t="inlineStr">
        <is>
          <t>every value from 0.01 to 30 in steps of 0.01</t>
        </is>
      </c>
      <c r="N5203" s="18" t="inlineStr">
        <is>
          <t>contents|small|distance_to_river_km</t>
        </is>
      </c>
    </row>
    <row r="5204">
      <c r="B5204" s="18" t="inlineStr">
        <is>
          <t>contents|small|distance_to_river_km|4.21</t>
        </is>
      </c>
      <c r="C5204" s="18" t="inlineStr">
        <is>
          <t>contents</t>
        </is>
      </c>
      <c r="D5204" s="18" t="inlineStr">
        <is>
          <t>small</t>
        </is>
      </c>
      <c r="E5204" s="18" t="inlineStr">
        <is>
          <t>distance_to_river_km</t>
        </is>
      </c>
      <c r="F5204" s="18" t="inlineStr">
        <is>
          <t>spline value</t>
        </is>
      </c>
      <c r="G5204" s="18" t="n"/>
      <c r="H5204" s="33" t="n">
        <v>4.21</v>
      </c>
      <c r="I5204" s="33" t="n"/>
      <c r="J5204" s="33" t="n"/>
      <c r="K5204" s="34" t="n">
        <v>-0.006083635555037968</v>
      </c>
      <c r="L5204" s="35">
        <f>IF(ISNUMBER(K5204),EXP(K5204),"")</f>
        <v/>
      </c>
      <c r="M5204" s="18" t="inlineStr">
        <is>
          <t>every value from 0.01 to 30 in steps of 0.01</t>
        </is>
      </c>
      <c r="N5204" s="18" t="inlineStr">
        <is>
          <t>contents|small|distance_to_river_km</t>
        </is>
      </c>
    </row>
    <row r="5205">
      <c r="B5205" s="18" t="inlineStr">
        <is>
          <t>contents|small|distance_to_river_km|4.22</t>
        </is>
      </c>
      <c r="C5205" s="18" t="inlineStr">
        <is>
          <t>contents</t>
        </is>
      </c>
      <c r="D5205" s="18" t="inlineStr">
        <is>
          <t>small</t>
        </is>
      </c>
      <c r="E5205" s="18" t="inlineStr">
        <is>
          <t>distance_to_river_km</t>
        </is>
      </c>
      <c r="F5205" s="18" t="inlineStr">
        <is>
          <t>spline value</t>
        </is>
      </c>
      <c r="G5205" s="18" t="n"/>
      <c r="H5205" s="33" t="n">
        <v>4.22</v>
      </c>
      <c r="I5205" s="33" t="n"/>
      <c r="J5205" s="33" t="n"/>
      <c r="K5205" s="34" t="n">
        <v>-0.0061498532200071</v>
      </c>
      <c r="L5205" s="35">
        <f>IF(ISNUMBER(K5205),EXP(K5205),"")</f>
        <v/>
      </c>
      <c r="M5205" s="18" t="inlineStr">
        <is>
          <t>every value from 0.01 to 30 in steps of 0.01</t>
        </is>
      </c>
      <c r="N5205" s="18" t="inlineStr">
        <is>
          <t>contents|small|distance_to_river_km</t>
        </is>
      </c>
    </row>
    <row r="5206">
      <c r="B5206" s="18" t="inlineStr">
        <is>
          <t>contents|small|distance_to_river_km|4.23</t>
        </is>
      </c>
      <c r="C5206" s="18" t="inlineStr">
        <is>
          <t>contents</t>
        </is>
      </c>
      <c r="D5206" s="18" t="inlineStr">
        <is>
          <t>small</t>
        </is>
      </c>
      <c r="E5206" s="18" t="inlineStr">
        <is>
          <t>distance_to_river_km</t>
        </is>
      </c>
      <c r="F5206" s="18" t="inlineStr">
        <is>
          <t>spline value</t>
        </is>
      </c>
      <c r="G5206" s="18" t="n"/>
      <c r="H5206" s="33" t="n">
        <v>4.23</v>
      </c>
      <c r="I5206" s="33" t="n"/>
      <c r="J5206" s="33" t="n"/>
      <c r="K5206" s="34" t="n">
        <v>-0.006216431326627847</v>
      </c>
      <c r="L5206" s="35">
        <f>IF(ISNUMBER(K5206),EXP(K5206),"")</f>
        <v/>
      </c>
      <c r="M5206" s="18" t="inlineStr">
        <is>
          <t>every value from 0.01 to 30 in steps of 0.01</t>
        </is>
      </c>
      <c r="N5206" s="18" t="inlineStr">
        <is>
          <t>contents|small|distance_to_river_km</t>
        </is>
      </c>
    </row>
    <row r="5207">
      <c r="B5207" s="18" t="inlineStr">
        <is>
          <t>contents|small|distance_to_river_km|4.24</t>
        </is>
      </c>
      <c r="C5207" s="18" t="inlineStr">
        <is>
          <t>contents</t>
        </is>
      </c>
      <c r="D5207" s="18" t="inlineStr">
        <is>
          <t>small</t>
        </is>
      </c>
      <c r="E5207" s="18" t="inlineStr">
        <is>
          <t>distance_to_river_km</t>
        </is>
      </c>
      <c r="F5207" s="18" t="inlineStr">
        <is>
          <t>spline value</t>
        </is>
      </c>
      <c r="G5207" s="18" t="n"/>
      <c r="H5207" s="33" t="n">
        <v>4.24</v>
      </c>
      <c r="I5207" s="33" t="n"/>
      <c r="J5207" s="33" t="n"/>
      <c r="K5207" s="34" t="n">
        <v>-0.006283369600124924</v>
      </c>
      <c r="L5207" s="35">
        <f>IF(ISNUMBER(K5207),EXP(K5207),"")</f>
        <v/>
      </c>
      <c r="M5207" s="18" t="inlineStr">
        <is>
          <t>every value from 0.01 to 30 in steps of 0.01</t>
        </is>
      </c>
      <c r="N5207" s="18" t="inlineStr">
        <is>
          <t>contents|small|distance_to_river_km</t>
        </is>
      </c>
    </row>
    <row r="5208">
      <c r="B5208" s="18" t="inlineStr">
        <is>
          <t>contents|small|distance_to_river_km|4.25</t>
        </is>
      </c>
      <c r="C5208" s="18" t="inlineStr">
        <is>
          <t>contents</t>
        </is>
      </c>
      <c r="D5208" s="18" t="inlineStr">
        <is>
          <t>small</t>
        </is>
      </c>
      <c r="E5208" s="18" t="inlineStr">
        <is>
          <t>distance_to_river_km</t>
        </is>
      </c>
      <c r="F5208" s="18" t="inlineStr">
        <is>
          <t>spline value</t>
        </is>
      </c>
      <c r="G5208" s="18" t="n"/>
      <c r="H5208" s="33" t="n">
        <v>4.25</v>
      </c>
      <c r="I5208" s="33" t="n"/>
      <c r="J5208" s="33" t="n"/>
      <c r="K5208" s="34" t="n">
        <v>-0.006350667765723073</v>
      </c>
      <c r="L5208" s="35">
        <f>IF(ISNUMBER(K5208),EXP(K5208),"")</f>
        <v/>
      </c>
      <c r="M5208" s="18" t="inlineStr">
        <is>
          <t>every value from 0.01 to 30 in steps of 0.01</t>
        </is>
      </c>
      <c r="N5208" s="18" t="inlineStr">
        <is>
          <t>contents|small|distance_to_river_km</t>
        </is>
      </c>
    </row>
    <row r="5209">
      <c r="B5209" s="18" t="inlineStr">
        <is>
          <t>contents|small|distance_to_river_km|4.26</t>
        </is>
      </c>
      <c r="C5209" s="18" t="inlineStr">
        <is>
          <t>contents</t>
        </is>
      </c>
      <c r="D5209" s="18" t="inlineStr">
        <is>
          <t>small</t>
        </is>
      </c>
      <c r="E5209" s="18" t="inlineStr">
        <is>
          <t>distance_to_river_km</t>
        </is>
      </c>
      <c r="F5209" s="18" t="inlineStr">
        <is>
          <t>spline value</t>
        </is>
      </c>
      <c r="G5209" s="18" t="n"/>
      <c r="H5209" s="33" t="n">
        <v>4.26</v>
      </c>
      <c r="I5209" s="33" t="n"/>
      <c r="J5209" s="33" t="n"/>
      <c r="K5209" s="34" t="n">
        <v>-0.006418325548647021</v>
      </c>
      <c r="L5209" s="35">
        <f>IF(ISNUMBER(K5209),EXP(K5209),"")</f>
        <v/>
      </c>
      <c r="M5209" s="18" t="inlineStr">
        <is>
          <t>every value from 0.01 to 30 in steps of 0.01</t>
        </is>
      </c>
      <c r="N5209" s="18" t="inlineStr">
        <is>
          <t>contents|small|distance_to_river_km</t>
        </is>
      </c>
    </row>
    <row r="5210">
      <c r="B5210" s="18" t="inlineStr">
        <is>
          <t>contents|small|distance_to_river_km|4.27</t>
        </is>
      </c>
      <c r="C5210" s="18" t="inlineStr">
        <is>
          <t>contents</t>
        </is>
      </c>
      <c r="D5210" s="18" t="inlineStr">
        <is>
          <t>small</t>
        </is>
      </c>
      <c r="E5210" s="18" t="inlineStr">
        <is>
          <t>distance_to_river_km</t>
        </is>
      </c>
      <c r="F5210" s="18" t="inlineStr">
        <is>
          <t>spline value</t>
        </is>
      </c>
      <c r="G5210" s="18" t="n"/>
      <c r="H5210" s="33" t="n">
        <v>4.27</v>
      </c>
      <c r="I5210" s="33" t="n"/>
      <c r="J5210" s="33" t="n"/>
      <c r="K5210" s="34" t="n">
        <v>-0.006486342674121504</v>
      </c>
      <c r="L5210" s="35">
        <f>IF(ISNUMBER(K5210),EXP(K5210),"")</f>
        <v/>
      </c>
      <c r="M5210" s="18" t="inlineStr">
        <is>
          <t>every value from 0.01 to 30 in steps of 0.01</t>
        </is>
      </c>
      <c r="N5210" s="18" t="inlineStr">
        <is>
          <t>contents|small|distance_to_river_km</t>
        </is>
      </c>
    </row>
    <row r="5211">
      <c r="B5211" s="18" t="inlineStr">
        <is>
          <t>contents|small|distance_to_river_km|4.28</t>
        </is>
      </c>
      <c r="C5211" s="18" t="inlineStr">
        <is>
          <t>contents</t>
        </is>
      </c>
      <c r="D5211" s="18" t="inlineStr">
        <is>
          <t>small</t>
        </is>
      </c>
      <c r="E5211" s="18" t="inlineStr">
        <is>
          <t>distance_to_river_km</t>
        </is>
      </c>
      <c r="F5211" s="18" t="inlineStr">
        <is>
          <t>spline value</t>
        </is>
      </c>
      <c r="G5211" s="18" t="n"/>
      <c r="H5211" s="33" t="n">
        <v>4.28</v>
      </c>
      <c r="I5211" s="33" t="n"/>
      <c r="J5211" s="33" t="n"/>
      <c r="K5211" s="34" t="n">
        <v>-0.006554718867371259</v>
      </c>
      <c r="L5211" s="35">
        <f>IF(ISNUMBER(K5211),EXP(K5211),"")</f>
        <v/>
      </c>
      <c r="M5211" s="18" t="inlineStr">
        <is>
          <t>every value from 0.01 to 30 in steps of 0.01</t>
        </is>
      </c>
      <c r="N5211" s="18" t="inlineStr">
        <is>
          <t>contents|small|distance_to_river_km</t>
        </is>
      </c>
    </row>
    <row r="5212">
      <c r="B5212" s="18" t="inlineStr">
        <is>
          <t>contents|small|distance_to_river_km|4.29</t>
        </is>
      </c>
      <c r="C5212" s="18" t="inlineStr">
        <is>
          <t>contents</t>
        </is>
      </c>
      <c r="D5212" s="18" t="inlineStr">
        <is>
          <t>small</t>
        </is>
      </c>
      <c r="E5212" s="18" t="inlineStr">
        <is>
          <t>distance_to_river_km</t>
        </is>
      </c>
      <c r="F5212" s="18" t="inlineStr">
        <is>
          <t>spline value</t>
        </is>
      </c>
      <c r="G5212" s="18" t="n"/>
      <c r="H5212" s="33" t="n">
        <v>4.29</v>
      </c>
      <c r="I5212" s="33" t="n"/>
      <c r="J5212" s="33" t="n"/>
      <c r="K5212" s="34" t="n">
        <v>-0.006623453853621003</v>
      </c>
      <c r="L5212" s="35">
        <f>IF(ISNUMBER(K5212),EXP(K5212),"")</f>
        <v/>
      </c>
      <c r="M5212" s="18" t="inlineStr">
        <is>
          <t>every value from 0.01 to 30 in steps of 0.01</t>
        </is>
      </c>
      <c r="N5212" s="18" t="inlineStr">
        <is>
          <t>contents|small|distance_to_river_km</t>
        </is>
      </c>
    </row>
    <row r="5213">
      <c r="B5213" s="18" t="inlineStr">
        <is>
          <t>contents|small|distance_to_river_km|4.30</t>
        </is>
      </c>
      <c r="C5213" s="18" t="inlineStr">
        <is>
          <t>contents</t>
        </is>
      </c>
      <c r="D5213" s="18" t="inlineStr">
        <is>
          <t>small</t>
        </is>
      </c>
      <c r="E5213" s="18" t="inlineStr">
        <is>
          <t>distance_to_river_km</t>
        </is>
      </c>
      <c r="F5213" s="18" t="inlineStr">
        <is>
          <t>spline value</t>
        </is>
      </c>
      <c r="G5213" s="18" t="n"/>
      <c r="H5213" s="33" t="n">
        <v>4.3</v>
      </c>
      <c r="I5213" s="33" t="n"/>
      <c r="J5213" s="33" t="n"/>
      <c r="K5213" s="34" t="n">
        <v>-0.006692547358095477</v>
      </c>
      <c r="L5213" s="35">
        <f>IF(ISNUMBER(K5213),EXP(K5213),"")</f>
        <v/>
      </c>
      <c r="M5213" s="18" t="inlineStr">
        <is>
          <t>every value from 0.01 to 30 in steps of 0.01</t>
        </is>
      </c>
      <c r="N5213" s="18" t="inlineStr">
        <is>
          <t>contents|small|distance_to_river_km</t>
        </is>
      </c>
    </row>
    <row r="5214">
      <c r="B5214" s="18" t="inlineStr">
        <is>
          <t>contents|small|distance_to_river_km|4.31</t>
        </is>
      </c>
      <c r="C5214" s="18" t="inlineStr">
        <is>
          <t>contents</t>
        </is>
      </c>
      <c r="D5214" s="18" t="inlineStr">
        <is>
          <t>small</t>
        </is>
      </c>
      <c r="E5214" s="18" t="inlineStr">
        <is>
          <t>distance_to_river_km</t>
        </is>
      </c>
      <c r="F5214" s="18" t="inlineStr">
        <is>
          <t>spline value</t>
        </is>
      </c>
      <c r="G5214" s="18" t="n"/>
      <c r="H5214" s="33" t="n">
        <v>4.31</v>
      </c>
      <c r="I5214" s="33" t="n"/>
      <c r="J5214" s="33" t="n"/>
      <c r="K5214" s="34" t="n">
        <v>-0.006761999106019411</v>
      </c>
      <c r="L5214" s="35">
        <f>IF(ISNUMBER(K5214),EXP(K5214),"")</f>
        <v/>
      </c>
      <c r="M5214" s="18" t="inlineStr">
        <is>
          <t>every value from 0.01 to 30 in steps of 0.01</t>
        </is>
      </c>
      <c r="N5214" s="18" t="inlineStr">
        <is>
          <t>contents|small|distance_to_river_km</t>
        </is>
      </c>
    </row>
    <row r="5215">
      <c r="B5215" s="18" t="inlineStr">
        <is>
          <t>contents|small|distance_to_river_km|4.32</t>
        </is>
      </c>
      <c r="C5215" s="18" t="inlineStr">
        <is>
          <t>contents</t>
        </is>
      </c>
      <c r="D5215" s="18" t="inlineStr">
        <is>
          <t>small</t>
        </is>
      </c>
      <c r="E5215" s="18" t="inlineStr">
        <is>
          <t>distance_to_river_km</t>
        </is>
      </c>
      <c r="F5215" s="18" t="inlineStr">
        <is>
          <t>spline value</t>
        </is>
      </c>
      <c r="G5215" s="18" t="n"/>
      <c r="H5215" s="33" t="n">
        <v>4.32</v>
      </c>
      <c r="I5215" s="33" t="n"/>
      <c r="J5215" s="33" t="n"/>
      <c r="K5215" s="34" t="n">
        <v>-0.006831808822617546</v>
      </c>
      <c r="L5215" s="35">
        <f>IF(ISNUMBER(K5215),EXP(K5215),"")</f>
        <v/>
      </c>
      <c r="M5215" s="18" t="inlineStr">
        <is>
          <t>every value from 0.01 to 30 in steps of 0.01</t>
        </is>
      </c>
      <c r="N5215" s="18" t="inlineStr">
        <is>
          <t>contents|small|distance_to_river_km</t>
        </is>
      </c>
    </row>
    <row r="5216">
      <c r="B5216" s="18" t="inlineStr">
        <is>
          <t>contents|small|distance_to_river_km|4.33</t>
        </is>
      </c>
      <c r="C5216" s="18" t="inlineStr">
        <is>
          <t>contents</t>
        </is>
      </c>
      <c r="D5216" s="18" t="inlineStr">
        <is>
          <t>small</t>
        </is>
      </c>
      <c r="E5216" s="18" t="inlineStr">
        <is>
          <t>distance_to_river_km</t>
        </is>
      </c>
      <c r="F5216" s="18" t="inlineStr">
        <is>
          <t>spline value</t>
        </is>
      </c>
      <c r="G5216" s="18" t="n"/>
      <c r="H5216" s="33" t="n">
        <v>4.33</v>
      </c>
      <c r="I5216" s="33" t="n"/>
      <c r="J5216" s="33" t="n"/>
      <c r="K5216" s="34" t="n">
        <v>-0.006901976233114595</v>
      </c>
      <c r="L5216" s="35">
        <f>IF(ISNUMBER(K5216),EXP(K5216),"")</f>
        <v/>
      </c>
      <c r="M5216" s="18" t="inlineStr">
        <is>
          <t>every value from 0.01 to 30 in steps of 0.01</t>
        </is>
      </c>
      <c r="N5216" s="18" t="inlineStr">
        <is>
          <t>contents|small|distance_to_river_km</t>
        </is>
      </c>
    </row>
    <row r="5217">
      <c r="B5217" s="18" t="inlineStr">
        <is>
          <t>contents|small|distance_to_river_km|4.34</t>
        </is>
      </c>
      <c r="C5217" s="18" t="inlineStr">
        <is>
          <t>contents</t>
        </is>
      </c>
      <c r="D5217" s="18" t="inlineStr">
        <is>
          <t>small</t>
        </is>
      </c>
      <c r="E5217" s="18" t="inlineStr">
        <is>
          <t>distance_to_river_km</t>
        </is>
      </c>
      <c r="F5217" s="18" t="inlineStr">
        <is>
          <t>spline value</t>
        </is>
      </c>
      <c r="G5217" s="18" t="n"/>
      <c r="H5217" s="33" t="n">
        <v>4.34</v>
      </c>
      <c r="I5217" s="33" t="n"/>
      <c r="J5217" s="33" t="n"/>
      <c r="K5217" s="34" t="n">
        <v>-0.006972501062735301</v>
      </c>
      <c r="L5217" s="35">
        <f>IF(ISNUMBER(K5217),EXP(K5217),"")</f>
        <v/>
      </c>
      <c r="M5217" s="18" t="inlineStr">
        <is>
          <t>every value from 0.01 to 30 in steps of 0.01</t>
        </is>
      </c>
      <c r="N5217" s="18" t="inlineStr">
        <is>
          <t>contents|small|distance_to_river_km</t>
        </is>
      </c>
    </row>
    <row r="5218">
      <c r="B5218" s="18" t="inlineStr">
        <is>
          <t>contents|small|distance_to_river_km|4.35</t>
        </is>
      </c>
      <c r="C5218" s="18" t="inlineStr">
        <is>
          <t>contents</t>
        </is>
      </c>
      <c r="D5218" s="18" t="inlineStr">
        <is>
          <t>small</t>
        </is>
      </c>
      <c r="E5218" s="18" t="inlineStr">
        <is>
          <t>distance_to_river_km</t>
        </is>
      </c>
      <c r="F5218" s="18" t="inlineStr">
        <is>
          <t>spline value</t>
        </is>
      </c>
      <c r="G5218" s="18" t="n"/>
      <c r="H5218" s="33" t="n">
        <v>4.35</v>
      </c>
      <c r="I5218" s="33" t="n"/>
      <c r="J5218" s="33" t="n"/>
      <c r="K5218" s="34" t="n">
        <v>-0.007043383036704396</v>
      </c>
      <c r="L5218" s="35">
        <f>IF(ISNUMBER(K5218),EXP(K5218),"")</f>
        <v/>
      </c>
      <c r="M5218" s="18" t="inlineStr">
        <is>
          <t>every value from 0.01 to 30 in steps of 0.01</t>
        </is>
      </c>
      <c r="N5218" s="18" t="inlineStr">
        <is>
          <t>contents|small|distance_to_river_km</t>
        </is>
      </c>
    </row>
    <row r="5219">
      <c r="B5219" s="18" t="inlineStr">
        <is>
          <t>contents|small|distance_to_river_km|4.36</t>
        </is>
      </c>
      <c r="C5219" s="18" t="inlineStr">
        <is>
          <t>contents</t>
        </is>
      </c>
      <c r="D5219" s="18" t="inlineStr">
        <is>
          <t>small</t>
        </is>
      </c>
      <c r="E5219" s="18" t="inlineStr">
        <is>
          <t>distance_to_river_km</t>
        </is>
      </c>
      <c r="F5219" s="18" t="inlineStr">
        <is>
          <t>spline value</t>
        </is>
      </c>
      <c r="G5219" s="18" t="n"/>
      <c r="H5219" s="33" t="n">
        <v>4.36</v>
      </c>
      <c r="I5219" s="33" t="n"/>
      <c r="J5219" s="33" t="n"/>
      <c r="K5219" s="34" t="n">
        <v>-0.007114621880246616</v>
      </c>
      <c r="L5219" s="35">
        <f>IF(ISNUMBER(K5219),EXP(K5219),"")</f>
        <v/>
      </c>
      <c r="M5219" s="18" t="inlineStr">
        <is>
          <t>every value from 0.01 to 30 in steps of 0.01</t>
        </is>
      </c>
      <c r="N5219" s="18" t="inlineStr">
        <is>
          <t>contents|small|distance_to_river_km</t>
        </is>
      </c>
    </row>
    <row r="5220">
      <c r="B5220" s="18" t="inlineStr">
        <is>
          <t>contents|small|distance_to_river_km|4.37</t>
        </is>
      </c>
      <c r="C5220" s="18" t="inlineStr">
        <is>
          <t>contents</t>
        </is>
      </c>
      <c r="D5220" s="18" t="inlineStr">
        <is>
          <t>small</t>
        </is>
      </c>
      <c r="E5220" s="18" t="inlineStr">
        <is>
          <t>distance_to_river_km</t>
        </is>
      </c>
      <c r="F5220" s="18" t="inlineStr">
        <is>
          <t>spline value</t>
        </is>
      </c>
      <c r="G5220" s="18" t="n"/>
      <c r="H5220" s="33" t="n">
        <v>4.37</v>
      </c>
      <c r="I5220" s="33" t="n"/>
      <c r="J5220" s="33" t="n"/>
      <c r="K5220" s="34" t="n">
        <v>-0.007186217318586679</v>
      </c>
      <c r="L5220" s="35">
        <f>IF(ISNUMBER(K5220),EXP(K5220),"")</f>
        <v/>
      </c>
      <c r="M5220" s="18" t="inlineStr">
        <is>
          <t>every value from 0.01 to 30 in steps of 0.01</t>
        </is>
      </c>
      <c r="N5220" s="18" t="inlineStr">
        <is>
          <t>contents|small|distance_to_river_km</t>
        </is>
      </c>
    </row>
    <row r="5221">
      <c r="B5221" s="18" t="inlineStr">
        <is>
          <t>contents|small|distance_to_river_km|4.38</t>
        </is>
      </c>
      <c r="C5221" s="18" t="inlineStr">
        <is>
          <t>contents</t>
        </is>
      </c>
      <c r="D5221" s="18" t="inlineStr">
        <is>
          <t>small</t>
        </is>
      </c>
      <c r="E5221" s="18" t="inlineStr">
        <is>
          <t>distance_to_river_km</t>
        </is>
      </c>
      <c r="F5221" s="18" t="inlineStr">
        <is>
          <t>spline value</t>
        </is>
      </c>
      <c r="G5221" s="18" t="n"/>
      <c r="H5221" s="33" t="n">
        <v>4.38</v>
      </c>
      <c r="I5221" s="33" t="n"/>
      <c r="J5221" s="33" t="n"/>
      <c r="K5221" s="34" t="n">
        <v>-0.007258169076949324</v>
      </c>
      <c r="L5221" s="35">
        <f>IF(ISNUMBER(K5221),EXP(K5221),"")</f>
        <v/>
      </c>
      <c r="M5221" s="18" t="inlineStr">
        <is>
          <t>every value from 0.01 to 30 in steps of 0.01</t>
        </is>
      </c>
      <c r="N5221" s="18" t="inlineStr">
        <is>
          <t>contents|small|distance_to_river_km</t>
        </is>
      </c>
    </row>
    <row r="5222">
      <c r="B5222" s="18" t="inlineStr">
        <is>
          <t>contents|small|distance_to_river_km|4.39</t>
        </is>
      </c>
      <c r="C5222" s="18" t="inlineStr">
        <is>
          <t>contents</t>
        </is>
      </c>
      <c r="D5222" s="18" t="inlineStr">
        <is>
          <t>small</t>
        </is>
      </c>
      <c r="E5222" s="18" t="inlineStr">
        <is>
          <t>distance_to_river_km</t>
        </is>
      </c>
      <c r="F5222" s="18" t="inlineStr">
        <is>
          <t>spline value</t>
        </is>
      </c>
      <c r="G5222" s="18" t="n"/>
      <c r="H5222" s="33" t="n">
        <v>4.39</v>
      </c>
      <c r="I5222" s="33" t="n"/>
      <c r="J5222" s="33" t="n"/>
      <c r="K5222" s="34" t="n">
        <v>-0.007330476880559283</v>
      </c>
      <c r="L5222" s="35">
        <f>IF(ISNUMBER(K5222),EXP(K5222),"")</f>
        <v/>
      </c>
      <c r="M5222" s="18" t="inlineStr">
        <is>
          <t>every value from 0.01 to 30 in steps of 0.01</t>
        </is>
      </c>
      <c r="N5222" s="18" t="inlineStr">
        <is>
          <t>contents|small|distance_to_river_km</t>
        </is>
      </c>
    </row>
    <row r="5223">
      <c r="B5223" s="18" t="inlineStr">
        <is>
          <t>contents|small|distance_to_river_km|4.40</t>
        </is>
      </c>
      <c r="C5223" s="18" t="inlineStr">
        <is>
          <t>contents</t>
        </is>
      </c>
      <c r="D5223" s="18" t="inlineStr">
        <is>
          <t>small</t>
        </is>
      </c>
      <c r="E5223" s="18" t="inlineStr">
        <is>
          <t>distance_to_river_km</t>
        </is>
      </c>
      <c r="F5223" s="18" t="inlineStr">
        <is>
          <t>spline value</t>
        </is>
      </c>
      <c r="G5223" s="18" t="n"/>
      <c r="H5223" s="33" t="n">
        <v>4.4</v>
      </c>
      <c r="I5223" s="33" t="n"/>
      <c r="J5223" s="33" t="n"/>
      <c r="K5223" s="34" t="n">
        <v>-0.007403140454641298</v>
      </c>
      <c r="L5223" s="35">
        <f>IF(ISNUMBER(K5223),EXP(K5223),"")</f>
        <v/>
      </c>
      <c r="M5223" s="18" t="inlineStr">
        <is>
          <t>every value from 0.01 to 30 in steps of 0.01</t>
        </is>
      </c>
      <c r="N5223" s="18" t="inlineStr">
        <is>
          <t>contents|small|distance_to_river_km</t>
        </is>
      </c>
    </row>
    <row r="5224">
      <c r="B5224" s="18" t="inlineStr">
        <is>
          <t>contents|small|distance_to_river_km|4.41</t>
        </is>
      </c>
      <c r="C5224" s="18" t="inlineStr">
        <is>
          <t>contents</t>
        </is>
      </c>
      <c r="D5224" s="18" t="inlineStr">
        <is>
          <t>small</t>
        </is>
      </c>
      <c r="E5224" s="18" t="inlineStr">
        <is>
          <t>distance_to_river_km</t>
        </is>
      </c>
      <c r="F5224" s="18" t="inlineStr">
        <is>
          <t>spline value</t>
        </is>
      </c>
      <c r="G5224" s="18" t="n"/>
      <c r="H5224" s="33" t="n">
        <v>4.41</v>
      </c>
      <c r="I5224" s="33" t="n"/>
      <c r="J5224" s="33" t="n"/>
      <c r="K5224" s="34" t="n">
        <v>-0.007476159524420082</v>
      </c>
      <c r="L5224" s="35">
        <f>IF(ISNUMBER(K5224),EXP(K5224),"")</f>
        <v/>
      </c>
      <c r="M5224" s="18" t="inlineStr">
        <is>
          <t>every value from 0.01 to 30 in steps of 0.01</t>
        </is>
      </c>
      <c r="N5224" s="18" t="inlineStr">
        <is>
          <t>contents|small|distance_to_river_km</t>
        </is>
      </c>
    </row>
    <row r="5225">
      <c r="B5225" s="18" t="inlineStr">
        <is>
          <t>contents|small|distance_to_river_km|4.42</t>
        </is>
      </c>
      <c r="C5225" s="18" t="inlineStr">
        <is>
          <t>contents</t>
        </is>
      </c>
      <c r="D5225" s="18" t="inlineStr">
        <is>
          <t>small</t>
        </is>
      </c>
      <c r="E5225" s="18" t="inlineStr">
        <is>
          <t>distance_to_river_km</t>
        </is>
      </c>
      <c r="F5225" s="18" t="inlineStr">
        <is>
          <t>spline value</t>
        </is>
      </c>
      <c r="G5225" s="18" t="n"/>
      <c r="H5225" s="33" t="n">
        <v>4.42</v>
      </c>
      <c r="I5225" s="33" t="n"/>
      <c r="J5225" s="33" t="n"/>
      <c r="K5225" s="34" t="n">
        <v>-0.007549533815120374</v>
      </c>
      <c r="L5225" s="35">
        <f>IF(ISNUMBER(K5225),EXP(K5225),"")</f>
        <v/>
      </c>
      <c r="M5225" s="18" t="inlineStr">
        <is>
          <t>every value from 0.01 to 30 in steps of 0.01</t>
        </is>
      </c>
      <c r="N5225" s="18" t="inlineStr">
        <is>
          <t>contents|small|distance_to_river_km</t>
        </is>
      </c>
    </row>
    <row r="5226">
      <c r="B5226" s="18" t="inlineStr">
        <is>
          <t>contents|small|distance_to_river_km|4.43</t>
        </is>
      </c>
      <c r="C5226" s="18" t="inlineStr">
        <is>
          <t>contents</t>
        </is>
      </c>
      <c r="D5226" s="18" t="inlineStr">
        <is>
          <t>small</t>
        </is>
      </c>
      <c r="E5226" s="18" t="inlineStr">
        <is>
          <t>distance_to_river_km</t>
        </is>
      </c>
      <c r="F5226" s="18" t="inlineStr">
        <is>
          <t>spline value</t>
        </is>
      </c>
      <c r="G5226" s="18" t="n"/>
      <c r="H5226" s="33" t="n">
        <v>4.43</v>
      </c>
      <c r="I5226" s="33" t="n"/>
      <c r="J5226" s="33" t="n"/>
      <c r="K5226" s="34" t="n">
        <v>-0.00762326305196691</v>
      </c>
      <c r="L5226" s="35">
        <f>IF(ISNUMBER(K5226),EXP(K5226),"")</f>
        <v/>
      </c>
      <c r="M5226" s="18" t="inlineStr">
        <is>
          <t>every value from 0.01 to 30 in steps of 0.01</t>
        </is>
      </c>
      <c r="N5226" s="18" t="inlineStr">
        <is>
          <t>contents|small|distance_to_river_km</t>
        </is>
      </c>
    </row>
    <row r="5227">
      <c r="B5227" s="18" t="inlineStr">
        <is>
          <t>contents|small|distance_to_river_km|4.44</t>
        </is>
      </c>
      <c r="C5227" s="18" t="inlineStr">
        <is>
          <t>contents</t>
        </is>
      </c>
      <c r="D5227" s="18" t="inlineStr">
        <is>
          <t>small</t>
        </is>
      </c>
      <c r="E5227" s="18" t="inlineStr">
        <is>
          <t>distance_to_river_km</t>
        </is>
      </c>
      <c r="F5227" s="18" t="inlineStr">
        <is>
          <t>spline value</t>
        </is>
      </c>
      <c r="G5227" s="18" t="n"/>
      <c r="H5227" s="33" t="n">
        <v>4.44</v>
      </c>
      <c r="I5227" s="33" t="n"/>
      <c r="J5227" s="33" t="n"/>
      <c r="K5227" s="34" t="n">
        <v>-0.007697346960184424</v>
      </c>
      <c r="L5227" s="35">
        <f>IF(ISNUMBER(K5227),EXP(K5227),"")</f>
        <v/>
      </c>
      <c r="M5227" s="18" t="inlineStr">
        <is>
          <t>every value from 0.01 to 30 in steps of 0.01</t>
        </is>
      </c>
      <c r="N5227" s="18" t="inlineStr">
        <is>
          <t>contents|small|distance_to_river_km</t>
        </is>
      </c>
    </row>
    <row r="5228">
      <c r="B5228" s="18" t="inlineStr">
        <is>
          <t>contents|small|distance_to_river_km|4.45</t>
        </is>
      </c>
      <c r="C5228" s="18" t="inlineStr">
        <is>
          <t>contents</t>
        </is>
      </c>
      <c r="D5228" s="18" t="inlineStr">
        <is>
          <t>small</t>
        </is>
      </c>
      <c r="E5228" s="18" t="inlineStr">
        <is>
          <t>distance_to_river_km</t>
        </is>
      </c>
      <c r="F5228" s="18" t="inlineStr">
        <is>
          <t>spline value</t>
        </is>
      </c>
      <c r="G5228" s="18" t="n"/>
      <c r="H5228" s="33" t="n">
        <v>4.45</v>
      </c>
      <c r="I5228" s="33" t="n"/>
      <c r="J5228" s="33" t="n"/>
      <c r="K5228" s="34" t="n">
        <v>-0.007771785264997637</v>
      </c>
      <c r="L5228" s="35">
        <f>IF(ISNUMBER(K5228),EXP(K5228),"")</f>
        <v/>
      </c>
      <c r="M5228" s="18" t="inlineStr">
        <is>
          <t>every value from 0.01 to 30 in steps of 0.01</t>
        </is>
      </c>
      <c r="N5228" s="18" t="inlineStr">
        <is>
          <t>contents|small|distance_to_river_km</t>
        </is>
      </c>
    </row>
    <row r="5229">
      <c r="B5229" s="18" t="inlineStr">
        <is>
          <t>contents|small|distance_to_river_km|4.46</t>
        </is>
      </c>
      <c r="C5229" s="18" t="inlineStr">
        <is>
          <t>contents</t>
        </is>
      </c>
      <c r="D5229" s="18" t="inlineStr">
        <is>
          <t>small</t>
        </is>
      </c>
      <c r="E5229" s="18" t="inlineStr">
        <is>
          <t>distance_to_river_km</t>
        </is>
      </c>
      <c r="F5229" s="18" t="inlineStr">
        <is>
          <t>spline value</t>
        </is>
      </c>
      <c r="G5229" s="18" t="n"/>
      <c r="H5229" s="33" t="n">
        <v>4.46</v>
      </c>
      <c r="I5229" s="33" t="n"/>
      <c r="J5229" s="33" t="n"/>
      <c r="K5229" s="34" t="n">
        <v>-0.007846577691631286</v>
      </c>
      <c r="L5229" s="35">
        <f>IF(ISNUMBER(K5229),EXP(K5229),"")</f>
        <v/>
      </c>
      <c r="M5229" s="18" t="inlineStr">
        <is>
          <t>every value from 0.01 to 30 in steps of 0.01</t>
        </is>
      </c>
      <c r="N5229" s="18" t="inlineStr">
        <is>
          <t>contents|small|distance_to_river_km</t>
        </is>
      </c>
    </row>
    <row r="5230">
      <c r="B5230" s="18" t="inlineStr">
        <is>
          <t>contents|small|distance_to_river_km|4.47</t>
        </is>
      </c>
      <c r="C5230" s="18" t="inlineStr">
        <is>
          <t>contents</t>
        </is>
      </c>
      <c r="D5230" s="18" t="inlineStr">
        <is>
          <t>small</t>
        </is>
      </c>
      <c r="E5230" s="18" t="inlineStr">
        <is>
          <t>distance_to_river_km</t>
        </is>
      </c>
      <c r="F5230" s="18" t="inlineStr">
        <is>
          <t>spline value</t>
        </is>
      </c>
      <c r="G5230" s="18" t="n"/>
      <c r="H5230" s="33" t="n">
        <v>4.47</v>
      </c>
      <c r="I5230" s="33" t="n"/>
      <c r="J5230" s="33" t="n"/>
      <c r="K5230" s="34" t="n">
        <v>-0.007921723965310103</v>
      </c>
      <c r="L5230" s="35">
        <f>IF(ISNUMBER(K5230),EXP(K5230),"")</f>
        <v/>
      </c>
      <c r="M5230" s="18" t="inlineStr">
        <is>
          <t>every value from 0.01 to 30 in steps of 0.01</t>
        </is>
      </c>
      <c r="N5230" s="18" t="inlineStr">
        <is>
          <t>contents|small|distance_to_river_km</t>
        </is>
      </c>
    </row>
    <row r="5231">
      <c r="B5231" s="18" t="inlineStr">
        <is>
          <t>contents|small|distance_to_river_km|4.48</t>
        </is>
      </c>
      <c r="C5231" s="18" t="inlineStr">
        <is>
          <t>contents</t>
        </is>
      </c>
      <c r="D5231" s="18" t="inlineStr">
        <is>
          <t>small</t>
        </is>
      </c>
      <c r="E5231" s="18" t="inlineStr">
        <is>
          <t>distance_to_river_km</t>
        </is>
      </c>
      <c r="F5231" s="18" t="inlineStr">
        <is>
          <t>spline value</t>
        </is>
      </c>
      <c r="G5231" s="18" t="n"/>
      <c r="H5231" s="33" t="n">
        <v>4.48</v>
      </c>
      <c r="I5231" s="33" t="n"/>
      <c r="J5231" s="33" t="n"/>
      <c r="K5231" s="34" t="n">
        <v>-0.007997223811258827</v>
      </c>
      <c r="L5231" s="35">
        <f>IF(ISNUMBER(K5231),EXP(K5231),"")</f>
        <v/>
      </c>
      <c r="M5231" s="18" t="inlineStr">
        <is>
          <t>every value from 0.01 to 30 in steps of 0.01</t>
        </is>
      </c>
      <c r="N5231" s="18" t="inlineStr">
        <is>
          <t>contents|small|distance_to_river_km</t>
        </is>
      </c>
    </row>
    <row r="5232">
      <c r="B5232" s="18" t="inlineStr">
        <is>
          <t>contents|small|distance_to_river_km|4.49</t>
        </is>
      </c>
      <c r="C5232" s="18" t="inlineStr">
        <is>
          <t>contents</t>
        </is>
      </c>
      <c r="D5232" s="18" t="inlineStr">
        <is>
          <t>small</t>
        </is>
      </c>
      <c r="E5232" s="18" t="inlineStr">
        <is>
          <t>distance_to_river_km</t>
        </is>
      </c>
      <c r="F5232" s="18" t="inlineStr">
        <is>
          <t>spline value</t>
        </is>
      </c>
      <c r="G5232" s="18" t="n"/>
      <c r="H5232" s="33" t="n">
        <v>4.49</v>
      </c>
      <c r="I5232" s="33" t="n"/>
      <c r="J5232" s="33" t="n"/>
      <c r="K5232" s="34" t="n">
        <v>-0.008073076954702173</v>
      </c>
      <c r="L5232" s="35">
        <f>IF(ISNUMBER(K5232),EXP(K5232),"")</f>
        <v/>
      </c>
      <c r="M5232" s="18" t="inlineStr">
        <is>
          <t>every value from 0.01 to 30 in steps of 0.01</t>
        </is>
      </c>
      <c r="N5232" s="18" t="inlineStr">
        <is>
          <t>contents|small|distance_to_river_km</t>
        </is>
      </c>
    </row>
    <row r="5233">
      <c r="B5233" s="18" t="inlineStr">
        <is>
          <t>contents|small|distance_to_river_km|4.50</t>
        </is>
      </c>
      <c r="C5233" s="18" t="inlineStr">
        <is>
          <t>contents</t>
        </is>
      </c>
      <c r="D5233" s="18" t="inlineStr">
        <is>
          <t>small</t>
        </is>
      </c>
      <c r="E5233" s="18" t="inlineStr">
        <is>
          <t>distance_to_river_km</t>
        </is>
      </c>
      <c r="F5233" s="18" t="inlineStr">
        <is>
          <t>spline value</t>
        </is>
      </c>
      <c r="G5233" s="18" t="n"/>
      <c r="H5233" s="33" t="n">
        <v>4.5</v>
      </c>
      <c r="I5233" s="33" t="n"/>
      <c r="J5233" s="33" t="n"/>
      <c r="K5233" s="34" t="n">
        <v>-0.008149283120864888</v>
      </c>
      <c r="L5233" s="35">
        <f>IF(ISNUMBER(K5233),EXP(K5233),"")</f>
        <v/>
      </c>
      <c r="M5233" s="18" t="inlineStr">
        <is>
          <t>every value from 0.01 to 30 in steps of 0.01</t>
        </is>
      </c>
      <c r="N5233" s="18" t="inlineStr">
        <is>
          <t>contents|small|distance_to_river_km</t>
        </is>
      </c>
    </row>
    <row r="5234">
      <c r="B5234" s="18" t="inlineStr">
        <is>
          <t>contents|small|distance_to_river_km|4.51</t>
        </is>
      </c>
      <c r="C5234" s="18" t="inlineStr">
        <is>
          <t>contents</t>
        </is>
      </c>
      <c r="D5234" s="18" t="inlineStr">
        <is>
          <t>small</t>
        </is>
      </c>
      <c r="E5234" s="18" t="inlineStr">
        <is>
          <t>distance_to_river_km</t>
        </is>
      </c>
      <c r="F5234" s="18" t="inlineStr">
        <is>
          <t>spline value</t>
        </is>
      </c>
      <c r="G5234" s="18" t="n"/>
      <c r="H5234" s="33" t="n">
        <v>4.51</v>
      </c>
      <c r="I5234" s="33" t="n"/>
      <c r="J5234" s="33" t="n"/>
      <c r="K5234" s="34" t="n">
        <v>-0.008225842034971696</v>
      </c>
      <c r="L5234" s="35">
        <f>IF(ISNUMBER(K5234),EXP(K5234),"")</f>
        <v/>
      </c>
      <c r="M5234" s="18" t="inlineStr">
        <is>
          <t>every value from 0.01 to 30 in steps of 0.01</t>
        </is>
      </c>
      <c r="N5234" s="18" t="inlineStr">
        <is>
          <t>contents|small|distance_to_river_km</t>
        </is>
      </c>
    </row>
    <row r="5235">
      <c r="B5235" s="18" t="inlineStr">
        <is>
          <t>contents|small|distance_to_river_km|4.52</t>
        </is>
      </c>
      <c r="C5235" s="18" t="inlineStr">
        <is>
          <t>contents</t>
        </is>
      </c>
      <c r="D5235" s="18" t="inlineStr">
        <is>
          <t>small</t>
        </is>
      </c>
      <c r="E5235" s="18" t="inlineStr">
        <is>
          <t>distance_to_river_km</t>
        </is>
      </c>
      <c r="F5235" s="18" t="inlineStr">
        <is>
          <t>spline value</t>
        </is>
      </c>
      <c r="G5235" s="18" t="n"/>
      <c r="H5235" s="33" t="n">
        <v>4.52</v>
      </c>
      <c r="I5235" s="33" t="n"/>
      <c r="J5235" s="33" t="n"/>
      <c r="K5235" s="34" t="n">
        <v>-0.008302753422247329</v>
      </c>
      <c r="L5235" s="35">
        <f>IF(ISNUMBER(K5235),EXP(K5235),"")</f>
        <v/>
      </c>
      <c r="M5235" s="18" t="inlineStr">
        <is>
          <t>every value from 0.01 to 30 in steps of 0.01</t>
        </is>
      </c>
      <c r="N5235" s="18" t="inlineStr">
        <is>
          <t>contents|small|distance_to_river_km</t>
        </is>
      </c>
    </row>
    <row r="5236">
      <c r="B5236" s="18" t="inlineStr">
        <is>
          <t>contents|small|distance_to_river_km|4.53</t>
        </is>
      </c>
      <c r="C5236" s="18" t="inlineStr">
        <is>
          <t>contents</t>
        </is>
      </c>
      <c r="D5236" s="18" t="inlineStr">
        <is>
          <t>small</t>
        </is>
      </c>
      <c r="E5236" s="18" t="inlineStr">
        <is>
          <t>distance_to_river_km</t>
        </is>
      </c>
      <c r="F5236" s="18" t="inlineStr">
        <is>
          <t>spline value</t>
        </is>
      </c>
      <c r="G5236" s="18" t="n"/>
      <c r="H5236" s="33" t="n">
        <v>4.53</v>
      </c>
      <c r="I5236" s="33" t="n"/>
      <c r="J5236" s="33" t="n"/>
      <c r="K5236" s="34" t="n">
        <v>-0.008380017007916525</v>
      </c>
      <c r="L5236" s="35">
        <f>IF(ISNUMBER(K5236),EXP(K5236),"")</f>
        <v/>
      </c>
      <c r="M5236" s="18" t="inlineStr">
        <is>
          <t>every value from 0.01 to 30 in steps of 0.01</t>
        </is>
      </c>
      <c r="N5236" s="18" t="inlineStr">
        <is>
          <t>contents|small|distance_to_river_km</t>
        </is>
      </c>
    </row>
    <row r="5237">
      <c r="B5237" s="18" t="inlineStr">
        <is>
          <t>contents|small|distance_to_river_km|4.54</t>
        </is>
      </c>
      <c r="C5237" s="18" t="inlineStr">
        <is>
          <t>contents</t>
        </is>
      </c>
      <c r="D5237" s="18" t="inlineStr">
        <is>
          <t>small</t>
        </is>
      </c>
      <c r="E5237" s="18" t="inlineStr">
        <is>
          <t>distance_to_river_km</t>
        </is>
      </c>
      <c r="F5237" s="18" t="inlineStr">
        <is>
          <t>spline value</t>
        </is>
      </c>
      <c r="G5237" s="18" t="n"/>
      <c r="H5237" s="33" t="n">
        <v>4.54</v>
      </c>
      <c r="I5237" s="33" t="n"/>
      <c r="J5237" s="33" t="n"/>
      <c r="K5237" s="34" t="n">
        <v>-0.008457632517204012</v>
      </c>
      <c r="L5237" s="35">
        <f>IF(ISNUMBER(K5237),EXP(K5237),"")</f>
        <v/>
      </c>
      <c r="M5237" s="18" t="inlineStr">
        <is>
          <t>every value from 0.01 to 30 in steps of 0.01</t>
        </is>
      </c>
      <c r="N5237" s="18" t="inlineStr">
        <is>
          <t>contents|small|distance_to_river_km</t>
        </is>
      </c>
    </row>
    <row r="5238">
      <c r="B5238" s="18" t="inlineStr">
        <is>
          <t>contents|small|distance_to_river_km|4.55</t>
        </is>
      </c>
      <c r="C5238" s="18" t="inlineStr">
        <is>
          <t>contents</t>
        </is>
      </c>
      <c r="D5238" s="18" t="inlineStr">
        <is>
          <t>small</t>
        </is>
      </c>
      <c r="E5238" s="18" t="inlineStr">
        <is>
          <t>distance_to_river_km</t>
        </is>
      </c>
      <c r="F5238" s="18" t="inlineStr">
        <is>
          <t>spline value</t>
        </is>
      </c>
      <c r="G5238" s="18" t="n"/>
      <c r="H5238" s="33" t="n">
        <v>4.55</v>
      </c>
      <c r="I5238" s="33" t="n"/>
      <c r="J5238" s="33" t="n"/>
      <c r="K5238" s="34" t="n">
        <v>-0.008535599675334515</v>
      </c>
      <c r="L5238" s="35">
        <f>IF(ISNUMBER(K5238),EXP(K5238),"")</f>
        <v/>
      </c>
      <c r="M5238" s="18" t="inlineStr">
        <is>
          <t>every value from 0.01 to 30 in steps of 0.01</t>
        </is>
      </c>
      <c r="N5238" s="18" t="inlineStr">
        <is>
          <t>contents|small|distance_to_river_km</t>
        </is>
      </c>
    </row>
    <row r="5239">
      <c r="B5239" s="18" t="inlineStr">
        <is>
          <t>contents|small|distance_to_river_km|4.56</t>
        </is>
      </c>
      <c r="C5239" s="18" t="inlineStr">
        <is>
          <t>contents</t>
        </is>
      </c>
      <c r="D5239" s="18" t="inlineStr">
        <is>
          <t>small</t>
        </is>
      </c>
      <c r="E5239" s="18" t="inlineStr">
        <is>
          <t>distance_to_river_km</t>
        </is>
      </c>
      <c r="F5239" s="18" t="inlineStr">
        <is>
          <t>spline value</t>
        </is>
      </c>
      <c r="G5239" s="18" t="n"/>
      <c r="H5239" s="33" t="n">
        <v>4.56</v>
      </c>
      <c r="I5239" s="33" t="n"/>
      <c r="J5239" s="33" t="n"/>
      <c r="K5239" s="34" t="n">
        <v>-0.008613918207532774</v>
      </c>
      <c r="L5239" s="35">
        <f>IF(ISNUMBER(K5239),EXP(K5239),"")</f>
        <v/>
      </c>
      <c r="M5239" s="18" t="inlineStr">
        <is>
          <t>every value from 0.01 to 30 in steps of 0.01</t>
        </is>
      </c>
      <c r="N5239" s="18" t="inlineStr">
        <is>
          <t>contents|small|distance_to_river_km</t>
        </is>
      </c>
    </row>
    <row r="5240">
      <c r="B5240" s="18" t="inlineStr">
        <is>
          <t>contents|small|distance_to_river_km|4.57</t>
        </is>
      </c>
      <c r="C5240" s="18" t="inlineStr">
        <is>
          <t>contents</t>
        </is>
      </c>
      <c r="D5240" s="18" t="inlineStr">
        <is>
          <t>small</t>
        </is>
      </c>
      <c r="E5240" s="18" t="inlineStr">
        <is>
          <t>distance_to_river_km</t>
        </is>
      </c>
      <c r="F5240" s="18" t="inlineStr">
        <is>
          <t>spline value</t>
        </is>
      </c>
      <c r="G5240" s="18" t="n"/>
      <c r="H5240" s="33" t="n">
        <v>4.57</v>
      </c>
      <c r="I5240" s="33" t="n"/>
      <c r="J5240" s="33" t="n"/>
      <c r="K5240" s="34" t="n">
        <v>-0.008692587839023526</v>
      </c>
      <c r="L5240" s="35">
        <f>IF(ISNUMBER(K5240),EXP(K5240),"")</f>
        <v/>
      </c>
      <c r="M5240" s="18" t="inlineStr">
        <is>
          <t>every value from 0.01 to 30 in steps of 0.01</t>
        </is>
      </c>
      <c r="N5240" s="18" t="inlineStr">
        <is>
          <t>contents|small|distance_to_river_km</t>
        </is>
      </c>
    </row>
    <row r="5241">
      <c r="B5241" s="18" t="inlineStr">
        <is>
          <t>contents|small|distance_to_river_km|4.58</t>
        </is>
      </c>
      <c r="C5241" s="18" t="inlineStr">
        <is>
          <t>contents</t>
        </is>
      </c>
      <c r="D5241" s="18" t="inlineStr">
        <is>
          <t>small</t>
        </is>
      </c>
      <c r="E5241" s="18" t="inlineStr">
        <is>
          <t>distance_to_river_km</t>
        </is>
      </c>
      <c r="F5241" s="18" t="inlineStr">
        <is>
          <t>spline value</t>
        </is>
      </c>
      <c r="G5241" s="18" t="n"/>
      <c r="H5241" s="33" t="n">
        <v>4.58</v>
      </c>
      <c r="I5241" s="33" t="n"/>
      <c r="J5241" s="33" t="n"/>
      <c r="K5241" s="34" t="n">
        <v>-0.008771608295031489</v>
      </c>
      <c r="L5241" s="35">
        <f>IF(ISNUMBER(K5241),EXP(K5241),"")</f>
        <v/>
      </c>
      <c r="M5241" s="18" t="inlineStr">
        <is>
          <t>every value from 0.01 to 30 in steps of 0.01</t>
        </is>
      </c>
      <c r="N5241" s="18" t="inlineStr">
        <is>
          <t>contents|small|distance_to_river_km</t>
        </is>
      </c>
    </row>
    <row r="5242">
      <c r="B5242" s="18" t="inlineStr">
        <is>
          <t>contents|small|distance_to_river_km|4.59</t>
        </is>
      </c>
      <c r="C5242" s="18" t="inlineStr">
        <is>
          <t>contents</t>
        </is>
      </c>
      <c r="D5242" s="18" t="inlineStr">
        <is>
          <t>small</t>
        </is>
      </c>
      <c r="E5242" s="18" t="inlineStr">
        <is>
          <t>distance_to_river_km</t>
        </is>
      </c>
      <c r="F5242" s="18" t="inlineStr">
        <is>
          <t>spline value</t>
        </is>
      </c>
      <c r="G5242" s="18" t="n"/>
      <c r="H5242" s="33" t="n">
        <v>4.59</v>
      </c>
      <c r="I5242" s="33" t="n"/>
      <c r="J5242" s="33" t="n"/>
      <c r="K5242" s="34" t="n">
        <v>-0.008850979300781398</v>
      </c>
      <c r="L5242" s="35">
        <f>IF(ISNUMBER(K5242),EXP(K5242),"")</f>
        <v/>
      </c>
      <c r="M5242" s="18" t="inlineStr">
        <is>
          <t>every value from 0.01 to 30 in steps of 0.01</t>
        </is>
      </c>
      <c r="N5242" s="18" t="inlineStr">
        <is>
          <t>contents|small|distance_to_river_km</t>
        </is>
      </c>
    </row>
    <row r="5243">
      <c r="B5243" s="18" t="inlineStr">
        <is>
          <t>contents|small|distance_to_river_km|4.60</t>
        </is>
      </c>
      <c r="C5243" s="18" t="inlineStr">
        <is>
          <t>contents</t>
        </is>
      </c>
      <c r="D5243" s="18" t="inlineStr">
        <is>
          <t>small</t>
        </is>
      </c>
      <c r="E5243" s="18" t="inlineStr">
        <is>
          <t>distance_to_river_km</t>
        </is>
      </c>
      <c r="F5243" s="18" t="inlineStr">
        <is>
          <t>spline value</t>
        </is>
      </c>
      <c r="G5243" s="18" t="n"/>
      <c r="H5243" s="33" t="n">
        <v>4.6</v>
      </c>
      <c r="I5243" s="33" t="n"/>
      <c r="J5243" s="33" t="n"/>
      <c r="K5243" s="34" t="n">
        <v>-0.008930700581497987</v>
      </c>
      <c r="L5243" s="35">
        <f>IF(ISNUMBER(K5243),EXP(K5243),"")</f>
        <v/>
      </c>
      <c r="M5243" s="18" t="inlineStr">
        <is>
          <t>every value from 0.01 to 30 in steps of 0.01</t>
        </is>
      </c>
      <c r="N5243" s="18" t="inlineStr">
        <is>
          <t>contents|small|distance_to_river_km</t>
        </is>
      </c>
    </row>
    <row r="5244">
      <c r="B5244" s="18" t="inlineStr">
        <is>
          <t>contents|small|distance_to_river_km|4.61</t>
        </is>
      </c>
      <c r="C5244" s="18" t="inlineStr">
        <is>
          <t>contents</t>
        </is>
      </c>
      <c r="D5244" s="18" t="inlineStr">
        <is>
          <t>small</t>
        </is>
      </c>
      <c r="E5244" s="18" t="inlineStr">
        <is>
          <t>distance_to_river_km</t>
        </is>
      </c>
      <c r="F5244" s="18" t="inlineStr">
        <is>
          <t>spline value</t>
        </is>
      </c>
      <c r="G5244" s="18" t="n"/>
      <c r="H5244" s="33" t="n">
        <v>4.61</v>
      </c>
      <c r="I5244" s="33" t="n"/>
      <c r="J5244" s="33" t="n"/>
      <c r="K5244" s="34" t="n">
        <v>-0.009010771862405998</v>
      </c>
      <c r="L5244" s="35">
        <f>IF(ISNUMBER(K5244),EXP(K5244),"")</f>
        <v/>
      </c>
      <c r="M5244" s="18" t="inlineStr">
        <is>
          <t>every value from 0.01 to 30 in steps of 0.01</t>
        </is>
      </c>
      <c r="N5244" s="18" t="inlineStr">
        <is>
          <t>contents|small|distance_to_river_km</t>
        </is>
      </c>
    </row>
    <row r="5245">
      <c r="B5245" s="18" t="inlineStr">
        <is>
          <t>contents|small|distance_to_river_km|4.62</t>
        </is>
      </c>
      <c r="C5245" s="18" t="inlineStr">
        <is>
          <t>contents</t>
        </is>
      </c>
      <c r="D5245" s="18" t="inlineStr">
        <is>
          <t>small</t>
        </is>
      </c>
      <c r="E5245" s="18" t="inlineStr">
        <is>
          <t>distance_to_river_km</t>
        </is>
      </c>
      <c r="F5245" s="18" t="inlineStr">
        <is>
          <t>spline value</t>
        </is>
      </c>
      <c r="G5245" s="18" t="n"/>
      <c r="H5245" s="33" t="n">
        <v>4.62</v>
      </c>
      <c r="I5245" s="33" t="n"/>
      <c r="J5245" s="33" t="n"/>
      <c r="K5245" s="34" t="n">
        <v>-0.009091192868730147</v>
      </c>
      <c r="L5245" s="35">
        <f>IF(ISNUMBER(K5245),EXP(K5245),"")</f>
        <v/>
      </c>
      <c r="M5245" s="18" t="inlineStr">
        <is>
          <t>every value from 0.01 to 30 in steps of 0.01</t>
        </is>
      </c>
      <c r="N5245" s="18" t="inlineStr">
        <is>
          <t>contents|small|distance_to_river_km</t>
        </is>
      </c>
    </row>
    <row r="5246">
      <c r="B5246" s="18" t="inlineStr">
        <is>
          <t>contents|small|distance_to_river_km|4.63</t>
        </is>
      </c>
      <c r="C5246" s="18" t="inlineStr">
        <is>
          <t>contents</t>
        </is>
      </c>
      <c r="D5246" s="18" t="inlineStr">
        <is>
          <t>small</t>
        </is>
      </c>
      <c r="E5246" s="18" t="inlineStr">
        <is>
          <t>distance_to_river_km</t>
        </is>
      </c>
      <c r="F5246" s="18" t="inlineStr">
        <is>
          <t>spline value</t>
        </is>
      </c>
      <c r="G5246" s="18" t="n"/>
      <c r="H5246" s="33" t="n">
        <v>4.63</v>
      </c>
      <c r="I5246" s="33" t="n"/>
      <c r="J5246" s="33" t="n"/>
      <c r="K5246" s="34" t="n">
        <v>-0.009171963325695167</v>
      </c>
      <c r="L5246" s="35">
        <f>IF(ISNUMBER(K5246),EXP(K5246),"")</f>
        <v/>
      </c>
      <c r="M5246" s="18" t="inlineStr">
        <is>
          <t>every value from 0.01 to 30 in steps of 0.01</t>
        </is>
      </c>
      <c r="N5246" s="18" t="inlineStr">
        <is>
          <t>contents|small|distance_to_river_km</t>
        </is>
      </c>
    </row>
    <row r="5247">
      <c r="B5247" s="18" t="inlineStr">
        <is>
          <t>contents|small|distance_to_river_km|4.64</t>
        </is>
      </c>
      <c r="C5247" s="18" t="inlineStr">
        <is>
          <t>contents</t>
        </is>
      </c>
      <c r="D5247" s="18" t="inlineStr">
        <is>
          <t>small</t>
        </is>
      </c>
      <c r="E5247" s="18" t="inlineStr">
        <is>
          <t>distance_to_river_km</t>
        </is>
      </c>
      <c r="F5247" s="18" t="inlineStr">
        <is>
          <t>spline value</t>
        </is>
      </c>
      <c r="G5247" s="18" t="n"/>
      <c r="H5247" s="33" t="n">
        <v>4.64</v>
      </c>
      <c r="I5247" s="33" t="n"/>
      <c r="J5247" s="33" t="n"/>
      <c r="K5247" s="34" t="n">
        <v>-0.009253082958525798</v>
      </c>
      <c r="L5247" s="35">
        <f>IF(ISNUMBER(K5247),EXP(K5247),"")</f>
        <v/>
      </c>
      <c r="M5247" s="18" t="inlineStr">
        <is>
          <t>every value from 0.01 to 30 in steps of 0.01</t>
        </is>
      </c>
      <c r="N5247" s="18" t="inlineStr">
        <is>
          <t>contents|small|distance_to_river_km</t>
        </is>
      </c>
    </row>
    <row r="5248">
      <c r="B5248" s="18" t="inlineStr">
        <is>
          <t>contents|small|distance_to_river_km|4.65</t>
        </is>
      </c>
      <c r="C5248" s="18" t="inlineStr">
        <is>
          <t>contents</t>
        </is>
      </c>
      <c r="D5248" s="18" t="inlineStr">
        <is>
          <t>small</t>
        </is>
      </c>
      <c r="E5248" s="18" t="inlineStr">
        <is>
          <t>distance_to_river_km</t>
        </is>
      </c>
      <c r="F5248" s="18" t="inlineStr">
        <is>
          <t>spline value</t>
        </is>
      </c>
      <c r="G5248" s="18" t="n"/>
      <c r="H5248" s="33" t="n">
        <v>4.65</v>
      </c>
      <c r="I5248" s="33" t="n"/>
      <c r="J5248" s="33" t="n"/>
      <c r="K5248" s="34" t="n">
        <v>-0.009334551492446778</v>
      </c>
      <c r="L5248" s="35">
        <f>IF(ISNUMBER(K5248),EXP(K5248),"")</f>
        <v/>
      </c>
      <c r="M5248" s="18" t="inlineStr">
        <is>
          <t>every value from 0.01 to 30 in steps of 0.01</t>
        </is>
      </c>
      <c r="N5248" s="18" t="inlineStr">
        <is>
          <t>contents|small|distance_to_river_km</t>
        </is>
      </c>
    </row>
    <row r="5249">
      <c r="B5249" s="18" t="inlineStr">
        <is>
          <t>contents|small|distance_to_river_km|4.66</t>
        </is>
      </c>
      <c r="C5249" s="18" t="inlineStr">
        <is>
          <t>contents</t>
        </is>
      </c>
      <c r="D5249" s="18" t="inlineStr">
        <is>
          <t>small</t>
        </is>
      </c>
      <c r="E5249" s="18" t="inlineStr">
        <is>
          <t>distance_to_river_km</t>
        </is>
      </c>
      <c r="F5249" s="18" t="inlineStr">
        <is>
          <t>spline value</t>
        </is>
      </c>
      <c r="G5249" s="18" t="n"/>
      <c r="H5249" s="33" t="n">
        <v>4.66</v>
      </c>
      <c r="I5249" s="33" t="n"/>
      <c r="J5249" s="33" t="n"/>
      <c r="K5249" s="34" t="n">
        <v>-0.009416368652682815</v>
      </c>
      <c r="L5249" s="35">
        <f>IF(ISNUMBER(K5249),EXP(K5249),"")</f>
        <v/>
      </c>
      <c r="M5249" s="18" t="inlineStr">
        <is>
          <t>every value from 0.01 to 30 in steps of 0.01</t>
        </is>
      </c>
      <c r="N5249" s="18" t="inlineStr">
        <is>
          <t>contents|small|distance_to_river_km</t>
        </is>
      </c>
    </row>
    <row r="5250">
      <c r="B5250" s="18" t="inlineStr">
        <is>
          <t>contents|small|distance_to_river_km|4.67</t>
        </is>
      </c>
      <c r="C5250" s="18" t="inlineStr">
        <is>
          <t>contents</t>
        </is>
      </c>
      <c r="D5250" s="18" t="inlineStr">
        <is>
          <t>small</t>
        </is>
      </c>
      <c r="E5250" s="18" t="inlineStr">
        <is>
          <t>distance_to_river_km</t>
        </is>
      </c>
      <c r="F5250" s="18" t="inlineStr">
        <is>
          <t>spline value</t>
        </is>
      </c>
      <c r="G5250" s="18" t="n"/>
      <c r="H5250" s="33" t="n">
        <v>4.67</v>
      </c>
      <c r="I5250" s="33" t="n"/>
      <c r="J5250" s="33" t="n"/>
      <c r="K5250" s="34" t="n">
        <v>-0.00949853416445866</v>
      </c>
      <c r="L5250" s="35">
        <f>IF(ISNUMBER(K5250),EXP(K5250),"")</f>
        <v/>
      </c>
      <c r="M5250" s="18" t="inlineStr">
        <is>
          <t>every value from 0.01 to 30 in steps of 0.01</t>
        </is>
      </c>
      <c r="N5250" s="18" t="inlineStr">
        <is>
          <t>contents|small|distance_to_river_km</t>
        </is>
      </c>
    </row>
    <row r="5251">
      <c r="B5251" s="18" t="inlineStr">
        <is>
          <t>contents|small|distance_to_river_km|4.68</t>
        </is>
      </c>
      <c r="C5251" s="18" t="inlineStr">
        <is>
          <t>contents</t>
        </is>
      </c>
      <c r="D5251" s="18" t="inlineStr">
        <is>
          <t>small</t>
        </is>
      </c>
      <c r="E5251" s="18" t="inlineStr">
        <is>
          <t>distance_to_river_km</t>
        </is>
      </c>
      <c r="F5251" s="18" t="inlineStr">
        <is>
          <t>spline value</t>
        </is>
      </c>
      <c r="G5251" s="18" t="n"/>
      <c r="H5251" s="33" t="n">
        <v>4.68</v>
      </c>
      <c r="I5251" s="33" t="n"/>
      <c r="J5251" s="33" t="n"/>
      <c r="K5251" s="34" t="n">
        <v>-0.009581047752999042</v>
      </c>
      <c r="L5251" s="35">
        <f>IF(ISNUMBER(K5251),EXP(K5251),"")</f>
        <v/>
      </c>
      <c r="M5251" s="18" t="inlineStr">
        <is>
          <t>every value from 0.01 to 30 in steps of 0.01</t>
        </is>
      </c>
      <c r="N5251" s="18" t="inlineStr">
        <is>
          <t>contents|small|distance_to_river_km</t>
        </is>
      </c>
    </row>
    <row r="5252">
      <c r="B5252" s="18" t="inlineStr">
        <is>
          <t>contents|small|distance_to_river_km|4.69</t>
        </is>
      </c>
      <c r="C5252" s="18" t="inlineStr">
        <is>
          <t>contents</t>
        </is>
      </c>
      <c r="D5252" s="18" t="inlineStr">
        <is>
          <t>small</t>
        </is>
      </c>
      <c r="E5252" s="18" t="inlineStr">
        <is>
          <t>distance_to_river_km</t>
        </is>
      </c>
      <c r="F5252" s="18" t="inlineStr">
        <is>
          <t>spline value</t>
        </is>
      </c>
      <c r="G5252" s="18" t="n"/>
      <c r="H5252" s="33" t="n">
        <v>4.69</v>
      </c>
      <c r="I5252" s="33" t="n"/>
      <c r="J5252" s="33" t="n"/>
      <c r="K5252" s="34" t="n">
        <v>-0.009663909143528691</v>
      </c>
      <c r="L5252" s="35">
        <f>IF(ISNUMBER(K5252),EXP(K5252),"")</f>
        <v/>
      </c>
      <c r="M5252" s="18" t="inlineStr">
        <is>
          <t>every value from 0.01 to 30 in steps of 0.01</t>
        </is>
      </c>
      <c r="N5252" s="18" t="inlineStr">
        <is>
          <t>contents|small|distance_to_river_km</t>
        </is>
      </c>
    </row>
    <row r="5253">
      <c r="B5253" s="18" t="inlineStr">
        <is>
          <t>contents|small|distance_to_river_km|4.70</t>
        </is>
      </c>
      <c r="C5253" s="18" t="inlineStr">
        <is>
          <t>contents</t>
        </is>
      </c>
      <c r="D5253" s="18" t="inlineStr">
        <is>
          <t>small</t>
        </is>
      </c>
      <c r="E5253" s="18" t="inlineStr">
        <is>
          <t>distance_to_river_km</t>
        </is>
      </c>
      <c r="F5253" s="18" t="inlineStr">
        <is>
          <t>spline value</t>
        </is>
      </c>
      <c r="G5253" s="18" t="n"/>
      <c r="H5253" s="33" t="n">
        <v>4.7</v>
      </c>
      <c r="I5253" s="33" t="n"/>
      <c r="J5253" s="33" t="n"/>
      <c r="K5253" s="34" t="n">
        <v>-0.009747118061272335</v>
      </c>
      <c r="L5253" s="35">
        <f>IF(ISNUMBER(K5253),EXP(K5253),"")</f>
        <v/>
      </c>
      <c r="M5253" s="18" t="inlineStr">
        <is>
          <t>every value from 0.01 to 30 in steps of 0.01</t>
        </is>
      </c>
      <c r="N5253" s="18" t="inlineStr">
        <is>
          <t>contents|small|distance_to_river_km</t>
        </is>
      </c>
    </row>
    <row r="5254">
      <c r="B5254" s="18" t="inlineStr">
        <is>
          <t>contents|small|distance_to_river_km|4.71</t>
        </is>
      </c>
      <c r="C5254" s="18" t="inlineStr">
        <is>
          <t>contents</t>
        </is>
      </c>
      <c r="D5254" s="18" t="inlineStr">
        <is>
          <t>small</t>
        </is>
      </c>
      <c r="E5254" s="18" t="inlineStr">
        <is>
          <t>distance_to_river_km</t>
        </is>
      </c>
      <c r="F5254" s="18" t="inlineStr">
        <is>
          <t>spline value</t>
        </is>
      </c>
      <c r="G5254" s="18" t="n"/>
      <c r="H5254" s="33" t="n">
        <v>4.71</v>
      </c>
      <c r="I5254" s="33" t="n"/>
      <c r="J5254" s="33" t="n"/>
      <c r="K5254" s="34" t="n">
        <v>-0.009830674231454705</v>
      </c>
      <c r="L5254" s="35">
        <f>IF(ISNUMBER(K5254),EXP(K5254),"")</f>
        <v/>
      </c>
      <c r="M5254" s="18" t="inlineStr">
        <is>
          <t>every value from 0.01 to 30 in steps of 0.01</t>
        </is>
      </c>
      <c r="N5254" s="18" t="inlineStr">
        <is>
          <t>contents|small|distance_to_river_km</t>
        </is>
      </c>
    </row>
    <row r="5255">
      <c r="B5255" s="18" t="inlineStr">
        <is>
          <t>contents|small|distance_to_river_km|4.72</t>
        </is>
      </c>
      <c r="C5255" s="18" t="inlineStr">
        <is>
          <t>contents</t>
        </is>
      </c>
      <c r="D5255" s="18" t="inlineStr">
        <is>
          <t>small</t>
        </is>
      </c>
      <c r="E5255" s="18" t="inlineStr">
        <is>
          <t>distance_to_river_km</t>
        </is>
      </c>
      <c r="F5255" s="18" t="inlineStr">
        <is>
          <t>spline value</t>
        </is>
      </c>
      <c r="G5255" s="18" t="n"/>
      <c r="H5255" s="33" t="n">
        <v>4.72</v>
      </c>
      <c r="I5255" s="33" t="n"/>
      <c r="J5255" s="33" t="n"/>
      <c r="K5255" s="34" t="n">
        <v>-0.009914577379300541</v>
      </c>
      <c r="L5255" s="35">
        <f>IF(ISNUMBER(K5255),EXP(K5255),"")</f>
        <v/>
      </c>
      <c r="M5255" s="18" t="inlineStr">
        <is>
          <t>every value from 0.01 to 30 in steps of 0.01</t>
        </is>
      </c>
      <c r="N5255" s="18" t="inlineStr">
        <is>
          <t>contents|small|distance_to_river_km</t>
        </is>
      </c>
    </row>
    <row r="5256">
      <c r="B5256" s="18" t="inlineStr">
        <is>
          <t>contents|small|distance_to_river_km|4.73</t>
        </is>
      </c>
      <c r="C5256" s="18" t="inlineStr">
        <is>
          <t>contents</t>
        </is>
      </c>
      <c r="D5256" s="18" t="inlineStr">
        <is>
          <t>small</t>
        </is>
      </c>
      <c r="E5256" s="18" t="inlineStr">
        <is>
          <t>distance_to_river_km</t>
        </is>
      </c>
      <c r="F5256" s="18" t="inlineStr">
        <is>
          <t>spline value</t>
        </is>
      </c>
      <c r="G5256" s="18" t="n"/>
      <c r="H5256" s="33" t="n">
        <v>4.73</v>
      </c>
      <c r="I5256" s="33" t="n"/>
      <c r="J5256" s="33" t="n"/>
      <c r="K5256" s="34" t="n">
        <v>-0.009998827230034575</v>
      </c>
      <c r="L5256" s="35">
        <f>IF(ISNUMBER(K5256),EXP(K5256),"")</f>
        <v/>
      </c>
      <c r="M5256" s="18" t="inlineStr">
        <is>
          <t>every value from 0.01 to 30 in steps of 0.01</t>
        </is>
      </c>
      <c r="N5256" s="18" t="inlineStr">
        <is>
          <t>contents|small|distance_to_river_km</t>
        </is>
      </c>
    </row>
    <row r="5257">
      <c r="B5257" s="18" t="inlineStr">
        <is>
          <t>contents|small|distance_to_river_km|4.74</t>
        </is>
      </c>
      <c r="C5257" s="18" t="inlineStr">
        <is>
          <t>contents</t>
        </is>
      </c>
      <c r="D5257" s="18" t="inlineStr">
        <is>
          <t>small</t>
        </is>
      </c>
      <c r="E5257" s="18" t="inlineStr">
        <is>
          <t>distance_to_river_km</t>
        </is>
      </c>
      <c r="F5257" s="18" t="inlineStr">
        <is>
          <t>spline value</t>
        </is>
      </c>
      <c r="G5257" s="18" t="n"/>
      <c r="H5257" s="33" t="n">
        <v>4.74</v>
      </c>
      <c r="I5257" s="33" t="n"/>
      <c r="J5257" s="33" t="n"/>
      <c r="K5257" s="34" t="n">
        <v>-0.01008342350888153</v>
      </c>
      <c r="L5257" s="35">
        <f>IF(ISNUMBER(K5257),EXP(K5257),"")</f>
        <v/>
      </c>
      <c r="M5257" s="18" t="inlineStr">
        <is>
          <t>every value from 0.01 to 30 in steps of 0.01</t>
        </is>
      </c>
      <c r="N5257" s="18" t="inlineStr">
        <is>
          <t>contents|small|distance_to_river_km</t>
        </is>
      </c>
    </row>
    <row r="5258">
      <c r="B5258" s="18" t="inlineStr">
        <is>
          <t>contents|small|distance_to_river_km|4.75</t>
        </is>
      </c>
      <c r="C5258" s="18" t="inlineStr">
        <is>
          <t>contents</t>
        </is>
      </c>
      <c r="D5258" s="18" t="inlineStr">
        <is>
          <t>small</t>
        </is>
      </c>
      <c r="E5258" s="18" t="inlineStr">
        <is>
          <t>distance_to_river_km</t>
        </is>
      </c>
      <c r="F5258" s="18" t="inlineStr">
        <is>
          <t>spline value</t>
        </is>
      </c>
      <c r="G5258" s="18" t="n"/>
      <c r="H5258" s="33" t="n">
        <v>4.75</v>
      </c>
      <c r="I5258" s="33" t="n"/>
      <c r="J5258" s="33" t="n"/>
      <c r="K5258" s="34" t="n">
        <v>-0.01016836594106614</v>
      </c>
      <c r="L5258" s="35">
        <f>IF(ISNUMBER(K5258),EXP(K5258),"")</f>
        <v/>
      </c>
      <c r="M5258" s="18" t="inlineStr">
        <is>
          <t>every value from 0.01 to 30 in steps of 0.01</t>
        </is>
      </c>
      <c r="N5258" s="18" t="inlineStr">
        <is>
          <t>contents|small|distance_to_river_km</t>
        </is>
      </c>
    </row>
    <row r="5259">
      <c r="B5259" s="18" t="inlineStr">
        <is>
          <t>contents|small|distance_to_river_km|4.76</t>
        </is>
      </c>
      <c r="C5259" s="18" t="inlineStr">
        <is>
          <t>contents</t>
        </is>
      </c>
      <c r="D5259" s="18" t="inlineStr">
        <is>
          <t>small</t>
        </is>
      </c>
      <c r="E5259" s="18" t="inlineStr">
        <is>
          <t>distance_to_river_km</t>
        </is>
      </c>
      <c r="F5259" s="18" t="inlineStr">
        <is>
          <t>spline value</t>
        </is>
      </c>
      <c r="G5259" s="18" t="n"/>
      <c r="H5259" s="33" t="n">
        <v>4.76</v>
      </c>
      <c r="I5259" s="33" t="n"/>
      <c r="J5259" s="33" t="n"/>
      <c r="K5259" s="34" t="n">
        <v>-0.01025365425181313</v>
      </c>
      <c r="L5259" s="35">
        <f>IF(ISNUMBER(K5259),EXP(K5259),"")</f>
        <v/>
      </c>
      <c r="M5259" s="18" t="inlineStr">
        <is>
          <t>every value from 0.01 to 30 in steps of 0.01</t>
        </is>
      </c>
      <c r="N5259" s="18" t="inlineStr">
        <is>
          <t>contents|small|distance_to_river_km</t>
        </is>
      </c>
    </row>
    <row r="5260">
      <c r="B5260" s="18" t="inlineStr">
        <is>
          <t>contents|small|distance_to_river_km|4.77</t>
        </is>
      </c>
      <c r="C5260" s="18" t="inlineStr">
        <is>
          <t>contents</t>
        </is>
      </c>
      <c r="D5260" s="18" t="inlineStr">
        <is>
          <t>small</t>
        </is>
      </c>
      <c r="E5260" s="18" t="inlineStr">
        <is>
          <t>distance_to_river_km</t>
        </is>
      </c>
      <c r="F5260" s="18" t="inlineStr">
        <is>
          <t>spline value</t>
        </is>
      </c>
      <c r="G5260" s="18" t="n"/>
      <c r="H5260" s="33" t="n">
        <v>4.77</v>
      </c>
      <c r="I5260" s="33" t="n"/>
      <c r="J5260" s="33" t="n"/>
      <c r="K5260" s="34" t="n">
        <v>-0.01033928816634725</v>
      </c>
      <c r="L5260" s="35">
        <f>IF(ISNUMBER(K5260),EXP(K5260),"")</f>
        <v/>
      </c>
      <c r="M5260" s="18" t="inlineStr">
        <is>
          <t>every value from 0.01 to 30 in steps of 0.01</t>
        </is>
      </c>
      <c r="N5260" s="18" t="inlineStr">
        <is>
          <t>contents|small|distance_to_river_km</t>
        </is>
      </c>
    </row>
    <row r="5261">
      <c r="B5261" s="18" t="inlineStr">
        <is>
          <t>contents|small|distance_to_river_km|4.78</t>
        </is>
      </c>
      <c r="C5261" s="18" t="inlineStr">
        <is>
          <t>contents</t>
        </is>
      </c>
      <c r="D5261" s="18" t="inlineStr">
        <is>
          <t>small</t>
        </is>
      </c>
      <c r="E5261" s="18" t="inlineStr">
        <is>
          <t>distance_to_river_km</t>
        </is>
      </c>
      <c r="F5261" s="18" t="inlineStr">
        <is>
          <t>spline value</t>
        </is>
      </c>
      <c r="G5261" s="18" t="n"/>
      <c r="H5261" s="33" t="n">
        <v>4.78</v>
      </c>
      <c r="I5261" s="33" t="n"/>
      <c r="J5261" s="33" t="n"/>
      <c r="K5261" s="34" t="n">
        <v>-0.01042526740989323</v>
      </c>
      <c r="L5261" s="35">
        <f>IF(ISNUMBER(K5261),EXP(K5261),"")</f>
        <v/>
      </c>
      <c r="M5261" s="18" t="inlineStr">
        <is>
          <t>every value from 0.01 to 30 in steps of 0.01</t>
        </is>
      </c>
      <c r="N5261" s="18" t="inlineStr">
        <is>
          <t>contents|small|distance_to_river_km</t>
        </is>
      </c>
    </row>
    <row r="5262">
      <c r="B5262" s="18" t="inlineStr">
        <is>
          <t>contents|small|distance_to_river_km|4.79</t>
        </is>
      </c>
      <c r="C5262" s="18" t="inlineStr">
        <is>
          <t>contents</t>
        </is>
      </c>
      <c r="D5262" s="18" t="inlineStr">
        <is>
          <t>small</t>
        </is>
      </c>
      <c r="E5262" s="18" t="inlineStr">
        <is>
          <t>distance_to_river_km</t>
        </is>
      </c>
      <c r="F5262" s="18" t="inlineStr">
        <is>
          <t>spline value</t>
        </is>
      </c>
      <c r="G5262" s="18" t="n"/>
      <c r="H5262" s="33" t="n">
        <v>4.79</v>
      </c>
      <c r="I5262" s="33" t="n"/>
      <c r="J5262" s="33" t="n"/>
      <c r="K5262" s="34" t="n">
        <v>-0.01051159170767578</v>
      </c>
      <c r="L5262" s="35">
        <f>IF(ISNUMBER(K5262),EXP(K5262),"")</f>
        <v/>
      </c>
      <c r="M5262" s="18" t="inlineStr">
        <is>
          <t>every value from 0.01 to 30 in steps of 0.01</t>
        </is>
      </c>
      <c r="N5262" s="18" t="inlineStr">
        <is>
          <t>contents|small|distance_to_river_km</t>
        </is>
      </c>
    </row>
    <row r="5263">
      <c r="B5263" s="18" t="inlineStr">
        <is>
          <t>contents|small|distance_to_river_km|4.80</t>
        </is>
      </c>
      <c r="C5263" s="18" t="inlineStr">
        <is>
          <t>contents</t>
        </is>
      </c>
      <c r="D5263" s="18" t="inlineStr">
        <is>
          <t>small</t>
        </is>
      </c>
      <c r="E5263" s="18" t="inlineStr">
        <is>
          <t>distance_to_river_km</t>
        </is>
      </c>
      <c r="F5263" s="18" t="inlineStr">
        <is>
          <t>spline value</t>
        </is>
      </c>
      <c r="G5263" s="18" t="n"/>
      <c r="H5263" s="33" t="n">
        <v>4.8</v>
      </c>
      <c r="I5263" s="33" t="n"/>
      <c r="J5263" s="33" t="n"/>
      <c r="K5263" s="34" t="n">
        <v>-0.01059826078491965</v>
      </c>
      <c r="L5263" s="35">
        <f>IF(ISNUMBER(K5263),EXP(K5263),"")</f>
        <v/>
      </c>
      <c r="M5263" s="18" t="inlineStr">
        <is>
          <t>every value from 0.01 to 30 in steps of 0.01</t>
        </is>
      </c>
      <c r="N5263" s="18" t="inlineStr">
        <is>
          <t>contents|small|distance_to_river_km</t>
        </is>
      </c>
    </row>
    <row r="5264">
      <c r="B5264" s="18" t="inlineStr">
        <is>
          <t>contents|small|distance_to_river_km|4.81</t>
        </is>
      </c>
      <c r="C5264" s="18" t="inlineStr">
        <is>
          <t>contents</t>
        </is>
      </c>
      <c r="D5264" s="18" t="inlineStr">
        <is>
          <t>small</t>
        </is>
      </c>
      <c r="E5264" s="18" t="inlineStr">
        <is>
          <t>distance_to_river_km</t>
        </is>
      </c>
      <c r="F5264" s="18" t="inlineStr">
        <is>
          <t>spline value</t>
        </is>
      </c>
      <c r="G5264" s="18" t="n"/>
      <c r="H5264" s="33" t="n">
        <v>4.81</v>
      </c>
      <c r="I5264" s="33" t="n"/>
      <c r="J5264" s="33" t="n"/>
      <c r="K5264" s="34" t="n">
        <v>-0.01068527436684956</v>
      </c>
      <c r="L5264" s="35">
        <f>IF(ISNUMBER(K5264),EXP(K5264),"")</f>
        <v/>
      </c>
      <c r="M5264" s="18" t="inlineStr">
        <is>
          <t>every value from 0.01 to 30 in steps of 0.01</t>
        </is>
      </c>
      <c r="N5264" s="18" t="inlineStr">
        <is>
          <t>contents|small|distance_to_river_km</t>
        </is>
      </c>
    </row>
    <row r="5265">
      <c r="B5265" s="18" t="inlineStr">
        <is>
          <t>contents|small|distance_to_river_km|4.82</t>
        </is>
      </c>
      <c r="C5265" s="18" t="inlineStr">
        <is>
          <t>contents</t>
        </is>
      </c>
      <c r="D5265" s="18" t="inlineStr">
        <is>
          <t>small</t>
        </is>
      </c>
      <c r="E5265" s="18" t="inlineStr">
        <is>
          <t>distance_to_river_km</t>
        </is>
      </c>
      <c r="F5265" s="18" t="inlineStr">
        <is>
          <t>spline value</t>
        </is>
      </c>
      <c r="G5265" s="18" t="n"/>
      <c r="H5265" s="33" t="n">
        <v>4.82</v>
      </c>
      <c r="I5265" s="33" t="n"/>
      <c r="J5265" s="33" t="n"/>
      <c r="K5265" s="34" t="n">
        <v>-0.01077263217869026</v>
      </c>
      <c r="L5265" s="35">
        <f>IF(ISNUMBER(K5265),EXP(K5265),"")</f>
        <v/>
      </c>
      <c r="M5265" s="18" t="inlineStr">
        <is>
          <t>every value from 0.01 to 30 in steps of 0.01</t>
        </is>
      </c>
      <c r="N5265" s="18" t="inlineStr">
        <is>
          <t>contents|small|distance_to_river_km</t>
        </is>
      </c>
    </row>
    <row r="5266">
      <c r="B5266" s="18" t="inlineStr">
        <is>
          <t>contents|small|distance_to_river_km|4.83</t>
        </is>
      </c>
      <c r="C5266" s="18" t="inlineStr">
        <is>
          <t>contents</t>
        </is>
      </c>
      <c r="D5266" s="18" t="inlineStr">
        <is>
          <t>small</t>
        </is>
      </c>
      <c r="E5266" s="18" t="inlineStr">
        <is>
          <t>distance_to_river_km</t>
        </is>
      </c>
      <c r="F5266" s="18" t="inlineStr">
        <is>
          <t>spline value</t>
        </is>
      </c>
      <c r="G5266" s="18" t="n"/>
      <c r="H5266" s="33" t="n">
        <v>4.83</v>
      </c>
      <c r="I5266" s="33" t="n"/>
      <c r="J5266" s="33" t="n"/>
      <c r="K5266" s="34" t="n">
        <v>-0.01086033394566647</v>
      </c>
      <c r="L5266" s="35">
        <f>IF(ISNUMBER(K5266),EXP(K5266),"")</f>
        <v/>
      </c>
      <c r="M5266" s="18" t="inlineStr">
        <is>
          <t>every value from 0.01 to 30 in steps of 0.01</t>
        </is>
      </c>
      <c r="N5266" s="18" t="inlineStr">
        <is>
          <t>contents|small|distance_to_river_km</t>
        </is>
      </c>
    </row>
    <row r="5267">
      <c r="B5267" s="18" t="inlineStr">
        <is>
          <t>contents|small|distance_to_river_km|4.84</t>
        </is>
      </c>
      <c r="C5267" s="18" t="inlineStr">
        <is>
          <t>contents</t>
        </is>
      </c>
      <c r="D5267" s="18" t="inlineStr">
        <is>
          <t>small</t>
        </is>
      </c>
      <c r="E5267" s="18" t="inlineStr">
        <is>
          <t>distance_to_river_km</t>
        </is>
      </c>
      <c r="F5267" s="18" t="inlineStr">
        <is>
          <t>spline value</t>
        </is>
      </c>
      <c r="G5267" s="18" t="n"/>
      <c r="H5267" s="33" t="n">
        <v>4.84</v>
      </c>
      <c r="I5267" s="33" t="n"/>
      <c r="J5267" s="33" t="n"/>
      <c r="K5267" s="34" t="n">
        <v>-0.01094837939300292</v>
      </c>
      <c r="L5267" s="35">
        <f>IF(ISNUMBER(K5267),EXP(K5267),"")</f>
        <v/>
      </c>
      <c r="M5267" s="18" t="inlineStr">
        <is>
          <t>every value from 0.01 to 30 in steps of 0.01</t>
        </is>
      </c>
      <c r="N5267" s="18" t="inlineStr">
        <is>
          <t>contents|small|distance_to_river_km</t>
        </is>
      </c>
    </row>
    <row r="5268">
      <c r="B5268" s="18" t="inlineStr">
        <is>
          <t>contents|small|distance_to_river_km|4.85</t>
        </is>
      </c>
      <c r="C5268" s="18" t="inlineStr">
        <is>
          <t>contents</t>
        </is>
      </c>
      <c r="D5268" s="18" t="inlineStr">
        <is>
          <t>small</t>
        </is>
      </c>
      <c r="E5268" s="18" t="inlineStr">
        <is>
          <t>distance_to_river_km</t>
        </is>
      </c>
      <c r="F5268" s="18" t="inlineStr">
        <is>
          <t>spline value</t>
        </is>
      </c>
      <c r="G5268" s="18" t="n"/>
      <c r="H5268" s="33" t="n">
        <v>4.85</v>
      </c>
      <c r="I5268" s="33" t="n"/>
      <c r="J5268" s="33" t="n"/>
      <c r="K5268" s="34" t="n">
        <v>-0.01103676824592434</v>
      </c>
      <c r="L5268" s="35">
        <f>IF(ISNUMBER(K5268),EXP(K5268),"")</f>
        <v/>
      </c>
      <c r="M5268" s="18" t="inlineStr">
        <is>
          <t>every value from 0.01 to 30 in steps of 0.01</t>
        </is>
      </c>
      <c r="N5268" s="18" t="inlineStr">
        <is>
          <t>contents|small|distance_to_river_km</t>
        </is>
      </c>
    </row>
    <row r="5269">
      <c r="B5269" s="18" t="inlineStr">
        <is>
          <t>contents|small|distance_to_river_km|4.86</t>
        </is>
      </c>
      <c r="C5269" s="18" t="inlineStr">
        <is>
          <t>contents</t>
        </is>
      </c>
      <c r="D5269" s="18" t="inlineStr">
        <is>
          <t>small</t>
        </is>
      </c>
      <c r="E5269" s="18" t="inlineStr">
        <is>
          <t>distance_to_river_km</t>
        </is>
      </c>
      <c r="F5269" s="18" t="inlineStr">
        <is>
          <t>spline value</t>
        </is>
      </c>
      <c r="G5269" s="18" t="n"/>
      <c r="H5269" s="33" t="n">
        <v>4.86</v>
      </c>
      <c r="I5269" s="33" t="n"/>
      <c r="J5269" s="33" t="n"/>
      <c r="K5269" s="34" t="n">
        <v>-0.01112550022965547</v>
      </c>
      <c r="L5269" s="35">
        <f>IF(ISNUMBER(K5269),EXP(K5269),"")</f>
        <v/>
      </c>
      <c r="M5269" s="18" t="inlineStr">
        <is>
          <t>every value from 0.01 to 30 in steps of 0.01</t>
        </is>
      </c>
      <c r="N5269" s="18" t="inlineStr">
        <is>
          <t>contents|small|distance_to_river_km</t>
        </is>
      </c>
    </row>
    <row r="5270">
      <c r="B5270" s="18" t="inlineStr">
        <is>
          <t>contents|small|distance_to_river_km|4.87</t>
        </is>
      </c>
      <c r="C5270" s="18" t="inlineStr">
        <is>
          <t>contents</t>
        </is>
      </c>
      <c r="D5270" s="18" t="inlineStr">
        <is>
          <t>small</t>
        </is>
      </c>
      <c r="E5270" s="18" t="inlineStr">
        <is>
          <t>distance_to_river_km</t>
        </is>
      </c>
      <c r="F5270" s="18" t="inlineStr">
        <is>
          <t>spline value</t>
        </is>
      </c>
      <c r="G5270" s="18" t="n"/>
      <c r="H5270" s="33" t="n">
        <v>4.87</v>
      </c>
      <c r="I5270" s="33" t="n"/>
      <c r="J5270" s="33" t="n"/>
      <c r="K5270" s="34" t="n">
        <v>-0.01121457506942103</v>
      </c>
      <c r="L5270" s="35">
        <f>IF(ISNUMBER(K5270),EXP(K5270),"")</f>
        <v/>
      </c>
      <c r="M5270" s="18" t="inlineStr">
        <is>
          <t>every value from 0.01 to 30 in steps of 0.01</t>
        </is>
      </c>
      <c r="N5270" s="18" t="inlineStr">
        <is>
          <t>contents|small|distance_to_river_km</t>
        </is>
      </c>
    </row>
    <row r="5271">
      <c r="B5271" s="18" t="inlineStr">
        <is>
          <t>contents|small|distance_to_river_km|4.88</t>
        </is>
      </c>
      <c r="C5271" s="18" t="inlineStr">
        <is>
          <t>contents</t>
        </is>
      </c>
      <c r="D5271" s="18" t="inlineStr">
        <is>
          <t>small</t>
        </is>
      </c>
      <c r="E5271" s="18" t="inlineStr">
        <is>
          <t>distance_to_river_km</t>
        </is>
      </c>
      <c r="F5271" s="18" t="inlineStr">
        <is>
          <t>spline value</t>
        </is>
      </c>
      <c r="G5271" s="18" t="n"/>
      <c r="H5271" s="33" t="n">
        <v>4.88</v>
      </c>
      <c r="I5271" s="33" t="n"/>
      <c r="J5271" s="33" t="n"/>
      <c r="K5271" s="34" t="n">
        <v>-0.01130399249044576</v>
      </c>
      <c r="L5271" s="35">
        <f>IF(ISNUMBER(K5271),EXP(K5271),"")</f>
        <v/>
      </c>
      <c r="M5271" s="18" t="inlineStr">
        <is>
          <t>every value from 0.01 to 30 in steps of 0.01</t>
        </is>
      </c>
      <c r="N5271" s="18" t="inlineStr">
        <is>
          <t>contents|small|distance_to_river_km</t>
        </is>
      </c>
    </row>
    <row r="5272">
      <c r="B5272" s="18" t="inlineStr">
        <is>
          <t>contents|small|distance_to_river_km|4.89</t>
        </is>
      </c>
      <c r="C5272" s="18" t="inlineStr">
        <is>
          <t>contents</t>
        </is>
      </c>
      <c r="D5272" s="18" t="inlineStr">
        <is>
          <t>small</t>
        </is>
      </c>
      <c r="E5272" s="18" t="inlineStr">
        <is>
          <t>distance_to_river_km</t>
        </is>
      </c>
      <c r="F5272" s="18" t="inlineStr">
        <is>
          <t>spline value</t>
        </is>
      </c>
      <c r="G5272" s="18" t="n"/>
      <c r="H5272" s="33" t="n">
        <v>4.89</v>
      </c>
      <c r="I5272" s="33" t="n"/>
      <c r="J5272" s="33" t="n"/>
      <c r="K5272" s="34" t="n">
        <v>-0.0113937522179544</v>
      </c>
      <c r="L5272" s="35">
        <f>IF(ISNUMBER(K5272),EXP(K5272),"")</f>
        <v/>
      </c>
      <c r="M5272" s="18" t="inlineStr">
        <is>
          <t>every value from 0.01 to 30 in steps of 0.01</t>
        </is>
      </c>
      <c r="N5272" s="18" t="inlineStr">
        <is>
          <t>contents|small|distance_to_river_km</t>
        </is>
      </c>
    </row>
    <row r="5273">
      <c r="B5273" s="18" t="inlineStr">
        <is>
          <t>contents|small|distance_to_river_km|4.90</t>
        </is>
      </c>
      <c r="C5273" s="18" t="inlineStr">
        <is>
          <t>contents</t>
        </is>
      </c>
      <c r="D5273" s="18" t="inlineStr">
        <is>
          <t>small</t>
        </is>
      </c>
      <c r="E5273" s="18" t="inlineStr">
        <is>
          <t>distance_to_river_km</t>
        </is>
      </c>
      <c r="F5273" s="18" t="inlineStr">
        <is>
          <t>spline value</t>
        </is>
      </c>
      <c r="G5273" s="18" t="n"/>
      <c r="H5273" s="33" t="n">
        <v>4.9</v>
      </c>
      <c r="I5273" s="33" t="n"/>
      <c r="J5273" s="33" t="n"/>
      <c r="K5273" s="34" t="n">
        <v>-0.01148385397717167</v>
      </c>
      <c r="L5273" s="35">
        <f>IF(ISNUMBER(K5273),EXP(K5273),"")</f>
        <v/>
      </c>
      <c r="M5273" s="18" t="inlineStr">
        <is>
          <t>every value from 0.01 to 30 in steps of 0.01</t>
        </is>
      </c>
      <c r="N5273" s="18" t="inlineStr">
        <is>
          <t>contents|small|distance_to_river_km</t>
        </is>
      </c>
    </row>
    <row r="5274">
      <c r="B5274" s="18" t="inlineStr">
        <is>
          <t>contents|small|distance_to_river_km|4.91</t>
        </is>
      </c>
      <c r="C5274" s="18" t="inlineStr">
        <is>
          <t>contents</t>
        </is>
      </c>
      <c r="D5274" s="18" t="inlineStr">
        <is>
          <t>small</t>
        </is>
      </c>
      <c r="E5274" s="18" t="inlineStr">
        <is>
          <t>distance_to_river_km</t>
        </is>
      </c>
      <c r="F5274" s="18" t="inlineStr">
        <is>
          <t>spline value</t>
        </is>
      </c>
      <c r="G5274" s="18" t="n"/>
      <c r="H5274" s="33" t="n">
        <v>4.91</v>
      </c>
      <c r="I5274" s="33" t="n"/>
      <c r="J5274" s="33" t="n"/>
      <c r="K5274" s="34" t="n">
        <v>-0.0115742974933223</v>
      </c>
      <c r="L5274" s="35">
        <f>IF(ISNUMBER(K5274),EXP(K5274),"")</f>
        <v/>
      </c>
      <c r="M5274" s="18" t="inlineStr">
        <is>
          <t>every value from 0.01 to 30 in steps of 0.01</t>
        </is>
      </c>
      <c r="N5274" s="18" t="inlineStr">
        <is>
          <t>contents|small|distance_to_river_km</t>
        </is>
      </c>
    </row>
    <row r="5275">
      <c r="B5275" s="18" t="inlineStr">
        <is>
          <t>contents|small|distance_to_river_km|4.92</t>
        </is>
      </c>
      <c r="C5275" s="18" t="inlineStr">
        <is>
          <t>contents</t>
        </is>
      </c>
      <c r="D5275" s="18" t="inlineStr">
        <is>
          <t>small</t>
        </is>
      </c>
      <c r="E5275" s="18" t="inlineStr">
        <is>
          <t>distance_to_river_km</t>
        </is>
      </c>
      <c r="F5275" s="18" t="inlineStr">
        <is>
          <t>spline value</t>
        </is>
      </c>
      <c r="G5275" s="18" t="n"/>
      <c r="H5275" s="33" t="n">
        <v>4.92</v>
      </c>
      <c r="I5275" s="33" t="n"/>
      <c r="J5275" s="33" t="n"/>
      <c r="K5275" s="34" t="n">
        <v>-0.01166508249163103</v>
      </c>
      <c r="L5275" s="35">
        <f>IF(ISNUMBER(K5275),EXP(K5275),"")</f>
        <v/>
      </c>
      <c r="M5275" s="18" t="inlineStr">
        <is>
          <t>every value from 0.01 to 30 in steps of 0.01</t>
        </is>
      </c>
      <c r="N5275" s="18" t="inlineStr">
        <is>
          <t>contents|small|distance_to_river_km</t>
        </is>
      </c>
    </row>
    <row r="5276">
      <c r="B5276" s="18" t="inlineStr">
        <is>
          <t>contents|small|distance_to_river_km|4.93</t>
        </is>
      </c>
      <c r="C5276" s="18" t="inlineStr">
        <is>
          <t>contents</t>
        </is>
      </c>
      <c r="D5276" s="18" t="inlineStr">
        <is>
          <t>small</t>
        </is>
      </c>
      <c r="E5276" s="18" t="inlineStr">
        <is>
          <t>distance_to_river_km</t>
        </is>
      </c>
      <c r="F5276" s="18" t="inlineStr">
        <is>
          <t>spline value</t>
        </is>
      </c>
      <c r="G5276" s="18" t="n"/>
      <c r="H5276" s="33" t="n">
        <v>4.93</v>
      </c>
      <c r="I5276" s="33" t="n"/>
      <c r="J5276" s="33" t="n"/>
      <c r="K5276" s="34" t="n">
        <v>-0.01175620869732258</v>
      </c>
      <c r="L5276" s="35">
        <f>IF(ISNUMBER(K5276),EXP(K5276),"")</f>
        <v/>
      </c>
      <c r="M5276" s="18" t="inlineStr">
        <is>
          <t>every value from 0.01 to 30 in steps of 0.01</t>
        </is>
      </c>
      <c r="N5276" s="18" t="inlineStr">
        <is>
          <t>contents|small|distance_to_river_km</t>
        </is>
      </c>
    </row>
    <row r="5277">
      <c r="B5277" s="18" t="inlineStr">
        <is>
          <t>contents|small|distance_to_river_km|4.94</t>
        </is>
      </c>
      <c r="C5277" s="18" t="inlineStr">
        <is>
          <t>contents</t>
        </is>
      </c>
      <c r="D5277" s="18" t="inlineStr">
        <is>
          <t>small</t>
        </is>
      </c>
      <c r="E5277" s="18" t="inlineStr">
        <is>
          <t>distance_to_river_km</t>
        </is>
      </c>
      <c r="F5277" s="18" t="inlineStr">
        <is>
          <t>spline value</t>
        </is>
      </c>
      <c r="G5277" s="18" t="n"/>
      <c r="H5277" s="33" t="n">
        <v>4.94</v>
      </c>
      <c r="I5277" s="33" t="n"/>
      <c r="J5277" s="33" t="n"/>
      <c r="K5277" s="34" t="n">
        <v>-0.01184767583562171</v>
      </c>
      <c r="L5277" s="35">
        <f>IF(ISNUMBER(K5277),EXP(K5277),"")</f>
        <v/>
      </c>
      <c r="M5277" s="18" t="inlineStr">
        <is>
          <t>every value from 0.01 to 30 in steps of 0.01</t>
        </is>
      </c>
      <c r="N5277" s="18" t="inlineStr">
        <is>
          <t>contents|small|distance_to_river_km</t>
        </is>
      </c>
    </row>
    <row r="5278">
      <c r="B5278" s="18" t="inlineStr">
        <is>
          <t>contents|small|distance_to_river_km|4.95</t>
        </is>
      </c>
      <c r="C5278" s="18" t="inlineStr">
        <is>
          <t>contents</t>
        </is>
      </c>
      <c r="D5278" s="18" t="inlineStr">
        <is>
          <t>small</t>
        </is>
      </c>
      <c r="E5278" s="18" t="inlineStr">
        <is>
          <t>distance_to_river_km</t>
        </is>
      </c>
      <c r="F5278" s="18" t="inlineStr">
        <is>
          <t>spline value</t>
        </is>
      </c>
      <c r="G5278" s="18" t="n"/>
      <c r="H5278" s="33" t="n">
        <v>4.95</v>
      </c>
      <c r="I5278" s="33" t="n"/>
      <c r="J5278" s="33" t="n"/>
      <c r="K5278" s="34" t="n">
        <v>-0.01193948363175311</v>
      </c>
      <c r="L5278" s="35">
        <f>IF(ISNUMBER(K5278),EXP(K5278),"")</f>
        <v/>
      </c>
      <c r="M5278" s="18" t="inlineStr">
        <is>
          <t>every value from 0.01 to 30 in steps of 0.01</t>
        </is>
      </c>
      <c r="N5278" s="18" t="inlineStr">
        <is>
          <t>contents|small|distance_to_river_km</t>
        </is>
      </c>
    </row>
    <row r="5279">
      <c r="B5279" s="18" t="inlineStr">
        <is>
          <t>contents|small|distance_to_river_km|4.96</t>
        </is>
      </c>
      <c r="C5279" s="18" t="inlineStr">
        <is>
          <t>contents</t>
        </is>
      </c>
      <c r="D5279" s="18" t="inlineStr">
        <is>
          <t>small</t>
        </is>
      </c>
      <c r="E5279" s="18" t="inlineStr">
        <is>
          <t>distance_to_river_km</t>
        </is>
      </c>
      <c r="F5279" s="18" t="inlineStr">
        <is>
          <t>spline value</t>
        </is>
      </c>
      <c r="G5279" s="18" t="n"/>
      <c r="H5279" s="33" t="n">
        <v>4.96</v>
      </c>
      <c r="I5279" s="33" t="n"/>
      <c r="J5279" s="33" t="n"/>
      <c r="K5279" s="34" t="n">
        <v>-0.01203163181094154</v>
      </c>
      <c r="L5279" s="35">
        <f>IF(ISNUMBER(K5279),EXP(K5279),"")</f>
        <v/>
      </c>
      <c r="M5279" s="18" t="inlineStr">
        <is>
          <t>every value from 0.01 to 30 in steps of 0.01</t>
        </is>
      </c>
      <c r="N5279" s="18" t="inlineStr">
        <is>
          <t>contents|small|distance_to_river_km</t>
        </is>
      </c>
    </row>
    <row r="5280">
      <c r="B5280" s="18" t="inlineStr">
        <is>
          <t>contents|small|distance_to_river_km|4.97</t>
        </is>
      </c>
      <c r="C5280" s="18" t="inlineStr">
        <is>
          <t>contents</t>
        </is>
      </c>
      <c r="D5280" s="18" t="inlineStr">
        <is>
          <t>small</t>
        </is>
      </c>
      <c r="E5280" s="18" t="inlineStr">
        <is>
          <t>distance_to_river_km</t>
        </is>
      </c>
      <c r="F5280" s="18" t="inlineStr">
        <is>
          <t>spline value</t>
        </is>
      </c>
      <c r="G5280" s="18" t="n"/>
      <c r="H5280" s="33" t="n">
        <v>4.97</v>
      </c>
      <c r="I5280" s="33" t="n"/>
      <c r="J5280" s="33" t="n"/>
      <c r="K5280" s="34" t="n">
        <v>-0.01212412009841172</v>
      </c>
      <c r="L5280" s="35">
        <f>IF(ISNUMBER(K5280),EXP(K5280),"")</f>
        <v/>
      </c>
      <c r="M5280" s="18" t="inlineStr">
        <is>
          <t>every value from 0.01 to 30 in steps of 0.01</t>
        </is>
      </c>
      <c r="N5280" s="18" t="inlineStr">
        <is>
          <t>contents|small|distance_to_river_km</t>
        </is>
      </c>
    </row>
    <row r="5281">
      <c r="B5281" s="18" t="inlineStr">
        <is>
          <t>contents|small|distance_to_river_km|4.98</t>
        </is>
      </c>
      <c r="C5281" s="18" t="inlineStr">
        <is>
          <t>contents</t>
        </is>
      </c>
      <c r="D5281" s="18" t="inlineStr">
        <is>
          <t>small</t>
        </is>
      </c>
      <c r="E5281" s="18" t="inlineStr">
        <is>
          <t>distance_to_river_km</t>
        </is>
      </c>
      <c r="F5281" s="18" t="inlineStr">
        <is>
          <t>spline value</t>
        </is>
      </c>
      <c r="G5281" s="18" t="n"/>
      <c r="H5281" s="33" t="n">
        <v>4.98</v>
      </c>
      <c r="I5281" s="33" t="n"/>
      <c r="J5281" s="33" t="n"/>
      <c r="K5281" s="34" t="n">
        <v>-0.0122169482193884</v>
      </c>
      <c r="L5281" s="35">
        <f>IF(ISNUMBER(K5281),EXP(K5281),"")</f>
        <v/>
      </c>
      <c r="M5281" s="18" t="inlineStr">
        <is>
          <t>every value from 0.01 to 30 in steps of 0.01</t>
        </is>
      </c>
      <c r="N5281" s="18" t="inlineStr">
        <is>
          <t>contents|small|distance_to_river_km</t>
        </is>
      </c>
    </row>
    <row r="5282">
      <c r="B5282" s="18" t="inlineStr">
        <is>
          <t>contents|small|distance_to_river_km|4.99</t>
        </is>
      </c>
      <c r="C5282" s="18" t="inlineStr">
        <is>
          <t>contents</t>
        </is>
      </c>
      <c r="D5282" s="18" t="inlineStr">
        <is>
          <t>small</t>
        </is>
      </c>
      <c r="E5282" s="18" t="inlineStr">
        <is>
          <t>distance_to_river_km</t>
        </is>
      </c>
      <c r="F5282" s="18" t="inlineStr">
        <is>
          <t>spline value</t>
        </is>
      </c>
      <c r="G5282" s="18" t="n"/>
      <c r="H5282" s="33" t="n">
        <v>4.99</v>
      </c>
      <c r="I5282" s="33" t="n"/>
      <c r="J5282" s="33" t="n"/>
      <c r="K5282" s="34" t="n">
        <v>-0.01231011589909629</v>
      </c>
      <c r="L5282" s="35">
        <f>IF(ISNUMBER(K5282),EXP(K5282),"")</f>
        <v/>
      </c>
      <c r="M5282" s="18" t="inlineStr">
        <is>
          <t>every value from 0.01 to 30 in steps of 0.01</t>
        </is>
      </c>
      <c r="N5282" s="18" t="inlineStr">
        <is>
          <t>contents|small|distance_to_river_km</t>
        </is>
      </c>
    </row>
    <row r="5283">
      <c r="B5283" s="18" t="inlineStr">
        <is>
          <t>contents|small|distance_to_river_km|5.00</t>
        </is>
      </c>
      <c r="C5283" s="18" t="inlineStr">
        <is>
          <t>contents</t>
        </is>
      </c>
      <c r="D5283" s="18" t="inlineStr">
        <is>
          <t>small</t>
        </is>
      </c>
      <c r="E5283" s="18" t="inlineStr">
        <is>
          <t>distance_to_river_km</t>
        </is>
      </c>
      <c r="F5283" s="18" t="inlineStr">
        <is>
          <t>spline value</t>
        </is>
      </c>
      <c r="G5283" s="18" t="n"/>
      <c r="H5283" s="33" t="n">
        <v>5</v>
      </c>
      <c r="I5283" s="33" t="n"/>
      <c r="J5283" s="33" t="n"/>
      <c r="K5283" s="34" t="n">
        <v>-0.01240362286276012</v>
      </c>
      <c r="L5283" s="35">
        <f>IF(ISNUMBER(K5283),EXP(K5283),"")</f>
        <v/>
      </c>
      <c r="M5283" s="18" t="inlineStr">
        <is>
          <t>every value from 0.01 to 30 in steps of 0.01</t>
        </is>
      </c>
      <c r="N5283" s="18" t="inlineStr">
        <is>
          <t>contents|small|distance_to_river_km</t>
        </is>
      </c>
    </row>
    <row r="5284">
      <c r="B5284" s="18" t="inlineStr">
        <is>
          <t>contents|small|distance_to_river_km|5.01</t>
        </is>
      </c>
      <c r="C5284" s="18" t="inlineStr">
        <is>
          <t>contents</t>
        </is>
      </c>
      <c r="D5284" s="18" t="inlineStr">
        <is>
          <t>small</t>
        </is>
      </c>
      <c r="E5284" s="18" t="inlineStr">
        <is>
          <t>distance_to_river_km</t>
        </is>
      </c>
      <c r="F5284" s="18" t="inlineStr">
        <is>
          <t>spline value</t>
        </is>
      </c>
      <c r="G5284" s="18" t="n"/>
      <c r="H5284" s="33" t="n">
        <v>5.01</v>
      </c>
      <c r="I5284" s="33" t="n"/>
      <c r="J5284" s="33" t="n"/>
      <c r="K5284" s="34" t="n">
        <v>-0.01249746883560464</v>
      </c>
      <c r="L5284" s="35">
        <f>IF(ISNUMBER(K5284),EXP(K5284),"")</f>
        <v/>
      </c>
      <c r="M5284" s="18" t="inlineStr">
        <is>
          <t>every value from 0.01 to 30 in steps of 0.01</t>
        </is>
      </c>
      <c r="N5284" s="18" t="inlineStr">
        <is>
          <t>contents|small|distance_to_river_km</t>
        </is>
      </c>
    </row>
    <row r="5285">
      <c r="B5285" s="18" t="inlineStr">
        <is>
          <t>contents|small|distance_to_river_km|5.02</t>
        </is>
      </c>
      <c r="C5285" s="18" t="inlineStr">
        <is>
          <t>contents</t>
        </is>
      </c>
      <c r="D5285" s="18" t="inlineStr">
        <is>
          <t>small</t>
        </is>
      </c>
      <c r="E5285" s="18" t="inlineStr">
        <is>
          <t>distance_to_river_km</t>
        </is>
      </c>
      <c r="F5285" s="18" t="inlineStr">
        <is>
          <t>spline value</t>
        </is>
      </c>
      <c r="G5285" s="18" t="n"/>
      <c r="H5285" s="33" t="n">
        <v>5.02</v>
      </c>
      <c r="I5285" s="33" t="n"/>
      <c r="J5285" s="33" t="n"/>
      <c r="K5285" s="34" t="n">
        <v>-0.01259165354285458</v>
      </c>
      <c r="L5285" s="35">
        <f>IF(ISNUMBER(K5285),EXP(K5285),"")</f>
        <v/>
      </c>
      <c r="M5285" s="18" t="inlineStr">
        <is>
          <t>every value from 0.01 to 30 in steps of 0.01</t>
        </is>
      </c>
      <c r="N5285" s="18" t="inlineStr">
        <is>
          <t>contents|small|distance_to_river_km</t>
        </is>
      </c>
    </row>
    <row r="5286">
      <c r="B5286" s="18" t="inlineStr">
        <is>
          <t>contents|small|distance_to_river_km|5.03</t>
        </is>
      </c>
      <c r="C5286" s="18" t="inlineStr">
        <is>
          <t>contents</t>
        </is>
      </c>
      <c r="D5286" s="18" t="inlineStr">
        <is>
          <t>small</t>
        </is>
      </c>
      <c r="E5286" s="18" t="inlineStr">
        <is>
          <t>distance_to_river_km</t>
        </is>
      </c>
      <c r="F5286" s="18" t="inlineStr">
        <is>
          <t>spline value</t>
        </is>
      </c>
      <c r="G5286" s="18" t="n"/>
      <c r="H5286" s="33" t="n">
        <v>5.03</v>
      </c>
      <c r="I5286" s="33" t="n"/>
      <c r="J5286" s="33" t="n"/>
      <c r="K5286" s="34" t="n">
        <v>-0.01268617670973466</v>
      </c>
      <c r="L5286" s="35">
        <f>IF(ISNUMBER(K5286),EXP(K5286),"")</f>
        <v/>
      </c>
      <c r="M5286" s="18" t="inlineStr">
        <is>
          <t>every value from 0.01 to 30 in steps of 0.01</t>
        </is>
      </c>
      <c r="N5286" s="18" t="inlineStr">
        <is>
          <t>contents|small|distance_to_river_km</t>
        </is>
      </c>
    </row>
    <row r="5287">
      <c r="B5287" s="18" t="inlineStr">
        <is>
          <t>contents|small|distance_to_river_km|5.04</t>
        </is>
      </c>
      <c r="C5287" s="18" t="inlineStr">
        <is>
          <t>contents</t>
        </is>
      </c>
      <c r="D5287" s="18" t="inlineStr">
        <is>
          <t>small</t>
        </is>
      </c>
      <c r="E5287" s="18" t="inlineStr">
        <is>
          <t>distance_to_river_km</t>
        </is>
      </c>
      <c r="F5287" s="18" t="inlineStr">
        <is>
          <t>spline value</t>
        </is>
      </c>
      <c r="G5287" s="18" t="n"/>
      <c r="H5287" s="33" t="n">
        <v>5.04</v>
      </c>
      <c r="I5287" s="33" t="n"/>
      <c r="J5287" s="33" t="n"/>
      <c r="K5287" s="34" t="n">
        <v>-0.01278103806146961</v>
      </c>
      <c r="L5287" s="35">
        <f>IF(ISNUMBER(K5287),EXP(K5287),"")</f>
        <v/>
      </c>
      <c r="M5287" s="18" t="inlineStr">
        <is>
          <t>every value from 0.01 to 30 in steps of 0.01</t>
        </is>
      </c>
      <c r="N5287" s="18" t="inlineStr">
        <is>
          <t>contents|small|distance_to_river_km</t>
        </is>
      </c>
    </row>
    <row r="5288">
      <c r="B5288" s="18" t="inlineStr">
        <is>
          <t>contents|small|distance_to_river_km|5.05</t>
        </is>
      </c>
      <c r="C5288" s="18" t="inlineStr">
        <is>
          <t>contents</t>
        </is>
      </c>
      <c r="D5288" s="18" t="inlineStr">
        <is>
          <t>small</t>
        </is>
      </c>
      <c r="E5288" s="18" t="inlineStr">
        <is>
          <t>distance_to_river_km</t>
        </is>
      </c>
      <c r="F5288" s="18" t="inlineStr">
        <is>
          <t>spline value</t>
        </is>
      </c>
      <c r="G5288" s="18" t="n"/>
      <c r="H5288" s="33" t="n">
        <v>5.05</v>
      </c>
      <c r="I5288" s="33" t="n"/>
      <c r="J5288" s="33" t="n"/>
      <c r="K5288" s="34" t="n">
        <v>-0.01287623732328418</v>
      </c>
      <c r="L5288" s="35">
        <f>IF(ISNUMBER(K5288),EXP(K5288),"")</f>
        <v/>
      </c>
      <c r="M5288" s="18" t="inlineStr">
        <is>
          <t>every value from 0.01 to 30 in steps of 0.01</t>
        </is>
      </c>
      <c r="N5288" s="18" t="inlineStr">
        <is>
          <t>contents|small|distance_to_river_km</t>
        </is>
      </c>
    </row>
    <row r="5289">
      <c r="B5289" s="18" t="inlineStr">
        <is>
          <t>contents|small|distance_to_river_km|5.06</t>
        </is>
      </c>
      <c r="C5289" s="18" t="inlineStr">
        <is>
          <t>contents</t>
        </is>
      </c>
      <c r="D5289" s="18" t="inlineStr">
        <is>
          <t>small</t>
        </is>
      </c>
      <c r="E5289" s="18" t="inlineStr">
        <is>
          <t>distance_to_river_km</t>
        </is>
      </c>
      <c r="F5289" s="18" t="inlineStr">
        <is>
          <t>spline value</t>
        </is>
      </c>
      <c r="G5289" s="18" t="n"/>
      <c r="H5289" s="33" t="n">
        <v>5.06</v>
      </c>
      <c r="I5289" s="33" t="n"/>
      <c r="J5289" s="33" t="n"/>
      <c r="K5289" s="34" t="n">
        <v>-0.01297177422040308</v>
      </c>
      <c r="L5289" s="35">
        <f>IF(ISNUMBER(K5289),EXP(K5289),"")</f>
        <v/>
      </c>
      <c r="M5289" s="18" t="inlineStr">
        <is>
          <t>every value from 0.01 to 30 in steps of 0.01</t>
        </is>
      </c>
      <c r="N5289" s="18" t="inlineStr">
        <is>
          <t>contents|small|distance_to_river_km</t>
        </is>
      </c>
    </row>
    <row r="5290">
      <c r="B5290" s="18" t="inlineStr">
        <is>
          <t>contents|small|distance_to_river_km|5.07</t>
        </is>
      </c>
      <c r="C5290" s="18" t="inlineStr">
        <is>
          <t>contents</t>
        </is>
      </c>
      <c r="D5290" s="18" t="inlineStr">
        <is>
          <t>small</t>
        </is>
      </c>
      <c r="E5290" s="18" t="inlineStr">
        <is>
          <t>distance_to_river_km</t>
        </is>
      </c>
      <c r="F5290" s="18" t="inlineStr">
        <is>
          <t>spline value</t>
        </is>
      </c>
      <c r="G5290" s="18" t="n"/>
      <c r="H5290" s="33" t="n">
        <v>5.07</v>
      </c>
      <c r="I5290" s="33" t="n"/>
      <c r="J5290" s="33" t="n"/>
      <c r="K5290" s="34" t="n">
        <v>-0.01306764847805107</v>
      </c>
      <c r="L5290" s="35">
        <f>IF(ISNUMBER(K5290),EXP(K5290),"")</f>
        <v/>
      </c>
      <c r="M5290" s="18" t="inlineStr">
        <is>
          <t>every value from 0.01 to 30 in steps of 0.01</t>
        </is>
      </c>
      <c r="N5290" s="18" t="inlineStr">
        <is>
          <t>contents|small|distance_to_river_km</t>
        </is>
      </c>
    </row>
    <row r="5291">
      <c r="B5291" s="18" t="inlineStr">
        <is>
          <t>contents|small|distance_to_river_km|5.08</t>
        </is>
      </c>
      <c r="C5291" s="18" t="inlineStr">
        <is>
          <t>contents</t>
        </is>
      </c>
      <c r="D5291" s="18" t="inlineStr">
        <is>
          <t>small</t>
        </is>
      </c>
      <c r="E5291" s="18" t="inlineStr">
        <is>
          <t>distance_to_river_km</t>
        </is>
      </c>
      <c r="F5291" s="18" t="inlineStr">
        <is>
          <t>spline value</t>
        </is>
      </c>
      <c r="G5291" s="18" t="n"/>
      <c r="H5291" s="33" t="n">
        <v>5.08</v>
      </c>
      <c r="I5291" s="33" t="n"/>
      <c r="J5291" s="33" t="n"/>
      <c r="K5291" s="34" t="n">
        <v>-0.01316385982145284</v>
      </c>
      <c r="L5291" s="35">
        <f>IF(ISNUMBER(K5291),EXP(K5291),"")</f>
        <v/>
      </c>
      <c r="M5291" s="18" t="inlineStr">
        <is>
          <t>every value from 0.01 to 30 in steps of 0.01</t>
        </is>
      </c>
      <c r="N5291" s="18" t="inlineStr">
        <is>
          <t>contents|small|distance_to_river_km</t>
        </is>
      </c>
    </row>
    <row r="5292">
      <c r="B5292" s="18" t="inlineStr">
        <is>
          <t>contents|small|distance_to_river_km|5.09</t>
        </is>
      </c>
      <c r="C5292" s="18" t="inlineStr">
        <is>
          <t>contents</t>
        </is>
      </c>
      <c r="D5292" s="18" t="inlineStr">
        <is>
          <t>small</t>
        </is>
      </c>
      <c r="E5292" s="18" t="inlineStr">
        <is>
          <t>distance_to_river_km</t>
        </is>
      </c>
      <c r="F5292" s="18" t="inlineStr">
        <is>
          <t>spline value</t>
        </is>
      </c>
      <c r="G5292" s="18" t="n"/>
      <c r="H5292" s="33" t="n">
        <v>5.09</v>
      </c>
      <c r="I5292" s="33" t="n"/>
      <c r="J5292" s="33" t="n"/>
      <c r="K5292" s="34" t="n">
        <v>-0.01326040797583316</v>
      </c>
      <c r="L5292" s="35">
        <f>IF(ISNUMBER(K5292),EXP(K5292),"")</f>
        <v/>
      </c>
      <c r="M5292" s="18" t="inlineStr">
        <is>
          <t>every value from 0.01 to 30 in steps of 0.01</t>
        </is>
      </c>
      <c r="N5292" s="18" t="inlineStr">
        <is>
          <t>contents|small|distance_to_river_km</t>
        </is>
      </c>
    </row>
    <row r="5293">
      <c r="B5293" s="18" t="inlineStr">
        <is>
          <t>contents|small|distance_to_river_km|5.10</t>
        </is>
      </c>
      <c r="C5293" s="18" t="inlineStr">
        <is>
          <t>contents</t>
        </is>
      </c>
      <c r="D5293" s="18" t="inlineStr">
        <is>
          <t>small</t>
        </is>
      </c>
      <c r="E5293" s="18" t="inlineStr">
        <is>
          <t>distance_to_river_km</t>
        </is>
      </c>
      <c r="F5293" s="18" t="inlineStr">
        <is>
          <t>spline value</t>
        </is>
      </c>
      <c r="G5293" s="18" t="n"/>
      <c r="H5293" s="33" t="n">
        <v>5.1</v>
      </c>
      <c r="I5293" s="33" t="n"/>
      <c r="J5293" s="33" t="n"/>
      <c r="K5293" s="34" t="n">
        <v>-0.01335729266641674</v>
      </c>
      <c r="L5293" s="35">
        <f>IF(ISNUMBER(K5293),EXP(K5293),"")</f>
        <v/>
      </c>
      <c r="M5293" s="18" t="inlineStr">
        <is>
          <t>every value from 0.01 to 30 in steps of 0.01</t>
        </is>
      </c>
      <c r="N5293" s="18" t="inlineStr">
        <is>
          <t>contents|small|distance_to_river_km</t>
        </is>
      </c>
    </row>
    <row r="5294">
      <c r="B5294" s="18" t="inlineStr">
        <is>
          <t>contents|small|distance_to_river_km|5.11</t>
        </is>
      </c>
      <c r="C5294" s="18" t="inlineStr">
        <is>
          <t>contents</t>
        </is>
      </c>
      <c r="D5294" s="18" t="inlineStr">
        <is>
          <t>small</t>
        </is>
      </c>
      <c r="E5294" s="18" t="inlineStr">
        <is>
          <t>distance_to_river_km</t>
        </is>
      </c>
      <c r="F5294" s="18" t="inlineStr">
        <is>
          <t>spline value</t>
        </is>
      </c>
      <c r="G5294" s="18" t="n"/>
      <c r="H5294" s="33" t="n">
        <v>5.11</v>
      </c>
      <c r="I5294" s="33" t="n"/>
      <c r="J5294" s="33" t="n"/>
      <c r="K5294" s="34" t="n">
        <v>-0.01345451361842833</v>
      </c>
      <c r="L5294" s="35">
        <f>IF(ISNUMBER(K5294),EXP(K5294),"")</f>
        <v/>
      </c>
      <c r="M5294" s="18" t="inlineStr">
        <is>
          <t>every value from 0.01 to 30 in steps of 0.01</t>
        </is>
      </c>
      <c r="N5294" s="18" t="inlineStr">
        <is>
          <t>contents|small|distance_to_river_km</t>
        </is>
      </c>
    </row>
    <row r="5295">
      <c r="B5295" s="18" t="inlineStr">
        <is>
          <t>contents|small|distance_to_river_km|5.12</t>
        </is>
      </c>
      <c r="C5295" s="18" t="inlineStr">
        <is>
          <t>contents</t>
        </is>
      </c>
      <c r="D5295" s="18" t="inlineStr">
        <is>
          <t>small</t>
        </is>
      </c>
      <c r="E5295" s="18" t="inlineStr">
        <is>
          <t>distance_to_river_km</t>
        </is>
      </c>
      <c r="F5295" s="18" t="inlineStr">
        <is>
          <t>spline value</t>
        </is>
      </c>
      <c r="G5295" s="18" t="n"/>
      <c r="H5295" s="33" t="n">
        <v>5.12</v>
      </c>
      <c r="I5295" s="33" t="n"/>
      <c r="J5295" s="33" t="n"/>
      <c r="K5295" s="34" t="n">
        <v>-0.01355207055709264</v>
      </c>
      <c r="L5295" s="35">
        <f>IF(ISNUMBER(K5295),EXP(K5295),"")</f>
        <v/>
      </c>
      <c r="M5295" s="18" t="inlineStr">
        <is>
          <t>every value from 0.01 to 30 in steps of 0.01</t>
        </is>
      </c>
      <c r="N5295" s="18" t="inlineStr">
        <is>
          <t>contents|small|distance_to_river_km</t>
        </is>
      </c>
    </row>
    <row r="5296">
      <c r="B5296" s="18" t="inlineStr">
        <is>
          <t>contents|small|distance_to_river_km|5.13</t>
        </is>
      </c>
      <c r="C5296" s="18" t="inlineStr">
        <is>
          <t>contents</t>
        </is>
      </c>
      <c r="D5296" s="18" t="inlineStr">
        <is>
          <t>small</t>
        </is>
      </c>
      <c r="E5296" s="18" t="inlineStr">
        <is>
          <t>distance_to_river_km</t>
        </is>
      </c>
      <c r="F5296" s="18" t="inlineStr">
        <is>
          <t>spline value</t>
        </is>
      </c>
      <c r="G5296" s="18" t="n"/>
      <c r="H5296" s="33" t="n">
        <v>5.13</v>
      </c>
      <c r="I5296" s="33" t="n"/>
      <c r="J5296" s="33" t="n"/>
      <c r="K5296" s="34" t="n">
        <v>-0.01364996320763442</v>
      </c>
      <c r="L5296" s="35">
        <f>IF(ISNUMBER(K5296),EXP(K5296),"")</f>
        <v/>
      </c>
      <c r="M5296" s="18" t="inlineStr">
        <is>
          <t>every value from 0.01 to 30 in steps of 0.01</t>
        </is>
      </c>
      <c r="N5296" s="18" t="inlineStr">
        <is>
          <t>contents|small|distance_to_river_km</t>
        </is>
      </c>
    </row>
    <row r="5297">
      <c r="B5297" s="18" t="inlineStr">
        <is>
          <t>contents|small|distance_to_river_km|5.14</t>
        </is>
      </c>
      <c r="C5297" s="18" t="inlineStr">
        <is>
          <t>contents</t>
        </is>
      </c>
      <c r="D5297" s="18" t="inlineStr">
        <is>
          <t>small</t>
        </is>
      </c>
      <c r="E5297" s="18" t="inlineStr">
        <is>
          <t>distance_to_river_km</t>
        </is>
      </c>
      <c r="F5297" s="18" t="inlineStr">
        <is>
          <t>spline value</t>
        </is>
      </c>
      <c r="G5297" s="18" t="n"/>
      <c r="H5297" s="33" t="n">
        <v>5.14</v>
      </c>
      <c r="I5297" s="33" t="n"/>
      <c r="J5297" s="33" t="n"/>
      <c r="K5297" s="34" t="n">
        <v>-0.01374819129527838</v>
      </c>
      <c r="L5297" s="35">
        <f>IF(ISNUMBER(K5297),EXP(K5297),"")</f>
        <v/>
      </c>
      <c r="M5297" s="18" t="inlineStr">
        <is>
          <t>every value from 0.01 to 30 in steps of 0.01</t>
        </is>
      </c>
      <c r="N5297" s="18" t="inlineStr">
        <is>
          <t>contents|small|distance_to_river_km</t>
        </is>
      </c>
    </row>
    <row r="5298">
      <c r="B5298" s="18" t="inlineStr">
        <is>
          <t>contents|small|distance_to_river_km|5.15</t>
        </is>
      </c>
      <c r="C5298" s="18" t="inlineStr">
        <is>
          <t>contents</t>
        </is>
      </c>
      <c r="D5298" s="18" t="inlineStr">
        <is>
          <t>small</t>
        </is>
      </c>
      <c r="E5298" s="18" t="inlineStr">
        <is>
          <t>distance_to_river_km</t>
        </is>
      </c>
      <c r="F5298" s="18" t="inlineStr">
        <is>
          <t>spline value</t>
        </is>
      </c>
      <c r="G5298" s="18" t="n"/>
      <c r="H5298" s="33" t="n">
        <v>5.15</v>
      </c>
      <c r="I5298" s="33" t="n"/>
      <c r="J5298" s="33" t="n"/>
      <c r="K5298" s="34" t="n">
        <v>-0.01384675454524929</v>
      </c>
      <c r="L5298" s="35">
        <f>IF(ISNUMBER(K5298),EXP(K5298),"")</f>
        <v/>
      </c>
      <c r="M5298" s="18" t="inlineStr">
        <is>
          <t>every value from 0.01 to 30 in steps of 0.01</t>
        </is>
      </c>
      <c r="N5298" s="18" t="inlineStr">
        <is>
          <t>contents|small|distance_to_river_km</t>
        </is>
      </c>
    </row>
    <row r="5299">
      <c r="B5299" s="18" t="inlineStr">
        <is>
          <t>contents|small|distance_to_river_km|5.16</t>
        </is>
      </c>
      <c r="C5299" s="18" t="inlineStr">
        <is>
          <t>contents</t>
        </is>
      </c>
      <c r="D5299" s="18" t="inlineStr">
        <is>
          <t>small</t>
        </is>
      </c>
      <c r="E5299" s="18" t="inlineStr">
        <is>
          <t>distance_to_river_km</t>
        </is>
      </c>
      <c r="F5299" s="18" t="inlineStr">
        <is>
          <t>spline value</t>
        </is>
      </c>
      <c r="G5299" s="18" t="n"/>
      <c r="H5299" s="33" t="n">
        <v>5.16</v>
      </c>
      <c r="I5299" s="33" t="n"/>
      <c r="J5299" s="33" t="n"/>
      <c r="K5299" s="34" t="n">
        <v>-0.01394565268277184</v>
      </c>
      <c r="L5299" s="35">
        <f>IF(ISNUMBER(K5299),EXP(K5299),"")</f>
        <v/>
      </c>
      <c r="M5299" s="18" t="inlineStr">
        <is>
          <t>every value from 0.01 to 30 in steps of 0.01</t>
        </is>
      </c>
      <c r="N5299" s="18" t="inlineStr">
        <is>
          <t>contents|small|distance_to_river_km</t>
        </is>
      </c>
    </row>
    <row r="5300">
      <c r="B5300" s="18" t="inlineStr">
        <is>
          <t>contents|small|distance_to_river_km|5.17</t>
        </is>
      </c>
      <c r="C5300" s="18" t="inlineStr">
        <is>
          <t>contents</t>
        </is>
      </c>
      <c r="D5300" s="18" t="inlineStr">
        <is>
          <t>small</t>
        </is>
      </c>
      <c r="E5300" s="18" t="inlineStr">
        <is>
          <t>distance_to_river_km</t>
        </is>
      </c>
      <c r="F5300" s="18" t="inlineStr">
        <is>
          <t>spline value</t>
        </is>
      </c>
      <c r="G5300" s="18" t="n"/>
      <c r="H5300" s="33" t="n">
        <v>5.17</v>
      </c>
      <c r="I5300" s="33" t="n"/>
      <c r="J5300" s="33" t="n"/>
      <c r="K5300" s="34" t="n">
        <v>-0.01404488543307078</v>
      </c>
      <c r="L5300" s="35">
        <f>IF(ISNUMBER(K5300),EXP(K5300),"")</f>
        <v/>
      </c>
      <c r="M5300" s="18" t="inlineStr">
        <is>
          <t>every value from 0.01 to 30 in steps of 0.01</t>
        </is>
      </c>
      <c r="N5300" s="18" t="inlineStr">
        <is>
          <t>contents|small|distance_to_river_km</t>
        </is>
      </c>
    </row>
    <row r="5301">
      <c r="B5301" s="18" t="inlineStr">
        <is>
          <t>contents|small|distance_to_river_km|5.18</t>
        </is>
      </c>
      <c r="C5301" s="18" t="inlineStr">
        <is>
          <t>contents</t>
        </is>
      </c>
      <c r="D5301" s="18" t="inlineStr">
        <is>
          <t>small</t>
        </is>
      </c>
      <c r="E5301" s="18" t="inlineStr">
        <is>
          <t>distance_to_river_km</t>
        </is>
      </c>
      <c r="F5301" s="18" t="inlineStr">
        <is>
          <t>spline value</t>
        </is>
      </c>
      <c r="G5301" s="18" t="n"/>
      <c r="H5301" s="33" t="n">
        <v>5.18</v>
      </c>
      <c r="I5301" s="33" t="n"/>
      <c r="J5301" s="33" t="n"/>
      <c r="K5301" s="34" t="n">
        <v>-0.01414445252137084</v>
      </c>
      <c r="L5301" s="35">
        <f>IF(ISNUMBER(K5301),EXP(K5301),"")</f>
        <v/>
      </c>
      <c r="M5301" s="18" t="inlineStr">
        <is>
          <t>every value from 0.01 to 30 in steps of 0.01</t>
        </is>
      </c>
      <c r="N5301" s="18" t="inlineStr">
        <is>
          <t>contents|small|distance_to_river_km</t>
        </is>
      </c>
    </row>
    <row r="5302">
      <c r="B5302" s="18" t="inlineStr">
        <is>
          <t>contents|small|distance_to_river_km|5.19</t>
        </is>
      </c>
      <c r="C5302" s="18" t="inlineStr">
        <is>
          <t>contents</t>
        </is>
      </c>
      <c r="D5302" s="18" t="inlineStr">
        <is>
          <t>small</t>
        </is>
      </c>
      <c r="E5302" s="18" t="inlineStr">
        <is>
          <t>distance_to_river_km</t>
        </is>
      </c>
      <c r="F5302" s="18" t="inlineStr">
        <is>
          <t>spline value</t>
        </is>
      </c>
      <c r="G5302" s="18" t="n"/>
      <c r="H5302" s="33" t="n">
        <v>5.19</v>
      </c>
      <c r="I5302" s="33" t="n"/>
      <c r="J5302" s="33" t="n"/>
      <c r="K5302" s="34" t="n">
        <v>-0.01424435367289677</v>
      </c>
      <c r="L5302" s="35">
        <f>IF(ISNUMBER(K5302),EXP(K5302),"")</f>
        <v/>
      </c>
      <c r="M5302" s="18" t="inlineStr">
        <is>
          <t>every value from 0.01 to 30 in steps of 0.01</t>
        </is>
      </c>
      <c r="N5302" s="18" t="inlineStr">
        <is>
          <t>contents|small|distance_to_river_km</t>
        </is>
      </c>
    </row>
    <row r="5303">
      <c r="B5303" s="18" t="inlineStr">
        <is>
          <t>contents|small|distance_to_river_km|5.20</t>
        </is>
      </c>
      <c r="C5303" s="18" t="inlineStr">
        <is>
          <t>contents</t>
        </is>
      </c>
      <c r="D5303" s="18" t="inlineStr">
        <is>
          <t>small</t>
        </is>
      </c>
      <c r="E5303" s="18" t="inlineStr">
        <is>
          <t>distance_to_river_km</t>
        </is>
      </c>
      <c r="F5303" s="18" t="inlineStr">
        <is>
          <t>spline value</t>
        </is>
      </c>
      <c r="G5303" s="18" t="n"/>
      <c r="H5303" s="33" t="n">
        <v>5.2</v>
      </c>
      <c r="I5303" s="33" t="n"/>
      <c r="J5303" s="33" t="n"/>
      <c r="K5303" s="34" t="n">
        <v>-0.01434458861287327</v>
      </c>
      <c r="L5303" s="35">
        <f>IF(ISNUMBER(K5303),EXP(K5303),"")</f>
        <v/>
      </c>
      <c r="M5303" s="18" t="inlineStr">
        <is>
          <t>every value from 0.01 to 30 in steps of 0.01</t>
        </is>
      </c>
      <c r="N5303" s="18" t="inlineStr">
        <is>
          <t>contents|small|distance_to_river_km</t>
        </is>
      </c>
    </row>
    <row r="5304">
      <c r="B5304" s="18" t="inlineStr">
        <is>
          <t>contents|small|distance_to_river_km|5.21</t>
        </is>
      </c>
      <c r="C5304" s="18" t="inlineStr">
        <is>
          <t>contents</t>
        </is>
      </c>
      <c r="D5304" s="18" t="inlineStr">
        <is>
          <t>small</t>
        </is>
      </c>
      <c r="E5304" s="18" t="inlineStr">
        <is>
          <t>distance_to_river_km</t>
        </is>
      </c>
      <c r="F5304" s="18" t="inlineStr">
        <is>
          <t>spline value</t>
        </is>
      </c>
      <c r="G5304" s="18" t="n"/>
      <c r="H5304" s="33" t="n">
        <v>5.21</v>
      </c>
      <c r="I5304" s="33" t="n"/>
      <c r="J5304" s="33" t="n"/>
      <c r="K5304" s="34" t="n">
        <v>-0.01444515706652508</v>
      </c>
      <c r="L5304" s="35">
        <f>IF(ISNUMBER(K5304),EXP(K5304),"")</f>
        <v/>
      </c>
      <c r="M5304" s="18" t="inlineStr">
        <is>
          <t>every value from 0.01 to 30 in steps of 0.01</t>
        </is>
      </c>
      <c r="N5304" s="18" t="inlineStr">
        <is>
          <t>contents|small|distance_to_river_km</t>
        </is>
      </c>
    </row>
    <row r="5305">
      <c r="B5305" s="18" t="inlineStr">
        <is>
          <t>contents|small|distance_to_river_km|5.22</t>
        </is>
      </c>
      <c r="C5305" s="18" t="inlineStr">
        <is>
          <t>contents</t>
        </is>
      </c>
      <c r="D5305" s="18" t="inlineStr">
        <is>
          <t>small</t>
        </is>
      </c>
      <c r="E5305" s="18" t="inlineStr">
        <is>
          <t>distance_to_river_km</t>
        </is>
      </c>
      <c r="F5305" s="18" t="inlineStr">
        <is>
          <t>spline value</t>
        </is>
      </c>
      <c r="G5305" s="18" t="n"/>
      <c r="H5305" s="33" t="n">
        <v>5.22</v>
      </c>
      <c r="I5305" s="33" t="n"/>
      <c r="J5305" s="33" t="n"/>
      <c r="K5305" s="34" t="n">
        <v>-0.01454605875907694</v>
      </c>
      <c r="L5305" s="35">
        <f>IF(ISNUMBER(K5305),EXP(K5305),"")</f>
        <v/>
      </c>
      <c r="M5305" s="18" t="inlineStr">
        <is>
          <t>every value from 0.01 to 30 in steps of 0.01</t>
        </is>
      </c>
      <c r="N5305" s="18" t="inlineStr">
        <is>
          <t>contents|small|distance_to_river_km</t>
        </is>
      </c>
    </row>
    <row r="5306">
      <c r="B5306" s="18" t="inlineStr">
        <is>
          <t>contents|small|distance_to_river_km|5.23</t>
        </is>
      </c>
      <c r="C5306" s="18" t="inlineStr">
        <is>
          <t>contents</t>
        </is>
      </c>
      <c r="D5306" s="18" t="inlineStr">
        <is>
          <t>small</t>
        </is>
      </c>
      <c r="E5306" s="18" t="inlineStr">
        <is>
          <t>distance_to_river_km</t>
        </is>
      </c>
      <c r="F5306" s="18" t="inlineStr">
        <is>
          <t>spline value</t>
        </is>
      </c>
      <c r="G5306" s="18" t="n"/>
      <c r="H5306" s="33" t="n">
        <v>5.23</v>
      </c>
      <c r="I5306" s="33" t="n"/>
      <c r="J5306" s="33" t="n"/>
      <c r="K5306" s="34" t="n">
        <v>-0.0146472934157536</v>
      </c>
      <c r="L5306" s="35">
        <f>IF(ISNUMBER(K5306),EXP(K5306),"")</f>
        <v/>
      </c>
      <c r="M5306" s="18" t="inlineStr">
        <is>
          <t>every value from 0.01 to 30 in steps of 0.01</t>
        </is>
      </c>
      <c r="N5306" s="18" t="inlineStr">
        <is>
          <t>contents|small|distance_to_river_km</t>
        </is>
      </c>
    </row>
    <row r="5307">
      <c r="B5307" s="18" t="inlineStr">
        <is>
          <t>contents|small|distance_to_river_km|5.24</t>
        </is>
      </c>
      <c r="C5307" s="18" t="inlineStr">
        <is>
          <t>contents</t>
        </is>
      </c>
      <c r="D5307" s="18" t="inlineStr">
        <is>
          <t>small</t>
        </is>
      </c>
      <c r="E5307" s="18" t="inlineStr">
        <is>
          <t>distance_to_river_km</t>
        </is>
      </c>
      <c r="F5307" s="18" t="inlineStr">
        <is>
          <t>spline value</t>
        </is>
      </c>
      <c r="G5307" s="18" t="n"/>
      <c r="H5307" s="33" t="n">
        <v>5.24</v>
      </c>
      <c r="I5307" s="33" t="n"/>
      <c r="J5307" s="33" t="n"/>
      <c r="K5307" s="34" t="n">
        <v>-0.01474886076177975</v>
      </c>
      <c r="L5307" s="35">
        <f>IF(ISNUMBER(K5307),EXP(K5307),"")</f>
        <v/>
      </c>
      <c r="M5307" s="18" t="inlineStr">
        <is>
          <t>every value from 0.01 to 30 in steps of 0.01</t>
        </is>
      </c>
      <c r="N5307" s="18" t="inlineStr">
        <is>
          <t>contents|small|distance_to_river_km</t>
        </is>
      </c>
    </row>
    <row r="5308">
      <c r="B5308" s="18" t="inlineStr">
        <is>
          <t>contents|small|distance_to_river_km|5.25</t>
        </is>
      </c>
      <c r="C5308" s="18" t="inlineStr">
        <is>
          <t>contents</t>
        </is>
      </c>
      <c r="D5308" s="18" t="inlineStr">
        <is>
          <t>small</t>
        </is>
      </c>
      <c r="E5308" s="18" t="inlineStr">
        <is>
          <t>distance_to_river_km</t>
        </is>
      </c>
      <c r="F5308" s="18" t="inlineStr">
        <is>
          <t>spline value</t>
        </is>
      </c>
      <c r="G5308" s="18" t="n"/>
      <c r="H5308" s="33" t="n">
        <v>5.25</v>
      </c>
      <c r="I5308" s="33" t="n"/>
      <c r="J5308" s="33" t="n"/>
      <c r="K5308" s="34" t="n">
        <v>-0.01485076052238015</v>
      </c>
      <c r="L5308" s="35">
        <f>IF(ISNUMBER(K5308),EXP(K5308),"")</f>
        <v/>
      </c>
      <c r="M5308" s="18" t="inlineStr">
        <is>
          <t>every value from 0.01 to 30 in steps of 0.01</t>
        </is>
      </c>
      <c r="N5308" s="18" t="inlineStr">
        <is>
          <t>contents|small|distance_to_river_km</t>
        </is>
      </c>
    </row>
    <row r="5309">
      <c r="B5309" s="18" t="inlineStr">
        <is>
          <t>contents|small|distance_to_river_km|5.26</t>
        </is>
      </c>
      <c r="C5309" s="18" t="inlineStr">
        <is>
          <t>contents</t>
        </is>
      </c>
      <c r="D5309" s="18" t="inlineStr">
        <is>
          <t>small</t>
        </is>
      </c>
      <c r="E5309" s="18" t="inlineStr">
        <is>
          <t>distance_to_river_km</t>
        </is>
      </c>
      <c r="F5309" s="18" t="inlineStr">
        <is>
          <t>spline value</t>
        </is>
      </c>
      <c r="G5309" s="18" t="n"/>
      <c r="H5309" s="33" t="n">
        <v>5.26</v>
      </c>
      <c r="I5309" s="33" t="n"/>
      <c r="J5309" s="33" t="n"/>
      <c r="K5309" s="34" t="n">
        <v>-0.01495299242277952</v>
      </c>
      <c r="L5309" s="35">
        <f>IF(ISNUMBER(K5309),EXP(K5309),"")</f>
        <v/>
      </c>
      <c r="M5309" s="18" t="inlineStr">
        <is>
          <t>every value from 0.01 to 30 in steps of 0.01</t>
        </is>
      </c>
      <c r="N5309" s="18" t="inlineStr">
        <is>
          <t>contents|small|distance_to_river_km</t>
        </is>
      </c>
    </row>
    <row r="5310">
      <c r="B5310" s="18" t="inlineStr">
        <is>
          <t>contents|small|distance_to_river_km|5.27</t>
        </is>
      </c>
      <c r="C5310" s="18" t="inlineStr">
        <is>
          <t>contents</t>
        </is>
      </c>
      <c r="D5310" s="18" t="inlineStr">
        <is>
          <t>small</t>
        </is>
      </c>
      <c r="E5310" s="18" t="inlineStr">
        <is>
          <t>distance_to_river_km</t>
        </is>
      </c>
      <c r="F5310" s="18" t="inlineStr">
        <is>
          <t>spline value</t>
        </is>
      </c>
      <c r="G5310" s="18" t="n"/>
      <c r="H5310" s="33" t="n">
        <v>5.27</v>
      </c>
      <c r="I5310" s="33" t="n"/>
      <c r="J5310" s="33" t="n"/>
      <c r="K5310" s="34" t="n">
        <v>-0.0150555561882026</v>
      </c>
      <c r="L5310" s="35">
        <f>IF(ISNUMBER(K5310),EXP(K5310),"")</f>
        <v/>
      </c>
      <c r="M5310" s="18" t="inlineStr">
        <is>
          <t>every value from 0.01 to 30 in steps of 0.01</t>
        </is>
      </c>
      <c r="N5310" s="18" t="inlineStr">
        <is>
          <t>contents|small|distance_to_river_km</t>
        </is>
      </c>
    </row>
    <row r="5311">
      <c r="B5311" s="18" t="inlineStr">
        <is>
          <t>contents|small|distance_to_river_km|5.28</t>
        </is>
      </c>
      <c r="C5311" s="18" t="inlineStr">
        <is>
          <t>contents</t>
        </is>
      </c>
      <c r="D5311" s="18" t="inlineStr">
        <is>
          <t>small</t>
        </is>
      </c>
      <c r="E5311" s="18" t="inlineStr">
        <is>
          <t>distance_to_river_km</t>
        </is>
      </c>
      <c r="F5311" s="18" t="inlineStr">
        <is>
          <t>spline value</t>
        </is>
      </c>
      <c r="G5311" s="18" t="n"/>
      <c r="H5311" s="33" t="n">
        <v>5.28</v>
      </c>
      <c r="I5311" s="33" t="n"/>
      <c r="J5311" s="33" t="n"/>
      <c r="K5311" s="34" t="n">
        <v>-0.01515845154387413</v>
      </c>
      <c r="L5311" s="35">
        <f>IF(ISNUMBER(K5311),EXP(K5311),"")</f>
        <v/>
      </c>
      <c r="M5311" s="18" t="inlineStr">
        <is>
          <t>every value from 0.01 to 30 in steps of 0.01</t>
        </is>
      </c>
      <c r="N5311" s="18" t="inlineStr">
        <is>
          <t>contents|small|distance_to_river_km</t>
        </is>
      </c>
    </row>
    <row r="5312">
      <c r="B5312" s="18" t="inlineStr">
        <is>
          <t>contents|small|distance_to_river_km|5.29</t>
        </is>
      </c>
      <c r="C5312" s="18" t="inlineStr">
        <is>
          <t>contents</t>
        </is>
      </c>
      <c r="D5312" s="18" t="inlineStr">
        <is>
          <t>small</t>
        </is>
      </c>
      <c r="E5312" s="18" t="inlineStr">
        <is>
          <t>distance_to_river_km</t>
        </is>
      </c>
      <c r="F5312" s="18" t="inlineStr">
        <is>
          <t>spline value</t>
        </is>
      </c>
      <c r="G5312" s="18" t="n"/>
      <c r="H5312" s="33" t="n">
        <v>5.29</v>
      </c>
      <c r="I5312" s="33" t="n"/>
      <c r="J5312" s="33" t="n"/>
      <c r="K5312" s="34" t="n">
        <v>-0.01526167821501882</v>
      </c>
      <c r="L5312" s="35">
        <f>IF(ISNUMBER(K5312),EXP(K5312),"")</f>
        <v/>
      </c>
      <c r="M5312" s="18" t="inlineStr">
        <is>
          <t>every value from 0.01 to 30 in steps of 0.01</t>
        </is>
      </c>
      <c r="N5312" s="18" t="inlineStr">
        <is>
          <t>contents|small|distance_to_river_km</t>
        </is>
      </c>
    </row>
    <row r="5313">
      <c r="B5313" s="18" t="inlineStr">
        <is>
          <t>contents|small|distance_to_river_km|5.30</t>
        </is>
      </c>
      <c r="C5313" s="18" t="inlineStr">
        <is>
          <t>contents</t>
        </is>
      </c>
      <c r="D5313" s="18" t="inlineStr">
        <is>
          <t>small</t>
        </is>
      </c>
      <c r="E5313" s="18" t="inlineStr">
        <is>
          <t>distance_to_river_km</t>
        </is>
      </c>
      <c r="F5313" s="18" t="inlineStr">
        <is>
          <t>spline value</t>
        </is>
      </c>
      <c r="G5313" s="18" t="n"/>
      <c r="H5313" s="33" t="n">
        <v>5.3</v>
      </c>
      <c r="I5313" s="33" t="n"/>
      <c r="J5313" s="33" t="n"/>
      <c r="K5313" s="34" t="n">
        <v>-0.01536523592686141</v>
      </c>
      <c r="L5313" s="35">
        <f>IF(ISNUMBER(K5313),EXP(K5313),"")</f>
        <v/>
      </c>
      <c r="M5313" s="18" t="inlineStr">
        <is>
          <t>every value from 0.01 to 30 in steps of 0.01</t>
        </is>
      </c>
      <c r="N5313" s="18" t="inlineStr">
        <is>
          <t>contents|small|distance_to_river_km</t>
        </is>
      </c>
    </row>
    <row r="5314">
      <c r="B5314" s="18" t="inlineStr">
        <is>
          <t>contents|small|distance_to_river_km|5.31</t>
        </is>
      </c>
      <c r="C5314" s="18" t="inlineStr">
        <is>
          <t>contents</t>
        </is>
      </c>
      <c r="D5314" s="18" t="inlineStr">
        <is>
          <t>small</t>
        </is>
      </c>
      <c r="E5314" s="18" t="inlineStr">
        <is>
          <t>distance_to_river_km</t>
        </is>
      </c>
      <c r="F5314" s="18" t="inlineStr">
        <is>
          <t>spline value</t>
        </is>
      </c>
      <c r="G5314" s="18" t="n"/>
      <c r="H5314" s="33" t="n">
        <v>5.31</v>
      </c>
      <c r="I5314" s="33" t="n"/>
      <c r="J5314" s="33" t="n"/>
      <c r="K5314" s="34" t="n">
        <v>-0.01546912440462663</v>
      </c>
      <c r="L5314" s="35">
        <f>IF(ISNUMBER(K5314),EXP(K5314),"")</f>
        <v/>
      </c>
      <c r="M5314" s="18" t="inlineStr">
        <is>
          <t>every value from 0.01 to 30 in steps of 0.01</t>
        </is>
      </c>
      <c r="N5314" s="18" t="inlineStr">
        <is>
          <t>contents|small|distance_to_river_km</t>
        </is>
      </c>
    </row>
    <row r="5315">
      <c r="B5315" s="18" t="inlineStr">
        <is>
          <t>contents|small|distance_to_river_km|5.32</t>
        </is>
      </c>
      <c r="C5315" s="18" t="inlineStr">
        <is>
          <t>contents</t>
        </is>
      </c>
      <c r="D5315" s="18" t="inlineStr">
        <is>
          <t>small</t>
        </is>
      </c>
      <c r="E5315" s="18" t="inlineStr">
        <is>
          <t>distance_to_river_km</t>
        </is>
      </c>
      <c r="F5315" s="18" t="inlineStr">
        <is>
          <t>spline value</t>
        </is>
      </c>
      <c r="G5315" s="18" t="n"/>
      <c r="H5315" s="33" t="n">
        <v>5.32</v>
      </c>
      <c r="I5315" s="33" t="n"/>
      <c r="J5315" s="33" t="n"/>
      <c r="K5315" s="34" t="n">
        <v>-0.01557334337353923</v>
      </c>
      <c r="L5315" s="35">
        <f>IF(ISNUMBER(K5315),EXP(K5315),"")</f>
        <v/>
      </c>
      <c r="M5315" s="18" t="inlineStr">
        <is>
          <t>every value from 0.01 to 30 in steps of 0.01</t>
        </is>
      </c>
      <c r="N5315" s="18" t="inlineStr">
        <is>
          <t>contents|small|distance_to_river_km</t>
        </is>
      </c>
    </row>
    <row r="5316">
      <c r="B5316" s="18" t="inlineStr">
        <is>
          <t>contents|small|distance_to_river_km|5.33</t>
        </is>
      </c>
      <c r="C5316" s="18" t="inlineStr">
        <is>
          <t>contents</t>
        </is>
      </c>
      <c r="D5316" s="18" t="inlineStr">
        <is>
          <t>small</t>
        </is>
      </c>
      <c r="E5316" s="18" t="inlineStr">
        <is>
          <t>distance_to_river_km</t>
        </is>
      </c>
      <c r="F5316" s="18" t="inlineStr">
        <is>
          <t>spline value</t>
        </is>
      </c>
      <c r="G5316" s="18" t="n"/>
      <c r="H5316" s="33" t="n">
        <v>5.33</v>
      </c>
      <c r="I5316" s="33" t="n"/>
      <c r="J5316" s="33" t="n"/>
      <c r="K5316" s="34" t="n">
        <v>-0.01567789255882392</v>
      </c>
      <c r="L5316" s="35">
        <f>IF(ISNUMBER(K5316),EXP(K5316),"")</f>
        <v/>
      </c>
      <c r="M5316" s="18" t="inlineStr">
        <is>
          <t>every value from 0.01 to 30 in steps of 0.01</t>
        </is>
      </c>
      <c r="N5316" s="18" t="inlineStr">
        <is>
          <t>contents|small|distance_to_river_km</t>
        </is>
      </c>
    </row>
    <row r="5317">
      <c r="B5317" s="18" t="inlineStr">
        <is>
          <t>contents|small|distance_to_river_km|5.34</t>
        </is>
      </c>
      <c r="C5317" s="18" t="inlineStr">
        <is>
          <t>contents</t>
        </is>
      </c>
      <c r="D5317" s="18" t="inlineStr">
        <is>
          <t>small</t>
        </is>
      </c>
      <c r="E5317" s="18" t="inlineStr">
        <is>
          <t>distance_to_river_km</t>
        </is>
      </c>
      <c r="F5317" s="18" t="inlineStr">
        <is>
          <t>spline value</t>
        </is>
      </c>
      <c r="G5317" s="18" t="n"/>
      <c r="H5317" s="33" t="n">
        <v>5.34</v>
      </c>
      <c r="I5317" s="33" t="n"/>
      <c r="J5317" s="33" t="n"/>
      <c r="K5317" s="34" t="n">
        <v>-0.01578277168570543</v>
      </c>
      <c r="L5317" s="35">
        <f>IF(ISNUMBER(K5317),EXP(K5317),"")</f>
        <v/>
      </c>
      <c r="M5317" s="18" t="inlineStr">
        <is>
          <t>every value from 0.01 to 30 in steps of 0.01</t>
        </is>
      </c>
      <c r="N5317" s="18" t="inlineStr">
        <is>
          <t>contents|small|distance_to_river_km</t>
        </is>
      </c>
    </row>
    <row r="5318">
      <c r="B5318" s="18" t="inlineStr">
        <is>
          <t>contents|small|distance_to_river_km|5.35</t>
        </is>
      </c>
      <c r="C5318" s="18" t="inlineStr">
        <is>
          <t>contents</t>
        </is>
      </c>
      <c r="D5318" s="18" t="inlineStr">
        <is>
          <t>small</t>
        </is>
      </c>
      <c r="E5318" s="18" t="inlineStr">
        <is>
          <t>distance_to_river_km</t>
        </is>
      </c>
      <c r="F5318" s="18" t="inlineStr">
        <is>
          <t>spline value</t>
        </is>
      </c>
      <c r="G5318" s="18" t="n"/>
      <c r="H5318" s="33" t="n">
        <v>5.35</v>
      </c>
      <c r="I5318" s="33" t="n"/>
      <c r="J5318" s="33" t="n"/>
      <c r="K5318" s="34" t="n">
        <v>-0.01588798047940851</v>
      </c>
      <c r="L5318" s="35">
        <f>IF(ISNUMBER(K5318),EXP(K5318),"")</f>
        <v/>
      </c>
      <c r="M5318" s="18" t="inlineStr">
        <is>
          <t>every value from 0.01 to 30 in steps of 0.01</t>
        </is>
      </c>
      <c r="N5318" s="18" t="inlineStr">
        <is>
          <t>contents|small|distance_to_river_km</t>
        </is>
      </c>
    </row>
    <row r="5319">
      <c r="B5319" s="18" t="inlineStr">
        <is>
          <t>contents|small|distance_to_river_km|5.36</t>
        </is>
      </c>
      <c r="C5319" s="18" t="inlineStr">
        <is>
          <t>contents</t>
        </is>
      </c>
      <c r="D5319" s="18" t="inlineStr">
        <is>
          <t>small</t>
        </is>
      </c>
      <c r="E5319" s="18" t="inlineStr">
        <is>
          <t>distance_to_river_km</t>
        </is>
      </c>
      <c r="F5319" s="18" t="inlineStr">
        <is>
          <t>spline value</t>
        </is>
      </c>
      <c r="G5319" s="18" t="n"/>
      <c r="H5319" s="33" t="n">
        <v>5.36</v>
      </c>
      <c r="I5319" s="33" t="n"/>
      <c r="J5319" s="33" t="n"/>
      <c r="K5319" s="34" t="n">
        <v>-0.01599351866515789</v>
      </c>
      <c r="L5319" s="35">
        <f>IF(ISNUMBER(K5319),EXP(K5319),"")</f>
        <v/>
      </c>
      <c r="M5319" s="18" t="inlineStr">
        <is>
          <t>every value from 0.01 to 30 in steps of 0.01</t>
        </is>
      </c>
      <c r="N5319" s="18" t="inlineStr">
        <is>
          <t>contents|small|distance_to_river_km</t>
        </is>
      </c>
    </row>
    <row r="5320">
      <c r="B5320" s="18" t="inlineStr">
        <is>
          <t>contents|small|distance_to_river_km|5.37</t>
        </is>
      </c>
      <c r="C5320" s="18" t="inlineStr">
        <is>
          <t>contents</t>
        </is>
      </c>
      <c r="D5320" s="18" t="inlineStr">
        <is>
          <t>small</t>
        </is>
      </c>
      <c r="E5320" s="18" t="inlineStr">
        <is>
          <t>distance_to_river_km</t>
        </is>
      </c>
      <c r="F5320" s="18" t="inlineStr">
        <is>
          <t>spline value</t>
        </is>
      </c>
      <c r="G5320" s="18" t="n"/>
      <c r="H5320" s="33" t="n">
        <v>5.37</v>
      </c>
      <c r="I5320" s="33" t="n"/>
      <c r="J5320" s="33" t="n"/>
      <c r="K5320" s="34" t="n">
        <v>-0.01609938596817827</v>
      </c>
      <c r="L5320" s="35">
        <f>IF(ISNUMBER(K5320),EXP(K5320),"")</f>
        <v/>
      </c>
      <c r="M5320" s="18" t="inlineStr">
        <is>
          <t>every value from 0.01 to 30 in steps of 0.01</t>
        </is>
      </c>
      <c r="N5320" s="18" t="inlineStr">
        <is>
          <t>contents|small|distance_to_river_km</t>
        </is>
      </c>
    </row>
    <row r="5321">
      <c r="B5321" s="18" t="inlineStr">
        <is>
          <t>contents|small|distance_to_river_km|5.38</t>
        </is>
      </c>
      <c r="C5321" s="18" t="inlineStr">
        <is>
          <t>contents</t>
        </is>
      </c>
      <c r="D5321" s="18" t="inlineStr">
        <is>
          <t>small</t>
        </is>
      </c>
      <c r="E5321" s="18" t="inlineStr">
        <is>
          <t>distance_to_river_km</t>
        </is>
      </c>
      <c r="F5321" s="18" t="inlineStr">
        <is>
          <t>spline value</t>
        </is>
      </c>
      <c r="G5321" s="18" t="n"/>
      <c r="H5321" s="33" t="n">
        <v>5.38</v>
      </c>
      <c r="I5321" s="33" t="n"/>
      <c r="J5321" s="33" t="n"/>
      <c r="K5321" s="34" t="n">
        <v>-0.01620558211369443</v>
      </c>
      <c r="L5321" s="35">
        <f>IF(ISNUMBER(K5321),EXP(K5321),"")</f>
        <v/>
      </c>
      <c r="M5321" s="18" t="inlineStr">
        <is>
          <t>every value from 0.01 to 30 in steps of 0.01</t>
        </is>
      </c>
      <c r="N5321" s="18" t="inlineStr">
        <is>
          <t>contents|small|distance_to_river_km</t>
        </is>
      </c>
    </row>
    <row r="5322">
      <c r="B5322" s="18" t="inlineStr">
        <is>
          <t>contents|small|distance_to_river_km|5.39</t>
        </is>
      </c>
      <c r="C5322" s="18" t="inlineStr">
        <is>
          <t>contents</t>
        </is>
      </c>
      <c r="D5322" s="18" t="inlineStr">
        <is>
          <t>small</t>
        </is>
      </c>
      <c r="E5322" s="18" t="inlineStr">
        <is>
          <t>distance_to_river_km</t>
        </is>
      </c>
      <c r="F5322" s="18" t="inlineStr">
        <is>
          <t>spline value</t>
        </is>
      </c>
      <c r="G5322" s="18" t="n"/>
      <c r="H5322" s="33" t="n">
        <v>5.39</v>
      </c>
      <c r="I5322" s="33" t="n"/>
      <c r="J5322" s="33" t="n"/>
      <c r="K5322" s="34" t="n">
        <v>-0.01631210682693106</v>
      </c>
      <c r="L5322" s="35">
        <f>IF(ISNUMBER(K5322),EXP(K5322),"")</f>
        <v/>
      </c>
      <c r="M5322" s="18" t="inlineStr">
        <is>
          <t>every value from 0.01 to 30 in steps of 0.01</t>
        </is>
      </c>
      <c r="N5322" s="18" t="inlineStr">
        <is>
          <t>contents|small|distance_to_river_km</t>
        </is>
      </c>
    </row>
    <row r="5323">
      <c r="B5323" s="18" t="inlineStr">
        <is>
          <t>contents|small|distance_to_river_km|5.40</t>
        </is>
      </c>
      <c r="C5323" s="18" t="inlineStr">
        <is>
          <t>contents</t>
        </is>
      </c>
      <c r="D5323" s="18" t="inlineStr">
        <is>
          <t>small</t>
        </is>
      </c>
      <c r="E5323" s="18" t="inlineStr">
        <is>
          <t>distance_to_river_km</t>
        </is>
      </c>
      <c r="F5323" s="18" t="inlineStr">
        <is>
          <t>spline value</t>
        </is>
      </c>
      <c r="G5323" s="18" t="n"/>
      <c r="H5323" s="33" t="n">
        <v>5.4</v>
      </c>
      <c r="I5323" s="33" t="n"/>
      <c r="J5323" s="33" t="n"/>
      <c r="K5323" s="34" t="n">
        <v>-0.01641895983311292</v>
      </c>
      <c r="L5323" s="35">
        <f>IF(ISNUMBER(K5323),EXP(K5323),"")</f>
        <v/>
      </c>
      <c r="M5323" s="18" t="inlineStr">
        <is>
          <t>every value from 0.01 to 30 in steps of 0.01</t>
        </is>
      </c>
      <c r="N5323" s="18" t="inlineStr">
        <is>
          <t>contents|small|distance_to_river_km</t>
        </is>
      </c>
    </row>
    <row r="5324">
      <c r="B5324" s="18" t="inlineStr">
        <is>
          <t>contents|small|distance_to_river_km|5.41</t>
        </is>
      </c>
      <c r="C5324" s="18" t="inlineStr">
        <is>
          <t>contents</t>
        </is>
      </c>
      <c r="D5324" s="18" t="inlineStr">
        <is>
          <t>small</t>
        </is>
      </c>
      <c r="E5324" s="18" t="inlineStr">
        <is>
          <t>distance_to_river_km</t>
        </is>
      </c>
      <c r="F5324" s="18" t="inlineStr">
        <is>
          <t>spline value</t>
        </is>
      </c>
      <c r="G5324" s="18" t="n"/>
      <c r="H5324" s="33" t="n">
        <v>5.41</v>
      </c>
      <c r="I5324" s="33" t="n"/>
      <c r="J5324" s="33" t="n"/>
      <c r="K5324" s="34" t="n">
        <v>-0.01652614085746473</v>
      </c>
      <c r="L5324" s="35">
        <f>IF(ISNUMBER(K5324),EXP(K5324),"")</f>
        <v/>
      </c>
      <c r="M5324" s="18" t="inlineStr">
        <is>
          <t>every value from 0.01 to 30 in steps of 0.01</t>
        </is>
      </c>
      <c r="N5324" s="18" t="inlineStr">
        <is>
          <t>contents|small|distance_to_river_km</t>
        </is>
      </c>
    </row>
    <row r="5325">
      <c r="B5325" s="18" t="inlineStr">
        <is>
          <t>contents|small|distance_to_river_km|5.42</t>
        </is>
      </c>
      <c r="C5325" s="18" t="inlineStr">
        <is>
          <t>contents</t>
        </is>
      </c>
      <c r="D5325" s="18" t="inlineStr">
        <is>
          <t>small</t>
        </is>
      </c>
      <c r="E5325" s="18" t="inlineStr">
        <is>
          <t>distance_to_river_km</t>
        </is>
      </c>
      <c r="F5325" s="18" t="inlineStr">
        <is>
          <t>spline value</t>
        </is>
      </c>
      <c r="G5325" s="18" t="n"/>
      <c r="H5325" s="33" t="n">
        <v>5.42</v>
      </c>
      <c r="I5325" s="33" t="n"/>
      <c r="J5325" s="33" t="n"/>
      <c r="K5325" s="34" t="n">
        <v>-0.01663364962521122</v>
      </c>
      <c r="L5325" s="35">
        <f>IF(ISNUMBER(K5325),EXP(K5325),"")</f>
        <v/>
      </c>
      <c r="M5325" s="18" t="inlineStr">
        <is>
          <t>every value from 0.01 to 30 in steps of 0.01</t>
        </is>
      </c>
      <c r="N5325" s="18" t="inlineStr">
        <is>
          <t>contents|small|distance_to_river_km</t>
        </is>
      </c>
    </row>
    <row r="5326">
      <c r="B5326" s="18" t="inlineStr">
        <is>
          <t>contents|small|distance_to_river_km|5.43</t>
        </is>
      </c>
      <c r="C5326" s="18" t="inlineStr">
        <is>
          <t>contents</t>
        </is>
      </c>
      <c r="D5326" s="18" t="inlineStr">
        <is>
          <t>small</t>
        </is>
      </c>
      <c r="E5326" s="18" t="inlineStr">
        <is>
          <t>distance_to_river_km</t>
        </is>
      </c>
      <c r="F5326" s="18" t="inlineStr">
        <is>
          <t>spline value</t>
        </is>
      </c>
      <c r="G5326" s="18" t="n"/>
      <c r="H5326" s="33" t="n">
        <v>5.43</v>
      </c>
      <c r="I5326" s="33" t="n"/>
      <c r="J5326" s="33" t="n"/>
      <c r="K5326" s="34" t="n">
        <v>-0.01674148586157712</v>
      </c>
      <c r="L5326" s="35">
        <f>IF(ISNUMBER(K5326),EXP(K5326),"")</f>
        <v/>
      </c>
      <c r="M5326" s="18" t="inlineStr">
        <is>
          <t>every value from 0.01 to 30 in steps of 0.01</t>
        </is>
      </c>
      <c r="N5326" s="18" t="inlineStr">
        <is>
          <t>contents|small|distance_to_river_km</t>
        </is>
      </c>
    </row>
    <row r="5327">
      <c r="B5327" s="18" t="inlineStr">
        <is>
          <t>contents|small|distance_to_river_km|5.44</t>
        </is>
      </c>
      <c r="C5327" s="18" t="inlineStr">
        <is>
          <t>contents</t>
        </is>
      </c>
      <c r="D5327" s="18" t="inlineStr">
        <is>
          <t>small</t>
        </is>
      </c>
      <c r="E5327" s="18" t="inlineStr">
        <is>
          <t>distance_to_river_km</t>
        </is>
      </c>
      <c r="F5327" s="18" t="inlineStr">
        <is>
          <t>spline value</t>
        </is>
      </c>
      <c r="G5327" s="18" t="n"/>
      <c r="H5327" s="33" t="n">
        <v>5.44</v>
      </c>
      <c r="I5327" s="33" t="n"/>
      <c r="J5327" s="33" t="n"/>
      <c r="K5327" s="34" t="n">
        <v>-0.01684964929178718</v>
      </c>
      <c r="L5327" s="35">
        <f>IF(ISNUMBER(K5327),EXP(K5327),"")</f>
        <v/>
      </c>
      <c r="M5327" s="18" t="inlineStr">
        <is>
          <t>every value from 0.01 to 30 in steps of 0.01</t>
        </is>
      </c>
      <c r="N5327" s="18" t="inlineStr">
        <is>
          <t>contents|small|distance_to_river_km</t>
        </is>
      </c>
    </row>
    <row r="5328">
      <c r="B5328" s="18" t="inlineStr">
        <is>
          <t>contents|small|distance_to_river_km|5.45</t>
        </is>
      </c>
      <c r="C5328" s="18" t="inlineStr">
        <is>
          <t>contents</t>
        </is>
      </c>
      <c r="D5328" s="18" t="inlineStr">
        <is>
          <t>small</t>
        </is>
      </c>
      <c r="E5328" s="18" t="inlineStr">
        <is>
          <t>distance_to_river_km</t>
        </is>
      </c>
      <c r="F5328" s="18" t="inlineStr">
        <is>
          <t>spline value</t>
        </is>
      </c>
      <c r="G5328" s="18" t="n"/>
      <c r="H5328" s="33" t="n">
        <v>5.45</v>
      </c>
      <c r="I5328" s="33" t="n"/>
      <c r="J5328" s="33" t="n"/>
      <c r="K5328" s="34" t="n">
        <v>-0.0169581396410661</v>
      </c>
      <c r="L5328" s="35">
        <f>IF(ISNUMBER(K5328),EXP(K5328),"")</f>
        <v/>
      </c>
      <c r="M5328" s="18" t="inlineStr">
        <is>
          <t>every value from 0.01 to 30 in steps of 0.01</t>
        </is>
      </c>
      <c r="N5328" s="18" t="inlineStr">
        <is>
          <t>contents|small|distance_to_river_km</t>
        </is>
      </c>
    </row>
    <row r="5329">
      <c r="B5329" s="18" t="inlineStr">
        <is>
          <t>contents|small|distance_to_river_km|5.46</t>
        </is>
      </c>
      <c r="C5329" s="18" t="inlineStr">
        <is>
          <t>contents</t>
        </is>
      </c>
      <c r="D5329" s="18" t="inlineStr">
        <is>
          <t>small</t>
        </is>
      </c>
      <c r="E5329" s="18" t="inlineStr">
        <is>
          <t>distance_to_river_km</t>
        </is>
      </c>
      <c r="F5329" s="18" t="inlineStr">
        <is>
          <t>spline value</t>
        </is>
      </c>
      <c r="G5329" s="18" t="n"/>
      <c r="H5329" s="33" t="n">
        <v>5.46</v>
      </c>
      <c r="I5329" s="33" t="n"/>
      <c r="J5329" s="33" t="n"/>
      <c r="K5329" s="34" t="n">
        <v>-0.01706695663463864</v>
      </c>
      <c r="L5329" s="35">
        <f>IF(ISNUMBER(K5329),EXP(K5329),"")</f>
        <v/>
      </c>
      <c r="M5329" s="18" t="inlineStr">
        <is>
          <t>every value from 0.01 to 30 in steps of 0.01</t>
        </is>
      </c>
      <c r="N5329" s="18" t="inlineStr">
        <is>
          <t>contents|small|distance_to_river_km</t>
        </is>
      </c>
    </row>
    <row r="5330">
      <c r="B5330" s="18" t="inlineStr">
        <is>
          <t>contents|small|distance_to_river_km|5.47</t>
        </is>
      </c>
      <c r="C5330" s="18" t="inlineStr">
        <is>
          <t>contents</t>
        </is>
      </c>
      <c r="D5330" s="18" t="inlineStr">
        <is>
          <t>small</t>
        </is>
      </c>
      <c r="E5330" s="18" t="inlineStr">
        <is>
          <t>distance_to_river_km</t>
        </is>
      </c>
      <c r="F5330" s="18" t="inlineStr">
        <is>
          <t>spline value</t>
        </is>
      </c>
      <c r="G5330" s="18" t="n"/>
      <c r="H5330" s="33" t="n">
        <v>5.47</v>
      </c>
      <c r="I5330" s="33" t="n"/>
      <c r="J5330" s="33" t="n"/>
      <c r="K5330" s="34" t="n">
        <v>-0.01717609999772951</v>
      </c>
      <c r="L5330" s="35">
        <f>IF(ISNUMBER(K5330),EXP(K5330),"")</f>
        <v/>
      </c>
      <c r="M5330" s="18" t="inlineStr">
        <is>
          <t>every value from 0.01 to 30 in steps of 0.01</t>
        </is>
      </c>
      <c r="N5330" s="18" t="inlineStr">
        <is>
          <t>contents|small|distance_to_river_km</t>
        </is>
      </c>
    </row>
    <row r="5331">
      <c r="B5331" s="18" t="inlineStr">
        <is>
          <t>contents|small|distance_to_river_km|5.48</t>
        </is>
      </c>
      <c r="C5331" s="18" t="inlineStr">
        <is>
          <t>contents</t>
        </is>
      </c>
      <c r="D5331" s="18" t="inlineStr">
        <is>
          <t>small</t>
        </is>
      </c>
      <c r="E5331" s="18" t="inlineStr">
        <is>
          <t>distance_to_river_km</t>
        </is>
      </c>
      <c r="F5331" s="18" t="inlineStr">
        <is>
          <t>spline value</t>
        </is>
      </c>
      <c r="G5331" s="18" t="n"/>
      <c r="H5331" s="33" t="n">
        <v>5.48</v>
      </c>
      <c r="I5331" s="33" t="n"/>
      <c r="J5331" s="33" t="n"/>
      <c r="K5331" s="34" t="n">
        <v>-0.01728556945556348</v>
      </c>
      <c r="L5331" s="35">
        <f>IF(ISNUMBER(K5331),EXP(K5331),"")</f>
        <v/>
      </c>
      <c r="M5331" s="18" t="inlineStr">
        <is>
          <t>every value from 0.01 to 30 in steps of 0.01</t>
        </is>
      </c>
      <c r="N5331" s="18" t="inlineStr">
        <is>
          <t>contents|small|distance_to_river_km</t>
        </is>
      </c>
    </row>
    <row r="5332">
      <c r="B5332" s="18" t="inlineStr">
        <is>
          <t>contents|small|distance_to_river_km|5.49</t>
        </is>
      </c>
      <c r="C5332" s="18" t="inlineStr">
        <is>
          <t>contents</t>
        </is>
      </c>
      <c r="D5332" s="18" t="inlineStr">
        <is>
          <t>small</t>
        </is>
      </c>
      <c r="E5332" s="18" t="inlineStr">
        <is>
          <t>distance_to_river_km</t>
        </is>
      </c>
      <c r="F5332" s="18" t="inlineStr">
        <is>
          <t>spline value</t>
        </is>
      </c>
      <c r="G5332" s="18" t="n"/>
      <c r="H5332" s="33" t="n">
        <v>5.49</v>
      </c>
      <c r="I5332" s="33" t="n"/>
      <c r="J5332" s="33" t="n"/>
      <c r="K5332" s="34" t="n">
        <v>-0.01739536473336523</v>
      </c>
      <c r="L5332" s="35">
        <f>IF(ISNUMBER(K5332),EXP(K5332),"")</f>
        <v/>
      </c>
      <c r="M5332" s="18" t="inlineStr">
        <is>
          <t>every value from 0.01 to 30 in steps of 0.01</t>
        </is>
      </c>
      <c r="N5332" s="18" t="inlineStr">
        <is>
          <t>contents|small|distance_to_river_km</t>
        </is>
      </c>
    </row>
    <row r="5333">
      <c r="B5333" s="18" t="inlineStr">
        <is>
          <t>contents|small|distance_to_river_km|5.50</t>
        </is>
      </c>
      <c r="C5333" s="18" t="inlineStr">
        <is>
          <t>contents</t>
        </is>
      </c>
      <c r="D5333" s="18" t="inlineStr">
        <is>
          <t>small</t>
        </is>
      </c>
      <c r="E5333" s="18" t="inlineStr">
        <is>
          <t>distance_to_river_km</t>
        </is>
      </c>
      <c r="F5333" s="18" t="inlineStr">
        <is>
          <t>spline value</t>
        </is>
      </c>
      <c r="G5333" s="18" t="n"/>
      <c r="H5333" s="33" t="n">
        <v>5.5</v>
      </c>
      <c r="I5333" s="33" t="n"/>
      <c r="J5333" s="33" t="n"/>
      <c r="K5333" s="34" t="n">
        <v>-0.01750548555635953</v>
      </c>
      <c r="L5333" s="35">
        <f>IF(ISNUMBER(K5333),EXP(K5333),"")</f>
        <v/>
      </c>
      <c r="M5333" s="18" t="inlineStr">
        <is>
          <t>every value from 0.01 to 30 in steps of 0.01</t>
        </is>
      </c>
      <c r="N5333" s="18" t="inlineStr">
        <is>
          <t>contents|small|distance_to_river_km</t>
        </is>
      </c>
    </row>
    <row r="5334">
      <c r="B5334" s="18" t="inlineStr">
        <is>
          <t>contents|small|distance_to_river_km|5.51</t>
        </is>
      </c>
      <c r="C5334" s="18" t="inlineStr">
        <is>
          <t>contents</t>
        </is>
      </c>
      <c r="D5334" s="18" t="inlineStr">
        <is>
          <t>small</t>
        </is>
      </c>
      <c r="E5334" s="18" t="inlineStr">
        <is>
          <t>distance_to_river_km</t>
        </is>
      </c>
      <c r="F5334" s="18" t="inlineStr">
        <is>
          <t>spline value</t>
        </is>
      </c>
      <c r="G5334" s="18" t="n"/>
      <c r="H5334" s="33" t="n">
        <v>5.51</v>
      </c>
      <c r="I5334" s="33" t="n"/>
      <c r="J5334" s="33" t="n"/>
      <c r="K5334" s="34" t="n">
        <v>-0.01761593164977108</v>
      </c>
      <c r="L5334" s="35">
        <f>IF(ISNUMBER(K5334),EXP(K5334),"")</f>
        <v/>
      </c>
      <c r="M5334" s="18" t="inlineStr">
        <is>
          <t>every value from 0.01 to 30 in steps of 0.01</t>
        </is>
      </c>
      <c r="N5334" s="18" t="inlineStr">
        <is>
          <t>contents|small|distance_to_river_km</t>
        </is>
      </c>
    </row>
    <row r="5335">
      <c r="B5335" s="18" t="inlineStr">
        <is>
          <t>contents|small|distance_to_river_km|5.52</t>
        </is>
      </c>
      <c r="C5335" s="18" t="inlineStr">
        <is>
          <t>contents</t>
        </is>
      </c>
      <c r="D5335" s="18" t="inlineStr">
        <is>
          <t>small</t>
        </is>
      </c>
      <c r="E5335" s="18" t="inlineStr">
        <is>
          <t>distance_to_river_km</t>
        </is>
      </c>
      <c r="F5335" s="18" t="inlineStr">
        <is>
          <t>spline value</t>
        </is>
      </c>
      <c r="G5335" s="18" t="n"/>
      <c r="H5335" s="33" t="n">
        <v>5.52</v>
      </c>
      <c r="I5335" s="33" t="n"/>
      <c r="J5335" s="33" t="n"/>
      <c r="K5335" s="34" t="n">
        <v>-0.01772670273882464</v>
      </c>
      <c r="L5335" s="35">
        <f>IF(ISNUMBER(K5335),EXP(K5335),"")</f>
        <v/>
      </c>
      <c r="M5335" s="18" t="inlineStr">
        <is>
          <t>every value from 0.01 to 30 in steps of 0.01</t>
        </is>
      </c>
      <c r="N5335" s="18" t="inlineStr">
        <is>
          <t>contents|small|distance_to_river_km</t>
        </is>
      </c>
    </row>
    <row r="5336">
      <c r="B5336" s="18" t="inlineStr">
        <is>
          <t>contents|small|distance_to_river_km|5.53</t>
        </is>
      </c>
      <c r="C5336" s="18" t="inlineStr">
        <is>
          <t>contents</t>
        </is>
      </c>
      <c r="D5336" s="18" t="inlineStr">
        <is>
          <t>small</t>
        </is>
      </c>
      <c r="E5336" s="18" t="inlineStr">
        <is>
          <t>distance_to_river_km</t>
        </is>
      </c>
      <c r="F5336" s="18" t="inlineStr">
        <is>
          <t>spline value</t>
        </is>
      </c>
      <c r="G5336" s="18" t="n"/>
      <c r="H5336" s="33" t="n">
        <v>5.53</v>
      </c>
      <c r="I5336" s="33" t="n"/>
      <c r="J5336" s="33" t="n"/>
      <c r="K5336" s="34" t="n">
        <v>-0.01783779854874494</v>
      </c>
      <c r="L5336" s="35">
        <f>IF(ISNUMBER(K5336),EXP(K5336),"")</f>
        <v/>
      </c>
      <c r="M5336" s="18" t="inlineStr">
        <is>
          <t>every value from 0.01 to 30 in steps of 0.01</t>
        </is>
      </c>
      <c r="N5336" s="18" t="inlineStr">
        <is>
          <t>contents|small|distance_to_river_km</t>
        </is>
      </c>
    </row>
    <row r="5337">
      <c r="B5337" s="18" t="inlineStr">
        <is>
          <t>contents|small|distance_to_river_km|5.54</t>
        </is>
      </c>
      <c r="C5337" s="18" t="inlineStr">
        <is>
          <t>contents</t>
        </is>
      </c>
      <c r="D5337" s="18" t="inlineStr">
        <is>
          <t>small</t>
        </is>
      </c>
      <c r="E5337" s="18" t="inlineStr">
        <is>
          <t>distance_to_river_km</t>
        </is>
      </c>
      <c r="F5337" s="18" t="inlineStr">
        <is>
          <t>spline value</t>
        </is>
      </c>
      <c r="G5337" s="18" t="n"/>
      <c r="H5337" s="33" t="n">
        <v>5.54</v>
      </c>
      <c r="I5337" s="33" t="n"/>
      <c r="J5337" s="33" t="n"/>
      <c r="K5337" s="34" t="n">
        <v>-0.01794921880475669</v>
      </c>
      <c r="L5337" s="35">
        <f>IF(ISNUMBER(K5337),EXP(K5337),"")</f>
        <v/>
      </c>
      <c r="M5337" s="18" t="inlineStr">
        <is>
          <t>every value from 0.01 to 30 in steps of 0.01</t>
        </is>
      </c>
      <c r="N5337" s="18" t="inlineStr">
        <is>
          <t>contents|small|distance_to_river_km</t>
        </is>
      </c>
    </row>
    <row r="5338">
      <c r="B5338" s="18" t="inlineStr">
        <is>
          <t>contents|small|distance_to_river_km|5.55</t>
        </is>
      </c>
      <c r="C5338" s="18" t="inlineStr">
        <is>
          <t>contents</t>
        </is>
      </c>
      <c r="D5338" s="18" t="inlineStr">
        <is>
          <t>small</t>
        </is>
      </c>
      <c r="E5338" s="18" t="inlineStr">
        <is>
          <t>distance_to_river_km</t>
        </is>
      </c>
      <c r="F5338" s="18" t="inlineStr">
        <is>
          <t>spline value</t>
        </is>
      </c>
      <c r="G5338" s="18" t="n"/>
      <c r="H5338" s="33" t="n">
        <v>5.55</v>
      </c>
      <c r="I5338" s="33" t="n"/>
      <c r="J5338" s="33" t="n"/>
      <c r="K5338" s="34" t="n">
        <v>-0.01806096323208464</v>
      </c>
      <c r="L5338" s="35">
        <f>IF(ISNUMBER(K5338),EXP(K5338),"")</f>
        <v/>
      </c>
      <c r="M5338" s="18" t="inlineStr">
        <is>
          <t>every value from 0.01 to 30 in steps of 0.01</t>
        </is>
      </c>
      <c r="N5338" s="18" t="inlineStr">
        <is>
          <t>contents|small|distance_to_river_km</t>
        </is>
      </c>
    </row>
    <row r="5339">
      <c r="B5339" s="18" t="inlineStr">
        <is>
          <t>contents|small|distance_to_river_km|5.56</t>
        </is>
      </c>
      <c r="C5339" s="18" t="inlineStr">
        <is>
          <t>contents</t>
        </is>
      </c>
      <c r="D5339" s="18" t="inlineStr">
        <is>
          <t>small</t>
        </is>
      </c>
      <c r="E5339" s="18" t="inlineStr">
        <is>
          <t>distance_to_river_km</t>
        </is>
      </c>
      <c r="F5339" s="18" t="inlineStr">
        <is>
          <t>spline value</t>
        </is>
      </c>
      <c r="G5339" s="18" t="n"/>
      <c r="H5339" s="33" t="n">
        <v>5.56</v>
      </c>
      <c r="I5339" s="33" t="n"/>
      <c r="J5339" s="33" t="n"/>
      <c r="K5339" s="34" t="n">
        <v>-0.01817303155595352</v>
      </c>
      <c r="L5339" s="35">
        <f>IF(ISNUMBER(K5339),EXP(K5339),"")</f>
        <v/>
      </c>
      <c r="M5339" s="18" t="inlineStr">
        <is>
          <t>every value from 0.01 to 30 in steps of 0.01</t>
        </is>
      </c>
      <c r="N5339" s="18" t="inlineStr">
        <is>
          <t>contents|small|distance_to_river_km</t>
        </is>
      </c>
    </row>
    <row r="5340">
      <c r="B5340" s="18" t="inlineStr">
        <is>
          <t>contents|small|distance_to_river_km|5.57</t>
        </is>
      </c>
      <c r="C5340" s="18" t="inlineStr">
        <is>
          <t>contents</t>
        </is>
      </c>
      <c r="D5340" s="18" t="inlineStr">
        <is>
          <t>small</t>
        </is>
      </c>
      <c r="E5340" s="18" t="inlineStr">
        <is>
          <t>distance_to_river_km</t>
        </is>
      </c>
      <c r="F5340" s="18" t="inlineStr">
        <is>
          <t>spline value</t>
        </is>
      </c>
      <c r="G5340" s="18" t="n"/>
      <c r="H5340" s="33" t="n">
        <v>5.57</v>
      </c>
      <c r="I5340" s="33" t="n"/>
      <c r="J5340" s="33" t="n"/>
      <c r="K5340" s="34" t="n">
        <v>-0.01828542350158807</v>
      </c>
      <c r="L5340" s="35">
        <f>IF(ISNUMBER(K5340),EXP(K5340),"")</f>
        <v/>
      </c>
      <c r="M5340" s="18" t="inlineStr">
        <is>
          <t>every value from 0.01 to 30 in steps of 0.01</t>
        </is>
      </c>
      <c r="N5340" s="18" t="inlineStr">
        <is>
          <t>contents|small|distance_to_river_km</t>
        </is>
      </c>
    </row>
    <row r="5341">
      <c r="B5341" s="18" t="inlineStr">
        <is>
          <t>contents|small|distance_to_river_km|5.58</t>
        </is>
      </c>
      <c r="C5341" s="18" t="inlineStr">
        <is>
          <t>contents</t>
        </is>
      </c>
      <c r="D5341" s="18" t="inlineStr">
        <is>
          <t>small</t>
        </is>
      </c>
      <c r="E5341" s="18" t="inlineStr">
        <is>
          <t>distance_to_river_km</t>
        </is>
      </c>
      <c r="F5341" s="18" t="inlineStr">
        <is>
          <t>spline value</t>
        </is>
      </c>
      <c r="G5341" s="18" t="n"/>
      <c r="H5341" s="33" t="n">
        <v>5.58</v>
      </c>
      <c r="I5341" s="33" t="n"/>
      <c r="J5341" s="33" t="n"/>
      <c r="K5341" s="34" t="n">
        <v>-0.018398138794213</v>
      </c>
      <c r="L5341" s="35">
        <f>IF(ISNUMBER(K5341),EXP(K5341),"")</f>
        <v/>
      </c>
      <c r="M5341" s="18" t="inlineStr">
        <is>
          <t>every value from 0.01 to 30 in steps of 0.01</t>
        </is>
      </c>
      <c r="N5341" s="18" t="inlineStr">
        <is>
          <t>contents|small|distance_to_river_km</t>
        </is>
      </c>
    </row>
    <row r="5342">
      <c r="B5342" s="18" t="inlineStr">
        <is>
          <t>contents|small|distance_to_river_km|5.59</t>
        </is>
      </c>
      <c r="C5342" s="18" t="inlineStr">
        <is>
          <t>contents</t>
        </is>
      </c>
      <c r="D5342" s="18" t="inlineStr">
        <is>
          <t>small</t>
        </is>
      </c>
      <c r="E5342" s="18" t="inlineStr">
        <is>
          <t>distance_to_river_km</t>
        </is>
      </c>
      <c r="F5342" s="18" t="inlineStr">
        <is>
          <t>spline value</t>
        </is>
      </c>
      <c r="G5342" s="18" t="n"/>
      <c r="H5342" s="33" t="n">
        <v>5.59</v>
      </c>
      <c r="I5342" s="33" t="n"/>
      <c r="J5342" s="33" t="n"/>
      <c r="K5342" s="34" t="n">
        <v>-0.01851117715905304</v>
      </c>
      <c r="L5342" s="35">
        <f>IF(ISNUMBER(K5342),EXP(K5342),"")</f>
        <v/>
      </c>
      <c r="M5342" s="18" t="inlineStr">
        <is>
          <t>every value from 0.01 to 30 in steps of 0.01</t>
        </is>
      </c>
      <c r="N5342" s="18" t="inlineStr">
        <is>
          <t>contents|small|distance_to_river_km</t>
        </is>
      </c>
    </row>
    <row r="5343">
      <c r="B5343" s="18" t="inlineStr">
        <is>
          <t>contents|small|distance_to_river_km|5.60</t>
        </is>
      </c>
      <c r="C5343" s="18" t="inlineStr">
        <is>
          <t>contents</t>
        </is>
      </c>
      <c r="D5343" s="18" t="inlineStr">
        <is>
          <t>small</t>
        </is>
      </c>
      <c r="E5343" s="18" t="inlineStr">
        <is>
          <t>distance_to_river_km</t>
        </is>
      </c>
      <c r="F5343" s="18" t="inlineStr">
        <is>
          <t>spline value</t>
        </is>
      </c>
      <c r="G5343" s="18" t="n"/>
      <c r="H5343" s="33" t="n">
        <v>5.6</v>
      </c>
      <c r="I5343" s="33" t="n"/>
      <c r="J5343" s="33" t="n"/>
      <c r="K5343" s="34" t="n">
        <v>-0.01862453832133294</v>
      </c>
      <c r="L5343" s="35">
        <f>IF(ISNUMBER(K5343),EXP(K5343),"")</f>
        <v/>
      </c>
      <c r="M5343" s="18" t="inlineStr">
        <is>
          <t>every value from 0.01 to 30 in steps of 0.01</t>
        </is>
      </c>
      <c r="N5343" s="18" t="inlineStr">
        <is>
          <t>contents|small|distance_to_river_km</t>
        </is>
      </c>
    </row>
    <row r="5344">
      <c r="B5344" s="18" t="inlineStr">
        <is>
          <t>contents|small|distance_to_river_km|5.61</t>
        </is>
      </c>
      <c r="C5344" s="18" t="inlineStr">
        <is>
          <t>contents</t>
        </is>
      </c>
      <c r="D5344" s="18" t="inlineStr">
        <is>
          <t>small</t>
        </is>
      </c>
      <c r="E5344" s="18" t="inlineStr">
        <is>
          <t>distance_to_river_km</t>
        </is>
      </c>
      <c r="F5344" s="18" t="inlineStr">
        <is>
          <t>spline value</t>
        </is>
      </c>
      <c r="G5344" s="18" t="n"/>
      <c r="H5344" s="33" t="n">
        <v>5.61</v>
      </c>
      <c r="I5344" s="33" t="n"/>
      <c r="J5344" s="33" t="n"/>
      <c r="K5344" s="34" t="n">
        <v>-0.01873822200627744</v>
      </c>
      <c r="L5344" s="35">
        <f>IF(ISNUMBER(K5344),EXP(K5344),"")</f>
        <v/>
      </c>
      <c r="M5344" s="18" t="inlineStr">
        <is>
          <t>every value from 0.01 to 30 in steps of 0.01</t>
        </is>
      </c>
      <c r="N5344" s="18" t="inlineStr">
        <is>
          <t>contents|small|distance_to_river_km</t>
        </is>
      </c>
    </row>
    <row r="5345">
      <c r="B5345" s="18" t="inlineStr">
        <is>
          <t>contents|small|distance_to_river_km|5.62</t>
        </is>
      </c>
      <c r="C5345" s="18" t="inlineStr">
        <is>
          <t>contents</t>
        </is>
      </c>
      <c r="D5345" s="18" t="inlineStr">
        <is>
          <t>small</t>
        </is>
      </c>
      <c r="E5345" s="18" t="inlineStr">
        <is>
          <t>distance_to_river_km</t>
        </is>
      </c>
      <c r="F5345" s="18" t="inlineStr">
        <is>
          <t>spline value</t>
        </is>
      </c>
      <c r="G5345" s="18" t="n"/>
      <c r="H5345" s="33" t="n">
        <v>5.62</v>
      </c>
      <c r="I5345" s="33" t="n"/>
      <c r="J5345" s="33" t="n"/>
      <c r="K5345" s="34" t="n">
        <v>-0.01885222793911124</v>
      </c>
      <c r="L5345" s="35">
        <f>IF(ISNUMBER(K5345),EXP(K5345),"")</f>
        <v/>
      </c>
      <c r="M5345" s="18" t="inlineStr">
        <is>
          <t>every value from 0.01 to 30 in steps of 0.01</t>
        </is>
      </c>
      <c r="N5345" s="18" t="inlineStr">
        <is>
          <t>contents|small|distance_to_river_km</t>
        </is>
      </c>
    </row>
    <row r="5346">
      <c r="B5346" s="18" t="inlineStr">
        <is>
          <t>contents|small|distance_to_river_km|5.63</t>
        </is>
      </c>
      <c r="C5346" s="18" t="inlineStr">
        <is>
          <t>contents</t>
        </is>
      </c>
      <c r="D5346" s="18" t="inlineStr">
        <is>
          <t>small</t>
        </is>
      </c>
      <c r="E5346" s="18" t="inlineStr">
        <is>
          <t>distance_to_river_km</t>
        </is>
      </c>
      <c r="F5346" s="18" t="inlineStr">
        <is>
          <t>spline value</t>
        </is>
      </c>
      <c r="G5346" s="18" t="n"/>
      <c r="H5346" s="33" t="n">
        <v>5.63</v>
      </c>
      <c r="I5346" s="33" t="n"/>
      <c r="J5346" s="33" t="n"/>
      <c r="K5346" s="34" t="n">
        <v>-0.01896655584505909</v>
      </c>
      <c r="L5346" s="35">
        <f>IF(ISNUMBER(K5346),EXP(K5346),"")</f>
        <v/>
      </c>
      <c r="M5346" s="18" t="inlineStr">
        <is>
          <t>every value from 0.01 to 30 in steps of 0.01</t>
        </is>
      </c>
      <c r="N5346" s="18" t="inlineStr">
        <is>
          <t>contents|small|distance_to_river_km</t>
        </is>
      </c>
    </row>
    <row r="5347">
      <c r="B5347" s="18" t="inlineStr">
        <is>
          <t>contents|small|distance_to_river_km|5.64</t>
        </is>
      </c>
      <c r="C5347" s="18" t="inlineStr">
        <is>
          <t>contents</t>
        </is>
      </c>
      <c r="D5347" s="18" t="inlineStr">
        <is>
          <t>small</t>
        </is>
      </c>
      <c r="E5347" s="18" t="inlineStr">
        <is>
          <t>distance_to_river_km</t>
        </is>
      </c>
      <c r="F5347" s="18" t="inlineStr">
        <is>
          <t>spline value</t>
        </is>
      </c>
      <c r="G5347" s="18" t="n"/>
      <c r="H5347" s="33" t="n">
        <v>5.64</v>
      </c>
      <c r="I5347" s="33" t="n"/>
      <c r="J5347" s="33" t="n"/>
      <c r="K5347" s="34" t="n">
        <v>-0.01908120544934572</v>
      </c>
      <c r="L5347" s="35">
        <f>IF(ISNUMBER(K5347),EXP(K5347),"")</f>
        <v/>
      </c>
      <c r="M5347" s="18" t="inlineStr">
        <is>
          <t>every value from 0.01 to 30 in steps of 0.01</t>
        </is>
      </c>
      <c r="N5347" s="18" t="inlineStr">
        <is>
          <t>contents|small|distance_to_river_km</t>
        </is>
      </c>
    </row>
    <row r="5348">
      <c r="B5348" s="18" t="inlineStr">
        <is>
          <t>contents|small|distance_to_river_km|5.65</t>
        </is>
      </c>
      <c r="C5348" s="18" t="inlineStr">
        <is>
          <t>contents</t>
        </is>
      </c>
      <c r="D5348" s="18" t="inlineStr">
        <is>
          <t>small</t>
        </is>
      </c>
      <c r="E5348" s="18" t="inlineStr">
        <is>
          <t>distance_to_river_km</t>
        </is>
      </c>
      <c r="F5348" s="18" t="inlineStr">
        <is>
          <t>spline value</t>
        </is>
      </c>
      <c r="G5348" s="18" t="n"/>
      <c r="H5348" s="33" t="n">
        <v>5.65</v>
      </c>
      <c r="I5348" s="33" t="n"/>
      <c r="J5348" s="33" t="n"/>
      <c r="K5348" s="34" t="n">
        <v>-0.01919617647719589</v>
      </c>
      <c r="L5348" s="35">
        <f>IF(ISNUMBER(K5348),EXP(K5348),"")</f>
        <v/>
      </c>
      <c r="M5348" s="18" t="inlineStr">
        <is>
          <t>every value from 0.01 to 30 in steps of 0.01</t>
        </is>
      </c>
      <c r="N5348" s="18" t="inlineStr">
        <is>
          <t>contents|small|distance_to_river_km</t>
        </is>
      </c>
    </row>
    <row r="5349">
      <c r="B5349" s="18" t="inlineStr">
        <is>
          <t>contents|small|distance_to_river_km|5.66</t>
        </is>
      </c>
      <c r="C5349" s="18" t="inlineStr">
        <is>
          <t>contents</t>
        </is>
      </c>
      <c r="D5349" s="18" t="inlineStr">
        <is>
          <t>small</t>
        </is>
      </c>
      <c r="E5349" s="18" t="inlineStr">
        <is>
          <t>distance_to_river_km</t>
        </is>
      </c>
      <c r="F5349" s="18" t="inlineStr">
        <is>
          <t>spline value</t>
        </is>
      </c>
      <c r="G5349" s="18" t="n"/>
      <c r="H5349" s="33" t="n">
        <v>5.66</v>
      </c>
      <c r="I5349" s="33" t="n"/>
      <c r="J5349" s="33" t="n"/>
      <c r="K5349" s="34" t="n">
        <v>-0.01931146865383428</v>
      </c>
      <c r="L5349" s="35">
        <f>IF(ISNUMBER(K5349),EXP(K5349),"")</f>
        <v/>
      </c>
      <c r="M5349" s="18" t="inlineStr">
        <is>
          <t>every value from 0.01 to 30 in steps of 0.01</t>
        </is>
      </c>
      <c r="N5349" s="18" t="inlineStr">
        <is>
          <t>contents|small|distance_to_river_km</t>
        </is>
      </c>
    </row>
    <row r="5350">
      <c r="B5350" s="18" t="inlineStr">
        <is>
          <t>contents|small|distance_to_river_km|5.67</t>
        </is>
      </c>
      <c r="C5350" s="18" t="inlineStr">
        <is>
          <t>contents</t>
        </is>
      </c>
      <c r="D5350" s="18" t="inlineStr">
        <is>
          <t>small</t>
        </is>
      </c>
      <c r="E5350" s="18" t="inlineStr">
        <is>
          <t>distance_to_river_km</t>
        </is>
      </c>
      <c r="F5350" s="18" t="inlineStr">
        <is>
          <t>spline value</t>
        </is>
      </c>
      <c r="G5350" s="18" t="n"/>
      <c r="H5350" s="33" t="n">
        <v>5.67</v>
      </c>
      <c r="I5350" s="33" t="n"/>
      <c r="J5350" s="33" t="n"/>
      <c r="K5350" s="34" t="n">
        <v>-0.01942708170448564</v>
      </c>
      <c r="L5350" s="35">
        <f>IF(ISNUMBER(K5350),EXP(K5350),"")</f>
        <v/>
      </c>
      <c r="M5350" s="18" t="inlineStr">
        <is>
          <t>every value from 0.01 to 30 in steps of 0.01</t>
        </is>
      </c>
      <c r="N5350" s="18" t="inlineStr">
        <is>
          <t>contents|small|distance_to_river_km</t>
        </is>
      </c>
    </row>
    <row r="5351">
      <c r="B5351" s="18" t="inlineStr">
        <is>
          <t>contents|small|distance_to_river_km|5.68</t>
        </is>
      </c>
      <c r="C5351" s="18" t="inlineStr">
        <is>
          <t>contents</t>
        </is>
      </c>
      <c r="D5351" s="18" t="inlineStr">
        <is>
          <t>small</t>
        </is>
      </c>
      <c r="E5351" s="18" t="inlineStr">
        <is>
          <t>distance_to_river_km</t>
        </is>
      </c>
      <c r="F5351" s="18" t="inlineStr">
        <is>
          <t>spline value</t>
        </is>
      </c>
      <c r="G5351" s="18" t="n"/>
      <c r="H5351" s="33" t="n">
        <v>5.68</v>
      </c>
      <c r="I5351" s="33" t="n"/>
      <c r="J5351" s="33" t="n"/>
      <c r="K5351" s="34" t="n">
        <v>-0.01954301535437472</v>
      </c>
      <c r="L5351" s="35">
        <f>IF(ISNUMBER(K5351),EXP(K5351),"")</f>
        <v/>
      </c>
      <c r="M5351" s="18" t="inlineStr">
        <is>
          <t>every value from 0.01 to 30 in steps of 0.01</t>
        </is>
      </c>
      <c r="N5351" s="18" t="inlineStr">
        <is>
          <t>contents|small|distance_to_river_km</t>
        </is>
      </c>
    </row>
    <row r="5352">
      <c r="B5352" s="18" t="inlineStr">
        <is>
          <t>contents|small|distance_to_river_km|5.69</t>
        </is>
      </c>
      <c r="C5352" s="18" t="inlineStr">
        <is>
          <t>contents</t>
        </is>
      </c>
      <c r="D5352" s="18" t="inlineStr">
        <is>
          <t>small</t>
        </is>
      </c>
      <c r="E5352" s="18" t="inlineStr">
        <is>
          <t>distance_to_river_km</t>
        </is>
      </c>
      <c r="F5352" s="18" t="inlineStr">
        <is>
          <t>spline value</t>
        </is>
      </c>
      <c r="G5352" s="18" t="n"/>
      <c r="H5352" s="33" t="n">
        <v>5.69</v>
      </c>
      <c r="I5352" s="33" t="n"/>
      <c r="J5352" s="33" t="n"/>
      <c r="K5352" s="34" t="n">
        <v>-0.01965926932872624</v>
      </c>
      <c r="L5352" s="35">
        <f>IF(ISNUMBER(K5352),EXP(K5352),"")</f>
        <v/>
      </c>
      <c r="M5352" s="18" t="inlineStr">
        <is>
          <t>every value from 0.01 to 30 in steps of 0.01</t>
        </is>
      </c>
      <c r="N5352" s="18" t="inlineStr">
        <is>
          <t>contents|small|distance_to_river_km</t>
        </is>
      </c>
    </row>
    <row r="5353">
      <c r="B5353" s="18" t="inlineStr">
        <is>
          <t>contents|small|distance_to_river_km|5.70</t>
        </is>
      </c>
      <c r="C5353" s="18" t="inlineStr">
        <is>
          <t>contents</t>
        </is>
      </c>
      <c r="D5353" s="18" t="inlineStr">
        <is>
          <t>small</t>
        </is>
      </c>
      <c r="E5353" s="18" t="inlineStr">
        <is>
          <t>distance_to_river_km</t>
        </is>
      </c>
      <c r="F5353" s="18" t="inlineStr">
        <is>
          <t>spline value</t>
        </is>
      </c>
      <c r="G5353" s="18" t="n"/>
      <c r="H5353" s="33" t="n">
        <v>5.7</v>
      </c>
      <c r="I5353" s="33" t="n"/>
      <c r="J5353" s="33" t="n"/>
      <c r="K5353" s="34" t="n">
        <v>-0.01977584335276492</v>
      </c>
      <c r="L5353" s="35">
        <f>IF(ISNUMBER(K5353),EXP(K5353),"")</f>
        <v/>
      </c>
      <c r="M5353" s="18" t="inlineStr">
        <is>
          <t>every value from 0.01 to 30 in steps of 0.01</t>
        </is>
      </c>
      <c r="N5353" s="18" t="inlineStr">
        <is>
          <t>contents|small|distance_to_river_km</t>
        </is>
      </c>
    </row>
    <row r="5354">
      <c r="B5354" s="18" t="inlineStr">
        <is>
          <t>contents|small|distance_to_river_km|5.71</t>
        </is>
      </c>
      <c r="C5354" s="18" t="inlineStr">
        <is>
          <t>contents</t>
        </is>
      </c>
      <c r="D5354" s="18" t="inlineStr">
        <is>
          <t>small</t>
        </is>
      </c>
      <c r="E5354" s="18" t="inlineStr">
        <is>
          <t>distance_to_river_km</t>
        </is>
      </c>
      <c r="F5354" s="18" t="inlineStr">
        <is>
          <t>spline value</t>
        </is>
      </c>
      <c r="G5354" s="18" t="n"/>
      <c r="H5354" s="33" t="n">
        <v>5.71</v>
      </c>
      <c r="I5354" s="33" t="n"/>
      <c r="J5354" s="33" t="n"/>
      <c r="K5354" s="34" t="n">
        <v>-0.01989273715171552</v>
      </c>
      <c r="L5354" s="35">
        <f>IF(ISNUMBER(K5354),EXP(K5354),"")</f>
        <v/>
      </c>
      <c r="M5354" s="18" t="inlineStr">
        <is>
          <t>every value from 0.01 to 30 in steps of 0.01</t>
        </is>
      </c>
      <c r="N5354" s="18" t="inlineStr">
        <is>
          <t>contents|small|distance_to_river_km</t>
        </is>
      </c>
    </row>
    <row r="5355">
      <c r="B5355" s="18" t="inlineStr">
        <is>
          <t>contents|small|distance_to_river_km|5.72</t>
        </is>
      </c>
      <c r="C5355" s="18" t="inlineStr">
        <is>
          <t>contents</t>
        </is>
      </c>
      <c r="D5355" s="18" t="inlineStr">
        <is>
          <t>small</t>
        </is>
      </c>
      <c r="E5355" s="18" t="inlineStr">
        <is>
          <t>distance_to_river_km</t>
        </is>
      </c>
      <c r="F5355" s="18" t="inlineStr">
        <is>
          <t>spline value</t>
        </is>
      </c>
      <c r="G5355" s="18" t="n"/>
      <c r="H5355" s="33" t="n">
        <v>5.72</v>
      </c>
      <c r="I5355" s="33" t="n"/>
      <c r="J5355" s="33" t="n"/>
      <c r="K5355" s="34" t="n">
        <v>-0.02000995045080273</v>
      </c>
      <c r="L5355" s="35">
        <f>IF(ISNUMBER(K5355),EXP(K5355),"")</f>
        <v/>
      </c>
      <c r="M5355" s="18" t="inlineStr">
        <is>
          <t>every value from 0.01 to 30 in steps of 0.01</t>
        </is>
      </c>
      <c r="N5355" s="18" t="inlineStr">
        <is>
          <t>contents|small|distance_to_river_km</t>
        </is>
      </c>
    </row>
    <row r="5356">
      <c r="B5356" s="18" t="inlineStr">
        <is>
          <t>contents|small|distance_to_river_km|5.73</t>
        </is>
      </c>
      <c r="C5356" s="18" t="inlineStr">
        <is>
          <t>contents</t>
        </is>
      </c>
      <c r="D5356" s="18" t="inlineStr">
        <is>
          <t>small</t>
        </is>
      </c>
      <c r="E5356" s="18" t="inlineStr">
        <is>
          <t>distance_to_river_km</t>
        </is>
      </c>
      <c r="F5356" s="18" t="inlineStr">
        <is>
          <t>spline value</t>
        </is>
      </c>
      <c r="G5356" s="18" t="n"/>
      <c r="H5356" s="33" t="n">
        <v>5.73</v>
      </c>
      <c r="I5356" s="33" t="n"/>
      <c r="J5356" s="33" t="n"/>
      <c r="K5356" s="34" t="n">
        <v>-0.02012748297525134</v>
      </c>
      <c r="L5356" s="35">
        <f>IF(ISNUMBER(K5356),EXP(K5356),"")</f>
        <v/>
      </c>
      <c r="M5356" s="18" t="inlineStr">
        <is>
          <t>every value from 0.01 to 30 in steps of 0.01</t>
        </is>
      </c>
      <c r="N5356" s="18" t="inlineStr">
        <is>
          <t>contents|small|distance_to_river_km</t>
        </is>
      </c>
    </row>
    <row r="5357">
      <c r="B5357" s="18" t="inlineStr">
        <is>
          <t>contents|small|distance_to_river_km|5.74</t>
        </is>
      </c>
      <c r="C5357" s="18" t="inlineStr">
        <is>
          <t>contents</t>
        </is>
      </c>
      <c r="D5357" s="18" t="inlineStr">
        <is>
          <t>small</t>
        </is>
      </c>
      <c r="E5357" s="18" t="inlineStr">
        <is>
          <t>distance_to_river_km</t>
        </is>
      </c>
      <c r="F5357" s="18" t="inlineStr">
        <is>
          <t>spline value</t>
        </is>
      </c>
      <c r="G5357" s="18" t="n"/>
      <c r="H5357" s="33" t="n">
        <v>5.74</v>
      </c>
      <c r="I5357" s="33" t="n"/>
      <c r="J5357" s="33" t="n"/>
      <c r="K5357" s="34" t="n">
        <v>-0.02024533445028603</v>
      </c>
      <c r="L5357" s="35">
        <f>IF(ISNUMBER(K5357),EXP(K5357),"")</f>
        <v/>
      </c>
      <c r="M5357" s="18" t="inlineStr">
        <is>
          <t>every value from 0.01 to 30 in steps of 0.01</t>
        </is>
      </c>
      <c r="N5357" s="18" t="inlineStr">
        <is>
          <t>contents|small|distance_to_river_km</t>
        </is>
      </c>
    </row>
    <row r="5358">
      <c r="B5358" s="18" t="inlineStr">
        <is>
          <t>contents|small|distance_to_river_km|5.75</t>
        </is>
      </c>
      <c r="C5358" s="18" t="inlineStr">
        <is>
          <t>contents</t>
        </is>
      </c>
      <c r="D5358" s="18" t="inlineStr">
        <is>
          <t>small</t>
        </is>
      </c>
      <c r="E5358" s="18" t="inlineStr">
        <is>
          <t>distance_to_river_km</t>
        </is>
      </c>
      <c r="F5358" s="18" t="inlineStr">
        <is>
          <t>spline value</t>
        </is>
      </c>
      <c r="G5358" s="18" t="n"/>
      <c r="H5358" s="33" t="n">
        <v>5.75</v>
      </c>
      <c r="I5358" s="33" t="n"/>
      <c r="J5358" s="33" t="n"/>
      <c r="K5358" s="34" t="n">
        <v>-0.02036350460113155</v>
      </c>
      <c r="L5358" s="35">
        <f>IF(ISNUMBER(K5358),EXP(K5358),"")</f>
        <v/>
      </c>
      <c r="M5358" s="18" t="inlineStr">
        <is>
          <t>every value from 0.01 to 30 in steps of 0.01</t>
        </is>
      </c>
      <c r="N5358" s="18" t="inlineStr">
        <is>
          <t>contents|small|distance_to_river_km</t>
        </is>
      </c>
    </row>
    <row r="5359">
      <c r="B5359" s="18" t="inlineStr">
        <is>
          <t>contents|small|distance_to_river_km|5.76</t>
        </is>
      </c>
      <c r="C5359" s="18" t="inlineStr">
        <is>
          <t>contents</t>
        </is>
      </c>
      <c r="D5359" s="18" t="inlineStr">
        <is>
          <t>small</t>
        </is>
      </c>
      <c r="E5359" s="18" t="inlineStr">
        <is>
          <t>distance_to_river_km</t>
        </is>
      </c>
      <c r="F5359" s="18" t="inlineStr">
        <is>
          <t>spline value</t>
        </is>
      </c>
      <c r="G5359" s="18" t="n"/>
      <c r="H5359" s="33" t="n">
        <v>5.76</v>
      </c>
      <c r="I5359" s="33" t="n"/>
      <c r="J5359" s="33" t="n"/>
      <c r="K5359" s="34" t="n">
        <v>-0.02048199315301262</v>
      </c>
      <c r="L5359" s="35">
        <f>IF(ISNUMBER(K5359),EXP(K5359),"")</f>
        <v/>
      </c>
      <c r="M5359" s="18" t="inlineStr">
        <is>
          <t>every value from 0.01 to 30 in steps of 0.01</t>
        </is>
      </c>
      <c r="N5359" s="18" t="inlineStr">
        <is>
          <t>contents|small|distance_to_river_km</t>
        </is>
      </c>
    </row>
    <row r="5360">
      <c r="B5360" s="18" t="inlineStr">
        <is>
          <t>contents|small|distance_to_river_km|5.77</t>
        </is>
      </c>
      <c r="C5360" s="18" t="inlineStr">
        <is>
          <t>contents</t>
        </is>
      </c>
      <c r="D5360" s="18" t="inlineStr">
        <is>
          <t>small</t>
        </is>
      </c>
      <c r="E5360" s="18" t="inlineStr">
        <is>
          <t>distance_to_river_km</t>
        </is>
      </c>
      <c r="F5360" s="18" t="inlineStr">
        <is>
          <t>spline value</t>
        </is>
      </c>
      <c r="G5360" s="18" t="n"/>
      <c r="H5360" s="33" t="n">
        <v>5.77</v>
      </c>
      <c r="I5360" s="33" t="n"/>
      <c r="J5360" s="33" t="n"/>
      <c r="K5360" s="34" t="n">
        <v>-0.02060079983115399</v>
      </c>
      <c r="L5360" s="35">
        <f>IF(ISNUMBER(K5360),EXP(K5360),"")</f>
        <v/>
      </c>
      <c r="M5360" s="18" t="inlineStr">
        <is>
          <t>every value from 0.01 to 30 in steps of 0.01</t>
        </is>
      </c>
      <c r="N5360" s="18" t="inlineStr">
        <is>
          <t>contents|small|distance_to_river_km</t>
        </is>
      </c>
    </row>
    <row r="5361">
      <c r="B5361" s="18" t="inlineStr">
        <is>
          <t>contents|small|distance_to_river_km|5.78</t>
        </is>
      </c>
      <c r="C5361" s="18" t="inlineStr">
        <is>
          <t>contents</t>
        </is>
      </c>
      <c r="D5361" s="18" t="inlineStr">
        <is>
          <t>small</t>
        </is>
      </c>
      <c r="E5361" s="18" t="inlineStr">
        <is>
          <t>distance_to_river_km</t>
        </is>
      </c>
      <c r="F5361" s="18" t="inlineStr">
        <is>
          <t>spline value</t>
        </is>
      </c>
      <c r="G5361" s="18" t="n"/>
      <c r="H5361" s="33" t="n">
        <v>5.78</v>
      </c>
      <c r="I5361" s="33" t="n"/>
      <c r="J5361" s="33" t="n"/>
      <c r="K5361" s="34" t="n">
        <v>-0.02071992436078039</v>
      </c>
      <c r="L5361" s="35">
        <f>IF(ISNUMBER(K5361),EXP(K5361),"")</f>
        <v/>
      </c>
      <c r="M5361" s="18" t="inlineStr">
        <is>
          <t>every value from 0.01 to 30 in steps of 0.01</t>
        </is>
      </c>
      <c r="N5361" s="18" t="inlineStr">
        <is>
          <t>contents|small|distance_to_river_km</t>
        </is>
      </c>
    </row>
    <row r="5362">
      <c r="B5362" s="18" t="inlineStr">
        <is>
          <t>contents|small|distance_to_river_km|5.79</t>
        </is>
      </c>
      <c r="C5362" s="18" t="inlineStr">
        <is>
          <t>contents</t>
        </is>
      </c>
      <c r="D5362" s="18" t="inlineStr">
        <is>
          <t>small</t>
        </is>
      </c>
      <c r="E5362" s="18" t="inlineStr">
        <is>
          <t>distance_to_river_km</t>
        </is>
      </c>
      <c r="F5362" s="18" t="inlineStr">
        <is>
          <t>spline value</t>
        </is>
      </c>
      <c r="G5362" s="18" t="n"/>
      <c r="H5362" s="33" t="n">
        <v>5.79</v>
      </c>
      <c r="I5362" s="33" t="n"/>
      <c r="J5362" s="33" t="n"/>
      <c r="K5362" s="34" t="n">
        <v>-0.02083936646711655</v>
      </c>
      <c r="L5362" s="35">
        <f>IF(ISNUMBER(K5362),EXP(K5362),"")</f>
        <v/>
      </c>
      <c r="M5362" s="18" t="inlineStr">
        <is>
          <t>every value from 0.01 to 30 in steps of 0.01</t>
        </is>
      </c>
      <c r="N5362" s="18" t="inlineStr">
        <is>
          <t>contents|small|distance_to_river_km</t>
        </is>
      </c>
    </row>
    <row r="5363">
      <c r="B5363" s="18" t="inlineStr">
        <is>
          <t>contents|small|distance_to_river_km|5.80</t>
        </is>
      </c>
      <c r="C5363" s="18" t="inlineStr">
        <is>
          <t>contents</t>
        </is>
      </c>
      <c r="D5363" s="18" t="inlineStr">
        <is>
          <t>small</t>
        </is>
      </c>
      <c r="E5363" s="18" t="inlineStr">
        <is>
          <t>distance_to_river_km</t>
        </is>
      </c>
      <c r="F5363" s="18" t="inlineStr">
        <is>
          <t>spline value</t>
        </is>
      </c>
      <c r="G5363" s="18" t="n"/>
      <c r="H5363" s="33" t="n">
        <v>5.8</v>
      </c>
      <c r="I5363" s="33" t="n"/>
      <c r="J5363" s="33" t="n"/>
      <c r="K5363" s="34" t="n">
        <v>-0.02095912587538718</v>
      </c>
      <c r="L5363" s="35">
        <f>IF(ISNUMBER(K5363),EXP(K5363),"")</f>
        <v/>
      </c>
      <c r="M5363" s="18" t="inlineStr">
        <is>
          <t>every value from 0.01 to 30 in steps of 0.01</t>
        </is>
      </c>
      <c r="N5363" s="18" t="inlineStr">
        <is>
          <t>contents|small|distance_to_river_km</t>
        </is>
      </c>
    </row>
    <row r="5364">
      <c r="B5364" s="18" t="inlineStr">
        <is>
          <t>contents|small|distance_to_river_km|5.81</t>
        </is>
      </c>
      <c r="C5364" s="18" t="inlineStr">
        <is>
          <t>contents</t>
        </is>
      </c>
      <c r="D5364" s="18" t="inlineStr">
        <is>
          <t>small</t>
        </is>
      </c>
      <c r="E5364" s="18" t="inlineStr">
        <is>
          <t>distance_to_river_km</t>
        </is>
      </c>
      <c r="F5364" s="18" t="inlineStr">
        <is>
          <t>spline value</t>
        </is>
      </c>
      <c r="G5364" s="18" t="n"/>
      <c r="H5364" s="33" t="n">
        <v>5.81</v>
      </c>
      <c r="I5364" s="33" t="n"/>
      <c r="J5364" s="33" t="n"/>
      <c r="K5364" s="34" t="n">
        <v>-0.02107920231081705</v>
      </c>
      <c r="L5364" s="35">
        <f>IF(ISNUMBER(K5364),EXP(K5364),"")</f>
        <v/>
      </c>
      <c r="M5364" s="18" t="inlineStr">
        <is>
          <t>every value from 0.01 to 30 in steps of 0.01</t>
        </is>
      </c>
      <c r="N5364" s="18" t="inlineStr">
        <is>
          <t>contents|small|distance_to_river_km</t>
        </is>
      </c>
    </row>
    <row r="5365">
      <c r="B5365" s="18" t="inlineStr">
        <is>
          <t>contents|small|distance_to_river_km|5.82</t>
        </is>
      </c>
      <c r="C5365" s="18" t="inlineStr">
        <is>
          <t>contents</t>
        </is>
      </c>
      <c r="D5365" s="18" t="inlineStr">
        <is>
          <t>small</t>
        </is>
      </c>
      <c r="E5365" s="18" t="inlineStr">
        <is>
          <t>distance_to_river_km</t>
        </is>
      </c>
      <c r="F5365" s="18" t="inlineStr">
        <is>
          <t>spline value</t>
        </is>
      </c>
      <c r="G5365" s="18" t="n"/>
      <c r="H5365" s="33" t="n">
        <v>5.82</v>
      </c>
      <c r="I5365" s="33" t="n"/>
      <c r="J5365" s="33" t="n"/>
      <c r="K5365" s="34" t="n">
        <v>-0.02119959549863087</v>
      </c>
      <c r="L5365" s="35">
        <f>IF(ISNUMBER(K5365),EXP(K5365),"")</f>
        <v/>
      </c>
      <c r="M5365" s="18" t="inlineStr">
        <is>
          <t>every value from 0.01 to 30 in steps of 0.01</t>
        </is>
      </c>
      <c r="N5365" s="18" t="inlineStr">
        <is>
          <t>contents|small|distance_to_river_km</t>
        </is>
      </c>
    </row>
    <row r="5366">
      <c r="B5366" s="18" t="inlineStr">
        <is>
          <t>contents|small|distance_to_river_km|5.83</t>
        </is>
      </c>
      <c r="C5366" s="18" t="inlineStr">
        <is>
          <t>contents</t>
        </is>
      </c>
      <c r="D5366" s="18" t="inlineStr">
        <is>
          <t>small</t>
        </is>
      </c>
      <c r="E5366" s="18" t="inlineStr">
        <is>
          <t>distance_to_river_km</t>
        </is>
      </c>
      <c r="F5366" s="18" t="inlineStr">
        <is>
          <t>spline value</t>
        </is>
      </c>
      <c r="G5366" s="18" t="n"/>
      <c r="H5366" s="33" t="n">
        <v>5.83</v>
      </c>
      <c r="I5366" s="33" t="n"/>
      <c r="J5366" s="33" t="n"/>
      <c r="K5366" s="34" t="n">
        <v>-0.02132030516405338</v>
      </c>
      <c r="L5366" s="35">
        <f>IF(ISNUMBER(K5366),EXP(K5366),"")</f>
        <v/>
      </c>
      <c r="M5366" s="18" t="inlineStr">
        <is>
          <t>every value from 0.01 to 30 in steps of 0.01</t>
        </is>
      </c>
      <c r="N5366" s="18" t="inlineStr">
        <is>
          <t>contents|small|distance_to_river_km</t>
        </is>
      </c>
    </row>
    <row r="5367">
      <c r="B5367" s="18" t="inlineStr">
        <is>
          <t>contents|small|distance_to_river_km|5.84</t>
        </is>
      </c>
      <c r="C5367" s="18" t="inlineStr">
        <is>
          <t>contents</t>
        </is>
      </c>
      <c r="D5367" s="18" t="inlineStr">
        <is>
          <t>small</t>
        </is>
      </c>
      <c r="E5367" s="18" t="inlineStr">
        <is>
          <t>distance_to_river_km</t>
        </is>
      </c>
      <c r="F5367" s="18" t="inlineStr">
        <is>
          <t>spline value</t>
        </is>
      </c>
      <c r="G5367" s="18" t="n"/>
      <c r="H5367" s="33" t="n">
        <v>5.84</v>
      </c>
      <c r="I5367" s="33" t="n"/>
      <c r="J5367" s="33" t="n"/>
      <c r="K5367" s="34" t="n">
        <v>-0.02144133103230929</v>
      </c>
      <c r="L5367" s="35">
        <f>IF(ISNUMBER(K5367),EXP(K5367),"")</f>
        <v/>
      </c>
      <c r="M5367" s="18" t="inlineStr">
        <is>
          <t>every value from 0.01 to 30 in steps of 0.01</t>
        </is>
      </c>
      <c r="N5367" s="18" t="inlineStr">
        <is>
          <t>contents|small|distance_to_river_km</t>
        </is>
      </c>
    </row>
    <row r="5368">
      <c r="B5368" s="18" t="inlineStr">
        <is>
          <t>contents|small|distance_to_river_km|5.85</t>
        </is>
      </c>
      <c r="C5368" s="18" t="inlineStr">
        <is>
          <t>contents</t>
        </is>
      </c>
      <c r="D5368" s="18" t="inlineStr">
        <is>
          <t>small</t>
        </is>
      </c>
      <c r="E5368" s="18" t="inlineStr">
        <is>
          <t>distance_to_river_km</t>
        </is>
      </c>
      <c r="F5368" s="18" t="inlineStr">
        <is>
          <t>spline value</t>
        </is>
      </c>
      <c r="G5368" s="18" t="n"/>
      <c r="H5368" s="33" t="n">
        <v>5.85</v>
      </c>
      <c r="I5368" s="33" t="n"/>
      <c r="J5368" s="33" t="n"/>
      <c r="K5368" s="34" t="n">
        <v>-0.02156267282862335</v>
      </c>
      <c r="L5368" s="35">
        <f>IF(ISNUMBER(K5368),EXP(K5368),"")</f>
        <v/>
      </c>
      <c r="M5368" s="18" t="inlineStr">
        <is>
          <t>every value from 0.01 to 30 in steps of 0.01</t>
        </is>
      </c>
      <c r="N5368" s="18" t="inlineStr">
        <is>
          <t>contents|small|distance_to_river_km</t>
        </is>
      </c>
    </row>
    <row r="5369">
      <c r="B5369" s="18" t="inlineStr">
        <is>
          <t>contents|small|distance_to_river_km|5.86</t>
        </is>
      </c>
      <c r="C5369" s="18" t="inlineStr">
        <is>
          <t>contents</t>
        </is>
      </c>
      <c r="D5369" s="18" t="inlineStr">
        <is>
          <t>small</t>
        </is>
      </c>
      <c r="E5369" s="18" t="inlineStr">
        <is>
          <t>distance_to_river_km</t>
        </is>
      </c>
      <c r="F5369" s="18" t="inlineStr">
        <is>
          <t>spline value</t>
        </is>
      </c>
      <c r="G5369" s="18" t="n"/>
      <c r="H5369" s="33" t="n">
        <v>5.86</v>
      </c>
      <c r="I5369" s="33" t="n"/>
      <c r="J5369" s="33" t="n"/>
      <c r="K5369" s="34" t="n">
        <v>-0.02168433027822029</v>
      </c>
      <c r="L5369" s="35">
        <f>IF(ISNUMBER(K5369),EXP(K5369),"")</f>
        <v/>
      </c>
      <c r="M5369" s="18" t="inlineStr">
        <is>
          <t>every value from 0.01 to 30 in steps of 0.01</t>
        </is>
      </c>
      <c r="N5369" s="18" t="inlineStr">
        <is>
          <t>contents|small|distance_to_river_km</t>
        </is>
      </c>
    </row>
    <row r="5370">
      <c r="B5370" s="18" t="inlineStr">
        <is>
          <t>contents|small|distance_to_river_km|5.87</t>
        </is>
      </c>
      <c r="C5370" s="18" t="inlineStr">
        <is>
          <t>contents</t>
        </is>
      </c>
      <c r="D5370" s="18" t="inlineStr">
        <is>
          <t>small</t>
        </is>
      </c>
      <c r="E5370" s="18" t="inlineStr">
        <is>
          <t>distance_to_river_km</t>
        </is>
      </c>
      <c r="F5370" s="18" t="inlineStr">
        <is>
          <t>spline value</t>
        </is>
      </c>
      <c r="G5370" s="18" t="n"/>
      <c r="H5370" s="33" t="n">
        <v>5.87</v>
      </c>
      <c r="I5370" s="33" t="n"/>
      <c r="J5370" s="33" t="n"/>
      <c r="K5370" s="34" t="n">
        <v>-0.02180630310632484</v>
      </c>
      <c r="L5370" s="35">
        <f>IF(ISNUMBER(K5370),EXP(K5370),"")</f>
        <v/>
      </c>
      <c r="M5370" s="18" t="inlineStr">
        <is>
          <t>every value from 0.01 to 30 in steps of 0.01</t>
        </is>
      </c>
      <c r="N5370" s="18" t="inlineStr">
        <is>
          <t>contents|small|distance_to_river_km</t>
        </is>
      </c>
    </row>
    <row r="5371">
      <c r="B5371" s="18" t="inlineStr">
        <is>
          <t>contents|small|distance_to_river_km|5.88</t>
        </is>
      </c>
      <c r="C5371" s="18" t="inlineStr">
        <is>
          <t>contents</t>
        </is>
      </c>
      <c r="D5371" s="18" t="inlineStr">
        <is>
          <t>small</t>
        </is>
      </c>
      <c r="E5371" s="18" t="inlineStr">
        <is>
          <t>distance_to_river_km</t>
        </is>
      </c>
      <c r="F5371" s="18" t="inlineStr">
        <is>
          <t>spline value</t>
        </is>
      </c>
      <c r="G5371" s="18" t="n"/>
      <c r="H5371" s="33" t="n">
        <v>5.88</v>
      </c>
      <c r="I5371" s="33" t="n"/>
      <c r="J5371" s="33" t="n"/>
      <c r="K5371" s="34" t="n">
        <v>-0.02192859103816173</v>
      </c>
      <c r="L5371" s="35">
        <f>IF(ISNUMBER(K5371),EXP(K5371),"")</f>
        <v/>
      </c>
      <c r="M5371" s="18" t="inlineStr">
        <is>
          <t>every value from 0.01 to 30 in steps of 0.01</t>
        </is>
      </c>
      <c r="N5371" s="18" t="inlineStr">
        <is>
          <t>contents|small|distance_to_river_km</t>
        </is>
      </c>
    </row>
    <row r="5372">
      <c r="B5372" s="18" t="inlineStr">
        <is>
          <t>contents|small|distance_to_river_km|5.89</t>
        </is>
      </c>
      <c r="C5372" s="18" t="inlineStr">
        <is>
          <t>contents</t>
        </is>
      </c>
      <c r="D5372" s="18" t="inlineStr">
        <is>
          <t>small</t>
        </is>
      </c>
      <c r="E5372" s="18" t="inlineStr">
        <is>
          <t>distance_to_river_km</t>
        </is>
      </c>
      <c r="F5372" s="18" t="inlineStr">
        <is>
          <t>spline value</t>
        </is>
      </c>
      <c r="G5372" s="18" t="n"/>
      <c r="H5372" s="33" t="n">
        <v>5.89</v>
      </c>
      <c r="I5372" s="33" t="n"/>
      <c r="J5372" s="33" t="n"/>
      <c r="K5372" s="34" t="n">
        <v>-0.0220511937989557</v>
      </c>
      <c r="L5372" s="35">
        <f>IF(ISNUMBER(K5372),EXP(K5372),"")</f>
        <v/>
      </c>
      <c r="M5372" s="18" t="inlineStr">
        <is>
          <t>every value from 0.01 to 30 in steps of 0.01</t>
        </is>
      </c>
      <c r="N5372" s="18" t="inlineStr">
        <is>
          <t>contents|small|distance_to_river_km</t>
        </is>
      </c>
    </row>
    <row r="5373">
      <c r="B5373" s="18" t="inlineStr">
        <is>
          <t>contents|small|distance_to_river_km|5.90</t>
        </is>
      </c>
      <c r="C5373" s="18" t="inlineStr">
        <is>
          <t>contents</t>
        </is>
      </c>
      <c r="D5373" s="18" t="inlineStr">
        <is>
          <t>small</t>
        </is>
      </c>
      <c r="E5373" s="18" t="inlineStr">
        <is>
          <t>distance_to_river_km</t>
        </is>
      </c>
      <c r="F5373" s="18" t="inlineStr">
        <is>
          <t>spline value</t>
        </is>
      </c>
      <c r="G5373" s="18" t="n"/>
      <c r="H5373" s="33" t="n">
        <v>5.9</v>
      </c>
      <c r="I5373" s="33" t="n"/>
      <c r="J5373" s="33" t="n"/>
      <c r="K5373" s="34" t="n">
        <v>-0.02217411111393149</v>
      </c>
      <c r="L5373" s="35">
        <f>IF(ISNUMBER(K5373),EXP(K5373),"")</f>
        <v/>
      </c>
      <c r="M5373" s="18" t="inlineStr">
        <is>
          <t>every value from 0.01 to 30 in steps of 0.01</t>
        </is>
      </c>
      <c r="N5373" s="18" t="inlineStr">
        <is>
          <t>contents|small|distance_to_river_km</t>
        </is>
      </c>
    </row>
    <row r="5374">
      <c r="B5374" s="18" t="inlineStr">
        <is>
          <t>contents|small|distance_to_river_km|5.91</t>
        </is>
      </c>
      <c r="C5374" s="18" t="inlineStr">
        <is>
          <t>contents</t>
        </is>
      </c>
      <c r="D5374" s="18" t="inlineStr">
        <is>
          <t>small</t>
        </is>
      </c>
      <c r="E5374" s="18" t="inlineStr">
        <is>
          <t>distance_to_river_km</t>
        </is>
      </c>
      <c r="F5374" s="18" t="inlineStr">
        <is>
          <t>spline value</t>
        </is>
      </c>
      <c r="G5374" s="18" t="n"/>
      <c r="H5374" s="33" t="n">
        <v>5.91</v>
      </c>
      <c r="I5374" s="33" t="n"/>
      <c r="J5374" s="33" t="n"/>
      <c r="K5374" s="34" t="n">
        <v>-0.02229734270831379</v>
      </c>
      <c r="L5374" s="35">
        <f>IF(ISNUMBER(K5374),EXP(K5374),"")</f>
        <v/>
      </c>
      <c r="M5374" s="18" t="inlineStr">
        <is>
          <t>every value from 0.01 to 30 in steps of 0.01</t>
        </is>
      </c>
      <c r="N5374" s="18" t="inlineStr">
        <is>
          <t>contents|small|distance_to_river_km</t>
        </is>
      </c>
    </row>
    <row r="5375">
      <c r="B5375" s="18" t="inlineStr">
        <is>
          <t>contents|small|distance_to_river_km|5.92</t>
        </is>
      </c>
      <c r="C5375" s="18" t="inlineStr">
        <is>
          <t>contents</t>
        </is>
      </c>
      <c r="D5375" s="18" t="inlineStr">
        <is>
          <t>small</t>
        </is>
      </c>
      <c r="E5375" s="18" t="inlineStr">
        <is>
          <t>distance_to_river_km</t>
        </is>
      </c>
      <c r="F5375" s="18" t="inlineStr">
        <is>
          <t>spline value</t>
        </is>
      </c>
      <c r="G5375" s="18" t="n"/>
      <c r="H5375" s="33" t="n">
        <v>5.92</v>
      </c>
      <c r="I5375" s="33" t="n"/>
      <c r="J5375" s="33" t="n"/>
      <c r="K5375" s="34" t="n">
        <v>-0.02242088830732737</v>
      </c>
      <c r="L5375" s="35">
        <f>IF(ISNUMBER(K5375),EXP(K5375),"")</f>
        <v/>
      </c>
      <c r="M5375" s="18" t="inlineStr">
        <is>
          <t>every value from 0.01 to 30 in steps of 0.01</t>
        </is>
      </c>
      <c r="N5375" s="18" t="inlineStr">
        <is>
          <t>contents|small|distance_to_river_km</t>
        </is>
      </c>
    </row>
    <row r="5376">
      <c r="B5376" s="18" t="inlineStr">
        <is>
          <t>contents|small|distance_to_river_km|5.93</t>
        </is>
      </c>
      <c r="C5376" s="18" t="inlineStr">
        <is>
          <t>contents</t>
        </is>
      </c>
      <c r="D5376" s="18" t="inlineStr">
        <is>
          <t>small</t>
        </is>
      </c>
      <c r="E5376" s="18" t="inlineStr">
        <is>
          <t>distance_to_river_km</t>
        </is>
      </c>
      <c r="F5376" s="18" t="inlineStr">
        <is>
          <t>spline value</t>
        </is>
      </c>
      <c r="G5376" s="18" t="n"/>
      <c r="H5376" s="33" t="n">
        <v>5.93</v>
      </c>
      <c r="I5376" s="33" t="n"/>
      <c r="J5376" s="33" t="n"/>
      <c r="K5376" s="34" t="n">
        <v>-0.02254474763619695</v>
      </c>
      <c r="L5376" s="35">
        <f>IF(ISNUMBER(K5376),EXP(K5376),"")</f>
        <v/>
      </c>
      <c r="M5376" s="18" t="inlineStr">
        <is>
          <t>every value from 0.01 to 30 in steps of 0.01</t>
        </is>
      </c>
      <c r="N5376" s="18" t="inlineStr">
        <is>
          <t>contents|small|distance_to_river_km</t>
        </is>
      </c>
    </row>
    <row r="5377">
      <c r="B5377" s="18" t="inlineStr">
        <is>
          <t>contents|small|distance_to_river_km|5.94</t>
        </is>
      </c>
      <c r="C5377" s="18" t="inlineStr">
        <is>
          <t>contents</t>
        </is>
      </c>
      <c r="D5377" s="18" t="inlineStr">
        <is>
          <t>small</t>
        </is>
      </c>
      <c r="E5377" s="18" t="inlineStr">
        <is>
          <t>distance_to_river_km</t>
        </is>
      </c>
      <c r="F5377" s="18" t="inlineStr">
        <is>
          <t>spline value</t>
        </is>
      </c>
      <c r="G5377" s="18" t="n"/>
      <c r="H5377" s="33" t="n">
        <v>5.94</v>
      </c>
      <c r="I5377" s="33" t="n"/>
      <c r="J5377" s="33" t="n"/>
      <c r="K5377" s="34" t="n">
        <v>-0.02266892042014727</v>
      </c>
      <c r="L5377" s="35">
        <f>IF(ISNUMBER(K5377),EXP(K5377),"")</f>
        <v/>
      </c>
      <c r="M5377" s="18" t="inlineStr">
        <is>
          <t>every value from 0.01 to 30 in steps of 0.01</t>
        </is>
      </c>
      <c r="N5377" s="18" t="inlineStr">
        <is>
          <t>contents|small|distance_to_river_km</t>
        </is>
      </c>
    </row>
    <row r="5378">
      <c r="B5378" s="18" t="inlineStr">
        <is>
          <t>contents|small|distance_to_river_km|5.95</t>
        </is>
      </c>
      <c r="C5378" s="18" t="inlineStr">
        <is>
          <t>contents</t>
        </is>
      </c>
      <c r="D5378" s="18" t="inlineStr">
        <is>
          <t>small</t>
        </is>
      </c>
      <c r="E5378" s="18" t="inlineStr">
        <is>
          <t>distance_to_river_km</t>
        </is>
      </c>
      <c r="F5378" s="18" t="inlineStr">
        <is>
          <t>spline value</t>
        </is>
      </c>
      <c r="G5378" s="18" t="n"/>
      <c r="H5378" s="33" t="n">
        <v>5.95</v>
      </c>
      <c r="I5378" s="33" t="n"/>
      <c r="J5378" s="33" t="n"/>
      <c r="K5378" s="34" t="n">
        <v>-0.02279340638440304</v>
      </c>
      <c r="L5378" s="35">
        <f>IF(ISNUMBER(K5378),EXP(K5378),"")</f>
        <v/>
      </c>
      <c r="M5378" s="18" t="inlineStr">
        <is>
          <t>every value from 0.01 to 30 in steps of 0.01</t>
        </is>
      </c>
      <c r="N5378" s="18" t="inlineStr">
        <is>
          <t>contents|small|distance_to_river_km</t>
        </is>
      </c>
    </row>
    <row r="5379">
      <c r="B5379" s="18" t="inlineStr">
        <is>
          <t>contents|small|distance_to_river_km|5.96</t>
        </is>
      </c>
      <c r="C5379" s="18" t="inlineStr">
        <is>
          <t>contents</t>
        </is>
      </c>
      <c r="D5379" s="18" t="inlineStr">
        <is>
          <t>small</t>
        </is>
      </c>
      <c r="E5379" s="18" t="inlineStr">
        <is>
          <t>distance_to_river_km</t>
        </is>
      </c>
      <c r="F5379" s="18" t="inlineStr">
        <is>
          <t>spline value</t>
        </is>
      </c>
      <c r="G5379" s="18" t="n"/>
      <c r="H5379" s="33" t="n">
        <v>5.96</v>
      </c>
      <c r="I5379" s="33" t="n"/>
      <c r="J5379" s="33" t="n"/>
      <c r="K5379" s="34" t="n">
        <v>-0.02291820525418901</v>
      </c>
      <c r="L5379" s="35">
        <f>IF(ISNUMBER(K5379),EXP(K5379),"")</f>
        <v/>
      </c>
      <c r="M5379" s="18" t="inlineStr">
        <is>
          <t>every value from 0.01 to 30 in steps of 0.01</t>
        </is>
      </c>
      <c r="N5379" s="18" t="inlineStr">
        <is>
          <t>contents|small|distance_to_river_km</t>
        </is>
      </c>
    </row>
    <row r="5380">
      <c r="B5380" s="18" t="inlineStr">
        <is>
          <t>contents|small|distance_to_river_km|5.97</t>
        </is>
      </c>
      <c r="C5380" s="18" t="inlineStr">
        <is>
          <t>contents</t>
        </is>
      </c>
      <c r="D5380" s="18" t="inlineStr">
        <is>
          <t>small</t>
        </is>
      </c>
      <c r="E5380" s="18" t="inlineStr">
        <is>
          <t>distance_to_river_km</t>
        </is>
      </c>
      <c r="F5380" s="18" t="inlineStr">
        <is>
          <t>spline value</t>
        </is>
      </c>
      <c r="G5380" s="18" t="n"/>
      <c r="H5380" s="33" t="n">
        <v>5.97</v>
      </c>
      <c r="I5380" s="33" t="n"/>
      <c r="J5380" s="33" t="n"/>
      <c r="K5380" s="34" t="n">
        <v>-0.02304331675472991</v>
      </c>
      <c r="L5380" s="35">
        <f>IF(ISNUMBER(K5380),EXP(K5380),"")</f>
        <v/>
      </c>
      <c r="M5380" s="18" t="inlineStr">
        <is>
          <t>every value from 0.01 to 30 in steps of 0.01</t>
        </is>
      </c>
      <c r="N5380" s="18" t="inlineStr">
        <is>
          <t>contents|small|distance_to_river_km</t>
        </is>
      </c>
    </row>
    <row r="5381">
      <c r="B5381" s="18" t="inlineStr">
        <is>
          <t>contents|small|distance_to_river_km|5.98</t>
        </is>
      </c>
      <c r="C5381" s="18" t="inlineStr">
        <is>
          <t>contents</t>
        </is>
      </c>
      <c r="D5381" s="18" t="inlineStr">
        <is>
          <t>small</t>
        </is>
      </c>
      <c r="E5381" s="18" t="inlineStr">
        <is>
          <t>distance_to_river_km</t>
        </is>
      </c>
      <c r="F5381" s="18" t="inlineStr">
        <is>
          <t>spline value</t>
        </is>
      </c>
      <c r="G5381" s="18" t="n"/>
      <c r="H5381" s="33" t="n">
        <v>5.98</v>
      </c>
      <c r="I5381" s="33" t="n"/>
      <c r="J5381" s="33" t="n"/>
      <c r="K5381" s="34" t="n">
        <v>-0.02316874061125049</v>
      </c>
      <c r="L5381" s="35">
        <f>IF(ISNUMBER(K5381),EXP(K5381),"")</f>
        <v/>
      </c>
      <c r="M5381" s="18" t="inlineStr">
        <is>
          <t>every value from 0.01 to 30 in steps of 0.01</t>
        </is>
      </c>
      <c r="N5381" s="18" t="inlineStr">
        <is>
          <t>contents|small|distance_to_river_km</t>
        </is>
      </c>
    </row>
    <row r="5382">
      <c r="B5382" s="18" t="inlineStr">
        <is>
          <t>contents|small|distance_to_river_km|5.99</t>
        </is>
      </c>
      <c r="C5382" s="18" t="inlineStr">
        <is>
          <t>contents</t>
        </is>
      </c>
      <c r="D5382" s="18" t="inlineStr">
        <is>
          <t>small</t>
        </is>
      </c>
      <c r="E5382" s="18" t="inlineStr">
        <is>
          <t>distance_to_river_km</t>
        </is>
      </c>
      <c r="F5382" s="18" t="inlineStr">
        <is>
          <t>spline value</t>
        </is>
      </c>
      <c r="G5382" s="18" t="n"/>
      <c r="H5382" s="33" t="n">
        <v>5.99</v>
      </c>
      <c r="I5382" s="33" t="n"/>
      <c r="J5382" s="33" t="n"/>
      <c r="K5382" s="34" t="n">
        <v>-0.02329447654897544</v>
      </c>
      <c r="L5382" s="35">
        <f>IF(ISNUMBER(K5382),EXP(K5382),"")</f>
        <v/>
      </c>
      <c r="M5382" s="18" t="inlineStr">
        <is>
          <t>every value from 0.01 to 30 in steps of 0.01</t>
        </is>
      </c>
      <c r="N5382" s="18" t="inlineStr">
        <is>
          <t>contents|small|distance_to_river_km</t>
        </is>
      </c>
    </row>
    <row r="5383">
      <c r="B5383" s="18" t="inlineStr">
        <is>
          <t>contents|small|distance_to_river_km|6.00</t>
        </is>
      </c>
      <c r="C5383" s="18" t="inlineStr">
        <is>
          <t>contents</t>
        </is>
      </c>
      <c r="D5383" s="18" t="inlineStr">
        <is>
          <t>small</t>
        </is>
      </c>
      <c r="E5383" s="18" t="inlineStr">
        <is>
          <t>distance_to_river_km</t>
        </is>
      </c>
      <c r="F5383" s="18" t="inlineStr">
        <is>
          <t>spline value</t>
        </is>
      </c>
      <c r="G5383" s="18" t="n"/>
      <c r="H5383" s="33" t="n">
        <v>6</v>
      </c>
      <c r="I5383" s="33" t="n"/>
      <c r="J5383" s="33" t="n"/>
      <c r="K5383" s="34" t="n">
        <v>-0.02342052429312952</v>
      </c>
      <c r="L5383" s="35">
        <f>IF(ISNUMBER(K5383),EXP(K5383),"")</f>
        <v/>
      </c>
      <c r="M5383" s="18" t="inlineStr">
        <is>
          <t>every value from 0.01 to 30 in steps of 0.01</t>
        </is>
      </c>
      <c r="N5383" s="18" t="inlineStr">
        <is>
          <t>contents|small|distance_to_river_km</t>
        </is>
      </c>
    </row>
    <row r="5384">
      <c r="B5384" s="18" t="inlineStr">
        <is>
          <t>contents|small|distance_to_river_km|6.01</t>
        </is>
      </c>
      <c r="C5384" s="18" t="inlineStr">
        <is>
          <t>contents</t>
        </is>
      </c>
      <c r="D5384" s="18" t="inlineStr">
        <is>
          <t>small</t>
        </is>
      </c>
      <c r="E5384" s="18" t="inlineStr">
        <is>
          <t>distance_to_river_km</t>
        </is>
      </c>
      <c r="F5384" s="18" t="inlineStr">
        <is>
          <t>spline value</t>
        </is>
      </c>
      <c r="G5384" s="18" t="n"/>
      <c r="H5384" s="33" t="n">
        <v>6.01</v>
      </c>
      <c r="I5384" s="33" t="n"/>
      <c r="J5384" s="33" t="n"/>
      <c r="K5384" s="34" t="n">
        <v>-0.02354688356893745</v>
      </c>
      <c r="L5384" s="35">
        <f>IF(ISNUMBER(K5384),EXP(K5384),"")</f>
        <v/>
      </c>
      <c r="M5384" s="18" t="inlineStr">
        <is>
          <t>every value from 0.01 to 30 in steps of 0.01</t>
        </is>
      </c>
      <c r="N5384" s="18" t="inlineStr">
        <is>
          <t>contents|small|distance_to_river_km</t>
        </is>
      </c>
    </row>
    <row r="5385">
      <c r="B5385" s="18" t="inlineStr">
        <is>
          <t>contents|small|distance_to_river_km|6.02</t>
        </is>
      </c>
      <c r="C5385" s="18" t="inlineStr">
        <is>
          <t>contents</t>
        </is>
      </c>
      <c r="D5385" s="18" t="inlineStr">
        <is>
          <t>small</t>
        </is>
      </c>
      <c r="E5385" s="18" t="inlineStr">
        <is>
          <t>distance_to_river_km</t>
        </is>
      </c>
      <c r="F5385" s="18" t="inlineStr">
        <is>
          <t>spline value</t>
        </is>
      </c>
      <c r="G5385" s="18" t="n"/>
      <c r="H5385" s="33" t="n">
        <v>6.02</v>
      </c>
      <c r="I5385" s="33" t="n"/>
      <c r="J5385" s="33" t="n"/>
      <c r="K5385" s="34" t="n">
        <v>-0.02367355410162396</v>
      </c>
      <c r="L5385" s="35">
        <f>IF(ISNUMBER(K5385),EXP(K5385),"")</f>
        <v/>
      </c>
      <c r="M5385" s="18" t="inlineStr">
        <is>
          <t>every value from 0.01 to 30 in steps of 0.01</t>
        </is>
      </c>
      <c r="N5385" s="18" t="inlineStr">
        <is>
          <t>contents|small|distance_to_river_km</t>
        </is>
      </c>
    </row>
    <row r="5386">
      <c r="B5386" s="18" t="inlineStr">
        <is>
          <t>contents|small|distance_to_river_km|6.03</t>
        </is>
      </c>
      <c r="C5386" s="18" t="inlineStr">
        <is>
          <t>contents</t>
        </is>
      </c>
      <c r="D5386" s="18" t="inlineStr">
        <is>
          <t>small</t>
        </is>
      </c>
      <c r="E5386" s="18" t="inlineStr">
        <is>
          <t>distance_to_river_km</t>
        </is>
      </c>
      <c r="F5386" s="18" t="inlineStr">
        <is>
          <t>spline value</t>
        </is>
      </c>
      <c r="G5386" s="18" t="n"/>
      <c r="H5386" s="33" t="n">
        <v>6.03</v>
      </c>
      <c r="I5386" s="33" t="n"/>
      <c r="J5386" s="33" t="n"/>
      <c r="K5386" s="34" t="n">
        <v>-0.0238005356164138</v>
      </c>
      <c r="L5386" s="35">
        <f>IF(ISNUMBER(K5386),EXP(K5386),"")</f>
        <v/>
      </c>
      <c r="M5386" s="18" t="inlineStr">
        <is>
          <t>every value from 0.01 to 30 in steps of 0.01</t>
        </is>
      </c>
      <c r="N5386" s="18" t="inlineStr">
        <is>
          <t>contents|small|distance_to_river_km</t>
        </is>
      </c>
    </row>
    <row r="5387">
      <c r="B5387" s="18" t="inlineStr">
        <is>
          <t>contents|small|distance_to_river_km|6.04</t>
        </is>
      </c>
      <c r="C5387" s="18" t="inlineStr">
        <is>
          <t>contents</t>
        </is>
      </c>
      <c r="D5387" s="18" t="inlineStr">
        <is>
          <t>small</t>
        </is>
      </c>
      <c r="E5387" s="18" t="inlineStr">
        <is>
          <t>distance_to_river_km</t>
        </is>
      </c>
      <c r="F5387" s="18" t="inlineStr">
        <is>
          <t>spline value</t>
        </is>
      </c>
      <c r="G5387" s="18" t="n"/>
      <c r="H5387" s="33" t="n">
        <v>6.04</v>
      </c>
      <c r="I5387" s="33" t="n"/>
      <c r="J5387" s="33" t="n"/>
      <c r="K5387" s="34" t="n">
        <v>-0.02392782783853168</v>
      </c>
      <c r="L5387" s="35">
        <f>IF(ISNUMBER(K5387),EXP(K5387),"")</f>
        <v/>
      </c>
      <c r="M5387" s="18" t="inlineStr">
        <is>
          <t>every value from 0.01 to 30 in steps of 0.01</t>
        </is>
      </c>
      <c r="N5387" s="18" t="inlineStr">
        <is>
          <t>contents|small|distance_to_river_km</t>
        </is>
      </c>
    </row>
    <row r="5388">
      <c r="B5388" s="18" t="inlineStr">
        <is>
          <t>contents|small|distance_to_river_km|6.05</t>
        </is>
      </c>
      <c r="C5388" s="18" t="inlineStr">
        <is>
          <t>contents</t>
        </is>
      </c>
      <c r="D5388" s="18" t="inlineStr">
        <is>
          <t>small</t>
        </is>
      </c>
      <c r="E5388" s="18" t="inlineStr">
        <is>
          <t>distance_to_river_km</t>
        </is>
      </c>
      <c r="F5388" s="18" t="inlineStr">
        <is>
          <t>spline value</t>
        </is>
      </c>
      <c r="G5388" s="18" t="n"/>
      <c r="H5388" s="33" t="n">
        <v>6.05</v>
      </c>
      <c r="I5388" s="33" t="n"/>
      <c r="J5388" s="33" t="n"/>
      <c r="K5388" s="34" t="n">
        <v>-0.02405543049320235</v>
      </c>
      <c r="L5388" s="35">
        <f>IF(ISNUMBER(K5388),EXP(K5388),"")</f>
        <v/>
      </c>
      <c r="M5388" s="18" t="inlineStr">
        <is>
          <t>every value from 0.01 to 30 in steps of 0.01</t>
        </is>
      </c>
      <c r="N5388" s="18" t="inlineStr">
        <is>
          <t>contents|small|distance_to_river_km</t>
        </is>
      </c>
    </row>
    <row r="5389">
      <c r="B5389" s="18" t="inlineStr">
        <is>
          <t>contents|small|distance_to_river_km|6.06</t>
        </is>
      </c>
      <c r="C5389" s="18" t="inlineStr">
        <is>
          <t>contents</t>
        </is>
      </c>
      <c r="D5389" s="18" t="inlineStr">
        <is>
          <t>small</t>
        </is>
      </c>
      <c r="E5389" s="18" t="inlineStr">
        <is>
          <t>distance_to_river_km</t>
        </is>
      </c>
      <c r="F5389" s="18" t="inlineStr">
        <is>
          <t>spline value</t>
        </is>
      </c>
      <c r="G5389" s="18" t="n"/>
      <c r="H5389" s="33" t="n">
        <v>6.06</v>
      </c>
      <c r="I5389" s="33" t="n"/>
      <c r="J5389" s="33" t="n"/>
      <c r="K5389" s="34" t="n">
        <v>-0.02418334330565052</v>
      </c>
      <c r="L5389" s="35">
        <f>IF(ISNUMBER(K5389),EXP(K5389),"")</f>
        <v/>
      </c>
      <c r="M5389" s="18" t="inlineStr">
        <is>
          <t>every value from 0.01 to 30 in steps of 0.01</t>
        </is>
      </c>
      <c r="N5389" s="18" t="inlineStr">
        <is>
          <t>contents|small|distance_to_river_km</t>
        </is>
      </c>
    </row>
    <row r="5390">
      <c r="B5390" s="18" t="inlineStr">
        <is>
          <t>contents|small|distance_to_river_km|6.07</t>
        </is>
      </c>
      <c r="C5390" s="18" t="inlineStr">
        <is>
          <t>contents</t>
        </is>
      </c>
      <c r="D5390" s="18" t="inlineStr">
        <is>
          <t>small</t>
        </is>
      </c>
      <c r="E5390" s="18" t="inlineStr">
        <is>
          <t>distance_to_river_km</t>
        </is>
      </c>
      <c r="F5390" s="18" t="inlineStr">
        <is>
          <t>spline value</t>
        </is>
      </c>
      <c r="G5390" s="18" t="n"/>
      <c r="H5390" s="33" t="n">
        <v>6.07</v>
      </c>
      <c r="I5390" s="33" t="n"/>
      <c r="J5390" s="33" t="n"/>
      <c r="K5390" s="34" t="n">
        <v>-0.02431156600110096</v>
      </c>
      <c r="L5390" s="35">
        <f>IF(ISNUMBER(K5390),EXP(K5390),"")</f>
        <v/>
      </c>
      <c r="M5390" s="18" t="inlineStr">
        <is>
          <t>every value from 0.01 to 30 in steps of 0.01</t>
        </is>
      </c>
      <c r="N5390" s="18" t="inlineStr">
        <is>
          <t>contents|small|distance_to_river_km</t>
        </is>
      </c>
    </row>
    <row r="5391">
      <c r="B5391" s="18" t="inlineStr">
        <is>
          <t>contents|small|distance_to_river_km|6.08</t>
        </is>
      </c>
      <c r="C5391" s="18" t="inlineStr">
        <is>
          <t>contents</t>
        </is>
      </c>
      <c r="D5391" s="18" t="inlineStr">
        <is>
          <t>small</t>
        </is>
      </c>
      <c r="E5391" s="18" t="inlineStr">
        <is>
          <t>distance_to_river_km</t>
        </is>
      </c>
      <c r="F5391" s="18" t="inlineStr">
        <is>
          <t>spline value</t>
        </is>
      </c>
      <c r="G5391" s="18" t="n"/>
      <c r="H5391" s="33" t="n">
        <v>6.08</v>
      </c>
      <c r="I5391" s="33" t="n"/>
      <c r="J5391" s="33" t="n"/>
      <c r="K5391" s="34" t="n">
        <v>-0.02444009830477837</v>
      </c>
      <c r="L5391" s="35">
        <f>IF(ISNUMBER(K5391),EXP(K5391),"")</f>
        <v/>
      </c>
      <c r="M5391" s="18" t="inlineStr">
        <is>
          <t>every value from 0.01 to 30 in steps of 0.01</t>
        </is>
      </c>
      <c r="N5391" s="18" t="inlineStr">
        <is>
          <t>contents|small|distance_to_river_km</t>
        </is>
      </c>
    </row>
    <row r="5392">
      <c r="B5392" s="18" t="inlineStr">
        <is>
          <t>contents|small|distance_to_river_km|6.09</t>
        </is>
      </c>
      <c r="C5392" s="18" t="inlineStr">
        <is>
          <t>contents</t>
        </is>
      </c>
      <c r="D5392" s="18" t="inlineStr">
        <is>
          <t>small</t>
        </is>
      </c>
      <c r="E5392" s="18" t="inlineStr">
        <is>
          <t>distance_to_river_km</t>
        </is>
      </c>
      <c r="F5392" s="18" t="inlineStr">
        <is>
          <t>spline value</t>
        </is>
      </c>
      <c r="G5392" s="18" t="n"/>
      <c r="H5392" s="33" t="n">
        <v>6.09</v>
      </c>
      <c r="I5392" s="33" t="n"/>
      <c r="J5392" s="33" t="n"/>
      <c r="K5392" s="34" t="n">
        <v>-0.02456893994190747</v>
      </c>
      <c r="L5392" s="35">
        <f>IF(ISNUMBER(K5392),EXP(K5392),"")</f>
        <v/>
      </c>
      <c r="M5392" s="18" t="inlineStr">
        <is>
          <t>every value from 0.01 to 30 in steps of 0.01</t>
        </is>
      </c>
      <c r="N5392" s="18" t="inlineStr">
        <is>
          <t>contents|small|distance_to_river_km</t>
        </is>
      </c>
    </row>
    <row r="5393">
      <c r="B5393" s="18" t="inlineStr">
        <is>
          <t>contents|small|distance_to_river_km|6.10</t>
        </is>
      </c>
      <c r="C5393" s="18" t="inlineStr">
        <is>
          <t>contents</t>
        </is>
      </c>
      <c r="D5393" s="18" t="inlineStr">
        <is>
          <t>small</t>
        </is>
      </c>
      <c r="E5393" s="18" t="inlineStr">
        <is>
          <t>distance_to_river_km</t>
        </is>
      </c>
      <c r="F5393" s="18" t="inlineStr">
        <is>
          <t>spline value</t>
        </is>
      </c>
      <c r="G5393" s="18" t="n"/>
      <c r="H5393" s="33" t="n">
        <v>6.1</v>
      </c>
      <c r="I5393" s="33" t="n"/>
      <c r="J5393" s="33" t="n"/>
      <c r="K5393" s="34" t="n">
        <v>-0.02469809063771302</v>
      </c>
      <c r="L5393" s="35">
        <f>IF(ISNUMBER(K5393),EXP(K5393),"")</f>
        <v/>
      </c>
      <c r="M5393" s="18" t="inlineStr">
        <is>
          <t>every value from 0.01 to 30 in steps of 0.01</t>
        </is>
      </c>
      <c r="N5393" s="18" t="inlineStr">
        <is>
          <t>contents|small|distance_to_river_km</t>
        </is>
      </c>
    </row>
    <row r="5394">
      <c r="B5394" s="18" t="inlineStr">
        <is>
          <t>contents|small|distance_to_river_km|6.11</t>
        </is>
      </c>
      <c r="C5394" s="18" t="inlineStr">
        <is>
          <t>contents</t>
        </is>
      </c>
      <c r="D5394" s="18" t="inlineStr">
        <is>
          <t>small</t>
        </is>
      </c>
      <c r="E5394" s="18" t="inlineStr">
        <is>
          <t>distance_to_river_km</t>
        </is>
      </c>
      <c r="F5394" s="18" t="inlineStr">
        <is>
          <t>spline value</t>
        </is>
      </c>
      <c r="G5394" s="18" t="n"/>
      <c r="H5394" s="33" t="n">
        <v>6.11</v>
      </c>
      <c r="I5394" s="33" t="n"/>
      <c r="J5394" s="33" t="n"/>
      <c r="K5394" s="34" t="n">
        <v>-0.02482755011741975</v>
      </c>
      <c r="L5394" s="35">
        <f>IF(ISNUMBER(K5394),EXP(K5394),"")</f>
        <v/>
      </c>
      <c r="M5394" s="18" t="inlineStr">
        <is>
          <t>every value from 0.01 to 30 in steps of 0.01</t>
        </is>
      </c>
      <c r="N5394" s="18" t="inlineStr">
        <is>
          <t>contents|small|distance_to_river_km</t>
        </is>
      </c>
    </row>
    <row r="5395">
      <c r="B5395" s="18" t="inlineStr">
        <is>
          <t>contents|small|distance_to_river_km|6.12</t>
        </is>
      </c>
      <c r="C5395" s="18" t="inlineStr">
        <is>
          <t>contents</t>
        </is>
      </c>
      <c r="D5395" s="18" t="inlineStr">
        <is>
          <t>small</t>
        </is>
      </c>
      <c r="E5395" s="18" t="inlineStr">
        <is>
          <t>distance_to_river_km</t>
        </is>
      </c>
      <c r="F5395" s="18" t="inlineStr">
        <is>
          <t>spline value</t>
        </is>
      </c>
      <c r="G5395" s="18" t="n"/>
      <c r="H5395" s="33" t="n">
        <v>6.12</v>
      </c>
      <c r="I5395" s="33" t="n"/>
      <c r="J5395" s="33" t="n"/>
      <c r="K5395" s="34" t="n">
        <v>-0.02495731810625238</v>
      </c>
      <c r="L5395" s="35">
        <f>IF(ISNUMBER(K5395),EXP(K5395),"")</f>
        <v/>
      </c>
      <c r="M5395" s="18" t="inlineStr">
        <is>
          <t>every value from 0.01 to 30 in steps of 0.01</t>
        </is>
      </c>
      <c r="N5395" s="18" t="inlineStr">
        <is>
          <t>contents|small|distance_to_river_km</t>
        </is>
      </c>
    </row>
    <row r="5396">
      <c r="B5396" s="18" t="inlineStr">
        <is>
          <t>contents|small|distance_to_river_km|6.13</t>
        </is>
      </c>
      <c r="C5396" s="18" t="inlineStr">
        <is>
          <t>contents</t>
        </is>
      </c>
      <c r="D5396" s="18" t="inlineStr">
        <is>
          <t>small</t>
        </is>
      </c>
      <c r="E5396" s="18" t="inlineStr">
        <is>
          <t>distance_to_river_km</t>
        </is>
      </c>
      <c r="F5396" s="18" t="inlineStr">
        <is>
          <t>spline value</t>
        </is>
      </c>
      <c r="G5396" s="18" t="n"/>
      <c r="H5396" s="33" t="n">
        <v>6.13</v>
      </c>
      <c r="I5396" s="33" t="n"/>
      <c r="J5396" s="33" t="n"/>
      <c r="K5396" s="34" t="n">
        <v>-0.02508739432943563</v>
      </c>
      <c r="L5396" s="35">
        <f>IF(ISNUMBER(K5396),EXP(K5396),"")</f>
        <v/>
      </c>
      <c r="M5396" s="18" t="inlineStr">
        <is>
          <t>every value from 0.01 to 30 in steps of 0.01</t>
        </is>
      </c>
      <c r="N5396" s="18" t="inlineStr">
        <is>
          <t>contents|small|distance_to_river_km</t>
        </is>
      </c>
    </row>
    <row r="5397">
      <c r="B5397" s="18" t="inlineStr">
        <is>
          <t>contents|small|distance_to_river_km|6.14</t>
        </is>
      </c>
      <c r="C5397" s="18" t="inlineStr">
        <is>
          <t>contents</t>
        </is>
      </c>
      <c r="D5397" s="18" t="inlineStr">
        <is>
          <t>small</t>
        </is>
      </c>
      <c r="E5397" s="18" t="inlineStr">
        <is>
          <t>distance_to_river_km</t>
        </is>
      </c>
      <c r="F5397" s="18" t="inlineStr">
        <is>
          <t>spline value</t>
        </is>
      </c>
      <c r="G5397" s="18" t="n"/>
      <c r="H5397" s="33" t="n">
        <v>6.14</v>
      </c>
      <c r="I5397" s="33" t="n"/>
      <c r="J5397" s="33" t="n"/>
      <c r="K5397" s="34" t="n">
        <v>-0.02521777851219427</v>
      </c>
      <c r="L5397" s="35">
        <f>IF(ISNUMBER(K5397),EXP(K5397),"")</f>
        <v/>
      </c>
      <c r="M5397" s="18" t="inlineStr">
        <is>
          <t>every value from 0.01 to 30 in steps of 0.01</t>
        </is>
      </c>
      <c r="N5397" s="18" t="inlineStr">
        <is>
          <t>contents|small|distance_to_river_km</t>
        </is>
      </c>
    </row>
    <row r="5398">
      <c r="B5398" s="18" t="inlineStr">
        <is>
          <t>contents|small|distance_to_river_km|6.15</t>
        </is>
      </c>
      <c r="C5398" s="18" t="inlineStr">
        <is>
          <t>contents</t>
        </is>
      </c>
      <c r="D5398" s="18" t="inlineStr">
        <is>
          <t>small</t>
        </is>
      </c>
      <c r="E5398" s="18" t="inlineStr">
        <is>
          <t>distance_to_river_km</t>
        </is>
      </c>
      <c r="F5398" s="18" t="inlineStr">
        <is>
          <t>spline value</t>
        </is>
      </c>
      <c r="G5398" s="18" t="n"/>
      <c r="H5398" s="33" t="n">
        <v>6.15</v>
      </c>
      <c r="I5398" s="33" t="n"/>
      <c r="J5398" s="33" t="n"/>
      <c r="K5398" s="34" t="n">
        <v>-0.02534847037975301</v>
      </c>
      <c r="L5398" s="35">
        <f>IF(ISNUMBER(K5398),EXP(K5398),"")</f>
        <v/>
      </c>
      <c r="M5398" s="18" t="inlineStr">
        <is>
          <t>every value from 0.01 to 30 in steps of 0.01</t>
        </is>
      </c>
      <c r="N5398" s="18" t="inlineStr">
        <is>
          <t>contents|small|distance_to_river_km</t>
        </is>
      </c>
    </row>
    <row r="5399">
      <c r="B5399" s="18" t="inlineStr">
        <is>
          <t>contents|small|distance_to_river_km|6.16</t>
        </is>
      </c>
      <c r="C5399" s="18" t="inlineStr">
        <is>
          <t>contents</t>
        </is>
      </c>
      <c r="D5399" s="18" t="inlineStr">
        <is>
          <t>small</t>
        </is>
      </c>
      <c r="E5399" s="18" t="inlineStr">
        <is>
          <t>distance_to_river_km</t>
        </is>
      </c>
      <c r="F5399" s="18" t="inlineStr">
        <is>
          <t>spline value</t>
        </is>
      </c>
      <c r="G5399" s="18" t="n"/>
      <c r="H5399" s="33" t="n">
        <v>6.16</v>
      </c>
      <c r="I5399" s="33" t="n"/>
      <c r="J5399" s="33" t="n"/>
      <c r="K5399" s="34" t="n">
        <v>-0.02547946965733656</v>
      </c>
      <c r="L5399" s="35">
        <f>IF(ISNUMBER(K5399),EXP(K5399),"")</f>
        <v/>
      </c>
      <c r="M5399" s="18" t="inlineStr">
        <is>
          <t>every value from 0.01 to 30 in steps of 0.01</t>
        </is>
      </c>
      <c r="N5399" s="18" t="inlineStr">
        <is>
          <t>contents|small|distance_to_river_km</t>
        </is>
      </c>
    </row>
    <row r="5400">
      <c r="B5400" s="18" t="inlineStr">
        <is>
          <t>contents|small|distance_to_river_km|6.17</t>
        </is>
      </c>
      <c r="C5400" s="18" t="inlineStr">
        <is>
          <t>contents</t>
        </is>
      </c>
      <c r="D5400" s="18" t="inlineStr">
        <is>
          <t>small</t>
        </is>
      </c>
      <c r="E5400" s="18" t="inlineStr">
        <is>
          <t>distance_to_river_km</t>
        </is>
      </c>
      <c r="F5400" s="18" t="inlineStr">
        <is>
          <t>spline value</t>
        </is>
      </c>
      <c r="G5400" s="18" t="n"/>
      <c r="H5400" s="33" t="n">
        <v>6.17</v>
      </c>
      <c r="I5400" s="33" t="n"/>
      <c r="J5400" s="33" t="n"/>
      <c r="K5400" s="34" t="n">
        <v>-0.02561077607016969</v>
      </c>
      <c r="L5400" s="35">
        <f>IF(ISNUMBER(K5400),EXP(K5400),"")</f>
        <v/>
      </c>
      <c r="M5400" s="18" t="inlineStr">
        <is>
          <t>every value from 0.01 to 30 in steps of 0.01</t>
        </is>
      </c>
      <c r="N5400" s="18" t="inlineStr">
        <is>
          <t>contents|small|distance_to_river_km</t>
        </is>
      </c>
    </row>
    <row r="5401">
      <c r="B5401" s="18" t="inlineStr">
        <is>
          <t>contents|small|distance_to_river_km|6.18</t>
        </is>
      </c>
      <c r="C5401" s="18" t="inlineStr">
        <is>
          <t>contents</t>
        </is>
      </c>
      <c r="D5401" s="18" t="inlineStr">
        <is>
          <t>small</t>
        </is>
      </c>
      <c r="E5401" s="18" t="inlineStr">
        <is>
          <t>distance_to_river_km</t>
        </is>
      </c>
      <c r="F5401" s="18" t="inlineStr">
        <is>
          <t>spline value</t>
        </is>
      </c>
      <c r="G5401" s="18" t="n"/>
      <c r="H5401" s="33" t="n">
        <v>6.18</v>
      </c>
      <c r="I5401" s="33" t="n"/>
      <c r="J5401" s="33" t="n"/>
      <c r="K5401" s="34" t="n">
        <v>-0.02574238934347711</v>
      </c>
      <c r="L5401" s="35">
        <f>IF(ISNUMBER(K5401),EXP(K5401),"")</f>
        <v/>
      </c>
      <c r="M5401" s="18" t="inlineStr">
        <is>
          <t>every value from 0.01 to 30 in steps of 0.01</t>
        </is>
      </c>
      <c r="N5401" s="18" t="inlineStr">
        <is>
          <t>contents|small|distance_to_river_km</t>
        </is>
      </c>
    </row>
    <row r="5402">
      <c r="B5402" s="18" t="inlineStr">
        <is>
          <t>contents|small|distance_to_river_km|6.19</t>
        </is>
      </c>
      <c r="C5402" s="18" t="inlineStr">
        <is>
          <t>contents</t>
        </is>
      </c>
      <c r="D5402" s="18" t="inlineStr">
        <is>
          <t>small</t>
        </is>
      </c>
      <c r="E5402" s="18" t="inlineStr">
        <is>
          <t>distance_to_river_km</t>
        </is>
      </c>
      <c r="F5402" s="18" t="inlineStr">
        <is>
          <t>spline value</t>
        </is>
      </c>
      <c r="G5402" s="18" t="n"/>
      <c r="H5402" s="33" t="n">
        <v>6.19</v>
      </c>
      <c r="I5402" s="33" t="n"/>
      <c r="J5402" s="33" t="n"/>
      <c r="K5402" s="34" t="n">
        <v>-0.02587430920248355</v>
      </c>
      <c r="L5402" s="35">
        <f>IF(ISNUMBER(K5402),EXP(K5402),"")</f>
        <v/>
      </c>
      <c r="M5402" s="18" t="inlineStr">
        <is>
          <t>every value from 0.01 to 30 in steps of 0.01</t>
        </is>
      </c>
      <c r="N5402" s="18" t="inlineStr">
        <is>
          <t>contents|small|distance_to_river_km</t>
        </is>
      </c>
    </row>
    <row r="5403">
      <c r="B5403" s="18" t="inlineStr">
        <is>
          <t>contents|small|distance_to_river_km|6.20</t>
        </is>
      </c>
      <c r="C5403" s="18" t="inlineStr">
        <is>
          <t>contents</t>
        </is>
      </c>
      <c r="D5403" s="18" t="inlineStr">
        <is>
          <t>small</t>
        </is>
      </c>
      <c r="E5403" s="18" t="inlineStr">
        <is>
          <t>distance_to_river_km</t>
        </is>
      </c>
      <c r="F5403" s="18" t="inlineStr">
        <is>
          <t>spline value</t>
        </is>
      </c>
      <c r="G5403" s="18" t="n"/>
      <c r="H5403" s="33" t="n">
        <v>6.2</v>
      </c>
      <c r="I5403" s="33" t="n"/>
      <c r="J5403" s="33" t="n"/>
      <c r="K5403" s="34" t="n">
        <v>-0.02600653537241375</v>
      </c>
      <c r="L5403" s="35">
        <f>IF(ISNUMBER(K5403),EXP(K5403),"")</f>
        <v/>
      </c>
      <c r="M5403" s="18" t="inlineStr">
        <is>
          <t>every value from 0.01 to 30 in steps of 0.01</t>
        </is>
      </c>
      <c r="N5403" s="18" t="inlineStr">
        <is>
          <t>contents|small|distance_to_river_km</t>
        </is>
      </c>
    </row>
    <row r="5404">
      <c r="B5404" s="18" t="inlineStr">
        <is>
          <t>contents|small|distance_to_river_km|6.21</t>
        </is>
      </c>
      <c r="C5404" s="18" t="inlineStr">
        <is>
          <t>contents</t>
        </is>
      </c>
      <c r="D5404" s="18" t="inlineStr">
        <is>
          <t>small</t>
        </is>
      </c>
      <c r="E5404" s="18" t="inlineStr">
        <is>
          <t>distance_to_river_km</t>
        </is>
      </c>
      <c r="F5404" s="18" t="inlineStr">
        <is>
          <t>spline value</t>
        </is>
      </c>
      <c r="G5404" s="18" t="n"/>
      <c r="H5404" s="33" t="n">
        <v>6.21</v>
      </c>
      <c r="I5404" s="33" t="n"/>
      <c r="J5404" s="33" t="n"/>
      <c r="K5404" s="34" t="n">
        <v>-0.02613906757849244</v>
      </c>
      <c r="L5404" s="35">
        <f>IF(ISNUMBER(K5404),EXP(K5404),"")</f>
        <v/>
      </c>
      <c r="M5404" s="18" t="inlineStr">
        <is>
          <t>every value from 0.01 to 30 in steps of 0.01</t>
        </is>
      </c>
      <c r="N5404" s="18" t="inlineStr">
        <is>
          <t>contents|small|distance_to_river_km</t>
        </is>
      </c>
    </row>
    <row r="5405">
      <c r="B5405" s="18" t="inlineStr">
        <is>
          <t>contents|small|distance_to_river_km|6.22</t>
        </is>
      </c>
      <c r="C5405" s="18" t="inlineStr">
        <is>
          <t>contents</t>
        </is>
      </c>
      <c r="D5405" s="18" t="inlineStr">
        <is>
          <t>small</t>
        </is>
      </c>
      <c r="E5405" s="18" t="inlineStr">
        <is>
          <t>distance_to_river_km</t>
        </is>
      </c>
      <c r="F5405" s="18" t="inlineStr">
        <is>
          <t>spline value</t>
        </is>
      </c>
      <c r="G5405" s="18" t="n"/>
      <c r="H5405" s="33" t="n">
        <v>6.22</v>
      </c>
      <c r="I5405" s="33" t="n"/>
      <c r="J5405" s="33" t="n"/>
      <c r="K5405" s="34" t="n">
        <v>-0.02627190554594435</v>
      </c>
      <c r="L5405" s="35">
        <f>IF(ISNUMBER(K5405),EXP(K5405),"")</f>
        <v/>
      </c>
      <c r="M5405" s="18" t="inlineStr">
        <is>
          <t>every value from 0.01 to 30 in steps of 0.01</t>
        </is>
      </c>
      <c r="N5405" s="18" t="inlineStr">
        <is>
          <t>contents|small|distance_to_river_km</t>
        </is>
      </c>
    </row>
    <row r="5406">
      <c r="B5406" s="18" t="inlineStr">
        <is>
          <t>contents|small|distance_to_river_km|6.23</t>
        </is>
      </c>
      <c r="C5406" s="18" t="inlineStr">
        <is>
          <t>contents</t>
        </is>
      </c>
      <c r="D5406" s="18" t="inlineStr">
        <is>
          <t>small</t>
        </is>
      </c>
      <c r="E5406" s="18" t="inlineStr">
        <is>
          <t>distance_to_river_km</t>
        </is>
      </c>
      <c r="F5406" s="18" t="inlineStr">
        <is>
          <t>spline value</t>
        </is>
      </c>
      <c r="G5406" s="18" t="n"/>
      <c r="H5406" s="33" t="n">
        <v>6.23</v>
      </c>
      <c r="I5406" s="33" t="n"/>
      <c r="J5406" s="33" t="n"/>
      <c r="K5406" s="34" t="n">
        <v>-0.02640504899999423</v>
      </c>
      <c r="L5406" s="35">
        <f>IF(ISNUMBER(K5406),EXP(K5406),"")</f>
        <v/>
      </c>
      <c r="M5406" s="18" t="inlineStr">
        <is>
          <t>every value from 0.01 to 30 in steps of 0.01</t>
        </is>
      </c>
      <c r="N5406" s="18" t="inlineStr">
        <is>
          <t>contents|small|distance_to_river_km</t>
        </is>
      </c>
    </row>
    <row r="5407">
      <c r="B5407" s="18" t="inlineStr">
        <is>
          <t>contents|small|distance_to_river_km|6.24</t>
        </is>
      </c>
      <c r="C5407" s="18" t="inlineStr">
        <is>
          <t>contents</t>
        </is>
      </c>
      <c r="D5407" s="18" t="inlineStr">
        <is>
          <t>small</t>
        </is>
      </c>
      <c r="E5407" s="18" t="inlineStr">
        <is>
          <t>distance_to_river_km</t>
        </is>
      </c>
      <c r="F5407" s="18" t="inlineStr">
        <is>
          <t>spline value</t>
        </is>
      </c>
      <c r="G5407" s="18" t="n"/>
      <c r="H5407" s="33" t="n">
        <v>6.24</v>
      </c>
      <c r="I5407" s="33" t="n"/>
      <c r="J5407" s="33" t="n"/>
      <c r="K5407" s="34" t="n">
        <v>-0.02653849766586678</v>
      </c>
      <c r="L5407" s="35">
        <f>IF(ISNUMBER(K5407),EXP(K5407),"")</f>
        <v/>
      </c>
      <c r="M5407" s="18" t="inlineStr">
        <is>
          <t>every value from 0.01 to 30 in steps of 0.01</t>
        </is>
      </c>
      <c r="N5407" s="18" t="inlineStr">
        <is>
          <t>contents|small|distance_to_river_km</t>
        </is>
      </c>
    </row>
    <row r="5408">
      <c r="B5408" s="18" t="inlineStr">
        <is>
          <t>contents|small|distance_to_river_km|6.25</t>
        </is>
      </c>
      <c r="C5408" s="18" t="inlineStr">
        <is>
          <t>contents</t>
        </is>
      </c>
      <c r="D5408" s="18" t="inlineStr">
        <is>
          <t>small</t>
        </is>
      </c>
      <c r="E5408" s="18" t="inlineStr">
        <is>
          <t>distance_to_river_km</t>
        </is>
      </c>
      <c r="F5408" s="18" t="inlineStr">
        <is>
          <t>spline value</t>
        </is>
      </c>
      <c r="G5408" s="18" t="n"/>
      <c r="H5408" s="33" t="n">
        <v>6.25</v>
      </c>
      <c r="I5408" s="33" t="n"/>
      <c r="J5408" s="33" t="n"/>
      <c r="K5408" s="34" t="n">
        <v>-0.02667225126878674</v>
      </c>
      <c r="L5408" s="35">
        <f>IF(ISNUMBER(K5408),EXP(K5408),"")</f>
        <v/>
      </c>
      <c r="M5408" s="18" t="inlineStr">
        <is>
          <t>every value from 0.01 to 30 in steps of 0.01</t>
        </is>
      </c>
      <c r="N5408" s="18" t="inlineStr">
        <is>
          <t>contents|small|distance_to_river_km</t>
        </is>
      </c>
    </row>
    <row r="5409">
      <c r="B5409" s="18" t="inlineStr">
        <is>
          <t>contents|small|distance_to_river_km|6.26</t>
        </is>
      </c>
      <c r="C5409" s="18" t="inlineStr">
        <is>
          <t>contents</t>
        </is>
      </c>
      <c r="D5409" s="18" t="inlineStr">
        <is>
          <t>small</t>
        </is>
      </c>
      <c r="E5409" s="18" t="inlineStr">
        <is>
          <t>distance_to_river_km</t>
        </is>
      </c>
      <c r="F5409" s="18" t="inlineStr">
        <is>
          <t>spline value</t>
        </is>
      </c>
      <c r="G5409" s="18" t="n"/>
      <c r="H5409" s="33" t="n">
        <v>6.26</v>
      </c>
      <c r="I5409" s="33" t="n"/>
      <c r="J5409" s="33" t="n"/>
      <c r="K5409" s="34" t="n">
        <v>-0.02680630953397885</v>
      </c>
      <c r="L5409" s="35">
        <f>IF(ISNUMBER(K5409),EXP(K5409),"")</f>
        <v/>
      </c>
      <c r="M5409" s="18" t="inlineStr">
        <is>
          <t>every value from 0.01 to 30 in steps of 0.01</t>
        </is>
      </c>
      <c r="N5409" s="18" t="inlineStr">
        <is>
          <t>contents|small|distance_to_river_km</t>
        </is>
      </c>
    </row>
    <row r="5410">
      <c r="B5410" s="18" t="inlineStr">
        <is>
          <t>contents|small|distance_to_river_km|6.27</t>
        </is>
      </c>
      <c r="C5410" s="18" t="inlineStr">
        <is>
          <t>contents</t>
        </is>
      </c>
      <c r="D5410" s="18" t="inlineStr">
        <is>
          <t>small</t>
        </is>
      </c>
      <c r="E5410" s="18" t="inlineStr">
        <is>
          <t>distance_to_river_km</t>
        </is>
      </c>
      <c r="F5410" s="18" t="inlineStr">
        <is>
          <t>spline value</t>
        </is>
      </c>
      <c r="G5410" s="18" t="n"/>
      <c r="H5410" s="33" t="n">
        <v>6.27</v>
      </c>
      <c r="I5410" s="33" t="n"/>
      <c r="J5410" s="33" t="n"/>
      <c r="K5410" s="34" t="n">
        <v>-0.02694067218666784</v>
      </c>
      <c r="L5410" s="35">
        <f>IF(ISNUMBER(K5410),EXP(K5410),"")</f>
        <v/>
      </c>
      <c r="M5410" s="18" t="inlineStr">
        <is>
          <t>every value from 0.01 to 30 in steps of 0.01</t>
        </is>
      </c>
      <c r="N5410" s="18" t="inlineStr">
        <is>
          <t>contents|small|distance_to_river_km</t>
        </is>
      </c>
    </row>
    <row r="5411">
      <c r="B5411" s="18" t="inlineStr">
        <is>
          <t>contents|small|distance_to_river_km|6.28</t>
        </is>
      </c>
      <c r="C5411" s="18" t="inlineStr">
        <is>
          <t>contents</t>
        </is>
      </c>
      <c r="D5411" s="18" t="inlineStr">
        <is>
          <t>small</t>
        </is>
      </c>
      <c r="E5411" s="18" t="inlineStr">
        <is>
          <t>distance_to_river_km</t>
        </is>
      </c>
      <c r="F5411" s="18" t="inlineStr">
        <is>
          <t>spline value</t>
        </is>
      </c>
      <c r="G5411" s="18" t="n"/>
      <c r="H5411" s="33" t="n">
        <v>6.28</v>
      </c>
      <c r="I5411" s="33" t="n"/>
      <c r="J5411" s="33" t="n"/>
      <c r="K5411" s="34" t="n">
        <v>-0.02707533895207845</v>
      </c>
      <c r="L5411" s="35">
        <f>IF(ISNUMBER(K5411),EXP(K5411),"")</f>
        <v/>
      </c>
      <c r="M5411" s="18" t="inlineStr">
        <is>
          <t>every value from 0.01 to 30 in steps of 0.01</t>
        </is>
      </c>
      <c r="N5411" s="18" t="inlineStr">
        <is>
          <t>contents|small|distance_to_river_km</t>
        </is>
      </c>
    </row>
    <row r="5412">
      <c r="B5412" s="18" t="inlineStr">
        <is>
          <t>contents|small|distance_to_river_km|6.29</t>
        </is>
      </c>
      <c r="C5412" s="18" t="inlineStr">
        <is>
          <t>contents</t>
        </is>
      </c>
      <c r="D5412" s="18" t="inlineStr">
        <is>
          <t>small</t>
        </is>
      </c>
      <c r="E5412" s="18" t="inlineStr">
        <is>
          <t>distance_to_river_km</t>
        </is>
      </c>
      <c r="F5412" s="18" t="inlineStr">
        <is>
          <t>spline value</t>
        </is>
      </c>
      <c r="G5412" s="18" t="n"/>
      <c r="H5412" s="33" t="n">
        <v>6.29</v>
      </c>
      <c r="I5412" s="33" t="n"/>
      <c r="J5412" s="33" t="n"/>
      <c r="K5412" s="34" t="n">
        <v>-0.0272103095554354</v>
      </c>
      <c r="L5412" s="35">
        <f>IF(ISNUMBER(K5412),EXP(K5412),"")</f>
        <v/>
      </c>
      <c r="M5412" s="18" t="inlineStr">
        <is>
          <t>every value from 0.01 to 30 in steps of 0.01</t>
        </is>
      </c>
      <c r="N5412" s="18" t="inlineStr">
        <is>
          <t>contents|small|distance_to_river_km</t>
        </is>
      </c>
    </row>
    <row r="5413">
      <c r="B5413" s="18" t="inlineStr">
        <is>
          <t>contents|small|distance_to_river_km|6.30</t>
        </is>
      </c>
      <c r="C5413" s="18" t="inlineStr">
        <is>
          <t>contents</t>
        </is>
      </c>
      <c r="D5413" s="18" t="inlineStr">
        <is>
          <t>small</t>
        </is>
      </c>
      <c r="E5413" s="18" t="inlineStr">
        <is>
          <t>distance_to_river_km</t>
        </is>
      </c>
      <c r="F5413" s="18" t="inlineStr">
        <is>
          <t>spline value</t>
        </is>
      </c>
      <c r="G5413" s="18" t="n"/>
      <c r="H5413" s="33" t="n">
        <v>6.3</v>
      </c>
      <c r="I5413" s="33" t="n"/>
      <c r="J5413" s="33" t="n"/>
      <c r="K5413" s="34" t="n">
        <v>-0.02734558372196342</v>
      </c>
      <c r="L5413" s="35">
        <f>IF(ISNUMBER(K5413),EXP(K5413),"")</f>
        <v/>
      </c>
      <c r="M5413" s="18" t="inlineStr">
        <is>
          <t>every value from 0.01 to 30 in steps of 0.01</t>
        </is>
      </c>
      <c r="N5413" s="18" t="inlineStr">
        <is>
          <t>contents|small|distance_to_river_km</t>
        </is>
      </c>
    </row>
    <row r="5414">
      <c r="B5414" s="18" t="inlineStr">
        <is>
          <t>contents|small|distance_to_river_km|6.31</t>
        </is>
      </c>
      <c r="C5414" s="18" t="inlineStr">
        <is>
          <t>contents</t>
        </is>
      </c>
      <c r="D5414" s="18" t="inlineStr">
        <is>
          <t>small</t>
        </is>
      </c>
      <c r="E5414" s="18" t="inlineStr">
        <is>
          <t>distance_to_river_km</t>
        </is>
      </c>
      <c r="F5414" s="18" t="inlineStr">
        <is>
          <t>spline value</t>
        </is>
      </c>
      <c r="G5414" s="18" t="n"/>
      <c r="H5414" s="33" t="n">
        <v>6.31</v>
      </c>
      <c r="I5414" s="33" t="n"/>
      <c r="J5414" s="33" t="n"/>
      <c r="K5414" s="34" t="n">
        <v>-0.02748116117688724</v>
      </c>
      <c r="L5414" s="35">
        <f>IF(ISNUMBER(K5414),EXP(K5414),"")</f>
        <v/>
      </c>
      <c r="M5414" s="18" t="inlineStr">
        <is>
          <t>every value from 0.01 to 30 in steps of 0.01</t>
        </is>
      </c>
      <c r="N5414" s="18" t="inlineStr">
        <is>
          <t>contents|small|distance_to_river_km</t>
        </is>
      </c>
    </row>
    <row r="5415">
      <c r="B5415" s="18" t="inlineStr">
        <is>
          <t>contents|small|distance_to_river_km|6.32</t>
        </is>
      </c>
      <c r="C5415" s="18" t="inlineStr">
        <is>
          <t>contents</t>
        </is>
      </c>
      <c r="D5415" s="18" t="inlineStr">
        <is>
          <t>small</t>
        </is>
      </c>
      <c r="E5415" s="18" t="inlineStr">
        <is>
          <t>distance_to_river_km</t>
        </is>
      </c>
      <c r="F5415" s="18" t="inlineStr">
        <is>
          <t>spline value</t>
        </is>
      </c>
      <c r="G5415" s="18" t="n"/>
      <c r="H5415" s="33" t="n">
        <v>6.32</v>
      </c>
      <c r="I5415" s="33" t="n"/>
      <c r="J5415" s="33" t="n"/>
      <c r="K5415" s="34" t="n">
        <v>-0.02761704164543163</v>
      </c>
      <c r="L5415" s="35">
        <f>IF(ISNUMBER(K5415),EXP(K5415),"")</f>
        <v/>
      </c>
      <c r="M5415" s="18" t="inlineStr">
        <is>
          <t>every value from 0.01 to 30 in steps of 0.01</t>
        </is>
      </c>
      <c r="N5415" s="18" t="inlineStr">
        <is>
          <t>contents|small|distance_to_river_km</t>
        </is>
      </c>
    </row>
    <row r="5416">
      <c r="B5416" s="18" t="inlineStr">
        <is>
          <t>contents|small|distance_to_river_km|6.33</t>
        </is>
      </c>
      <c r="C5416" s="18" t="inlineStr">
        <is>
          <t>contents</t>
        </is>
      </c>
      <c r="D5416" s="18" t="inlineStr">
        <is>
          <t>small</t>
        </is>
      </c>
      <c r="E5416" s="18" t="inlineStr">
        <is>
          <t>distance_to_river_km</t>
        </is>
      </c>
      <c r="F5416" s="18" t="inlineStr">
        <is>
          <t>spline value</t>
        </is>
      </c>
      <c r="G5416" s="18" t="n"/>
      <c r="H5416" s="33" t="n">
        <v>6.33</v>
      </c>
      <c r="I5416" s="33" t="n"/>
      <c r="J5416" s="33" t="n"/>
      <c r="K5416" s="34" t="n">
        <v>-0.02775322485282127</v>
      </c>
      <c r="L5416" s="35">
        <f>IF(ISNUMBER(K5416),EXP(K5416),"")</f>
        <v/>
      </c>
      <c r="M5416" s="18" t="inlineStr">
        <is>
          <t>every value from 0.01 to 30 in steps of 0.01</t>
        </is>
      </c>
      <c r="N5416" s="18" t="inlineStr">
        <is>
          <t>contents|small|distance_to_river_km</t>
        </is>
      </c>
    </row>
    <row r="5417">
      <c r="B5417" s="18" t="inlineStr">
        <is>
          <t>contents|small|distance_to_river_km|6.34</t>
        </is>
      </c>
      <c r="C5417" s="18" t="inlineStr">
        <is>
          <t>contents</t>
        </is>
      </c>
      <c r="D5417" s="18" t="inlineStr">
        <is>
          <t>small</t>
        </is>
      </c>
      <c r="E5417" s="18" t="inlineStr">
        <is>
          <t>distance_to_river_km</t>
        </is>
      </c>
      <c r="F5417" s="18" t="inlineStr">
        <is>
          <t>spline value</t>
        </is>
      </c>
      <c r="G5417" s="18" t="n"/>
      <c r="H5417" s="33" t="n">
        <v>6.34</v>
      </c>
      <c r="I5417" s="33" t="n"/>
      <c r="J5417" s="33" t="n"/>
      <c r="K5417" s="34" t="n">
        <v>-0.0278897105242809</v>
      </c>
      <c r="L5417" s="35">
        <f>IF(ISNUMBER(K5417),EXP(K5417),"")</f>
        <v/>
      </c>
      <c r="M5417" s="18" t="inlineStr">
        <is>
          <t>every value from 0.01 to 30 in steps of 0.01</t>
        </is>
      </c>
      <c r="N5417" s="18" t="inlineStr">
        <is>
          <t>contents|small|distance_to_river_km</t>
        </is>
      </c>
    </row>
    <row r="5418">
      <c r="B5418" s="18" t="inlineStr">
        <is>
          <t>contents|small|distance_to_river_km|6.35</t>
        </is>
      </c>
      <c r="C5418" s="18" t="inlineStr">
        <is>
          <t>contents</t>
        </is>
      </c>
      <c r="D5418" s="18" t="inlineStr">
        <is>
          <t>small</t>
        </is>
      </c>
      <c r="E5418" s="18" t="inlineStr">
        <is>
          <t>distance_to_river_km</t>
        </is>
      </c>
      <c r="F5418" s="18" t="inlineStr">
        <is>
          <t>spline value</t>
        </is>
      </c>
      <c r="G5418" s="18" t="n"/>
      <c r="H5418" s="33" t="n">
        <v>6.35</v>
      </c>
      <c r="I5418" s="33" t="n"/>
      <c r="J5418" s="33" t="n"/>
      <c r="K5418" s="34" t="n">
        <v>-0.02802649838503528</v>
      </c>
      <c r="L5418" s="35">
        <f>IF(ISNUMBER(K5418),EXP(K5418),"")</f>
        <v/>
      </c>
      <c r="M5418" s="18" t="inlineStr">
        <is>
          <t>every value from 0.01 to 30 in steps of 0.01</t>
        </is>
      </c>
      <c r="N5418" s="18" t="inlineStr">
        <is>
          <t>contents|small|distance_to_river_km</t>
        </is>
      </c>
    </row>
    <row r="5419">
      <c r="B5419" s="18" t="inlineStr">
        <is>
          <t>contents|small|distance_to_river_km|6.36</t>
        </is>
      </c>
      <c r="C5419" s="18" t="inlineStr">
        <is>
          <t>contents</t>
        </is>
      </c>
      <c r="D5419" s="18" t="inlineStr">
        <is>
          <t>small</t>
        </is>
      </c>
      <c r="E5419" s="18" t="inlineStr">
        <is>
          <t>distance_to_river_km</t>
        </is>
      </c>
      <c r="F5419" s="18" t="inlineStr">
        <is>
          <t>spline value</t>
        </is>
      </c>
      <c r="G5419" s="18" t="n"/>
      <c r="H5419" s="33" t="n">
        <v>6.36</v>
      </c>
      <c r="I5419" s="33" t="n"/>
      <c r="J5419" s="33" t="n"/>
      <c r="K5419" s="34" t="n">
        <v>-0.02816358816030912</v>
      </c>
      <c r="L5419" s="35">
        <f>IF(ISNUMBER(K5419),EXP(K5419),"")</f>
        <v/>
      </c>
      <c r="M5419" s="18" t="inlineStr">
        <is>
          <t>every value from 0.01 to 30 in steps of 0.01</t>
        </is>
      </c>
      <c r="N5419" s="18" t="inlineStr">
        <is>
          <t>contents|small|distance_to_river_km</t>
        </is>
      </c>
    </row>
    <row r="5420">
      <c r="B5420" s="18" t="inlineStr">
        <is>
          <t>contents|small|distance_to_river_km|6.37</t>
        </is>
      </c>
      <c r="C5420" s="18" t="inlineStr">
        <is>
          <t>contents</t>
        </is>
      </c>
      <c r="D5420" s="18" t="inlineStr">
        <is>
          <t>small</t>
        </is>
      </c>
      <c r="E5420" s="18" t="inlineStr">
        <is>
          <t>distance_to_river_km</t>
        </is>
      </c>
      <c r="F5420" s="18" t="inlineStr">
        <is>
          <t>spline value</t>
        </is>
      </c>
      <c r="G5420" s="18" t="n"/>
      <c r="H5420" s="33" t="n">
        <v>6.37</v>
      </c>
      <c r="I5420" s="33" t="n"/>
      <c r="J5420" s="33" t="n"/>
      <c r="K5420" s="34" t="n">
        <v>-0.02830097957532715</v>
      </c>
      <c r="L5420" s="35">
        <f>IF(ISNUMBER(K5420),EXP(K5420),"")</f>
        <v/>
      </c>
      <c r="M5420" s="18" t="inlineStr">
        <is>
          <t>every value from 0.01 to 30 in steps of 0.01</t>
        </is>
      </c>
      <c r="N5420" s="18" t="inlineStr">
        <is>
          <t>contents|small|distance_to_river_km</t>
        </is>
      </c>
    </row>
    <row r="5421">
      <c r="B5421" s="18" t="inlineStr">
        <is>
          <t>contents|small|distance_to_river_km|6.38</t>
        </is>
      </c>
      <c r="C5421" s="18" t="inlineStr">
        <is>
          <t>contents</t>
        </is>
      </c>
      <c r="D5421" s="18" t="inlineStr">
        <is>
          <t>small</t>
        </is>
      </c>
      <c r="E5421" s="18" t="inlineStr">
        <is>
          <t>distance_to_river_km</t>
        </is>
      </c>
      <c r="F5421" s="18" t="inlineStr">
        <is>
          <t>spline value</t>
        </is>
      </c>
      <c r="G5421" s="18" t="n"/>
      <c r="H5421" s="33" t="n">
        <v>6.38</v>
      </c>
      <c r="I5421" s="33" t="n"/>
      <c r="J5421" s="33" t="n"/>
      <c r="K5421" s="34" t="n">
        <v>-0.02843867235531412</v>
      </c>
      <c r="L5421" s="35">
        <f>IF(ISNUMBER(K5421),EXP(K5421),"")</f>
        <v/>
      </c>
      <c r="M5421" s="18" t="inlineStr">
        <is>
          <t>every value from 0.01 to 30 in steps of 0.01</t>
        </is>
      </c>
      <c r="N5421" s="18" t="inlineStr">
        <is>
          <t>contents|small|distance_to_river_km</t>
        </is>
      </c>
    </row>
    <row r="5422">
      <c r="B5422" s="18" t="inlineStr">
        <is>
          <t>contents|small|distance_to_river_km|6.39</t>
        </is>
      </c>
      <c r="C5422" s="18" t="inlineStr">
        <is>
          <t>contents</t>
        </is>
      </c>
      <c r="D5422" s="18" t="inlineStr">
        <is>
          <t>small</t>
        </is>
      </c>
      <c r="E5422" s="18" t="inlineStr">
        <is>
          <t>distance_to_river_km</t>
        </is>
      </c>
      <c r="F5422" s="18" t="inlineStr">
        <is>
          <t>spline value</t>
        </is>
      </c>
      <c r="G5422" s="18" t="n"/>
      <c r="H5422" s="33" t="n">
        <v>6.39</v>
      </c>
      <c r="I5422" s="33" t="n"/>
      <c r="J5422" s="33" t="n"/>
      <c r="K5422" s="34" t="n">
        <v>-0.02857666622549474</v>
      </c>
      <c r="L5422" s="35">
        <f>IF(ISNUMBER(K5422),EXP(K5422),"")</f>
        <v/>
      </c>
      <c r="M5422" s="18" t="inlineStr">
        <is>
          <t>every value from 0.01 to 30 in steps of 0.01</t>
        </is>
      </c>
      <c r="N5422" s="18" t="inlineStr">
        <is>
          <t>contents|small|distance_to_river_km</t>
        </is>
      </c>
    </row>
    <row r="5423">
      <c r="B5423" s="18" t="inlineStr">
        <is>
          <t>contents|small|distance_to_river_km|6.40</t>
        </is>
      </c>
      <c r="C5423" s="18" t="inlineStr">
        <is>
          <t>contents</t>
        </is>
      </c>
      <c r="D5423" s="18" t="inlineStr">
        <is>
          <t>small</t>
        </is>
      </c>
      <c r="E5423" s="18" t="inlineStr">
        <is>
          <t>distance_to_river_km</t>
        </is>
      </c>
      <c r="F5423" s="18" t="inlineStr">
        <is>
          <t>spline value</t>
        </is>
      </c>
      <c r="G5423" s="18" t="n"/>
      <c r="H5423" s="33" t="n">
        <v>6.4</v>
      </c>
      <c r="I5423" s="33" t="n"/>
      <c r="J5423" s="33" t="n"/>
      <c r="K5423" s="34" t="n">
        <v>-0.02871496091109378</v>
      </c>
      <c r="L5423" s="35">
        <f>IF(ISNUMBER(K5423),EXP(K5423),"")</f>
        <v/>
      </c>
      <c r="M5423" s="18" t="inlineStr">
        <is>
          <t>every value from 0.01 to 30 in steps of 0.01</t>
        </is>
      </c>
      <c r="N5423" s="18" t="inlineStr">
        <is>
          <t>contents|small|distance_to_river_km</t>
        </is>
      </c>
    </row>
    <row r="5424">
      <c r="B5424" s="18" t="inlineStr">
        <is>
          <t>contents|small|distance_to_river_km|6.41</t>
        </is>
      </c>
      <c r="C5424" s="18" t="inlineStr">
        <is>
          <t>contents</t>
        </is>
      </c>
      <c r="D5424" s="18" t="inlineStr">
        <is>
          <t>small</t>
        </is>
      </c>
      <c r="E5424" s="18" t="inlineStr">
        <is>
          <t>distance_to_river_km</t>
        </is>
      </c>
      <c r="F5424" s="18" t="inlineStr">
        <is>
          <t>spline value</t>
        </is>
      </c>
      <c r="G5424" s="18" t="n"/>
      <c r="H5424" s="33" t="n">
        <v>6.41</v>
      </c>
      <c r="I5424" s="33" t="n"/>
      <c r="J5424" s="33" t="n"/>
      <c r="K5424" s="34" t="n">
        <v>-0.02885355613733591</v>
      </c>
      <c r="L5424" s="35">
        <f>IF(ISNUMBER(K5424),EXP(K5424),"")</f>
        <v/>
      </c>
      <c r="M5424" s="18" t="inlineStr">
        <is>
          <t>every value from 0.01 to 30 in steps of 0.01</t>
        </is>
      </c>
      <c r="N5424" s="18" t="inlineStr">
        <is>
          <t>contents|small|distance_to_river_km</t>
        </is>
      </c>
    </row>
    <row r="5425">
      <c r="B5425" s="18" t="inlineStr">
        <is>
          <t>contents|small|distance_to_river_km|6.42</t>
        </is>
      </c>
      <c r="C5425" s="18" t="inlineStr">
        <is>
          <t>contents</t>
        </is>
      </c>
      <c r="D5425" s="18" t="inlineStr">
        <is>
          <t>small</t>
        </is>
      </c>
      <c r="E5425" s="18" t="inlineStr">
        <is>
          <t>distance_to_river_km</t>
        </is>
      </c>
      <c r="F5425" s="18" t="inlineStr">
        <is>
          <t>spline value</t>
        </is>
      </c>
      <c r="G5425" s="18" t="n"/>
      <c r="H5425" s="33" t="n">
        <v>6.42</v>
      </c>
      <c r="I5425" s="33" t="n"/>
      <c r="J5425" s="33" t="n"/>
      <c r="K5425" s="34" t="n">
        <v>-0.02899245162944591</v>
      </c>
      <c r="L5425" s="35">
        <f>IF(ISNUMBER(K5425),EXP(K5425),"")</f>
        <v/>
      </c>
      <c r="M5425" s="18" t="inlineStr">
        <is>
          <t>every value from 0.01 to 30 in steps of 0.01</t>
        </is>
      </c>
      <c r="N5425" s="18" t="inlineStr">
        <is>
          <t>contents|small|distance_to_river_km</t>
        </is>
      </c>
    </row>
    <row r="5426">
      <c r="B5426" s="18" t="inlineStr">
        <is>
          <t>contents|small|distance_to_river_km|6.43</t>
        </is>
      </c>
      <c r="C5426" s="18" t="inlineStr">
        <is>
          <t>contents</t>
        </is>
      </c>
      <c r="D5426" s="18" t="inlineStr">
        <is>
          <t>small</t>
        </is>
      </c>
      <c r="E5426" s="18" t="inlineStr">
        <is>
          <t>distance_to_river_km</t>
        </is>
      </c>
      <c r="F5426" s="18" t="inlineStr">
        <is>
          <t>spline value</t>
        </is>
      </c>
      <c r="G5426" s="18" t="n"/>
      <c r="H5426" s="33" t="n">
        <v>6.43</v>
      </c>
      <c r="I5426" s="33" t="n"/>
      <c r="J5426" s="33" t="n"/>
      <c r="K5426" s="34" t="n">
        <v>-0.0291316471126485</v>
      </c>
      <c r="L5426" s="35">
        <f>IF(ISNUMBER(K5426),EXP(K5426),"")</f>
        <v/>
      </c>
      <c r="M5426" s="18" t="inlineStr">
        <is>
          <t>every value from 0.01 to 30 in steps of 0.01</t>
        </is>
      </c>
      <c r="N5426" s="18" t="inlineStr">
        <is>
          <t>contents|small|distance_to_river_km</t>
        </is>
      </c>
    </row>
    <row r="5427">
      <c r="B5427" s="18" t="inlineStr">
        <is>
          <t>contents|small|distance_to_river_km|6.44</t>
        </is>
      </c>
      <c r="C5427" s="18" t="inlineStr">
        <is>
          <t>contents</t>
        </is>
      </c>
      <c r="D5427" s="18" t="inlineStr">
        <is>
          <t>small</t>
        </is>
      </c>
      <c r="E5427" s="18" t="inlineStr">
        <is>
          <t>distance_to_river_km</t>
        </is>
      </c>
      <c r="F5427" s="18" t="inlineStr">
        <is>
          <t>spline value</t>
        </is>
      </c>
      <c r="G5427" s="18" t="n"/>
      <c r="H5427" s="33" t="n">
        <v>6.44</v>
      </c>
      <c r="I5427" s="33" t="n"/>
      <c r="J5427" s="33" t="n"/>
      <c r="K5427" s="34" t="n">
        <v>-0.02927114231216841</v>
      </c>
      <c r="L5427" s="35">
        <f>IF(ISNUMBER(K5427),EXP(K5427),"")</f>
        <v/>
      </c>
      <c r="M5427" s="18" t="inlineStr">
        <is>
          <t>every value from 0.01 to 30 in steps of 0.01</t>
        </is>
      </c>
      <c r="N5427" s="18" t="inlineStr">
        <is>
          <t>contents|small|distance_to_river_km</t>
        </is>
      </c>
    </row>
    <row r="5428">
      <c r="B5428" s="18" t="inlineStr">
        <is>
          <t>contents|small|distance_to_river_km|6.45</t>
        </is>
      </c>
      <c r="C5428" s="18" t="inlineStr">
        <is>
          <t>contents</t>
        </is>
      </c>
      <c r="D5428" s="18" t="inlineStr">
        <is>
          <t>small</t>
        </is>
      </c>
      <c r="E5428" s="18" t="inlineStr">
        <is>
          <t>distance_to_river_km</t>
        </is>
      </c>
      <c r="F5428" s="18" t="inlineStr">
        <is>
          <t>spline value</t>
        </is>
      </c>
      <c r="G5428" s="18" t="n"/>
      <c r="H5428" s="33" t="n">
        <v>6.45</v>
      </c>
      <c r="I5428" s="33" t="n"/>
      <c r="J5428" s="33" t="n"/>
      <c r="K5428" s="34" t="n">
        <v>-0.02941093695323036</v>
      </c>
      <c r="L5428" s="35">
        <f>IF(ISNUMBER(K5428),EXP(K5428),"")</f>
        <v/>
      </c>
      <c r="M5428" s="18" t="inlineStr">
        <is>
          <t>every value from 0.01 to 30 in steps of 0.01</t>
        </is>
      </c>
      <c r="N5428" s="18" t="inlineStr">
        <is>
          <t>contents|small|distance_to_river_km</t>
        </is>
      </c>
    </row>
    <row r="5429">
      <c r="B5429" s="18" t="inlineStr">
        <is>
          <t>contents|small|distance_to_river_km|6.46</t>
        </is>
      </c>
      <c r="C5429" s="18" t="inlineStr">
        <is>
          <t>contents</t>
        </is>
      </c>
      <c r="D5429" s="18" t="inlineStr">
        <is>
          <t>small</t>
        </is>
      </c>
      <c r="E5429" s="18" t="inlineStr">
        <is>
          <t>distance_to_river_km</t>
        </is>
      </c>
      <c r="F5429" s="18" t="inlineStr">
        <is>
          <t>spline value</t>
        </is>
      </c>
      <c r="G5429" s="18" t="n"/>
      <c r="H5429" s="33" t="n">
        <v>6.46</v>
      </c>
      <c r="I5429" s="33" t="n"/>
      <c r="J5429" s="33" t="n"/>
      <c r="K5429" s="34" t="n">
        <v>-0.0295510307610591</v>
      </c>
      <c r="L5429" s="35">
        <f>IF(ISNUMBER(K5429),EXP(K5429),"")</f>
        <v/>
      </c>
      <c r="M5429" s="18" t="inlineStr">
        <is>
          <t>every value from 0.01 to 30 in steps of 0.01</t>
        </is>
      </c>
      <c r="N5429" s="18" t="inlineStr">
        <is>
          <t>contents|small|distance_to_river_km</t>
        </is>
      </c>
    </row>
    <row r="5430">
      <c r="B5430" s="18" t="inlineStr">
        <is>
          <t>contents|small|distance_to_river_km|6.47</t>
        </is>
      </c>
      <c r="C5430" s="18" t="inlineStr">
        <is>
          <t>contents</t>
        </is>
      </c>
      <c r="D5430" s="18" t="inlineStr">
        <is>
          <t>small</t>
        </is>
      </c>
      <c r="E5430" s="18" t="inlineStr">
        <is>
          <t>distance_to_river_km</t>
        </is>
      </c>
      <c r="F5430" s="18" t="inlineStr">
        <is>
          <t>spline value</t>
        </is>
      </c>
      <c r="G5430" s="18" t="n"/>
      <c r="H5430" s="33" t="n">
        <v>6.47</v>
      </c>
      <c r="I5430" s="33" t="n"/>
      <c r="J5430" s="33" t="n"/>
      <c r="K5430" s="34" t="n">
        <v>-0.02969142346087935</v>
      </c>
      <c r="L5430" s="35">
        <f>IF(ISNUMBER(K5430),EXP(K5430),"")</f>
        <v/>
      </c>
      <c r="M5430" s="18" t="inlineStr">
        <is>
          <t>every value from 0.01 to 30 in steps of 0.01</t>
        </is>
      </c>
      <c r="N5430" s="18" t="inlineStr">
        <is>
          <t>contents|small|distance_to_river_km</t>
        </is>
      </c>
    </row>
    <row r="5431">
      <c r="B5431" s="18" t="inlineStr">
        <is>
          <t>contents|small|distance_to_river_km|6.48</t>
        </is>
      </c>
      <c r="C5431" s="18" t="inlineStr">
        <is>
          <t>contents</t>
        </is>
      </c>
      <c r="D5431" s="18" t="inlineStr">
        <is>
          <t>small</t>
        </is>
      </c>
      <c r="E5431" s="18" t="inlineStr">
        <is>
          <t>distance_to_river_km</t>
        </is>
      </c>
      <c r="F5431" s="18" t="inlineStr">
        <is>
          <t>spline value</t>
        </is>
      </c>
      <c r="G5431" s="18" t="n"/>
      <c r="H5431" s="33" t="n">
        <v>6.48</v>
      </c>
      <c r="I5431" s="33" t="n"/>
      <c r="J5431" s="33" t="n"/>
      <c r="K5431" s="34" t="n">
        <v>-0.02983211477791586</v>
      </c>
      <c r="L5431" s="35">
        <f>IF(ISNUMBER(K5431),EXP(K5431),"")</f>
        <v/>
      </c>
      <c r="M5431" s="18" t="inlineStr">
        <is>
          <t>every value from 0.01 to 30 in steps of 0.01</t>
        </is>
      </c>
      <c r="N5431" s="18" t="inlineStr">
        <is>
          <t>contents|small|distance_to_river_km</t>
        </is>
      </c>
    </row>
    <row r="5432">
      <c r="B5432" s="18" t="inlineStr">
        <is>
          <t>contents|small|distance_to_river_km|6.49</t>
        </is>
      </c>
      <c r="C5432" s="18" t="inlineStr">
        <is>
          <t>contents</t>
        </is>
      </c>
      <c r="D5432" s="18" t="inlineStr">
        <is>
          <t>small</t>
        </is>
      </c>
      <c r="E5432" s="18" t="inlineStr">
        <is>
          <t>distance_to_river_km</t>
        </is>
      </c>
      <c r="F5432" s="18" t="inlineStr">
        <is>
          <t>spline value</t>
        </is>
      </c>
      <c r="G5432" s="18" t="n"/>
      <c r="H5432" s="33" t="n">
        <v>6.49</v>
      </c>
      <c r="I5432" s="33" t="n"/>
      <c r="J5432" s="33" t="n"/>
      <c r="K5432" s="34" t="n">
        <v>-0.02997310443739334</v>
      </c>
      <c r="L5432" s="35">
        <f>IF(ISNUMBER(K5432),EXP(K5432),"")</f>
        <v/>
      </c>
      <c r="M5432" s="18" t="inlineStr">
        <is>
          <t>every value from 0.01 to 30 in steps of 0.01</t>
        </is>
      </c>
      <c r="N5432" s="18" t="inlineStr">
        <is>
          <t>contents|small|distance_to_river_km</t>
        </is>
      </c>
    </row>
    <row r="5433">
      <c r="B5433" s="18" t="inlineStr">
        <is>
          <t>contents|small|distance_to_river_km|6.50</t>
        </is>
      </c>
      <c r="C5433" s="18" t="inlineStr">
        <is>
          <t>contents</t>
        </is>
      </c>
      <c r="D5433" s="18" t="inlineStr">
        <is>
          <t>small</t>
        </is>
      </c>
      <c r="E5433" s="18" t="inlineStr">
        <is>
          <t>distance_to_river_km</t>
        </is>
      </c>
      <c r="F5433" s="18" t="inlineStr">
        <is>
          <t>spline value</t>
        </is>
      </c>
      <c r="G5433" s="18" t="n"/>
      <c r="H5433" s="33" t="n">
        <v>6.5</v>
      </c>
      <c r="I5433" s="33" t="n"/>
      <c r="J5433" s="33" t="n"/>
      <c r="K5433" s="34" t="n">
        <v>-0.03011439216453653</v>
      </c>
      <c r="L5433" s="35">
        <f>IF(ISNUMBER(K5433),EXP(K5433),"")</f>
        <v/>
      </c>
      <c r="M5433" s="18" t="inlineStr">
        <is>
          <t>every value from 0.01 to 30 in steps of 0.01</t>
        </is>
      </c>
      <c r="N5433" s="18" t="inlineStr">
        <is>
          <t>contents|small|distance_to_river_km</t>
        </is>
      </c>
    </row>
    <row r="5434">
      <c r="B5434" s="18" t="inlineStr">
        <is>
          <t>contents|small|distance_to_river_km|6.51</t>
        </is>
      </c>
      <c r="C5434" s="18" t="inlineStr">
        <is>
          <t>contents</t>
        </is>
      </c>
      <c r="D5434" s="18" t="inlineStr">
        <is>
          <t>small</t>
        </is>
      </c>
      <c r="E5434" s="18" t="inlineStr">
        <is>
          <t>distance_to_river_km</t>
        </is>
      </c>
      <c r="F5434" s="18" t="inlineStr">
        <is>
          <t>spline value</t>
        </is>
      </c>
      <c r="G5434" s="18" t="n"/>
      <c r="H5434" s="33" t="n">
        <v>6.51</v>
      </c>
      <c r="I5434" s="33" t="n"/>
      <c r="J5434" s="33" t="n"/>
      <c r="K5434" s="34" t="n">
        <v>-0.03025597768457015</v>
      </c>
      <c r="L5434" s="35">
        <f>IF(ISNUMBER(K5434),EXP(K5434),"")</f>
        <v/>
      </c>
      <c r="M5434" s="18" t="inlineStr">
        <is>
          <t>every value from 0.01 to 30 in steps of 0.01</t>
        </is>
      </c>
      <c r="N5434" s="18" t="inlineStr">
        <is>
          <t>contents|small|distance_to_river_km</t>
        </is>
      </c>
    </row>
    <row r="5435">
      <c r="B5435" s="18" t="inlineStr">
        <is>
          <t>contents|small|distance_to_river_km|6.52</t>
        </is>
      </c>
      <c r="C5435" s="18" t="inlineStr">
        <is>
          <t>contents</t>
        </is>
      </c>
      <c r="D5435" s="18" t="inlineStr">
        <is>
          <t>small</t>
        </is>
      </c>
      <c r="E5435" s="18" t="inlineStr">
        <is>
          <t>distance_to_river_km</t>
        </is>
      </c>
      <c r="F5435" s="18" t="inlineStr">
        <is>
          <t>spline value</t>
        </is>
      </c>
      <c r="G5435" s="18" t="n"/>
      <c r="H5435" s="33" t="n">
        <v>6.52</v>
      </c>
      <c r="I5435" s="33" t="n"/>
      <c r="J5435" s="33" t="n"/>
      <c r="K5435" s="34" t="n">
        <v>-0.03039786072271895</v>
      </c>
      <c r="L5435" s="35">
        <f>IF(ISNUMBER(K5435),EXP(K5435),"")</f>
        <v/>
      </c>
      <c r="M5435" s="18" t="inlineStr">
        <is>
          <t>every value from 0.01 to 30 in steps of 0.01</t>
        </is>
      </c>
      <c r="N5435" s="18" t="inlineStr">
        <is>
          <t>contents|small|distance_to_river_km</t>
        </is>
      </c>
    </row>
    <row r="5436">
      <c r="B5436" s="18" t="inlineStr">
        <is>
          <t>contents|small|distance_to_river_km|6.53</t>
        </is>
      </c>
      <c r="C5436" s="18" t="inlineStr">
        <is>
          <t>contents</t>
        </is>
      </c>
      <c r="D5436" s="18" t="inlineStr">
        <is>
          <t>small</t>
        </is>
      </c>
      <c r="E5436" s="18" t="inlineStr">
        <is>
          <t>distance_to_river_km</t>
        </is>
      </c>
      <c r="F5436" s="18" t="inlineStr">
        <is>
          <t>spline value</t>
        </is>
      </c>
      <c r="G5436" s="18" t="n"/>
      <c r="H5436" s="33" t="n">
        <v>6.53</v>
      </c>
      <c r="I5436" s="33" t="n"/>
      <c r="J5436" s="33" t="n"/>
      <c r="K5436" s="34" t="n">
        <v>-0.03054004100420766</v>
      </c>
      <c r="L5436" s="35">
        <f>IF(ISNUMBER(K5436),EXP(K5436),"")</f>
        <v/>
      </c>
      <c r="M5436" s="18" t="inlineStr">
        <is>
          <t>every value from 0.01 to 30 in steps of 0.01</t>
        </is>
      </c>
      <c r="N5436" s="18" t="inlineStr">
        <is>
          <t>contents|small|distance_to_river_km</t>
        </is>
      </c>
    </row>
    <row r="5437">
      <c r="B5437" s="18" t="inlineStr">
        <is>
          <t>contents|small|distance_to_river_km|6.54</t>
        </is>
      </c>
      <c r="C5437" s="18" t="inlineStr">
        <is>
          <t>contents</t>
        </is>
      </c>
      <c r="D5437" s="18" t="inlineStr">
        <is>
          <t>small</t>
        </is>
      </c>
      <c r="E5437" s="18" t="inlineStr">
        <is>
          <t>distance_to_river_km</t>
        </is>
      </c>
      <c r="F5437" s="18" t="inlineStr">
        <is>
          <t>spline value</t>
        </is>
      </c>
      <c r="G5437" s="18" t="n"/>
      <c r="H5437" s="33" t="n">
        <v>6.54</v>
      </c>
      <c r="I5437" s="33" t="n"/>
      <c r="J5437" s="33" t="n"/>
      <c r="K5437" s="34" t="n">
        <v>-0.030682518254261</v>
      </c>
      <c r="L5437" s="35">
        <f>IF(ISNUMBER(K5437),EXP(K5437),"")</f>
        <v/>
      </c>
      <c r="M5437" s="18" t="inlineStr">
        <is>
          <t>every value from 0.01 to 30 in steps of 0.01</t>
        </is>
      </c>
      <c r="N5437" s="18" t="inlineStr">
        <is>
          <t>contents|small|distance_to_river_km</t>
        </is>
      </c>
    </row>
    <row r="5438">
      <c r="B5438" s="18" t="inlineStr">
        <is>
          <t>contents|small|distance_to_river_km|6.55</t>
        </is>
      </c>
      <c r="C5438" s="18" t="inlineStr">
        <is>
          <t>contents</t>
        </is>
      </c>
      <c r="D5438" s="18" t="inlineStr">
        <is>
          <t>small</t>
        </is>
      </c>
      <c r="E5438" s="18" t="inlineStr">
        <is>
          <t>distance_to_river_km</t>
        </is>
      </c>
      <c r="F5438" s="18" t="inlineStr">
        <is>
          <t>spline value</t>
        </is>
      </c>
      <c r="G5438" s="18" t="n"/>
      <c r="H5438" s="33" t="n">
        <v>6.55</v>
      </c>
      <c r="I5438" s="33" t="n"/>
      <c r="J5438" s="33" t="n"/>
      <c r="K5438" s="34" t="n">
        <v>-0.03082529219810371</v>
      </c>
      <c r="L5438" s="35">
        <f>IF(ISNUMBER(K5438),EXP(K5438),"")</f>
        <v/>
      </c>
      <c r="M5438" s="18" t="inlineStr">
        <is>
          <t>every value from 0.01 to 30 in steps of 0.01</t>
        </is>
      </c>
      <c r="N5438" s="18" t="inlineStr">
        <is>
          <t>contents|small|distance_to_river_km</t>
        </is>
      </c>
    </row>
    <row r="5439">
      <c r="B5439" s="18" t="inlineStr">
        <is>
          <t>contents|small|distance_to_river_km|6.56</t>
        </is>
      </c>
      <c r="C5439" s="18" t="inlineStr">
        <is>
          <t>contents</t>
        </is>
      </c>
      <c r="D5439" s="18" t="inlineStr">
        <is>
          <t>small</t>
        </is>
      </c>
      <c r="E5439" s="18" t="inlineStr">
        <is>
          <t>distance_to_river_km</t>
        </is>
      </c>
      <c r="F5439" s="18" t="inlineStr">
        <is>
          <t>spline value</t>
        </is>
      </c>
      <c r="G5439" s="18" t="n"/>
      <c r="H5439" s="33" t="n">
        <v>6.56</v>
      </c>
      <c r="I5439" s="33" t="n"/>
      <c r="J5439" s="33" t="n"/>
      <c r="K5439" s="34" t="n">
        <v>-0.03096836256096052</v>
      </c>
      <c r="L5439" s="35">
        <f>IF(ISNUMBER(K5439),EXP(K5439),"")</f>
        <v/>
      </c>
      <c r="M5439" s="18" t="inlineStr">
        <is>
          <t>every value from 0.01 to 30 in steps of 0.01</t>
        </is>
      </c>
      <c r="N5439" s="18" t="inlineStr">
        <is>
          <t>contents|small|distance_to_river_km</t>
        </is>
      </c>
    </row>
    <row r="5440">
      <c r="B5440" s="18" t="inlineStr">
        <is>
          <t>contents|small|distance_to_river_km|6.57</t>
        </is>
      </c>
      <c r="C5440" s="18" t="inlineStr">
        <is>
          <t>contents</t>
        </is>
      </c>
      <c r="D5440" s="18" t="inlineStr">
        <is>
          <t>small</t>
        </is>
      </c>
      <c r="E5440" s="18" t="inlineStr">
        <is>
          <t>distance_to_river_km</t>
        </is>
      </c>
      <c r="F5440" s="18" t="inlineStr">
        <is>
          <t>spline value</t>
        </is>
      </c>
      <c r="G5440" s="18" t="n"/>
      <c r="H5440" s="33" t="n">
        <v>6.57</v>
      </c>
      <c r="I5440" s="33" t="n"/>
      <c r="J5440" s="33" t="n"/>
      <c r="K5440" s="34" t="n">
        <v>-0.03111172906805618</v>
      </c>
      <c r="L5440" s="35">
        <f>IF(ISNUMBER(K5440),EXP(K5440),"")</f>
        <v/>
      </c>
      <c r="M5440" s="18" t="inlineStr">
        <is>
          <t>every value from 0.01 to 30 in steps of 0.01</t>
        </is>
      </c>
      <c r="N5440" s="18" t="inlineStr">
        <is>
          <t>contents|small|distance_to_river_km</t>
        </is>
      </c>
    </row>
    <row r="5441">
      <c r="B5441" s="18" t="inlineStr">
        <is>
          <t>contents|small|distance_to_river_km|6.58</t>
        </is>
      </c>
      <c r="C5441" s="18" t="inlineStr">
        <is>
          <t>contents</t>
        </is>
      </c>
      <c r="D5441" s="18" t="inlineStr">
        <is>
          <t>small</t>
        </is>
      </c>
      <c r="E5441" s="18" t="inlineStr">
        <is>
          <t>distance_to_river_km</t>
        </is>
      </c>
      <c r="F5441" s="18" t="inlineStr">
        <is>
          <t>spline value</t>
        </is>
      </c>
      <c r="G5441" s="18" t="n"/>
      <c r="H5441" s="33" t="n">
        <v>6.58</v>
      </c>
      <c r="I5441" s="33" t="n"/>
      <c r="J5441" s="33" t="n"/>
      <c r="K5441" s="34" t="n">
        <v>-0.03125539144461539</v>
      </c>
      <c r="L5441" s="35">
        <f>IF(ISNUMBER(K5441),EXP(K5441),"")</f>
        <v/>
      </c>
      <c r="M5441" s="18" t="inlineStr">
        <is>
          <t>every value from 0.01 to 30 in steps of 0.01</t>
        </is>
      </c>
      <c r="N5441" s="18" t="inlineStr">
        <is>
          <t>contents|small|distance_to_river_km</t>
        </is>
      </c>
    </row>
    <row r="5442">
      <c r="B5442" s="18" t="inlineStr">
        <is>
          <t>contents|small|distance_to_river_km|6.59</t>
        </is>
      </c>
      <c r="C5442" s="18" t="inlineStr">
        <is>
          <t>contents</t>
        </is>
      </c>
      <c r="D5442" s="18" t="inlineStr">
        <is>
          <t>small</t>
        </is>
      </c>
      <c r="E5442" s="18" t="inlineStr">
        <is>
          <t>distance_to_river_km</t>
        </is>
      </c>
      <c r="F5442" s="18" t="inlineStr">
        <is>
          <t>spline value</t>
        </is>
      </c>
      <c r="G5442" s="18" t="n"/>
      <c r="H5442" s="33" t="n">
        <v>6.59</v>
      </c>
      <c r="I5442" s="33" t="n"/>
      <c r="J5442" s="33" t="n"/>
      <c r="K5442" s="34" t="n">
        <v>-0.03139934941586288</v>
      </c>
      <c r="L5442" s="35">
        <f>IF(ISNUMBER(K5442),EXP(K5442),"")</f>
        <v/>
      </c>
      <c r="M5442" s="18" t="inlineStr">
        <is>
          <t>every value from 0.01 to 30 in steps of 0.01</t>
        </is>
      </c>
      <c r="N5442" s="18" t="inlineStr">
        <is>
          <t>contents|small|distance_to_river_km</t>
        </is>
      </c>
    </row>
    <row r="5443">
      <c r="B5443" s="18" t="inlineStr">
        <is>
          <t>contents|small|distance_to_river_km|6.60</t>
        </is>
      </c>
      <c r="C5443" s="18" t="inlineStr">
        <is>
          <t>contents</t>
        </is>
      </c>
      <c r="D5443" s="18" t="inlineStr">
        <is>
          <t>small</t>
        </is>
      </c>
      <c r="E5443" s="18" t="inlineStr">
        <is>
          <t>distance_to_river_km</t>
        </is>
      </c>
      <c r="F5443" s="18" t="inlineStr">
        <is>
          <t>spline value</t>
        </is>
      </c>
      <c r="G5443" s="18" t="n"/>
      <c r="H5443" s="33" t="n">
        <v>6.6</v>
      </c>
      <c r="I5443" s="33" t="n"/>
      <c r="J5443" s="33" t="n"/>
      <c r="K5443" s="34" t="n">
        <v>-0.0315436027070234</v>
      </c>
      <c r="L5443" s="35">
        <f>IF(ISNUMBER(K5443),EXP(K5443),"")</f>
        <v/>
      </c>
      <c r="M5443" s="18" t="inlineStr">
        <is>
          <t>every value from 0.01 to 30 in steps of 0.01</t>
        </is>
      </c>
      <c r="N5443" s="18" t="inlineStr">
        <is>
          <t>contents|small|distance_to_river_km</t>
        </is>
      </c>
    </row>
    <row r="5444">
      <c r="B5444" s="18" t="inlineStr">
        <is>
          <t>contents|small|distance_to_river_km|6.61</t>
        </is>
      </c>
      <c r="C5444" s="18" t="inlineStr">
        <is>
          <t>contents</t>
        </is>
      </c>
      <c r="D5444" s="18" t="inlineStr">
        <is>
          <t>small</t>
        </is>
      </c>
      <c r="E5444" s="18" t="inlineStr">
        <is>
          <t>distance_to_river_km</t>
        </is>
      </c>
      <c r="F5444" s="18" t="inlineStr">
        <is>
          <t>spline value</t>
        </is>
      </c>
      <c r="G5444" s="18" t="n"/>
      <c r="H5444" s="33" t="n">
        <v>6.61</v>
      </c>
      <c r="I5444" s="33" t="n"/>
      <c r="J5444" s="33" t="n"/>
      <c r="K5444" s="34" t="n">
        <v>-0.03168815104332171</v>
      </c>
      <c r="L5444" s="35">
        <f>IF(ISNUMBER(K5444),EXP(K5444),"")</f>
        <v/>
      </c>
      <c r="M5444" s="18" t="inlineStr">
        <is>
          <t>every value from 0.01 to 30 in steps of 0.01</t>
        </is>
      </c>
      <c r="N5444" s="18" t="inlineStr">
        <is>
          <t>contents|small|distance_to_river_km</t>
        </is>
      </c>
    </row>
    <row r="5445">
      <c r="B5445" s="18" t="inlineStr">
        <is>
          <t>contents|small|distance_to_river_km|6.62</t>
        </is>
      </c>
      <c r="C5445" s="18" t="inlineStr">
        <is>
          <t>contents</t>
        </is>
      </c>
      <c r="D5445" s="18" t="inlineStr">
        <is>
          <t>small</t>
        </is>
      </c>
      <c r="E5445" s="18" t="inlineStr">
        <is>
          <t>distance_to_river_km</t>
        </is>
      </c>
      <c r="F5445" s="18" t="inlineStr">
        <is>
          <t>spline value</t>
        </is>
      </c>
      <c r="G5445" s="18" t="n"/>
      <c r="H5445" s="33" t="n">
        <v>6.62</v>
      </c>
      <c r="I5445" s="33" t="n"/>
      <c r="J5445" s="33" t="n"/>
      <c r="K5445" s="34" t="n">
        <v>-0.03183299414998248</v>
      </c>
      <c r="L5445" s="35">
        <f>IF(ISNUMBER(K5445),EXP(K5445),"")</f>
        <v/>
      </c>
      <c r="M5445" s="18" t="inlineStr">
        <is>
          <t>every value from 0.01 to 30 in steps of 0.01</t>
        </is>
      </c>
      <c r="N5445" s="18" t="inlineStr">
        <is>
          <t>contents|small|distance_to_river_km</t>
        </is>
      </c>
    </row>
    <row r="5446">
      <c r="B5446" s="18" t="inlineStr">
        <is>
          <t>contents|small|distance_to_river_km|6.63</t>
        </is>
      </c>
      <c r="C5446" s="18" t="inlineStr">
        <is>
          <t>contents</t>
        </is>
      </c>
      <c r="D5446" s="18" t="inlineStr">
        <is>
          <t>small</t>
        </is>
      </c>
      <c r="E5446" s="18" t="inlineStr">
        <is>
          <t>distance_to_river_km</t>
        </is>
      </c>
      <c r="F5446" s="18" t="inlineStr">
        <is>
          <t>spline value</t>
        </is>
      </c>
      <c r="G5446" s="18" t="n"/>
      <c r="H5446" s="33" t="n">
        <v>6.63</v>
      </c>
      <c r="I5446" s="33" t="n"/>
      <c r="J5446" s="33" t="n"/>
      <c r="K5446" s="34" t="n">
        <v>-0.03197813175223047</v>
      </c>
      <c r="L5446" s="35">
        <f>IF(ISNUMBER(K5446),EXP(K5446),"")</f>
        <v/>
      </c>
      <c r="M5446" s="18" t="inlineStr">
        <is>
          <t>every value from 0.01 to 30 in steps of 0.01</t>
        </is>
      </c>
      <c r="N5446" s="18" t="inlineStr">
        <is>
          <t>contents|small|distance_to_river_km</t>
        </is>
      </c>
    </row>
    <row r="5447">
      <c r="B5447" s="18" t="inlineStr">
        <is>
          <t>contents|small|distance_to_river_km|6.64</t>
        </is>
      </c>
      <c r="C5447" s="18" t="inlineStr">
        <is>
          <t>contents</t>
        </is>
      </c>
      <c r="D5447" s="18" t="inlineStr">
        <is>
          <t>small</t>
        </is>
      </c>
      <c r="E5447" s="18" t="inlineStr">
        <is>
          <t>distance_to_river_km</t>
        </is>
      </c>
      <c r="F5447" s="18" t="inlineStr">
        <is>
          <t>spline value</t>
        </is>
      </c>
      <c r="G5447" s="18" t="n"/>
      <c r="H5447" s="33" t="n">
        <v>6.64</v>
      </c>
      <c r="I5447" s="33" t="n"/>
      <c r="J5447" s="33" t="n"/>
      <c r="K5447" s="34" t="n">
        <v>-0.03212356357529043</v>
      </c>
      <c r="L5447" s="35">
        <f>IF(ISNUMBER(K5447),EXP(K5447),"")</f>
        <v/>
      </c>
      <c r="M5447" s="18" t="inlineStr">
        <is>
          <t>every value from 0.01 to 30 in steps of 0.01</t>
        </is>
      </c>
      <c r="N5447" s="18" t="inlineStr">
        <is>
          <t>contents|small|distance_to_river_km</t>
        </is>
      </c>
    </row>
    <row r="5448">
      <c r="B5448" s="18" t="inlineStr">
        <is>
          <t>contents|small|distance_to_river_km|6.65</t>
        </is>
      </c>
      <c r="C5448" s="18" t="inlineStr">
        <is>
          <t>contents</t>
        </is>
      </c>
      <c r="D5448" s="18" t="inlineStr">
        <is>
          <t>small</t>
        </is>
      </c>
      <c r="E5448" s="18" t="inlineStr">
        <is>
          <t>distance_to_river_km</t>
        </is>
      </c>
      <c r="F5448" s="18" t="inlineStr">
        <is>
          <t>spline value</t>
        </is>
      </c>
      <c r="G5448" s="18" t="n"/>
      <c r="H5448" s="33" t="n">
        <v>6.65</v>
      </c>
      <c r="I5448" s="33" t="n"/>
      <c r="J5448" s="33" t="n"/>
      <c r="K5448" s="34" t="n">
        <v>-0.03226928934438709</v>
      </c>
      <c r="L5448" s="35">
        <f>IF(ISNUMBER(K5448),EXP(K5448),"")</f>
        <v/>
      </c>
      <c r="M5448" s="18" t="inlineStr">
        <is>
          <t>every value from 0.01 to 30 in steps of 0.01</t>
        </is>
      </c>
      <c r="N5448" s="18" t="inlineStr">
        <is>
          <t>contents|small|distance_to_river_km</t>
        </is>
      </c>
    </row>
    <row r="5449">
      <c r="B5449" s="18" t="inlineStr">
        <is>
          <t>contents|small|distance_to_river_km|6.66</t>
        </is>
      </c>
      <c r="C5449" s="18" t="inlineStr">
        <is>
          <t>contents</t>
        </is>
      </c>
      <c r="D5449" s="18" t="inlineStr">
        <is>
          <t>small</t>
        </is>
      </c>
      <c r="E5449" s="18" t="inlineStr">
        <is>
          <t>distance_to_river_km</t>
        </is>
      </c>
      <c r="F5449" s="18" t="inlineStr">
        <is>
          <t>spline value</t>
        </is>
      </c>
      <c r="G5449" s="18" t="n"/>
      <c r="H5449" s="33" t="n">
        <v>6.66</v>
      </c>
      <c r="I5449" s="33" t="n"/>
      <c r="J5449" s="33" t="n"/>
      <c r="K5449" s="34" t="n">
        <v>-0.03241530878474514</v>
      </c>
      <c r="L5449" s="35">
        <f>IF(ISNUMBER(K5449),EXP(K5449),"")</f>
        <v/>
      </c>
      <c r="M5449" s="18" t="inlineStr">
        <is>
          <t>every value from 0.01 to 30 in steps of 0.01</t>
        </is>
      </c>
      <c r="N5449" s="18" t="inlineStr">
        <is>
          <t>contents|small|distance_to_river_km</t>
        </is>
      </c>
    </row>
    <row r="5450">
      <c r="B5450" s="18" t="inlineStr">
        <is>
          <t>contents|small|distance_to_river_km|6.67</t>
        </is>
      </c>
      <c r="C5450" s="18" t="inlineStr">
        <is>
          <t>contents</t>
        </is>
      </c>
      <c r="D5450" s="18" t="inlineStr">
        <is>
          <t>small</t>
        </is>
      </c>
      <c r="E5450" s="18" t="inlineStr">
        <is>
          <t>distance_to_river_km</t>
        </is>
      </c>
      <c r="F5450" s="18" t="inlineStr">
        <is>
          <t>spline value</t>
        </is>
      </c>
      <c r="G5450" s="18" t="n"/>
      <c r="H5450" s="33" t="n">
        <v>6.67</v>
      </c>
      <c r="I5450" s="33" t="n"/>
      <c r="J5450" s="33" t="n"/>
      <c r="K5450" s="34" t="n">
        <v>-0.03256162162158933</v>
      </c>
      <c r="L5450" s="35">
        <f>IF(ISNUMBER(K5450),EXP(K5450),"")</f>
        <v/>
      </c>
      <c r="M5450" s="18" t="inlineStr">
        <is>
          <t>every value from 0.01 to 30 in steps of 0.01</t>
        </is>
      </c>
      <c r="N5450" s="18" t="inlineStr">
        <is>
          <t>contents|small|distance_to_river_km</t>
        </is>
      </c>
    </row>
    <row r="5451">
      <c r="B5451" s="18" t="inlineStr">
        <is>
          <t>contents|small|distance_to_river_km|6.68</t>
        </is>
      </c>
      <c r="C5451" s="18" t="inlineStr">
        <is>
          <t>contents</t>
        </is>
      </c>
      <c r="D5451" s="18" t="inlineStr">
        <is>
          <t>small</t>
        </is>
      </c>
      <c r="E5451" s="18" t="inlineStr">
        <is>
          <t>distance_to_river_km</t>
        </is>
      </c>
      <c r="F5451" s="18" t="inlineStr">
        <is>
          <t>spline value</t>
        </is>
      </c>
      <c r="G5451" s="18" t="n"/>
      <c r="H5451" s="33" t="n">
        <v>6.68</v>
      </c>
      <c r="I5451" s="33" t="n"/>
      <c r="J5451" s="33" t="n"/>
      <c r="K5451" s="34" t="n">
        <v>-0.03270822758014443</v>
      </c>
      <c r="L5451" s="35">
        <f>IF(ISNUMBER(K5451),EXP(K5451),"")</f>
        <v/>
      </c>
      <c r="M5451" s="18" t="inlineStr">
        <is>
          <t>every value from 0.01 to 30 in steps of 0.01</t>
        </is>
      </c>
      <c r="N5451" s="18" t="inlineStr">
        <is>
          <t>contents|small|distance_to_river_km</t>
        </is>
      </c>
    </row>
    <row r="5452">
      <c r="B5452" s="18" t="inlineStr">
        <is>
          <t>contents|small|distance_to_river_km|6.69</t>
        </is>
      </c>
      <c r="C5452" s="18" t="inlineStr">
        <is>
          <t>contents</t>
        </is>
      </c>
      <c r="D5452" s="18" t="inlineStr">
        <is>
          <t>small</t>
        </is>
      </c>
      <c r="E5452" s="18" t="inlineStr">
        <is>
          <t>distance_to_river_km</t>
        </is>
      </c>
      <c r="F5452" s="18" t="inlineStr">
        <is>
          <t>spline value</t>
        </is>
      </c>
      <c r="G5452" s="18" t="n"/>
      <c r="H5452" s="33" t="n">
        <v>6.69</v>
      </c>
      <c r="I5452" s="33" t="n"/>
      <c r="J5452" s="33" t="n"/>
      <c r="K5452" s="34" t="n">
        <v>-0.03285512638563513</v>
      </c>
      <c r="L5452" s="35">
        <f>IF(ISNUMBER(K5452),EXP(K5452),"")</f>
        <v/>
      </c>
      <c r="M5452" s="18" t="inlineStr">
        <is>
          <t>every value from 0.01 to 30 in steps of 0.01</t>
        </is>
      </c>
      <c r="N5452" s="18" t="inlineStr">
        <is>
          <t>contents|small|distance_to_river_km</t>
        </is>
      </c>
    </row>
    <row r="5453">
      <c r="B5453" s="18" t="inlineStr">
        <is>
          <t>contents|small|distance_to_river_km|6.70</t>
        </is>
      </c>
      <c r="C5453" s="18" t="inlineStr">
        <is>
          <t>contents</t>
        </is>
      </c>
      <c r="D5453" s="18" t="inlineStr">
        <is>
          <t>small</t>
        </is>
      </c>
      <c r="E5453" s="18" t="inlineStr">
        <is>
          <t>distance_to_river_km</t>
        </is>
      </c>
      <c r="F5453" s="18" t="inlineStr">
        <is>
          <t>spline value</t>
        </is>
      </c>
      <c r="G5453" s="18" t="n"/>
      <c r="H5453" s="33" t="n">
        <v>6.7</v>
      </c>
      <c r="I5453" s="33" t="n"/>
      <c r="J5453" s="33" t="n"/>
      <c r="K5453" s="34" t="n">
        <v>-0.03300231776328617</v>
      </c>
      <c r="L5453" s="35">
        <f>IF(ISNUMBER(K5453),EXP(K5453),"")</f>
        <v/>
      </c>
      <c r="M5453" s="18" t="inlineStr">
        <is>
          <t>every value from 0.01 to 30 in steps of 0.01</t>
        </is>
      </c>
      <c r="N5453" s="18" t="inlineStr">
        <is>
          <t>contents|small|distance_to_river_km</t>
        </is>
      </c>
    </row>
    <row r="5454">
      <c r="B5454" s="18" t="inlineStr">
        <is>
          <t>contents|small|distance_to_river_km|6.71</t>
        </is>
      </c>
      <c r="C5454" s="18" t="inlineStr">
        <is>
          <t>contents</t>
        </is>
      </c>
      <c r="D5454" s="18" t="inlineStr">
        <is>
          <t>small</t>
        </is>
      </c>
      <c r="E5454" s="18" t="inlineStr">
        <is>
          <t>distance_to_river_km</t>
        </is>
      </c>
      <c r="F5454" s="18" t="inlineStr">
        <is>
          <t>spline value</t>
        </is>
      </c>
      <c r="G5454" s="18" t="n"/>
      <c r="H5454" s="33" t="n">
        <v>6.71</v>
      </c>
      <c r="I5454" s="33" t="n"/>
      <c r="J5454" s="33" t="n"/>
      <c r="K5454" s="34" t="n">
        <v>-0.03314980143832228</v>
      </c>
      <c r="L5454" s="35">
        <f>IF(ISNUMBER(K5454),EXP(K5454),"")</f>
        <v/>
      </c>
      <c r="M5454" s="18" t="inlineStr">
        <is>
          <t>every value from 0.01 to 30 in steps of 0.01</t>
        </is>
      </c>
      <c r="N5454" s="18" t="inlineStr">
        <is>
          <t>contents|small|distance_to_river_km</t>
        </is>
      </c>
    </row>
    <row r="5455">
      <c r="B5455" s="18" t="inlineStr">
        <is>
          <t>contents|small|distance_to_river_km|6.72</t>
        </is>
      </c>
      <c r="C5455" s="18" t="inlineStr">
        <is>
          <t>contents</t>
        </is>
      </c>
      <c r="D5455" s="18" t="inlineStr">
        <is>
          <t>small</t>
        </is>
      </c>
      <c r="E5455" s="18" t="inlineStr">
        <is>
          <t>distance_to_river_km</t>
        </is>
      </c>
      <c r="F5455" s="18" t="inlineStr">
        <is>
          <t>spline value</t>
        </is>
      </c>
      <c r="G5455" s="18" t="n"/>
      <c r="H5455" s="33" t="n">
        <v>6.72</v>
      </c>
      <c r="I5455" s="33" t="n"/>
      <c r="J5455" s="33" t="n"/>
      <c r="K5455" s="34" t="n">
        <v>-0.03329757713596821</v>
      </c>
      <c r="L5455" s="35">
        <f>IF(ISNUMBER(K5455),EXP(K5455),"")</f>
        <v/>
      </c>
      <c r="M5455" s="18" t="inlineStr">
        <is>
          <t>every value from 0.01 to 30 in steps of 0.01</t>
        </is>
      </c>
      <c r="N5455" s="18" t="inlineStr">
        <is>
          <t>contents|small|distance_to_river_km</t>
        </is>
      </c>
    </row>
    <row r="5456">
      <c r="B5456" s="18" t="inlineStr">
        <is>
          <t>contents|small|distance_to_river_km|6.73</t>
        </is>
      </c>
      <c r="C5456" s="18" t="inlineStr">
        <is>
          <t>contents</t>
        </is>
      </c>
      <c r="D5456" s="18" t="inlineStr">
        <is>
          <t>small</t>
        </is>
      </c>
      <c r="E5456" s="18" t="inlineStr">
        <is>
          <t>distance_to_river_km</t>
        </is>
      </c>
      <c r="F5456" s="18" t="inlineStr">
        <is>
          <t>spline value</t>
        </is>
      </c>
      <c r="G5456" s="18" t="n"/>
      <c r="H5456" s="33" t="n">
        <v>6.73</v>
      </c>
      <c r="I5456" s="33" t="n"/>
      <c r="J5456" s="33" t="n"/>
      <c r="K5456" s="34" t="n">
        <v>-0.03344564458144871</v>
      </c>
      <c r="L5456" s="35">
        <f>IF(ISNUMBER(K5456),EXP(K5456),"")</f>
        <v/>
      </c>
      <c r="M5456" s="18" t="inlineStr">
        <is>
          <t>every value from 0.01 to 30 in steps of 0.01</t>
        </is>
      </c>
      <c r="N5456" s="18" t="inlineStr">
        <is>
          <t>contents|small|distance_to_river_km</t>
        </is>
      </c>
    </row>
    <row r="5457">
      <c r="B5457" s="18" t="inlineStr">
        <is>
          <t>contents|small|distance_to_river_km|6.74</t>
        </is>
      </c>
      <c r="C5457" s="18" t="inlineStr">
        <is>
          <t>contents</t>
        </is>
      </c>
      <c r="D5457" s="18" t="inlineStr">
        <is>
          <t>small</t>
        </is>
      </c>
      <c r="E5457" s="18" t="inlineStr">
        <is>
          <t>distance_to_river_km</t>
        </is>
      </c>
      <c r="F5457" s="18" t="inlineStr">
        <is>
          <t>spline value</t>
        </is>
      </c>
      <c r="G5457" s="18" t="n"/>
      <c r="H5457" s="33" t="n">
        <v>6.74</v>
      </c>
      <c r="I5457" s="33" t="n"/>
      <c r="J5457" s="33" t="n"/>
      <c r="K5457" s="34" t="n">
        <v>-0.03359400349998843</v>
      </c>
      <c r="L5457" s="35">
        <f>IF(ISNUMBER(K5457),EXP(K5457),"")</f>
        <v/>
      </c>
      <c r="M5457" s="18" t="inlineStr">
        <is>
          <t>every value from 0.01 to 30 in steps of 0.01</t>
        </is>
      </c>
      <c r="N5457" s="18" t="inlineStr">
        <is>
          <t>contents|small|distance_to_river_km</t>
        </is>
      </c>
    </row>
    <row r="5458">
      <c r="B5458" s="18" t="inlineStr">
        <is>
          <t>contents|small|distance_to_river_km|6.75</t>
        </is>
      </c>
      <c r="C5458" s="18" t="inlineStr">
        <is>
          <t>contents</t>
        </is>
      </c>
      <c r="D5458" s="18" t="inlineStr">
        <is>
          <t>small</t>
        </is>
      </c>
      <c r="E5458" s="18" t="inlineStr">
        <is>
          <t>distance_to_river_km</t>
        </is>
      </c>
      <c r="F5458" s="18" t="inlineStr">
        <is>
          <t>spline value</t>
        </is>
      </c>
      <c r="G5458" s="18" t="n"/>
      <c r="H5458" s="33" t="n">
        <v>6.75</v>
      </c>
      <c r="I5458" s="33" t="n"/>
      <c r="J5458" s="33" t="n"/>
      <c r="K5458" s="34" t="n">
        <v>-0.03374265361681217</v>
      </c>
      <c r="L5458" s="35">
        <f>IF(ISNUMBER(K5458),EXP(K5458),"")</f>
        <v/>
      </c>
      <c r="M5458" s="18" t="inlineStr">
        <is>
          <t>every value from 0.01 to 30 in steps of 0.01</t>
        </is>
      </c>
      <c r="N5458" s="18" t="inlineStr">
        <is>
          <t>contents|small|distance_to_river_km</t>
        </is>
      </c>
    </row>
    <row r="5459">
      <c r="B5459" s="18" t="inlineStr">
        <is>
          <t>contents|small|distance_to_river_km|6.76</t>
        </is>
      </c>
      <c r="C5459" s="18" t="inlineStr">
        <is>
          <t>contents</t>
        </is>
      </c>
      <c r="D5459" s="18" t="inlineStr">
        <is>
          <t>small</t>
        </is>
      </c>
      <c r="E5459" s="18" t="inlineStr">
        <is>
          <t>distance_to_river_km</t>
        </is>
      </c>
      <c r="F5459" s="18" t="inlineStr">
        <is>
          <t>spline value</t>
        </is>
      </c>
      <c r="G5459" s="18" t="n"/>
      <c r="H5459" s="33" t="n">
        <v>6.76</v>
      </c>
      <c r="I5459" s="33" t="n"/>
      <c r="J5459" s="33" t="n"/>
      <c r="K5459" s="34" t="n">
        <v>-0.03389159465714465</v>
      </c>
      <c r="L5459" s="35">
        <f>IF(ISNUMBER(K5459),EXP(K5459),"")</f>
        <v/>
      </c>
      <c r="M5459" s="18" t="inlineStr">
        <is>
          <t>every value from 0.01 to 30 in steps of 0.01</t>
        </is>
      </c>
      <c r="N5459" s="18" t="inlineStr">
        <is>
          <t>contents|small|distance_to_river_km</t>
        </is>
      </c>
    </row>
    <row r="5460">
      <c r="B5460" s="18" t="inlineStr">
        <is>
          <t>contents|small|distance_to_river_km|6.77</t>
        </is>
      </c>
      <c r="C5460" s="18" t="inlineStr">
        <is>
          <t>contents</t>
        </is>
      </c>
      <c r="D5460" s="18" t="inlineStr">
        <is>
          <t>small</t>
        </is>
      </c>
      <c r="E5460" s="18" t="inlineStr">
        <is>
          <t>distance_to_river_km</t>
        </is>
      </c>
      <c r="F5460" s="18" t="inlineStr">
        <is>
          <t>spline value</t>
        </is>
      </c>
      <c r="G5460" s="18" t="n"/>
      <c r="H5460" s="33" t="n">
        <v>6.77</v>
      </c>
      <c r="I5460" s="33" t="n"/>
      <c r="J5460" s="33" t="n"/>
      <c r="K5460" s="34" t="n">
        <v>-0.03404082634621059</v>
      </c>
      <c r="L5460" s="35">
        <f>IF(ISNUMBER(K5460),EXP(K5460),"")</f>
        <v/>
      </c>
      <c r="M5460" s="18" t="inlineStr">
        <is>
          <t>every value from 0.01 to 30 in steps of 0.01</t>
        </is>
      </c>
      <c r="N5460" s="18" t="inlineStr">
        <is>
          <t>contents|small|distance_to_river_km</t>
        </is>
      </c>
    </row>
    <row r="5461">
      <c r="B5461" s="18" t="inlineStr">
        <is>
          <t>contents|small|distance_to_river_km|6.78</t>
        </is>
      </c>
      <c r="C5461" s="18" t="inlineStr">
        <is>
          <t>contents</t>
        </is>
      </c>
      <c r="D5461" s="18" t="inlineStr">
        <is>
          <t>small</t>
        </is>
      </c>
      <c r="E5461" s="18" t="inlineStr">
        <is>
          <t>distance_to_river_km</t>
        </is>
      </c>
      <c r="F5461" s="18" t="inlineStr">
        <is>
          <t>spline value</t>
        </is>
      </c>
      <c r="G5461" s="18" t="n"/>
      <c r="H5461" s="33" t="n">
        <v>6.78</v>
      </c>
      <c r="I5461" s="33" t="n"/>
      <c r="J5461" s="33" t="n"/>
      <c r="K5461" s="34" t="n">
        <v>-0.03419034840923472</v>
      </c>
      <c r="L5461" s="35">
        <f>IF(ISNUMBER(K5461),EXP(K5461),"")</f>
        <v/>
      </c>
      <c r="M5461" s="18" t="inlineStr">
        <is>
          <t>every value from 0.01 to 30 in steps of 0.01</t>
        </is>
      </c>
      <c r="N5461" s="18" t="inlineStr">
        <is>
          <t>contents|small|distance_to_river_km</t>
        </is>
      </c>
    </row>
    <row r="5462">
      <c r="B5462" s="18" t="inlineStr">
        <is>
          <t>contents|small|distance_to_river_km|6.79</t>
        </is>
      </c>
      <c r="C5462" s="18" t="inlineStr">
        <is>
          <t>contents</t>
        </is>
      </c>
      <c r="D5462" s="18" t="inlineStr">
        <is>
          <t>small</t>
        </is>
      </c>
      <c r="E5462" s="18" t="inlineStr">
        <is>
          <t>distance_to_river_km</t>
        </is>
      </c>
      <c r="F5462" s="18" t="inlineStr">
        <is>
          <t>spline value</t>
        </is>
      </c>
      <c r="G5462" s="18" t="n"/>
      <c r="H5462" s="33" t="n">
        <v>6.79</v>
      </c>
      <c r="I5462" s="33" t="n"/>
      <c r="J5462" s="33" t="n"/>
      <c r="K5462" s="34" t="n">
        <v>-0.0343401605714418</v>
      </c>
      <c r="L5462" s="35">
        <f>IF(ISNUMBER(K5462),EXP(K5462),"")</f>
        <v/>
      </c>
      <c r="M5462" s="18" t="inlineStr">
        <is>
          <t>every value from 0.01 to 30 in steps of 0.01</t>
        </is>
      </c>
      <c r="N5462" s="18" t="inlineStr">
        <is>
          <t>contents|small|distance_to_river_km</t>
        </is>
      </c>
    </row>
    <row r="5463">
      <c r="B5463" s="18" t="inlineStr">
        <is>
          <t>contents|small|distance_to_river_km|6.80</t>
        </is>
      </c>
      <c r="C5463" s="18" t="inlineStr">
        <is>
          <t>contents</t>
        </is>
      </c>
      <c r="D5463" s="18" t="inlineStr">
        <is>
          <t>small</t>
        </is>
      </c>
      <c r="E5463" s="18" t="inlineStr">
        <is>
          <t>distance_to_river_km</t>
        </is>
      </c>
      <c r="F5463" s="18" t="inlineStr">
        <is>
          <t>spline value</t>
        </is>
      </c>
      <c r="G5463" s="18" t="n"/>
      <c r="H5463" s="33" t="n">
        <v>6.8</v>
      </c>
      <c r="I5463" s="33" t="n"/>
      <c r="J5463" s="33" t="n"/>
      <c r="K5463" s="34" t="n">
        <v>-0.03449026255805653</v>
      </c>
      <c r="L5463" s="35">
        <f>IF(ISNUMBER(K5463),EXP(K5463),"")</f>
        <v/>
      </c>
      <c r="M5463" s="18" t="inlineStr">
        <is>
          <t>every value from 0.01 to 30 in steps of 0.01</t>
        </is>
      </c>
      <c r="N5463" s="18" t="inlineStr">
        <is>
          <t>contents|small|distance_to_river_km</t>
        </is>
      </c>
    </row>
    <row r="5464">
      <c r="B5464" s="18" t="inlineStr">
        <is>
          <t>contents|small|distance_to_river_km|6.81</t>
        </is>
      </c>
      <c r="C5464" s="18" t="inlineStr">
        <is>
          <t>contents</t>
        </is>
      </c>
      <c r="D5464" s="18" t="inlineStr">
        <is>
          <t>small</t>
        </is>
      </c>
      <c r="E5464" s="18" t="inlineStr">
        <is>
          <t>distance_to_river_km</t>
        </is>
      </c>
      <c r="F5464" s="18" t="inlineStr">
        <is>
          <t>spline value</t>
        </is>
      </c>
      <c r="G5464" s="18" t="n"/>
      <c r="H5464" s="33" t="n">
        <v>6.81</v>
      </c>
      <c r="I5464" s="33" t="n"/>
      <c r="J5464" s="33" t="n"/>
      <c r="K5464" s="34" t="n">
        <v>-0.03464065409430365</v>
      </c>
      <c r="L5464" s="35">
        <f>IF(ISNUMBER(K5464),EXP(K5464),"")</f>
        <v/>
      </c>
      <c r="M5464" s="18" t="inlineStr">
        <is>
          <t>every value from 0.01 to 30 in steps of 0.01</t>
        </is>
      </c>
      <c r="N5464" s="18" t="inlineStr">
        <is>
          <t>contents|small|distance_to_river_km</t>
        </is>
      </c>
    </row>
    <row r="5465">
      <c r="B5465" s="18" t="inlineStr">
        <is>
          <t>contents|small|distance_to_river_km|6.82</t>
        </is>
      </c>
      <c r="C5465" s="18" t="inlineStr">
        <is>
          <t>contents</t>
        </is>
      </c>
      <c r="D5465" s="18" t="inlineStr">
        <is>
          <t>small</t>
        </is>
      </c>
      <c r="E5465" s="18" t="inlineStr">
        <is>
          <t>distance_to_river_km</t>
        </is>
      </c>
      <c r="F5465" s="18" t="inlineStr">
        <is>
          <t>spline value</t>
        </is>
      </c>
      <c r="G5465" s="18" t="n"/>
      <c r="H5465" s="33" t="n">
        <v>6.82</v>
      </c>
      <c r="I5465" s="33" t="n"/>
      <c r="J5465" s="33" t="n"/>
      <c r="K5465" s="34" t="n">
        <v>-0.03479133490540791</v>
      </c>
      <c r="L5465" s="35">
        <f>IF(ISNUMBER(K5465),EXP(K5465),"")</f>
        <v/>
      </c>
      <c r="M5465" s="18" t="inlineStr">
        <is>
          <t>every value from 0.01 to 30 in steps of 0.01</t>
        </is>
      </c>
      <c r="N5465" s="18" t="inlineStr">
        <is>
          <t>contents|small|distance_to_river_km</t>
        </is>
      </c>
    </row>
    <row r="5466">
      <c r="B5466" s="18" t="inlineStr">
        <is>
          <t>contents|small|distance_to_river_km|6.83</t>
        </is>
      </c>
      <c r="C5466" s="18" t="inlineStr">
        <is>
          <t>contents</t>
        </is>
      </c>
      <c r="D5466" s="18" t="inlineStr">
        <is>
          <t>small</t>
        </is>
      </c>
      <c r="E5466" s="18" t="inlineStr">
        <is>
          <t>distance_to_river_km</t>
        </is>
      </c>
      <c r="F5466" s="18" t="inlineStr">
        <is>
          <t>spline value</t>
        </is>
      </c>
      <c r="G5466" s="18" t="n"/>
      <c r="H5466" s="33" t="n">
        <v>6.83</v>
      </c>
      <c r="I5466" s="33" t="n"/>
      <c r="J5466" s="33" t="n"/>
      <c r="K5466" s="34" t="n">
        <v>-0.03494230471659403</v>
      </c>
      <c r="L5466" s="35">
        <f>IF(ISNUMBER(K5466),EXP(K5466),"")</f>
        <v/>
      </c>
      <c r="M5466" s="18" t="inlineStr">
        <is>
          <t>every value from 0.01 to 30 in steps of 0.01</t>
        </is>
      </c>
      <c r="N5466" s="18" t="inlineStr">
        <is>
          <t>contents|small|distance_to_river_km</t>
        </is>
      </c>
    </row>
    <row r="5467">
      <c r="B5467" s="18" t="inlineStr">
        <is>
          <t>contents|small|distance_to_river_km|6.84</t>
        </is>
      </c>
      <c r="C5467" s="18" t="inlineStr">
        <is>
          <t>contents</t>
        </is>
      </c>
      <c r="D5467" s="18" t="inlineStr">
        <is>
          <t>small</t>
        </is>
      </c>
      <c r="E5467" s="18" t="inlineStr">
        <is>
          <t>distance_to_river_km</t>
        </is>
      </c>
      <c r="F5467" s="18" t="inlineStr">
        <is>
          <t>spline value</t>
        </is>
      </c>
      <c r="G5467" s="18" t="n"/>
      <c r="H5467" s="33" t="n">
        <v>6.84</v>
      </c>
      <c r="I5467" s="33" t="n"/>
      <c r="J5467" s="33" t="n"/>
      <c r="K5467" s="34" t="n">
        <v>-0.03509356325308672</v>
      </c>
      <c r="L5467" s="35">
        <f>IF(ISNUMBER(K5467),EXP(K5467),"")</f>
        <v/>
      </c>
      <c r="M5467" s="18" t="inlineStr">
        <is>
          <t>every value from 0.01 to 30 in steps of 0.01</t>
        </is>
      </c>
      <c r="N5467" s="18" t="inlineStr">
        <is>
          <t>contents|small|distance_to_river_km</t>
        </is>
      </c>
    </row>
    <row r="5468">
      <c r="B5468" s="18" t="inlineStr">
        <is>
          <t>contents|small|distance_to_river_km|6.85</t>
        </is>
      </c>
      <c r="C5468" s="18" t="inlineStr">
        <is>
          <t>contents</t>
        </is>
      </c>
      <c r="D5468" s="18" t="inlineStr">
        <is>
          <t>small</t>
        </is>
      </c>
      <c r="E5468" s="18" t="inlineStr">
        <is>
          <t>distance_to_river_km</t>
        </is>
      </c>
      <c r="F5468" s="18" t="inlineStr">
        <is>
          <t>spline value</t>
        </is>
      </c>
      <c r="G5468" s="18" t="n"/>
      <c r="H5468" s="33" t="n">
        <v>6.85</v>
      </c>
      <c r="I5468" s="33" t="n"/>
      <c r="J5468" s="33" t="n"/>
      <c r="K5468" s="34" t="n">
        <v>-0.03524511024011073</v>
      </c>
      <c r="L5468" s="35">
        <f>IF(ISNUMBER(K5468),EXP(K5468),"")</f>
        <v/>
      </c>
      <c r="M5468" s="18" t="inlineStr">
        <is>
          <t>every value from 0.01 to 30 in steps of 0.01</t>
        </is>
      </c>
      <c r="N5468" s="18" t="inlineStr">
        <is>
          <t>contents|small|distance_to_river_km</t>
        </is>
      </c>
    </row>
    <row r="5469">
      <c r="B5469" s="18" t="inlineStr">
        <is>
          <t>contents|small|distance_to_river_km|6.86</t>
        </is>
      </c>
      <c r="C5469" s="18" t="inlineStr">
        <is>
          <t>contents</t>
        </is>
      </c>
      <c r="D5469" s="18" t="inlineStr">
        <is>
          <t>small</t>
        </is>
      </c>
      <c r="E5469" s="18" t="inlineStr">
        <is>
          <t>distance_to_river_km</t>
        </is>
      </c>
      <c r="F5469" s="18" t="inlineStr">
        <is>
          <t>spline value</t>
        </is>
      </c>
      <c r="G5469" s="18" t="n"/>
      <c r="H5469" s="33" t="n">
        <v>6.86</v>
      </c>
      <c r="I5469" s="33" t="n"/>
      <c r="J5469" s="33" t="n"/>
      <c r="K5469" s="34" t="n">
        <v>-0.0353969454028908</v>
      </c>
      <c r="L5469" s="35">
        <f>IF(ISNUMBER(K5469),EXP(K5469),"")</f>
        <v/>
      </c>
      <c r="M5469" s="18" t="inlineStr">
        <is>
          <t>every value from 0.01 to 30 in steps of 0.01</t>
        </is>
      </c>
      <c r="N5469" s="18" t="inlineStr">
        <is>
          <t>contents|small|distance_to_river_km</t>
        </is>
      </c>
    </row>
    <row r="5470">
      <c r="B5470" s="18" t="inlineStr">
        <is>
          <t>contents|small|distance_to_river_km|6.87</t>
        </is>
      </c>
      <c r="C5470" s="18" t="inlineStr">
        <is>
          <t>contents</t>
        </is>
      </c>
      <c r="D5470" s="18" t="inlineStr">
        <is>
          <t>small</t>
        </is>
      </c>
      <c r="E5470" s="18" t="inlineStr">
        <is>
          <t>distance_to_river_km</t>
        </is>
      </c>
      <c r="F5470" s="18" t="inlineStr">
        <is>
          <t>spline value</t>
        </is>
      </c>
      <c r="G5470" s="18" t="n"/>
      <c r="H5470" s="33" t="n">
        <v>6.87</v>
      </c>
      <c r="I5470" s="33" t="n"/>
      <c r="J5470" s="33" t="n"/>
      <c r="K5470" s="34" t="n">
        <v>-0.03554906846665165</v>
      </c>
      <c r="L5470" s="35">
        <f>IF(ISNUMBER(K5470),EXP(K5470),"")</f>
        <v/>
      </c>
      <c r="M5470" s="18" t="inlineStr">
        <is>
          <t>every value from 0.01 to 30 in steps of 0.01</t>
        </is>
      </c>
      <c r="N5470" s="18" t="inlineStr">
        <is>
          <t>contents|small|distance_to_river_km</t>
        </is>
      </c>
    </row>
    <row r="5471">
      <c r="B5471" s="18" t="inlineStr">
        <is>
          <t>contents|small|distance_to_river_km|6.88</t>
        </is>
      </c>
      <c r="C5471" s="18" t="inlineStr">
        <is>
          <t>contents</t>
        </is>
      </c>
      <c r="D5471" s="18" t="inlineStr">
        <is>
          <t>small</t>
        </is>
      </c>
      <c r="E5471" s="18" t="inlineStr">
        <is>
          <t>distance_to_river_km</t>
        </is>
      </c>
      <c r="F5471" s="18" t="inlineStr">
        <is>
          <t>spline value</t>
        </is>
      </c>
      <c r="G5471" s="18" t="n"/>
      <c r="H5471" s="33" t="n">
        <v>6.88</v>
      </c>
      <c r="I5471" s="33" t="n"/>
      <c r="J5471" s="33" t="n"/>
      <c r="K5471" s="34" t="n">
        <v>-0.03570147915661802</v>
      </c>
      <c r="L5471" s="35">
        <f>IF(ISNUMBER(K5471),EXP(K5471),"")</f>
        <v/>
      </c>
      <c r="M5471" s="18" t="inlineStr">
        <is>
          <t>every value from 0.01 to 30 in steps of 0.01</t>
        </is>
      </c>
      <c r="N5471" s="18" t="inlineStr">
        <is>
          <t>contents|small|distance_to_river_km</t>
        </is>
      </c>
    </row>
    <row r="5472">
      <c r="B5472" s="18" t="inlineStr">
        <is>
          <t>contents|small|distance_to_river_km|6.89</t>
        </is>
      </c>
      <c r="C5472" s="18" t="inlineStr">
        <is>
          <t>contents</t>
        </is>
      </c>
      <c r="D5472" s="18" t="inlineStr">
        <is>
          <t>small</t>
        </is>
      </c>
      <c r="E5472" s="18" t="inlineStr">
        <is>
          <t>distance_to_river_km</t>
        </is>
      </c>
      <c r="F5472" s="18" t="inlineStr">
        <is>
          <t>spline value</t>
        </is>
      </c>
      <c r="G5472" s="18" t="n"/>
      <c r="H5472" s="33" t="n">
        <v>6.89</v>
      </c>
      <c r="I5472" s="33" t="n"/>
      <c r="J5472" s="33" t="n"/>
      <c r="K5472" s="34" t="n">
        <v>-0.03585417719801463</v>
      </c>
      <c r="L5472" s="35">
        <f>IF(ISNUMBER(K5472),EXP(K5472),"")</f>
        <v/>
      </c>
      <c r="M5472" s="18" t="inlineStr">
        <is>
          <t>every value from 0.01 to 30 in steps of 0.01</t>
        </is>
      </c>
      <c r="N5472" s="18" t="inlineStr">
        <is>
          <t>contents|small|distance_to_river_km</t>
        </is>
      </c>
    </row>
    <row r="5473">
      <c r="B5473" s="18" t="inlineStr">
        <is>
          <t>contents|small|distance_to_river_km|6.90</t>
        </is>
      </c>
      <c r="C5473" s="18" t="inlineStr">
        <is>
          <t>contents</t>
        </is>
      </c>
      <c r="D5473" s="18" t="inlineStr">
        <is>
          <t>small</t>
        </is>
      </c>
      <c r="E5473" s="18" t="inlineStr">
        <is>
          <t>distance_to_river_km</t>
        </is>
      </c>
      <c r="F5473" s="18" t="inlineStr">
        <is>
          <t>spline value</t>
        </is>
      </c>
      <c r="G5473" s="18" t="n"/>
      <c r="H5473" s="33" t="n">
        <v>6.9</v>
      </c>
      <c r="I5473" s="33" t="n"/>
      <c r="J5473" s="33" t="n"/>
      <c r="K5473" s="34" t="n">
        <v>-0.03600716231606623</v>
      </c>
      <c r="L5473" s="35">
        <f>IF(ISNUMBER(K5473),EXP(K5473),"")</f>
        <v/>
      </c>
      <c r="M5473" s="18" t="inlineStr">
        <is>
          <t>every value from 0.01 to 30 in steps of 0.01</t>
        </is>
      </c>
      <c r="N5473" s="18" t="inlineStr">
        <is>
          <t>contents|small|distance_to_river_km</t>
        </is>
      </c>
    </row>
    <row r="5474">
      <c r="B5474" s="18" t="inlineStr">
        <is>
          <t>contents|small|distance_to_river_km|6.91</t>
        </is>
      </c>
      <c r="C5474" s="18" t="inlineStr">
        <is>
          <t>contents</t>
        </is>
      </c>
      <c r="D5474" s="18" t="inlineStr">
        <is>
          <t>small</t>
        </is>
      </c>
      <c r="E5474" s="18" t="inlineStr">
        <is>
          <t>distance_to_river_km</t>
        </is>
      </c>
      <c r="F5474" s="18" t="inlineStr">
        <is>
          <t>spline value</t>
        </is>
      </c>
      <c r="G5474" s="18" t="n"/>
      <c r="H5474" s="33" t="n">
        <v>6.91</v>
      </c>
      <c r="I5474" s="33" t="n"/>
      <c r="J5474" s="33" t="n"/>
      <c r="K5474" s="34" t="n">
        <v>-0.03616043423599754</v>
      </c>
      <c r="L5474" s="35">
        <f>IF(ISNUMBER(K5474),EXP(K5474),"")</f>
        <v/>
      </c>
      <c r="M5474" s="18" t="inlineStr">
        <is>
          <t>every value from 0.01 to 30 in steps of 0.01</t>
        </is>
      </c>
      <c r="N5474" s="18" t="inlineStr">
        <is>
          <t>contents|small|distance_to_river_km</t>
        </is>
      </c>
    </row>
    <row r="5475">
      <c r="B5475" s="18" t="inlineStr">
        <is>
          <t>contents|small|distance_to_river_km|6.92</t>
        </is>
      </c>
      <c r="C5475" s="18" t="inlineStr">
        <is>
          <t>contents</t>
        </is>
      </c>
      <c r="D5475" s="18" t="inlineStr">
        <is>
          <t>small</t>
        </is>
      </c>
      <c r="E5475" s="18" t="inlineStr">
        <is>
          <t>distance_to_river_km</t>
        </is>
      </c>
      <c r="F5475" s="18" t="inlineStr">
        <is>
          <t>spline value</t>
        </is>
      </c>
      <c r="G5475" s="18" t="n"/>
      <c r="H5475" s="33" t="n">
        <v>6.92</v>
      </c>
      <c r="I5475" s="33" t="n"/>
      <c r="J5475" s="33" t="n"/>
      <c r="K5475" s="34" t="n">
        <v>-0.03631399268303328</v>
      </c>
      <c r="L5475" s="35">
        <f>IF(ISNUMBER(K5475),EXP(K5475),"")</f>
        <v/>
      </c>
      <c r="M5475" s="18" t="inlineStr">
        <is>
          <t>every value from 0.01 to 30 in steps of 0.01</t>
        </is>
      </c>
      <c r="N5475" s="18" t="inlineStr">
        <is>
          <t>contents|small|distance_to_river_km</t>
        </is>
      </c>
    </row>
    <row r="5476">
      <c r="B5476" s="18" t="inlineStr">
        <is>
          <t>contents|small|distance_to_river_km|6.93</t>
        </is>
      </c>
      <c r="C5476" s="18" t="inlineStr">
        <is>
          <t>contents</t>
        </is>
      </c>
      <c r="D5476" s="18" t="inlineStr">
        <is>
          <t>small</t>
        </is>
      </c>
      <c r="E5476" s="18" t="inlineStr">
        <is>
          <t>distance_to_river_km</t>
        </is>
      </c>
      <c r="F5476" s="18" t="inlineStr">
        <is>
          <t>spline value</t>
        </is>
      </c>
      <c r="G5476" s="18" t="n"/>
      <c r="H5476" s="33" t="n">
        <v>6.93</v>
      </c>
      <c r="I5476" s="33" t="n"/>
      <c r="J5476" s="33" t="n"/>
      <c r="K5476" s="34" t="n">
        <v>-0.0364678373823982</v>
      </c>
      <c r="L5476" s="35">
        <f>IF(ISNUMBER(K5476),EXP(K5476),"")</f>
        <v/>
      </c>
      <c r="M5476" s="18" t="inlineStr">
        <is>
          <t>every value from 0.01 to 30 in steps of 0.01</t>
        </is>
      </c>
      <c r="N5476" s="18" t="inlineStr">
        <is>
          <t>contents|small|distance_to_river_km</t>
        </is>
      </c>
    </row>
    <row r="5477">
      <c r="B5477" s="18" t="inlineStr">
        <is>
          <t>contents|small|distance_to_river_km|6.94</t>
        </is>
      </c>
      <c r="C5477" s="18" t="inlineStr">
        <is>
          <t>contents</t>
        </is>
      </c>
      <c r="D5477" s="18" t="inlineStr">
        <is>
          <t>small</t>
        </is>
      </c>
      <c r="E5477" s="18" t="inlineStr">
        <is>
          <t>distance_to_river_km</t>
        </is>
      </c>
      <c r="F5477" s="18" t="inlineStr">
        <is>
          <t>spline value</t>
        </is>
      </c>
      <c r="G5477" s="18" t="n"/>
      <c r="H5477" s="33" t="n">
        <v>6.94</v>
      </c>
      <c r="I5477" s="33" t="n"/>
      <c r="J5477" s="33" t="n"/>
      <c r="K5477" s="34" t="n">
        <v>-0.03662196805931702</v>
      </c>
      <c r="L5477" s="35">
        <f>IF(ISNUMBER(K5477),EXP(K5477),"")</f>
        <v/>
      </c>
      <c r="M5477" s="18" t="inlineStr">
        <is>
          <t>every value from 0.01 to 30 in steps of 0.01</t>
        </is>
      </c>
      <c r="N5477" s="18" t="inlineStr">
        <is>
          <t>contents|small|distance_to_river_km</t>
        </is>
      </c>
    </row>
    <row r="5478">
      <c r="B5478" s="18" t="inlineStr">
        <is>
          <t>contents|small|distance_to_river_km|6.95</t>
        </is>
      </c>
      <c r="C5478" s="18" t="inlineStr">
        <is>
          <t>contents</t>
        </is>
      </c>
      <c r="D5478" s="18" t="inlineStr">
        <is>
          <t>small</t>
        </is>
      </c>
      <c r="E5478" s="18" t="inlineStr">
        <is>
          <t>distance_to_river_km</t>
        </is>
      </c>
      <c r="F5478" s="18" t="inlineStr">
        <is>
          <t>spline value</t>
        </is>
      </c>
      <c r="G5478" s="18" t="n"/>
      <c r="H5478" s="33" t="n">
        <v>6.95</v>
      </c>
      <c r="I5478" s="33" t="n"/>
      <c r="J5478" s="33" t="n"/>
      <c r="K5478" s="34" t="n">
        <v>-0.03677638443901448</v>
      </c>
      <c r="L5478" s="35">
        <f>IF(ISNUMBER(K5478),EXP(K5478),"")</f>
        <v/>
      </c>
      <c r="M5478" s="18" t="inlineStr">
        <is>
          <t>every value from 0.01 to 30 in steps of 0.01</t>
        </is>
      </c>
      <c r="N5478" s="18" t="inlineStr">
        <is>
          <t>contents|small|distance_to_river_km</t>
        </is>
      </c>
    </row>
    <row r="5479">
      <c r="B5479" s="18" t="inlineStr">
        <is>
          <t>contents|small|distance_to_river_km|6.96</t>
        </is>
      </c>
      <c r="C5479" s="18" t="inlineStr">
        <is>
          <t>contents</t>
        </is>
      </c>
      <c r="D5479" s="18" t="inlineStr">
        <is>
          <t>small</t>
        </is>
      </c>
      <c r="E5479" s="18" t="inlineStr">
        <is>
          <t>distance_to_river_km</t>
        </is>
      </c>
      <c r="F5479" s="18" t="inlineStr">
        <is>
          <t>spline value</t>
        </is>
      </c>
      <c r="G5479" s="18" t="n"/>
      <c r="H5479" s="33" t="n">
        <v>6.96</v>
      </c>
      <c r="I5479" s="33" t="n"/>
      <c r="J5479" s="33" t="n"/>
      <c r="K5479" s="34" t="n">
        <v>-0.03693108624671532</v>
      </c>
      <c r="L5479" s="35">
        <f>IF(ISNUMBER(K5479),EXP(K5479),"")</f>
        <v/>
      </c>
      <c r="M5479" s="18" t="inlineStr">
        <is>
          <t>every value from 0.01 to 30 in steps of 0.01</t>
        </is>
      </c>
      <c r="N5479" s="18" t="inlineStr">
        <is>
          <t>contents|small|distance_to_river_km</t>
        </is>
      </c>
    </row>
    <row r="5480">
      <c r="B5480" s="18" t="inlineStr">
        <is>
          <t>contents|small|distance_to_river_km|6.97</t>
        </is>
      </c>
      <c r="C5480" s="18" t="inlineStr">
        <is>
          <t>contents</t>
        </is>
      </c>
      <c r="D5480" s="18" t="inlineStr">
        <is>
          <t>small</t>
        </is>
      </c>
      <c r="E5480" s="18" t="inlineStr">
        <is>
          <t>distance_to_river_km</t>
        </is>
      </c>
      <c r="F5480" s="18" t="inlineStr">
        <is>
          <t>spline value</t>
        </is>
      </c>
      <c r="G5480" s="18" t="n"/>
      <c r="H5480" s="33" t="n">
        <v>6.97</v>
      </c>
      <c r="I5480" s="33" t="n"/>
      <c r="J5480" s="33" t="n"/>
      <c r="K5480" s="34" t="n">
        <v>-0.03708607320764425</v>
      </c>
      <c r="L5480" s="35">
        <f>IF(ISNUMBER(K5480),EXP(K5480),"")</f>
        <v/>
      </c>
      <c r="M5480" s="18" t="inlineStr">
        <is>
          <t>every value from 0.01 to 30 in steps of 0.01</t>
        </is>
      </c>
      <c r="N5480" s="18" t="inlineStr">
        <is>
          <t>contents|small|distance_to_river_km</t>
        </is>
      </c>
    </row>
    <row r="5481">
      <c r="B5481" s="18" t="inlineStr">
        <is>
          <t>contents|small|distance_to_river_km|6.98</t>
        </is>
      </c>
      <c r="C5481" s="18" t="inlineStr">
        <is>
          <t>contents</t>
        </is>
      </c>
      <c r="D5481" s="18" t="inlineStr">
        <is>
          <t>small</t>
        </is>
      </c>
      <c r="E5481" s="18" t="inlineStr">
        <is>
          <t>distance_to_river_km</t>
        </is>
      </c>
      <c r="F5481" s="18" t="inlineStr">
        <is>
          <t>spline value</t>
        </is>
      </c>
      <c r="G5481" s="18" t="n"/>
      <c r="H5481" s="33" t="n">
        <v>6.98</v>
      </c>
      <c r="I5481" s="33" t="n"/>
      <c r="J5481" s="33" t="n"/>
      <c r="K5481" s="34" t="n">
        <v>-0.03724134504702603</v>
      </c>
      <c r="L5481" s="35">
        <f>IF(ISNUMBER(K5481),EXP(K5481),"")</f>
        <v/>
      </c>
      <c r="M5481" s="18" t="inlineStr">
        <is>
          <t>every value from 0.01 to 30 in steps of 0.01</t>
        </is>
      </c>
      <c r="N5481" s="18" t="inlineStr">
        <is>
          <t>contents|small|distance_to_river_km</t>
        </is>
      </c>
    </row>
    <row r="5482">
      <c r="B5482" s="18" t="inlineStr">
        <is>
          <t>contents|small|distance_to_river_km|6.99</t>
        </is>
      </c>
      <c r="C5482" s="18" t="inlineStr">
        <is>
          <t>contents</t>
        </is>
      </c>
      <c r="D5482" s="18" t="inlineStr">
        <is>
          <t>small</t>
        </is>
      </c>
      <c r="E5482" s="18" t="inlineStr">
        <is>
          <t>distance_to_river_km</t>
        </is>
      </c>
      <c r="F5482" s="18" t="inlineStr">
        <is>
          <t>spline value</t>
        </is>
      </c>
      <c r="G5482" s="18" t="n"/>
      <c r="H5482" s="33" t="n">
        <v>6.99</v>
      </c>
      <c r="I5482" s="33" t="n"/>
      <c r="J5482" s="33" t="n"/>
      <c r="K5482" s="34" t="n">
        <v>-0.03739690149008536</v>
      </c>
      <c r="L5482" s="35">
        <f>IF(ISNUMBER(K5482),EXP(K5482),"")</f>
        <v/>
      </c>
      <c r="M5482" s="18" t="inlineStr">
        <is>
          <t>every value from 0.01 to 30 in steps of 0.01</t>
        </is>
      </c>
      <c r="N5482" s="18" t="inlineStr">
        <is>
          <t>contents|small|distance_to_river_km</t>
        </is>
      </c>
    </row>
    <row r="5483">
      <c r="B5483" s="18" t="inlineStr">
        <is>
          <t>contents|small|distance_to_river_km|7.00</t>
        </is>
      </c>
      <c r="C5483" s="18" t="inlineStr">
        <is>
          <t>contents</t>
        </is>
      </c>
      <c r="D5483" s="18" t="inlineStr">
        <is>
          <t>small</t>
        </is>
      </c>
      <c r="E5483" s="18" t="inlineStr">
        <is>
          <t>distance_to_river_km</t>
        </is>
      </c>
      <c r="F5483" s="18" t="inlineStr">
        <is>
          <t>spline value</t>
        </is>
      </c>
      <c r="G5483" s="18" t="n"/>
      <c r="H5483" s="33" t="n">
        <v>7</v>
      </c>
      <c r="I5483" s="33" t="n"/>
      <c r="J5483" s="33" t="n"/>
      <c r="K5483" s="34" t="n">
        <v>-0.03755274226204698</v>
      </c>
      <c r="L5483" s="35">
        <f>IF(ISNUMBER(K5483),EXP(K5483),"")</f>
        <v/>
      </c>
      <c r="M5483" s="18" t="inlineStr">
        <is>
          <t>every value from 0.01 to 30 in steps of 0.01</t>
        </is>
      </c>
      <c r="N5483" s="18" t="inlineStr">
        <is>
          <t>contents|small|distance_to_river_km</t>
        </is>
      </c>
    </row>
    <row r="5484">
      <c r="B5484" s="18" t="inlineStr">
        <is>
          <t>contents|small|distance_to_river_km|7.01</t>
        </is>
      </c>
      <c r="C5484" s="18" t="inlineStr">
        <is>
          <t>contents</t>
        </is>
      </c>
      <c r="D5484" s="18" t="inlineStr">
        <is>
          <t>small</t>
        </is>
      </c>
      <c r="E5484" s="18" t="inlineStr">
        <is>
          <t>distance_to_river_km</t>
        </is>
      </c>
      <c r="F5484" s="18" t="inlineStr">
        <is>
          <t>spline value</t>
        </is>
      </c>
      <c r="G5484" s="18" t="n"/>
      <c r="H5484" s="33" t="n">
        <v>7.01</v>
      </c>
      <c r="I5484" s="33" t="n"/>
      <c r="J5484" s="33" t="n"/>
      <c r="K5484" s="34" t="n">
        <v>-0.03770886708813563</v>
      </c>
      <c r="L5484" s="35">
        <f>IF(ISNUMBER(K5484),EXP(K5484),"")</f>
        <v/>
      </c>
      <c r="M5484" s="18" t="inlineStr">
        <is>
          <t>every value from 0.01 to 30 in steps of 0.01</t>
        </is>
      </c>
      <c r="N5484" s="18" t="inlineStr">
        <is>
          <t>contents|small|distance_to_river_km</t>
        </is>
      </c>
    </row>
    <row r="5485">
      <c r="B5485" s="18" t="inlineStr">
        <is>
          <t>contents|small|distance_to_river_km|7.02</t>
        </is>
      </c>
      <c r="C5485" s="18" t="inlineStr">
        <is>
          <t>contents</t>
        </is>
      </c>
      <c r="D5485" s="18" t="inlineStr">
        <is>
          <t>small</t>
        </is>
      </c>
      <c r="E5485" s="18" t="inlineStr">
        <is>
          <t>distance_to_river_km</t>
        </is>
      </c>
      <c r="F5485" s="18" t="inlineStr">
        <is>
          <t>spline value</t>
        </is>
      </c>
      <c r="G5485" s="18" t="n"/>
      <c r="H5485" s="33" t="n">
        <v>7.02</v>
      </c>
      <c r="I5485" s="33" t="n"/>
      <c r="J5485" s="33" t="n"/>
      <c r="K5485" s="34" t="n">
        <v>-0.03786527569357605</v>
      </c>
      <c r="L5485" s="35">
        <f>IF(ISNUMBER(K5485),EXP(K5485),"")</f>
        <v/>
      </c>
      <c r="M5485" s="18" t="inlineStr">
        <is>
          <t>every value from 0.01 to 30 in steps of 0.01</t>
        </is>
      </c>
      <c r="N5485" s="18" t="inlineStr">
        <is>
          <t>contents|small|distance_to_river_km</t>
        </is>
      </c>
    </row>
    <row r="5486">
      <c r="B5486" s="18" t="inlineStr">
        <is>
          <t>contents|small|distance_to_river_km|7.03</t>
        </is>
      </c>
      <c r="C5486" s="18" t="inlineStr">
        <is>
          <t>contents</t>
        </is>
      </c>
      <c r="D5486" s="18" t="inlineStr">
        <is>
          <t>small</t>
        </is>
      </c>
      <c r="E5486" s="18" t="inlineStr">
        <is>
          <t>distance_to_river_km</t>
        </is>
      </c>
      <c r="F5486" s="18" t="inlineStr">
        <is>
          <t>spline value</t>
        </is>
      </c>
      <c r="G5486" s="18" t="n"/>
      <c r="H5486" s="33" t="n">
        <v>7.03</v>
      </c>
      <c r="I5486" s="33" t="n"/>
      <c r="J5486" s="33" t="n"/>
      <c r="K5486" s="34" t="n">
        <v>-0.03802196780359297</v>
      </c>
      <c r="L5486" s="35">
        <f>IF(ISNUMBER(K5486),EXP(K5486),"")</f>
        <v/>
      </c>
      <c r="M5486" s="18" t="inlineStr">
        <is>
          <t>every value from 0.01 to 30 in steps of 0.01</t>
        </is>
      </c>
      <c r="N5486" s="18" t="inlineStr">
        <is>
          <t>contents|small|distance_to_river_km</t>
        </is>
      </c>
    </row>
    <row r="5487">
      <c r="B5487" s="18" t="inlineStr">
        <is>
          <t>contents|small|distance_to_river_km|7.04</t>
        </is>
      </c>
      <c r="C5487" s="18" t="inlineStr">
        <is>
          <t>contents</t>
        </is>
      </c>
      <c r="D5487" s="18" t="inlineStr">
        <is>
          <t>small</t>
        </is>
      </c>
      <c r="E5487" s="18" t="inlineStr">
        <is>
          <t>distance_to_river_km</t>
        </is>
      </c>
      <c r="F5487" s="18" t="inlineStr">
        <is>
          <t>spline value</t>
        </is>
      </c>
      <c r="G5487" s="18" t="n"/>
      <c r="H5487" s="33" t="n">
        <v>7.04</v>
      </c>
      <c r="I5487" s="33" t="n"/>
      <c r="J5487" s="33" t="n"/>
      <c r="K5487" s="34" t="n">
        <v>-0.03817894314341109</v>
      </c>
      <c r="L5487" s="35">
        <f>IF(ISNUMBER(K5487),EXP(K5487),"")</f>
        <v/>
      </c>
      <c r="M5487" s="18" t="inlineStr">
        <is>
          <t>every value from 0.01 to 30 in steps of 0.01</t>
        </is>
      </c>
      <c r="N5487" s="18" t="inlineStr">
        <is>
          <t>contents|small|distance_to_river_km</t>
        </is>
      </c>
    </row>
    <row r="5488">
      <c r="B5488" s="18" t="inlineStr">
        <is>
          <t>contents|small|distance_to_river_km|7.05</t>
        </is>
      </c>
      <c r="C5488" s="18" t="inlineStr">
        <is>
          <t>contents</t>
        </is>
      </c>
      <c r="D5488" s="18" t="inlineStr">
        <is>
          <t>small</t>
        </is>
      </c>
      <c r="E5488" s="18" t="inlineStr">
        <is>
          <t>distance_to_river_km</t>
        </is>
      </c>
      <c r="F5488" s="18" t="inlineStr">
        <is>
          <t>spline value</t>
        </is>
      </c>
      <c r="G5488" s="18" t="n"/>
      <c r="H5488" s="33" t="n">
        <v>7.05</v>
      </c>
      <c r="I5488" s="33" t="n"/>
      <c r="J5488" s="33" t="n"/>
      <c r="K5488" s="34" t="n">
        <v>-0.03833620143825516</v>
      </c>
      <c r="L5488" s="35">
        <f>IF(ISNUMBER(K5488),EXP(K5488),"")</f>
        <v/>
      </c>
      <c r="M5488" s="18" t="inlineStr">
        <is>
          <t>every value from 0.01 to 30 in steps of 0.01</t>
        </is>
      </c>
      <c r="N5488" s="18" t="inlineStr">
        <is>
          <t>contents|small|distance_to_river_km</t>
        </is>
      </c>
    </row>
    <row r="5489">
      <c r="B5489" s="18" t="inlineStr">
        <is>
          <t>contents|small|distance_to_river_km|7.06</t>
        </is>
      </c>
      <c r="C5489" s="18" t="inlineStr">
        <is>
          <t>contents</t>
        </is>
      </c>
      <c r="D5489" s="18" t="inlineStr">
        <is>
          <t>small</t>
        </is>
      </c>
      <c r="E5489" s="18" t="inlineStr">
        <is>
          <t>distance_to_river_km</t>
        </is>
      </c>
      <c r="F5489" s="18" t="inlineStr">
        <is>
          <t>spline value</t>
        </is>
      </c>
      <c r="G5489" s="18" t="n"/>
      <c r="H5489" s="33" t="n">
        <v>7.06</v>
      </c>
      <c r="I5489" s="33" t="n"/>
      <c r="J5489" s="33" t="n"/>
      <c r="K5489" s="34" t="n">
        <v>-0.03849374241334994</v>
      </c>
      <c r="L5489" s="35">
        <f>IF(ISNUMBER(K5489),EXP(K5489),"")</f>
        <v/>
      </c>
      <c r="M5489" s="18" t="inlineStr">
        <is>
          <t>every value from 0.01 to 30 in steps of 0.01</t>
        </is>
      </c>
      <c r="N5489" s="18" t="inlineStr">
        <is>
          <t>contents|small|distance_to_river_km</t>
        </is>
      </c>
    </row>
    <row r="5490">
      <c r="B5490" s="18" t="inlineStr">
        <is>
          <t>contents|small|distance_to_river_km|7.07</t>
        </is>
      </c>
      <c r="C5490" s="18" t="inlineStr">
        <is>
          <t>contents</t>
        </is>
      </c>
      <c r="D5490" s="18" t="inlineStr">
        <is>
          <t>small</t>
        </is>
      </c>
      <c r="E5490" s="18" t="inlineStr">
        <is>
          <t>distance_to_river_km</t>
        </is>
      </c>
      <c r="F5490" s="18" t="inlineStr">
        <is>
          <t>spline value</t>
        </is>
      </c>
      <c r="G5490" s="18" t="n"/>
      <c r="H5490" s="33" t="n">
        <v>7.07</v>
      </c>
      <c r="I5490" s="33" t="n"/>
      <c r="J5490" s="33" t="n"/>
      <c r="K5490" s="34" t="n">
        <v>-0.03865156579392014</v>
      </c>
      <c r="L5490" s="35">
        <f>IF(ISNUMBER(K5490),EXP(K5490),"")</f>
        <v/>
      </c>
      <c r="M5490" s="18" t="inlineStr">
        <is>
          <t>every value from 0.01 to 30 in steps of 0.01</t>
        </is>
      </c>
      <c r="N5490" s="18" t="inlineStr">
        <is>
          <t>contents|small|distance_to_river_km</t>
        </is>
      </c>
    </row>
    <row r="5491">
      <c r="B5491" s="18" t="inlineStr">
        <is>
          <t>contents|small|distance_to_river_km|7.08</t>
        </is>
      </c>
      <c r="C5491" s="18" t="inlineStr">
        <is>
          <t>contents</t>
        </is>
      </c>
      <c r="D5491" s="18" t="inlineStr">
        <is>
          <t>small</t>
        </is>
      </c>
      <c r="E5491" s="18" t="inlineStr">
        <is>
          <t>distance_to_river_km</t>
        </is>
      </c>
      <c r="F5491" s="18" t="inlineStr">
        <is>
          <t>spline value</t>
        </is>
      </c>
      <c r="G5491" s="18" t="n"/>
      <c r="H5491" s="33" t="n">
        <v>7.08</v>
      </c>
      <c r="I5491" s="33" t="n"/>
      <c r="J5491" s="33" t="n"/>
      <c r="K5491" s="34" t="n">
        <v>-0.03880967130519049</v>
      </c>
      <c r="L5491" s="35">
        <f>IF(ISNUMBER(K5491),EXP(K5491),"")</f>
        <v/>
      </c>
      <c r="M5491" s="18" t="inlineStr">
        <is>
          <t>every value from 0.01 to 30 in steps of 0.01</t>
        </is>
      </c>
      <c r="N5491" s="18" t="inlineStr">
        <is>
          <t>contents|small|distance_to_river_km</t>
        </is>
      </c>
    </row>
    <row r="5492">
      <c r="B5492" s="18" t="inlineStr">
        <is>
          <t>contents|small|distance_to_river_km|7.09</t>
        </is>
      </c>
      <c r="C5492" s="18" t="inlineStr">
        <is>
          <t>contents</t>
        </is>
      </c>
      <c r="D5492" s="18" t="inlineStr">
        <is>
          <t>small</t>
        </is>
      </c>
      <c r="E5492" s="18" t="inlineStr">
        <is>
          <t>distance_to_river_km</t>
        </is>
      </c>
      <c r="F5492" s="18" t="inlineStr">
        <is>
          <t>spline value</t>
        </is>
      </c>
      <c r="G5492" s="18" t="n"/>
      <c r="H5492" s="33" t="n">
        <v>7.09</v>
      </c>
      <c r="I5492" s="33" t="n"/>
      <c r="J5492" s="33" t="n"/>
      <c r="K5492" s="34" t="n">
        <v>-0.0389680586723857</v>
      </c>
      <c r="L5492" s="35">
        <f>IF(ISNUMBER(K5492),EXP(K5492),"")</f>
        <v/>
      </c>
      <c r="M5492" s="18" t="inlineStr">
        <is>
          <t>every value from 0.01 to 30 in steps of 0.01</t>
        </is>
      </c>
      <c r="N5492" s="18" t="inlineStr">
        <is>
          <t>contents|small|distance_to_river_km</t>
        </is>
      </c>
    </row>
    <row r="5493">
      <c r="B5493" s="18" t="inlineStr">
        <is>
          <t>contents|small|distance_to_river_km|7.10</t>
        </is>
      </c>
      <c r="C5493" s="18" t="inlineStr">
        <is>
          <t>contents</t>
        </is>
      </c>
      <c r="D5493" s="18" t="inlineStr">
        <is>
          <t>small</t>
        </is>
      </c>
      <c r="E5493" s="18" t="inlineStr">
        <is>
          <t>distance_to_river_km</t>
        </is>
      </c>
      <c r="F5493" s="18" t="inlineStr">
        <is>
          <t>spline value</t>
        </is>
      </c>
      <c r="G5493" s="18" t="n"/>
      <c r="H5493" s="33" t="n">
        <v>7.1</v>
      </c>
      <c r="I5493" s="33" t="n"/>
      <c r="J5493" s="33" t="n"/>
      <c r="K5493" s="34" t="n">
        <v>-0.03912672762073054</v>
      </c>
      <c r="L5493" s="35">
        <f>IF(ISNUMBER(K5493),EXP(K5493),"")</f>
        <v/>
      </c>
      <c r="M5493" s="18" t="inlineStr">
        <is>
          <t>every value from 0.01 to 30 in steps of 0.01</t>
        </is>
      </c>
      <c r="N5493" s="18" t="inlineStr">
        <is>
          <t>contents|small|distance_to_river_km</t>
        </is>
      </c>
    </row>
    <row r="5494">
      <c r="B5494" s="18" t="inlineStr">
        <is>
          <t>contents|small|distance_to_river_km|7.11</t>
        </is>
      </c>
      <c r="C5494" s="18" t="inlineStr">
        <is>
          <t>contents</t>
        </is>
      </c>
      <c r="D5494" s="18" t="inlineStr">
        <is>
          <t>small</t>
        </is>
      </c>
      <c r="E5494" s="18" t="inlineStr">
        <is>
          <t>distance_to_river_km</t>
        </is>
      </c>
      <c r="F5494" s="18" t="inlineStr">
        <is>
          <t>spline value</t>
        </is>
      </c>
      <c r="G5494" s="18" t="n"/>
      <c r="H5494" s="33" t="n">
        <v>7.11</v>
      </c>
      <c r="I5494" s="33" t="n"/>
      <c r="J5494" s="33" t="n"/>
      <c r="K5494" s="34" t="n">
        <v>-0.03928567787544972</v>
      </c>
      <c r="L5494" s="35">
        <f>IF(ISNUMBER(K5494),EXP(K5494),"")</f>
        <v/>
      </c>
      <c r="M5494" s="18" t="inlineStr">
        <is>
          <t>every value from 0.01 to 30 in steps of 0.01</t>
        </is>
      </c>
      <c r="N5494" s="18" t="inlineStr">
        <is>
          <t>contents|small|distance_to_river_km</t>
        </is>
      </c>
    </row>
    <row r="5495">
      <c r="B5495" s="18" t="inlineStr">
        <is>
          <t>contents|small|distance_to_river_km|7.12</t>
        </is>
      </c>
      <c r="C5495" s="18" t="inlineStr">
        <is>
          <t>contents</t>
        </is>
      </c>
      <c r="D5495" s="18" t="inlineStr">
        <is>
          <t>small</t>
        </is>
      </c>
      <c r="E5495" s="18" t="inlineStr">
        <is>
          <t>distance_to_river_km</t>
        </is>
      </c>
      <c r="F5495" s="18" t="inlineStr">
        <is>
          <t>spline value</t>
        </is>
      </c>
      <c r="G5495" s="18" t="n"/>
      <c r="H5495" s="33" t="n">
        <v>7.12</v>
      </c>
      <c r="I5495" s="33" t="n"/>
      <c r="J5495" s="33" t="n"/>
      <c r="K5495" s="34" t="n">
        <v>-0.03944490916176797</v>
      </c>
      <c r="L5495" s="35">
        <f>IF(ISNUMBER(K5495),EXP(K5495),"")</f>
        <v/>
      </c>
      <c r="M5495" s="18" t="inlineStr">
        <is>
          <t>every value from 0.01 to 30 in steps of 0.01</t>
        </is>
      </c>
      <c r="N5495" s="18" t="inlineStr">
        <is>
          <t>contents|small|distance_to_river_km</t>
        </is>
      </c>
    </row>
    <row r="5496">
      <c r="B5496" s="18" t="inlineStr">
        <is>
          <t>contents|small|distance_to_river_km|7.13</t>
        </is>
      </c>
      <c r="C5496" s="18" t="inlineStr">
        <is>
          <t>contents</t>
        </is>
      </c>
      <c r="D5496" s="18" t="inlineStr">
        <is>
          <t>small</t>
        </is>
      </c>
      <c r="E5496" s="18" t="inlineStr">
        <is>
          <t>distance_to_river_km</t>
        </is>
      </c>
      <c r="F5496" s="18" t="inlineStr">
        <is>
          <t>spline value</t>
        </is>
      </c>
      <c r="G5496" s="18" t="n"/>
      <c r="H5496" s="33" t="n">
        <v>7.13</v>
      </c>
      <c r="I5496" s="33" t="n"/>
      <c r="J5496" s="33" t="n"/>
      <c r="K5496" s="34" t="n">
        <v>-0.03960442120491003</v>
      </c>
      <c r="L5496" s="35">
        <f>IF(ISNUMBER(K5496),EXP(K5496),"")</f>
        <v/>
      </c>
      <c r="M5496" s="18" t="inlineStr">
        <is>
          <t>every value from 0.01 to 30 in steps of 0.01</t>
        </is>
      </c>
      <c r="N5496" s="18" t="inlineStr">
        <is>
          <t>contents|small|distance_to_river_km</t>
        </is>
      </c>
    </row>
    <row r="5497">
      <c r="B5497" s="18" t="inlineStr">
        <is>
          <t>contents|small|distance_to_river_km|7.14</t>
        </is>
      </c>
      <c r="C5497" s="18" t="inlineStr">
        <is>
          <t>contents</t>
        </is>
      </c>
      <c r="D5497" s="18" t="inlineStr">
        <is>
          <t>small</t>
        </is>
      </c>
      <c r="E5497" s="18" t="inlineStr">
        <is>
          <t>distance_to_river_km</t>
        </is>
      </c>
      <c r="F5497" s="18" t="inlineStr">
        <is>
          <t>spline value</t>
        </is>
      </c>
      <c r="G5497" s="18" t="n"/>
      <c r="H5497" s="33" t="n">
        <v>7.14</v>
      </c>
      <c r="I5497" s="33" t="n"/>
      <c r="J5497" s="33" t="n"/>
      <c r="K5497" s="34" t="n">
        <v>-0.03976421373010063</v>
      </c>
      <c r="L5497" s="35">
        <f>IF(ISNUMBER(K5497),EXP(K5497),"")</f>
        <v/>
      </c>
      <c r="M5497" s="18" t="inlineStr">
        <is>
          <t>every value from 0.01 to 30 in steps of 0.01</t>
        </is>
      </c>
      <c r="N5497" s="18" t="inlineStr">
        <is>
          <t>contents|small|distance_to_river_km</t>
        </is>
      </c>
    </row>
    <row r="5498">
      <c r="B5498" s="18" t="inlineStr">
        <is>
          <t>contents|small|distance_to_river_km|7.15</t>
        </is>
      </c>
      <c r="C5498" s="18" t="inlineStr">
        <is>
          <t>contents</t>
        </is>
      </c>
      <c r="D5498" s="18" t="inlineStr">
        <is>
          <t>small</t>
        </is>
      </c>
      <c r="E5498" s="18" t="inlineStr">
        <is>
          <t>distance_to_river_km</t>
        </is>
      </c>
      <c r="F5498" s="18" t="inlineStr">
        <is>
          <t>spline value</t>
        </is>
      </c>
      <c r="G5498" s="18" t="n"/>
      <c r="H5498" s="33" t="n">
        <v>7.15</v>
      </c>
      <c r="I5498" s="33" t="n"/>
      <c r="J5498" s="33" t="n"/>
      <c r="K5498" s="34" t="n">
        <v>-0.03992428646256453</v>
      </c>
      <c r="L5498" s="35">
        <f>IF(ISNUMBER(K5498),EXP(K5498),"")</f>
        <v/>
      </c>
      <c r="M5498" s="18" t="inlineStr">
        <is>
          <t>every value from 0.01 to 30 in steps of 0.01</t>
        </is>
      </c>
      <c r="N5498" s="18" t="inlineStr">
        <is>
          <t>contents|small|distance_to_river_km</t>
        </is>
      </c>
    </row>
    <row r="5499">
      <c r="B5499" s="18" t="inlineStr">
        <is>
          <t>contents|small|distance_to_river_km|7.16</t>
        </is>
      </c>
      <c r="C5499" s="18" t="inlineStr">
        <is>
          <t>contents</t>
        </is>
      </c>
      <c r="D5499" s="18" t="inlineStr">
        <is>
          <t>small</t>
        </is>
      </c>
      <c r="E5499" s="18" t="inlineStr">
        <is>
          <t>distance_to_river_km</t>
        </is>
      </c>
      <c r="F5499" s="18" t="inlineStr">
        <is>
          <t>spline value</t>
        </is>
      </c>
      <c r="G5499" s="18" t="n"/>
      <c r="H5499" s="33" t="n">
        <v>7.16</v>
      </c>
      <c r="I5499" s="33" t="n"/>
      <c r="J5499" s="33" t="n"/>
      <c r="K5499" s="34" t="n">
        <v>-0.0400846391275264</v>
      </c>
      <c r="L5499" s="35">
        <f>IF(ISNUMBER(K5499),EXP(K5499),"")</f>
        <v/>
      </c>
      <c r="M5499" s="18" t="inlineStr">
        <is>
          <t>every value from 0.01 to 30 in steps of 0.01</t>
        </is>
      </c>
      <c r="N5499" s="18" t="inlineStr">
        <is>
          <t>contents|small|distance_to_river_km</t>
        </is>
      </c>
    </row>
    <row r="5500">
      <c r="B5500" s="18" t="inlineStr">
        <is>
          <t>contents|small|distance_to_river_km|7.17</t>
        </is>
      </c>
      <c r="C5500" s="18" t="inlineStr">
        <is>
          <t>contents</t>
        </is>
      </c>
      <c r="D5500" s="18" t="inlineStr">
        <is>
          <t>small</t>
        </is>
      </c>
      <c r="E5500" s="18" t="inlineStr">
        <is>
          <t>distance_to_river_km</t>
        </is>
      </c>
      <c r="F5500" s="18" t="inlineStr">
        <is>
          <t>spline value</t>
        </is>
      </c>
      <c r="G5500" s="18" t="n"/>
      <c r="H5500" s="33" t="n">
        <v>7.17</v>
      </c>
      <c r="I5500" s="33" t="n"/>
      <c r="J5500" s="33" t="n"/>
      <c r="K5500" s="34" t="n">
        <v>-0.04024527145021102</v>
      </c>
      <c r="L5500" s="35">
        <f>IF(ISNUMBER(K5500),EXP(K5500),"")</f>
        <v/>
      </c>
      <c r="M5500" s="18" t="inlineStr">
        <is>
          <t>every value from 0.01 to 30 in steps of 0.01</t>
        </is>
      </c>
      <c r="N5500" s="18" t="inlineStr">
        <is>
          <t>contents|small|distance_to_river_km</t>
        </is>
      </c>
    </row>
    <row r="5501">
      <c r="B5501" s="18" t="inlineStr">
        <is>
          <t>contents|small|distance_to_river_km|7.18</t>
        </is>
      </c>
      <c r="C5501" s="18" t="inlineStr">
        <is>
          <t>contents</t>
        </is>
      </c>
      <c r="D5501" s="18" t="inlineStr">
        <is>
          <t>small</t>
        </is>
      </c>
      <c r="E5501" s="18" t="inlineStr">
        <is>
          <t>distance_to_river_km</t>
        </is>
      </c>
      <c r="F5501" s="18" t="inlineStr">
        <is>
          <t>spline value</t>
        </is>
      </c>
      <c r="G5501" s="18" t="n"/>
      <c r="H5501" s="33" t="n">
        <v>7.18</v>
      </c>
      <c r="I5501" s="33" t="n"/>
      <c r="J5501" s="33" t="n"/>
      <c r="K5501" s="34" t="n">
        <v>-0.04040618315584311</v>
      </c>
      <c r="L5501" s="35">
        <f>IF(ISNUMBER(K5501),EXP(K5501),"")</f>
        <v/>
      </c>
      <c r="M5501" s="18" t="inlineStr">
        <is>
          <t>every value from 0.01 to 30 in steps of 0.01</t>
        </is>
      </c>
      <c r="N5501" s="18" t="inlineStr">
        <is>
          <t>contents|small|distance_to_river_km</t>
        </is>
      </c>
    </row>
    <row r="5502">
      <c r="B5502" s="18" t="inlineStr">
        <is>
          <t>contents|small|distance_to_river_km|7.19</t>
        </is>
      </c>
      <c r="C5502" s="18" t="inlineStr">
        <is>
          <t>contents</t>
        </is>
      </c>
      <c r="D5502" s="18" t="inlineStr">
        <is>
          <t>small</t>
        </is>
      </c>
      <c r="E5502" s="18" t="inlineStr">
        <is>
          <t>distance_to_river_km</t>
        </is>
      </c>
      <c r="F5502" s="18" t="inlineStr">
        <is>
          <t>spline value</t>
        </is>
      </c>
      <c r="G5502" s="18" t="n"/>
      <c r="H5502" s="33" t="n">
        <v>7.19</v>
      </c>
      <c r="I5502" s="33" t="n"/>
      <c r="J5502" s="33" t="n"/>
      <c r="K5502" s="34" t="n">
        <v>-0.04056737396964739</v>
      </c>
      <c r="L5502" s="35">
        <f>IF(ISNUMBER(K5502),EXP(K5502),"")</f>
        <v/>
      </c>
      <c r="M5502" s="18" t="inlineStr">
        <is>
          <t>every value from 0.01 to 30 in steps of 0.01</t>
        </is>
      </c>
      <c r="N5502" s="18" t="inlineStr">
        <is>
          <t>contents|small|distance_to_river_km</t>
        </is>
      </c>
    </row>
    <row r="5503">
      <c r="B5503" s="18" t="inlineStr">
        <is>
          <t>contents|small|distance_to_river_km|7.20</t>
        </is>
      </c>
      <c r="C5503" s="18" t="inlineStr">
        <is>
          <t>contents</t>
        </is>
      </c>
      <c r="D5503" s="18" t="inlineStr">
        <is>
          <t>small</t>
        </is>
      </c>
      <c r="E5503" s="18" t="inlineStr">
        <is>
          <t>distance_to_river_km</t>
        </is>
      </c>
      <c r="F5503" s="18" t="inlineStr">
        <is>
          <t>spline value</t>
        </is>
      </c>
      <c r="G5503" s="18" t="n"/>
      <c r="H5503" s="33" t="n">
        <v>7.2</v>
      </c>
      <c r="I5503" s="33" t="n"/>
      <c r="J5503" s="33" t="n"/>
      <c r="K5503" s="34" t="n">
        <v>-0.04072884361684861</v>
      </c>
      <c r="L5503" s="35">
        <f>IF(ISNUMBER(K5503),EXP(K5503),"")</f>
        <v/>
      </c>
      <c r="M5503" s="18" t="inlineStr">
        <is>
          <t>every value from 0.01 to 30 in steps of 0.01</t>
        </is>
      </c>
      <c r="N5503" s="18" t="inlineStr">
        <is>
          <t>contents|small|distance_to_river_km</t>
        </is>
      </c>
    </row>
    <row r="5504">
      <c r="B5504" s="18" t="inlineStr">
        <is>
          <t>contents|small|distance_to_river_km|7.21</t>
        </is>
      </c>
      <c r="C5504" s="18" t="inlineStr">
        <is>
          <t>contents</t>
        </is>
      </c>
      <c r="D5504" s="18" t="inlineStr">
        <is>
          <t>small</t>
        </is>
      </c>
      <c r="E5504" s="18" t="inlineStr">
        <is>
          <t>distance_to_river_km</t>
        </is>
      </c>
      <c r="F5504" s="18" t="inlineStr">
        <is>
          <t>spline value</t>
        </is>
      </c>
      <c r="G5504" s="18" t="n"/>
      <c r="H5504" s="33" t="n">
        <v>7.21</v>
      </c>
      <c r="I5504" s="33" t="n"/>
      <c r="J5504" s="33" t="n"/>
      <c r="K5504" s="34" t="n">
        <v>-0.04089059182267149</v>
      </c>
      <c r="L5504" s="35">
        <f>IF(ISNUMBER(K5504),EXP(K5504),"")</f>
        <v/>
      </c>
      <c r="M5504" s="18" t="inlineStr">
        <is>
          <t>every value from 0.01 to 30 in steps of 0.01</t>
        </is>
      </c>
      <c r="N5504" s="18" t="inlineStr">
        <is>
          <t>contents|small|distance_to_river_km</t>
        </is>
      </c>
    </row>
    <row r="5505">
      <c r="B5505" s="18" t="inlineStr">
        <is>
          <t>contents|small|distance_to_river_km|7.22</t>
        </is>
      </c>
      <c r="C5505" s="18" t="inlineStr">
        <is>
          <t>contents</t>
        </is>
      </c>
      <c r="D5505" s="18" t="inlineStr">
        <is>
          <t>small</t>
        </is>
      </c>
      <c r="E5505" s="18" t="inlineStr">
        <is>
          <t>distance_to_river_km</t>
        </is>
      </c>
      <c r="F5505" s="18" t="inlineStr">
        <is>
          <t>spline value</t>
        </is>
      </c>
      <c r="G5505" s="18" t="n"/>
      <c r="H5505" s="33" t="n">
        <v>7.22</v>
      </c>
      <c r="I5505" s="33" t="n"/>
      <c r="J5505" s="33" t="n"/>
      <c r="K5505" s="34" t="n">
        <v>-0.04105261831234076</v>
      </c>
      <c r="L5505" s="35">
        <f>IF(ISNUMBER(K5505),EXP(K5505),"")</f>
        <v/>
      </c>
      <c r="M5505" s="18" t="inlineStr">
        <is>
          <t>every value from 0.01 to 30 in steps of 0.01</t>
        </is>
      </c>
      <c r="N5505" s="18" t="inlineStr">
        <is>
          <t>contents|small|distance_to_river_km</t>
        </is>
      </c>
    </row>
    <row r="5506">
      <c r="B5506" s="18" t="inlineStr">
        <is>
          <t>contents|small|distance_to_river_km|7.23</t>
        </is>
      </c>
      <c r="C5506" s="18" t="inlineStr">
        <is>
          <t>contents</t>
        </is>
      </c>
      <c r="D5506" s="18" t="inlineStr">
        <is>
          <t>small</t>
        </is>
      </c>
      <c r="E5506" s="18" t="inlineStr">
        <is>
          <t>distance_to_river_km</t>
        </is>
      </c>
      <c r="F5506" s="18" t="inlineStr">
        <is>
          <t>spline value</t>
        </is>
      </c>
      <c r="G5506" s="18" t="n"/>
      <c r="H5506" s="33" t="n">
        <v>7.23</v>
      </c>
      <c r="I5506" s="33" t="n"/>
      <c r="J5506" s="33" t="n"/>
      <c r="K5506" s="34" t="n">
        <v>-0.04121492281108118</v>
      </c>
      <c r="L5506" s="35">
        <f>IF(ISNUMBER(K5506),EXP(K5506),"")</f>
        <v/>
      </c>
      <c r="M5506" s="18" t="inlineStr">
        <is>
          <t>every value from 0.01 to 30 in steps of 0.01</t>
        </is>
      </c>
      <c r="N5506" s="18" t="inlineStr">
        <is>
          <t>contents|small|distance_to_river_km</t>
        </is>
      </c>
    </row>
    <row r="5507">
      <c r="B5507" s="18" t="inlineStr">
        <is>
          <t>contents|small|distance_to_river_km|7.24</t>
        </is>
      </c>
      <c r="C5507" s="18" t="inlineStr">
        <is>
          <t>contents</t>
        </is>
      </c>
      <c r="D5507" s="18" t="inlineStr">
        <is>
          <t>small</t>
        </is>
      </c>
      <c r="E5507" s="18" t="inlineStr">
        <is>
          <t>distance_to_river_km</t>
        </is>
      </c>
      <c r="F5507" s="18" t="inlineStr">
        <is>
          <t>spline value</t>
        </is>
      </c>
      <c r="G5507" s="18" t="n"/>
      <c r="H5507" s="33" t="n">
        <v>7.24</v>
      </c>
      <c r="I5507" s="33" t="n"/>
      <c r="J5507" s="33" t="n"/>
      <c r="K5507" s="34" t="n">
        <v>-0.04137750504411742</v>
      </c>
      <c r="L5507" s="35">
        <f>IF(ISNUMBER(K5507),EXP(K5507),"")</f>
        <v/>
      </c>
      <c r="M5507" s="18" t="inlineStr">
        <is>
          <t>every value from 0.01 to 30 in steps of 0.01</t>
        </is>
      </c>
      <c r="N5507" s="18" t="inlineStr">
        <is>
          <t>contents|small|distance_to_river_km</t>
        </is>
      </c>
    </row>
    <row r="5508">
      <c r="B5508" s="18" t="inlineStr">
        <is>
          <t>contents|small|distance_to_river_km|7.25</t>
        </is>
      </c>
      <c r="C5508" s="18" t="inlineStr">
        <is>
          <t>contents</t>
        </is>
      </c>
      <c r="D5508" s="18" t="inlineStr">
        <is>
          <t>small</t>
        </is>
      </c>
      <c r="E5508" s="18" t="inlineStr">
        <is>
          <t>distance_to_river_km</t>
        </is>
      </c>
      <c r="F5508" s="18" t="inlineStr">
        <is>
          <t>spline value</t>
        </is>
      </c>
      <c r="G5508" s="18" t="n"/>
      <c r="H5508" s="33" t="n">
        <v>7.25</v>
      </c>
      <c r="I5508" s="33" t="n"/>
      <c r="J5508" s="33" t="n"/>
      <c r="K5508" s="34" t="n">
        <v>-0.04154036473667427</v>
      </c>
      <c r="L5508" s="35">
        <f>IF(ISNUMBER(K5508),EXP(K5508),"")</f>
        <v/>
      </c>
      <c r="M5508" s="18" t="inlineStr">
        <is>
          <t>every value from 0.01 to 30 in steps of 0.01</t>
        </is>
      </c>
      <c r="N5508" s="18" t="inlineStr">
        <is>
          <t>contents|small|distance_to_river_km</t>
        </is>
      </c>
    </row>
    <row r="5509">
      <c r="B5509" s="18" t="inlineStr">
        <is>
          <t>contents|small|distance_to_river_km|7.26</t>
        </is>
      </c>
      <c r="C5509" s="18" t="inlineStr">
        <is>
          <t>contents</t>
        </is>
      </c>
      <c r="D5509" s="18" t="inlineStr">
        <is>
          <t>small</t>
        </is>
      </c>
      <c r="E5509" s="18" t="inlineStr">
        <is>
          <t>distance_to_river_km</t>
        </is>
      </c>
      <c r="F5509" s="18" t="inlineStr">
        <is>
          <t>spline value</t>
        </is>
      </c>
      <c r="G5509" s="18" t="n"/>
      <c r="H5509" s="33" t="n">
        <v>7.26</v>
      </c>
      <c r="I5509" s="33" t="n"/>
      <c r="J5509" s="33" t="n"/>
      <c r="K5509" s="34" t="n">
        <v>-0.04170350161397643</v>
      </c>
      <c r="L5509" s="35">
        <f>IF(ISNUMBER(K5509),EXP(K5509),"")</f>
        <v/>
      </c>
      <c r="M5509" s="18" t="inlineStr">
        <is>
          <t>every value from 0.01 to 30 in steps of 0.01</t>
        </is>
      </c>
      <c r="N5509" s="18" t="inlineStr">
        <is>
          <t>contents|small|distance_to_river_km</t>
        </is>
      </c>
    </row>
    <row r="5510">
      <c r="B5510" s="18" t="inlineStr">
        <is>
          <t>contents|small|distance_to_river_km|7.27</t>
        </is>
      </c>
      <c r="C5510" s="18" t="inlineStr">
        <is>
          <t>contents</t>
        </is>
      </c>
      <c r="D5510" s="18" t="inlineStr">
        <is>
          <t>small</t>
        </is>
      </c>
      <c r="E5510" s="18" t="inlineStr">
        <is>
          <t>distance_to_river_km</t>
        </is>
      </c>
      <c r="F5510" s="18" t="inlineStr">
        <is>
          <t>spline value</t>
        </is>
      </c>
      <c r="G5510" s="18" t="n"/>
      <c r="H5510" s="33" t="n">
        <v>7.27</v>
      </c>
      <c r="I5510" s="33" t="n"/>
      <c r="J5510" s="33" t="n"/>
      <c r="K5510" s="34" t="n">
        <v>-0.04186691540124866</v>
      </c>
      <c r="L5510" s="35">
        <f>IF(ISNUMBER(K5510),EXP(K5510),"")</f>
        <v/>
      </c>
      <c r="M5510" s="18" t="inlineStr">
        <is>
          <t>every value from 0.01 to 30 in steps of 0.01</t>
        </is>
      </c>
      <c r="N5510" s="18" t="inlineStr">
        <is>
          <t>contents|small|distance_to_river_km</t>
        </is>
      </c>
    </row>
    <row r="5511">
      <c r="B5511" s="18" t="inlineStr">
        <is>
          <t>contents|small|distance_to_river_km|7.28</t>
        </is>
      </c>
      <c r="C5511" s="18" t="inlineStr">
        <is>
          <t>contents</t>
        </is>
      </c>
      <c r="D5511" s="18" t="inlineStr">
        <is>
          <t>small</t>
        </is>
      </c>
      <c r="E5511" s="18" t="inlineStr">
        <is>
          <t>distance_to_river_km</t>
        </is>
      </c>
      <c r="F5511" s="18" t="inlineStr">
        <is>
          <t>spline value</t>
        </is>
      </c>
      <c r="G5511" s="18" t="n"/>
      <c r="H5511" s="33" t="n">
        <v>7.28</v>
      </c>
      <c r="I5511" s="33" t="n"/>
      <c r="J5511" s="33" t="n"/>
      <c r="K5511" s="34" t="n">
        <v>-0.04203060582371566</v>
      </c>
      <c r="L5511" s="35">
        <f>IF(ISNUMBER(K5511),EXP(K5511),"")</f>
        <v/>
      </c>
      <c r="M5511" s="18" t="inlineStr">
        <is>
          <t>every value from 0.01 to 30 in steps of 0.01</t>
        </is>
      </c>
      <c r="N5511" s="18" t="inlineStr">
        <is>
          <t>contents|small|distance_to_river_km</t>
        </is>
      </c>
    </row>
    <row r="5512">
      <c r="B5512" s="18" t="inlineStr">
        <is>
          <t>contents|small|distance_to_river_km|7.29</t>
        </is>
      </c>
      <c r="C5512" s="18" t="inlineStr">
        <is>
          <t>contents</t>
        </is>
      </c>
      <c r="D5512" s="18" t="inlineStr">
        <is>
          <t>small</t>
        </is>
      </c>
      <c r="E5512" s="18" t="inlineStr">
        <is>
          <t>distance_to_river_km</t>
        </is>
      </c>
      <c r="F5512" s="18" t="inlineStr">
        <is>
          <t>spline value</t>
        </is>
      </c>
      <c r="G5512" s="18" t="n"/>
      <c r="H5512" s="33" t="n">
        <v>7.29</v>
      </c>
      <c r="I5512" s="33" t="n"/>
      <c r="J5512" s="33" t="n"/>
      <c r="K5512" s="34" t="n">
        <v>-0.04219457260660218</v>
      </c>
      <c r="L5512" s="35">
        <f>IF(ISNUMBER(K5512),EXP(K5512),"")</f>
        <v/>
      </c>
      <c r="M5512" s="18" t="inlineStr">
        <is>
          <t>every value from 0.01 to 30 in steps of 0.01</t>
        </is>
      </c>
      <c r="N5512" s="18" t="inlineStr">
        <is>
          <t>contents|small|distance_to_river_km</t>
        </is>
      </c>
    </row>
    <row r="5513">
      <c r="B5513" s="18" t="inlineStr">
        <is>
          <t>contents|small|distance_to_river_km|7.30</t>
        </is>
      </c>
      <c r="C5513" s="18" t="inlineStr">
        <is>
          <t>contents</t>
        </is>
      </c>
      <c r="D5513" s="18" t="inlineStr">
        <is>
          <t>small</t>
        </is>
      </c>
      <c r="E5513" s="18" t="inlineStr">
        <is>
          <t>distance_to_river_km</t>
        </is>
      </c>
      <c r="F5513" s="18" t="inlineStr">
        <is>
          <t>spline value</t>
        </is>
      </c>
      <c r="G5513" s="18" t="n"/>
      <c r="H5513" s="33" t="n">
        <v>7.3</v>
      </c>
      <c r="I5513" s="33" t="n"/>
      <c r="J5513" s="33" t="n"/>
      <c r="K5513" s="34" t="n">
        <v>-0.04235881547513294</v>
      </c>
      <c r="L5513" s="35">
        <f>IF(ISNUMBER(K5513),EXP(K5513),"")</f>
        <v/>
      </c>
      <c r="M5513" s="18" t="inlineStr">
        <is>
          <t>every value from 0.01 to 30 in steps of 0.01</t>
        </is>
      </c>
      <c r="N5513" s="18" t="inlineStr">
        <is>
          <t>contents|small|distance_to_river_km</t>
        </is>
      </c>
    </row>
    <row r="5514">
      <c r="B5514" s="18" t="inlineStr">
        <is>
          <t>contents|small|distance_to_river_km|7.31</t>
        </is>
      </c>
      <c r="C5514" s="18" t="inlineStr">
        <is>
          <t>contents</t>
        </is>
      </c>
      <c r="D5514" s="18" t="inlineStr">
        <is>
          <t>small</t>
        </is>
      </c>
      <c r="E5514" s="18" t="inlineStr">
        <is>
          <t>distance_to_river_km</t>
        </is>
      </c>
      <c r="F5514" s="18" t="inlineStr">
        <is>
          <t>spline value</t>
        </is>
      </c>
      <c r="G5514" s="18" t="n"/>
      <c r="H5514" s="33" t="n">
        <v>7.31</v>
      </c>
      <c r="I5514" s="33" t="n"/>
      <c r="J5514" s="33" t="n"/>
      <c r="K5514" s="34" t="n">
        <v>-0.04252333415453268</v>
      </c>
      <c r="L5514" s="35">
        <f>IF(ISNUMBER(K5514),EXP(K5514),"")</f>
        <v/>
      </c>
      <c r="M5514" s="18" t="inlineStr">
        <is>
          <t>every value from 0.01 to 30 in steps of 0.01</t>
        </is>
      </c>
      <c r="N5514" s="18" t="inlineStr">
        <is>
          <t>contents|small|distance_to_river_km</t>
        </is>
      </c>
    </row>
    <row r="5515">
      <c r="B5515" s="18" t="inlineStr">
        <is>
          <t>contents|small|distance_to_river_km|7.32</t>
        </is>
      </c>
      <c r="C5515" s="18" t="inlineStr">
        <is>
          <t>contents</t>
        </is>
      </c>
      <c r="D5515" s="18" t="inlineStr">
        <is>
          <t>small</t>
        </is>
      </c>
      <c r="E5515" s="18" t="inlineStr">
        <is>
          <t>distance_to_river_km</t>
        </is>
      </c>
      <c r="F5515" s="18" t="inlineStr">
        <is>
          <t>spline value</t>
        </is>
      </c>
      <c r="G5515" s="18" t="n"/>
      <c r="H5515" s="33" t="n">
        <v>7.32</v>
      </c>
      <c r="I5515" s="33" t="n"/>
      <c r="J5515" s="33" t="n"/>
      <c r="K5515" s="34" t="n">
        <v>-0.04268812837002617</v>
      </c>
      <c r="L5515" s="35">
        <f>IF(ISNUMBER(K5515),EXP(K5515),"")</f>
        <v/>
      </c>
      <c r="M5515" s="18" t="inlineStr">
        <is>
          <t>every value from 0.01 to 30 in steps of 0.01</t>
        </is>
      </c>
      <c r="N5515" s="18" t="inlineStr">
        <is>
          <t>contents|small|distance_to_river_km</t>
        </is>
      </c>
    </row>
    <row r="5516">
      <c r="B5516" s="18" t="inlineStr">
        <is>
          <t>contents|small|distance_to_river_km|7.33</t>
        </is>
      </c>
      <c r="C5516" s="18" t="inlineStr">
        <is>
          <t>contents</t>
        </is>
      </c>
      <c r="D5516" s="18" t="inlineStr">
        <is>
          <t>small</t>
        </is>
      </c>
      <c r="E5516" s="18" t="inlineStr">
        <is>
          <t>distance_to_river_km</t>
        </is>
      </c>
      <c r="F5516" s="18" t="inlineStr">
        <is>
          <t>spline value</t>
        </is>
      </c>
      <c r="G5516" s="18" t="n"/>
      <c r="H5516" s="33" t="n">
        <v>7.33</v>
      </c>
      <c r="I5516" s="33" t="n"/>
      <c r="J5516" s="33" t="n"/>
      <c r="K5516" s="34" t="n">
        <v>-0.04285319784683807</v>
      </c>
      <c r="L5516" s="35">
        <f>IF(ISNUMBER(K5516),EXP(K5516),"")</f>
        <v/>
      </c>
      <c r="M5516" s="18" t="inlineStr">
        <is>
          <t>every value from 0.01 to 30 in steps of 0.01</t>
        </is>
      </c>
      <c r="N5516" s="18" t="inlineStr">
        <is>
          <t>contents|small|distance_to_river_km</t>
        </is>
      </c>
    </row>
    <row r="5517">
      <c r="B5517" s="18" t="inlineStr">
        <is>
          <t>contents|small|distance_to_river_km|7.34</t>
        </is>
      </c>
      <c r="C5517" s="18" t="inlineStr">
        <is>
          <t>contents</t>
        </is>
      </c>
      <c r="D5517" s="18" t="inlineStr">
        <is>
          <t>small</t>
        </is>
      </c>
      <c r="E5517" s="18" t="inlineStr">
        <is>
          <t>distance_to_river_km</t>
        </is>
      </c>
      <c r="F5517" s="18" t="inlineStr">
        <is>
          <t>spline value</t>
        </is>
      </c>
      <c r="G5517" s="18" t="n"/>
      <c r="H5517" s="33" t="n">
        <v>7.34</v>
      </c>
      <c r="I5517" s="33" t="n"/>
      <c r="J5517" s="33" t="n"/>
      <c r="K5517" s="34" t="n">
        <v>-0.04301854231019314</v>
      </c>
      <c r="L5517" s="35">
        <f>IF(ISNUMBER(K5517),EXP(K5517),"")</f>
        <v/>
      </c>
      <c r="M5517" s="18" t="inlineStr">
        <is>
          <t>every value from 0.01 to 30 in steps of 0.01</t>
        </is>
      </c>
      <c r="N5517" s="18" t="inlineStr">
        <is>
          <t>contents|small|distance_to_river_km</t>
        </is>
      </c>
    </row>
    <row r="5518">
      <c r="B5518" s="18" t="inlineStr">
        <is>
          <t>contents|small|distance_to_river_km|7.35</t>
        </is>
      </c>
      <c r="C5518" s="18" t="inlineStr">
        <is>
          <t>contents</t>
        </is>
      </c>
      <c r="D5518" s="18" t="inlineStr">
        <is>
          <t>small</t>
        </is>
      </c>
      <c r="E5518" s="18" t="inlineStr">
        <is>
          <t>distance_to_river_km</t>
        </is>
      </c>
      <c r="F5518" s="18" t="inlineStr">
        <is>
          <t>spline value</t>
        </is>
      </c>
      <c r="G5518" s="18" t="n"/>
      <c r="H5518" s="33" t="n">
        <v>7.35</v>
      </c>
      <c r="I5518" s="33" t="n"/>
      <c r="J5518" s="33" t="n"/>
      <c r="K5518" s="34" t="n">
        <v>-0.04318416148531613</v>
      </c>
      <c r="L5518" s="35">
        <f>IF(ISNUMBER(K5518),EXP(K5518),"")</f>
        <v/>
      </c>
      <c r="M5518" s="18" t="inlineStr">
        <is>
          <t>every value from 0.01 to 30 in steps of 0.01</t>
        </is>
      </c>
      <c r="N5518" s="18" t="inlineStr">
        <is>
          <t>contents|small|distance_to_river_km</t>
        </is>
      </c>
    </row>
    <row r="5519">
      <c r="B5519" s="18" t="inlineStr">
        <is>
          <t>contents|small|distance_to_river_km|7.36</t>
        </is>
      </c>
      <c r="C5519" s="18" t="inlineStr">
        <is>
          <t>contents</t>
        </is>
      </c>
      <c r="D5519" s="18" t="inlineStr">
        <is>
          <t>small</t>
        </is>
      </c>
      <c r="E5519" s="18" t="inlineStr">
        <is>
          <t>distance_to_river_km</t>
        </is>
      </c>
      <c r="F5519" s="18" t="inlineStr">
        <is>
          <t>spline value</t>
        </is>
      </c>
      <c r="G5519" s="18" t="n"/>
      <c r="H5519" s="33" t="n">
        <v>7.36</v>
      </c>
      <c r="I5519" s="33" t="n"/>
      <c r="J5519" s="33" t="n"/>
      <c r="K5519" s="34" t="n">
        <v>-0.04335005509743175</v>
      </c>
      <c r="L5519" s="35">
        <f>IF(ISNUMBER(K5519),EXP(K5519),"")</f>
        <v/>
      </c>
      <c r="M5519" s="18" t="inlineStr">
        <is>
          <t>every value from 0.01 to 30 in steps of 0.01</t>
        </is>
      </c>
      <c r="N5519" s="18" t="inlineStr">
        <is>
          <t>contents|small|distance_to_river_km</t>
        </is>
      </c>
    </row>
    <row r="5520">
      <c r="B5520" s="18" t="inlineStr">
        <is>
          <t>contents|small|distance_to_river_km|7.37</t>
        </is>
      </c>
      <c r="C5520" s="18" t="inlineStr">
        <is>
          <t>contents</t>
        </is>
      </c>
      <c r="D5520" s="18" t="inlineStr">
        <is>
          <t>small</t>
        </is>
      </c>
      <c r="E5520" s="18" t="inlineStr">
        <is>
          <t>distance_to_river_km</t>
        </is>
      </c>
      <c r="F5520" s="18" t="inlineStr">
        <is>
          <t>spline value</t>
        </is>
      </c>
      <c r="G5520" s="18" t="n"/>
      <c r="H5520" s="33" t="n">
        <v>7.37</v>
      </c>
      <c r="I5520" s="33" t="n"/>
      <c r="J5520" s="33" t="n"/>
      <c r="K5520" s="34" t="n">
        <v>-0.04351622287176475</v>
      </c>
      <c r="L5520" s="35">
        <f>IF(ISNUMBER(K5520),EXP(K5520),"")</f>
        <v/>
      </c>
      <c r="M5520" s="18" t="inlineStr">
        <is>
          <t>every value from 0.01 to 30 in steps of 0.01</t>
        </is>
      </c>
      <c r="N5520" s="18" t="inlineStr">
        <is>
          <t>contents|small|distance_to_river_km</t>
        </is>
      </c>
    </row>
    <row r="5521">
      <c r="B5521" s="18" t="inlineStr">
        <is>
          <t>contents|small|distance_to_river_km|7.38</t>
        </is>
      </c>
      <c r="C5521" s="18" t="inlineStr">
        <is>
          <t>contents</t>
        </is>
      </c>
      <c r="D5521" s="18" t="inlineStr">
        <is>
          <t>small</t>
        </is>
      </c>
      <c r="E5521" s="18" t="inlineStr">
        <is>
          <t>distance_to_river_km</t>
        </is>
      </c>
      <c r="F5521" s="18" t="inlineStr">
        <is>
          <t>spline value</t>
        </is>
      </c>
      <c r="G5521" s="18" t="n"/>
      <c r="H5521" s="33" t="n">
        <v>7.38</v>
      </c>
      <c r="I5521" s="33" t="n"/>
      <c r="J5521" s="33" t="n"/>
      <c r="K5521" s="34" t="n">
        <v>-0.04368266453353983</v>
      </c>
      <c r="L5521" s="35">
        <f>IF(ISNUMBER(K5521),EXP(K5521),"")</f>
        <v/>
      </c>
      <c r="M5521" s="18" t="inlineStr">
        <is>
          <t>every value from 0.01 to 30 in steps of 0.01</t>
        </is>
      </c>
      <c r="N5521" s="18" t="inlineStr">
        <is>
          <t>contents|small|distance_to_river_km</t>
        </is>
      </c>
    </row>
    <row r="5522">
      <c r="B5522" s="18" t="inlineStr">
        <is>
          <t>contents|small|distance_to_river_km|7.39</t>
        </is>
      </c>
      <c r="C5522" s="18" t="inlineStr">
        <is>
          <t>contents</t>
        </is>
      </c>
      <c r="D5522" s="18" t="inlineStr">
        <is>
          <t>small</t>
        </is>
      </c>
      <c r="E5522" s="18" t="inlineStr">
        <is>
          <t>distance_to_river_km</t>
        </is>
      </c>
      <c r="F5522" s="18" t="inlineStr">
        <is>
          <t>spline value</t>
        </is>
      </c>
      <c r="G5522" s="18" t="n"/>
      <c r="H5522" s="33" t="n">
        <v>7.39</v>
      </c>
      <c r="I5522" s="33" t="n"/>
      <c r="J5522" s="33" t="n"/>
      <c r="K5522" s="34" t="n">
        <v>-0.04384937980798177</v>
      </c>
      <c r="L5522" s="35">
        <f>IF(ISNUMBER(K5522),EXP(K5522),"")</f>
        <v/>
      </c>
      <c r="M5522" s="18" t="inlineStr">
        <is>
          <t>every value from 0.01 to 30 in steps of 0.01</t>
        </is>
      </c>
      <c r="N5522" s="18" t="inlineStr">
        <is>
          <t>contents|small|distance_to_river_km</t>
        </is>
      </c>
    </row>
    <row r="5523">
      <c r="B5523" s="18" t="inlineStr">
        <is>
          <t>contents|small|distance_to_river_km|7.40</t>
        </is>
      </c>
      <c r="C5523" s="18" t="inlineStr">
        <is>
          <t>contents</t>
        </is>
      </c>
      <c r="D5523" s="18" t="inlineStr">
        <is>
          <t>small</t>
        </is>
      </c>
      <c r="E5523" s="18" t="inlineStr">
        <is>
          <t>distance_to_river_km</t>
        </is>
      </c>
      <c r="F5523" s="18" t="inlineStr">
        <is>
          <t>spline value</t>
        </is>
      </c>
      <c r="G5523" s="18" t="n"/>
      <c r="H5523" s="33" t="n">
        <v>7.4</v>
      </c>
      <c r="I5523" s="33" t="n"/>
      <c r="J5523" s="33" t="n"/>
      <c r="K5523" s="34" t="n">
        <v>-0.04401636842031528</v>
      </c>
      <c r="L5523" s="35">
        <f>IF(ISNUMBER(K5523),EXP(K5523),"")</f>
        <v/>
      </c>
      <c r="M5523" s="18" t="inlineStr">
        <is>
          <t>every value from 0.01 to 30 in steps of 0.01</t>
        </is>
      </c>
      <c r="N5523" s="18" t="inlineStr">
        <is>
          <t>contents|small|distance_to_river_km</t>
        </is>
      </c>
    </row>
    <row r="5524">
      <c r="B5524" s="18" t="inlineStr">
        <is>
          <t>contents|small|distance_to_river_km|7.41</t>
        </is>
      </c>
      <c r="C5524" s="18" t="inlineStr">
        <is>
          <t>contents</t>
        </is>
      </c>
      <c r="D5524" s="18" t="inlineStr">
        <is>
          <t>small</t>
        </is>
      </c>
      <c r="E5524" s="18" t="inlineStr">
        <is>
          <t>distance_to_river_km</t>
        </is>
      </c>
      <c r="F5524" s="18" t="inlineStr">
        <is>
          <t>spline value</t>
        </is>
      </c>
      <c r="G5524" s="18" t="n"/>
      <c r="H5524" s="33" t="n">
        <v>7.41</v>
      </c>
      <c r="I5524" s="33" t="n"/>
      <c r="J5524" s="33" t="n"/>
      <c r="K5524" s="34" t="n">
        <v>-0.04418363009576508</v>
      </c>
      <c r="L5524" s="35">
        <f>IF(ISNUMBER(K5524),EXP(K5524),"")</f>
        <v/>
      </c>
      <c r="M5524" s="18" t="inlineStr">
        <is>
          <t>every value from 0.01 to 30 in steps of 0.01</t>
        </is>
      </c>
      <c r="N5524" s="18" t="inlineStr">
        <is>
          <t>contents|small|distance_to_river_km</t>
        </is>
      </c>
    </row>
    <row r="5525">
      <c r="B5525" s="18" t="inlineStr">
        <is>
          <t>contents|small|distance_to_river_km|7.42</t>
        </is>
      </c>
      <c r="C5525" s="18" t="inlineStr">
        <is>
          <t>contents</t>
        </is>
      </c>
      <c r="D5525" s="18" t="inlineStr">
        <is>
          <t>small</t>
        </is>
      </c>
      <c r="E5525" s="18" t="inlineStr">
        <is>
          <t>distance_to_river_km</t>
        </is>
      </c>
      <c r="F5525" s="18" t="inlineStr">
        <is>
          <t>spline value</t>
        </is>
      </c>
      <c r="G5525" s="18" t="n"/>
      <c r="H5525" s="33" t="n">
        <v>7.42</v>
      </c>
      <c r="I5525" s="33" t="n"/>
      <c r="J5525" s="33" t="n"/>
      <c r="K5525" s="34" t="n">
        <v>-0.04435116455955589</v>
      </c>
      <c r="L5525" s="35">
        <f>IF(ISNUMBER(K5525),EXP(K5525),"")</f>
        <v/>
      </c>
      <c r="M5525" s="18" t="inlineStr">
        <is>
          <t>every value from 0.01 to 30 in steps of 0.01</t>
        </is>
      </c>
      <c r="N5525" s="18" t="inlineStr">
        <is>
          <t>contents|small|distance_to_river_km</t>
        </is>
      </c>
    </row>
    <row r="5526">
      <c r="B5526" s="18" t="inlineStr">
        <is>
          <t>contents|small|distance_to_river_km|7.43</t>
        </is>
      </c>
      <c r="C5526" s="18" t="inlineStr">
        <is>
          <t>contents</t>
        </is>
      </c>
      <c r="D5526" s="18" t="inlineStr">
        <is>
          <t>small</t>
        </is>
      </c>
      <c r="E5526" s="18" t="inlineStr">
        <is>
          <t>distance_to_river_km</t>
        </is>
      </c>
      <c r="F5526" s="18" t="inlineStr">
        <is>
          <t>spline value</t>
        </is>
      </c>
      <c r="G5526" s="18" t="n"/>
      <c r="H5526" s="33" t="n">
        <v>7.43</v>
      </c>
      <c r="I5526" s="33" t="n"/>
      <c r="J5526" s="33" t="n"/>
      <c r="K5526" s="34" t="n">
        <v>-0.04451897153691246</v>
      </c>
      <c r="L5526" s="35">
        <f>IF(ISNUMBER(K5526),EXP(K5526),"")</f>
        <v/>
      </c>
      <c r="M5526" s="18" t="inlineStr">
        <is>
          <t>every value from 0.01 to 30 in steps of 0.01</t>
        </is>
      </c>
      <c r="N5526" s="18" t="inlineStr">
        <is>
          <t>contents|small|distance_to_river_km</t>
        </is>
      </c>
    </row>
    <row r="5527">
      <c r="B5527" s="18" t="inlineStr">
        <is>
          <t>contents|small|distance_to_river_km|7.44</t>
        </is>
      </c>
      <c r="C5527" s="18" t="inlineStr">
        <is>
          <t>contents</t>
        </is>
      </c>
      <c r="D5527" s="18" t="inlineStr">
        <is>
          <t>small</t>
        </is>
      </c>
      <c r="E5527" s="18" t="inlineStr">
        <is>
          <t>distance_to_river_km</t>
        </is>
      </c>
      <c r="F5527" s="18" t="inlineStr">
        <is>
          <t>spline value</t>
        </is>
      </c>
      <c r="G5527" s="18" t="n"/>
      <c r="H5527" s="33" t="n">
        <v>7.44</v>
      </c>
      <c r="I5527" s="33" t="n"/>
      <c r="J5527" s="33" t="n"/>
      <c r="K5527" s="34" t="n">
        <v>-0.04468705075305954</v>
      </c>
      <c r="L5527" s="35">
        <f>IF(ISNUMBER(K5527),EXP(K5527),"")</f>
        <v/>
      </c>
      <c r="M5527" s="18" t="inlineStr">
        <is>
          <t>every value from 0.01 to 30 in steps of 0.01</t>
        </is>
      </c>
      <c r="N5527" s="18" t="inlineStr">
        <is>
          <t>contents|small|distance_to_river_km</t>
        </is>
      </c>
    </row>
    <row r="5528">
      <c r="B5528" s="18" t="inlineStr">
        <is>
          <t>contents|small|distance_to_river_km|7.45</t>
        </is>
      </c>
      <c r="C5528" s="18" t="inlineStr">
        <is>
          <t>contents</t>
        </is>
      </c>
      <c r="D5528" s="18" t="inlineStr">
        <is>
          <t>small</t>
        </is>
      </c>
      <c r="E5528" s="18" t="inlineStr">
        <is>
          <t>distance_to_river_km</t>
        </is>
      </c>
      <c r="F5528" s="18" t="inlineStr">
        <is>
          <t>spline value</t>
        </is>
      </c>
      <c r="G5528" s="18" t="n"/>
      <c r="H5528" s="33" t="n">
        <v>7.45</v>
      </c>
      <c r="I5528" s="33" t="n"/>
      <c r="J5528" s="33" t="n"/>
      <c r="K5528" s="34" t="n">
        <v>-0.04485540193322185</v>
      </c>
      <c r="L5528" s="35">
        <f>IF(ISNUMBER(K5528),EXP(K5528),"")</f>
        <v/>
      </c>
      <c r="M5528" s="18" t="inlineStr">
        <is>
          <t>every value from 0.01 to 30 in steps of 0.01</t>
        </is>
      </c>
      <c r="N5528" s="18" t="inlineStr">
        <is>
          <t>contents|small|distance_to_river_km</t>
        </is>
      </c>
    </row>
    <row r="5529">
      <c r="B5529" s="18" t="inlineStr">
        <is>
          <t>contents|small|distance_to_river_km|7.46</t>
        </is>
      </c>
      <c r="C5529" s="18" t="inlineStr">
        <is>
          <t>contents</t>
        </is>
      </c>
      <c r="D5529" s="18" t="inlineStr">
        <is>
          <t>small</t>
        </is>
      </c>
      <c r="E5529" s="18" t="inlineStr">
        <is>
          <t>distance_to_river_km</t>
        </is>
      </c>
      <c r="F5529" s="18" t="inlineStr">
        <is>
          <t>spline value</t>
        </is>
      </c>
      <c r="G5529" s="18" t="n"/>
      <c r="H5529" s="33" t="n">
        <v>7.46</v>
      </c>
      <c r="I5529" s="33" t="n"/>
      <c r="J5529" s="33" t="n"/>
      <c r="K5529" s="34" t="n">
        <v>-0.0450240248026241</v>
      </c>
      <c r="L5529" s="35">
        <f>IF(ISNUMBER(K5529),EXP(K5529),"")</f>
        <v/>
      </c>
      <c r="M5529" s="18" t="inlineStr">
        <is>
          <t>every value from 0.01 to 30 in steps of 0.01</t>
        </is>
      </c>
      <c r="N5529" s="18" t="inlineStr">
        <is>
          <t>contents|small|distance_to_river_km</t>
        </is>
      </c>
    </row>
    <row r="5530">
      <c r="B5530" s="18" t="inlineStr">
        <is>
          <t>contents|small|distance_to_river_km|7.47</t>
        </is>
      </c>
      <c r="C5530" s="18" t="inlineStr">
        <is>
          <t>contents</t>
        </is>
      </c>
      <c r="D5530" s="18" t="inlineStr">
        <is>
          <t>small</t>
        </is>
      </c>
      <c r="E5530" s="18" t="inlineStr">
        <is>
          <t>distance_to_river_km</t>
        </is>
      </c>
      <c r="F5530" s="18" t="inlineStr">
        <is>
          <t>spline value</t>
        </is>
      </c>
      <c r="G5530" s="18" t="n"/>
      <c r="H5530" s="33" t="n">
        <v>7.47</v>
      </c>
      <c r="I5530" s="33" t="n"/>
      <c r="J5530" s="33" t="n"/>
      <c r="K5530" s="34" t="n">
        <v>-0.04519291908649104</v>
      </c>
      <c r="L5530" s="35">
        <f>IF(ISNUMBER(K5530),EXP(K5530),"")</f>
        <v/>
      </c>
      <c r="M5530" s="18" t="inlineStr">
        <is>
          <t>every value from 0.01 to 30 in steps of 0.01</t>
        </is>
      </c>
      <c r="N5530" s="18" t="inlineStr">
        <is>
          <t>contents|small|distance_to_river_km</t>
        </is>
      </c>
    </row>
    <row r="5531">
      <c r="B5531" s="18" t="inlineStr">
        <is>
          <t>contents|small|distance_to_river_km|7.48</t>
        </is>
      </c>
      <c r="C5531" s="18" t="inlineStr">
        <is>
          <t>contents</t>
        </is>
      </c>
      <c r="D5531" s="18" t="inlineStr">
        <is>
          <t>small</t>
        </is>
      </c>
      <c r="E5531" s="18" t="inlineStr">
        <is>
          <t>distance_to_river_km</t>
        </is>
      </c>
      <c r="F5531" s="18" t="inlineStr">
        <is>
          <t>spline value</t>
        </is>
      </c>
      <c r="G5531" s="18" t="n"/>
      <c r="H5531" s="33" t="n">
        <v>7.48</v>
      </c>
      <c r="I5531" s="33" t="n"/>
      <c r="J5531" s="33" t="n"/>
      <c r="K5531" s="34" t="n">
        <v>-0.04536208451004742</v>
      </c>
      <c r="L5531" s="35">
        <f>IF(ISNUMBER(K5531),EXP(K5531),"")</f>
        <v/>
      </c>
      <c r="M5531" s="18" t="inlineStr">
        <is>
          <t>every value from 0.01 to 30 in steps of 0.01</t>
        </is>
      </c>
      <c r="N5531" s="18" t="inlineStr">
        <is>
          <t>contents|small|distance_to_river_km</t>
        </is>
      </c>
    </row>
    <row r="5532">
      <c r="B5532" s="18" t="inlineStr">
        <is>
          <t>contents|small|distance_to_river_km|7.49</t>
        </is>
      </c>
      <c r="C5532" s="18" t="inlineStr">
        <is>
          <t>contents</t>
        </is>
      </c>
      <c r="D5532" s="18" t="inlineStr">
        <is>
          <t>small</t>
        </is>
      </c>
      <c r="E5532" s="18" t="inlineStr">
        <is>
          <t>distance_to_river_km</t>
        </is>
      </c>
      <c r="F5532" s="18" t="inlineStr">
        <is>
          <t>spline value</t>
        </is>
      </c>
      <c r="G5532" s="18" t="n"/>
      <c r="H5532" s="33" t="n">
        <v>7.49</v>
      </c>
      <c r="I5532" s="33" t="n"/>
      <c r="J5532" s="33" t="n"/>
      <c r="K5532" s="34" t="n">
        <v>-0.04553152079851794</v>
      </c>
      <c r="L5532" s="35">
        <f>IF(ISNUMBER(K5532),EXP(K5532),"")</f>
        <v/>
      </c>
      <c r="M5532" s="18" t="inlineStr">
        <is>
          <t>every value from 0.01 to 30 in steps of 0.01</t>
        </is>
      </c>
      <c r="N5532" s="18" t="inlineStr">
        <is>
          <t>contents|small|distance_to_river_km</t>
        </is>
      </c>
    </row>
    <row r="5533">
      <c r="B5533" s="18" t="inlineStr">
        <is>
          <t>contents|small|distance_to_river_km|7.50</t>
        </is>
      </c>
      <c r="C5533" s="18" t="inlineStr">
        <is>
          <t>contents</t>
        </is>
      </c>
      <c r="D5533" s="18" t="inlineStr">
        <is>
          <t>small</t>
        </is>
      </c>
      <c r="E5533" s="18" t="inlineStr">
        <is>
          <t>distance_to_river_km</t>
        </is>
      </c>
      <c r="F5533" s="18" t="inlineStr">
        <is>
          <t>spline value</t>
        </is>
      </c>
      <c r="G5533" s="18" t="n"/>
      <c r="H5533" s="33" t="n">
        <v>7.5</v>
      </c>
      <c r="I5533" s="33" t="n"/>
      <c r="J5533" s="33" t="n"/>
      <c r="K5533" s="34" t="n">
        <v>-0.04570122767712733</v>
      </c>
      <c r="L5533" s="35">
        <f>IF(ISNUMBER(K5533),EXP(K5533),"")</f>
        <v/>
      </c>
      <c r="M5533" s="18" t="inlineStr">
        <is>
          <t>every value from 0.01 to 30 in steps of 0.01</t>
        </is>
      </c>
      <c r="N5533" s="18" t="inlineStr">
        <is>
          <t>contents|small|distance_to_river_km</t>
        </is>
      </c>
    </row>
    <row r="5534">
      <c r="B5534" s="18" t="inlineStr">
        <is>
          <t>contents|small|distance_to_river_km|7.51</t>
        </is>
      </c>
      <c r="C5534" s="18" t="inlineStr">
        <is>
          <t>contents</t>
        </is>
      </c>
      <c r="D5534" s="18" t="inlineStr">
        <is>
          <t>small</t>
        </is>
      </c>
      <c r="E5534" s="18" t="inlineStr">
        <is>
          <t>distance_to_river_km</t>
        </is>
      </c>
      <c r="F5534" s="18" t="inlineStr">
        <is>
          <t>spline value</t>
        </is>
      </c>
      <c r="G5534" s="18" t="n"/>
      <c r="H5534" s="33" t="n">
        <v>7.51</v>
      </c>
      <c r="I5534" s="33" t="n"/>
      <c r="J5534" s="33" t="n"/>
      <c r="K5534" s="34" t="n">
        <v>-0.04587120487110034</v>
      </c>
      <c r="L5534" s="35">
        <f>IF(ISNUMBER(K5534),EXP(K5534),"")</f>
        <v/>
      </c>
      <c r="M5534" s="18" t="inlineStr">
        <is>
          <t>every value from 0.01 to 30 in steps of 0.01</t>
        </is>
      </c>
      <c r="N5534" s="18" t="inlineStr">
        <is>
          <t>contents|small|distance_to_river_km</t>
        </is>
      </c>
    </row>
    <row r="5535">
      <c r="B5535" s="18" t="inlineStr">
        <is>
          <t>contents|small|distance_to_river_km|7.52</t>
        </is>
      </c>
      <c r="C5535" s="18" t="inlineStr">
        <is>
          <t>contents</t>
        </is>
      </c>
      <c r="D5535" s="18" t="inlineStr">
        <is>
          <t>small</t>
        </is>
      </c>
      <c r="E5535" s="18" t="inlineStr">
        <is>
          <t>distance_to_river_km</t>
        </is>
      </c>
      <c r="F5535" s="18" t="inlineStr">
        <is>
          <t>spline value</t>
        </is>
      </c>
      <c r="G5535" s="18" t="n"/>
      <c r="H5535" s="33" t="n">
        <v>7.52</v>
      </c>
      <c r="I5535" s="33" t="n"/>
      <c r="J5535" s="33" t="n"/>
      <c r="K5535" s="34" t="n">
        <v>-0.04604145210566168</v>
      </c>
      <c r="L5535" s="35">
        <f>IF(ISNUMBER(K5535),EXP(K5535),"")</f>
        <v/>
      </c>
      <c r="M5535" s="18" t="inlineStr">
        <is>
          <t>every value from 0.01 to 30 in steps of 0.01</t>
        </is>
      </c>
      <c r="N5535" s="18" t="inlineStr">
        <is>
          <t>contents|small|distance_to_river_km</t>
        </is>
      </c>
    </row>
    <row r="5536">
      <c r="B5536" s="18" t="inlineStr">
        <is>
          <t>contents|small|distance_to_river_km|7.53</t>
        </is>
      </c>
      <c r="C5536" s="18" t="inlineStr">
        <is>
          <t>contents</t>
        </is>
      </c>
      <c r="D5536" s="18" t="inlineStr">
        <is>
          <t>small</t>
        </is>
      </c>
      <c r="E5536" s="18" t="inlineStr">
        <is>
          <t>distance_to_river_km</t>
        </is>
      </c>
      <c r="F5536" s="18" t="inlineStr">
        <is>
          <t>spline value</t>
        </is>
      </c>
      <c r="G5536" s="18" t="n"/>
      <c r="H5536" s="33" t="n">
        <v>7.53</v>
      </c>
      <c r="I5536" s="33" t="n"/>
      <c r="J5536" s="33" t="n"/>
      <c r="K5536" s="34" t="n">
        <v>-0.04621196910603612</v>
      </c>
      <c r="L5536" s="35">
        <f>IF(ISNUMBER(K5536),EXP(K5536),"")</f>
        <v/>
      </c>
      <c r="M5536" s="18" t="inlineStr">
        <is>
          <t>every value from 0.01 to 30 in steps of 0.01</t>
        </is>
      </c>
      <c r="N5536" s="18" t="inlineStr">
        <is>
          <t>contents|small|distance_to_river_km</t>
        </is>
      </c>
    </row>
    <row r="5537">
      <c r="B5537" s="18" t="inlineStr">
        <is>
          <t>contents|small|distance_to_river_km|7.54</t>
        </is>
      </c>
      <c r="C5537" s="18" t="inlineStr">
        <is>
          <t>contents</t>
        </is>
      </c>
      <c r="D5537" s="18" t="inlineStr">
        <is>
          <t>small</t>
        </is>
      </c>
      <c r="E5537" s="18" t="inlineStr">
        <is>
          <t>distance_to_river_km</t>
        </is>
      </c>
      <c r="F5537" s="18" t="inlineStr">
        <is>
          <t>spline value</t>
        </is>
      </c>
      <c r="G5537" s="18" t="n"/>
      <c r="H5537" s="33" t="n">
        <v>7.54</v>
      </c>
      <c r="I5537" s="33" t="n"/>
      <c r="J5537" s="33" t="n"/>
      <c r="K5537" s="34" t="n">
        <v>-0.04638275559744837</v>
      </c>
      <c r="L5537" s="35">
        <f>IF(ISNUMBER(K5537),EXP(K5537),"")</f>
        <v/>
      </c>
      <c r="M5537" s="18" t="inlineStr">
        <is>
          <t>every value from 0.01 to 30 in steps of 0.01</t>
        </is>
      </c>
      <c r="N5537" s="18" t="inlineStr">
        <is>
          <t>contents|small|distance_to_river_km</t>
        </is>
      </c>
    </row>
    <row r="5538">
      <c r="B5538" s="18" t="inlineStr">
        <is>
          <t>contents|small|distance_to_river_km|7.55</t>
        </is>
      </c>
      <c r="C5538" s="18" t="inlineStr">
        <is>
          <t>contents</t>
        </is>
      </c>
      <c r="D5538" s="18" t="inlineStr">
        <is>
          <t>small</t>
        </is>
      </c>
      <c r="E5538" s="18" t="inlineStr">
        <is>
          <t>distance_to_river_km</t>
        </is>
      </c>
      <c r="F5538" s="18" t="inlineStr">
        <is>
          <t>spline value</t>
        </is>
      </c>
      <c r="G5538" s="18" t="n"/>
      <c r="H5538" s="33" t="n">
        <v>7.55</v>
      </c>
      <c r="I5538" s="33" t="n"/>
      <c r="J5538" s="33" t="n"/>
      <c r="K5538" s="34" t="n">
        <v>-0.04655381130512315</v>
      </c>
      <c r="L5538" s="35">
        <f>IF(ISNUMBER(K5538),EXP(K5538),"")</f>
        <v/>
      </c>
      <c r="M5538" s="18" t="inlineStr">
        <is>
          <t>every value from 0.01 to 30 in steps of 0.01</t>
        </is>
      </c>
      <c r="N5538" s="18" t="inlineStr">
        <is>
          <t>contents|small|distance_to_river_km</t>
        </is>
      </c>
    </row>
    <row r="5539">
      <c r="B5539" s="18" t="inlineStr">
        <is>
          <t>contents|small|distance_to_river_km|7.56</t>
        </is>
      </c>
      <c r="C5539" s="18" t="inlineStr">
        <is>
          <t>contents</t>
        </is>
      </c>
      <c r="D5539" s="18" t="inlineStr">
        <is>
          <t>small</t>
        </is>
      </c>
      <c r="E5539" s="18" t="inlineStr">
        <is>
          <t>distance_to_river_km</t>
        </is>
      </c>
      <c r="F5539" s="18" t="inlineStr">
        <is>
          <t>spline value</t>
        </is>
      </c>
      <c r="G5539" s="18" t="n"/>
      <c r="H5539" s="33" t="n">
        <v>7.56</v>
      </c>
      <c r="I5539" s="33" t="n"/>
      <c r="J5539" s="33" t="n"/>
      <c r="K5539" s="34" t="n">
        <v>-0.04672513595428521</v>
      </c>
      <c r="L5539" s="35">
        <f>IF(ISNUMBER(K5539),EXP(K5539),"")</f>
        <v/>
      </c>
      <c r="M5539" s="18" t="inlineStr">
        <is>
          <t>every value from 0.01 to 30 in steps of 0.01</t>
        </is>
      </c>
      <c r="N5539" s="18" t="inlineStr">
        <is>
          <t>contents|small|distance_to_river_km</t>
        </is>
      </c>
    </row>
    <row r="5540">
      <c r="B5540" s="18" t="inlineStr">
        <is>
          <t>contents|small|distance_to_river_km|7.57</t>
        </is>
      </c>
      <c r="C5540" s="18" t="inlineStr">
        <is>
          <t>contents</t>
        </is>
      </c>
      <c r="D5540" s="18" t="inlineStr">
        <is>
          <t>small</t>
        </is>
      </c>
      <c r="E5540" s="18" t="inlineStr">
        <is>
          <t>distance_to_river_km</t>
        </is>
      </c>
      <c r="F5540" s="18" t="inlineStr">
        <is>
          <t>spline value</t>
        </is>
      </c>
      <c r="G5540" s="18" t="n"/>
      <c r="H5540" s="33" t="n">
        <v>7.57</v>
      </c>
      <c r="I5540" s="33" t="n"/>
      <c r="J5540" s="33" t="n"/>
      <c r="K5540" s="34" t="n">
        <v>-0.04689672927015929</v>
      </c>
      <c r="L5540" s="35">
        <f>IF(ISNUMBER(K5540),EXP(K5540),"")</f>
        <v/>
      </c>
      <c r="M5540" s="18" t="inlineStr">
        <is>
          <t>every value from 0.01 to 30 in steps of 0.01</t>
        </is>
      </c>
      <c r="N5540" s="18" t="inlineStr">
        <is>
          <t>contents|small|distance_to_river_km</t>
        </is>
      </c>
    </row>
    <row r="5541">
      <c r="B5541" s="18" t="inlineStr">
        <is>
          <t>contents|small|distance_to_river_km|7.58</t>
        </is>
      </c>
      <c r="C5541" s="18" t="inlineStr">
        <is>
          <t>contents</t>
        </is>
      </c>
      <c r="D5541" s="18" t="inlineStr">
        <is>
          <t>small</t>
        </is>
      </c>
      <c r="E5541" s="18" t="inlineStr">
        <is>
          <t>distance_to_river_km</t>
        </is>
      </c>
      <c r="F5541" s="18" t="inlineStr">
        <is>
          <t>spline value</t>
        </is>
      </c>
      <c r="G5541" s="18" t="n"/>
      <c r="H5541" s="33" t="n">
        <v>7.58</v>
      </c>
      <c r="I5541" s="33" t="n"/>
      <c r="J5541" s="33" t="n"/>
      <c r="K5541" s="34" t="n">
        <v>-0.04706859097797009</v>
      </c>
      <c r="L5541" s="35">
        <f>IF(ISNUMBER(K5541),EXP(K5541),"")</f>
        <v/>
      </c>
      <c r="M5541" s="18" t="inlineStr">
        <is>
          <t>every value from 0.01 to 30 in steps of 0.01</t>
        </is>
      </c>
      <c r="N5541" s="18" t="inlineStr">
        <is>
          <t>contents|small|distance_to_river_km</t>
        </is>
      </c>
    </row>
    <row r="5542">
      <c r="B5542" s="18" t="inlineStr">
        <is>
          <t>contents|small|distance_to_river_km|7.59</t>
        </is>
      </c>
      <c r="C5542" s="18" t="inlineStr">
        <is>
          <t>contents</t>
        </is>
      </c>
      <c r="D5542" s="18" t="inlineStr">
        <is>
          <t>small</t>
        </is>
      </c>
      <c r="E5542" s="18" t="inlineStr">
        <is>
          <t>distance_to_river_km</t>
        </is>
      </c>
      <c r="F5542" s="18" t="inlineStr">
        <is>
          <t>spline value</t>
        </is>
      </c>
      <c r="G5542" s="18" t="n"/>
      <c r="H5542" s="33" t="n">
        <v>7.59</v>
      </c>
      <c r="I5542" s="33" t="n"/>
      <c r="J5542" s="33" t="n"/>
      <c r="K5542" s="34" t="n">
        <v>-0.04724072080294235</v>
      </c>
      <c r="L5542" s="35">
        <f>IF(ISNUMBER(K5542),EXP(K5542),"")</f>
        <v/>
      </c>
      <c r="M5542" s="18" t="inlineStr">
        <is>
          <t>every value from 0.01 to 30 in steps of 0.01</t>
        </is>
      </c>
      <c r="N5542" s="18" t="inlineStr">
        <is>
          <t>contents|small|distance_to_river_km</t>
        </is>
      </c>
    </row>
    <row r="5543">
      <c r="B5543" s="18" t="inlineStr">
        <is>
          <t>contents|small|distance_to_river_km|7.60</t>
        </is>
      </c>
      <c r="C5543" s="18" t="inlineStr">
        <is>
          <t>contents</t>
        </is>
      </c>
      <c r="D5543" s="18" t="inlineStr">
        <is>
          <t>small</t>
        </is>
      </c>
      <c r="E5543" s="18" t="inlineStr">
        <is>
          <t>distance_to_river_km</t>
        </is>
      </c>
      <c r="F5543" s="18" t="inlineStr">
        <is>
          <t>spline value</t>
        </is>
      </c>
      <c r="G5543" s="18" t="n"/>
      <c r="H5543" s="33" t="n">
        <v>7.6</v>
      </c>
      <c r="I5543" s="33" t="n"/>
      <c r="J5543" s="33" t="n"/>
      <c r="K5543" s="34" t="n">
        <v>-0.04741311847030082</v>
      </c>
      <c r="L5543" s="35">
        <f>IF(ISNUMBER(K5543),EXP(K5543),"")</f>
        <v/>
      </c>
      <c r="M5543" s="18" t="inlineStr">
        <is>
          <t>every value from 0.01 to 30 in steps of 0.01</t>
        </is>
      </c>
      <c r="N5543" s="18" t="inlineStr">
        <is>
          <t>contents|small|distance_to_river_km</t>
        </is>
      </c>
    </row>
    <row r="5544">
      <c r="B5544" s="18" t="inlineStr">
        <is>
          <t>contents|small|distance_to_river_km|7.61</t>
        </is>
      </c>
      <c r="C5544" s="18" t="inlineStr">
        <is>
          <t>contents</t>
        </is>
      </c>
      <c r="D5544" s="18" t="inlineStr">
        <is>
          <t>small</t>
        </is>
      </c>
      <c r="E5544" s="18" t="inlineStr">
        <is>
          <t>distance_to_river_km</t>
        </is>
      </c>
      <c r="F5544" s="18" t="inlineStr">
        <is>
          <t>spline value</t>
        </is>
      </c>
      <c r="G5544" s="18" t="n"/>
      <c r="H5544" s="33" t="n">
        <v>7.61</v>
      </c>
      <c r="I5544" s="33" t="n"/>
      <c r="J5544" s="33" t="n"/>
      <c r="K5544" s="34" t="n">
        <v>-0.04758578370527022</v>
      </c>
      <c r="L5544" s="35">
        <f>IF(ISNUMBER(K5544),EXP(K5544),"")</f>
        <v/>
      </c>
      <c r="M5544" s="18" t="inlineStr">
        <is>
          <t>every value from 0.01 to 30 in steps of 0.01</t>
        </is>
      </c>
      <c r="N5544" s="18" t="inlineStr">
        <is>
          <t>contents|small|distance_to_river_km</t>
        </is>
      </c>
    </row>
    <row r="5545">
      <c r="B5545" s="18" t="inlineStr">
        <is>
          <t>contents|small|distance_to_river_km|7.62</t>
        </is>
      </c>
      <c r="C5545" s="18" t="inlineStr">
        <is>
          <t>contents</t>
        </is>
      </c>
      <c r="D5545" s="18" t="inlineStr">
        <is>
          <t>small</t>
        </is>
      </c>
      <c r="E5545" s="18" t="inlineStr">
        <is>
          <t>distance_to_river_km</t>
        </is>
      </c>
      <c r="F5545" s="18" t="inlineStr">
        <is>
          <t>spline value</t>
        </is>
      </c>
      <c r="G5545" s="18" t="n"/>
      <c r="H5545" s="33" t="n">
        <v>7.62</v>
      </c>
      <c r="I5545" s="33" t="n"/>
      <c r="J5545" s="33" t="n"/>
      <c r="K5545" s="34" t="n">
        <v>-0.04775871623307527</v>
      </c>
      <c r="L5545" s="35">
        <f>IF(ISNUMBER(K5545),EXP(K5545),"")</f>
        <v/>
      </c>
      <c r="M5545" s="18" t="inlineStr">
        <is>
          <t>every value from 0.01 to 30 in steps of 0.01</t>
        </is>
      </c>
      <c r="N5545" s="18" t="inlineStr">
        <is>
          <t>contents|small|distance_to_river_km</t>
        </is>
      </c>
    </row>
    <row r="5546">
      <c r="B5546" s="18" t="inlineStr">
        <is>
          <t>contents|small|distance_to_river_km|7.63</t>
        </is>
      </c>
      <c r="C5546" s="18" t="inlineStr">
        <is>
          <t>contents</t>
        </is>
      </c>
      <c r="D5546" s="18" t="inlineStr">
        <is>
          <t>small</t>
        </is>
      </c>
      <c r="E5546" s="18" t="inlineStr">
        <is>
          <t>distance_to_river_km</t>
        </is>
      </c>
      <c r="F5546" s="18" t="inlineStr">
        <is>
          <t>spline value</t>
        </is>
      </c>
      <c r="G5546" s="18" t="n"/>
      <c r="H5546" s="33" t="n">
        <v>7.63</v>
      </c>
      <c r="I5546" s="33" t="n"/>
      <c r="J5546" s="33" t="n"/>
      <c r="K5546" s="34" t="n">
        <v>-0.04793191577894074</v>
      </c>
      <c r="L5546" s="35">
        <f>IF(ISNUMBER(K5546),EXP(K5546),"")</f>
        <v/>
      </c>
      <c r="M5546" s="18" t="inlineStr">
        <is>
          <t>every value from 0.01 to 30 in steps of 0.01</t>
        </is>
      </c>
      <c r="N5546" s="18" t="inlineStr">
        <is>
          <t>contents|small|distance_to_river_km</t>
        </is>
      </c>
    </row>
    <row r="5547">
      <c r="B5547" s="18" t="inlineStr">
        <is>
          <t>contents|small|distance_to_river_km|7.64</t>
        </is>
      </c>
      <c r="C5547" s="18" t="inlineStr">
        <is>
          <t>contents</t>
        </is>
      </c>
      <c r="D5547" s="18" t="inlineStr">
        <is>
          <t>small</t>
        </is>
      </c>
      <c r="E5547" s="18" t="inlineStr">
        <is>
          <t>distance_to_river_km</t>
        </is>
      </c>
      <c r="F5547" s="18" t="inlineStr">
        <is>
          <t>spline value</t>
        </is>
      </c>
      <c r="G5547" s="18" t="n"/>
      <c r="H5547" s="33" t="n">
        <v>7.64</v>
      </c>
      <c r="I5547" s="33" t="n"/>
      <c r="J5547" s="33" t="n"/>
      <c r="K5547" s="34" t="n">
        <v>-0.04810538206809132</v>
      </c>
      <c r="L5547" s="35">
        <f>IF(ISNUMBER(K5547),EXP(K5547),"")</f>
        <v/>
      </c>
      <c r="M5547" s="18" t="inlineStr">
        <is>
          <t>every value from 0.01 to 30 in steps of 0.01</t>
        </is>
      </c>
      <c r="N5547" s="18" t="inlineStr">
        <is>
          <t>contents|small|distance_to_river_km</t>
        </is>
      </c>
    </row>
    <row r="5548">
      <c r="B5548" s="18" t="inlineStr">
        <is>
          <t>contents|small|distance_to_river_km|7.65</t>
        </is>
      </c>
      <c r="C5548" s="18" t="inlineStr">
        <is>
          <t>contents</t>
        </is>
      </c>
      <c r="D5548" s="18" t="inlineStr">
        <is>
          <t>small</t>
        </is>
      </c>
      <c r="E5548" s="18" t="inlineStr">
        <is>
          <t>distance_to_river_km</t>
        </is>
      </c>
      <c r="F5548" s="18" t="inlineStr">
        <is>
          <t>spline value</t>
        </is>
      </c>
      <c r="G5548" s="18" t="n"/>
      <c r="H5548" s="33" t="n">
        <v>7.65</v>
      </c>
      <c r="I5548" s="33" t="n"/>
      <c r="J5548" s="33" t="n"/>
      <c r="K5548" s="34" t="n">
        <v>-0.04827911482575179</v>
      </c>
      <c r="L5548" s="35">
        <f>IF(ISNUMBER(K5548),EXP(K5548),"")</f>
        <v/>
      </c>
      <c r="M5548" s="18" t="inlineStr">
        <is>
          <t>every value from 0.01 to 30 in steps of 0.01</t>
        </is>
      </c>
      <c r="N5548" s="18" t="inlineStr">
        <is>
          <t>contents|small|distance_to_river_km</t>
        </is>
      </c>
    </row>
    <row r="5549">
      <c r="B5549" s="18" t="inlineStr">
        <is>
          <t>contents|small|distance_to_river_km|7.66</t>
        </is>
      </c>
      <c r="C5549" s="18" t="inlineStr">
        <is>
          <t>contents</t>
        </is>
      </c>
      <c r="D5549" s="18" t="inlineStr">
        <is>
          <t>small</t>
        </is>
      </c>
      <c r="E5549" s="18" t="inlineStr">
        <is>
          <t>distance_to_river_km</t>
        </is>
      </c>
      <c r="F5549" s="18" t="inlineStr">
        <is>
          <t>spline value</t>
        </is>
      </c>
      <c r="G5549" s="18" t="n"/>
      <c r="H5549" s="33" t="n">
        <v>7.66</v>
      </c>
      <c r="I5549" s="33" t="n"/>
      <c r="J5549" s="33" t="n"/>
      <c r="K5549" s="34" t="n">
        <v>-0.04845311377714683</v>
      </c>
      <c r="L5549" s="35">
        <f>IF(ISNUMBER(K5549),EXP(K5549),"")</f>
        <v/>
      </c>
      <c r="M5549" s="18" t="inlineStr">
        <is>
          <t>every value from 0.01 to 30 in steps of 0.01</t>
        </is>
      </c>
      <c r="N5549" s="18" t="inlineStr">
        <is>
          <t>contents|small|distance_to_river_km</t>
        </is>
      </c>
    </row>
    <row r="5550">
      <c r="B5550" s="18" t="inlineStr">
        <is>
          <t>contents|small|distance_to_river_km|7.67</t>
        </is>
      </c>
      <c r="C5550" s="18" t="inlineStr">
        <is>
          <t>contents</t>
        </is>
      </c>
      <c r="D5550" s="18" t="inlineStr">
        <is>
          <t>small</t>
        </is>
      </c>
      <c r="E5550" s="18" t="inlineStr">
        <is>
          <t>distance_to_river_km</t>
        </is>
      </c>
      <c r="F5550" s="18" t="inlineStr">
        <is>
          <t>spline value</t>
        </is>
      </c>
      <c r="G5550" s="18" t="n"/>
      <c r="H5550" s="33" t="n">
        <v>7.67</v>
      </c>
      <c r="I5550" s="33" t="n"/>
      <c r="J5550" s="33" t="n"/>
      <c r="K5550" s="34" t="n">
        <v>-0.04862737864750119</v>
      </c>
      <c r="L5550" s="35">
        <f>IF(ISNUMBER(K5550),EXP(K5550),"")</f>
        <v/>
      </c>
      <c r="M5550" s="18" t="inlineStr">
        <is>
          <t>every value from 0.01 to 30 in steps of 0.01</t>
        </is>
      </c>
      <c r="N5550" s="18" t="inlineStr">
        <is>
          <t>contents|small|distance_to_river_km</t>
        </is>
      </c>
    </row>
    <row r="5551">
      <c r="B5551" s="18" t="inlineStr">
        <is>
          <t>contents|small|distance_to_river_km|7.68</t>
        </is>
      </c>
      <c r="C5551" s="18" t="inlineStr">
        <is>
          <t>contents</t>
        </is>
      </c>
      <c r="D5551" s="18" t="inlineStr">
        <is>
          <t>small</t>
        </is>
      </c>
      <c r="E5551" s="18" t="inlineStr">
        <is>
          <t>distance_to_river_km</t>
        </is>
      </c>
      <c r="F5551" s="18" t="inlineStr">
        <is>
          <t>spline value</t>
        </is>
      </c>
      <c r="G5551" s="18" t="n"/>
      <c r="H5551" s="33" t="n">
        <v>7.68</v>
      </c>
      <c r="I5551" s="33" t="n"/>
      <c r="J5551" s="33" t="n"/>
      <c r="K5551" s="34" t="n">
        <v>-0.04880190916203959</v>
      </c>
      <c r="L5551" s="35">
        <f>IF(ISNUMBER(K5551),EXP(K5551),"")</f>
        <v/>
      </c>
      <c r="M5551" s="18" t="inlineStr">
        <is>
          <t>every value from 0.01 to 30 in steps of 0.01</t>
        </is>
      </c>
      <c r="N5551" s="18" t="inlineStr">
        <is>
          <t>contents|small|distance_to_river_km</t>
        </is>
      </c>
    </row>
    <row r="5552">
      <c r="B5552" s="18" t="inlineStr">
        <is>
          <t>contents|small|distance_to_river_km|7.69</t>
        </is>
      </c>
      <c r="C5552" s="18" t="inlineStr">
        <is>
          <t>contents</t>
        </is>
      </c>
      <c r="D5552" s="18" t="inlineStr">
        <is>
          <t>small</t>
        </is>
      </c>
      <c r="E5552" s="18" t="inlineStr">
        <is>
          <t>distance_to_river_km</t>
        </is>
      </c>
      <c r="F5552" s="18" t="inlineStr">
        <is>
          <t>spline value</t>
        </is>
      </c>
      <c r="G5552" s="18" t="n"/>
      <c r="H5552" s="33" t="n">
        <v>7.69</v>
      </c>
      <c r="I5552" s="33" t="n"/>
      <c r="J5552" s="33" t="n"/>
      <c r="K5552" s="34" t="n">
        <v>-0.04897670504598679</v>
      </c>
      <c r="L5552" s="35">
        <f>IF(ISNUMBER(K5552),EXP(K5552),"")</f>
        <v/>
      </c>
      <c r="M5552" s="18" t="inlineStr">
        <is>
          <t>every value from 0.01 to 30 in steps of 0.01</t>
        </is>
      </c>
      <c r="N5552" s="18" t="inlineStr">
        <is>
          <t>contents|small|distance_to_river_km</t>
        </is>
      </c>
    </row>
    <row r="5553">
      <c r="B5553" s="18" t="inlineStr">
        <is>
          <t>contents|small|distance_to_river_km|7.70</t>
        </is>
      </c>
      <c r="C5553" s="18" t="inlineStr">
        <is>
          <t>contents</t>
        </is>
      </c>
      <c r="D5553" s="18" t="inlineStr">
        <is>
          <t>small</t>
        </is>
      </c>
      <c r="E5553" s="18" t="inlineStr">
        <is>
          <t>distance_to_river_km</t>
        </is>
      </c>
      <c r="F5553" s="18" t="inlineStr">
        <is>
          <t>spline value</t>
        </is>
      </c>
      <c r="G5553" s="18" t="n"/>
      <c r="H5553" s="33" t="n">
        <v>7.7</v>
      </c>
      <c r="I5553" s="33" t="n"/>
      <c r="J5553" s="33" t="n"/>
      <c r="K5553" s="34" t="n">
        <v>-0.0491517660245675</v>
      </c>
      <c r="L5553" s="35">
        <f>IF(ISNUMBER(K5553),EXP(K5553),"")</f>
        <v/>
      </c>
      <c r="M5553" s="18" t="inlineStr">
        <is>
          <t>every value from 0.01 to 30 in steps of 0.01</t>
        </is>
      </c>
      <c r="N5553" s="18" t="inlineStr">
        <is>
          <t>contents|small|distance_to_river_km</t>
        </is>
      </c>
    </row>
    <row r="5554">
      <c r="B5554" s="18" t="inlineStr">
        <is>
          <t>contents|small|distance_to_river_km|7.71</t>
        </is>
      </c>
      <c r="C5554" s="18" t="inlineStr">
        <is>
          <t>contents</t>
        </is>
      </c>
      <c r="D5554" s="18" t="inlineStr">
        <is>
          <t>small</t>
        </is>
      </c>
      <c r="E5554" s="18" t="inlineStr">
        <is>
          <t>distance_to_river_km</t>
        </is>
      </c>
      <c r="F5554" s="18" t="inlineStr">
        <is>
          <t>spline value</t>
        </is>
      </c>
      <c r="G5554" s="18" t="n"/>
      <c r="H5554" s="33" t="n">
        <v>7.71</v>
      </c>
      <c r="I5554" s="33" t="n"/>
      <c r="J5554" s="33" t="n"/>
      <c r="K5554" s="34" t="n">
        <v>-0.04932709182300646</v>
      </c>
      <c r="L5554" s="35">
        <f>IF(ISNUMBER(K5554),EXP(K5554),"")</f>
        <v/>
      </c>
      <c r="M5554" s="18" t="inlineStr">
        <is>
          <t>every value from 0.01 to 30 in steps of 0.01</t>
        </is>
      </c>
      <c r="N5554" s="18" t="inlineStr">
        <is>
          <t>contents|small|distance_to_river_km</t>
        </is>
      </c>
    </row>
    <row r="5555">
      <c r="B5555" s="18" t="inlineStr">
        <is>
          <t>contents|small|distance_to_river_km|7.72</t>
        </is>
      </c>
      <c r="C5555" s="18" t="inlineStr">
        <is>
          <t>contents</t>
        </is>
      </c>
      <c r="D5555" s="18" t="inlineStr">
        <is>
          <t>small</t>
        </is>
      </c>
      <c r="E5555" s="18" t="inlineStr">
        <is>
          <t>distance_to_river_km</t>
        </is>
      </c>
      <c r="F5555" s="18" t="inlineStr">
        <is>
          <t>spline value</t>
        </is>
      </c>
      <c r="G5555" s="18" t="n"/>
      <c r="H5555" s="33" t="n">
        <v>7.72</v>
      </c>
      <c r="I5555" s="33" t="n"/>
      <c r="J5555" s="33" t="n"/>
      <c r="K5555" s="34" t="n">
        <v>-0.04950268216652839</v>
      </c>
      <c r="L5555" s="35">
        <f>IF(ISNUMBER(K5555),EXP(K5555),"")</f>
        <v/>
      </c>
      <c r="M5555" s="18" t="inlineStr">
        <is>
          <t>every value from 0.01 to 30 in steps of 0.01</t>
        </is>
      </c>
      <c r="N5555" s="18" t="inlineStr">
        <is>
          <t>contents|small|distance_to_river_km</t>
        </is>
      </c>
    </row>
    <row r="5556">
      <c r="B5556" s="18" t="inlineStr">
        <is>
          <t>contents|small|distance_to_river_km|7.73</t>
        </is>
      </c>
      <c r="C5556" s="18" t="inlineStr">
        <is>
          <t>contents</t>
        </is>
      </c>
      <c r="D5556" s="18" t="inlineStr">
        <is>
          <t>small</t>
        </is>
      </c>
      <c r="E5556" s="18" t="inlineStr">
        <is>
          <t>distance_to_river_km</t>
        </is>
      </c>
      <c r="F5556" s="18" t="inlineStr">
        <is>
          <t>spline value</t>
        </is>
      </c>
      <c r="G5556" s="18" t="n"/>
      <c r="H5556" s="33" t="n">
        <v>7.73</v>
      </c>
      <c r="I5556" s="33" t="n"/>
      <c r="J5556" s="33" t="n"/>
      <c r="K5556" s="34" t="n">
        <v>-0.04967853678035809</v>
      </c>
      <c r="L5556" s="35">
        <f>IF(ISNUMBER(K5556),EXP(K5556),"")</f>
        <v/>
      </c>
      <c r="M5556" s="18" t="inlineStr">
        <is>
          <t>every value from 0.01 to 30 in steps of 0.01</t>
        </is>
      </c>
      <c r="N5556" s="18" t="inlineStr">
        <is>
          <t>contents|small|distance_to_river_km</t>
        </is>
      </c>
    </row>
    <row r="5557">
      <c r="B5557" s="18" t="inlineStr">
        <is>
          <t>contents|small|distance_to_river_km|7.74</t>
        </is>
      </c>
      <c r="C5557" s="18" t="inlineStr">
        <is>
          <t>contents</t>
        </is>
      </c>
      <c r="D5557" s="18" t="inlineStr">
        <is>
          <t>small</t>
        </is>
      </c>
      <c r="E5557" s="18" t="inlineStr">
        <is>
          <t>distance_to_river_km</t>
        </is>
      </c>
      <c r="F5557" s="18" t="inlineStr">
        <is>
          <t>spline value</t>
        </is>
      </c>
      <c r="G5557" s="18" t="n"/>
      <c r="H5557" s="33" t="n">
        <v>7.74</v>
      </c>
      <c r="I5557" s="33" t="n"/>
      <c r="J5557" s="33" t="n"/>
      <c r="K5557" s="34" t="n">
        <v>-0.04985465538972019</v>
      </c>
      <c r="L5557" s="35">
        <f>IF(ISNUMBER(K5557),EXP(K5557),"")</f>
        <v/>
      </c>
      <c r="M5557" s="18" t="inlineStr">
        <is>
          <t>every value from 0.01 to 30 in steps of 0.01</t>
        </is>
      </c>
      <c r="N5557" s="18" t="inlineStr">
        <is>
          <t>contents|small|distance_to_river_km</t>
        </is>
      </c>
    </row>
    <row r="5558">
      <c r="B5558" s="18" t="inlineStr">
        <is>
          <t>contents|small|distance_to_river_km|7.75</t>
        </is>
      </c>
      <c r="C5558" s="18" t="inlineStr">
        <is>
          <t>contents</t>
        </is>
      </c>
      <c r="D5558" s="18" t="inlineStr">
        <is>
          <t>small</t>
        </is>
      </c>
      <c r="E5558" s="18" t="inlineStr">
        <is>
          <t>distance_to_river_km</t>
        </is>
      </c>
      <c r="F5558" s="18" t="inlineStr">
        <is>
          <t>spline value</t>
        </is>
      </c>
      <c r="G5558" s="18" t="n"/>
      <c r="H5558" s="33" t="n">
        <v>7.75</v>
      </c>
      <c r="I5558" s="33" t="n"/>
      <c r="J5558" s="33" t="n"/>
      <c r="K5558" s="34" t="n">
        <v>-0.05003103771983947</v>
      </c>
      <c r="L5558" s="35">
        <f>IF(ISNUMBER(K5558),EXP(K5558),"")</f>
        <v/>
      </c>
      <c r="M5558" s="18" t="inlineStr">
        <is>
          <t>every value from 0.01 to 30 in steps of 0.01</t>
        </is>
      </c>
      <c r="N5558" s="18" t="inlineStr">
        <is>
          <t>contents|small|distance_to_river_km</t>
        </is>
      </c>
    </row>
    <row r="5559">
      <c r="B5559" s="18" t="inlineStr">
        <is>
          <t>contents|small|distance_to_river_km|7.76</t>
        </is>
      </c>
      <c r="C5559" s="18" t="inlineStr">
        <is>
          <t>contents</t>
        </is>
      </c>
      <c r="D5559" s="18" t="inlineStr">
        <is>
          <t>small</t>
        </is>
      </c>
      <c r="E5559" s="18" t="inlineStr">
        <is>
          <t>distance_to_river_km</t>
        </is>
      </c>
      <c r="F5559" s="18" t="inlineStr">
        <is>
          <t>spline value</t>
        </is>
      </c>
      <c r="G5559" s="18" t="n"/>
      <c r="H5559" s="33" t="n">
        <v>7.76</v>
      </c>
      <c r="I5559" s="33" t="n"/>
      <c r="J5559" s="33" t="n"/>
      <c r="K5559" s="34" t="n">
        <v>-0.05020768349594065</v>
      </c>
      <c r="L5559" s="35">
        <f>IF(ISNUMBER(K5559),EXP(K5559),"")</f>
        <v/>
      </c>
      <c r="M5559" s="18" t="inlineStr">
        <is>
          <t>every value from 0.01 to 30 in steps of 0.01</t>
        </is>
      </c>
      <c r="N5559" s="18" t="inlineStr">
        <is>
          <t>contents|small|distance_to_river_km</t>
        </is>
      </c>
    </row>
    <row r="5560">
      <c r="B5560" s="18" t="inlineStr">
        <is>
          <t>contents|small|distance_to_river_km|7.77</t>
        </is>
      </c>
      <c r="C5560" s="18" t="inlineStr">
        <is>
          <t>contents</t>
        </is>
      </c>
      <c r="D5560" s="18" t="inlineStr">
        <is>
          <t>small</t>
        </is>
      </c>
      <c r="E5560" s="18" t="inlineStr">
        <is>
          <t>distance_to_river_km</t>
        </is>
      </c>
      <c r="F5560" s="18" t="inlineStr">
        <is>
          <t>spline value</t>
        </is>
      </c>
      <c r="G5560" s="18" t="n"/>
      <c r="H5560" s="33" t="n">
        <v>7.77</v>
      </c>
      <c r="I5560" s="33" t="n"/>
      <c r="J5560" s="33" t="n"/>
      <c r="K5560" s="34" t="n">
        <v>-0.05038459244324846</v>
      </c>
      <c r="L5560" s="35">
        <f>IF(ISNUMBER(K5560),EXP(K5560),"")</f>
        <v/>
      </c>
      <c r="M5560" s="18" t="inlineStr">
        <is>
          <t>every value from 0.01 to 30 in steps of 0.01</t>
        </is>
      </c>
      <c r="N5560" s="18" t="inlineStr">
        <is>
          <t>contents|small|distance_to_river_km</t>
        </is>
      </c>
    </row>
    <row r="5561">
      <c r="B5561" s="18" t="inlineStr">
        <is>
          <t>contents|small|distance_to_river_km|7.78</t>
        </is>
      </c>
      <c r="C5561" s="18" t="inlineStr">
        <is>
          <t>contents</t>
        </is>
      </c>
      <c r="D5561" s="18" t="inlineStr">
        <is>
          <t>small</t>
        </is>
      </c>
      <c r="E5561" s="18" t="inlineStr">
        <is>
          <t>distance_to_river_km</t>
        </is>
      </c>
      <c r="F5561" s="18" t="inlineStr">
        <is>
          <t>spline value</t>
        </is>
      </c>
      <c r="G5561" s="18" t="n"/>
      <c r="H5561" s="33" t="n">
        <v>7.78</v>
      </c>
      <c r="I5561" s="33" t="n"/>
      <c r="J5561" s="33" t="n"/>
      <c r="K5561" s="34" t="n">
        <v>-0.05056176428698766</v>
      </c>
      <c r="L5561" s="35">
        <f>IF(ISNUMBER(K5561),EXP(K5561),"")</f>
        <v/>
      </c>
      <c r="M5561" s="18" t="inlineStr">
        <is>
          <t>every value from 0.01 to 30 in steps of 0.01</t>
        </is>
      </c>
      <c r="N5561" s="18" t="inlineStr">
        <is>
          <t>contents|small|distance_to_river_km</t>
        </is>
      </c>
    </row>
    <row r="5562">
      <c r="B5562" s="18" t="inlineStr">
        <is>
          <t>contents|small|distance_to_river_km|7.79</t>
        </is>
      </c>
      <c r="C5562" s="18" t="inlineStr">
        <is>
          <t>contents</t>
        </is>
      </c>
      <c r="D5562" s="18" t="inlineStr">
        <is>
          <t>small</t>
        </is>
      </c>
      <c r="E5562" s="18" t="inlineStr">
        <is>
          <t>distance_to_river_km</t>
        </is>
      </c>
      <c r="F5562" s="18" t="inlineStr">
        <is>
          <t>spline value</t>
        </is>
      </c>
      <c r="G5562" s="18" t="n"/>
      <c r="H5562" s="33" t="n">
        <v>7.79</v>
      </c>
      <c r="I5562" s="33" t="n"/>
      <c r="J5562" s="33" t="n"/>
      <c r="K5562" s="34" t="n">
        <v>-0.05073919875238295</v>
      </c>
      <c r="L5562" s="35">
        <f>IF(ISNUMBER(K5562),EXP(K5562),"")</f>
        <v/>
      </c>
      <c r="M5562" s="18" t="inlineStr">
        <is>
          <t>every value from 0.01 to 30 in steps of 0.01</t>
        </is>
      </c>
      <c r="N5562" s="18" t="inlineStr">
        <is>
          <t>contents|small|distance_to_river_km</t>
        </is>
      </c>
    </row>
    <row r="5563">
      <c r="B5563" s="18" t="inlineStr">
        <is>
          <t>contents|small|distance_to_river_km|7.80</t>
        </is>
      </c>
      <c r="C5563" s="18" t="inlineStr">
        <is>
          <t>contents</t>
        </is>
      </c>
      <c r="D5563" s="18" t="inlineStr">
        <is>
          <t>small</t>
        </is>
      </c>
      <c r="E5563" s="18" t="inlineStr">
        <is>
          <t>distance_to_river_km</t>
        </is>
      </c>
      <c r="F5563" s="18" t="inlineStr">
        <is>
          <t>spline value</t>
        </is>
      </c>
      <c r="G5563" s="18" t="n"/>
      <c r="H5563" s="33" t="n">
        <v>7.8</v>
      </c>
      <c r="I5563" s="33" t="n"/>
      <c r="J5563" s="33" t="n"/>
      <c r="K5563" s="34" t="n">
        <v>-0.05091689556465909</v>
      </c>
      <c r="L5563" s="35">
        <f>IF(ISNUMBER(K5563),EXP(K5563),"")</f>
        <v/>
      </c>
      <c r="M5563" s="18" t="inlineStr">
        <is>
          <t>every value from 0.01 to 30 in steps of 0.01</t>
        </is>
      </c>
      <c r="N5563" s="18" t="inlineStr">
        <is>
          <t>contents|small|distance_to_river_km</t>
        </is>
      </c>
    </row>
    <row r="5564">
      <c r="B5564" s="18" t="inlineStr">
        <is>
          <t>contents|small|distance_to_river_km|7.81</t>
        </is>
      </c>
      <c r="C5564" s="18" t="inlineStr">
        <is>
          <t>contents</t>
        </is>
      </c>
      <c r="D5564" s="18" t="inlineStr">
        <is>
          <t>small</t>
        </is>
      </c>
      <c r="E5564" s="18" t="inlineStr">
        <is>
          <t>distance_to_river_km</t>
        </is>
      </c>
      <c r="F5564" s="18" t="inlineStr">
        <is>
          <t>spline value</t>
        </is>
      </c>
      <c r="G5564" s="18" t="n"/>
      <c r="H5564" s="33" t="n">
        <v>7.81</v>
      </c>
      <c r="I5564" s="33" t="n"/>
      <c r="J5564" s="33" t="n"/>
      <c r="K5564" s="34" t="n">
        <v>-0.05109485444904079</v>
      </c>
      <c r="L5564" s="35">
        <f>IF(ISNUMBER(K5564),EXP(K5564),"")</f>
        <v/>
      </c>
      <c r="M5564" s="18" t="inlineStr">
        <is>
          <t>every value from 0.01 to 30 in steps of 0.01</t>
        </is>
      </c>
      <c r="N5564" s="18" t="inlineStr">
        <is>
          <t>contents|small|distance_to_river_km</t>
        </is>
      </c>
    </row>
    <row r="5565">
      <c r="B5565" s="18" t="inlineStr">
        <is>
          <t>contents|small|distance_to_river_km|7.82</t>
        </is>
      </c>
      <c r="C5565" s="18" t="inlineStr">
        <is>
          <t>contents</t>
        </is>
      </c>
      <c r="D5565" s="18" t="inlineStr">
        <is>
          <t>small</t>
        </is>
      </c>
      <c r="E5565" s="18" t="inlineStr">
        <is>
          <t>distance_to_river_km</t>
        </is>
      </c>
      <c r="F5565" s="18" t="inlineStr">
        <is>
          <t>spline value</t>
        </is>
      </c>
      <c r="G5565" s="18" t="n"/>
      <c r="H5565" s="33" t="n">
        <v>7.82</v>
      </c>
      <c r="I5565" s="33" t="n"/>
      <c r="J5565" s="33" t="n"/>
      <c r="K5565" s="34" t="n">
        <v>-0.05127307513075283</v>
      </c>
      <c r="L5565" s="35">
        <f>IF(ISNUMBER(K5565),EXP(K5565),"")</f>
        <v/>
      </c>
      <c r="M5565" s="18" t="inlineStr">
        <is>
          <t>every value from 0.01 to 30 in steps of 0.01</t>
        </is>
      </c>
      <c r="N5565" s="18" t="inlineStr">
        <is>
          <t>contents|small|distance_to_river_km</t>
        </is>
      </c>
    </row>
    <row r="5566">
      <c r="B5566" s="18" t="inlineStr">
        <is>
          <t>contents|small|distance_to_river_km|7.83</t>
        </is>
      </c>
      <c r="C5566" s="18" t="inlineStr">
        <is>
          <t>contents</t>
        </is>
      </c>
      <c r="D5566" s="18" t="inlineStr">
        <is>
          <t>small</t>
        </is>
      </c>
      <c r="E5566" s="18" t="inlineStr">
        <is>
          <t>distance_to_river_km</t>
        </is>
      </c>
      <c r="F5566" s="18" t="inlineStr">
        <is>
          <t>spline value</t>
        </is>
      </c>
      <c r="G5566" s="18" t="n"/>
      <c r="H5566" s="33" t="n">
        <v>7.83</v>
      </c>
      <c r="I5566" s="33" t="n"/>
      <c r="J5566" s="33" t="n"/>
      <c r="K5566" s="34" t="n">
        <v>-0.05145155733501984</v>
      </c>
      <c r="L5566" s="35">
        <f>IF(ISNUMBER(K5566),EXP(K5566),"")</f>
        <v/>
      </c>
      <c r="M5566" s="18" t="inlineStr">
        <is>
          <t>every value from 0.01 to 30 in steps of 0.01</t>
        </is>
      </c>
      <c r="N5566" s="18" t="inlineStr">
        <is>
          <t>contents|small|distance_to_river_km</t>
        </is>
      </c>
    </row>
    <row r="5567">
      <c r="B5567" s="18" t="inlineStr">
        <is>
          <t>contents|small|distance_to_river_km|7.84</t>
        </is>
      </c>
      <c r="C5567" s="18" t="inlineStr">
        <is>
          <t>contents</t>
        </is>
      </c>
      <c r="D5567" s="18" t="inlineStr">
        <is>
          <t>small</t>
        </is>
      </c>
      <c r="E5567" s="18" t="inlineStr">
        <is>
          <t>distance_to_river_km</t>
        </is>
      </c>
      <c r="F5567" s="18" t="inlineStr">
        <is>
          <t>spline value</t>
        </is>
      </c>
      <c r="G5567" s="18" t="n"/>
      <c r="H5567" s="33" t="n">
        <v>7.84</v>
      </c>
      <c r="I5567" s="33" t="n"/>
      <c r="J5567" s="33" t="n"/>
      <c r="K5567" s="34" t="n">
        <v>-0.05163030078706663</v>
      </c>
      <c r="L5567" s="35">
        <f>IF(ISNUMBER(K5567),EXP(K5567),"")</f>
        <v/>
      </c>
      <c r="M5567" s="18" t="inlineStr">
        <is>
          <t>every value from 0.01 to 30 in steps of 0.01</t>
        </is>
      </c>
      <c r="N5567" s="18" t="inlineStr">
        <is>
          <t>contents|small|distance_to_river_km</t>
        </is>
      </c>
    </row>
    <row r="5568">
      <c r="B5568" s="18" t="inlineStr">
        <is>
          <t>contents|small|distance_to_river_km|7.85</t>
        </is>
      </c>
      <c r="C5568" s="18" t="inlineStr">
        <is>
          <t>contents</t>
        </is>
      </c>
      <c r="D5568" s="18" t="inlineStr">
        <is>
          <t>small</t>
        </is>
      </c>
      <c r="E5568" s="18" t="inlineStr">
        <is>
          <t>distance_to_river_km</t>
        </is>
      </c>
      <c r="F5568" s="18" t="inlineStr">
        <is>
          <t>spline value</t>
        </is>
      </c>
      <c r="G5568" s="18" t="n"/>
      <c r="H5568" s="33" t="n">
        <v>7.85</v>
      </c>
      <c r="I5568" s="33" t="n"/>
      <c r="J5568" s="33" t="n"/>
      <c r="K5568" s="34" t="n">
        <v>-0.05180930521211791</v>
      </c>
      <c r="L5568" s="35">
        <f>IF(ISNUMBER(K5568),EXP(K5568),"")</f>
        <v/>
      </c>
      <c r="M5568" s="18" t="inlineStr">
        <is>
          <t>every value from 0.01 to 30 in steps of 0.01</t>
        </is>
      </c>
      <c r="N5568" s="18" t="inlineStr">
        <is>
          <t>contents|small|distance_to_river_km</t>
        </is>
      </c>
    </row>
    <row r="5569">
      <c r="B5569" s="18" t="inlineStr">
        <is>
          <t>contents|small|distance_to_river_km|7.86</t>
        </is>
      </c>
      <c r="C5569" s="18" t="inlineStr">
        <is>
          <t>contents</t>
        </is>
      </c>
      <c r="D5569" s="18" t="inlineStr">
        <is>
          <t>small</t>
        </is>
      </c>
      <c r="E5569" s="18" t="inlineStr">
        <is>
          <t>distance_to_river_km</t>
        </is>
      </c>
      <c r="F5569" s="18" t="inlineStr">
        <is>
          <t>spline value</t>
        </is>
      </c>
      <c r="G5569" s="18" t="n"/>
      <c r="H5569" s="33" t="n">
        <v>7.86</v>
      </c>
      <c r="I5569" s="33" t="n"/>
      <c r="J5569" s="33" t="n"/>
      <c r="K5569" s="34" t="n">
        <v>-0.05198857033539843</v>
      </c>
      <c r="L5569" s="35">
        <f>IF(ISNUMBER(K5569),EXP(K5569),"")</f>
        <v/>
      </c>
      <c r="M5569" s="18" t="inlineStr">
        <is>
          <t>every value from 0.01 to 30 in steps of 0.01</t>
        </is>
      </c>
      <c r="N5569" s="18" t="inlineStr">
        <is>
          <t>contents|small|distance_to_river_km</t>
        </is>
      </c>
    </row>
    <row r="5570">
      <c r="B5570" s="18" t="inlineStr">
        <is>
          <t>contents|small|distance_to_river_km|7.87</t>
        </is>
      </c>
      <c r="C5570" s="18" t="inlineStr">
        <is>
          <t>contents</t>
        </is>
      </c>
      <c r="D5570" s="18" t="inlineStr">
        <is>
          <t>small</t>
        </is>
      </c>
      <c r="E5570" s="18" t="inlineStr">
        <is>
          <t>distance_to_river_km</t>
        </is>
      </c>
      <c r="F5570" s="18" t="inlineStr">
        <is>
          <t>spline value</t>
        </is>
      </c>
      <c r="G5570" s="18" t="n"/>
      <c r="H5570" s="33" t="n">
        <v>7.87</v>
      </c>
      <c r="I5570" s="33" t="n"/>
      <c r="J5570" s="33" t="n"/>
      <c r="K5570" s="34" t="n">
        <v>-0.05216809588213289</v>
      </c>
      <c r="L5570" s="35">
        <f>IF(ISNUMBER(K5570),EXP(K5570),"")</f>
        <v/>
      </c>
      <c r="M5570" s="18" t="inlineStr">
        <is>
          <t>every value from 0.01 to 30 in steps of 0.01</t>
        </is>
      </c>
      <c r="N5570" s="18" t="inlineStr">
        <is>
          <t>contents|small|distance_to_river_km</t>
        </is>
      </c>
    </row>
    <row r="5571">
      <c r="B5571" s="18" t="inlineStr">
        <is>
          <t>contents|small|distance_to_river_km|7.88</t>
        </is>
      </c>
      <c r="C5571" s="18" t="inlineStr">
        <is>
          <t>contents</t>
        </is>
      </c>
      <c r="D5571" s="18" t="inlineStr">
        <is>
          <t>small</t>
        </is>
      </c>
      <c r="E5571" s="18" t="inlineStr">
        <is>
          <t>distance_to_river_km</t>
        </is>
      </c>
      <c r="F5571" s="18" t="inlineStr">
        <is>
          <t>spline value</t>
        </is>
      </c>
      <c r="G5571" s="18" t="n"/>
      <c r="H5571" s="33" t="n">
        <v>7.88</v>
      </c>
      <c r="I5571" s="33" t="n"/>
      <c r="J5571" s="33" t="n"/>
      <c r="K5571" s="34" t="n">
        <v>-0.05234788157754604</v>
      </c>
      <c r="L5571" s="35">
        <f>IF(ISNUMBER(K5571),EXP(K5571),"")</f>
        <v/>
      </c>
      <c r="M5571" s="18" t="inlineStr">
        <is>
          <t>every value from 0.01 to 30 in steps of 0.01</t>
        </is>
      </c>
      <c r="N5571" s="18" t="inlineStr">
        <is>
          <t>contents|small|distance_to_river_km</t>
        </is>
      </c>
    </row>
    <row r="5572">
      <c r="B5572" s="18" t="inlineStr">
        <is>
          <t>contents|small|distance_to_river_km|7.89</t>
        </is>
      </c>
      <c r="C5572" s="18" t="inlineStr">
        <is>
          <t>contents</t>
        </is>
      </c>
      <c r="D5572" s="18" t="inlineStr">
        <is>
          <t>small</t>
        </is>
      </c>
      <c r="E5572" s="18" t="inlineStr">
        <is>
          <t>distance_to_river_km</t>
        </is>
      </c>
      <c r="F5572" s="18" t="inlineStr">
        <is>
          <t>spline value</t>
        </is>
      </c>
      <c r="G5572" s="18" t="n"/>
      <c r="H5572" s="33" t="n">
        <v>7.89</v>
      </c>
      <c r="I5572" s="33" t="n"/>
      <c r="J5572" s="33" t="n"/>
      <c r="K5572" s="34" t="n">
        <v>-0.0525279271468626</v>
      </c>
      <c r="L5572" s="35">
        <f>IF(ISNUMBER(K5572),EXP(K5572),"")</f>
        <v/>
      </c>
      <c r="M5572" s="18" t="inlineStr">
        <is>
          <t>every value from 0.01 to 30 in steps of 0.01</t>
        </is>
      </c>
      <c r="N5572" s="18" t="inlineStr">
        <is>
          <t>contents|small|distance_to_river_km</t>
        </is>
      </c>
    </row>
    <row r="5573">
      <c r="B5573" s="18" t="inlineStr">
        <is>
          <t>contents|small|distance_to_river_km|7.90</t>
        </is>
      </c>
      <c r="C5573" s="18" t="inlineStr">
        <is>
          <t>contents</t>
        </is>
      </c>
      <c r="D5573" s="18" t="inlineStr">
        <is>
          <t>small</t>
        </is>
      </c>
      <c r="E5573" s="18" t="inlineStr">
        <is>
          <t>distance_to_river_km</t>
        </is>
      </c>
      <c r="F5573" s="18" t="inlineStr">
        <is>
          <t>spline value</t>
        </is>
      </c>
      <c r="G5573" s="18" t="n"/>
      <c r="H5573" s="33" t="n">
        <v>7.9</v>
      </c>
      <c r="I5573" s="33" t="n"/>
      <c r="J5573" s="33" t="n"/>
      <c r="K5573" s="34" t="n">
        <v>-0.05270823231530736</v>
      </c>
      <c r="L5573" s="35">
        <f>IF(ISNUMBER(K5573),EXP(K5573),"")</f>
        <v/>
      </c>
      <c r="M5573" s="18" t="inlineStr">
        <is>
          <t>every value from 0.01 to 30 in steps of 0.01</t>
        </is>
      </c>
      <c r="N5573" s="18" t="inlineStr">
        <is>
          <t>contents|small|distance_to_river_km</t>
        </is>
      </c>
    </row>
    <row r="5574">
      <c r="B5574" s="18" t="inlineStr">
        <is>
          <t>contents|small|distance_to_river_km|7.91</t>
        </is>
      </c>
      <c r="C5574" s="18" t="inlineStr">
        <is>
          <t>contents</t>
        </is>
      </c>
      <c r="D5574" s="18" t="inlineStr">
        <is>
          <t>small</t>
        </is>
      </c>
      <c r="E5574" s="18" t="inlineStr">
        <is>
          <t>distance_to_river_km</t>
        </is>
      </c>
      <c r="F5574" s="18" t="inlineStr">
        <is>
          <t>spline value</t>
        </is>
      </c>
      <c r="G5574" s="18" t="n"/>
      <c r="H5574" s="33" t="n">
        <v>7.91</v>
      </c>
      <c r="I5574" s="33" t="n"/>
      <c r="J5574" s="33" t="n"/>
      <c r="K5574" s="34" t="n">
        <v>-0.05288879680810496</v>
      </c>
      <c r="L5574" s="35">
        <f>IF(ISNUMBER(K5574),EXP(K5574),"")</f>
        <v/>
      </c>
      <c r="M5574" s="18" t="inlineStr">
        <is>
          <t>every value from 0.01 to 30 in steps of 0.01</t>
        </is>
      </c>
      <c r="N5574" s="18" t="inlineStr">
        <is>
          <t>contents|small|distance_to_river_km</t>
        </is>
      </c>
    </row>
    <row r="5575">
      <c r="B5575" s="18" t="inlineStr">
        <is>
          <t>contents|small|distance_to_river_km|7.92</t>
        </is>
      </c>
      <c r="C5575" s="18" t="inlineStr">
        <is>
          <t>contents</t>
        </is>
      </c>
      <c r="D5575" s="18" t="inlineStr">
        <is>
          <t>small</t>
        </is>
      </c>
      <c r="E5575" s="18" t="inlineStr">
        <is>
          <t>distance_to_river_km</t>
        </is>
      </c>
      <c r="F5575" s="18" t="inlineStr">
        <is>
          <t>spline value</t>
        </is>
      </c>
      <c r="G5575" s="18" t="n"/>
      <c r="H5575" s="33" t="n">
        <v>7.92</v>
      </c>
      <c r="I5575" s="33" t="n"/>
      <c r="J5575" s="33" t="n"/>
      <c r="K5575" s="34" t="n">
        <v>-0.0530696203504802</v>
      </c>
      <c r="L5575" s="35">
        <f>IF(ISNUMBER(K5575),EXP(K5575),"")</f>
        <v/>
      </c>
      <c r="M5575" s="18" t="inlineStr">
        <is>
          <t>every value from 0.01 to 30 in steps of 0.01</t>
        </is>
      </c>
      <c r="N5575" s="18" t="inlineStr">
        <is>
          <t>contents|small|distance_to_river_km</t>
        </is>
      </c>
    </row>
    <row r="5576">
      <c r="B5576" s="18" t="inlineStr">
        <is>
          <t>contents|small|distance_to_river_km|7.93</t>
        </is>
      </c>
      <c r="C5576" s="18" t="inlineStr">
        <is>
          <t>contents</t>
        </is>
      </c>
      <c r="D5576" s="18" t="inlineStr">
        <is>
          <t>small</t>
        </is>
      </c>
      <c r="E5576" s="18" t="inlineStr">
        <is>
          <t>distance_to_river_km</t>
        </is>
      </c>
      <c r="F5576" s="18" t="inlineStr">
        <is>
          <t>spline value</t>
        </is>
      </c>
      <c r="G5576" s="18" t="n"/>
      <c r="H5576" s="33" t="n">
        <v>7.93</v>
      </c>
      <c r="I5576" s="33" t="n"/>
      <c r="J5576" s="33" t="n"/>
      <c r="K5576" s="34" t="n">
        <v>-0.05325070266765777</v>
      </c>
      <c r="L5576" s="35">
        <f>IF(ISNUMBER(K5576),EXP(K5576),"")</f>
        <v/>
      </c>
      <c r="M5576" s="18" t="inlineStr">
        <is>
          <t>every value from 0.01 to 30 in steps of 0.01</t>
        </is>
      </c>
      <c r="N5576" s="18" t="inlineStr">
        <is>
          <t>contents|small|distance_to_river_km</t>
        </is>
      </c>
    </row>
    <row r="5577">
      <c r="B5577" s="18" t="inlineStr">
        <is>
          <t>contents|small|distance_to_river_km|7.94</t>
        </is>
      </c>
      <c r="C5577" s="18" t="inlineStr">
        <is>
          <t>contents</t>
        </is>
      </c>
      <c r="D5577" s="18" t="inlineStr">
        <is>
          <t>small</t>
        </is>
      </c>
      <c r="E5577" s="18" t="inlineStr">
        <is>
          <t>distance_to_river_km</t>
        </is>
      </c>
      <c r="F5577" s="18" t="inlineStr">
        <is>
          <t>spline value</t>
        </is>
      </c>
      <c r="G5577" s="18" t="n"/>
      <c r="H5577" s="33" t="n">
        <v>7.94</v>
      </c>
      <c r="I5577" s="33" t="n"/>
      <c r="J5577" s="33" t="n"/>
      <c r="K5577" s="34" t="n">
        <v>-0.05343204348486241</v>
      </c>
      <c r="L5577" s="35">
        <f>IF(ISNUMBER(K5577),EXP(K5577),"")</f>
        <v/>
      </c>
      <c r="M5577" s="18" t="inlineStr">
        <is>
          <t>every value from 0.01 to 30 in steps of 0.01</t>
        </is>
      </c>
      <c r="N5577" s="18" t="inlineStr">
        <is>
          <t>contents|small|distance_to_river_km</t>
        </is>
      </c>
    </row>
    <row r="5578">
      <c r="B5578" s="18" t="inlineStr">
        <is>
          <t>contents|small|distance_to_river_km|7.95</t>
        </is>
      </c>
      <c r="C5578" s="18" t="inlineStr">
        <is>
          <t>contents</t>
        </is>
      </c>
      <c r="D5578" s="18" t="inlineStr">
        <is>
          <t>small</t>
        </is>
      </c>
      <c r="E5578" s="18" t="inlineStr">
        <is>
          <t>distance_to_river_km</t>
        </is>
      </c>
      <c r="F5578" s="18" t="inlineStr">
        <is>
          <t>spline value</t>
        </is>
      </c>
      <c r="G5578" s="18" t="n"/>
      <c r="H5578" s="33" t="n">
        <v>7.95</v>
      </c>
      <c r="I5578" s="33" t="n"/>
      <c r="J5578" s="33" t="n"/>
      <c r="K5578" s="34" t="n">
        <v>-0.05361364252731887</v>
      </c>
      <c r="L5578" s="35">
        <f>IF(ISNUMBER(K5578),EXP(K5578),"")</f>
        <v/>
      </c>
      <c r="M5578" s="18" t="inlineStr">
        <is>
          <t>every value from 0.01 to 30 in steps of 0.01</t>
        </is>
      </c>
      <c r="N5578" s="18" t="inlineStr">
        <is>
          <t>contents|small|distance_to_river_km</t>
        </is>
      </c>
    </row>
    <row r="5579">
      <c r="B5579" s="18" t="inlineStr">
        <is>
          <t>contents|small|distance_to_river_km|7.96</t>
        </is>
      </c>
      <c r="C5579" s="18" t="inlineStr">
        <is>
          <t>contents</t>
        </is>
      </c>
      <c r="D5579" s="18" t="inlineStr">
        <is>
          <t>small</t>
        </is>
      </c>
      <c r="E5579" s="18" t="inlineStr">
        <is>
          <t>distance_to_river_km</t>
        </is>
      </c>
      <c r="F5579" s="18" t="inlineStr">
        <is>
          <t>spline value</t>
        </is>
      </c>
      <c r="G5579" s="18" t="n"/>
      <c r="H5579" s="33" t="n">
        <v>7.96</v>
      </c>
      <c r="I5579" s="33" t="n"/>
      <c r="J5579" s="33" t="n"/>
      <c r="K5579" s="34" t="n">
        <v>-0.05379549952025187</v>
      </c>
      <c r="L5579" s="35">
        <f>IF(ISNUMBER(K5579),EXP(K5579),"")</f>
        <v/>
      </c>
      <c r="M5579" s="18" t="inlineStr">
        <is>
          <t>every value from 0.01 to 30 in steps of 0.01</t>
        </is>
      </c>
      <c r="N5579" s="18" t="inlineStr">
        <is>
          <t>contents|small|distance_to_river_km</t>
        </is>
      </c>
    </row>
    <row r="5580">
      <c r="B5580" s="18" t="inlineStr">
        <is>
          <t>contents|small|distance_to_river_km|7.97</t>
        </is>
      </c>
      <c r="C5580" s="18" t="inlineStr">
        <is>
          <t>contents</t>
        </is>
      </c>
      <c r="D5580" s="18" t="inlineStr">
        <is>
          <t>small</t>
        </is>
      </c>
      <c r="E5580" s="18" t="inlineStr">
        <is>
          <t>distance_to_river_km</t>
        </is>
      </c>
      <c r="F5580" s="18" t="inlineStr">
        <is>
          <t>spline value</t>
        </is>
      </c>
      <c r="G5580" s="18" t="n"/>
      <c r="H5580" s="33" t="n">
        <v>7.97</v>
      </c>
      <c r="I5580" s="33" t="n"/>
      <c r="J5580" s="33" t="n"/>
      <c r="K5580" s="34" t="n">
        <v>-0.05397761418888616</v>
      </c>
      <c r="L5580" s="35">
        <f>IF(ISNUMBER(K5580),EXP(K5580),"")</f>
        <v/>
      </c>
      <c r="M5580" s="18" t="inlineStr">
        <is>
          <t>every value from 0.01 to 30 in steps of 0.01</t>
        </is>
      </c>
      <c r="N5580" s="18" t="inlineStr">
        <is>
          <t>contents|small|distance_to_river_km</t>
        </is>
      </c>
    </row>
    <row r="5581">
      <c r="B5581" s="18" t="inlineStr">
        <is>
          <t>contents|small|distance_to_river_km|7.98</t>
        </is>
      </c>
      <c r="C5581" s="18" t="inlineStr">
        <is>
          <t>contents</t>
        </is>
      </c>
      <c r="D5581" s="18" t="inlineStr">
        <is>
          <t>small</t>
        </is>
      </c>
      <c r="E5581" s="18" t="inlineStr">
        <is>
          <t>distance_to_river_km</t>
        </is>
      </c>
      <c r="F5581" s="18" t="inlineStr">
        <is>
          <t>spline value</t>
        </is>
      </c>
      <c r="G5581" s="18" t="n"/>
      <c r="H5581" s="33" t="n">
        <v>7.98</v>
      </c>
      <c r="I5581" s="33" t="n"/>
      <c r="J5581" s="33" t="n"/>
      <c r="K5581" s="34" t="n">
        <v>-0.05415998625844647</v>
      </c>
      <c r="L5581" s="35">
        <f>IF(ISNUMBER(K5581),EXP(K5581),"")</f>
        <v/>
      </c>
      <c r="M5581" s="18" t="inlineStr">
        <is>
          <t>every value from 0.01 to 30 in steps of 0.01</t>
        </is>
      </c>
      <c r="N5581" s="18" t="inlineStr">
        <is>
          <t>contents|small|distance_to_river_km</t>
        </is>
      </c>
    </row>
    <row r="5582">
      <c r="B5582" s="18" t="inlineStr">
        <is>
          <t>contents|small|distance_to_river_km|7.99</t>
        </is>
      </c>
      <c r="C5582" s="18" t="inlineStr">
        <is>
          <t>contents</t>
        </is>
      </c>
      <c r="D5582" s="18" t="inlineStr">
        <is>
          <t>small</t>
        </is>
      </c>
      <c r="E5582" s="18" t="inlineStr">
        <is>
          <t>distance_to_river_km</t>
        </is>
      </c>
      <c r="F5582" s="18" t="inlineStr">
        <is>
          <t>spline value</t>
        </is>
      </c>
      <c r="G5582" s="18" t="n"/>
      <c r="H5582" s="33" t="n">
        <v>7.99</v>
      </c>
      <c r="I5582" s="33" t="n"/>
      <c r="J5582" s="33" t="n"/>
      <c r="K5582" s="34" t="n">
        <v>-0.05434261545415749</v>
      </c>
      <c r="L5582" s="35">
        <f>IF(ISNUMBER(K5582),EXP(K5582),"")</f>
        <v/>
      </c>
      <c r="M5582" s="18" t="inlineStr">
        <is>
          <t>every value from 0.01 to 30 in steps of 0.01</t>
        </is>
      </c>
      <c r="N5582" s="18" t="inlineStr">
        <is>
          <t>contents|small|distance_to_river_km</t>
        </is>
      </c>
    </row>
    <row r="5583">
      <c r="B5583" s="18" t="inlineStr">
        <is>
          <t>contents|small|distance_to_river_km|8.00</t>
        </is>
      </c>
      <c r="C5583" s="18" t="inlineStr">
        <is>
          <t>contents</t>
        </is>
      </c>
      <c r="D5583" s="18" t="inlineStr">
        <is>
          <t>small</t>
        </is>
      </c>
      <c r="E5583" s="18" t="inlineStr">
        <is>
          <t>distance_to_river_km</t>
        </is>
      </c>
      <c r="F5583" s="18" t="inlineStr">
        <is>
          <t>spline value</t>
        </is>
      </c>
      <c r="G5583" s="18" t="n"/>
      <c r="H5583" s="33" t="n">
        <v>8</v>
      </c>
      <c r="I5583" s="33" t="n"/>
      <c r="J5583" s="33" t="n"/>
      <c r="K5583" s="34" t="n">
        <v>-0.05452550150124398</v>
      </c>
      <c r="L5583" s="35">
        <f>IF(ISNUMBER(K5583),EXP(K5583),"")</f>
        <v/>
      </c>
      <c r="M5583" s="18" t="inlineStr">
        <is>
          <t>every value from 0.01 to 30 in steps of 0.01</t>
        </is>
      </c>
      <c r="N5583" s="18" t="inlineStr">
        <is>
          <t>contents|small|distance_to_river_km</t>
        </is>
      </c>
    </row>
    <row r="5584">
      <c r="B5584" s="18" t="inlineStr">
        <is>
          <t>contents|small|distance_to_river_km|8.01</t>
        </is>
      </c>
      <c r="C5584" s="18" t="inlineStr">
        <is>
          <t>contents</t>
        </is>
      </c>
      <c r="D5584" s="18" t="inlineStr">
        <is>
          <t>small</t>
        </is>
      </c>
      <c r="E5584" s="18" t="inlineStr">
        <is>
          <t>distance_to_river_km</t>
        </is>
      </c>
      <c r="F5584" s="18" t="inlineStr">
        <is>
          <t>spline value</t>
        </is>
      </c>
      <c r="G5584" s="18" t="n"/>
      <c r="H5584" s="33" t="n">
        <v>8.01</v>
      </c>
      <c r="I5584" s="33" t="n"/>
      <c r="J5584" s="33" t="n"/>
      <c r="K5584" s="34" t="n">
        <v>-0.05470864412493066</v>
      </c>
      <c r="L5584" s="35">
        <f>IF(ISNUMBER(K5584),EXP(K5584),"")</f>
        <v/>
      </c>
      <c r="M5584" s="18" t="inlineStr">
        <is>
          <t>every value from 0.01 to 30 in steps of 0.01</t>
        </is>
      </c>
      <c r="N5584" s="18" t="inlineStr">
        <is>
          <t>contents|small|distance_to_river_km</t>
        </is>
      </c>
    </row>
    <row r="5585">
      <c r="B5585" s="18" t="inlineStr">
        <is>
          <t>contents|small|distance_to_river_km|8.02</t>
        </is>
      </c>
      <c r="C5585" s="18" t="inlineStr">
        <is>
          <t>contents</t>
        </is>
      </c>
      <c r="D5585" s="18" t="inlineStr">
        <is>
          <t>small</t>
        </is>
      </c>
      <c r="E5585" s="18" t="inlineStr">
        <is>
          <t>distance_to_river_km</t>
        </is>
      </c>
      <c r="F5585" s="18" t="inlineStr">
        <is>
          <t>spline value</t>
        </is>
      </c>
      <c r="G5585" s="18" t="n"/>
      <c r="H5585" s="33" t="n">
        <v>8.02</v>
      </c>
      <c r="I5585" s="33" t="n"/>
      <c r="J5585" s="33" t="n"/>
      <c r="K5585" s="34" t="n">
        <v>-0.0548920430504423</v>
      </c>
      <c r="L5585" s="35">
        <f>IF(ISNUMBER(K5585),EXP(K5585),"")</f>
        <v/>
      </c>
      <c r="M5585" s="18" t="inlineStr">
        <is>
          <t>every value from 0.01 to 30 in steps of 0.01</t>
        </is>
      </c>
      <c r="N5585" s="18" t="inlineStr">
        <is>
          <t>contents|small|distance_to_river_km</t>
        </is>
      </c>
    </row>
    <row r="5586">
      <c r="B5586" s="18" t="inlineStr">
        <is>
          <t>contents|small|distance_to_river_km|8.03</t>
        </is>
      </c>
      <c r="C5586" s="18" t="inlineStr">
        <is>
          <t>contents</t>
        </is>
      </c>
      <c r="D5586" s="18" t="inlineStr">
        <is>
          <t>small</t>
        </is>
      </c>
      <c r="E5586" s="18" t="inlineStr">
        <is>
          <t>distance_to_river_km</t>
        </is>
      </c>
      <c r="F5586" s="18" t="inlineStr">
        <is>
          <t>spline value</t>
        </is>
      </c>
      <c r="G5586" s="18" t="n"/>
      <c r="H5586" s="33" t="n">
        <v>8.029999999999999</v>
      </c>
      <c r="I5586" s="33" t="n"/>
      <c r="J5586" s="33" t="n"/>
      <c r="K5586" s="34" t="n">
        <v>-0.05507569800300358</v>
      </c>
      <c r="L5586" s="35">
        <f>IF(ISNUMBER(K5586),EXP(K5586),"")</f>
        <v/>
      </c>
      <c r="M5586" s="18" t="inlineStr">
        <is>
          <t>every value from 0.01 to 30 in steps of 0.01</t>
        </is>
      </c>
      <c r="N5586" s="18" t="inlineStr">
        <is>
          <t>contents|small|distance_to_river_km</t>
        </is>
      </c>
    </row>
    <row r="5587">
      <c r="B5587" s="18" t="inlineStr">
        <is>
          <t>contents|small|distance_to_river_km|8.04</t>
        </is>
      </c>
      <c r="C5587" s="18" t="inlineStr">
        <is>
          <t>contents</t>
        </is>
      </c>
      <c r="D5587" s="18" t="inlineStr">
        <is>
          <t>small</t>
        </is>
      </c>
      <c r="E5587" s="18" t="inlineStr">
        <is>
          <t>distance_to_river_km</t>
        </is>
      </c>
      <c r="F5587" s="18" t="inlineStr">
        <is>
          <t>spline value</t>
        </is>
      </c>
      <c r="G5587" s="18" t="n"/>
      <c r="H5587" s="33" t="n">
        <v>8.039999999999999</v>
      </c>
      <c r="I5587" s="33" t="n"/>
      <c r="J5587" s="33" t="n"/>
      <c r="K5587" s="34" t="n">
        <v>-0.05525960870783927</v>
      </c>
      <c r="L5587" s="35">
        <f>IF(ISNUMBER(K5587),EXP(K5587),"")</f>
        <v/>
      </c>
      <c r="M5587" s="18" t="inlineStr">
        <is>
          <t>every value from 0.01 to 30 in steps of 0.01</t>
        </is>
      </c>
      <c r="N5587" s="18" t="inlineStr">
        <is>
          <t>contents|small|distance_to_river_km</t>
        </is>
      </c>
    </row>
    <row r="5588">
      <c r="B5588" s="18" t="inlineStr">
        <is>
          <t>contents|small|distance_to_river_km|8.05</t>
        </is>
      </c>
      <c r="C5588" s="18" t="inlineStr">
        <is>
          <t>contents</t>
        </is>
      </c>
      <c r="D5588" s="18" t="inlineStr">
        <is>
          <t>small</t>
        </is>
      </c>
      <c r="E5588" s="18" t="inlineStr">
        <is>
          <t>distance_to_river_km</t>
        </is>
      </c>
      <c r="F5588" s="18" t="inlineStr">
        <is>
          <t>spline value</t>
        </is>
      </c>
      <c r="G5588" s="18" t="n"/>
      <c r="H5588" s="33" t="n">
        <v>8.050000000000001</v>
      </c>
      <c r="I5588" s="33" t="n"/>
      <c r="J5588" s="33" t="n"/>
      <c r="K5588" s="34" t="n">
        <v>-0.05544377489017412</v>
      </c>
      <c r="L5588" s="35">
        <f>IF(ISNUMBER(K5588),EXP(K5588),"")</f>
        <v/>
      </c>
      <c r="M5588" s="18" t="inlineStr">
        <is>
          <t>every value from 0.01 to 30 in steps of 0.01</t>
        </is>
      </c>
      <c r="N5588" s="18" t="inlineStr">
        <is>
          <t>contents|small|distance_to_river_km</t>
        </is>
      </c>
    </row>
    <row r="5589">
      <c r="B5589" s="18" t="inlineStr">
        <is>
          <t>contents|small|distance_to_river_km|8.06</t>
        </is>
      </c>
      <c r="C5589" s="18" t="inlineStr">
        <is>
          <t>contents</t>
        </is>
      </c>
      <c r="D5589" s="18" t="inlineStr">
        <is>
          <t>small</t>
        </is>
      </c>
      <c r="E5589" s="18" t="inlineStr">
        <is>
          <t>distance_to_river_km</t>
        </is>
      </c>
      <c r="F5589" s="18" t="inlineStr">
        <is>
          <t>spline value</t>
        </is>
      </c>
      <c r="G5589" s="18" t="n"/>
      <c r="H5589" s="33" t="n">
        <v>8.06</v>
      </c>
      <c r="I5589" s="33" t="n"/>
      <c r="J5589" s="33" t="n"/>
      <c r="K5589" s="34" t="n">
        <v>-0.05562819627523278</v>
      </c>
      <c r="L5589" s="35">
        <f>IF(ISNUMBER(K5589),EXP(K5589),"")</f>
        <v/>
      </c>
      <c r="M5589" s="18" t="inlineStr">
        <is>
          <t>every value from 0.01 to 30 in steps of 0.01</t>
        </is>
      </c>
      <c r="N5589" s="18" t="inlineStr">
        <is>
          <t>contents|small|distance_to_river_km</t>
        </is>
      </c>
    </row>
    <row r="5590">
      <c r="B5590" s="18" t="inlineStr">
        <is>
          <t>contents|small|distance_to_river_km|8.07</t>
        </is>
      </c>
      <c r="C5590" s="18" t="inlineStr">
        <is>
          <t>contents</t>
        </is>
      </c>
      <c r="D5590" s="18" t="inlineStr">
        <is>
          <t>small</t>
        </is>
      </c>
      <c r="E5590" s="18" t="inlineStr">
        <is>
          <t>distance_to_river_km</t>
        </is>
      </c>
      <c r="F5590" s="18" t="inlineStr">
        <is>
          <t>spline value</t>
        </is>
      </c>
      <c r="G5590" s="18" t="n"/>
      <c r="H5590" s="33" t="n">
        <v>8.07</v>
      </c>
      <c r="I5590" s="33" t="n"/>
      <c r="J5590" s="33" t="n"/>
      <c r="K5590" s="34" t="n">
        <v>-0.05581287258824005</v>
      </c>
      <c r="L5590" s="35">
        <f>IF(ISNUMBER(K5590),EXP(K5590),"")</f>
        <v/>
      </c>
      <c r="M5590" s="18" t="inlineStr">
        <is>
          <t>every value from 0.01 to 30 in steps of 0.01</t>
        </is>
      </c>
      <c r="N5590" s="18" t="inlineStr">
        <is>
          <t>contents|small|distance_to_river_km</t>
        </is>
      </c>
    </row>
    <row r="5591">
      <c r="B5591" s="18" t="inlineStr">
        <is>
          <t>contents|small|distance_to_river_km|8.08</t>
        </is>
      </c>
      <c r="C5591" s="18" t="inlineStr">
        <is>
          <t>contents</t>
        </is>
      </c>
      <c r="D5591" s="18" t="inlineStr">
        <is>
          <t>small</t>
        </is>
      </c>
      <c r="E5591" s="18" t="inlineStr">
        <is>
          <t>distance_to_river_km</t>
        </is>
      </c>
      <c r="F5591" s="18" t="inlineStr">
        <is>
          <t>spline value</t>
        </is>
      </c>
      <c r="G5591" s="18" t="n"/>
      <c r="H5591" s="33" t="n">
        <v>8.08</v>
      </c>
      <c r="I5591" s="33" t="n"/>
      <c r="J5591" s="33" t="n"/>
      <c r="K5591" s="34" t="n">
        <v>-0.05599780355442063</v>
      </c>
      <c r="L5591" s="35">
        <f>IF(ISNUMBER(K5591),EXP(K5591),"")</f>
        <v/>
      </c>
      <c r="M5591" s="18" t="inlineStr">
        <is>
          <t>every value from 0.01 to 30 in steps of 0.01</t>
        </is>
      </c>
      <c r="N5591" s="18" t="inlineStr">
        <is>
          <t>contents|small|distance_to_river_km</t>
        </is>
      </c>
    </row>
    <row r="5592">
      <c r="B5592" s="18" t="inlineStr">
        <is>
          <t>contents|small|distance_to_river_km|8.09</t>
        </is>
      </c>
      <c r="C5592" s="18" t="inlineStr">
        <is>
          <t>contents</t>
        </is>
      </c>
      <c r="D5592" s="18" t="inlineStr">
        <is>
          <t>small</t>
        </is>
      </c>
      <c r="E5592" s="18" t="inlineStr">
        <is>
          <t>distance_to_river_km</t>
        </is>
      </c>
      <c r="F5592" s="18" t="inlineStr">
        <is>
          <t>spline value</t>
        </is>
      </c>
      <c r="G5592" s="18" t="n"/>
      <c r="H5592" s="33" t="n">
        <v>8.09</v>
      </c>
      <c r="I5592" s="33" t="n"/>
      <c r="J5592" s="33" t="n"/>
      <c r="K5592" s="34" t="n">
        <v>-0.05618298889899928</v>
      </c>
      <c r="L5592" s="35">
        <f>IF(ISNUMBER(K5592),EXP(K5592),"")</f>
        <v/>
      </c>
      <c r="M5592" s="18" t="inlineStr">
        <is>
          <t>every value from 0.01 to 30 in steps of 0.01</t>
        </is>
      </c>
      <c r="N5592" s="18" t="inlineStr">
        <is>
          <t>contents|small|distance_to_river_km</t>
        </is>
      </c>
    </row>
    <row r="5593">
      <c r="B5593" s="18" t="inlineStr">
        <is>
          <t>contents|small|distance_to_river_km|8.10</t>
        </is>
      </c>
      <c r="C5593" s="18" t="inlineStr">
        <is>
          <t>contents</t>
        </is>
      </c>
      <c r="D5593" s="18" t="inlineStr">
        <is>
          <t>small</t>
        </is>
      </c>
      <c r="E5593" s="18" t="inlineStr">
        <is>
          <t>distance_to_river_km</t>
        </is>
      </c>
      <c r="F5593" s="18" t="inlineStr">
        <is>
          <t>spline value</t>
        </is>
      </c>
      <c r="G5593" s="18" t="n"/>
      <c r="H5593" s="33" t="n">
        <v>8.1</v>
      </c>
      <c r="I5593" s="33" t="n"/>
      <c r="J5593" s="33" t="n"/>
      <c r="K5593" s="34" t="n">
        <v>-0.0563684283472007</v>
      </c>
      <c r="L5593" s="35">
        <f>IF(ISNUMBER(K5593),EXP(K5593),"")</f>
        <v/>
      </c>
      <c r="M5593" s="18" t="inlineStr">
        <is>
          <t>every value from 0.01 to 30 in steps of 0.01</t>
        </is>
      </c>
      <c r="N5593" s="18" t="inlineStr">
        <is>
          <t>contents|small|distance_to_river_km</t>
        </is>
      </c>
    </row>
    <row r="5594">
      <c r="B5594" s="18" t="inlineStr">
        <is>
          <t>contents|small|distance_to_river_km|8.11</t>
        </is>
      </c>
      <c r="C5594" s="18" t="inlineStr">
        <is>
          <t>contents</t>
        </is>
      </c>
      <c r="D5594" s="18" t="inlineStr">
        <is>
          <t>small</t>
        </is>
      </c>
      <c r="E5594" s="18" t="inlineStr">
        <is>
          <t>distance_to_river_km</t>
        </is>
      </c>
      <c r="F5594" s="18" t="inlineStr">
        <is>
          <t>spline value</t>
        </is>
      </c>
      <c r="G5594" s="18" t="n"/>
      <c r="H5594" s="33" t="n">
        <v>8.109999999999999</v>
      </c>
      <c r="I5594" s="33" t="n"/>
      <c r="J5594" s="33" t="n"/>
      <c r="K5594" s="34" t="n">
        <v>-0.05655412162424966</v>
      </c>
      <c r="L5594" s="35">
        <f>IF(ISNUMBER(K5594),EXP(K5594),"")</f>
        <v/>
      </c>
      <c r="M5594" s="18" t="inlineStr">
        <is>
          <t>every value from 0.01 to 30 in steps of 0.01</t>
        </is>
      </c>
      <c r="N5594" s="18" t="inlineStr">
        <is>
          <t>contents|small|distance_to_river_km</t>
        </is>
      </c>
    </row>
    <row r="5595">
      <c r="B5595" s="18" t="inlineStr">
        <is>
          <t>contents|small|distance_to_river_km|8.12</t>
        </is>
      </c>
      <c r="C5595" s="18" t="inlineStr">
        <is>
          <t>contents</t>
        </is>
      </c>
      <c r="D5595" s="18" t="inlineStr">
        <is>
          <t>small</t>
        </is>
      </c>
      <c r="E5595" s="18" t="inlineStr">
        <is>
          <t>distance_to_river_km</t>
        </is>
      </c>
      <c r="F5595" s="18" t="inlineStr">
        <is>
          <t>spline value</t>
        </is>
      </c>
      <c r="G5595" s="18" t="n"/>
      <c r="H5595" s="33" t="n">
        <v>8.119999999999999</v>
      </c>
      <c r="I5595" s="33" t="n"/>
      <c r="J5595" s="33" t="n"/>
      <c r="K5595" s="34" t="n">
        <v>-0.05674006845537086</v>
      </c>
      <c r="L5595" s="35">
        <f>IF(ISNUMBER(K5595),EXP(K5595),"")</f>
        <v/>
      </c>
      <c r="M5595" s="18" t="inlineStr">
        <is>
          <t>every value from 0.01 to 30 in steps of 0.01</t>
        </is>
      </c>
      <c r="N5595" s="18" t="inlineStr">
        <is>
          <t>contents|small|distance_to_river_km</t>
        </is>
      </c>
    </row>
    <row r="5596">
      <c r="B5596" s="18" t="inlineStr">
        <is>
          <t>contents|small|distance_to_river_km|8.13</t>
        </is>
      </c>
      <c r="C5596" s="18" t="inlineStr">
        <is>
          <t>contents</t>
        </is>
      </c>
      <c r="D5596" s="18" t="inlineStr">
        <is>
          <t>small</t>
        </is>
      </c>
      <c r="E5596" s="18" t="inlineStr">
        <is>
          <t>distance_to_river_km</t>
        </is>
      </c>
      <c r="F5596" s="18" t="inlineStr">
        <is>
          <t>spline value</t>
        </is>
      </c>
      <c r="G5596" s="18" t="n"/>
      <c r="H5596" s="33" t="n">
        <v>8.130000000000001</v>
      </c>
      <c r="I5596" s="33" t="n"/>
      <c r="J5596" s="33" t="n"/>
      <c r="K5596" s="34" t="n">
        <v>-0.05692626856578906</v>
      </c>
      <c r="L5596" s="35">
        <f>IF(ISNUMBER(K5596),EXP(K5596),"")</f>
        <v/>
      </c>
      <c r="M5596" s="18" t="inlineStr">
        <is>
          <t>every value from 0.01 to 30 in steps of 0.01</t>
        </is>
      </c>
      <c r="N5596" s="18" t="inlineStr">
        <is>
          <t>contents|small|distance_to_river_km</t>
        </is>
      </c>
    </row>
    <row r="5597">
      <c r="B5597" s="18" t="inlineStr">
        <is>
          <t>contents|small|distance_to_river_km|8.14</t>
        </is>
      </c>
      <c r="C5597" s="18" t="inlineStr">
        <is>
          <t>contents</t>
        </is>
      </c>
      <c r="D5597" s="18" t="inlineStr">
        <is>
          <t>small</t>
        </is>
      </c>
      <c r="E5597" s="18" t="inlineStr">
        <is>
          <t>distance_to_river_km</t>
        </is>
      </c>
      <c r="F5597" s="18" t="inlineStr">
        <is>
          <t>spline value</t>
        </is>
      </c>
      <c r="G5597" s="18" t="n"/>
      <c r="H5597" s="33" t="n">
        <v>8.140000000000001</v>
      </c>
      <c r="I5597" s="33" t="n"/>
      <c r="J5597" s="33" t="n"/>
      <c r="K5597" s="34" t="n">
        <v>-0.05711272168072896</v>
      </c>
      <c r="L5597" s="35">
        <f>IF(ISNUMBER(K5597),EXP(K5597),"")</f>
        <v/>
      </c>
      <c r="M5597" s="18" t="inlineStr">
        <is>
          <t>every value from 0.01 to 30 in steps of 0.01</t>
        </is>
      </c>
      <c r="N5597" s="18" t="inlineStr">
        <is>
          <t>contents|small|distance_to_river_km</t>
        </is>
      </c>
    </row>
    <row r="5598">
      <c r="B5598" s="18" t="inlineStr">
        <is>
          <t>contents|small|distance_to_river_km|8.15</t>
        </is>
      </c>
      <c r="C5598" s="18" t="inlineStr">
        <is>
          <t>contents</t>
        </is>
      </c>
      <c r="D5598" s="18" t="inlineStr">
        <is>
          <t>small</t>
        </is>
      </c>
      <c r="E5598" s="18" t="inlineStr">
        <is>
          <t>distance_to_river_km</t>
        </is>
      </c>
      <c r="F5598" s="18" t="inlineStr">
        <is>
          <t>spline value</t>
        </is>
      </c>
      <c r="G5598" s="18" t="n"/>
      <c r="H5598" s="33" t="n">
        <v>8.15</v>
      </c>
      <c r="I5598" s="33" t="n"/>
      <c r="J5598" s="33" t="n"/>
      <c r="K5598" s="34" t="n">
        <v>-0.0572994275254153</v>
      </c>
      <c r="L5598" s="35">
        <f>IF(ISNUMBER(K5598),EXP(K5598),"")</f>
        <v/>
      </c>
      <c r="M5598" s="18" t="inlineStr">
        <is>
          <t>every value from 0.01 to 30 in steps of 0.01</t>
        </is>
      </c>
      <c r="N5598" s="18" t="inlineStr">
        <is>
          <t>contents|small|distance_to_river_km</t>
        </is>
      </c>
    </row>
    <row r="5599">
      <c r="B5599" s="18" t="inlineStr">
        <is>
          <t>contents|small|distance_to_river_km|8.16</t>
        </is>
      </c>
      <c r="C5599" s="18" t="inlineStr">
        <is>
          <t>contents</t>
        </is>
      </c>
      <c r="D5599" s="18" t="inlineStr">
        <is>
          <t>small</t>
        </is>
      </c>
      <c r="E5599" s="18" t="inlineStr">
        <is>
          <t>distance_to_river_km</t>
        </is>
      </c>
      <c r="F5599" s="18" t="inlineStr">
        <is>
          <t>spline value</t>
        </is>
      </c>
      <c r="G5599" s="18" t="n"/>
      <c r="H5599" s="33" t="n">
        <v>8.16</v>
      </c>
      <c r="I5599" s="33" t="n"/>
      <c r="J5599" s="33" t="n"/>
      <c r="K5599" s="34" t="n">
        <v>-0.0574863858250728</v>
      </c>
      <c r="L5599" s="35">
        <f>IF(ISNUMBER(K5599),EXP(K5599),"")</f>
        <v/>
      </c>
      <c r="M5599" s="18" t="inlineStr">
        <is>
          <t>every value from 0.01 to 30 in steps of 0.01</t>
        </is>
      </c>
      <c r="N5599" s="18" t="inlineStr">
        <is>
          <t>contents|small|distance_to_river_km</t>
        </is>
      </c>
    </row>
    <row r="5600">
      <c r="B5600" s="18" t="inlineStr">
        <is>
          <t>contents|small|distance_to_river_km|8.17</t>
        </is>
      </c>
      <c r="C5600" s="18" t="inlineStr">
        <is>
          <t>contents</t>
        </is>
      </c>
      <c r="D5600" s="18" t="inlineStr">
        <is>
          <t>small</t>
        </is>
      </c>
      <c r="E5600" s="18" t="inlineStr">
        <is>
          <t>distance_to_river_km</t>
        </is>
      </c>
      <c r="F5600" s="18" t="inlineStr">
        <is>
          <t>spline value</t>
        </is>
      </c>
      <c r="G5600" s="18" t="n"/>
      <c r="H5600" s="33" t="n">
        <v>8.17</v>
      </c>
      <c r="I5600" s="33" t="n"/>
      <c r="J5600" s="33" t="n"/>
      <c r="K5600" s="34" t="n">
        <v>-0.05767359630492623</v>
      </c>
      <c r="L5600" s="35">
        <f>IF(ISNUMBER(K5600),EXP(K5600),"")</f>
        <v/>
      </c>
      <c r="M5600" s="18" t="inlineStr">
        <is>
          <t>every value from 0.01 to 30 in steps of 0.01</t>
        </is>
      </c>
      <c r="N5600" s="18" t="inlineStr">
        <is>
          <t>contents|small|distance_to_river_km</t>
        </is>
      </c>
    </row>
    <row r="5601">
      <c r="B5601" s="18" t="inlineStr">
        <is>
          <t>contents|small|distance_to_river_km|8.18</t>
        </is>
      </c>
      <c r="C5601" s="18" t="inlineStr">
        <is>
          <t>contents</t>
        </is>
      </c>
      <c r="D5601" s="18" t="inlineStr">
        <is>
          <t>small</t>
        </is>
      </c>
      <c r="E5601" s="18" t="inlineStr">
        <is>
          <t>distance_to_river_km</t>
        </is>
      </c>
      <c r="F5601" s="18" t="inlineStr">
        <is>
          <t>spline value</t>
        </is>
      </c>
      <c r="G5601" s="18" t="n"/>
      <c r="H5601" s="33" t="n">
        <v>8.18</v>
      </c>
      <c r="I5601" s="33" t="n"/>
      <c r="J5601" s="33" t="n"/>
      <c r="K5601" s="34" t="n">
        <v>-0.05786105869020029</v>
      </c>
      <c r="L5601" s="35">
        <f>IF(ISNUMBER(K5601),EXP(K5601),"")</f>
        <v/>
      </c>
      <c r="M5601" s="18" t="inlineStr">
        <is>
          <t>every value from 0.01 to 30 in steps of 0.01</t>
        </is>
      </c>
      <c r="N5601" s="18" t="inlineStr">
        <is>
          <t>contents|small|distance_to_river_km</t>
        </is>
      </c>
    </row>
    <row r="5602">
      <c r="B5602" s="18" t="inlineStr">
        <is>
          <t>contents|small|distance_to_river_km|8.19</t>
        </is>
      </c>
      <c r="C5602" s="18" t="inlineStr">
        <is>
          <t>contents</t>
        </is>
      </c>
      <c r="D5602" s="18" t="inlineStr">
        <is>
          <t>small</t>
        </is>
      </c>
      <c r="E5602" s="18" t="inlineStr">
        <is>
          <t>distance_to_river_km</t>
        </is>
      </c>
      <c r="F5602" s="18" t="inlineStr">
        <is>
          <t>spline value</t>
        </is>
      </c>
      <c r="G5602" s="18" t="n"/>
      <c r="H5602" s="33" t="n">
        <v>8.19</v>
      </c>
      <c r="I5602" s="33" t="n"/>
      <c r="J5602" s="33" t="n"/>
      <c r="K5602" s="34" t="n">
        <v>-0.05804877270611973</v>
      </c>
      <c r="L5602" s="35">
        <f>IF(ISNUMBER(K5602),EXP(K5602),"")</f>
        <v/>
      </c>
      <c r="M5602" s="18" t="inlineStr">
        <is>
          <t>every value from 0.01 to 30 in steps of 0.01</t>
        </is>
      </c>
      <c r="N5602" s="18" t="inlineStr">
        <is>
          <t>contents|small|distance_to_river_km</t>
        </is>
      </c>
    </row>
    <row r="5603">
      <c r="B5603" s="18" t="inlineStr">
        <is>
          <t>contents|small|distance_to_river_km|8.20</t>
        </is>
      </c>
      <c r="C5603" s="18" t="inlineStr">
        <is>
          <t>contents</t>
        </is>
      </c>
      <c r="D5603" s="18" t="inlineStr">
        <is>
          <t>small</t>
        </is>
      </c>
      <c r="E5603" s="18" t="inlineStr">
        <is>
          <t>distance_to_river_km</t>
        </is>
      </c>
      <c r="F5603" s="18" t="inlineStr">
        <is>
          <t>spline value</t>
        </is>
      </c>
      <c r="G5603" s="18" t="n"/>
      <c r="H5603" s="33" t="n">
        <v>8.199999999999999</v>
      </c>
      <c r="I5603" s="33" t="n"/>
      <c r="J5603" s="33" t="n"/>
      <c r="K5603" s="34" t="n">
        <v>-0.05823673807790927</v>
      </c>
      <c r="L5603" s="35">
        <f>IF(ISNUMBER(K5603),EXP(K5603),"")</f>
        <v/>
      </c>
      <c r="M5603" s="18" t="inlineStr">
        <is>
          <t>every value from 0.01 to 30 in steps of 0.01</t>
        </is>
      </c>
      <c r="N5603" s="18" t="inlineStr">
        <is>
          <t>contents|small|distance_to_river_km</t>
        </is>
      </c>
    </row>
    <row r="5604">
      <c r="B5604" s="18" t="inlineStr">
        <is>
          <t>contents|small|distance_to_river_km|8.21</t>
        </is>
      </c>
      <c r="C5604" s="18" t="inlineStr">
        <is>
          <t>contents</t>
        </is>
      </c>
      <c r="D5604" s="18" t="inlineStr">
        <is>
          <t>small</t>
        </is>
      </c>
      <c r="E5604" s="18" t="inlineStr">
        <is>
          <t>distance_to_river_km</t>
        </is>
      </c>
      <c r="F5604" s="18" t="inlineStr">
        <is>
          <t>spline value</t>
        </is>
      </c>
      <c r="G5604" s="18" t="n"/>
      <c r="H5604" s="33" t="n">
        <v>8.210000000000001</v>
      </c>
      <c r="I5604" s="33" t="n"/>
      <c r="J5604" s="33" t="n"/>
      <c r="K5604" s="34" t="n">
        <v>-0.05842495453079367</v>
      </c>
      <c r="L5604" s="35">
        <f>IF(ISNUMBER(K5604),EXP(K5604),"")</f>
        <v/>
      </c>
      <c r="M5604" s="18" t="inlineStr">
        <is>
          <t>every value from 0.01 to 30 in steps of 0.01</t>
        </is>
      </c>
      <c r="N5604" s="18" t="inlineStr">
        <is>
          <t>contents|small|distance_to_river_km</t>
        </is>
      </c>
    </row>
    <row r="5605">
      <c r="B5605" s="18" t="inlineStr">
        <is>
          <t>contents|small|distance_to_river_km|8.22</t>
        </is>
      </c>
      <c r="C5605" s="18" t="inlineStr">
        <is>
          <t>contents</t>
        </is>
      </c>
      <c r="D5605" s="18" t="inlineStr">
        <is>
          <t>small</t>
        </is>
      </c>
      <c r="E5605" s="18" t="inlineStr">
        <is>
          <t>distance_to_river_km</t>
        </is>
      </c>
      <c r="F5605" s="18" t="inlineStr">
        <is>
          <t>spline value</t>
        </is>
      </c>
      <c r="G5605" s="18" t="n"/>
      <c r="H5605" s="33" t="n">
        <v>8.220000000000001</v>
      </c>
      <c r="I5605" s="33" t="n"/>
      <c r="J5605" s="33" t="n"/>
      <c r="K5605" s="34" t="n">
        <v>-0.05861342178999762</v>
      </c>
      <c r="L5605" s="35">
        <f>IF(ISNUMBER(K5605),EXP(K5605),"")</f>
        <v/>
      </c>
      <c r="M5605" s="18" t="inlineStr">
        <is>
          <t>every value from 0.01 to 30 in steps of 0.01</t>
        </is>
      </c>
      <c r="N5605" s="18" t="inlineStr">
        <is>
          <t>contents|small|distance_to_river_km</t>
        </is>
      </c>
    </row>
    <row r="5606">
      <c r="B5606" s="18" t="inlineStr">
        <is>
          <t>contents|small|distance_to_river_km|8.23</t>
        </is>
      </c>
      <c r="C5606" s="18" t="inlineStr">
        <is>
          <t>contents</t>
        </is>
      </c>
      <c r="D5606" s="18" t="inlineStr">
        <is>
          <t>small</t>
        </is>
      </c>
      <c r="E5606" s="18" t="inlineStr">
        <is>
          <t>distance_to_river_km</t>
        </is>
      </c>
      <c r="F5606" s="18" t="inlineStr">
        <is>
          <t>spline value</t>
        </is>
      </c>
      <c r="G5606" s="18" t="n"/>
      <c r="H5606" s="33" t="n">
        <v>8.23</v>
      </c>
      <c r="I5606" s="33" t="n"/>
      <c r="J5606" s="33" t="n"/>
      <c r="K5606" s="34" t="n">
        <v>-0.05880213958074587</v>
      </c>
      <c r="L5606" s="35">
        <f>IF(ISNUMBER(K5606),EXP(K5606),"")</f>
        <v/>
      </c>
      <c r="M5606" s="18" t="inlineStr">
        <is>
          <t>every value from 0.01 to 30 in steps of 0.01</t>
        </is>
      </c>
      <c r="N5606" s="18" t="inlineStr">
        <is>
          <t>contents|small|distance_to_river_km</t>
        </is>
      </c>
    </row>
    <row r="5607">
      <c r="B5607" s="18" t="inlineStr">
        <is>
          <t>contents|small|distance_to_river_km|8.24</t>
        </is>
      </c>
      <c r="C5607" s="18" t="inlineStr">
        <is>
          <t>contents</t>
        </is>
      </c>
      <c r="D5607" s="18" t="inlineStr">
        <is>
          <t>small</t>
        </is>
      </c>
      <c r="E5607" s="18" t="inlineStr">
        <is>
          <t>distance_to_river_km</t>
        </is>
      </c>
      <c r="F5607" s="18" t="inlineStr">
        <is>
          <t>spline value</t>
        </is>
      </c>
      <c r="G5607" s="18" t="n"/>
      <c r="H5607" s="33" t="n">
        <v>8.24</v>
      </c>
      <c r="I5607" s="33" t="n"/>
      <c r="J5607" s="33" t="n"/>
      <c r="K5607" s="34" t="n">
        <v>-0.05899110762826314</v>
      </c>
      <c r="L5607" s="35">
        <f>IF(ISNUMBER(K5607),EXP(K5607),"")</f>
        <v/>
      </c>
      <c r="M5607" s="18" t="inlineStr">
        <is>
          <t>every value from 0.01 to 30 in steps of 0.01</t>
        </is>
      </c>
      <c r="N5607" s="18" t="inlineStr">
        <is>
          <t>contents|small|distance_to_river_km</t>
        </is>
      </c>
    </row>
    <row r="5608">
      <c r="B5608" s="18" t="inlineStr">
        <is>
          <t>contents|small|distance_to_river_km|8.25</t>
        </is>
      </c>
      <c r="C5608" s="18" t="inlineStr">
        <is>
          <t>contents</t>
        </is>
      </c>
      <c r="D5608" s="18" t="inlineStr">
        <is>
          <t>small</t>
        </is>
      </c>
      <c r="E5608" s="18" t="inlineStr">
        <is>
          <t>distance_to_river_km</t>
        </is>
      </c>
      <c r="F5608" s="18" t="inlineStr">
        <is>
          <t>spline value</t>
        </is>
      </c>
      <c r="G5608" s="18" t="n"/>
      <c r="H5608" s="33" t="n">
        <v>8.25</v>
      </c>
      <c r="I5608" s="33" t="n"/>
      <c r="J5608" s="33" t="n"/>
      <c r="K5608" s="34" t="n">
        <v>-0.05918032565777418</v>
      </c>
      <c r="L5608" s="35">
        <f>IF(ISNUMBER(K5608),EXP(K5608),"")</f>
        <v/>
      </c>
      <c r="M5608" s="18" t="inlineStr">
        <is>
          <t>every value from 0.01 to 30 in steps of 0.01</t>
        </is>
      </c>
      <c r="N5608" s="18" t="inlineStr">
        <is>
          <t>contents|small|distance_to_river_km</t>
        </is>
      </c>
    </row>
    <row r="5609">
      <c r="B5609" s="18" t="inlineStr">
        <is>
          <t>contents|small|distance_to_river_km|8.26</t>
        </is>
      </c>
      <c r="C5609" s="18" t="inlineStr">
        <is>
          <t>contents</t>
        </is>
      </c>
      <c r="D5609" s="18" t="inlineStr">
        <is>
          <t>small</t>
        </is>
      </c>
      <c r="E5609" s="18" t="inlineStr">
        <is>
          <t>distance_to_river_km</t>
        </is>
      </c>
      <c r="F5609" s="18" t="inlineStr">
        <is>
          <t>spline value</t>
        </is>
      </c>
      <c r="G5609" s="18" t="n"/>
      <c r="H5609" s="33" t="n">
        <v>8.26</v>
      </c>
      <c r="I5609" s="33" t="n"/>
      <c r="J5609" s="33" t="n"/>
      <c r="K5609" s="34" t="n">
        <v>-0.05936979339450372</v>
      </c>
      <c r="L5609" s="35">
        <f>IF(ISNUMBER(K5609),EXP(K5609),"")</f>
        <v/>
      </c>
      <c r="M5609" s="18" t="inlineStr">
        <is>
          <t>every value from 0.01 to 30 in steps of 0.01</t>
        </is>
      </c>
      <c r="N5609" s="18" t="inlineStr">
        <is>
          <t>contents|small|distance_to_river_km</t>
        </is>
      </c>
    </row>
    <row r="5610">
      <c r="B5610" s="18" t="inlineStr">
        <is>
          <t>contents|small|distance_to_river_km|8.27</t>
        </is>
      </c>
      <c r="C5610" s="18" t="inlineStr">
        <is>
          <t>contents</t>
        </is>
      </c>
      <c r="D5610" s="18" t="inlineStr">
        <is>
          <t>small</t>
        </is>
      </c>
      <c r="E5610" s="18" t="inlineStr">
        <is>
          <t>distance_to_river_km</t>
        </is>
      </c>
      <c r="F5610" s="18" t="inlineStr">
        <is>
          <t>spline value</t>
        </is>
      </c>
      <c r="G5610" s="18" t="n"/>
      <c r="H5610" s="33" t="n">
        <v>8.27</v>
      </c>
      <c r="I5610" s="33" t="n"/>
      <c r="J5610" s="33" t="n"/>
      <c r="K5610" s="34" t="n">
        <v>-0.05955951056367647</v>
      </c>
      <c r="L5610" s="35">
        <f>IF(ISNUMBER(K5610),EXP(K5610),"")</f>
        <v/>
      </c>
      <c r="M5610" s="18" t="inlineStr">
        <is>
          <t>every value from 0.01 to 30 in steps of 0.01</t>
        </is>
      </c>
      <c r="N5610" s="18" t="inlineStr">
        <is>
          <t>contents|small|distance_to_river_km</t>
        </is>
      </c>
    </row>
    <row r="5611">
      <c r="B5611" s="18" t="inlineStr">
        <is>
          <t>contents|small|distance_to_river_km|8.28</t>
        </is>
      </c>
      <c r="C5611" s="18" t="inlineStr">
        <is>
          <t>contents</t>
        </is>
      </c>
      <c r="D5611" s="18" t="inlineStr">
        <is>
          <t>small</t>
        </is>
      </c>
      <c r="E5611" s="18" t="inlineStr">
        <is>
          <t>distance_to_river_km</t>
        </is>
      </c>
      <c r="F5611" s="18" t="inlineStr">
        <is>
          <t>spline value</t>
        </is>
      </c>
      <c r="G5611" s="18" t="n"/>
      <c r="H5611" s="33" t="n">
        <v>8.279999999999999</v>
      </c>
      <c r="I5611" s="33" t="n"/>
      <c r="J5611" s="33" t="n"/>
      <c r="K5611" s="34" t="n">
        <v>-0.05974947689051718</v>
      </c>
      <c r="L5611" s="35">
        <f>IF(ISNUMBER(K5611),EXP(K5611),"")</f>
        <v/>
      </c>
      <c r="M5611" s="18" t="inlineStr">
        <is>
          <t>every value from 0.01 to 30 in steps of 0.01</t>
        </is>
      </c>
      <c r="N5611" s="18" t="inlineStr">
        <is>
          <t>contents|small|distance_to_river_km</t>
        </is>
      </c>
    </row>
    <row r="5612">
      <c r="B5612" s="18" t="inlineStr">
        <is>
          <t>contents|small|distance_to_river_km|8.29</t>
        </is>
      </c>
      <c r="C5612" s="18" t="inlineStr">
        <is>
          <t>contents</t>
        </is>
      </c>
      <c r="D5612" s="18" t="inlineStr">
        <is>
          <t>small</t>
        </is>
      </c>
      <c r="E5612" s="18" t="inlineStr">
        <is>
          <t>distance_to_river_km</t>
        </is>
      </c>
      <c r="F5612" s="18" t="inlineStr">
        <is>
          <t>spline value</t>
        </is>
      </c>
      <c r="G5612" s="18" t="n"/>
      <c r="H5612" s="33" t="n">
        <v>8.289999999999999</v>
      </c>
      <c r="I5612" s="33" t="n"/>
      <c r="J5612" s="33" t="n"/>
      <c r="K5612" s="34" t="n">
        <v>-0.05993969210025058</v>
      </c>
      <c r="L5612" s="35">
        <f>IF(ISNUMBER(K5612),EXP(K5612),"")</f>
        <v/>
      </c>
      <c r="M5612" s="18" t="inlineStr">
        <is>
          <t>every value from 0.01 to 30 in steps of 0.01</t>
        </is>
      </c>
      <c r="N5612" s="18" t="inlineStr">
        <is>
          <t>contents|small|distance_to_river_km</t>
        </is>
      </c>
    </row>
    <row r="5613">
      <c r="B5613" s="18" t="inlineStr">
        <is>
          <t>contents|small|distance_to_river_km|8.30</t>
        </is>
      </c>
      <c r="C5613" s="18" t="inlineStr">
        <is>
          <t>contents</t>
        </is>
      </c>
      <c r="D5613" s="18" t="inlineStr">
        <is>
          <t>small</t>
        </is>
      </c>
      <c r="E5613" s="18" t="inlineStr">
        <is>
          <t>distance_to_river_km</t>
        </is>
      </c>
      <c r="F5613" s="18" t="inlineStr">
        <is>
          <t>spline value</t>
        </is>
      </c>
      <c r="G5613" s="18" t="n"/>
      <c r="H5613" s="33" t="n">
        <v>8.300000000000001</v>
      </c>
      <c r="I5613" s="33" t="n"/>
      <c r="J5613" s="33" t="n"/>
      <c r="K5613" s="34" t="n">
        <v>-0.06013015591810145</v>
      </c>
      <c r="L5613" s="35">
        <f>IF(ISNUMBER(K5613),EXP(K5613),"")</f>
        <v/>
      </c>
      <c r="M5613" s="18" t="inlineStr">
        <is>
          <t>every value from 0.01 to 30 in steps of 0.01</t>
        </is>
      </c>
      <c r="N5613" s="18" t="inlineStr">
        <is>
          <t>contents|small|distance_to_river_km</t>
        </is>
      </c>
    </row>
    <row r="5614">
      <c r="B5614" s="18" t="inlineStr">
        <is>
          <t>contents|small|distance_to_river_km|8.31</t>
        </is>
      </c>
      <c r="C5614" s="18" t="inlineStr">
        <is>
          <t>contents</t>
        </is>
      </c>
      <c r="D5614" s="18" t="inlineStr">
        <is>
          <t>small</t>
        </is>
      </c>
      <c r="E5614" s="18" t="inlineStr">
        <is>
          <t>distance_to_river_km</t>
        </is>
      </c>
      <c r="F5614" s="18" t="inlineStr">
        <is>
          <t>spline value</t>
        </is>
      </c>
      <c r="G5614" s="18" t="n"/>
      <c r="H5614" s="33" t="n">
        <v>8.31</v>
      </c>
      <c r="I5614" s="33" t="n"/>
      <c r="J5614" s="33" t="n"/>
      <c r="K5614" s="34" t="n">
        <v>-0.06032086806929442</v>
      </c>
      <c r="L5614" s="35">
        <f>IF(ISNUMBER(K5614),EXP(K5614),"")</f>
        <v/>
      </c>
      <c r="M5614" s="18" t="inlineStr">
        <is>
          <t>every value from 0.01 to 30 in steps of 0.01</t>
        </is>
      </c>
      <c r="N5614" s="18" t="inlineStr">
        <is>
          <t>contents|small|distance_to_river_km</t>
        </is>
      </c>
    </row>
    <row r="5615">
      <c r="B5615" s="18" t="inlineStr">
        <is>
          <t>contents|small|distance_to_river_km|8.32</t>
        </is>
      </c>
      <c r="C5615" s="18" t="inlineStr">
        <is>
          <t>contents</t>
        </is>
      </c>
      <c r="D5615" s="18" t="inlineStr">
        <is>
          <t>small</t>
        </is>
      </c>
      <c r="E5615" s="18" t="inlineStr">
        <is>
          <t>distance_to_river_km</t>
        </is>
      </c>
      <c r="F5615" s="18" t="inlineStr">
        <is>
          <t>spline value</t>
        </is>
      </c>
      <c r="G5615" s="18" t="n"/>
      <c r="H5615" s="33" t="n">
        <v>8.32</v>
      </c>
      <c r="I5615" s="33" t="n"/>
      <c r="J5615" s="33" t="n"/>
      <c r="K5615" s="34" t="n">
        <v>-0.06051182827905428</v>
      </c>
      <c r="L5615" s="35">
        <f>IF(ISNUMBER(K5615),EXP(K5615),"")</f>
        <v/>
      </c>
      <c r="M5615" s="18" t="inlineStr">
        <is>
          <t>every value from 0.01 to 30 in steps of 0.01</t>
        </is>
      </c>
      <c r="N5615" s="18" t="inlineStr">
        <is>
          <t>contents|small|distance_to_river_km</t>
        </is>
      </c>
    </row>
    <row r="5616">
      <c r="B5616" s="18" t="inlineStr">
        <is>
          <t>contents|small|distance_to_river_km|8.33</t>
        </is>
      </c>
      <c r="C5616" s="18" t="inlineStr">
        <is>
          <t>contents</t>
        </is>
      </c>
      <c r="D5616" s="18" t="inlineStr">
        <is>
          <t>small</t>
        </is>
      </c>
      <c r="E5616" s="18" t="inlineStr">
        <is>
          <t>distance_to_river_km</t>
        </is>
      </c>
      <c r="F5616" s="18" t="inlineStr">
        <is>
          <t>spline value</t>
        </is>
      </c>
      <c r="G5616" s="18" t="n"/>
      <c r="H5616" s="33" t="n">
        <v>8.33</v>
      </c>
      <c r="I5616" s="33" t="n"/>
      <c r="J5616" s="33" t="n"/>
      <c r="K5616" s="34" t="n">
        <v>-0.06070303627260577</v>
      </c>
      <c r="L5616" s="35">
        <f>IF(ISNUMBER(K5616),EXP(K5616),"")</f>
        <v/>
      </c>
      <c r="M5616" s="18" t="inlineStr">
        <is>
          <t>every value from 0.01 to 30 in steps of 0.01</t>
        </is>
      </c>
      <c r="N5616" s="18" t="inlineStr">
        <is>
          <t>contents|small|distance_to_river_km</t>
        </is>
      </c>
    </row>
    <row r="5617">
      <c r="B5617" s="18" t="inlineStr">
        <is>
          <t>contents|small|distance_to_river_km|8.34</t>
        </is>
      </c>
      <c r="C5617" s="18" t="inlineStr">
        <is>
          <t>contents</t>
        </is>
      </c>
      <c r="D5617" s="18" t="inlineStr">
        <is>
          <t>small</t>
        </is>
      </c>
      <c r="E5617" s="18" t="inlineStr">
        <is>
          <t>distance_to_river_km</t>
        </is>
      </c>
      <c r="F5617" s="18" t="inlineStr">
        <is>
          <t>spline value</t>
        </is>
      </c>
      <c r="G5617" s="18" t="n"/>
      <c r="H5617" s="33" t="n">
        <v>8.34</v>
      </c>
      <c r="I5617" s="33" t="n"/>
      <c r="J5617" s="33" t="n"/>
      <c r="K5617" s="34" t="n">
        <v>-0.06089449177517359</v>
      </c>
      <c r="L5617" s="35">
        <f>IF(ISNUMBER(K5617),EXP(K5617),"")</f>
        <v/>
      </c>
      <c r="M5617" s="18" t="inlineStr">
        <is>
          <t>every value from 0.01 to 30 in steps of 0.01</t>
        </is>
      </c>
      <c r="N5617" s="18" t="inlineStr">
        <is>
          <t>contents|small|distance_to_river_km</t>
        </is>
      </c>
    </row>
    <row r="5618">
      <c r="B5618" s="18" t="inlineStr">
        <is>
          <t>contents|small|distance_to_river_km|8.35</t>
        </is>
      </c>
      <c r="C5618" s="18" t="inlineStr">
        <is>
          <t>contents</t>
        </is>
      </c>
      <c r="D5618" s="18" t="inlineStr">
        <is>
          <t>small</t>
        </is>
      </c>
      <c r="E5618" s="18" t="inlineStr">
        <is>
          <t>distance_to_river_km</t>
        </is>
      </c>
      <c r="F5618" s="18" t="inlineStr">
        <is>
          <t>spline value</t>
        </is>
      </c>
      <c r="G5618" s="18" t="n"/>
      <c r="H5618" s="33" t="n">
        <v>8.35</v>
      </c>
      <c r="I5618" s="33" t="n"/>
      <c r="J5618" s="33" t="n"/>
      <c r="K5618" s="34" t="n">
        <v>-0.06108619451198251</v>
      </c>
      <c r="L5618" s="35">
        <f>IF(ISNUMBER(K5618),EXP(K5618),"")</f>
        <v/>
      </c>
      <c r="M5618" s="18" t="inlineStr">
        <is>
          <t>every value from 0.01 to 30 in steps of 0.01</t>
        </is>
      </c>
      <c r="N5618" s="18" t="inlineStr">
        <is>
          <t>contents|small|distance_to_river_km</t>
        </is>
      </c>
    </row>
    <row r="5619">
      <c r="B5619" s="18" t="inlineStr">
        <is>
          <t>contents|small|distance_to_river_km|8.36</t>
        </is>
      </c>
      <c r="C5619" s="18" t="inlineStr">
        <is>
          <t>contents</t>
        </is>
      </c>
      <c r="D5619" s="18" t="inlineStr">
        <is>
          <t>small</t>
        </is>
      </c>
      <c r="E5619" s="18" t="inlineStr">
        <is>
          <t>distance_to_river_km</t>
        </is>
      </c>
      <c r="F5619" s="18" t="inlineStr">
        <is>
          <t>spline value</t>
        </is>
      </c>
      <c r="G5619" s="18" t="n"/>
      <c r="H5619" s="33" t="n">
        <v>8.359999999999999</v>
      </c>
      <c r="I5619" s="33" t="n"/>
      <c r="J5619" s="33" t="n"/>
      <c r="K5619" s="34" t="n">
        <v>-0.06127814420825722</v>
      </c>
      <c r="L5619" s="35">
        <f>IF(ISNUMBER(K5619),EXP(K5619),"")</f>
        <v/>
      </c>
      <c r="M5619" s="18" t="inlineStr">
        <is>
          <t>every value from 0.01 to 30 in steps of 0.01</t>
        </is>
      </c>
      <c r="N5619" s="18" t="inlineStr">
        <is>
          <t>contents|small|distance_to_river_km</t>
        </is>
      </c>
    </row>
    <row r="5620">
      <c r="B5620" s="18" t="inlineStr">
        <is>
          <t>contents|small|distance_to_river_km|8.37</t>
        </is>
      </c>
      <c r="C5620" s="18" t="inlineStr">
        <is>
          <t>contents</t>
        </is>
      </c>
      <c r="D5620" s="18" t="inlineStr">
        <is>
          <t>small</t>
        </is>
      </c>
      <c r="E5620" s="18" t="inlineStr">
        <is>
          <t>distance_to_river_km</t>
        </is>
      </c>
      <c r="F5620" s="18" t="inlineStr">
        <is>
          <t>spline value</t>
        </is>
      </c>
      <c r="G5620" s="18" t="n"/>
      <c r="H5620" s="33" t="n">
        <v>8.369999999999999</v>
      </c>
      <c r="I5620" s="33" t="n"/>
      <c r="J5620" s="33" t="n"/>
      <c r="K5620" s="34" t="n">
        <v>-0.06147034058922249</v>
      </c>
      <c r="L5620" s="35">
        <f>IF(ISNUMBER(K5620),EXP(K5620),"")</f>
        <v/>
      </c>
      <c r="M5620" s="18" t="inlineStr">
        <is>
          <t>every value from 0.01 to 30 in steps of 0.01</t>
        </is>
      </c>
      <c r="N5620" s="18" t="inlineStr">
        <is>
          <t>contents|small|distance_to_river_km</t>
        </is>
      </c>
    </row>
    <row r="5621">
      <c r="B5621" s="18" t="inlineStr">
        <is>
          <t>contents|small|distance_to_river_km|8.38</t>
        </is>
      </c>
      <c r="C5621" s="18" t="inlineStr">
        <is>
          <t>contents</t>
        </is>
      </c>
      <c r="D5621" s="18" t="inlineStr">
        <is>
          <t>small</t>
        </is>
      </c>
      <c r="E5621" s="18" t="inlineStr">
        <is>
          <t>distance_to_river_km</t>
        </is>
      </c>
      <c r="F5621" s="18" t="inlineStr">
        <is>
          <t>spline value</t>
        </is>
      </c>
      <c r="G5621" s="18" t="n"/>
      <c r="H5621" s="33" t="n">
        <v>8.380000000000001</v>
      </c>
      <c r="I5621" s="33" t="n"/>
      <c r="J5621" s="33" t="n"/>
      <c r="K5621" s="34" t="n">
        <v>-0.06166278338010305</v>
      </c>
      <c r="L5621" s="35">
        <f>IF(ISNUMBER(K5621),EXP(K5621),"")</f>
        <v/>
      </c>
      <c r="M5621" s="18" t="inlineStr">
        <is>
          <t>every value from 0.01 to 30 in steps of 0.01</t>
        </is>
      </c>
      <c r="N5621" s="18" t="inlineStr">
        <is>
          <t>contents|small|distance_to_river_km</t>
        </is>
      </c>
    </row>
    <row r="5622">
      <c r="B5622" s="18" t="inlineStr">
        <is>
          <t>contents|small|distance_to_river_km|8.39</t>
        </is>
      </c>
      <c r="C5622" s="18" t="inlineStr">
        <is>
          <t>contents</t>
        </is>
      </c>
      <c r="D5622" s="18" t="inlineStr">
        <is>
          <t>small</t>
        </is>
      </c>
      <c r="E5622" s="18" t="inlineStr">
        <is>
          <t>distance_to_river_km</t>
        </is>
      </c>
      <c r="F5622" s="18" t="inlineStr">
        <is>
          <t>spline value</t>
        </is>
      </c>
      <c r="G5622" s="18" t="n"/>
      <c r="H5622" s="33" t="n">
        <v>8.390000000000001</v>
      </c>
      <c r="I5622" s="33" t="n"/>
      <c r="J5622" s="33" t="n"/>
      <c r="K5622" s="34" t="n">
        <v>-0.06185547230612361</v>
      </c>
      <c r="L5622" s="35">
        <f>IF(ISNUMBER(K5622),EXP(K5622),"")</f>
        <v/>
      </c>
      <c r="M5622" s="18" t="inlineStr">
        <is>
          <t>every value from 0.01 to 30 in steps of 0.01</t>
        </is>
      </c>
      <c r="N5622" s="18" t="inlineStr">
        <is>
          <t>contents|small|distance_to_river_km</t>
        </is>
      </c>
    </row>
    <row r="5623">
      <c r="B5623" s="18" t="inlineStr">
        <is>
          <t>contents|small|distance_to_river_km|8.40</t>
        </is>
      </c>
      <c r="C5623" s="18" t="inlineStr">
        <is>
          <t>contents</t>
        </is>
      </c>
      <c r="D5623" s="18" t="inlineStr">
        <is>
          <t>small</t>
        </is>
      </c>
      <c r="E5623" s="18" t="inlineStr">
        <is>
          <t>distance_to_river_km</t>
        </is>
      </c>
      <c r="F5623" s="18" t="inlineStr">
        <is>
          <t>spline value</t>
        </is>
      </c>
      <c r="G5623" s="18" t="n"/>
      <c r="H5623" s="33" t="n">
        <v>8.4</v>
      </c>
      <c r="I5623" s="33" t="n"/>
      <c r="J5623" s="33" t="n"/>
      <c r="K5623" s="34" t="n">
        <v>-0.0620484070925089</v>
      </c>
      <c r="L5623" s="35">
        <f>IF(ISNUMBER(K5623),EXP(K5623),"")</f>
        <v/>
      </c>
      <c r="M5623" s="18" t="inlineStr">
        <is>
          <t>every value from 0.01 to 30 in steps of 0.01</t>
        </is>
      </c>
      <c r="N5623" s="18" t="inlineStr">
        <is>
          <t>contents|small|distance_to_river_km</t>
        </is>
      </c>
    </row>
    <row r="5624">
      <c r="B5624" s="18" t="inlineStr">
        <is>
          <t>contents|small|distance_to_river_km|8.41</t>
        </is>
      </c>
      <c r="C5624" s="18" t="inlineStr">
        <is>
          <t>contents</t>
        </is>
      </c>
      <c r="D5624" s="18" t="inlineStr">
        <is>
          <t>small</t>
        </is>
      </c>
      <c r="E5624" s="18" t="inlineStr">
        <is>
          <t>distance_to_river_km</t>
        </is>
      </c>
      <c r="F5624" s="18" t="inlineStr">
        <is>
          <t>spline value</t>
        </is>
      </c>
      <c r="G5624" s="18" t="n"/>
      <c r="H5624" s="33" t="n">
        <v>8.41</v>
      </c>
      <c r="I5624" s="33" t="n"/>
      <c r="J5624" s="33" t="n"/>
      <c r="K5624" s="34" t="n">
        <v>-0.06224158746448365</v>
      </c>
      <c r="L5624" s="35">
        <f>IF(ISNUMBER(K5624),EXP(K5624),"")</f>
        <v/>
      </c>
      <c r="M5624" s="18" t="inlineStr">
        <is>
          <t>every value from 0.01 to 30 in steps of 0.01</t>
        </is>
      </c>
      <c r="N5624" s="18" t="inlineStr">
        <is>
          <t>contents|small|distance_to_river_km</t>
        </is>
      </c>
    </row>
    <row r="5625">
      <c r="B5625" s="18" t="inlineStr">
        <is>
          <t>contents|small|distance_to_river_km|8.42</t>
        </is>
      </c>
      <c r="C5625" s="18" t="inlineStr">
        <is>
          <t>contents</t>
        </is>
      </c>
      <c r="D5625" s="18" t="inlineStr">
        <is>
          <t>small</t>
        </is>
      </c>
      <c r="E5625" s="18" t="inlineStr">
        <is>
          <t>distance_to_river_km</t>
        </is>
      </c>
      <c r="F5625" s="18" t="inlineStr">
        <is>
          <t>spline value</t>
        </is>
      </c>
      <c r="G5625" s="18" t="n"/>
      <c r="H5625" s="33" t="n">
        <v>8.42</v>
      </c>
      <c r="I5625" s="33" t="n"/>
      <c r="J5625" s="33" t="n"/>
      <c r="K5625" s="34" t="n">
        <v>-0.06243501314727259</v>
      </c>
      <c r="L5625" s="35">
        <f>IF(ISNUMBER(K5625),EXP(K5625),"")</f>
        <v/>
      </c>
      <c r="M5625" s="18" t="inlineStr">
        <is>
          <t>every value from 0.01 to 30 in steps of 0.01</t>
        </is>
      </c>
      <c r="N5625" s="18" t="inlineStr">
        <is>
          <t>contents|small|distance_to_river_km</t>
        </is>
      </c>
    </row>
    <row r="5626">
      <c r="B5626" s="18" t="inlineStr">
        <is>
          <t>contents|small|distance_to_river_km|8.43</t>
        </is>
      </c>
      <c r="C5626" s="18" t="inlineStr">
        <is>
          <t>contents</t>
        </is>
      </c>
      <c r="D5626" s="18" t="inlineStr">
        <is>
          <t>small</t>
        </is>
      </c>
      <c r="E5626" s="18" t="inlineStr">
        <is>
          <t>distance_to_river_km</t>
        </is>
      </c>
      <c r="F5626" s="18" t="inlineStr">
        <is>
          <t>spline value</t>
        </is>
      </c>
      <c r="G5626" s="18" t="n"/>
      <c r="H5626" s="33" t="n">
        <v>8.43</v>
      </c>
      <c r="I5626" s="33" t="n"/>
      <c r="J5626" s="33" t="n"/>
      <c r="K5626" s="34" t="n">
        <v>-0.06262868386610049</v>
      </c>
      <c r="L5626" s="35">
        <f>IF(ISNUMBER(K5626),EXP(K5626),"")</f>
        <v/>
      </c>
      <c r="M5626" s="18" t="inlineStr">
        <is>
          <t>every value from 0.01 to 30 in steps of 0.01</t>
        </is>
      </c>
      <c r="N5626" s="18" t="inlineStr">
        <is>
          <t>contents|small|distance_to_river_km</t>
        </is>
      </c>
    </row>
    <row r="5627">
      <c r="B5627" s="18" t="inlineStr">
        <is>
          <t>contents|small|distance_to_river_km|8.44</t>
        </is>
      </c>
      <c r="C5627" s="18" t="inlineStr">
        <is>
          <t>contents</t>
        </is>
      </c>
      <c r="D5627" s="18" t="inlineStr">
        <is>
          <t>small</t>
        </is>
      </c>
      <c r="E5627" s="18" t="inlineStr">
        <is>
          <t>distance_to_river_km</t>
        </is>
      </c>
      <c r="F5627" s="18" t="inlineStr">
        <is>
          <t>spline value</t>
        </is>
      </c>
      <c r="G5627" s="18" t="n"/>
      <c r="H5627" s="33" t="n">
        <v>8.44</v>
      </c>
      <c r="I5627" s="33" t="n"/>
      <c r="J5627" s="33" t="n"/>
      <c r="K5627" s="34" t="n">
        <v>-0.06282259934619204</v>
      </c>
      <c r="L5627" s="35">
        <f>IF(ISNUMBER(K5627),EXP(K5627),"")</f>
        <v/>
      </c>
      <c r="M5627" s="18" t="inlineStr">
        <is>
          <t>every value from 0.01 to 30 in steps of 0.01</t>
        </is>
      </c>
      <c r="N5627" s="18" t="inlineStr">
        <is>
          <t>contents|small|distance_to_river_km</t>
        </is>
      </c>
    </row>
    <row r="5628">
      <c r="B5628" s="18" t="inlineStr">
        <is>
          <t>contents|small|distance_to_river_km|8.45</t>
        </is>
      </c>
      <c r="C5628" s="18" t="inlineStr">
        <is>
          <t>contents</t>
        </is>
      </c>
      <c r="D5628" s="18" t="inlineStr">
        <is>
          <t>small</t>
        </is>
      </c>
      <c r="E5628" s="18" t="inlineStr">
        <is>
          <t>distance_to_river_km</t>
        </is>
      </c>
      <c r="F5628" s="18" t="inlineStr">
        <is>
          <t>spline value</t>
        </is>
      </c>
      <c r="G5628" s="18" t="n"/>
      <c r="H5628" s="33" t="n">
        <v>8.449999999999999</v>
      </c>
      <c r="I5628" s="33" t="n"/>
      <c r="J5628" s="33" t="n"/>
      <c r="K5628" s="34" t="n">
        <v>-0.06301675931277199</v>
      </c>
      <c r="L5628" s="35">
        <f>IF(ISNUMBER(K5628),EXP(K5628),"")</f>
        <v/>
      </c>
      <c r="M5628" s="18" t="inlineStr">
        <is>
          <t>every value from 0.01 to 30 in steps of 0.01</t>
        </is>
      </c>
      <c r="N5628" s="18" t="inlineStr">
        <is>
          <t>contents|small|distance_to_river_km</t>
        </is>
      </c>
    </row>
    <row r="5629">
      <c r="B5629" s="18" t="inlineStr">
        <is>
          <t>contents|small|distance_to_river_km|8.46</t>
        </is>
      </c>
      <c r="C5629" s="18" t="inlineStr">
        <is>
          <t>contents</t>
        </is>
      </c>
      <c r="D5629" s="18" t="inlineStr">
        <is>
          <t>small</t>
        </is>
      </c>
      <c r="E5629" s="18" t="inlineStr">
        <is>
          <t>distance_to_river_km</t>
        </is>
      </c>
      <c r="F5629" s="18" t="inlineStr">
        <is>
          <t>spline value</t>
        </is>
      </c>
      <c r="G5629" s="18" t="n"/>
      <c r="H5629" s="33" t="n">
        <v>8.460000000000001</v>
      </c>
      <c r="I5629" s="33" t="n"/>
      <c r="J5629" s="33" t="n"/>
      <c r="K5629" s="34" t="n">
        <v>-0.06321116349106512</v>
      </c>
      <c r="L5629" s="35">
        <f>IF(ISNUMBER(K5629),EXP(K5629),"")</f>
        <v/>
      </c>
      <c r="M5629" s="18" t="inlineStr">
        <is>
          <t>every value from 0.01 to 30 in steps of 0.01</t>
        </is>
      </c>
      <c r="N5629" s="18" t="inlineStr">
        <is>
          <t>contents|small|distance_to_river_km</t>
        </is>
      </c>
    </row>
    <row r="5630">
      <c r="B5630" s="18" t="inlineStr">
        <is>
          <t>contents|small|distance_to_river_km|8.47</t>
        </is>
      </c>
      <c r="C5630" s="18" t="inlineStr">
        <is>
          <t>contents</t>
        </is>
      </c>
      <c r="D5630" s="18" t="inlineStr">
        <is>
          <t>small</t>
        </is>
      </c>
      <c r="E5630" s="18" t="inlineStr">
        <is>
          <t>distance_to_river_km</t>
        </is>
      </c>
      <c r="F5630" s="18" t="inlineStr">
        <is>
          <t>spline value</t>
        </is>
      </c>
      <c r="G5630" s="18" t="n"/>
      <c r="H5630" s="33" t="n">
        <v>8.470000000000001</v>
      </c>
      <c r="I5630" s="33" t="n"/>
      <c r="J5630" s="33" t="n"/>
      <c r="K5630" s="34" t="n">
        <v>-0.06340581160629606</v>
      </c>
      <c r="L5630" s="35">
        <f>IF(ISNUMBER(K5630),EXP(K5630),"")</f>
        <v/>
      </c>
      <c r="M5630" s="18" t="inlineStr">
        <is>
          <t>every value from 0.01 to 30 in steps of 0.01</t>
        </is>
      </c>
      <c r="N5630" s="18" t="inlineStr">
        <is>
          <t>contents|small|distance_to_river_km</t>
        </is>
      </c>
    </row>
    <row r="5631">
      <c r="B5631" s="18" t="inlineStr">
        <is>
          <t>contents|small|distance_to_river_km|8.48</t>
        </is>
      </c>
      <c r="C5631" s="18" t="inlineStr">
        <is>
          <t>contents</t>
        </is>
      </c>
      <c r="D5631" s="18" t="inlineStr">
        <is>
          <t>small</t>
        </is>
      </c>
      <c r="E5631" s="18" t="inlineStr">
        <is>
          <t>distance_to_river_km</t>
        </is>
      </c>
      <c r="F5631" s="18" t="inlineStr">
        <is>
          <t>spline value</t>
        </is>
      </c>
      <c r="G5631" s="18" t="n"/>
      <c r="H5631" s="33" t="n">
        <v>8.48</v>
      </c>
      <c r="I5631" s="33" t="n"/>
      <c r="J5631" s="33" t="n"/>
      <c r="K5631" s="34" t="n">
        <v>-0.06360070338368959</v>
      </c>
      <c r="L5631" s="35">
        <f>IF(ISNUMBER(K5631),EXP(K5631),"")</f>
        <v/>
      </c>
      <c r="M5631" s="18" t="inlineStr">
        <is>
          <t>every value from 0.01 to 30 in steps of 0.01</t>
        </is>
      </c>
      <c r="N5631" s="18" t="inlineStr">
        <is>
          <t>contents|small|distance_to_river_km</t>
        </is>
      </c>
    </row>
    <row r="5632">
      <c r="B5632" s="18" t="inlineStr">
        <is>
          <t>contents|small|distance_to_river_km|8.49</t>
        </is>
      </c>
      <c r="C5632" s="18" t="inlineStr">
        <is>
          <t>contents</t>
        </is>
      </c>
      <c r="D5632" s="18" t="inlineStr">
        <is>
          <t>small</t>
        </is>
      </c>
      <c r="E5632" s="18" t="inlineStr">
        <is>
          <t>distance_to_river_km</t>
        </is>
      </c>
      <c r="F5632" s="18" t="inlineStr">
        <is>
          <t>spline value</t>
        </is>
      </c>
      <c r="G5632" s="18" t="n"/>
      <c r="H5632" s="33" t="n">
        <v>8.49</v>
      </c>
      <c r="I5632" s="33" t="n"/>
      <c r="J5632" s="33" t="n"/>
      <c r="K5632" s="34" t="n">
        <v>-0.06379583854847044</v>
      </c>
      <c r="L5632" s="35">
        <f>IF(ISNUMBER(K5632),EXP(K5632),"")</f>
        <v/>
      </c>
      <c r="M5632" s="18" t="inlineStr">
        <is>
          <t>every value from 0.01 to 30 in steps of 0.01</t>
        </is>
      </c>
      <c r="N5632" s="18" t="inlineStr">
        <is>
          <t>contents|small|distance_to_river_km</t>
        </is>
      </c>
    </row>
    <row r="5633">
      <c r="B5633" s="18" t="inlineStr">
        <is>
          <t>contents|small|distance_to_river_km|8.50</t>
        </is>
      </c>
      <c r="C5633" s="18" t="inlineStr">
        <is>
          <t>contents</t>
        </is>
      </c>
      <c r="D5633" s="18" t="inlineStr">
        <is>
          <t>small</t>
        </is>
      </c>
      <c r="E5633" s="18" t="inlineStr">
        <is>
          <t>distance_to_river_km</t>
        </is>
      </c>
      <c r="F5633" s="18" t="inlineStr">
        <is>
          <t>spline value</t>
        </is>
      </c>
      <c r="G5633" s="18" t="n"/>
      <c r="H5633" s="33" t="n">
        <v>8.5</v>
      </c>
      <c r="I5633" s="33" t="n"/>
      <c r="J5633" s="33" t="n"/>
      <c r="K5633" s="34" t="n">
        <v>-0.06399121682586337</v>
      </c>
      <c r="L5633" s="35">
        <f>IF(ISNUMBER(K5633),EXP(K5633),"")</f>
        <v/>
      </c>
      <c r="M5633" s="18" t="inlineStr">
        <is>
          <t>every value from 0.01 to 30 in steps of 0.01</t>
        </is>
      </c>
      <c r="N5633" s="18" t="inlineStr">
        <is>
          <t>contents|small|distance_to_river_km</t>
        </is>
      </c>
    </row>
    <row r="5634">
      <c r="B5634" s="18" t="inlineStr">
        <is>
          <t>contents|small|distance_to_river_km|8.51</t>
        </is>
      </c>
      <c r="C5634" s="18" t="inlineStr">
        <is>
          <t>contents</t>
        </is>
      </c>
      <c r="D5634" s="18" t="inlineStr">
        <is>
          <t>small</t>
        </is>
      </c>
      <c r="E5634" s="18" t="inlineStr">
        <is>
          <t>distance_to_river_km</t>
        </is>
      </c>
      <c r="F5634" s="18" t="inlineStr">
        <is>
          <t>spline value</t>
        </is>
      </c>
      <c r="G5634" s="18" t="n"/>
      <c r="H5634" s="33" t="n">
        <v>8.51</v>
      </c>
      <c r="I5634" s="33" t="n"/>
      <c r="J5634" s="33" t="n"/>
      <c r="K5634" s="34" t="n">
        <v>-0.06418683794109308</v>
      </c>
      <c r="L5634" s="35">
        <f>IF(ISNUMBER(K5634),EXP(K5634),"")</f>
        <v/>
      </c>
      <c r="M5634" s="18" t="inlineStr">
        <is>
          <t>every value from 0.01 to 30 in steps of 0.01</t>
        </is>
      </c>
      <c r="N5634" s="18" t="inlineStr">
        <is>
          <t>contents|small|distance_to_river_km</t>
        </is>
      </c>
    </row>
    <row r="5635">
      <c r="B5635" s="18" t="inlineStr">
        <is>
          <t>contents|small|distance_to_river_km|8.52</t>
        </is>
      </c>
      <c r="C5635" s="18" t="inlineStr">
        <is>
          <t>contents</t>
        </is>
      </c>
      <c r="D5635" s="18" t="inlineStr">
        <is>
          <t>small</t>
        </is>
      </c>
      <c r="E5635" s="18" t="inlineStr">
        <is>
          <t>distance_to_river_km</t>
        </is>
      </c>
      <c r="F5635" s="18" t="inlineStr">
        <is>
          <t>spline value</t>
        </is>
      </c>
      <c r="G5635" s="18" t="n"/>
      <c r="H5635" s="33" t="n">
        <v>8.52</v>
      </c>
      <c r="I5635" s="33" t="n"/>
      <c r="J5635" s="33" t="n"/>
      <c r="K5635" s="34" t="n">
        <v>-0.06438270161938429</v>
      </c>
      <c r="L5635" s="35">
        <f>IF(ISNUMBER(K5635),EXP(K5635),"")</f>
        <v/>
      </c>
      <c r="M5635" s="18" t="inlineStr">
        <is>
          <t>every value from 0.01 to 30 in steps of 0.01</t>
        </is>
      </c>
      <c r="N5635" s="18" t="inlineStr">
        <is>
          <t>contents|small|distance_to_river_km</t>
        </is>
      </c>
    </row>
    <row r="5636">
      <c r="B5636" s="18" t="inlineStr">
        <is>
          <t>contents|small|distance_to_river_km|8.53</t>
        </is>
      </c>
      <c r="C5636" s="18" t="inlineStr">
        <is>
          <t>contents</t>
        </is>
      </c>
      <c r="D5636" s="18" t="inlineStr">
        <is>
          <t>small</t>
        </is>
      </c>
      <c r="E5636" s="18" t="inlineStr">
        <is>
          <t>distance_to_river_km</t>
        </is>
      </c>
      <c r="F5636" s="18" t="inlineStr">
        <is>
          <t>spline value</t>
        </is>
      </c>
      <c r="G5636" s="18" t="n"/>
      <c r="H5636" s="33" t="n">
        <v>8.529999999999999</v>
      </c>
      <c r="I5636" s="33" t="n"/>
      <c r="J5636" s="33" t="n"/>
      <c r="K5636" s="34" t="n">
        <v>-0.06457880758596177</v>
      </c>
      <c r="L5636" s="35">
        <f>IF(ISNUMBER(K5636),EXP(K5636),"")</f>
        <v/>
      </c>
      <c r="M5636" s="18" t="inlineStr">
        <is>
          <t>every value from 0.01 to 30 in steps of 0.01</t>
        </is>
      </c>
      <c r="N5636" s="18" t="inlineStr">
        <is>
          <t>contents|small|distance_to_river_km</t>
        </is>
      </c>
    </row>
    <row r="5637">
      <c r="B5637" s="18" t="inlineStr">
        <is>
          <t>contents|small|distance_to_river_km|8.54</t>
        </is>
      </c>
      <c r="C5637" s="18" t="inlineStr">
        <is>
          <t>contents</t>
        </is>
      </c>
      <c r="D5637" s="18" t="inlineStr">
        <is>
          <t>small</t>
        </is>
      </c>
      <c r="E5637" s="18" t="inlineStr">
        <is>
          <t>distance_to_river_km</t>
        </is>
      </c>
      <c r="F5637" s="18" t="inlineStr">
        <is>
          <t>spline value</t>
        </is>
      </c>
      <c r="G5637" s="18" t="n"/>
      <c r="H5637" s="33" t="n">
        <v>8.539999999999999</v>
      </c>
      <c r="I5637" s="33" t="n"/>
      <c r="J5637" s="33" t="n"/>
      <c r="K5637" s="34" t="n">
        <v>-0.06477515556605022</v>
      </c>
      <c r="L5637" s="35">
        <f>IF(ISNUMBER(K5637),EXP(K5637),"")</f>
        <v/>
      </c>
      <c r="M5637" s="18" t="inlineStr">
        <is>
          <t>every value from 0.01 to 30 in steps of 0.01</t>
        </is>
      </c>
      <c r="N5637" s="18" t="inlineStr">
        <is>
          <t>contents|small|distance_to_river_km</t>
        </is>
      </c>
    </row>
    <row r="5638">
      <c r="B5638" s="18" t="inlineStr">
        <is>
          <t>contents|small|distance_to_river_km|8.55</t>
        </is>
      </c>
      <c r="C5638" s="18" t="inlineStr">
        <is>
          <t>contents</t>
        </is>
      </c>
      <c r="D5638" s="18" t="inlineStr">
        <is>
          <t>small</t>
        </is>
      </c>
      <c r="E5638" s="18" t="inlineStr">
        <is>
          <t>distance_to_river_km</t>
        </is>
      </c>
      <c r="F5638" s="18" t="inlineStr">
        <is>
          <t>spline value</t>
        </is>
      </c>
      <c r="G5638" s="18" t="n"/>
      <c r="H5638" s="33" t="n">
        <v>8.550000000000001</v>
      </c>
      <c r="I5638" s="33" t="n"/>
      <c r="J5638" s="33" t="n"/>
      <c r="K5638" s="34" t="n">
        <v>-0.06497174528487443</v>
      </c>
      <c r="L5638" s="35">
        <f>IF(ISNUMBER(K5638),EXP(K5638),"")</f>
        <v/>
      </c>
      <c r="M5638" s="18" t="inlineStr">
        <is>
          <t>every value from 0.01 to 30 in steps of 0.01</t>
        </is>
      </c>
      <c r="N5638" s="18" t="inlineStr">
        <is>
          <t>contents|small|distance_to_river_km</t>
        </is>
      </c>
    </row>
    <row r="5639">
      <c r="B5639" s="18" t="inlineStr">
        <is>
          <t>contents|small|distance_to_river_km|8.56</t>
        </is>
      </c>
      <c r="C5639" s="18" t="inlineStr">
        <is>
          <t>contents</t>
        </is>
      </c>
      <c r="D5639" s="18" t="inlineStr">
        <is>
          <t>small</t>
        </is>
      </c>
      <c r="E5639" s="18" t="inlineStr">
        <is>
          <t>distance_to_river_km</t>
        </is>
      </c>
      <c r="F5639" s="18" t="inlineStr">
        <is>
          <t>spline value</t>
        </is>
      </c>
      <c r="G5639" s="18" t="n"/>
      <c r="H5639" s="33" t="n">
        <v>8.56</v>
      </c>
      <c r="I5639" s="33" t="n"/>
      <c r="J5639" s="33" t="n"/>
      <c r="K5639" s="34" t="n">
        <v>-0.06516857646765904</v>
      </c>
      <c r="L5639" s="35">
        <f>IF(ISNUMBER(K5639),EXP(K5639),"")</f>
        <v/>
      </c>
      <c r="M5639" s="18" t="inlineStr">
        <is>
          <t>every value from 0.01 to 30 in steps of 0.01</t>
        </is>
      </c>
      <c r="N5639" s="18" t="inlineStr">
        <is>
          <t>contents|small|distance_to_river_km</t>
        </is>
      </c>
    </row>
    <row r="5640">
      <c r="B5640" s="18" t="inlineStr">
        <is>
          <t>contents|small|distance_to_river_km|8.57</t>
        </is>
      </c>
      <c r="C5640" s="18" t="inlineStr">
        <is>
          <t>contents</t>
        </is>
      </c>
      <c r="D5640" s="18" t="inlineStr">
        <is>
          <t>small</t>
        </is>
      </c>
      <c r="E5640" s="18" t="inlineStr">
        <is>
          <t>distance_to_river_km</t>
        </is>
      </c>
      <c r="F5640" s="18" t="inlineStr">
        <is>
          <t>spline value</t>
        </is>
      </c>
      <c r="G5640" s="18" t="n"/>
      <c r="H5640" s="33" t="n">
        <v>8.57</v>
      </c>
      <c r="I5640" s="33" t="n"/>
      <c r="J5640" s="33" t="n"/>
      <c r="K5640" s="34" t="n">
        <v>-0.06536564883962884</v>
      </c>
      <c r="L5640" s="35">
        <f>IF(ISNUMBER(K5640),EXP(K5640),"")</f>
        <v/>
      </c>
      <c r="M5640" s="18" t="inlineStr">
        <is>
          <t>every value from 0.01 to 30 in steps of 0.01</t>
        </is>
      </c>
      <c r="N5640" s="18" t="inlineStr">
        <is>
          <t>contents|small|distance_to_river_km</t>
        </is>
      </c>
    </row>
    <row r="5641">
      <c r="B5641" s="18" t="inlineStr">
        <is>
          <t>contents|small|distance_to_river_km|8.58</t>
        </is>
      </c>
      <c r="C5641" s="18" t="inlineStr">
        <is>
          <t>contents</t>
        </is>
      </c>
      <c r="D5641" s="18" t="inlineStr">
        <is>
          <t>small</t>
        </is>
      </c>
      <c r="E5641" s="18" t="inlineStr">
        <is>
          <t>distance_to_river_km</t>
        </is>
      </c>
      <c r="F5641" s="18" t="inlineStr">
        <is>
          <t>spline value</t>
        </is>
      </c>
      <c r="G5641" s="18" t="n"/>
      <c r="H5641" s="33" t="n">
        <v>8.58</v>
      </c>
      <c r="I5641" s="33" t="n"/>
      <c r="J5641" s="33" t="n"/>
      <c r="K5641" s="34" t="n">
        <v>-0.06556296212600855</v>
      </c>
      <c r="L5641" s="35">
        <f>IF(ISNUMBER(K5641),EXP(K5641),"")</f>
        <v/>
      </c>
      <c r="M5641" s="18" t="inlineStr">
        <is>
          <t>every value from 0.01 to 30 in steps of 0.01</t>
        </is>
      </c>
      <c r="N5641" s="18" t="inlineStr">
        <is>
          <t>contents|small|distance_to_river_km</t>
        </is>
      </c>
    </row>
    <row r="5642">
      <c r="B5642" s="18" t="inlineStr">
        <is>
          <t>contents|small|distance_to_river_km|8.59</t>
        </is>
      </c>
      <c r="C5642" s="18" t="inlineStr">
        <is>
          <t>contents</t>
        </is>
      </c>
      <c r="D5642" s="18" t="inlineStr">
        <is>
          <t>small</t>
        </is>
      </c>
      <c r="E5642" s="18" t="inlineStr">
        <is>
          <t>distance_to_river_km</t>
        </is>
      </c>
      <c r="F5642" s="18" t="inlineStr">
        <is>
          <t>spline value</t>
        </is>
      </c>
      <c r="G5642" s="18" t="n"/>
      <c r="H5642" s="33" t="n">
        <v>8.59</v>
      </c>
      <c r="I5642" s="33" t="n"/>
      <c r="J5642" s="33" t="n"/>
      <c r="K5642" s="34" t="n">
        <v>-0.06576051605202289</v>
      </c>
      <c r="L5642" s="35">
        <f>IF(ISNUMBER(K5642),EXP(K5642),"")</f>
        <v/>
      </c>
      <c r="M5642" s="18" t="inlineStr">
        <is>
          <t>every value from 0.01 to 30 in steps of 0.01</t>
        </is>
      </c>
      <c r="N5642" s="18" t="inlineStr">
        <is>
          <t>contents|small|distance_to_river_km</t>
        </is>
      </c>
    </row>
    <row r="5643">
      <c r="B5643" s="18" t="inlineStr">
        <is>
          <t>contents|small|distance_to_river_km|8.60</t>
        </is>
      </c>
      <c r="C5643" s="18" t="inlineStr">
        <is>
          <t>contents</t>
        </is>
      </c>
      <c r="D5643" s="18" t="inlineStr">
        <is>
          <t>small</t>
        </is>
      </c>
      <c r="E5643" s="18" t="inlineStr">
        <is>
          <t>distance_to_river_km</t>
        </is>
      </c>
      <c r="F5643" s="18" t="inlineStr">
        <is>
          <t>spline value</t>
        </is>
      </c>
      <c r="G5643" s="18" t="n"/>
      <c r="H5643" s="33" t="n">
        <v>8.6</v>
      </c>
      <c r="I5643" s="33" t="n"/>
      <c r="J5643" s="33" t="n"/>
      <c r="K5643" s="34" t="n">
        <v>-0.06595831034289661</v>
      </c>
      <c r="L5643" s="35">
        <f>IF(ISNUMBER(K5643),EXP(K5643),"")</f>
        <v/>
      </c>
      <c r="M5643" s="18" t="inlineStr">
        <is>
          <t>every value from 0.01 to 30 in steps of 0.01</t>
        </is>
      </c>
      <c r="N5643" s="18" t="inlineStr">
        <is>
          <t>contents|small|distance_to_river_km</t>
        </is>
      </c>
    </row>
    <row r="5644">
      <c r="B5644" s="18" t="inlineStr">
        <is>
          <t>contents|small|distance_to_river_km|8.61</t>
        </is>
      </c>
      <c r="C5644" s="18" t="inlineStr">
        <is>
          <t>contents</t>
        </is>
      </c>
      <c r="D5644" s="18" t="inlineStr">
        <is>
          <t>small</t>
        </is>
      </c>
      <c r="E5644" s="18" t="inlineStr">
        <is>
          <t>distance_to_river_km</t>
        </is>
      </c>
      <c r="F5644" s="18" t="inlineStr">
        <is>
          <t>spline value</t>
        </is>
      </c>
      <c r="G5644" s="18" t="n"/>
      <c r="H5644" s="33" t="n">
        <v>8.609999999999999</v>
      </c>
      <c r="I5644" s="33" t="n"/>
      <c r="J5644" s="33" t="n"/>
      <c r="K5644" s="34" t="n">
        <v>-0.06615634472385444</v>
      </c>
      <c r="L5644" s="35">
        <f>IF(ISNUMBER(K5644),EXP(K5644),"")</f>
        <v/>
      </c>
      <c r="M5644" s="18" t="inlineStr">
        <is>
          <t>every value from 0.01 to 30 in steps of 0.01</t>
        </is>
      </c>
      <c r="N5644" s="18" t="inlineStr">
        <is>
          <t>contents|small|distance_to_river_km</t>
        </is>
      </c>
    </row>
    <row r="5645">
      <c r="B5645" s="18" t="inlineStr">
        <is>
          <t>contents|small|distance_to_river_km|8.62</t>
        </is>
      </c>
      <c r="C5645" s="18" t="inlineStr">
        <is>
          <t>contents</t>
        </is>
      </c>
      <c r="D5645" s="18" t="inlineStr">
        <is>
          <t>small</t>
        </is>
      </c>
      <c r="E5645" s="18" t="inlineStr">
        <is>
          <t>distance_to_river_km</t>
        </is>
      </c>
      <c r="F5645" s="18" t="inlineStr">
        <is>
          <t>spline value</t>
        </is>
      </c>
      <c r="G5645" s="18" t="n"/>
      <c r="H5645" s="33" t="n">
        <v>8.619999999999999</v>
      </c>
      <c r="I5645" s="33" t="n"/>
      <c r="J5645" s="33" t="n"/>
      <c r="K5645" s="34" t="n">
        <v>-0.06635461892012108</v>
      </c>
      <c r="L5645" s="35">
        <f>IF(ISNUMBER(K5645),EXP(K5645),"")</f>
        <v/>
      </c>
      <c r="M5645" s="18" t="inlineStr">
        <is>
          <t>every value from 0.01 to 30 in steps of 0.01</t>
        </is>
      </c>
      <c r="N5645" s="18" t="inlineStr">
        <is>
          <t>contents|small|distance_to_river_km</t>
        </is>
      </c>
    </row>
    <row r="5646">
      <c r="B5646" s="18" t="inlineStr">
        <is>
          <t>contents|small|distance_to_river_km|8.63</t>
        </is>
      </c>
      <c r="C5646" s="18" t="inlineStr">
        <is>
          <t>contents</t>
        </is>
      </c>
      <c r="D5646" s="18" t="inlineStr">
        <is>
          <t>small</t>
        </is>
      </c>
      <c r="E5646" s="18" t="inlineStr">
        <is>
          <t>distance_to_river_km</t>
        </is>
      </c>
      <c r="F5646" s="18" t="inlineStr">
        <is>
          <t>spline value</t>
        </is>
      </c>
      <c r="G5646" s="18" t="n"/>
      <c r="H5646" s="33" t="n">
        <v>8.630000000000001</v>
      </c>
      <c r="I5646" s="33" t="n"/>
      <c r="J5646" s="33" t="n"/>
      <c r="K5646" s="34" t="n">
        <v>-0.06655313265692137</v>
      </c>
      <c r="L5646" s="35">
        <f>IF(ISNUMBER(K5646),EXP(K5646),"")</f>
        <v/>
      </c>
      <c r="M5646" s="18" t="inlineStr">
        <is>
          <t>every value from 0.01 to 30 in steps of 0.01</t>
        </is>
      </c>
      <c r="N5646" s="18" t="inlineStr">
        <is>
          <t>contents|small|distance_to_river_km</t>
        </is>
      </c>
    </row>
    <row r="5647">
      <c r="B5647" s="18" t="inlineStr">
        <is>
          <t>contents|small|distance_to_river_km|8.64</t>
        </is>
      </c>
      <c r="C5647" s="18" t="inlineStr">
        <is>
          <t>contents</t>
        </is>
      </c>
      <c r="D5647" s="18" t="inlineStr">
        <is>
          <t>small</t>
        </is>
      </c>
      <c r="E5647" s="18" t="inlineStr">
        <is>
          <t>distance_to_river_km</t>
        </is>
      </c>
      <c r="F5647" s="18" t="inlineStr">
        <is>
          <t>spline value</t>
        </is>
      </c>
      <c r="G5647" s="18" t="n"/>
      <c r="H5647" s="33" t="n">
        <v>8.640000000000001</v>
      </c>
      <c r="I5647" s="33" t="n"/>
      <c r="J5647" s="33" t="n"/>
      <c r="K5647" s="34" t="n">
        <v>-0.06675188565947988</v>
      </c>
      <c r="L5647" s="35">
        <f>IF(ISNUMBER(K5647),EXP(K5647),"")</f>
        <v/>
      </c>
      <c r="M5647" s="18" t="inlineStr">
        <is>
          <t>every value from 0.01 to 30 in steps of 0.01</t>
        </is>
      </c>
      <c r="N5647" s="18" t="inlineStr">
        <is>
          <t>contents|small|distance_to_river_km</t>
        </is>
      </c>
    </row>
    <row r="5648">
      <c r="B5648" s="18" t="inlineStr">
        <is>
          <t>contents|small|distance_to_river_km|8.65</t>
        </is>
      </c>
      <c r="C5648" s="18" t="inlineStr">
        <is>
          <t>contents</t>
        </is>
      </c>
      <c r="D5648" s="18" t="inlineStr">
        <is>
          <t>small</t>
        </is>
      </c>
      <c r="E5648" s="18" t="inlineStr">
        <is>
          <t>distance_to_river_km</t>
        </is>
      </c>
      <c r="F5648" s="18" t="inlineStr">
        <is>
          <t>spline value</t>
        </is>
      </c>
      <c r="G5648" s="18" t="n"/>
      <c r="H5648" s="33" t="n">
        <v>8.65</v>
      </c>
      <c r="I5648" s="33" t="n"/>
      <c r="J5648" s="33" t="n"/>
      <c r="K5648" s="34" t="n">
        <v>-0.06695087765302145</v>
      </c>
      <c r="L5648" s="35">
        <f>IF(ISNUMBER(K5648),EXP(K5648),"")</f>
        <v/>
      </c>
      <c r="M5648" s="18" t="inlineStr">
        <is>
          <t>every value from 0.01 to 30 in steps of 0.01</t>
        </is>
      </c>
      <c r="N5648" s="18" t="inlineStr">
        <is>
          <t>contents|small|distance_to_river_km</t>
        </is>
      </c>
    </row>
    <row r="5649">
      <c r="B5649" s="18" t="inlineStr">
        <is>
          <t>contents|small|distance_to_river_km|8.66</t>
        </is>
      </c>
      <c r="C5649" s="18" t="inlineStr">
        <is>
          <t>contents</t>
        </is>
      </c>
      <c r="D5649" s="18" t="inlineStr">
        <is>
          <t>small</t>
        </is>
      </c>
      <c r="E5649" s="18" t="inlineStr">
        <is>
          <t>distance_to_river_km</t>
        </is>
      </c>
      <c r="F5649" s="18" t="inlineStr">
        <is>
          <t>spline value</t>
        </is>
      </c>
      <c r="G5649" s="18" t="n"/>
      <c r="H5649" s="33" t="n">
        <v>8.66</v>
      </c>
      <c r="I5649" s="33" t="n"/>
      <c r="J5649" s="33" t="n"/>
      <c r="K5649" s="34" t="n">
        <v>-0.06715010836277077</v>
      </c>
      <c r="L5649" s="35">
        <f>IF(ISNUMBER(K5649),EXP(K5649),"")</f>
        <v/>
      </c>
      <c r="M5649" s="18" t="inlineStr">
        <is>
          <t>every value from 0.01 to 30 in steps of 0.01</t>
        </is>
      </c>
      <c r="N5649" s="18" t="inlineStr">
        <is>
          <t>contents|small|distance_to_river_km</t>
        </is>
      </c>
    </row>
    <row r="5650">
      <c r="B5650" s="18" t="inlineStr">
        <is>
          <t>contents|small|distance_to_river_km|8.67</t>
        </is>
      </c>
      <c r="C5650" s="18" t="inlineStr">
        <is>
          <t>contents</t>
        </is>
      </c>
      <c r="D5650" s="18" t="inlineStr">
        <is>
          <t>small</t>
        </is>
      </c>
      <c r="E5650" s="18" t="inlineStr">
        <is>
          <t>distance_to_river_km</t>
        </is>
      </c>
      <c r="F5650" s="18" t="inlineStr">
        <is>
          <t>spline value</t>
        </is>
      </c>
      <c r="G5650" s="18" t="n"/>
      <c r="H5650" s="33" t="n">
        <v>8.67</v>
      </c>
      <c r="I5650" s="33" t="n"/>
      <c r="J5650" s="33" t="n"/>
      <c r="K5650" s="34" t="n">
        <v>-0.0673495775139526</v>
      </c>
      <c r="L5650" s="35">
        <f>IF(ISNUMBER(K5650),EXP(K5650),"")</f>
        <v/>
      </c>
      <c r="M5650" s="18" t="inlineStr">
        <is>
          <t>every value from 0.01 to 30 in steps of 0.01</t>
        </is>
      </c>
      <c r="N5650" s="18" t="inlineStr">
        <is>
          <t>contents|small|distance_to_river_km</t>
        </is>
      </c>
    </row>
    <row r="5651">
      <c r="B5651" s="18" t="inlineStr">
        <is>
          <t>contents|small|distance_to_river_km|8.68</t>
        </is>
      </c>
      <c r="C5651" s="18" t="inlineStr">
        <is>
          <t>contents</t>
        </is>
      </c>
      <c r="D5651" s="18" t="inlineStr">
        <is>
          <t>small</t>
        </is>
      </c>
      <c r="E5651" s="18" t="inlineStr">
        <is>
          <t>distance_to_river_km</t>
        </is>
      </c>
      <c r="F5651" s="18" t="inlineStr">
        <is>
          <t>spline value</t>
        </is>
      </c>
      <c r="G5651" s="18" t="n"/>
      <c r="H5651" s="33" t="n">
        <v>8.68</v>
      </c>
      <c r="I5651" s="33" t="n"/>
      <c r="J5651" s="33" t="n"/>
      <c r="K5651" s="34" t="n">
        <v>-0.06754928483179165</v>
      </c>
      <c r="L5651" s="35">
        <f>IF(ISNUMBER(K5651),EXP(K5651),"")</f>
        <v/>
      </c>
      <c r="M5651" s="18" t="inlineStr">
        <is>
          <t>every value from 0.01 to 30 in steps of 0.01</t>
        </is>
      </c>
      <c r="N5651" s="18" t="inlineStr">
        <is>
          <t>contents|small|distance_to_river_km</t>
        </is>
      </c>
    </row>
    <row r="5652">
      <c r="B5652" s="18" t="inlineStr">
        <is>
          <t>contents|small|distance_to_river_km|8.69</t>
        </is>
      </c>
      <c r="C5652" s="18" t="inlineStr">
        <is>
          <t>contents</t>
        </is>
      </c>
      <c r="D5652" s="18" t="inlineStr">
        <is>
          <t>small</t>
        </is>
      </c>
      <c r="E5652" s="18" t="inlineStr">
        <is>
          <t>distance_to_river_km</t>
        </is>
      </c>
      <c r="F5652" s="18" t="inlineStr">
        <is>
          <t>spline value</t>
        </is>
      </c>
      <c r="G5652" s="18" t="n"/>
      <c r="H5652" s="33" t="n">
        <v>8.69</v>
      </c>
      <c r="I5652" s="33" t="n"/>
      <c r="J5652" s="33" t="n"/>
      <c r="K5652" s="34" t="n">
        <v>-0.06774923004151266</v>
      </c>
      <c r="L5652" s="35">
        <f>IF(ISNUMBER(K5652),EXP(K5652),"")</f>
        <v/>
      </c>
      <c r="M5652" s="18" t="inlineStr">
        <is>
          <t>every value from 0.01 to 30 in steps of 0.01</t>
        </is>
      </c>
      <c r="N5652" s="18" t="inlineStr">
        <is>
          <t>contents|small|distance_to_river_km</t>
        </is>
      </c>
    </row>
    <row r="5653">
      <c r="B5653" s="18" t="inlineStr">
        <is>
          <t>contents|small|distance_to_river_km|8.70</t>
        </is>
      </c>
      <c r="C5653" s="18" t="inlineStr">
        <is>
          <t>contents</t>
        </is>
      </c>
      <c r="D5653" s="18" t="inlineStr">
        <is>
          <t>small</t>
        </is>
      </c>
      <c r="E5653" s="18" t="inlineStr">
        <is>
          <t>distance_to_river_km</t>
        </is>
      </c>
      <c r="F5653" s="18" t="inlineStr">
        <is>
          <t>spline value</t>
        </is>
      </c>
      <c r="G5653" s="18" t="n"/>
      <c r="H5653" s="33" t="n">
        <v>8.699999999999999</v>
      </c>
      <c r="I5653" s="33" t="n"/>
      <c r="J5653" s="33" t="n"/>
      <c r="K5653" s="34" t="n">
        <v>-0.06794941286834036</v>
      </c>
      <c r="L5653" s="35">
        <f>IF(ISNUMBER(K5653),EXP(K5653),"")</f>
        <v/>
      </c>
      <c r="M5653" s="18" t="inlineStr">
        <is>
          <t>every value from 0.01 to 30 in steps of 0.01</t>
        </is>
      </c>
      <c r="N5653" s="18" t="inlineStr">
        <is>
          <t>contents|small|distance_to_river_km</t>
        </is>
      </c>
    </row>
    <row r="5654">
      <c r="B5654" s="18" t="inlineStr">
        <is>
          <t>contents|small|distance_to_river_km|8.71</t>
        </is>
      </c>
      <c r="C5654" s="18" t="inlineStr">
        <is>
          <t>contents</t>
        </is>
      </c>
      <c r="D5654" s="18" t="inlineStr">
        <is>
          <t>small</t>
        </is>
      </c>
      <c r="E5654" s="18" t="inlineStr">
        <is>
          <t>distance_to_river_km</t>
        </is>
      </c>
      <c r="F5654" s="18" t="inlineStr">
        <is>
          <t>spline value</t>
        </is>
      </c>
      <c r="G5654" s="18" t="n"/>
      <c r="H5654" s="33" t="n">
        <v>8.710000000000001</v>
      </c>
      <c r="I5654" s="33" t="n"/>
      <c r="J5654" s="33" t="n"/>
      <c r="K5654" s="34" t="n">
        <v>-0.06814983303749951</v>
      </c>
      <c r="L5654" s="35">
        <f>IF(ISNUMBER(K5654),EXP(K5654),"")</f>
        <v/>
      </c>
      <c r="M5654" s="18" t="inlineStr">
        <is>
          <t>every value from 0.01 to 30 in steps of 0.01</t>
        </is>
      </c>
      <c r="N5654" s="18" t="inlineStr">
        <is>
          <t>contents|small|distance_to_river_km</t>
        </is>
      </c>
    </row>
    <row r="5655">
      <c r="B5655" s="18" t="inlineStr">
        <is>
          <t>contents|small|distance_to_river_km|8.72</t>
        </is>
      </c>
      <c r="C5655" s="18" t="inlineStr">
        <is>
          <t>contents</t>
        </is>
      </c>
      <c r="D5655" s="18" t="inlineStr">
        <is>
          <t>small</t>
        </is>
      </c>
      <c r="E5655" s="18" t="inlineStr">
        <is>
          <t>distance_to_river_km</t>
        </is>
      </c>
      <c r="F5655" s="18" t="inlineStr">
        <is>
          <t>spline value</t>
        </is>
      </c>
      <c r="G5655" s="18" t="n"/>
      <c r="H5655" s="33" t="n">
        <v>8.720000000000001</v>
      </c>
      <c r="I5655" s="33" t="n"/>
      <c r="J5655" s="33" t="n"/>
      <c r="K5655" s="34" t="n">
        <v>-0.06835049027421479</v>
      </c>
      <c r="L5655" s="35">
        <f>IF(ISNUMBER(K5655),EXP(K5655),"")</f>
        <v/>
      </c>
      <c r="M5655" s="18" t="inlineStr">
        <is>
          <t>every value from 0.01 to 30 in steps of 0.01</t>
        </is>
      </c>
      <c r="N5655" s="18" t="inlineStr">
        <is>
          <t>contents|small|distance_to_river_km</t>
        </is>
      </c>
    </row>
    <row r="5656">
      <c r="B5656" s="18" t="inlineStr">
        <is>
          <t>contents|small|distance_to_river_km|8.73</t>
        </is>
      </c>
      <c r="C5656" s="18" t="inlineStr">
        <is>
          <t>contents</t>
        </is>
      </c>
      <c r="D5656" s="18" t="inlineStr">
        <is>
          <t>small</t>
        </is>
      </c>
      <c r="E5656" s="18" t="inlineStr">
        <is>
          <t>distance_to_river_km</t>
        </is>
      </c>
      <c r="F5656" s="18" t="inlineStr">
        <is>
          <t>spline value</t>
        </is>
      </c>
      <c r="G5656" s="18" t="n"/>
      <c r="H5656" s="33" t="n">
        <v>8.73</v>
      </c>
      <c r="I5656" s="33" t="n"/>
      <c r="J5656" s="33" t="n"/>
      <c r="K5656" s="34" t="n">
        <v>-0.06855138430371095</v>
      </c>
      <c r="L5656" s="35">
        <f>IF(ISNUMBER(K5656),EXP(K5656),"")</f>
        <v/>
      </c>
      <c r="M5656" s="18" t="inlineStr">
        <is>
          <t>every value from 0.01 to 30 in steps of 0.01</t>
        </is>
      </c>
      <c r="N5656" s="18" t="inlineStr">
        <is>
          <t>contents|small|distance_to_river_km</t>
        </is>
      </c>
    </row>
    <row r="5657">
      <c r="B5657" s="18" t="inlineStr">
        <is>
          <t>contents|small|distance_to_river_km|8.74</t>
        </is>
      </c>
      <c r="C5657" s="18" t="inlineStr">
        <is>
          <t>contents</t>
        </is>
      </c>
      <c r="D5657" s="18" t="inlineStr">
        <is>
          <t>small</t>
        </is>
      </c>
      <c r="E5657" s="18" t="inlineStr">
        <is>
          <t>distance_to_river_km</t>
        </is>
      </c>
      <c r="F5657" s="18" t="inlineStr">
        <is>
          <t>spline value</t>
        </is>
      </c>
      <c r="G5657" s="18" t="n"/>
      <c r="H5657" s="33" t="n">
        <v>8.74</v>
      </c>
      <c r="I5657" s="33" t="n"/>
      <c r="J5657" s="33" t="n"/>
      <c r="K5657" s="34" t="n">
        <v>-0.06875251485121273</v>
      </c>
      <c r="L5657" s="35">
        <f>IF(ISNUMBER(K5657),EXP(K5657),"")</f>
        <v/>
      </c>
      <c r="M5657" s="18" t="inlineStr">
        <is>
          <t>every value from 0.01 to 30 in steps of 0.01</t>
        </is>
      </c>
      <c r="N5657" s="18" t="inlineStr">
        <is>
          <t>contents|small|distance_to_river_km</t>
        </is>
      </c>
    </row>
    <row r="5658">
      <c r="B5658" s="18" t="inlineStr">
        <is>
          <t>contents|small|distance_to_river_km|8.75</t>
        </is>
      </c>
      <c r="C5658" s="18" t="inlineStr">
        <is>
          <t>contents</t>
        </is>
      </c>
      <c r="D5658" s="18" t="inlineStr">
        <is>
          <t>small</t>
        </is>
      </c>
      <c r="E5658" s="18" t="inlineStr">
        <is>
          <t>distance_to_river_km</t>
        </is>
      </c>
      <c r="F5658" s="18" t="inlineStr">
        <is>
          <t>spline value</t>
        </is>
      </c>
      <c r="G5658" s="18" t="n"/>
      <c r="H5658" s="33" t="n">
        <v>8.75</v>
      </c>
      <c r="I5658" s="33" t="n"/>
      <c r="J5658" s="33" t="n"/>
      <c r="K5658" s="34" t="n">
        <v>-0.06895388164194485</v>
      </c>
      <c r="L5658" s="35">
        <f>IF(ISNUMBER(K5658),EXP(K5658),"")</f>
        <v/>
      </c>
      <c r="M5658" s="18" t="inlineStr">
        <is>
          <t>every value from 0.01 to 30 in steps of 0.01</t>
        </is>
      </c>
      <c r="N5658" s="18" t="inlineStr">
        <is>
          <t>contents|small|distance_to_river_km</t>
        </is>
      </c>
    </row>
    <row r="5659">
      <c r="B5659" s="18" t="inlineStr">
        <is>
          <t>contents|small|distance_to_river_km|8.76</t>
        </is>
      </c>
      <c r="C5659" s="18" t="inlineStr">
        <is>
          <t>contents</t>
        </is>
      </c>
      <c r="D5659" s="18" t="inlineStr">
        <is>
          <t>small</t>
        </is>
      </c>
      <c r="E5659" s="18" t="inlineStr">
        <is>
          <t>distance_to_river_km</t>
        </is>
      </c>
      <c r="F5659" s="18" t="inlineStr">
        <is>
          <t>spline value</t>
        </is>
      </c>
      <c r="G5659" s="18" t="n"/>
      <c r="H5659" s="33" t="n">
        <v>8.76</v>
      </c>
      <c r="I5659" s="33" t="n"/>
      <c r="J5659" s="33" t="n"/>
      <c r="K5659" s="34" t="n">
        <v>-0.06915548440113205</v>
      </c>
      <c r="L5659" s="35">
        <f>IF(ISNUMBER(K5659),EXP(K5659),"")</f>
        <v/>
      </c>
      <c r="M5659" s="18" t="inlineStr">
        <is>
          <t>every value from 0.01 to 30 in steps of 0.01</t>
        </is>
      </c>
      <c r="N5659" s="18" t="inlineStr">
        <is>
          <t>contents|small|distance_to_river_km</t>
        </is>
      </c>
    </row>
    <row r="5660">
      <c r="B5660" s="18" t="inlineStr">
        <is>
          <t>contents|small|distance_to_river_km|8.77</t>
        </is>
      </c>
      <c r="C5660" s="18" t="inlineStr">
        <is>
          <t>contents</t>
        </is>
      </c>
      <c r="D5660" s="18" t="inlineStr">
        <is>
          <t>small</t>
        </is>
      </c>
      <c r="E5660" s="18" t="inlineStr">
        <is>
          <t>distance_to_river_km</t>
        </is>
      </c>
      <c r="F5660" s="18" t="inlineStr">
        <is>
          <t>spline value</t>
        </is>
      </c>
      <c r="G5660" s="18" t="n"/>
      <c r="H5660" s="33" t="n">
        <v>8.77</v>
      </c>
      <c r="I5660" s="33" t="n"/>
      <c r="J5660" s="33" t="n"/>
      <c r="K5660" s="34" t="n">
        <v>-0.06935732285399908</v>
      </c>
      <c r="L5660" s="35">
        <f>IF(ISNUMBER(K5660),EXP(K5660),"")</f>
        <v/>
      </c>
      <c r="M5660" s="18" t="inlineStr">
        <is>
          <t>every value from 0.01 to 30 in steps of 0.01</t>
        </is>
      </c>
      <c r="N5660" s="18" t="inlineStr">
        <is>
          <t>contents|small|distance_to_river_km</t>
        </is>
      </c>
    </row>
    <row r="5661">
      <c r="B5661" s="18" t="inlineStr">
        <is>
          <t>contents|small|distance_to_river_km|8.78</t>
        </is>
      </c>
      <c r="C5661" s="18" t="inlineStr">
        <is>
          <t>contents</t>
        </is>
      </c>
      <c r="D5661" s="18" t="inlineStr">
        <is>
          <t>small</t>
        </is>
      </c>
      <c r="E5661" s="18" t="inlineStr">
        <is>
          <t>distance_to_river_km</t>
        </is>
      </c>
      <c r="F5661" s="18" t="inlineStr">
        <is>
          <t>spline value</t>
        </is>
      </c>
      <c r="G5661" s="18" t="n"/>
      <c r="H5661" s="33" t="n">
        <v>8.779999999999999</v>
      </c>
      <c r="I5661" s="33" t="n"/>
      <c r="J5661" s="33" t="n"/>
      <c r="K5661" s="34" t="n">
        <v>-0.06955939672577065</v>
      </c>
      <c r="L5661" s="35">
        <f>IF(ISNUMBER(K5661),EXP(K5661),"")</f>
        <v/>
      </c>
      <c r="M5661" s="18" t="inlineStr">
        <is>
          <t>every value from 0.01 to 30 in steps of 0.01</t>
        </is>
      </c>
      <c r="N5661" s="18" t="inlineStr">
        <is>
          <t>contents|small|distance_to_river_km</t>
        </is>
      </c>
    </row>
    <row r="5662">
      <c r="B5662" s="18" t="inlineStr">
        <is>
          <t>contents|small|distance_to_river_km|8.79</t>
        </is>
      </c>
      <c r="C5662" s="18" t="inlineStr">
        <is>
          <t>contents</t>
        </is>
      </c>
      <c r="D5662" s="18" t="inlineStr">
        <is>
          <t>small</t>
        </is>
      </c>
      <c r="E5662" s="18" t="inlineStr">
        <is>
          <t>distance_to_river_km</t>
        </is>
      </c>
      <c r="F5662" s="18" t="inlineStr">
        <is>
          <t>spline value</t>
        </is>
      </c>
      <c r="G5662" s="18" t="n"/>
      <c r="H5662" s="33" t="n">
        <v>8.789999999999999</v>
      </c>
      <c r="I5662" s="33" t="n"/>
      <c r="J5662" s="33" t="n"/>
      <c r="K5662" s="34" t="n">
        <v>-0.06976170574167147</v>
      </c>
      <c r="L5662" s="35">
        <f>IF(ISNUMBER(K5662),EXP(K5662),"")</f>
        <v/>
      </c>
      <c r="M5662" s="18" t="inlineStr">
        <is>
          <t>every value from 0.01 to 30 in steps of 0.01</t>
        </is>
      </c>
      <c r="N5662" s="18" t="inlineStr">
        <is>
          <t>contents|small|distance_to_river_km</t>
        </is>
      </c>
    </row>
    <row r="5663">
      <c r="B5663" s="18" t="inlineStr">
        <is>
          <t>contents|small|distance_to_river_km|8.80</t>
        </is>
      </c>
      <c r="C5663" s="18" t="inlineStr">
        <is>
          <t>contents</t>
        </is>
      </c>
      <c r="D5663" s="18" t="inlineStr">
        <is>
          <t>small</t>
        </is>
      </c>
      <c r="E5663" s="18" t="inlineStr">
        <is>
          <t>distance_to_river_km</t>
        </is>
      </c>
      <c r="F5663" s="18" t="inlineStr">
        <is>
          <t>spline value</t>
        </is>
      </c>
      <c r="G5663" s="18" t="n"/>
      <c r="H5663" s="33" t="n">
        <v>8.800000000000001</v>
      </c>
      <c r="I5663" s="33" t="n"/>
      <c r="J5663" s="33" t="n"/>
      <c r="K5663" s="34" t="n">
        <v>-0.06996424962692635</v>
      </c>
      <c r="L5663" s="35">
        <f>IF(ISNUMBER(K5663),EXP(K5663),"")</f>
        <v/>
      </c>
      <c r="M5663" s="18" t="inlineStr">
        <is>
          <t>every value from 0.01 to 30 in steps of 0.01</t>
        </is>
      </c>
      <c r="N5663" s="18" t="inlineStr">
        <is>
          <t>contents|small|distance_to_river_km</t>
        </is>
      </c>
    </row>
    <row r="5664">
      <c r="B5664" s="18" t="inlineStr">
        <is>
          <t>contents|small|distance_to_river_km|8.81</t>
        </is>
      </c>
      <c r="C5664" s="18" t="inlineStr">
        <is>
          <t>contents</t>
        </is>
      </c>
      <c r="D5664" s="18" t="inlineStr">
        <is>
          <t>small</t>
        </is>
      </c>
      <c r="E5664" s="18" t="inlineStr">
        <is>
          <t>distance_to_river_km</t>
        </is>
      </c>
      <c r="F5664" s="18" t="inlineStr">
        <is>
          <t>spline value</t>
        </is>
      </c>
      <c r="G5664" s="18" t="n"/>
      <c r="H5664" s="33" t="n">
        <v>8.81</v>
      </c>
      <c r="I5664" s="33" t="n"/>
      <c r="J5664" s="33" t="n"/>
      <c r="K5664" s="34" t="n">
        <v>-0.07016702810675995</v>
      </c>
      <c r="L5664" s="35">
        <f>IF(ISNUMBER(K5664),EXP(K5664),"")</f>
        <v/>
      </c>
      <c r="M5664" s="18" t="inlineStr">
        <is>
          <t>every value from 0.01 to 30 in steps of 0.01</t>
        </is>
      </c>
      <c r="N5664" s="18" t="inlineStr">
        <is>
          <t>contents|small|distance_to_river_km</t>
        </is>
      </c>
    </row>
    <row r="5665">
      <c r="B5665" s="18" t="inlineStr">
        <is>
          <t>contents|small|distance_to_river_km|8.82</t>
        </is>
      </c>
      <c r="C5665" s="18" t="inlineStr">
        <is>
          <t>contents</t>
        </is>
      </c>
      <c r="D5665" s="18" t="inlineStr">
        <is>
          <t>small</t>
        </is>
      </c>
      <c r="E5665" s="18" t="inlineStr">
        <is>
          <t>distance_to_river_km</t>
        </is>
      </c>
      <c r="F5665" s="18" t="inlineStr">
        <is>
          <t>spline value</t>
        </is>
      </c>
      <c r="G5665" s="18" t="n"/>
      <c r="H5665" s="33" t="n">
        <v>8.82</v>
      </c>
      <c r="I5665" s="33" t="n"/>
      <c r="J5665" s="33" t="n"/>
      <c r="K5665" s="34" t="n">
        <v>-0.07037004090639701</v>
      </c>
      <c r="L5665" s="35">
        <f>IF(ISNUMBER(K5665),EXP(K5665),"")</f>
        <v/>
      </c>
      <c r="M5665" s="18" t="inlineStr">
        <is>
          <t>every value from 0.01 to 30 in steps of 0.01</t>
        </is>
      </c>
      <c r="N5665" s="18" t="inlineStr">
        <is>
          <t>contents|small|distance_to_river_km</t>
        </is>
      </c>
    </row>
    <row r="5666">
      <c r="B5666" s="18" t="inlineStr">
        <is>
          <t>contents|small|distance_to_river_km|8.83</t>
        </is>
      </c>
      <c r="C5666" s="18" t="inlineStr">
        <is>
          <t>contents</t>
        </is>
      </c>
      <c r="D5666" s="18" t="inlineStr">
        <is>
          <t>small</t>
        </is>
      </c>
      <c r="E5666" s="18" t="inlineStr">
        <is>
          <t>distance_to_river_km</t>
        </is>
      </c>
      <c r="F5666" s="18" t="inlineStr">
        <is>
          <t>spline value</t>
        </is>
      </c>
      <c r="G5666" s="18" t="n"/>
      <c r="H5666" s="33" t="n">
        <v>8.83</v>
      </c>
      <c r="I5666" s="33" t="n"/>
      <c r="J5666" s="33" t="n"/>
      <c r="K5666" s="34" t="n">
        <v>-0.07057328775106228</v>
      </c>
      <c r="L5666" s="35">
        <f>IF(ISNUMBER(K5666),EXP(K5666),"")</f>
        <v/>
      </c>
      <c r="M5666" s="18" t="inlineStr">
        <is>
          <t>every value from 0.01 to 30 in steps of 0.01</t>
        </is>
      </c>
      <c r="N5666" s="18" t="inlineStr">
        <is>
          <t>contents|small|distance_to_river_km</t>
        </is>
      </c>
    </row>
    <row r="5667">
      <c r="B5667" s="18" t="inlineStr">
        <is>
          <t>contents|small|distance_to_river_km|8.84</t>
        </is>
      </c>
      <c r="C5667" s="18" t="inlineStr">
        <is>
          <t>contents</t>
        </is>
      </c>
      <c r="D5667" s="18" t="inlineStr">
        <is>
          <t>small</t>
        </is>
      </c>
      <c r="E5667" s="18" t="inlineStr">
        <is>
          <t>distance_to_river_km</t>
        </is>
      </c>
      <c r="F5667" s="18" t="inlineStr">
        <is>
          <t>spline value</t>
        </is>
      </c>
      <c r="G5667" s="18" t="n"/>
      <c r="H5667" s="33" t="n">
        <v>8.84</v>
      </c>
      <c r="I5667" s="33" t="n"/>
      <c r="J5667" s="33" t="n"/>
      <c r="K5667" s="34" t="n">
        <v>-0.07077676836598046</v>
      </c>
      <c r="L5667" s="35">
        <f>IF(ISNUMBER(K5667),EXP(K5667),"")</f>
        <v/>
      </c>
      <c r="M5667" s="18" t="inlineStr">
        <is>
          <t>every value from 0.01 to 30 in steps of 0.01</t>
        </is>
      </c>
      <c r="N5667" s="18" t="inlineStr">
        <is>
          <t>contents|small|distance_to_river_km</t>
        </is>
      </c>
    </row>
    <row r="5668">
      <c r="B5668" s="18" t="inlineStr">
        <is>
          <t>contents|small|distance_to_river_km|8.85</t>
        </is>
      </c>
      <c r="C5668" s="18" t="inlineStr">
        <is>
          <t>contents</t>
        </is>
      </c>
      <c r="D5668" s="18" t="inlineStr">
        <is>
          <t>small</t>
        </is>
      </c>
      <c r="E5668" s="18" t="inlineStr">
        <is>
          <t>distance_to_river_km</t>
        </is>
      </c>
      <c r="F5668" s="18" t="inlineStr">
        <is>
          <t>spline value</t>
        </is>
      </c>
      <c r="G5668" s="18" t="n"/>
      <c r="H5668" s="33" t="n">
        <v>8.85</v>
      </c>
      <c r="I5668" s="33" t="n"/>
      <c r="J5668" s="33" t="n"/>
      <c r="K5668" s="34" t="n">
        <v>-0.07098048247637632</v>
      </c>
      <c r="L5668" s="35">
        <f>IF(ISNUMBER(K5668),EXP(K5668),"")</f>
        <v/>
      </c>
      <c r="M5668" s="18" t="inlineStr">
        <is>
          <t>every value from 0.01 to 30 in steps of 0.01</t>
        </is>
      </c>
      <c r="N5668" s="18" t="inlineStr">
        <is>
          <t>contents|small|distance_to_river_km</t>
        </is>
      </c>
    </row>
    <row r="5669">
      <c r="B5669" s="18" t="inlineStr">
        <is>
          <t>contents|small|distance_to_river_km|8.86</t>
        </is>
      </c>
      <c r="C5669" s="18" t="inlineStr">
        <is>
          <t>contents</t>
        </is>
      </c>
      <c r="D5669" s="18" t="inlineStr">
        <is>
          <t>small</t>
        </is>
      </c>
      <c r="E5669" s="18" t="inlineStr">
        <is>
          <t>distance_to_river_km</t>
        </is>
      </c>
      <c r="F5669" s="18" t="inlineStr">
        <is>
          <t>spline value</t>
        </is>
      </c>
      <c r="G5669" s="18" t="n"/>
      <c r="H5669" s="33" t="n">
        <v>8.859999999999999</v>
      </c>
      <c r="I5669" s="33" t="n"/>
      <c r="J5669" s="33" t="n"/>
      <c r="K5669" s="34" t="n">
        <v>-0.07118442980747458</v>
      </c>
      <c r="L5669" s="35">
        <f>IF(ISNUMBER(K5669),EXP(K5669),"")</f>
        <v/>
      </c>
      <c r="M5669" s="18" t="inlineStr">
        <is>
          <t>every value from 0.01 to 30 in steps of 0.01</t>
        </is>
      </c>
      <c r="N5669" s="18" t="inlineStr">
        <is>
          <t>contents|small|distance_to_river_km</t>
        </is>
      </c>
    </row>
    <row r="5670">
      <c r="B5670" s="18" t="inlineStr">
        <is>
          <t>contents|small|distance_to_river_km|8.87</t>
        </is>
      </c>
      <c r="C5670" s="18" t="inlineStr">
        <is>
          <t>contents</t>
        </is>
      </c>
      <c r="D5670" s="18" t="inlineStr">
        <is>
          <t>small</t>
        </is>
      </c>
      <c r="E5670" s="18" t="inlineStr">
        <is>
          <t>distance_to_river_km</t>
        </is>
      </c>
      <c r="F5670" s="18" t="inlineStr">
        <is>
          <t>spline value</t>
        </is>
      </c>
      <c r="G5670" s="18" t="n"/>
      <c r="H5670" s="33" t="n">
        <v>8.869999999999999</v>
      </c>
      <c r="I5670" s="33" t="n"/>
      <c r="J5670" s="33" t="n"/>
      <c r="K5670" s="34" t="n">
        <v>-0.0713886100845</v>
      </c>
      <c r="L5670" s="35">
        <f>IF(ISNUMBER(K5670),EXP(K5670),"")</f>
        <v/>
      </c>
      <c r="M5670" s="18" t="inlineStr">
        <is>
          <t>every value from 0.01 to 30 in steps of 0.01</t>
        </is>
      </c>
      <c r="N5670" s="18" t="inlineStr">
        <is>
          <t>contents|small|distance_to_river_km</t>
        </is>
      </c>
    </row>
    <row r="5671">
      <c r="B5671" s="18" t="inlineStr">
        <is>
          <t>contents|small|distance_to_river_km|8.88</t>
        </is>
      </c>
      <c r="C5671" s="18" t="inlineStr">
        <is>
          <t>contents</t>
        </is>
      </c>
      <c r="D5671" s="18" t="inlineStr">
        <is>
          <t>small</t>
        </is>
      </c>
      <c r="E5671" s="18" t="inlineStr">
        <is>
          <t>distance_to_river_km</t>
        </is>
      </c>
      <c r="F5671" s="18" t="inlineStr">
        <is>
          <t>spline value</t>
        </is>
      </c>
      <c r="G5671" s="18" t="n"/>
      <c r="H5671" s="33" t="n">
        <v>8.880000000000001</v>
      </c>
      <c r="I5671" s="33" t="n"/>
      <c r="J5671" s="33" t="n"/>
      <c r="K5671" s="34" t="n">
        <v>-0.07159302303267727</v>
      </c>
      <c r="L5671" s="35">
        <f>IF(ISNUMBER(K5671),EXP(K5671),"")</f>
        <v/>
      </c>
      <c r="M5671" s="18" t="inlineStr">
        <is>
          <t>every value from 0.01 to 30 in steps of 0.01</t>
        </is>
      </c>
      <c r="N5671" s="18" t="inlineStr">
        <is>
          <t>contents|small|distance_to_river_km</t>
        </is>
      </c>
    </row>
    <row r="5672">
      <c r="B5672" s="18" t="inlineStr">
        <is>
          <t>contents|small|distance_to_river_km|8.89</t>
        </is>
      </c>
      <c r="C5672" s="18" t="inlineStr">
        <is>
          <t>contents</t>
        </is>
      </c>
      <c r="D5672" s="18" t="inlineStr">
        <is>
          <t>small</t>
        </is>
      </c>
      <c r="E5672" s="18" t="inlineStr">
        <is>
          <t>distance_to_river_km</t>
        </is>
      </c>
      <c r="F5672" s="18" t="inlineStr">
        <is>
          <t>spline value</t>
        </is>
      </c>
      <c r="G5672" s="18" t="n"/>
      <c r="H5672" s="33" t="n">
        <v>8.890000000000001</v>
      </c>
      <c r="I5672" s="33" t="n"/>
      <c r="J5672" s="33" t="n"/>
      <c r="K5672" s="34" t="n">
        <v>-0.07179766837723112</v>
      </c>
      <c r="L5672" s="35">
        <f>IF(ISNUMBER(K5672),EXP(K5672),"")</f>
        <v/>
      </c>
      <c r="M5672" s="18" t="inlineStr">
        <is>
          <t>every value from 0.01 to 30 in steps of 0.01</t>
        </is>
      </c>
      <c r="N5672" s="18" t="inlineStr">
        <is>
          <t>contents|small|distance_to_river_km</t>
        </is>
      </c>
    </row>
    <row r="5673">
      <c r="B5673" s="18" t="inlineStr">
        <is>
          <t>contents|small|distance_to_river_km|8.90</t>
        </is>
      </c>
      <c r="C5673" s="18" t="inlineStr">
        <is>
          <t>contents</t>
        </is>
      </c>
      <c r="D5673" s="18" t="inlineStr">
        <is>
          <t>small</t>
        </is>
      </c>
      <c r="E5673" s="18" t="inlineStr">
        <is>
          <t>distance_to_river_km</t>
        </is>
      </c>
      <c r="F5673" s="18" t="inlineStr">
        <is>
          <t>spline value</t>
        </is>
      </c>
      <c r="G5673" s="18" t="n"/>
      <c r="H5673" s="33" t="n">
        <v>8.9</v>
      </c>
      <c r="I5673" s="33" t="n"/>
      <c r="J5673" s="33" t="n"/>
      <c r="K5673" s="34" t="n">
        <v>-0.07200254584338629</v>
      </c>
      <c r="L5673" s="35">
        <f>IF(ISNUMBER(K5673),EXP(K5673),"")</f>
        <v/>
      </c>
      <c r="M5673" s="18" t="inlineStr">
        <is>
          <t>every value from 0.01 to 30 in steps of 0.01</t>
        </is>
      </c>
      <c r="N5673" s="18" t="inlineStr">
        <is>
          <t>contents|small|distance_to_river_km</t>
        </is>
      </c>
    </row>
    <row r="5674">
      <c r="B5674" s="18" t="inlineStr">
        <is>
          <t>contents|small|distance_to_river_km|8.91</t>
        </is>
      </c>
      <c r="C5674" s="18" t="inlineStr">
        <is>
          <t>contents</t>
        </is>
      </c>
      <c r="D5674" s="18" t="inlineStr">
        <is>
          <t>small</t>
        </is>
      </c>
      <c r="E5674" s="18" t="inlineStr">
        <is>
          <t>distance_to_river_km</t>
        </is>
      </c>
      <c r="F5674" s="18" t="inlineStr">
        <is>
          <t>spline value</t>
        </is>
      </c>
      <c r="G5674" s="18" t="n"/>
      <c r="H5674" s="33" t="n">
        <v>8.91</v>
      </c>
      <c r="I5674" s="33" t="n"/>
      <c r="J5674" s="33" t="n"/>
      <c r="K5674" s="34" t="n">
        <v>-0.07220765515636753</v>
      </c>
      <c r="L5674" s="35">
        <f>IF(ISNUMBER(K5674),EXP(K5674),"")</f>
        <v/>
      </c>
      <c r="M5674" s="18" t="inlineStr">
        <is>
          <t>every value from 0.01 to 30 in steps of 0.01</t>
        </is>
      </c>
      <c r="N5674" s="18" t="inlineStr">
        <is>
          <t>contents|small|distance_to_river_km</t>
        </is>
      </c>
    </row>
    <row r="5675">
      <c r="B5675" s="18" t="inlineStr">
        <is>
          <t>contents|small|distance_to_river_km|8.92</t>
        </is>
      </c>
      <c r="C5675" s="18" t="inlineStr">
        <is>
          <t>contents</t>
        </is>
      </c>
      <c r="D5675" s="18" t="inlineStr">
        <is>
          <t>small</t>
        </is>
      </c>
      <c r="E5675" s="18" t="inlineStr">
        <is>
          <t>distance_to_river_km</t>
        </is>
      </c>
      <c r="F5675" s="18" t="inlineStr">
        <is>
          <t>spline value</t>
        </is>
      </c>
      <c r="G5675" s="18" t="n"/>
      <c r="H5675" s="33" t="n">
        <v>8.92</v>
      </c>
      <c r="I5675" s="33" t="n"/>
      <c r="J5675" s="33" t="n"/>
      <c r="K5675" s="34" t="n">
        <v>-0.07241299604139954</v>
      </c>
      <c r="L5675" s="35">
        <f>IF(ISNUMBER(K5675),EXP(K5675),"")</f>
        <v/>
      </c>
      <c r="M5675" s="18" t="inlineStr">
        <is>
          <t>every value from 0.01 to 30 in steps of 0.01</t>
        </is>
      </c>
      <c r="N5675" s="18" t="inlineStr">
        <is>
          <t>contents|small|distance_to_river_km</t>
        </is>
      </c>
    </row>
    <row r="5676">
      <c r="B5676" s="18" t="inlineStr">
        <is>
          <t>contents|small|distance_to_river_km|8.93</t>
        </is>
      </c>
      <c r="C5676" s="18" t="inlineStr">
        <is>
          <t>contents</t>
        </is>
      </c>
      <c r="D5676" s="18" t="inlineStr">
        <is>
          <t>small</t>
        </is>
      </c>
      <c r="E5676" s="18" t="inlineStr">
        <is>
          <t>distance_to_river_km</t>
        </is>
      </c>
      <c r="F5676" s="18" t="inlineStr">
        <is>
          <t>spline value</t>
        </is>
      </c>
      <c r="G5676" s="18" t="n"/>
      <c r="H5676" s="33" t="n">
        <v>8.93</v>
      </c>
      <c r="I5676" s="33" t="n"/>
      <c r="J5676" s="33" t="n"/>
      <c r="K5676" s="34" t="n">
        <v>-0.07261856822370709</v>
      </c>
      <c r="L5676" s="35">
        <f>IF(ISNUMBER(K5676),EXP(K5676),"")</f>
        <v/>
      </c>
      <c r="M5676" s="18" t="inlineStr">
        <is>
          <t>every value from 0.01 to 30 in steps of 0.01</t>
        </is>
      </c>
      <c r="N5676" s="18" t="inlineStr">
        <is>
          <t>contents|small|distance_to_river_km</t>
        </is>
      </c>
    </row>
    <row r="5677">
      <c r="B5677" s="18" t="inlineStr">
        <is>
          <t>contents|small|distance_to_river_km|8.94</t>
        </is>
      </c>
      <c r="C5677" s="18" t="inlineStr">
        <is>
          <t>contents</t>
        </is>
      </c>
      <c r="D5677" s="18" t="inlineStr">
        <is>
          <t>small</t>
        </is>
      </c>
      <c r="E5677" s="18" t="inlineStr">
        <is>
          <t>distance_to_river_km</t>
        </is>
      </c>
      <c r="F5677" s="18" t="inlineStr">
        <is>
          <t>spline value</t>
        </is>
      </c>
      <c r="G5677" s="18" t="n"/>
      <c r="H5677" s="33" t="n">
        <v>8.94</v>
      </c>
      <c r="I5677" s="33" t="n"/>
      <c r="J5677" s="33" t="n"/>
      <c r="K5677" s="34" t="n">
        <v>-0.07282437142851488</v>
      </c>
      <c r="L5677" s="35">
        <f>IF(ISNUMBER(K5677),EXP(K5677),"")</f>
        <v/>
      </c>
      <c r="M5677" s="18" t="inlineStr">
        <is>
          <t>every value from 0.01 to 30 in steps of 0.01</t>
        </is>
      </c>
      <c r="N5677" s="18" t="inlineStr">
        <is>
          <t>contents|small|distance_to_river_km</t>
        </is>
      </c>
    </row>
    <row r="5678">
      <c r="B5678" s="18" t="inlineStr">
        <is>
          <t>contents|small|distance_to_river_km|8.95</t>
        </is>
      </c>
      <c r="C5678" s="18" t="inlineStr">
        <is>
          <t>contents</t>
        </is>
      </c>
      <c r="D5678" s="18" t="inlineStr">
        <is>
          <t>small</t>
        </is>
      </c>
      <c r="E5678" s="18" t="inlineStr">
        <is>
          <t>distance_to_river_km</t>
        </is>
      </c>
      <c r="F5678" s="18" t="inlineStr">
        <is>
          <t>spline value</t>
        </is>
      </c>
      <c r="G5678" s="18" t="n"/>
      <c r="H5678" s="33" t="n">
        <v>8.949999999999999</v>
      </c>
      <c r="I5678" s="33" t="n"/>
      <c r="J5678" s="33" t="n"/>
      <c r="K5678" s="34" t="n">
        <v>-0.07303040538104764</v>
      </c>
      <c r="L5678" s="35">
        <f>IF(ISNUMBER(K5678),EXP(K5678),"")</f>
        <v/>
      </c>
      <c r="M5678" s="18" t="inlineStr">
        <is>
          <t>every value from 0.01 to 30 in steps of 0.01</t>
        </is>
      </c>
      <c r="N5678" s="18" t="inlineStr">
        <is>
          <t>contents|small|distance_to_river_km</t>
        </is>
      </c>
    </row>
    <row r="5679">
      <c r="B5679" s="18" t="inlineStr">
        <is>
          <t>contents|small|distance_to_river_km|8.96</t>
        </is>
      </c>
      <c r="C5679" s="18" t="inlineStr">
        <is>
          <t>contents</t>
        </is>
      </c>
      <c r="D5679" s="18" t="inlineStr">
        <is>
          <t>small</t>
        </is>
      </c>
      <c r="E5679" s="18" t="inlineStr">
        <is>
          <t>distance_to_river_km</t>
        </is>
      </c>
      <c r="F5679" s="18" t="inlineStr">
        <is>
          <t>spline value</t>
        </is>
      </c>
      <c r="G5679" s="18" t="n"/>
      <c r="H5679" s="33" t="n">
        <v>8.960000000000001</v>
      </c>
      <c r="I5679" s="33" t="n"/>
      <c r="J5679" s="33" t="n"/>
      <c r="K5679" s="34" t="n">
        <v>-0.07323666980653018</v>
      </c>
      <c r="L5679" s="35">
        <f>IF(ISNUMBER(K5679),EXP(K5679),"")</f>
        <v/>
      </c>
      <c r="M5679" s="18" t="inlineStr">
        <is>
          <t>every value from 0.01 to 30 in steps of 0.01</t>
        </is>
      </c>
      <c r="N5679" s="18" t="inlineStr">
        <is>
          <t>contents|small|distance_to_river_km</t>
        </is>
      </c>
    </row>
    <row r="5680">
      <c r="B5680" s="18" t="inlineStr">
        <is>
          <t>contents|small|distance_to_river_km|8.97</t>
        </is>
      </c>
      <c r="C5680" s="18" t="inlineStr">
        <is>
          <t>contents</t>
        </is>
      </c>
      <c r="D5680" s="18" t="inlineStr">
        <is>
          <t>small</t>
        </is>
      </c>
      <c r="E5680" s="18" t="inlineStr">
        <is>
          <t>distance_to_river_km</t>
        </is>
      </c>
      <c r="F5680" s="18" t="inlineStr">
        <is>
          <t>spline value</t>
        </is>
      </c>
      <c r="G5680" s="18" t="n"/>
      <c r="H5680" s="33" t="n">
        <v>8.970000000000001</v>
      </c>
      <c r="I5680" s="33" t="n"/>
      <c r="J5680" s="33" t="n"/>
      <c r="K5680" s="34" t="n">
        <v>-0.07344316443018711</v>
      </c>
      <c r="L5680" s="35">
        <f>IF(ISNUMBER(K5680),EXP(K5680),"")</f>
        <v/>
      </c>
      <c r="M5680" s="18" t="inlineStr">
        <is>
          <t>every value from 0.01 to 30 in steps of 0.01</t>
        </is>
      </c>
      <c r="N5680" s="18" t="inlineStr">
        <is>
          <t>contents|small|distance_to_river_km</t>
        </is>
      </c>
    </row>
    <row r="5681">
      <c r="B5681" s="18" t="inlineStr">
        <is>
          <t>contents|small|distance_to_river_km|8.98</t>
        </is>
      </c>
      <c r="C5681" s="18" t="inlineStr">
        <is>
          <t>contents</t>
        </is>
      </c>
      <c r="D5681" s="18" t="inlineStr">
        <is>
          <t>small</t>
        </is>
      </c>
      <c r="E5681" s="18" t="inlineStr">
        <is>
          <t>distance_to_river_km</t>
        </is>
      </c>
      <c r="F5681" s="18" t="inlineStr">
        <is>
          <t>spline value</t>
        </is>
      </c>
      <c r="G5681" s="18" t="n"/>
      <c r="H5681" s="33" t="n">
        <v>8.98</v>
      </c>
      <c r="I5681" s="33" t="n"/>
      <c r="J5681" s="33" t="n"/>
      <c r="K5681" s="34" t="n">
        <v>-0.07364988897724323</v>
      </c>
      <c r="L5681" s="35">
        <f>IF(ISNUMBER(K5681),EXP(K5681),"")</f>
        <v/>
      </c>
      <c r="M5681" s="18" t="inlineStr">
        <is>
          <t>every value from 0.01 to 30 in steps of 0.01</t>
        </is>
      </c>
      <c r="N5681" s="18" t="inlineStr">
        <is>
          <t>contents|small|distance_to_river_km</t>
        </is>
      </c>
    </row>
    <row r="5682">
      <c r="B5682" s="18" t="inlineStr">
        <is>
          <t>contents|small|distance_to_river_km|8.99</t>
        </is>
      </c>
      <c r="C5682" s="18" t="inlineStr">
        <is>
          <t>contents</t>
        </is>
      </c>
      <c r="D5682" s="18" t="inlineStr">
        <is>
          <t>small</t>
        </is>
      </c>
      <c r="E5682" s="18" t="inlineStr">
        <is>
          <t>distance_to_river_km</t>
        </is>
      </c>
      <c r="F5682" s="18" t="inlineStr">
        <is>
          <t>spline value</t>
        </is>
      </c>
      <c r="G5682" s="18" t="n"/>
      <c r="H5682" s="33" t="n">
        <v>8.99</v>
      </c>
      <c r="I5682" s="33" t="n"/>
      <c r="J5682" s="33" t="n"/>
      <c r="K5682" s="34" t="n">
        <v>-0.07385684317292325</v>
      </c>
      <c r="L5682" s="35">
        <f>IF(ISNUMBER(K5682),EXP(K5682),"")</f>
        <v/>
      </c>
      <c r="M5682" s="18" t="inlineStr">
        <is>
          <t>every value from 0.01 to 30 in steps of 0.01</t>
        </is>
      </c>
      <c r="N5682" s="18" t="inlineStr">
        <is>
          <t>contents|small|distance_to_river_km</t>
        </is>
      </c>
    </row>
    <row r="5683">
      <c r="B5683" s="18" t="inlineStr">
        <is>
          <t>contents|small|distance_to_river_km|9.00</t>
        </is>
      </c>
      <c r="C5683" s="18" t="inlineStr">
        <is>
          <t>contents</t>
        </is>
      </c>
      <c r="D5683" s="18" t="inlineStr">
        <is>
          <t>small</t>
        </is>
      </c>
      <c r="E5683" s="18" t="inlineStr">
        <is>
          <t>distance_to_river_km</t>
        </is>
      </c>
      <c r="F5683" s="18" t="inlineStr">
        <is>
          <t>spline value</t>
        </is>
      </c>
      <c r="G5683" s="18" t="n"/>
      <c r="H5683" s="33" t="n">
        <v>9</v>
      </c>
      <c r="I5683" s="33" t="n"/>
      <c r="J5683" s="33" t="n"/>
      <c r="K5683" s="34" t="n">
        <v>-0.07406402674245191</v>
      </c>
      <c r="L5683" s="35">
        <f>IF(ISNUMBER(K5683),EXP(K5683),"")</f>
        <v/>
      </c>
      <c r="M5683" s="18" t="inlineStr">
        <is>
          <t>every value from 0.01 to 30 in steps of 0.01</t>
        </is>
      </c>
      <c r="N5683" s="18" t="inlineStr">
        <is>
          <t>contents|small|distance_to_river_km</t>
        </is>
      </c>
    </row>
    <row r="5684">
      <c r="B5684" s="18" t="inlineStr">
        <is>
          <t>contents|small|distance_to_river_km|9.01</t>
        </is>
      </c>
      <c r="C5684" s="18" t="inlineStr">
        <is>
          <t>contents</t>
        </is>
      </c>
      <c r="D5684" s="18" t="inlineStr">
        <is>
          <t>small</t>
        </is>
      </c>
      <c r="E5684" s="18" t="inlineStr">
        <is>
          <t>distance_to_river_km</t>
        </is>
      </c>
      <c r="F5684" s="18" t="inlineStr">
        <is>
          <t>spline value</t>
        </is>
      </c>
      <c r="G5684" s="18" t="n"/>
      <c r="H5684" s="33" t="n">
        <v>9.01</v>
      </c>
      <c r="I5684" s="33" t="n"/>
      <c r="J5684" s="33" t="n"/>
      <c r="K5684" s="34" t="n">
        <v>-0.07427143941105396</v>
      </c>
      <c r="L5684" s="35">
        <f>IF(ISNUMBER(K5684),EXP(K5684),"")</f>
        <v/>
      </c>
      <c r="M5684" s="18" t="inlineStr">
        <is>
          <t>every value from 0.01 to 30 in steps of 0.01</t>
        </is>
      </c>
      <c r="N5684" s="18" t="inlineStr">
        <is>
          <t>contents|small|distance_to_river_km</t>
        </is>
      </c>
    </row>
    <row r="5685">
      <c r="B5685" s="18" t="inlineStr">
        <is>
          <t>contents|small|distance_to_river_km|9.02</t>
        </is>
      </c>
      <c r="C5685" s="18" t="inlineStr">
        <is>
          <t>contents</t>
        </is>
      </c>
      <c r="D5685" s="18" t="inlineStr">
        <is>
          <t>small</t>
        </is>
      </c>
      <c r="E5685" s="18" t="inlineStr">
        <is>
          <t>distance_to_river_km</t>
        </is>
      </c>
      <c r="F5685" s="18" t="inlineStr">
        <is>
          <t>spline value</t>
        </is>
      </c>
      <c r="G5685" s="18" t="n"/>
      <c r="H5685" s="33" t="n">
        <v>9.02</v>
      </c>
      <c r="I5685" s="33" t="n"/>
      <c r="J5685" s="33" t="n"/>
      <c r="K5685" s="34" t="n">
        <v>-0.07447908090395411</v>
      </c>
      <c r="L5685" s="35">
        <f>IF(ISNUMBER(K5685),EXP(K5685),"")</f>
        <v/>
      </c>
      <c r="M5685" s="18" t="inlineStr">
        <is>
          <t>every value from 0.01 to 30 in steps of 0.01</t>
        </is>
      </c>
      <c r="N5685" s="18" t="inlineStr">
        <is>
          <t>contents|small|distance_to_river_km</t>
        </is>
      </c>
    </row>
    <row r="5686">
      <c r="B5686" s="18" t="inlineStr">
        <is>
          <t>contents|small|distance_to_river_km|9.03</t>
        </is>
      </c>
      <c r="C5686" s="18" t="inlineStr">
        <is>
          <t>contents</t>
        </is>
      </c>
      <c r="D5686" s="18" t="inlineStr">
        <is>
          <t>small</t>
        </is>
      </c>
      <c r="E5686" s="18" t="inlineStr">
        <is>
          <t>distance_to_river_km</t>
        </is>
      </c>
      <c r="F5686" s="18" t="inlineStr">
        <is>
          <t>spline value</t>
        </is>
      </c>
      <c r="G5686" s="18" t="n"/>
      <c r="H5686" s="33" t="n">
        <v>9.029999999999999</v>
      </c>
      <c r="I5686" s="33" t="n"/>
      <c r="J5686" s="33" t="n"/>
      <c r="K5686" s="34" t="n">
        <v>-0.07468695094637709</v>
      </c>
      <c r="L5686" s="35">
        <f>IF(ISNUMBER(K5686),EXP(K5686),"")</f>
        <v/>
      </c>
      <c r="M5686" s="18" t="inlineStr">
        <is>
          <t>every value from 0.01 to 30 in steps of 0.01</t>
        </is>
      </c>
      <c r="N5686" s="18" t="inlineStr">
        <is>
          <t>contents|small|distance_to_river_km</t>
        </is>
      </c>
    </row>
    <row r="5687">
      <c r="B5687" s="18" t="inlineStr">
        <is>
          <t>contents|small|distance_to_river_km|9.04</t>
        </is>
      </c>
      <c r="C5687" s="18" t="inlineStr">
        <is>
          <t>contents</t>
        </is>
      </c>
      <c r="D5687" s="18" t="inlineStr">
        <is>
          <t>small</t>
        </is>
      </c>
      <c r="E5687" s="18" t="inlineStr">
        <is>
          <t>distance_to_river_km</t>
        </is>
      </c>
      <c r="F5687" s="18" t="inlineStr">
        <is>
          <t>spline value</t>
        </is>
      </c>
      <c r="G5687" s="18" t="n"/>
      <c r="H5687" s="33" t="n">
        <v>9.039999999999999</v>
      </c>
      <c r="I5687" s="33" t="n"/>
      <c r="J5687" s="33" t="n"/>
      <c r="K5687" s="34" t="n">
        <v>-0.07489504926354766</v>
      </c>
      <c r="L5687" s="35">
        <f>IF(ISNUMBER(K5687),EXP(K5687),"")</f>
        <v/>
      </c>
      <c r="M5687" s="18" t="inlineStr">
        <is>
          <t>every value from 0.01 to 30 in steps of 0.01</t>
        </is>
      </c>
      <c r="N5687" s="18" t="inlineStr">
        <is>
          <t>contents|small|distance_to_river_km</t>
        </is>
      </c>
    </row>
    <row r="5688">
      <c r="B5688" s="18" t="inlineStr">
        <is>
          <t>contents|small|distance_to_river_km|9.05</t>
        </is>
      </c>
      <c r="C5688" s="18" t="inlineStr">
        <is>
          <t>contents</t>
        </is>
      </c>
      <c r="D5688" s="18" t="inlineStr">
        <is>
          <t>small</t>
        </is>
      </c>
      <c r="E5688" s="18" t="inlineStr">
        <is>
          <t>distance_to_river_km</t>
        </is>
      </c>
      <c r="F5688" s="18" t="inlineStr">
        <is>
          <t>spline value</t>
        </is>
      </c>
      <c r="G5688" s="18" t="n"/>
      <c r="H5688" s="33" t="n">
        <v>9.050000000000001</v>
      </c>
      <c r="I5688" s="33" t="n"/>
      <c r="J5688" s="33" t="n"/>
      <c r="K5688" s="34" t="n">
        <v>-0.07510337558069055</v>
      </c>
      <c r="L5688" s="35">
        <f>IF(ISNUMBER(K5688),EXP(K5688),"")</f>
        <v/>
      </c>
      <c r="M5688" s="18" t="inlineStr">
        <is>
          <t>every value from 0.01 to 30 in steps of 0.01</t>
        </is>
      </c>
      <c r="N5688" s="18" t="inlineStr">
        <is>
          <t>contents|small|distance_to_river_km</t>
        </is>
      </c>
    </row>
    <row r="5689">
      <c r="B5689" s="18" t="inlineStr">
        <is>
          <t>contents|small|distance_to_river_km|9.06</t>
        </is>
      </c>
      <c r="C5689" s="18" t="inlineStr">
        <is>
          <t>contents</t>
        </is>
      </c>
      <c r="D5689" s="18" t="inlineStr">
        <is>
          <t>small</t>
        </is>
      </c>
      <c r="E5689" s="18" t="inlineStr">
        <is>
          <t>distance_to_river_km</t>
        </is>
      </c>
      <c r="F5689" s="18" t="inlineStr">
        <is>
          <t>spline value</t>
        </is>
      </c>
      <c r="G5689" s="18" t="n"/>
      <c r="H5689" s="33" t="n">
        <v>9.06</v>
      </c>
      <c r="I5689" s="33" t="n"/>
      <c r="J5689" s="33" t="n"/>
      <c r="K5689" s="34" t="n">
        <v>-0.07531192962303043</v>
      </c>
      <c r="L5689" s="35">
        <f>IF(ISNUMBER(K5689),EXP(K5689),"")</f>
        <v/>
      </c>
      <c r="M5689" s="18" t="inlineStr">
        <is>
          <t>every value from 0.01 to 30 in steps of 0.01</t>
        </is>
      </c>
      <c r="N5689" s="18" t="inlineStr">
        <is>
          <t>contents|small|distance_to_river_km</t>
        </is>
      </c>
    </row>
    <row r="5690">
      <c r="B5690" s="18" t="inlineStr">
        <is>
          <t>contents|small|distance_to_river_km|9.07</t>
        </is>
      </c>
      <c r="C5690" s="18" t="inlineStr">
        <is>
          <t>contents</t>
        </is>
      </c>
      <c r="D5690" s="18" t="inlineStr">
        <is>
          <t>small</t>
        </is>
      </c>
      <c r="E5690" s="18" t="inlineStr">
        <is>
          <t>distance_to_river_km</t>
        </is>
      </c>
      <c r="F5690" s="18" t="inlineStr">
        <is>
          <t>spline value</t>
        </is>
      </c>
      <c r="G5690" s="18" t="n"/>
      <c r="H5690" s="33" t="n">
        <v>9.07</v>
      </c>
      <c r="I5690" s="33" t="n"/>
      <c r="J5690" s="33" t="n"/>
      <c r="K5690" s="34" t="n">
        <v>-0.0755207111157921</v>
      </c>
      <c r="L5690" s="35">
        <f>IF(ISNUMBER(K5690),EXP(K5690),"")</f>
        <v/>
      </c>
      <c r="M5690" s="18" t="inlineStr">
        <is>
          <t>every value from 0.01 to 30 in steps of 0.01</t>
        </is>
      </c>
      <c r="N5690" s="18" t="inlineStr">
        <is>
          <t>contents|small|distance_to_river_km</t>
        </is>
      </c>
    </row>
    <row r="5691">
      <c r="B5691" s="18" t="inlineStr">
        <is>
          <t>contents|small|distance_to_river_km|9.08</t>
        </is>
      </c>
      <c r="C5691" s="18" t="inlineStr">
        <is>
          <t>contents</t>
        </is>
      </c>
      <c r="D5691" s="18" t="inlineStr">
        <is>
          <t>small</t>
        </is>
      </c>
      <c r="E5691" s="18" t="inlineStr">
        <is>
          <t>distance_to_river_km</t>
        </is>
      </c>
      <c r="F5691" s="18" t="inlineStr">
        <is>
          <t>spline value</t>
        </is>
      </c>
      <c r="G5691" s="18" t="n"/>
      <c r="H5691" s="33" t="n">
        <v>9.08</v>
      </c>
      <c r="I5691" s="33" t="n"/>
      <c r="J5691" s="33" t="n"/>
      <c r="K5691" s="34" t="n">
        <v>-0.07572971978420025</v>
      </c>
      <c r="L5691" s="35">
        <f>IF(ISNUMBER(K5691),EXP(K5691),"")</f>
        <v/>
      </c>
      <c r="M5691" s="18" t="inlineStr">
        <is>
          <t>every value from 0.01 to 30 in steps of 0.01</t>
        </is>
      </c>
      <c r="N5691" s="18" t="inlineStr">
        <is>
          <t>contents|small|distance_to_river_km</t>
        </is>
      </c>
    </row>
    <row r="5692">
      <c r="B5692" s="18" t="inlineStr">
        <is>
          <t>contents|small|distance_to_river_km|9.09</t>
        </is>
      </c>
      <c r="C5692" s="18" t="inlineStr">
        <is>
          <t>contents</t>
        </is>
      </c>
      <c r="D5692" s="18" t="inlineStr">
        <is>
          <t>small</t>
        </is>
      </c>
      <c r="E5692" s="18" t="inlineStr">
        <is>
          <t>distance_to_river_km</t>
        </is>
      </c>
      <c r="F5692" s="18" t="inlineStr">
        <is>
          <t>spline value</t>
        </is>
      </c>
      <c r="G5692" s="18" t="n"/>
      <c r="H5692" s="33" t="n">
        <v>9.09</v>
      </c>
      <c r="I5692" s="33" t="n"/>
      <c r="J5692" s="33" t="n"/>
      <c r="K5692" s="34" t="n">
        <v>-0.07593895535347965</v>
      </c>
      <c r="L5692" s="35">
        <f>IF(ISNUMBER(K5692),EXP(K5692),"")</f>
        <v/>
      </c>
      <c r="M5692" s="18" t="inlineStr">
        <is>
          <t>every value from 0.01 to 30 in steps of 0.01</t>
        </is>
      </c>
      <c r="N5692" s="18" t="inlineStr">
        <is>
          <t>contents|small|distance_to_river_km</t>
        </is>
      </c>
    </row>
    <row r="5693">
      <c r="B5693" s="18" t="inlineStr">
        <is>
          <t>contents|small|distance_to_river_km|9.10</t>
        </is>
      </c>
      <c r="C5693" s="18" t="inlineStr">
        <is>
          <t>contents</t>
        </is>
      </c>
      <c r="D5693" s="18" t="inlineStr">
        <is>
          <t>small</t>
        </is>
      </c>
      <c r="E5693" s="18" t="inlineStr">
        <is>
          <t>distance_to_river_km</t>
        </is>
      </c>
      <c r="F5693" s="18" t="inlineStr">
        <is>
          <t>spline value</t>
        </is>
      </c>
      <c r="G5693" s="18" t="n"/>
      <c r="H5693" s="33" t="n">
        <v>9.1</v>
      </c>
      <c r="I5693" s="33" t="n"/>
      <c r="J5693" s="33" t="n"/>
      <c r="K5693" s="34" t="n">
        <v>-0.07614841754885497</v>
      </c>
      <c r="L5693" s="35">
        <f>IF(ISNUMBER(K5693),EXP(K5693),"")</f>
        <v/>
      </c>
      <c r="M5693" s="18" t="inlineStr">
        <is>
          <t>every value from 0.01 to 30 in steps of 0.01</t>
        </is>
      </c>
      <c r="N5693" s="18" t="inlineStr">
        <is>
          <t>contents|small|distance_to_river_km</t>
        </is>
      </c>
    </row>
    <row r="5694">
      <c r="B5694" s="18" t="inlineStr">
        <is>
          <t>contents|small|distance_to_river_km|9.11</t>
        </is>
      </c>
      <c r="C5694" s="18" t="inlineStr">
        <is>
          <t>contents</t>
        </is>
      </c>
      <c r="D5694" s="18" t="inlineStr">
        <is>
          <t>small</t>
        </is>
      </c>
      <c r="E5694" s="18" t="inlineStr">
        <is>
          <t>distance_to_river_km</t>
        </is>
      </c>
      <c r="F5694" s="18" t="inlineStr">
        <is>
          <t>spline value</t>
        </is>
      </c>
      <c r="G5694" s="18" t="n"/>
      <c r="H5694" s="33" t="n">
        <v>9.109999999999999</v>
      </c>
      <c r="I5694" s="33" t="n"/>
      <c r="J5694" s="33" t="n"/>
      <c r="K5694" s="34" t="n">
        <v>-0.07635810609555099</v>
      </c>
      <c r="L5694" s="35">
        <f>IF(ISNUMBER(K5694),EXP(K5694),"")</f>
        <v/>
      </c>
      <c r="M5694" s="18" t="inlineStr">
        <is>
          <t>every value from 0.01 to 30 in steps of 0.01</t>
        </is>
      </c>
      <c r="N5694" s="18" t="inlineStr">
        <is>
          <t>contents|small|distance_to_river_km</t>
        </is>
      </c>
    </row>
    <row r="5695">
      <c r="B5695" s="18" t="inlineStr">
        <is>
          <t>contents|small|distance_to_river_km|9.12</t>
        </is>
      </c>
      <c r="C5695" s="18" t="inlineStr">
        <is>
          <t>contents</t>
        </is>
      </c>
      <c r="D5695" s="18" t="inlineStr">
        <is>
          <t>small</t>
        </is>
      </c>
      <c r="E5695" s="18" t="inlineStr">
        <is>
          <t>distance_to_river_km</t>
        </is>
      </c>
      <c r="F5695" s="18" t="inlineStr">
        <is>
          <t>spline value</t>
        </is>
      </c>
      <c r="G5695" s="18" t="n"/>
      <c r="H5695" s="33" t="n">
        <v>9.119999999999999</v>
      </c>
      <c r="I5695" s="33" t="n"/>
      <c r="J5695" s="33" t="n"/>
      <c r="K5695" s="34" t="n">
        <v>-0.07656802071879246</v>
      </c>
      <c r="L5695" s="35">
        <f>IF(ISNUMBER(K5695),EXP(K5695),"")</f>
        <v/>
      </c>
      <c r="M5695" s="18" t="inlineStr">
        <is>
          <t>every value from 0.01 to 30 in steps of 0.01</t>
        </is>
      </c>
      <c r="N5695" s="18" t="inlineStr">
        <is>
          <t>contents|small|distance_to_river_km</t>
        </is>
      </c>
    </row>
    <row r="5696">
      <c r="B5696" s="18" t="inlineStr">
        <is>
          <t>contents|small|distance_to_river_km|9.13</t>
        </is>
      </c>
      <c r="C5696" s="18" t="inlineStr">
        <is>
          <t>contents</t>
        </is>
      </c>
      <c r="D5696" s="18" t="inlineStr">
        <is>
          <t>small</t>
        </is>
      </c>
      <c r="E5696" s="18" t="inlineStr">
        <is>
          <t>distance_to_river_km</t>
        </is>
      </c>
      <c r="F5696" s="18" t="inlineStr">
        <is>
          <t>spline value</t>
        </is>
      </c>
      <c r="G5696" s="18" t="n"/>
      <c r="H5696" s="33" t="n">
        <v>9.130000000000001</v>
      </c>
      <c r="I5696" s="33" t="n"/>
      <c r="J5696" s="33" t="n"/>
      <c r="K5696" s="34" t="n">
        <v>-0.07677816114380409</v>
      </c>
      <c r="L5696" s="35">
        <f>IF(ISNUMBER(K5696),EXP(K5696),"")</f>
        <v/>
      </c>
      <c r="M5696" s="18" t="inlineStr">
        <is>
          <t>every value from 0.01 to 30 in steps of 0.01</t>
        </is>
      </c>
      <c r="N5696" s="18" t="inlineStr">
        <is>
          <t>contents|small|distance_to_river_km</t>
        </is>
      </c>
    </row>
    <row r="5697">
      <c r="B5697" s="18" t="inlineStr">
        <is>
          <t>contents|small|distance_to_river_km|9.14</t>
        </is>
      </c>
      <c r="C5697" s="18" t="inlineStr">
        <is>
          <t>contents</t>
        </is>
      </c>
      <c r="D5697" s="18" t="inlineStr">
        <is>
          <t>small</t>
        </is>
      </c>
      <c r="E5697" s="18" t="inlineStr">
        <is>
          <t>distance_to_river_km</t>
        </is>
      </c>
      <c r="F5697" s="18" t="inlineStr">
        <is>
          <t>spline value</t>
        </is>
      </c>
      <c r="G5697" s="18" t="n"/>
      <c r="H5697" s="33" t="n">
        <v>9.140000000000001</v>
      </c>
      <c r="I5697" s="33" t="n"/>
      <c r="J5697" s="33" t="n"/>
      <c r="K5697" s="34" t="n">
        <v>-0.0769885270958106</v>
      </c>
      <c r="L5697" s="35">
        <f>IF(ISNUMBER(K5697),EXP(K5697),"")</f>
        <v/>
      </c>
      <c r="M5697" s="18" t="inlineStr">
        <is>
          <t>every value from 0.01 to 30 in steps of 0.01</t>
        </is>
      </c>
      <c r="N5697" s="18" t="inlineStr">
        <is>
          <t>contents|small|distance_to_river_km</t>
        </is>
      </c>
    </row>
    <row r="5698">
      <c r="B5698" s="18" t="inlineStr">
        <is>
          <t>contents|small|distance_to_river_km|9.15</t>
        </is>
      </c>
      <c r="C5698" s="18" t="inlineStr">
        <is>
          <t>contents</t>
        </is>
      </c>
      <c r="D5698" s="18" t="inlineStr">
        <is>
          <t>small</t>
        </is>
      </c>
      <c r="E5698" s="18" t="inlineStr">
        <is>
          <t>distance_to_river_km</t>
        </is>
      </c>
      <c r="F5698" s="18" t="inlineStr">
        <is>
          <t>spline value</t>
        </is>
      </c>
      <c r="G5698" s="18" t="n"/>
      <c r="H5698" s="33" t="n">
        <v>9.15</v>
      </c>
      <c r="I5698" s="33" t="n"/>
      <c r="J5698" s="33" t="n"/>
      <c r="K5698" s="34" t="n">
        <v>-0.07719911830003673</v>
      </c>
      <c r="L5698" s="35">
        <f>IF(ISNUMBER(K5698),EXP(K5698),"")</f>
        <v/>
      </c>
      <c r="M5698" s="18" t="inlineStr">
        <is>
          <t>every value from 0.01 to 30 in steps of 0.01</t>
        </is>
      </c>
      <c r="N5698" s="18" t="inlineStr">
        <is>
          <t>contents|small|distance_to_river_km</t>
        </is>
      </c>
    </row>
    <row r="5699">
      <c r="B5699" s="18" t="inlineStr">
        <is>
          <t>contents|small|distance_to_river_km|9.16</t>
        </is>
      </c>
      <c r="C5699" s="18" t="inlineStr">
        <is>
          <t>contents</t>
        </is>
      </c>
      <c r="D5699" s="18" t="inlineStr">
        <is>
          <t>small</t>
        </is>
      </c>
      <c r="E5699" s="18" t="inlineStr">
        <is>
          <t>distance_to_river_km</t>
        </is>
      </c>
      <c r="F5699" s="18" t="inlineStr">
        <is>
          <t>spline value</t>
        </is>
      </c>
      <c r="G5699" s="18" t="n"/>
      <c r="H5699" s="33" t="n">
        <v>9.16</v>
      </c>
      <c r="I5699" s="33" t="n"/>
      <c r="J5699" s="33" t="n"/>
      <c r="K5699" s="34" t="n">
        <v>-0.07740993448170717</v>
      </c>
      <c r="L5699" s="35">
        <f>IF(ISNUMBER(K5699),EXP(K5699),"")</f>
        <v/>
      </c>
      <c r="M5699" s="18" t="inlineStr">
        <is>
          <t>every value from 0.01 to 30 in steps of 0.01</t>
        </is>
      </c>
      <c r="N5699" s="18" t="inlineStr">
        <is>
          <t>contents|small|distance_to_river_km</t>
        </is>
      </c>
    </row>
    <row r="5700">
      <c r="B5700" s="18" t="inlineStr">
        <is>
          <t>contents|small|distance_to_river_km|9.17</t>
        </is>
      </c>
      <c r="C5700" s="18" t="inlineStr">
        <is>
          <t>contents</t>
        </is>
      </c>
      <c r="D5700" s="18" t="inlineStr">
        <is>
          <t>small</t>
        </is>
      </c>
      <c r="E5700" s="18" t="inlineStr">
        <is>
          <t>distance_to_river_km</t>
        </is>
      </c>
      <c r="F5700" s="18" t="inlineStr">
        <is>
          <t>spline value</t>
        </is>
      </c>
      <c r="G5700" s="18" t="n"/>
      <c r="H5700" s="33" t="n">
        <v>9.17</v>
      </c>
      <c r="I5700" s="33" t="n"/>
      <c r="J5700" s="33" t="n"/>
      <c r="K5700" s="34" t="n">
        <v>-0.07762097536604672</v>
      </c>
      <c r="L5700" s="35">
        <f>IF(ISNUMBER(K5700),EXP(K5700),"")</f>
        <v/>
      </c>
      <c r="M5700" s="18" t="inlineStr">
        <is>
          <t>every value from 0.01 to 30 in steps of 0.01</t>
        </is>
      </c>
      <c r="N5700" s="18" t="inlineStr">
        <is>
          <t>contents|small|distance_to_river_km</t>
        </is>
      </c>
    </row>
    <row r="5701">
      <c r="B5701" s="18" t="inlineStr">
        <is>
          <t>contents|small|distance_to_river_km|9.18</t>
        </is>
      </c>
      <c r="C5701" s="18" t="inlineStr">
        <is>
          <t>contents</t>
        </is>
      </c>
      <c r="D5701" s="18" t="inlineStr">
        <is>
          <t>small</t>
        </is>
      </c>
      <c r="E5701" s="18" t="inlineStr">
        <is>
          <t>distance_to_river_km</t>
        </is>
      </c>
      <c r="F5701" s="18" t="inlineStr">
        <is>
          <t>spline value</t>
        </is>
      </c>
      <c r="G5701" s="18" t="n"/>
      <c r="H5701" s="33" t="n">
        <v>9.18</v>
      </c>
      <c r="I5701" s="33" t="n"/>
      <c r="J5701" s="33" t="n"/>
      <c r="K5701" s="34" t="n">
        <v>-0.0778322406782801</v>
      </c>
      <c r="L5701" s="35">
        <f>IF(ISNUMBER(K5701),EXP(K5701),"")</f>
        <v/>
      </c>
      <c r="M5701" s="18" t="inlineStr">
        <is>
          <t>every value from 0.01 to 30 in steps of 0.01</t>
        </is>
      </c>
      <c r="N5701" s="18" t="inlineStr">
        <is>
          <t>contents|small|distance_to_river_km</t>
        </is>
      </c>
    </row>
    <row r="5702">
      <c r="B5702" s="18" t="inlineStr">
        <is>
          <t>contents|small|distance_to_river_km|9.19</t>
        </is>
      </c>
      <c r="C5702" s="18" t="inlineStr">
        <is>
          <t>contents</t>
        </is>
      </c>
      <c r="D5702" s="18" t="inlineStr">
        <is>
          <t>small</t>
        </is>
      </c>
      <c r="E5702" s="18" t="inlineStr">
        <is>
          <t>distance_to_river_km</t>
        </is>
      </c>
      <c r="F5702" s="18" t="inlineStr">
        <is>
          <t>spline value</t>
        </is>
      </c>
      <c r="G5702" s="18" t="n"/>
      <c r="H5702" s="33" t="n">
        <v>9.19</v>
      </c>
      <c r="I5702" s="33" t="n"/>
      <c r="J5702" s="33" t="n"/>
      <c r="K5702" s="34" t="n">
        <v>-0.078043730143632</v>
      </c>
      <c r="L5702" s="35">
        <f>IF(ISNUMBER(K5702),EXP(K5702),"")</f>
        <v/>
      </c>
      <c r="M5702" s="18" t="inlineStr">
        <is>
          <t>every value from 0.01 to 30 in steps of 0.01</t>
        </is>
      </c>
      <c r="N5702" s="18" t="inlineStr">
        <is>
          <t>contents|small|distance_to_river_km</t>
        </is>
      </c>
    </row>
    <row r="5703">
      <c r="B5703" s="18" t="inlineStr">
        <is>
          <t>contents|small|distance_to_river_km|9.20</t>
        </is>
      </c>
      <c r="C5703" s="18" t="inlineStr">
        <is>
          <t>contents</t>
        </is>
      </c>
      <c r="D5703" s="18" t="inlineStr">
        <is>
          <t>small</t>
        </is>
      </c>
      <c r="E5703" s="18" t="inlineStr">
        <is>
          <t>distance_to_river_km</t>
        </is>
      </c>
      <c r="F5703" s="18" t="inlineStr">
        <is>
          <t>spline value</t>
        </is>
      </c>
      <c r="G5703" s="18" t="n"/>
      <c r="H5703" s="33" t="n">
        <v>9.199999999999999</v>
      </c>
      <c r="I5703" s="33" t="n"/>
      <c r="J5703" s="33" t="n"/>
      <c r="K5703" s="34" t="n">
        <v>-0.07825544348732717</v>
      </c>
      <c r="L5703" s="35">
        <f>IF(ISNUMBER(K5703),EXP(K5703),"")</f>
        <v/>
      </c>
      <c r="M5703" s="18" t="inlineStr">
        <is>
          <t>every value from 0.01 to 30 in steps of 0.01</t>
        </is>
      </c>
      <c r="N5703" s="18" t="inlineStr">
        <is>
          <t>contents|small|distance_to_river_km</t>
        </is>
      </c>
    </row>
    <row r="5704">
      <c r="B5704" s="18" t="inlineStr">
        <is>
          <t>contents|small|distance_to_river_km|9.21</t>
        </is>
      </c>
      <c r="C5704" s="18" t="inlineStr">
        <is>
          <t>contents</t>
        </is>
      </c>
      <c r="D5704" s="18" t="inlineStr">
        <is>
          <t>small</t>
        </is>
      </c>
      <c r="E5704" s="18" t="inlineStr">
        <is>
          <t>distance_to_river_km</t>
        </is>
      </c>
      <c r="F5704" s="18" t="inlineStr">
        <is>
          <t>spline value</t>
        </is>
      </c>
      <c r="G5704" s="18" t="n"/>
      <c r="H5704" s="33" t="n">
        <v>9.210000000000001</v>
      </c>
      <c r="I5704" s="33" t="n"/>
      <c r="J5704" s="33" t="n"/>
      <c r="K5704" s="34" t="n">
        <v>-0.07846738043459039</v>
      </c>
      <c r="L5704" s="35">
        <f>IF(ISNUMBER(K5704),EXP(K5704),"")</f>
        <v/>
      </c>
      <c r="M5704" s="18" t="inlineStr">
        <is>
          <t>every value from 0.01 to 30 in steps of 0.01</t>
        </is>
      </c>
      <c r="N5704" s="18" t="inlineStr">
        <is>
          <t>contents|small|distance_to_river_km</t>
        </is>
      </c>
    </row>
    <row r="5705">
      <c r="B5705" s="18" t="inlineStr">
        <is>
          <t>contents|small|distance_to_river_km|9.22</t>
        </is>
      </c>
      <c r="C5705" s="18" t="inlineStr">
        <is>
          <t>contents</t>
        </is>
      </c>
      <c r="D5705" s="18" t="inlineStr">
        <is>
          <t>small</t>
        </is>
      </c>
      <c r="E5705" s="18" t="inlineStr">
        <is>
          <t>distance_to_river_km</t>
        </is>
      </c>
      <c r="F5705" s="18" t="inlineStr">
        <is>
          <t>spline value</t>
        </is>
      </c>
      <c r="G5705" s="18" t="n"/>
      <c r="H5705" s="33" t="n">
        <v>9.220000000000001</v>
      </c>
      <c r="I5705" s="33" t="n"/>
      <c r="J5705" s="33" t="n"/>
      <c r="K5705" s="34" t="n">
        <v>-0.07867954071064634</v>
      </c>
      <c r="L5705" s="35">
        <f>IF(ISNUMBER(K5705),EXP(K5705),"")</f>
        <v/>
      </c>
      <c r="M5705" s="18" t="inlineStr">
        <is>
          <t>every value from 0.01 to 30 in steps of 0.01</t>
        </is>
      </c>
      <c r="N5705" s="18" t="inlineStr">
        <is>
          <t>contents|small|distance_to_river_km</t>
        </is>
      </c>
    </row>
    <row r="5706">
      <c r="B5706" s="18" t="inlineStr">
        <is>
          <t>contents|small|distance_to_river_km|9.23</t>
        </is>
      </c>
      <c r="C5706" s="18" t="inlineStr">
        <is>
          <t>contents</t>
        </is>
      </c>
      <c r="D5706" s="18" t="inlineStr">
        <is>
          <t>small</t>
        </is>
      </c>
      <c r="E5706" s="18" t="inlineStr">
        <is>
          <t>distance_to_river_km</t>
        </is>
      </c>
      <c r="F5706" s="18" t="inlineStr">
        <is>
          <t>spline value</t>
        </is>
      </c>
      <c r="G5706" s="18" t="n"/>
      <c r="H5706" s="33" t="n">
        <v>9.23</v>
      </c>
      <c r="I5706" s="33" t="n"/>
      <c r="J5706" s="33" t="n"/>
      <c r="K5706" s="34" t="n">
        <v>-0.07889192404071974</v>
      </c>
      <c r="L5706" s="35">
        <f>IF(ISNUMBER(K5706),EXP(K5706),"")</f>
        <v/>
      </c>
      <c r="M5706" s="18" t="inlineStr">
        <is>
          <t>every value from 0.01 to 30 in steps of 0.01</t>
        </is>
      </c>
      <c r="N5706" s="18" t="inlineStr">
        <is>
          <t>contents|small|distance_to_river_km</t>
        </is>
      </c>
    </row>
    <row r="5707">
      <c r="B5707" s="18" t="inlineStr">
        <is>
          <t>contents|small|distance_to_river_km|9.24</t>
        </is>
      </c>
      <c r="C5707" s="18" t="inlineStr">
        <is>
          <t>contents</t>
        </is>
      </c>
      <c r="D5707" s="18" t="inlineStr">
        <is>
          <t>small</t>
        </is>
      </c>
      <c r="E5707" s="18" t="inlineStr">
        <is>
          <t>distance_to_river_km</t>
        </is>
      </c>
      <c r="F5707" s="18" t="inlineStr">
        <is>
          <t>spline value</t>
        </is>
      </c>
      <c r="G5707" s="18" t="n"/>
      <c r="H5707" s="33" t="n">
        <v>9.24</v>
      </c>
      <c r="I5707" s="33" t="n"/>
      <c r="J5707" s="33" t="n"/>
      <c r="K5707" s="34" t="n">
        <v>-0.07910453015003535</v>
      </c>
      <c r="L5707" s="35">
        <f>IF(ISNUMBER(K5707),EXP(K5707),"")</f>
        <v/>
      </c>
      <c r="M5707" s="18" t="inlineStr">
        <is>
          <t>every value from 0.01 to 30 in steps of 0.01</t>
        </is>
      </c>
      <c r="N5707" s="18" t="inlineStr">
        <is>
          <t>contents|small|distance_to_river_km</t>
        </is>
      </c>
    </row>
    <row r="5708">
      <c r="B5708" s="18" t="inlineStr">
        <is>
          <t>contents|small|distance_to_river_km|9.25</t>
        </is>
      </c>
      <c r="C5708" s="18" t="inlineStr">
        <is>
          <t>contents</t>
        </is>
      </c>
      <c r="D5708" s="18" t="inlineStr">
        <is>
          <t>small</t>
        </is>
      </c>
      <c r="E5708" s="18" t="inlineStr">
        <is>
          <t>distance_to_river_km</t>
        </is>
      </c>
      <c r="F5708" s="18" t="inlineStr">
        <is>
          <t>spline value</t>
        </is>
      </c>
      <c r="G5708" s="18" t="n"/>
      <c r="H5708" s="33" t="n">
        <v>9.25</v>
      </c>
      <c r="I5708" s="33" t="n"/>
      <c r="J5708" s="33" t="n"/>
      <c r="K5708" s="34" t="n">
        <v>-0.0793173587638179</v>
      </c>
      <c r="L5708" s="35">
        <f>IF(ISNUMBER(K5708),EXP(K5708),"")</f>
        <v/>
      </c>
      <c r="M5708" s="18" t="inlineStr">
        <is>
          <t>every value from 0.01 to 30 in steps of 0.01</t>
        </is>
      </c>
      <c r="N5708" s="18" t="inlineStr">
        <is>
          <t>contents|small|distance_to_river_km</t>
        </is>
      </c>
    </row>
    <row r="5709">
      <c r="B5709" s="18" t="inlineStr">
        <is>
          <t>contents|small|distance_to_river_km|9.26</t>
        </is>
      </c>
      <c r="C5709" s="18" t="inlineStr">
        <is>
          <t>contents</t>
        </is>
      </c>
      <c r="D5709" s="18" t="inlineStr">
        <is>
          <t>small</t>
        </is>
      </c>
      <c r="E5709" s="18" t="inlineStr">
        <is>
          <t>distance_to_river_km</t>
        </is>
      </c>
      <c r="F5709" s="18" t="inlineStr">
        <is>
          <t>spline value</t>
        </is>
      </c>
      <c r="G5709" s="18" t="n"/>
      <c r="H5709" s="33" t="n">
        <v>9.26</v>
      </c>
      <c r="I5709" s="33" t="n"/>
      <c r="J5709" s="33" t="n"/>
      <c r="K5709" s="34" t="n">
        <v>-0.07953040960729213</v>
      </c>
      <c r="L5709" s="35">
        <f>IF(ISNUMBER(K5709),EXP(K5709),"")</f>
        <v/>
      </c>
      <c r="M5709" s="18" t="inlineStr">
        <is>
          <t>every value from 0.01 to 30 in steps of 0.01</t>
        </is>
      </c>
      <c r="N5709" s="18" t="inlineStr">
        <is>
          <t>contents|small|distance_to_river_km</t>
        </is>
      </c>
    </row>
    <row r="5710">
      <c r="B5710" s="18" t="inlineStr">
        <is>
          <t>contents|small|distance_to_river_km|9.27</t>
        </is>
      </c>
      <c r="C5710" s="18" t="inlineStr">
        <is>
          <t>contents</t>
        </is>
      </c>
      <c r="D5710" s="18" t="inlineStr">
        <is>
          <t>small</t>
        </is>
      </c>
      <c r="E5710" s="18" t="inlineStr">
        <is>
          <t>distance_to_river_km</t>
        </is>
      </c>
      <c r="F5710" s="18" t="inlineStr">
        <is>
          <t>spline value</t>
        </is>
      </c>
      <c r="G5710" s="18" t="n"/>
      <c r="H5710" s="33" t="n">
        <v>9.27</v>
      </c>
      <c r="I5710" s="33" t="n"/>
      <c r="J5710" s="33" t="n"/>
      <c r="K5710" s="34" t="n">
        <v>-0.07974368240568272</v>
      </c>
      <c r="L5710" s="35">
        <f>IF(ISNUMBER(K5710),EXP(K5710),"")</f>
        <v/>
      </c>
      <c r="M5710" s="18" t="inlineStr">
        <is>
          <t>every value from 0.01 to 30 in steps of 0.01</t>
        </is>
      </c>
      <c r="N5710" s="18" t="inlineStr">
        <is>
          <t>contents|small|distance_to_river_km</t>
        </is>
      </c>
    </row>
    <row r="5711">
      <c r="B5711" s="18" t="inlineStr">
        <is>
          <t>contents|small|distance_to_river_km|9.28</t>
        </is>
      </c>
      <c r="C5711" s="18" t="inlineStr">
        <is>
          <t>contents</t>
        </is>
      </c>
      <c r="D5711" s="18" t="inlineStr">
        <is>
          <t>small</t>
        </is>
      </c>
      <c r="E5711" s="18" t="inlineStr">
        <is>
          <t>distance_to_river_km</t>
        </is>
      </c>
      <c r="F5711" s="18" t="inlineStr">
        <is>
          <t>spline value</t>
        </is>
      </c>
      <c r="G5711" s="18" t="n"/>
      <c r="H5711" s="33" t="n">
        <v>9.279999999999999</v>
      </c>
      <c r="I5711" s="33" t="n"/>
      <c r="J5711" s="33" t="n"/>
      <c r="K5711" s="34" t="n">
        <v>-0.07995717688421444</v>
      </c>
      <c r="L5711" s="35">
        <f>IF(ISNUMBER(K5711),EXP(K5711),"")</f>
        <v/>
      </c>
      <c r="M5711" s="18" t="inlineStr">
        <is>
          <t>every value from 0.01 to 30 in steps of 0.01</t>
        </is>
      </c>
      <c r="N5711" s="18" t="inlineStr">
        <is>
          <t>contents|small|distance_to_river_km</t>
        </is>
      </c>
    </row>
    <row r="5712">
      <c r="B5712" s="18" t="inlineStr">
        <is>
          <t>contents|small|distance_to_river_km|9.29</t>
        </is>
      </c>
      <c r="C5712" s="18" t="inlineStr">
        <is>
          <t>contents</t>
        </is>
      </c>
      <c r="D5712" s="18" t="inlineStr">
        <is>
          <t>small</t>
        </is>
      </c>
      <c r="E5712" s="18" t="inlineStr">
        <is>
          <t>distance_to_river_km</t>
        </is>
      </c>
      <c r="F5712" s="18" t="inlineStr">
        <is>
          <t>spline value</t>
        </is>
      </c>
      <c r="G5712" s="18" t="n"/>
      <c r="H5712" s="33" t="n">
        <v>9.289999999999999</v>
      </c>
      <c r="I5712" s="33" t="n"/>
      <c r="J5712" s="33" t="n"/>
      <c r="K5712" s="34" t="n">
        <v>-0.08017089276811208</v>
      </c>
      <c r="L5712" s="35">
        <f>IF(ISNUMBER(K5712),EXP(K5712),"")</f>
        <v/>
      </c>
      <c r="M5712" s="18" t="inlineStr">
        <is>
          <t>every value from 0.01 to 30 in steps of 0.01</t>
        </is>
      </c>
      <c r="N5712" s="18" t="inlineStr">
        <is>
          <t>contents|small|distance_to_river_km</t>
        </is>
      </c>
    </row>
    <row r="5713">
      <c r="B5713" s="18" t="inlineStr">
        <is>
          <t>contents|small|distance_to_river_km|9.30</t>
        </is>
      </c>
      <c r="C5713" s="18" t="inlineStr">
        <is>
          <t>contents</t>
        </is>
      </c>
      <c r="D5713" s="18" t="inlineStr">
        <is>
          <t>small</t>
        </is>
      </c>
      <c r="E5713" s="18" t="inlineStr">
        <is>
          <t>distance_to_river_km</t>
        </is>
      </c>
      <c r="F5713" s="18" t="inlineStr">
        <is>
          <t>spline value</t>
        </is>
      </c>
      <c r="G5713" s="18" t="n"/>
      <c r="H5713" s="33" t="n">
        <v>9.300000000000001</v>
      </c>
      <c r="I5713" s="33" t="n"/>
      <c r="J5713" s="33" t="n"/>
      <c r="K5713" s="34" t="n">
        <v>-0.08038482978260031</v>
      </c>
      <c r="L5713" s="35">
        <f>IF(ISNUMBER(K5713),EXP(K5713),"")</f>
        <v/>
      </c>
      <c r="M5713" s="18" t="inlineStr">
        <is>
          <t>every value from 0.01 to 30 in steps of 0.01</t>
        </is>
      </c>
      <c r="N5713" s="18" t="inlineStr">
        <is>
          <t>contents|small|distance_to_river_km</t>
        </is>
      </c>
    </row>
    <row r="5714">
      <c r="B5714" s="18" t="inlineStr">
        <is>
          <t>contents|small|distance_to_river_km|9.31</t>
        </is>
      </c>
      <c r="C5714" s="18" t="inlineStr">
        <is>
          <t>contents</t>
        </is>
      </c>
      <c r="D5714" s="18" t="inlineStr">
        <is>
          <t>small</t>
        </is>
      </c>
      <c r="E5714" s="18" t="inlineStr">
        <is>
          <t>distance_to_river_km</t>
        </is>
      </c>
      <c r="F5714" s="18" t="inlineStr">
        <is>
          <t>spline value</t>
        </is>
      </c>
      <c r="G5714" s="18" t="n"/>
      <c r="H5714" s="33" t="n">
        <v>9.31</v>
      </c>
      <c r="I5714" s="33" t="n"/>
      <c r="J5714" s="33" t="n"/>
      <c r="K5714" s="34" t="n">
        <v>-0.08059898765290384</v>
      </c>
      <c r="L5714" s="35">
        <f>IF(ISNUMBER(K5714),EXP(K5714),"")</f>
        <v/>
      </c>
      <c r="M5714" s="18" t="inlineStr">
        <is>
          <t>every value from 0.01 to 30 in steps of 0.01</t>
        </is>
      </c>
      <c r="N5714" s="18" t="inlineStr">
        <is>
          <t>contents|small|distance_to_river_km</t>
        </is>
      </c>
    </row>
    <row r="5715">
      <c r="B5715" s="18" t="inlineStr">
        <is>
          <t>contents|small|distance_to_river_km|9.32</t>
        </is>
      </c>
      <c r="C5715" s="18" t="inlineStr">
        <is>
          <t>contents</t>
        </is>
      </c>
      <c r="D5715" s="18" t="inlineStr">
        <is>
          <t>small</t>
        </is>
      </c>
      <c r="E5715" s="18" t="inlineStr">
        <is>
          <t>distance_to_river_km</t>
        </is>
      </c>
      <c r="F5715" s="18" t="inlineStr">
        <is>
          <t>spline value</t>
        </is>
      </c>
      <c r="G5715" s="18" t="n"/>
      <c r="H5715" s="33" t="n">
        <v>9.32</v>
      </c>
      <c r="I5715" s="33" t="n"/>
      <c r="J5715" s="33" t="n"/>
      <c r="K5715" s="34" t="n">
        <v>-0.08081336610424741</v>
      </c>
      <c r="L5715" s="35">
        <f>IF(ISNUMBER(K5715),EXP(K5715),"")</f>
        <v/>
      </c>
      <c r="M5715" s="18" t="inlineStr">
        <is>
          <t>every value from 0.01 to 30 in steps of 0.01</t>
        </is>
      </c>
      <c r="N5715" s="18" t="inlineStr">
        <is>
          <t>contents|small|distance_to_river_km</t>
        </is>
      </c>
    </row>
    <row r="5716">
      <c r="B5716" s="18" t="inlineStr">
        <is>
          <t>contents|small|distance_to_river_km|9.33</t>
        </is>
      </c>
      <c r="C5716" s="18" t="inlineStr">
        <is>
          <t>contents</t>
        </is>
      </c>
      <c r="D5716" s="18" t="inlineStr">
        <is>
          <t>small</t>
        </is>
      </c>
      <c r="E5716" s="18" t="inlineStr">
        <is>
          <t>distance_to_river_km</t>
        </is>
      </c>
      <c r="F5716" s="18" t="inlineStr">
        <is>
          <t>spline value</t>
        </is>
      </c>
      <c r="G5716" s="18" t="n"/>
      <c r="H5716" s="33" t="n">
        <v>9.33</v>
      </c>
      <c r="I5716" s="33" t="n"/>
      <c r="J5716" s="33" t="n"/>
      <c r="K5716" s="34" t="n">
        <v>-0.08102796486185579</v>
      </c>
      <c r="L5716" s="35">
        <f>IF(ISNUMBER(K5716),EXP(K5716),"")</f>
        <v/>
      </c>
      <c r="M5716" s="18" t="inlineStr">
        <is>
          <t>every value from 0.01 to 30 in steps of 0.01</t>
        </is>
      </c>
      <c r="N5716" s="18" t="inlineStr">
        <is>
          <t>contents|small|distance_to_river_km</t>
        </is>
      </c>
    </row>
    <row r="5717">
      <c r="B5717" s="18" t="inlineStr">
        <is>
          <t>contents|small|distance_to_river_km|9.34</t>
        </is>
      </c>
      <c r="C5717" s="18" t="inlineStr">
        <is>
          <t>contents</t>
        </is>
      </c>
      <c r="D5717" s="18" t="inlineStr">
        <is>
          <t>small</t>
        </is>
      </c>
      <c r="E5717" s="18" t="inlineStr">
        <is>
          <t>distance_to_river_km</t>
        </is>
      </c>
      <c r="F5717" s="18" t="inlineStr">
        <is>
          <t>spline value</t>
        </is>
      </c>
      <c r="G5717" s="18" t="n"/>
      <c r="H5717" s="33" t="n">
        <v>9.34</v>
      </c>
      <c r="I5717" s="33" t="n"/>
      <c r="J5717" s="33" t="n"/>
      <c r="K5717" s="34" t="n">
        <v>-0.08124278365095368</v>
      </c>
      <c r="L5717" s="35">
        <f>IF(ISNUMBER(K5717),EXP(K5717),"")</f>
        <v/>
      </c>
      <c r="M5717" s="18" t="inlineStr">
        <is>
          <t>every value from 0.01 to 30 in steps of 0.01</t>
        </is>
      </c>
      <c r="N5717" s="18" t="inlineStr">
        <is>
          <t>contents|small|distance_to_river_km</t>
        </is>
      </c>
    </row>
    <row r="5718">
      <c r="B5718" s="18" t="inlineStr">
        <is>
          <t>contents|small|distance_to_river_km|9.35</t>
        </is>
      </c>
      <c r="C5718" s="18" t="inlineStr">
        <is>
          <t>contents</t>
        </is>
      </c>
      <c r="D5718" s="18" t="inlineStr">
        <is>
          <t>small</t>
        </is>
      </c>
      <c r="E5718" s="18" t="inlineStr">
        <is>
          <t>distance_to_river_km</t>
        </is>
      </c>
      <c r="F5718" s="18" t="inlineStr">
        <is>
          <t>spline value</t>
        </is>
      </c>
      <c r="G5718" s="18" t="n"/>
      <c r="H5718" s="33" t="n">
        <v>9.35</v>
      </c>
      <c r="I5718" s="33" t="n"/>
      <c r="J5718" s="33" t="n"/>
      <c r="K5718" s="34" t="n">
        <v>-0.08145782219676583</v>
      </c>
      <c r="L5718" s="35">
        <f>IF(ISNUMBER(K5718),EXP(K5718),"")</f>
        <v/>
      </c>
      <c r="M5718" s="18" t="inlineStr">
        <is>
          <t>every value from 0.01 to 30 in steps of 0.01</t>
        </is>
      </c>
      <c r="N5718" s="18" t="inlineStr">
        <is>
          <t>contents|small|distance_to_river_km</t>
        </is>
      </c>
    </row>
    <row r="5719">
      <c r="B5719" s="18" t="inlineStr">
        <is>
          <t>contents|small|distance_to_river_km|9.36</t>
        </is>
      </c>
      <c r="C5719" s="18" t="inlineStr">
        <is>
          <t>contents</t>
        </is>
      </c>
      <c r="D5719" s="18" t="inlineStr">
        <is>
          <t>small</t>
        </is>
      </c>
      <c r="E5719" s="18" t="inlineStr">
        <is>
          <t>distance_to_river_km</t>
        </is>
      </c>
      <c r="F5719" s="18" t="inlineStr">
        <is>
          <t>spline value</t>
        </is>
      </c>
      <c r="G5719" s="18" t="n"/>
      <c r="H5719" s="33" t="n">
        <v>9.359999999999999</v>
      </c>
      <c r="I5719" s="33" t="n"/>
      <c r="J5719" s="33" t="n"/>
      <c r="K5719" s="34" t="n">
        <v>-0.08167308022451696</v>
      </c>
      <c r="L5719" s="35">
        <f>IF(ISNUMBER(K5719),EXP(K5719),"")</f>
        <v/>
      </c>
      <c r="M5719" s="18" t="inlineStr">
        <is>
          <t>every value from 0.01 to 30 in steps of 0.01</t>
        </is>
      </c>
      <c r="N5719" s="18" t="inlineStr">
        <is>
          <t>contents|small|distance_to_river_km</t>
        </is>
      </c>
    </row>
    <row r="5720">
      <c r="B5720" s="18" t="inlineStr">
        <is>
          <t>contents|small|distance_to_river_km|9.37</t>
        </is>
      </c>
      <c r="C5720" s="18" t="inlineStr">
        <is>
          <t>contents</t>
        </is>
      </c>
      <c r="D5720" s="18" t="inlineStr">
        <is>
          <t>small</t>
        </is>
      </c>
      <c r="E5720" s="18" t="inlineStr">
        <is>
          <t>distance_to_river_km</t>
        </is>
      </c>
      <c r="F5720" s="18" t="inlineStr">
        <is>
          <t>spline value</t>
        </is>
      </c>
      <c r="G5720" s="18" t="n"/>
      <c r="H5720" s="33" t="n">
        <v>9.369999999999999</v>
      </c>
      <c r="I5720" s="33" t="n"/>
      <c r="J5720" s="33" t="n"/>
      <c r="K5720" s="34" t="n">
        <v>-0.0818885574594318</v>
      </c>
      <c r="L5720" s="35">
        <f>IF(ISNUMBER(K5720),EXP(K5720),"")</f>
        <v/>
      </c>
      <c r="M5720" s="18" t="inlineStr">
        <is>
          <t>every value from 0.01 to 30 in steps of 0.01</t>
        </is>
      </c>
      <c r="N5720" s="18" t="inlineStr">
        <is>
          <t>contents|small|distance_to_river_km</t>
        </is>
      </c>
    </row>
    <row r="5721">
      <c r="B5721" s="18" t="inlineStr">
        <is>
          <t>contents|small|distance_to_river_km|9.38</t>
        </is>
      </c>
      <c r="C5721" s="18" t="inlineStr">
        <is>
          <t>contents</t>
        </is>
      </c>
      <c r="D5721" s="18" t="inlineStr">
        <is>
          <t>small</t>
        </is>
      </c>
      <c r="E5721" s="18" t="inlineStr">
        <is>
          <t>distance_to_river_km</t>
        </is>
      </c>
      <c r="F5721" s="18" t="inlineStr">
        <is>
          <t>spline value</t>
        </is>
      </c>
      <c r="G5721" s="18" t="n"/>
      <c r="H5721" s="33" t="n">
        <v>9.380000000000001</v>
      </c>
      <c r="I5721" s="33" t="n"/>
      <c r="J5721" s="33" t="n"/>
      <c r="K5721" s="34" t="n">
        <v>-0.08210425362673514</v>
      </c>
      <c r="L5721" s="35">
        <f>IF(ISNUMBER(K5721),EXP(K5721),"")</f>
        <v/>
      </c>
      <c r="M5721" s="18" t="inlineStr">
        <is>
          <t>every value from 0.01 to 30 in steps of 0.01</t>
        </is>
      </c>
      <c r="N5721" s="18" t="inlineStr">
        <is>
          <t>contents|small|distance_to_river_km</t>
        </is>
      </c>
    </row>
    <row r="5722">
      <c r="B5722" s="18" t="inlineStr">
        <is>
          <t>contents|small|distance_to_river_km|9.39</t>
        </is>
      </c>
      <c r="C5722" s="18" t="inlineStr">
        <is>
          <t>contents</t>
        </is>
      </c>
      <c r="D5722" s="18" t="inlineStr">
        <is>
          <t>small</t>
        </is>
      </c>
      <c r="E5722" s="18" t="inlineStr">
        <is>
          <t>distance_to_river_km</t>
        </is>
      </c>
      <c r="F5722" s="18" t="inlineStr">
        <is>
          <t>spline value</t>
        </is>
      </c>
      <c r="G5722" s="18" t="n"/>
      <c r="H5722" s="33" t="n">
        <v>9.390000000000001</v>
      </c>
      <c r="I5722" s="33" t="n"/>
      <c r="J5722" s="33" t="n"/>
      <c r="K5722" s="34" t="n">
        <v>-0.08232016845165162</v>
      </c>
      <c r="L5722" s="35">
        <f>IF(ISNUMBER(K5722),EXP(K5722),"")</f>
        <v/>
      </c>
      <c r="M5722" s="18" t="inlineStr">
        <is>
          <t>every value from 0.01 to 30 in steps of 0.01</t>
        </is>
      </c>
      <c r="N5722" s="18" t="inlineStr">
        <is>
          <t>contents|small|distance_to_river_km</t>
        </is>
      </c>
    </row>
    <row r="5723">
      <c r="B5723" s="18" t="inlineStr">
        <is>
          <t>contents|small|distance_to_river_km|9.40</t>
        </is>
      </c>
      <c r="C5723" s="18" t="inlineStr">
        <is>
          <t>contents</t>
        </is>
      </c>
      <c r="D5723" s="18" t="inlineStr">
        <is>
          <t>small</t>
        </is>
      </c>
      <c r="E5723" s="18" t="inlineStr">
        <is>
          <t>distance_to_river_km</t>
        </is>
      </c>
      <c r="F5723" s="18" t="inlineStr">
        <is>
          <t>spline value</t>
        </is>
      </c>
      <c r="G5723" s="18" t="n"/>
      <c r="H5723" s="33" t="n">
        <v>9.4</v>
      </c>
      <c r="I5723" s="33" t="n"/>
      <c r="J5723" s="33" t="n"/>
      <c r="K5723" s="34" t="n">
        <v>-0.08253630165940601</v>
      </c>
      <c r="L5723" s="35">
        <f>IF(ISNUMBER(K5723),EXP(K5723),"")</f>
        <v/>
      </c>
      <c r="M5723" s="18" t="inlineStr">
        <is>
          <t>every value from 0.01 to 30 in steps of 0.01</t>
        </is>
      </c>
      <c r="N5723" s="18" t="inlineStr">
        <is>
          <t>contents|small|distance_to_river_km</t>
        </is>
      </c>
    </row>
    <row r="5724">
      <c r="B5724" s="18" t="inlineStr">
        <is>
          <t>contents|small|distance_to_river_km|9.41</t>
        </is>
      </c>
      <c r="C5724" s="18" t="inlineStr">
        <is>
          <t>contents</t>
        </is>
      </c>
      <c r="D5724" s="18" t="inlineStr">
        <is>
          <t>small</t>
        </is>
      </c>
      <c r="E5724" s="18" t="inlineStr">
        <is>
          <t>distance_to_river_km</t>
        </is>
      </c>
      <c r="F5724" s="18" t="inlineStr">
        <is>
          <t>spline value</t>
        </is>
      </c>
      <c r="G5724" s="18" t="n"/>
      <c r="H5724" s="33" t="n">
        <v>9.41</v>
      </c>
      <c r="I5724" s="33" t="n"/>
      <c r="J5724" s="33" t="n"/>
      <c r="K5724" s="34" t="n">
        <v>-0.08275265297522304</v>
      </c>
      <c r="L5724" s="35">
        <f>IF(ISNUMBER(K5724),EXP(K5724),"")</f>
        <v/>
      </c>
      <c r="M5724" s="18" t="inlineStr">
        <is>
          <t>every value from 0.01 to 30 in steps of 0.01</t>
        </is>
      </c>
      <c r="N5724" s="18" t="inlineStr">
        <is>
          <t>contents|small|distance_to_river_km</t>
        </is>
      </c>
    </row>
    <row r="5725">
      <c r="B5725" s="18" t="inlineStr">
        <is>
          <t>contents|small|distance_to_river_km|9.42</t>
        </is>
      </c>
      <c r="C5725" s="18" t="inlineStr">
        <is>
          <t>contents</t>
        </is>
      </c>
      <c r="D5725" s="18" t="inlineStr">
        <is>
          <t>small</t>
        </is>
      </c>
      <c r="E5725" s="18" t="inlineStr">
        <is>
          <t>distance_to_river_km</t>
        </is>
      </c>
      <c r="F5725" s="18" t="inlineStr">
        <is>
          <t>spline value</t>
        </is>
      </c>
      <c r="G5725" s="18" t="n"/>
      <c r="H5725" s="33" t="n">
        <v>9.42</v>
      </c>
      <c r="I5725" s="33" t="n"/>
      <c r="J5725" s="33" t="n"/>
      <c r="K5725" s="34" t="n">
        <v>-0.08296922212432746</v>
      </c>
      <c r="L5725" s="35">
        <f>IF(ISNUMBER(K5725),EXP(K5725),"")</f>
        <v/>
      </c>
      <c r="M5725" s="18" t="inlineStr">
        <is>
          <t>every value from 0.01 to 30 in steps of 0.01</t>
        </is>
      </c>
      <c r="N5725" s="18" t="inlineStr">
        <is>
          <t>contents|small|distance_to_river_km</t>
        </is>
      </c>
    </row>
    <row r="5726">
      <c r="B5726" s="18" t="inlineStr">
        <is>
          <t>contents|small|distance_to_river_km|9.43</t>
        </is>
      </c>
      <c r="C5726" s="18" t="inlineStr">
        <is>
          <t>contents</t>
        </is>
      </c>
      <c r="D5726" s="18" t="inlineStr">
        <is>
          <t>small</t>
        </is>
      </c>
      <c r="E5726" s="18" t="inlineStr">
        <is>
          <t>distance_to_river_km</t>
        </is>
      </c>
      <c r="F5726" s="18" t="inlineStr">
        <is>
          <t>spline value</t>
        </is>
      </c>
      <c r="G5726" s="18" t="n"/>
      <c r="H5726" s="33" t="n">
        <v>9.43</v>
      </c>
      <c r="I5726" s="33" t="n"/>
      <c r="J5726" s="33" t="n"/>
      <c r="K5726" s="34" t="n">
        <v>-0.08318600883194398</v>
      </c>
      <c r="L5726" s="35">
        <f>IF(ISNUMBER(K5726),EXP(K5726),"")</f>
        <v/>
      </c>
      <c r="M5726" s="18" t="inlineStr">
        <is>
          <t>every value from 0.01 to 30 in steps of 0.01</t>
        </is>
      </c>
      <c r="N5726" s="18" t="inlineStr">
        <is>
          <t>contents|small|distance_to_river_km</t>
        </is>
      </c>
    </row>
    <row r="5727">
      <c r="B5727" s="18" t="inlineStr">
        <is>
          <t>contents|small|distance_to_river_km|9.44</t>
        </is>
      </c>
      <c r="C5727" s="18" t="inlineStr">
        <is>
          <t>contents</t>
        </is>
      </c>
      <c r="D5727" s="18" t="inlineStr">
        <is>
          <t>small</t>
        </is>
      </c>
      <c r="E5727" s="18" t="inlineStr">
        <is>
          <t>distance_to_river_km</t>
        </is>
      </c>
      <c r="F5727" s="18" t="inlineStr">
        <is>
          <t>spline value</t>
        </is>
      </c>
      <c r="G5727" s="18" t="n"/>
      <c r="H5727" s="33" t="n">
        <v>9.44</v>
      </c>
      <c r="I5727" s="33" t="n"/>
      <c r="J5727" s="33" t="n"/>
      <c r="K5727" s="34" t="n">
        <v>-0.08340301282329733</v>
      </c>
      <c r="L5727" s="35">
        <f>IF(ISNUMBER(K5727),EXP(K5727),"")</f>
        <v/>
      </c>
      <c r="M5727" s="18" t="inlineStr">
        <is>
          <t>every value from 0.01 to 30 in steps of 0.01</t>
        </is>
      </c>
      <c r="N5727" s="18" t="inlineStr">
        <is>
          <t>contents|small|distance_to_river_km</t>
        </is>
      </c>
    </row>
    <row r="5728">
      <c r="B5728" s="18" t="inlineStr">
        <is>
          <t>contents|small|distance_to_river_km|9.45</t>
        </is>
      </c>
      <c r="C5728" s="18" t="inlineStr">
        <is>
          <t>contents</t>
        </is>
      </c>
      <c r="D5728" s="18" t="inlineStr">
        <is>
          <t>small</t>
        </is>
      </c>
      <c r="E5728" s="18" t="inlineStr">
        <is>
          <t>distance_to_river_km</t>
        </is>
      </c>
      <c r="F5728" s="18" t="inlineStr">
        <is>
          <t>spline value</t>
        </is>
      </c>
      <c r="G5728" s="18" t="n"/>
      <c r="H5728" s="33" t="n">
        <v>9.449999999999999</v>
      </c>
      <c r="I5728" s="33" t="n"/>
      <c r="J5728" s="33" t="n"/>
      <c r="K5728" s="34" t="n">
        <v>-0.08362023382361225</v>
      </c>
      <c r="L5728" s="35">
        <f>IF(ISNUMBER(K5728),EXP(K5728),"")</f>
        <v/>
      </c>
      <c r="M5728" s="18" t="inlineStr">
        <is>
          <t>every value from 0.01 to 30 in steps of 0.01</t>
        </is>
      </c>
      <c r="N5728" s="18" t="inlineStr">
        <is>
          <t>contents|small|distance_to_river_km</t>
        </is>
      </c>
    </row>
    <row r="5729">
      <c r="B5729" s="18" t="inlineStr">
        <is>
          <t>contents|small|distance_to_river_km|9.46</t>
        </is>
      </c>
      <c r="C5729" s="18" t="inlineStr">
        <is>
          <t>contents</t>
        </is>
      </c>
      <c r="D5729" s="18" t="inlineStr">
        <is>
          <t>small</t>
        </is>
      </c>
      <c r="E5729" s="18" t="inlineStr">
        <is>
          <t>distance_to_river_km</t>
        </is>
      </c>
      <c r="F5729" s="18" t="inlineStr">
        <is>
          <t>spline value</t>
        </is>
      </c>
      <c r="G5729" s="18" t="n"/>
      <c r="H5729" s="33" t="n">
        <v>9.460000000000001</v>
      </c>
      <c r="I5729" s="33" t="n"/>
      <c r="J5729" s="33" t="n"/>
      <c r="K5729" s="34" t="n">
        <v>-0.08383767155811352</v>
      </c>
      <c r="L5729" s="35">
        <f>IF(ISNUMBER(K5729),EXP(K5729),"")</f>
        <v/>
      </c>
      <c r="M5729" s="18" t="inlineStr">
        <is>
          <t>every value from 0.01 to 30 in steps of 0.01</t>
        </is>
      </c>
      <c r="N5729" s="18" t="inlineStr">
        <is>
          <t>contents|small|distance_to_river_km</t>
        </is>
      </c>
    </row>
    <row r="5730">
      <c r="B5730" s="18" t="inlineStr">
        <is>
          <t>contents|small|distance_to_river_km|9.47</t>
        </is>
      </c>
      <c r="C5730" s="18" t="inlineStr">
        <is>
          <t>contents</t>
        </is>
      </c>
      <c r="D5730" s="18" t="inlineStr">
        <is>
          <t>small</t>
        </is>
      </c>
      <c r="E5730" s="18" t="inlineStr">
        <is>
          <t>distance_to_river_km</t>
        </is>
      </c>
      <c r="F5730" s="18" t="inlineStr">
        <is>
          <t>spline value</t>
        </is>
      </c>
      <c r="G5730" s="18" t="n"/>
      <c r="H5730" s="33" t="n">
        <v>9.470000000000001</v>
      </c>
      <c r="I5730" s="33" t="n"/>
      <c r="J5730" s="33" t="n"/>
      <c r="K5730" s="34" t="n">
        <v>-0.08405532575202578</v>
      </c>
      <c r="L5730" s="35">
        <f>IF(ISNUMBER(K5730),EXP(K5730),"")</f>
        <v/>
      </c>
      <c r="M5730" s="18" t="inlineStr">
        <is>
          <t>every value from 0.01 to 30 in steps of 0.01</t>
        </is>
      </c>
      <c r="N5730" s="18" t="inlineStr">
        <is>
          <t>contents|small|distance_to_river_km</t>
        </is>
      </c>
    </row>
    <row r="5731">
      <c r="B5731" s="18" t="inlineStr">
        <is>
          <t>contents|small|distance_to_river_km|9.48</t>
        </is>
      </c>
      <c r="C5731" s="18" t="inlineStr">
        <is>
          <t>contents</t>
        </is>
      </c>
      <c r="D5731" s="18" t="inlineStr">
        <is>
          <t>small</t>
        </is>
      </c>
      <c r="E5731" s="18" t="inlineStr">
        <is>
          <t>distance_to_river_km</t>
        </is>
      </c>
      <c r="F5731" s="18" t="inlineStr">
        <is>
          <t>spline value</t>
        </is>
      </c>
      <c r="G5731" s="18" t="n"/>
      <c r="H5731" s="33" t="n">
        <v>9.48</v>
      </c>
      <c r="I5731" s="33" t="n"/>
      <c r="J5731" s="33" t="n"/>
      <c r="K5731" s="34" t="n">
        <v>-0.08427319613057378</v>
      </c>
      <c r="L5731" s="35">
        <f>IF(ISNUMBER(K5731),EXP(K5731),"")</f>
        <v/>
      </c>
      <c r="M5731" s="18" t="inlineStr">
        <is>
          <t>every value from 0.01 to 30 in steps of 0.01</t>
        </is>
      </c>
      <c r="N5731" s="18" t="inlineStr">
        <is>
          <t>contents|small|distance_to_river_km</t>
        </is>
      </c>
    </row>
    <row r="5732">
      <c r="B5732" s="18" t="inlineStr">
        <is>
          <t>contents|small|distance_to_river_km|9.49</t>
        </is>
      </c>
      <c r="C5732" s="18" t="inlineStr">
        <is>
          <t>contents</t>
        </is>
      </c>
      <c r="D5732" s="18" t="inlineStr">
        <is>
          <t>small</t>
        </is>
      </c>
      <c r="E5732" s="18" t="inlineStr">
        <is>
          <t>distance_to_river_km</t>
        </is>
      </c>
      <c r="F5732" s="18" t="inlineStr">
        <is>
          <t>spline value</t>
        </is>
      </c>
      <c r="G5732" s="18" t="n"/>
      <c r="H5732" s="33" t="n">
        <v>9.49</v>
      </c>
      <c r="I5732" s="33" t="n"/>
      <c r="J5732" s="33" t="n"/>
      <c r="K5732" s="34" t="n">
        <v>-0.08449128241898232</v>
      </c>
      <c r="L5732" s="35">
        <f>IF(ISNUMBER(K5732),EXP(K5732),"")</f>
        <v/>
      </c>
      <c r="M5732" s="18" t="inlineStr">
        <is>
          <t>every value from 0.01 to 30 in steps of 0.01</t>
        </is>
      </c>
      <c r="N5732" s="18" t="inlineStr">
        <is>
          <t>contents|small|distance_to_river_km</t>
        </is>
      </c>
    </row>
    <row r="5733">
      <c r="B5733" s="18" t="inlineStr">
        <is>
          <t>contents|small|distance_to_river_km|9.50</t>
        </is>
      </c>
      <c r="C5733" s="18" t="inlineStr">
        <is>
          <t>contents</t>
        </is>
      </c>
      <c r="D5733" s="18" t="inlineStr">
        <is>
          <t>small</t>
        </is>
      </c>
      <c r="E5733" s="18" t="inlineStr">
        <is>
          <t>distance_to_river_km</t>
        </is>
      </c>
      <c r="F5733" s="18" t="inlineStr">
        <is>
          <t>spline value</t>
        </is>
      </c>
      <c r="G5733" s="18" t="n"/>
      <c r="H5733" s="33" t="n">
        <v>9.5</v>
      </c>
      <c r="I5733" s="33" t="n"/>
      <c r="J5733" s="33" t="n"/>
      <c r="K5733" s="34" t="n">
        <v>-0.08470958434247608</v>
      </c>
      <c r="L5733" s="35">
        <f>IF(ISNUMBER(K5733),EXP(K5733),"")</f>
        <v/>
      </c>
      <c r="M5733" s="18" t="inlineStr">
        <is>
          <t>every value from 0.01 to 30 in steps of 0.01</t>
        </is>
      </c>
      <c r="N5733" s="18" t="inlineStr">
        <is>
          <t>contents|small|distance_to_river_km</t>
        </is>
      </c>
    </row>
    <row r="5734">
      <c r="B5734" s="18" t="inlineStr">
        <is>
          <t>contents|small|distance_to_river_km|9.51</t>
        </is>
      </c>
      <c r="C5734" s="18" t="inlineStr">
        <is>
          <t>contents</t>
        </is>
      </c>
      <c r="D5734" s="18" t="inlineStr">
        <is>
          <t>small</t>
        </is>
      </c>
      <c r="E5734" s="18" t="inlineStr">
        <is>
          <t>distance_to_river_km</t>
        </is>
      </c>
      <c r="F5734" s="18" t="inlineStr">
        <is>
          <t>spline value</t>
        </is>
      </c>
      <c r="G5734" s="18" t="n"/>
      <c r="H5734" s="33" t="n">
        <v>9.51</v>
      </c>
      <c r="I5734" s="33" t="n"/>
      <c r="J5734" s="33" t="n"/>
      <c r="K5734" s="34" t="n">
        <v>-0.08492810162627978</v>
      </c>
      <c r="L5734" s="35">
        <f>IF(ISNUMBER(K5734),EXP(K5734),"")</f>
        <v/>
      </c>
      <c r="M5734" s="18" t="inlineStr">
        <is>
          <t>every value from 0.01 to 30 in steps of 0.01</t>
        </is>
      </c>
      <c r="N5734" s="18" t="inlineStr">
        <is>
          <t>contents|small|distance_to_river_km</t>
        </is>
      </c>
    </row>
    <row r="5735">
      <c r="B5735" s="18" t="inlineStr">
        <is>
          <t>contents|small|distance_to_river_km|9.52</t>
        </is>
      </c>
      <c r="C5735" s="18" t="inlineStr">
        <is>
          <t>contents</t>
        </is>
      </c>
      <c r="D5735" s="18" t="inlineStr">
        <is>
          <t>small</t>
        </is>
      </c>
      <c r="E5735" s="18" t="inlineStr">
        <is>
          <t>distance_to_river_km</t>
        </is>
      </c>
      <c r="F5735" s="18" t="inlineStr">
        <is>
          <t>spline value</t>
        </is>
      </c>
      <c r="G5735" s="18" t="n"/>
      <c r="H5735" s="33" t="n">
        <v>9.52</v>
      </c>
      <c r="I5735" s="33" t="n"/>
      <c r="J5735" s="33" t="n"/>
      <c r="K5735" s="34" t="n">
        <v>-0.08514683399561819</v>
      </c>
      <c r="L5735" s="35">
        <f>IF(ISNUMBER(K5735),EXP(K5735),"")</f>
        <v/>
      </c>
      <c r="M5735" s="18" t="inlineStr">
        <is>
          <t>every value from 0.01 to 30 in steps of 0.01</t>
        </is>
      </c>
      <c r="N5735" s="18" t="inlineStr">
        <is>
          <t>contents|small|distance_to_river_km</t>
        </is>
      </c>
    </row>
    <row r="5736">
      <c r="B5736" s="18" t="inlineStr">
        <is>
          <t>contents|small|distance_to_river_km|9.53</t>
        </is>
      </c>
      <c r="C5736" s="18" t="inlineStr">
        <is>
          <t>contents</t>
        </is>
      </c>
      <c r="D5736" s="18" t="inlineStr">
        <is>
          <t>small</t>
        </is>
      </c>
      <c r="E5736" s="18" t="inlineStr">
        <is>
          <t>distance_to_river_km</t>
        </is>
      </c>
      <c r="F5736" s="18" t="inlineStr">
        <is>
          <t>spline value</t>
        </is>
      </c>
      <c r="G5736" s="18" t="n"/>
      <c r="H5736" s="33" t="n">
        <v>9.529999999999999</v>
      </c>
      <c r="I5736" s="33" t="n"/>
      <c r="J5736" s="33" t="n"/>
      <c r="K5736" s="34" t="n">
        <v>-0.08536578117571601</v>
      </c>
      <c r="L5736" s="35">
        <f>IF(ISNUMBER(K5736),EXP(K5736),"")</f>
        <v/>
      </c>
      <c r="M5736" s="18" t="inlineStr">
        <is>
          <t>every value from 0.01 to 30 in steps of 0.01</t>
        </is>
      </c>
      <c r="N5736" s="18" t="inlineStr">
        <is>
          <t>contents|small|distance_to_river_km</t>
        </is>
      </c>
    </row>
    <row r="5737">
      <c r="B5737" s="18" t="inlineStr">
        <is>
          <t>contents|small|distance_to_river_km|9.54</t>
        </is>
      </c>
      <c r="C5737" s="18" t="inlineStr">
        <is>
          <t>contents</t>
        </is>
      </c>
      <c r="D5737" s="18" t="inlineStr">
        <is>
          <t>small</t>
        </is>
      </c>
      <c r="E5737" s="18" t="inlineStr">
        <is>
          <t>distance_to_river_km</t>
        </is>
      </c>
      <c r="F5737" s="18" t="inlineStr">
        <is>
          <t>spline value</t>
        </is>
      </c>
      <c r="G5737" s="18" t="n"/>
      <c r="H5737" s="33" t="n">
        <v>9.539999999999999</v>
      </c>
      <c r="I5737" s="33" t="n"/>
      <c r="J5737" s="33" t="n"/>
      <c r="K5737" s="34" t="n">
        <v>-0.08558494289179801</v>
      </c>
      <c r="L5737" s="35">
        <f>IF(ISNUMBER(K5737),EXP(K5737),"")</f>
        <v/>
      </c>
      <c r="M5737" s="18" t="inlineStr">
        <is>
          <t>every value from 0.01 to 30 in steps of 0.01</t>
        </is>
      </c>
      <c r="N5737" s="18" t="inlineStr">
        <is>
          <t>contents|small|distance_to_river_km</t>
        </is>
      </c>
    </row>
    <row r="5738">
      <c r="B5738" s="18" t="inlineStr">
        <is>
          <t>contents|small|distance_to_river_km|9.55</t>
        </is>
      </c>
      <c r="C5738" s="18" t="inlineStr">
        <is>
          <t>contents</t>
        </is>
      </c>
      <c r="D5738" s="18" t="inlineStr">
        <is>
          <t>small</t>
        </is>
      </c>
      <c r="E5738" s="18" t="inlineStr">
        <is>
          <t>distance_to_river_km</t>
        </is>
      </c>
      <c r="F5738" s="18" t="inlineStr">
        <is>
          <t>spline value</t>
        </is>
      </c>
      <c r="G5738" s="18" t="n"/>
      <c r="H5738" s="33" t="n">
        <v>9.550000000000001</v>
      </c>
      <c r="I5738" s="33" t="n"/>
      <c r="J5738" s="33" t="n"/>
      <c r="K5738" s="34" t="n">
        <v>-0.08580431886908892</v>
      </c>
      <c r="L5738" s="35">
        <f>IF(ISNUMBER(K5738),EXP(K5738),"")</f>
        <v/>
      </c>
      <c r="M5738" s="18" t="inlineStr">
        <is>
          <t>every value from 0.01 to 30 in steps of 0.01</t>
        </is>
      </c>
      <c r="N5738" s="18" t="inlineStr">
        <is>
          <t>contents|small|distance_to_river_km</t>
        </is>
      </c>
    </row>
    <row r="5739">
      <c r="B5739" s="18" t="inlineStr">
        <is>
          <t>contents|small|distance_to_river_km|9.56</t>
        </is>
      </c>
      <c r="C5739" s="18" t="inlineStr">
        <is>
          <t>contents</t>
        </is>
      </c>
      <c r="D5739" s="18" t="inlineStr">
        <is>
          <t>small</t>
        </is>
      </c>
      <c r="E5739" s="18" t="inlineStr">
        <is>
          <t>distance_to_river_km</t>
        </is>
      </c>
      <c r="F5739" s="18" t="inlineStr">
        <is>
          <t>spline value</t>
        </is>
      </c>
      <c r="G5739" s="18" t="n"/>
      <c r="H5739" s="33" t="n">
        <v>9.56</v>
      </c>
      <c r="I5739" s="33" t="n"/>
      <c r="J5739" s="33" t="n"/>
      <c r="K5739" s="34" t="n">
        <v>-0.08602390883281341</v>
      </c>
      <c r="L5739" s="35">
        <f>IF(ISNUMBER(K5739),EXP(K5739),"")</f>
        <v/>
      </c>
      <c r="M5739" s="18" t="inlineStr">
        <is>
          <t>every value from 0.01 to 30 in steps of 0.01</t>
        </is>
      </c>
      <c r="N5739" s="18" t="inlineStr">
        <is>
          <t>contents|small|distance_to_river_km</t>
        </is>
      </c>
    </row>
    <row r="5740">
      <c r="B5740" s="18" t="inlineStr">
        <is>
          <t>contents|small|distance_to_river_km|9.57</t>
        </is>
      </c>
      <c r="C5740" s="18" t="inlineStr">
        <is>
          <t>contents</t>
        </is>
      </c>
      <c r="D5740" s="18" t="inlineStr">
        <is>
          <t>small</t>
        </is>
      </c>
      <c r="E5740" s="18" t="inlineStr">
        <is>
          <t>distance_to_river_km</t>
        </is>
      </c>
      <c r="F5740" s="18" t="inlineStr">
        <is>
          <t>spline value</t>
        </is>
      </c>
      <c r="G5740" s="18" t="n"/>
      <c r="H5740" s="33" t="n">
        <v>9.57</v>
      </c>
      <c r="I5740" s="33" t="n"/>
      <c r="J5740" s="33" t="n"/>
      <c r="K5740" s="34" t="n">
        <v>-0.08624371250819625</v>
      </c>
      <c r="L5740" s="35">
        <f>IF(ISNUMBER(K5740),EXP(K5740),"")</f>
        <v/>
      </c>
      <c r="M5740" s="18" t="inlineStr">
        <is>
          <t>every value from 0.01 to 30 in steps of 0.01</t>
        </is>
      </c>
      <c r="N5740" s="18" t="inlineStr">
        <is>
          <t>contents|small|distance_to_river_km</t>
        </is>
      </c>
    </row>
    <row r="5741">
      <c r="B5741" s="18" t="inlineStr">
        <is>
          <t>contents|small|distance_to_river_km|9.58</t>
        </is>
      </c>
      <c r="C5741" s="18" t="inlineStr">
        <is>
          <t>contents</t>
        </is>
      </c>
      <c r="D5741" s="18" t="inlineStr">
        <is>
          <t>small</t>
        </is>
      </c>
      <c r="E5741" s="18" t="inlineStr">
        <is>
          <t>distance_to_river_km</t>
        </is>
      </c>
      <c r="F5741" s="18" t="inlineStr">
        <is>
          <t>spline value</t>
        </is>
      </c>
      <c r="G5741" s="18" t="n"/>
      <c r="H5741" s="33" t="n">
        <v>9.58</v>
      </c>
      <c r="I5741" s="33" t="n"/>
      <c r="J5741" s="33" t="n"/>
      <c r="K5741" s="34" t="n">
        <v>-0.08646372962046217</v>
      </c>
      <c r="L5741" s="35">
        <f>IF(ISNUMBER(K5741),EXP(K5741),"")</f>
        <v/>
      </c>
      <c r="M5741" s="18" t="inlineStr">
        <is>
          <t>every value from 0.01 to 30 in steps of 0.01</t>
        </is>
      </c>
      <c r="N5741" s="18" t="inlineStr">
        <is>
          <t>contents|small|distance_to_river_km</t>
        </is>
      </c>
    </row>
    <row r="5742">
      <c r="B5742" s="18" t="inlineStr">
        <is>
          <t>contents|small|distance_to_river_km|9.59</t>
        </is>
      </c>
      <c r="C5742" s="18" t="inlineStr">
        <is>
          <t>contents</t>
        </is>
      </c>
      <c r="D5742" s="18" t="inlineStr">
        <is>
          <t>small</t>
        </is>
      </c>
      <c r="E5742" s="18" t="inlineStr">
        <is>
          <t>distance_to_river_km</t>
        </is>
      </c>
      <c r="F5742" s="18" t="inlineStr">
        <is>
          <t>spline value</t>
        </is>
      </c>
      <c r="G5742" s="18" t="n"/>
      <c r="H5742" s="33" t="n">
        <v>9.59</v>
      </c>
      <c r="I5742" s="33" t="n"/>
      <c r="J5742" s="33" t="n"/>
      <c r="K5742" s="34" t="n">
        <v>-0.08668395989483595</v>
      </c>
      <c r="L5742" s="35">
        <f>IF(ISNUMBER(K5742),EXP(K5742),"")</f>
        <v/>
      </c>
      <c r="M5742" s="18" t="inlineStr">
        <is>
          <t>every value from 0.01 to 30 in steps of 0.01</t>
        </is>
      </c>
      <c r="N5742" s="18" t="inlineStr">
        <is>
          <t>contents|small|distance_to_river_km</t>
        </is>
      </c>
    </row>
    <row r="5743">
      <c r="B5743" s="18" t="inlineStr">
        <is>
          <t>contents|small|distance_to_river_km|9.60</t>
        </is>
      </c>
      <c r="C5743" s="18" t="inlineStr">
        <is>
          <t>contents</t>
        </is>
      </c>
      <c r="D5743" s="18" t="inlineStr">
        <is>
          <t>small</t>
        </is>
      </c>
      <c r="E5743" s="18" t="inlineStr">
        <is>
          <t>distance_to_river_km</t>
        </is>
      </c>
      <c r="F5743" s="18" t="inlineStr">
        <is>
          <t>spline value</t>
        </is>
      </c>
      <c r="G5743" s="18" t="n"/>
      <c r="H5743" s="33" t="n">
        <v>9.6</v>
      </c>
      <c r="I5743" s="33" t="n"/>
      <c r="J5743" s="33" t="n"/>
      <c r="K5743" s="34" t="n">
        <v>-0.08690440305654222</v>
      </c>
      <c r="L5743" s="35">
        <f>IF(ISNUMBER(K5743),EXP(K5743),"")</f>
        <v/>
      </c>
      <c r="M5743" s="18" t="inlineStr">
        <is>
          <t>every value from 0.01 to 30 in steps of 0.01</t>
        </is>
      </c>
      <c r="N5743" s="18" t="inlineStr">
        <is>
          <t>contents|small|distance_to_river_km</t>
        </is>
      </c>
    </row>
    <row r="5744">
      <c r="B5744" s="18" t="inlineStr">
        <is>
          <t>contents|small|distance_to_river_km|9.61</t>
        </is>
      </c>
      <c r="C5744" s="18" t="inlineStr">
        <is>
          <t>contents</t>
        </is>
      </c>
      <c r="D5744" s="18" t="inlineStr">
        <is>
          <t>small</t>
        </is>
      </c>
      <c r="E5744" s="18" t="inlineStr">
        <is>
          <t>distance_to_river_km</t>
        </is>
      </c>
      <c r="F5744" s="18" t="inlineStr">
        <is>
          <t>spline value</t>
        </is>
      </c>
      <c r="G5744" s="18" t="n"/>
      <c r="H5744" s="33" t="n">
        <v>9.609999999999999</v>
      </c>
      <c r="I5744" s="33" t="n"/>
      <c r="J5744" s="33" t="n"/>
      <c r="K5744" s="34" t="n">
        <v>-0.08712505883080578</v>
      </c>
      <c r="L5744" s="35">
        <f>IF(ISNUMBER(K5744),EXP(K5744),"")</f>
        <v/>
      </c>
      <c r="M5744" s="18" t="inlineStr">
        <is>
          <t>every value from 0.01 to 30 in steps of 0.01</t>
        </is>
      </c>
      <c r="N5744" s="18" t="inlineStr">
        <is>
          <t>contents|small|distance_to_river_km</t>
        </is>
      </c>
    </row>
    <row r="5745">
      <c r="B5745" s="18" t="inlineStr">
        <is>
          <t>contents|small|distance_to_river_km|9.62</t>
        </is>
      </c>
      <c r="C5745" s="18" t="inlineStr">
        <is>
          <t>contents</t>
        </is>
      </c>
      <c r="D5745" s="18" t="inlineStr">
        <is>
          <t>small</t>
        </is>
      </c>
      <c r="E5745" s="18" t="inlineStr">
        <is>
          <t>distance_to_river_km</t>
        </is>
      </c>
      <c r="F5745" s="18" t="inlineStr">
        <is>
          <t>spline value</t>
        </is>
      </c>
      <c r="G5745" s="18" t="n"/>
      <c r="H5745" s="33" t="n">
        <v>9.619999999999999</v>
      </c>
      <c r="I5745" s="33" t="n"/>
      <c r="J5745" s="33" t="n"/>
      <c r="K5745" s="34" t="n">
        <v>-0.08734592694285136</v>
      </c>
      <c r="L5745" s="35">
        <f>IF(ISNUMBER(K5745),EXP(K5745),"")</f>
        <v/>
      </c>
      <c r="M5745" s="18" t="inlineStr">
        <is>
          <t>every value from 0.01 to 30 in steps of 0.01</t>
        </is>
      </c>
      <c r="N5745" s="18" t="inlineStr">
        <is>
          <t>contents|small|distance_to_river_km</t>
        </is>
      </c>
    </row>
    <row r="5746">
      <c r="B5746" s="18" t="inlineStr">
        <is>
          <t>contents|small|distance_to_river_km|9.63</t>
        </is>
      </c>
      <c r="C5746" s="18" t="inlineStr">
        <is>
          <t>contents</t>
        </is>
      </c>
      <c r="D5746" s="18" t="inlineStr">
        <is>
          <t>small</t>
        </is>
      </c>
      <c r="E5746" s="18" t="inlineStr">
        <is>
          <t>distance_to_river_km</t>
        </is>
      </c>
      <c r="F5746" s="18" t="inlineStr">
        <is>
          <t>spline value</t>
        </is>
      </c>
      <c r="G5746" s="18" t="n"/>
      <c r="H5746" s="33" t="n">
        <v>9.630000000000001</v>
      </c>
      <c r="I5746" s="33" t="n"/>
      <c r="J5746" s="33" t="n"/>
      <c r="K5746" s="34" t="n">
        <v>-0.0875670071179037</v>
      </c>
      <c r="L5746" s="35">
        <f>IF(ISNUMBER(K5746),EXP(K5746),"")</f>
        <v/>
      </c>
      <c r="M5746" s="18" t="inlineStr">
        <is>
          <t>every value from 0.01 to 30 in steps of 0.01</t>
        </is>
      </c>
      <c r="N5746" s="18" t="inlineStr">
        <is>
          <t>contents|small|distance_to_river_km</t>
        </is>
      </c>
    </row>
    <row r="5747">
      <c r="B5747" s="18" t="inlineStr">
        <is>
          <t>contents|small|distance_to_river_km|9.64</t>
        </is>
      </c>
      <c r="C5747" s="18" t="inlineStr">
        <is>
          <t>contents</t>
        </is>
      </c>
      <c r="D5747" s="18" t="inlineStr">
        <is>
          <t>small</t>
        </is>
      </c>
      <c r="E5747" s="18" t="inlineStr">
        <is>
          <t>distance_to_river_km</t>
        </is>
      </c>
      <c r="F5747" s="18" t="inlineStr">
        <is>
          <t>spline value</t>
        </is>
      </c>
      <c r="G5747" s="18" t="n"/>
      <c r="H5747" s="33" t="n">
        <v>9.640000000000001</v>
      </c>
      <c r="I5747" s="33" t="n"/>
      <c r="J5747" s="33" t="n"/>
      <c r="K5747" s="34" t="n">
        <v>-0.0877882990811875</v>
      </c>
      <c r="L5747" s="35">
        <f>IF(ISNUMBER(K5747),EXP(K5747),"")</f>
        <v/>
      </c>
      <c r="M5747" s="18" t="inlineStr">
        <is>
          <t>every value from 0.01 to 30 in steps of 0.01</t>
        </is>
      </c>
      <c r="N5747" s="18" t="inlineStr">
        <is>
          <t>contents|small|distance_to_river_km</t>
        </is>
      </c>
    </row>
    <row r="5748">
      <c r="B5748" s="18" t="inlineStr">
        <is>
          <t>contents|small|distance_to_river_km|9.65</t>
        </is>
      </c>
      <c r="C5748" s="18" t="inlineStr">
        <is>
          <t>contents</t>
        </is>
      </c>
      <c r="D5748" s="18" t="inlineStr">
        <is>
          <t>small</t>
        </is>
      </c>
      <c r="E5748" s="18" t="inlineStr">
        <is>
          <t>distance_to_river_km</t>
        </is>
      </c>
      <c r="F5748" s="18" t="inlineStr">
        <is>
          <t>spline value</t>
        </is>
      </c>
      <c r="G5748" s="18" t="n"/>
      <c r="H5748" s="33" t="n">
        <v>9.65</v>
      </c>
      <c r="I5748" s="33" t="n"/>
      <c r="J5748" s="33" t="n"/>
      <c r="K5748" s="34" t="n">
        <v>-0.08800980255792751</v>
      </c>
      <c r="L5748" s="35">
        <f>IF(ISNUMBER(K5748),EXP(K5748),"")</f>
        <v/>
      </c>
      <c r="M5748" s="18" t="inlineStr">
        <is>
          <t>every value from 0.01 to 30 in steps of 0.01</t>
        </is>
      </c>
      <c r="N5748" s="18" t="inlineStr">
        <is>
          <t>contents|small|distance_to_river_km</t>
        </is>
      </c>
    </row>
    <row r="5749">
      <c r="B5749" s="18" t="inlineStr">
        <is>
          <t>contents|small|distance_to_river_km|9.66</t>
        </is>
      </c>
      <c r="C5749" s="18" t="inlineStr">
        <is>
          <t>contents</t>
        </is>
      </c>
      <c r="D5749" s="18" t="inlineStr">
        <is>
          <t>small</t>
        </is>
      </c>
      <c r="E5749" s="18" t="inlineStr">
        <is>
          <t>distance_to_river_km</t>
        </is>
      </c>
      <c r="F5749" s="18" t="inlineStr">
        <is>
          <t>spline value</t>
        </is>
      </c>
      <c r="G5749" s="18" t="n"/>
      <c r="H5749" s="33" t="n">
        <v>9.66</v>
      </c>
      <c r="I5749" s="33" t="n"/>
      <c r="J5749" s="33" t="n"/>
      <c r="K5749" s="34" t="n">
        <v>-0.08823151727334842</v>
      </c>
      <c r="L5749" s="35">
        <f>IF(ISNUMBER(K5749),EXP(K5749),"")</f>
        <v/>
      </c>
      <c r="M5749" s="18" t="inlineStr">
        <is>
          <t>every value from 0.01 to 30 in steps of 0.01</t>
        </is>
      </c>
      <c r="N5749" s="18" t="inlineStr">
        <is>
          <t>contents|small|distance_to_river_km</t>
        </is>
      </c>
    </row>
    <row r="5750">
      <c r="B5750" s="18" t="inlineStr">
        <is>
          <t>contents|small|distance_to_river_km|9.67</t>
        </is>
      </c>
      <c r="C5750" s="18" t="inlineStr">
        <is>
          <t>contents</t>
        </is>
      </c>
      <c r="D5750" s="18" t="inlineStr">
        <is>
          <t>small</t>
        </is>
      </c>
      <c r="E5750" s="18" t="inlineStr">
        <is>
          <t>distance_to_river_km</t>
        </is>
      </c>
      <c r="F5750" s="18" t="inlineStr">
        <is>
          <t>spline value</t>
        </is>
      </c>
      <c r="G5750" s="18" t="n"/>
      <c r="H5750" s="33" t="n">
        <v>9.67</v>
      </c>
      <c r="I5750" s="33" t="n"/>
      <c r="J5750" s="33" t="n"/>
      <c r="K5750" s="34" t="n">
        <v>-0.08845344295267503</v>
      </c>
      <c r="L5750" s="35">
        <f>IF(ISNUMBER(K5750),EXP(K5750),"")</f>
        <v/>
      </c>
      <c r="M5750" s="18" t="inlineStr">
        <is>
          <t>every value from 0.01 to 30 in steps of 0.01</t>
        </is>
      </c>
      <c r="N5750" s="18" t="inlineStr">
        <is>
          <t>contents|small|distance_to_river_km</t>
        </is>
      </c>
    </row>
    <row r="5751">
      <c r="B5751" s="18" t="inlineStr">
        <is>
          <t>contents|small|distance_to_river_km|9.68</t>
        </is>
      </c>
      <c r="C5751" s="18" t="inlineStr">
        <is>
          <t>contents</t>
        </is>
      </c>
      <c r="D5751" s="18" t="inlineStr">
        <is>
          <t>small</t>
        </is>
      </c>
      <c r="E5751" s="18" t="inlineStr">
        <is>
          <t>distance_to_river_km</t>
        </is>
      </c>
      <c r="F5751" s="18" t="inlineStr">
        <is>
          <t>spline value</t>
        </is>
      </c>
      <c r="G5751" s="18" t="n"/>
      <c r="H5751" s="33" t="n">
        <v>9.68</v>
      </c>
      <c r="I5751" s="33" t="n"/>
      <c r="J5751" s="33" t="n"/>
      <c r="K5751" s="34" t="n">
        <v>-0.08867557932113204</v>
      </c>
      <c r="L5751" s="35">
        <f>IF(ISNUMBER(K5751),EXP(K5751),"")</f>
        <v/>
      </c>
      <c r="M5751" s="18" t="inlineStr">
        <is>
          <t>every value from 0.01 to 30 in steps of 0.01</t>
        </is>
      </c>
      <c r="N5751" s="18" t="inlineStr">
        <is>
          <t>contents|small|distance_to_river_km</t>
        </is>
      </c>
    </row>
    <row r="5752">
      <c r="B5752" s="18" t="inlineStr">
        <is>
          <t>contents|small|distance_to_river_km|9.69</t>
        </is>
      </c>
      <c r="C5752" s="18" t="inlineStr">
        <is>
          <t>contents</t>
        </is>
      </c>
      <c r="D5752" s="18" t="inlineStr">
        <is>
          <t>small</t>
        </is>
      </c>
      <c r="E5752" s="18" t="inlineStr">
        <is>
          <t>distance_to_river_km</t>
        </is>
      </c>
      <c r="F5752" s="18" t="inlineStr">
        <is>
          <t>spline value</t>
        </is>
      </c>
      <c r="G5752" s="18" t="n"/>
      <c r="H5752" s="33" t="n">
        <v>9.69</v>
      </c>
      <c r="I5752" s="33" t="n"/>
      <c r="J5752" s="33" t="n"/>
      <c r="K5752" s="34" t="n">
        <v>-0.08889792610394416</v>
      </c>
      <c r="L5752" s="35">
        <f>IF(ISNUMBER(K5752),EXP(K5752),"")</f>
        <v/>
      </c>
      <c r="M5752" s="18" t="inlineStr">
        <is>
          <t>every value from 0.01 to 30 in steps of 0.01</t>
        </is>
      </c>
      <c r="N5752" s="18" t="inlineStr">
        <is>
          <t>contents|small|distance_to_river_km</t>
        </is>
      </c>
    </row>
    <row r="5753">
      <c r="B5753" s="18" t="inlineStr">
        <is>
          <t>contents|small|distance_to_river_km|9.70</t>
        </is>
      </c>
      <c r="C5753" s="18" t="inlineStr">
        <is>
          <t>contents</t>
        </is>
      </c>
      <c r="D5753" s="18" t="inlineStr">
        <is>
          <t>small</t>
        </is>
      </c>
      <c r="E5753" s="18" t="inlineStr">
        <is>
          <t>distance_to_river_km</t>
        </is>
      </c>
      <c r="F5753" s="18" t="inlineStr">
        <is>
          <t>spline value</t>
        </is>
      </c>
      <c r="G5753" s="18" t="n"/>
      <c r="H5753" s="33" t="n">
        <v>9.699999999999999</v>
      </c>
      <c r="I5753" s="33" t="n"/>
      <c r="J5753" s="33" t="n"/>
      <c r="K5753" s="34" t="n">
        <v>-0.08912048302633618</v>
      </c>
      <c r="L5753" s="35">
        <f>IF(ISNUMBER(K5753),EXP(K5753),"")</f>
        <v/>
      </c>
      <c r="M5753" s="18" t="inlineStr">
        <is>
          <t>every value from 0.01 to 30 in steps of 0.01</t>
        </is>
      </c>
      <c r="N5753" s="18" t="inlineStr">
        <is>
          <t>contents|small|distance_to_river_km</t>
        </is>
      </c>
    </row>
    <row r="5754">
      <c r="B5754" s="18" t="inlineStr">
        <is>
          <t>contents|small|distance_to_river_km|9.71</t>
        </is>
      </c>
      <c r="C5754" s="18" t="inlineStr">
        <is>
          <t>contents</t>
        </is>
      </c>
      <c r="D5754" s="18" t="inlineStr">
        <is>
          <t>small</t>
        </is>
      </c>
      <c r="E5754" s="18" t="inlineStr">
        <is>
          <t>distance_to_river_km</t>
        </is>
      </c>
      <c r="F5754" s="18" t="inlineStr">
        <is>
          <t>spline value</t>
        </is>
      </c>
      <c r="G5754" s="18" t="n"/>
      <c r="H5754" s="33" t="n">
        <v>9.710000000000001</v>
      </c>
      <c r="I5754" s="33" t="n"/>
      <c r="J5754" s="33" t="n"/>
      <c r="K5754" s="34" t="n">
        <v>-0.0893432498135328</v>
      </c>
      <c r="L5754" s="35">
        <f>IF(ISNUMBER(K5754),EXP(K5754),"")</f>
        <v/>
      </c>
      <c r="M5754" s="18" t="inlineStr">
        <is>
          <t>every value from 0.01 to 30 in steps of 0.01</t>
        </is>
      </c>
      <c r="N5754" s="18" t="inlineStr">
        <is>
          <t>contents|small|distance_to_river_km</t>
        </is>
      </c>
    </row>
    <row r="5755">
      <c r="B5755" s="18" t="inlineStr">
        <is>
          <t>contents|small|distance_to_river_km|9.72</t>
        </is>
      </c>
      <c r="C5755" s="18" t="inlineStr">
        <is>
          <t>contents</t>
        </is>
      </c>
      <c r="D5755" s="18" t="inlineStr">
        <is>
          <t>small</t>
        </is>
      </c>
      <c r="E5755" s="18" t="inlineStr">
        <is>
          <t>distance_to_river_km</t>
        </is>
      </c>
      <c r="F5755" s="18" t="inlineStr">
        <is>
          <t>spline value</t>
        </is>
      </c>
      <c r="G5755" s="18" t="n"/>
      <c r="H5755" s="33" t="n">
        <v>9.720000000000001</v>
      </c>
      <c r="I5755" s="33" t="n"/>
      <c r="J5755" s="33" t="n"/>
      <c r="K5755" s="34" t="n">
        <v>-0.08956622619075874</v>
      </c>
      <c r="L5755" s="35">
        <f>IF(ISNUMBER(K5755),EXP(K5755),"")</f>
        <v/>
      </c>
      <c r="M5755" s="18" t="inlineStr">
        <is>
          <t>every value from 0.01 to 30 in steps of 0.01</t>
        </is>
      </c>
      <c r="N5755" s="18" t="inlineStr">
        <is>
          <t>contents|small|distance_to_river_km</t>
        </is>
      </c>
    </row>
    <row r="5756">
      <c r="B5756" s="18" t="inlineStr">
        <is>
          <t>contents|small|distance_to_river_km|9.73</t>
        </is>
      </c>
      <c r="C5756" s="18" t="inlineStr">
        <is>
          <t>contents</t>
        </is>
      </c>
      <c r="D5756" s="18" t="inlineStr">
        <is>
          <t>small</t>
        </is>
      </c>
      <c r="E5756" s="18" t="inlineStr">
        <is>
          <t>distance_to_river_km</t>
        </is>
      </c>
      <c r="F5756" s="18" t="inlineStr">
        <is>
          <t>spline value</t>
        </is>
      </c>
      <c r="G5756" s="18" t="n"/>
      <c r="H5756" s="33" t="n">
        <v>9.73</v>
      </c>
      <c r="I5756" s="33" t="n"/>
      <c r="J5756" s="33" t="n"/>
      <c r="K5756" s="34" t="n">
        <v>-0.0897894118832387</v>
      </c>
      <c r="L5756" s="35">
        <f>IF(ISNUMBER(K5756),EXP(K5756),"")</f>
        <v/>
      </c>
      <c r="M5756" s="18" t="inlineStr">
        <is>
          <t>every value from 0.01 to 30 in steps of 0.01</t>
        </is>
      </c>
      <c r="N5756" s="18" t="inlineStr">
        <is>
          <t>contents|small|distance_to_river_km</t>
        </is>
      </c>
    </row>
    <row r="5757">
      <c r="B5757" s="18" t="inlineStr">
        <is>
          <t>contents|small|distance_to_river_km|9.74</t>
        </is>
      </c>
      <c r="C5757" s="18" t="inlineStr">
        <is>
          <t>contents</t>
        </is>
      </c>
      <c r="D5757" s="18" t="inlineStr">
        <is>
          <t>small</t>
        </is>
      </c>
      <c r="E5757" s="18" t="inlineStr">
        <is>
          <t>distance_to_river_km</t>
        </is>
      </c>
      <c r="F5757" s="18" t="inlineStr">
        <is>
          <t>spline value</t>
        </is>
      </c>
      <c r="G5757" s="18" t="n"/>
      <c r="H5757" s="33" t="n">
        <v>9.74</v>
      </c>
      <c r="I5757" s="33" t="n"/>
      <c r="J5757" s="33" t="n"/>
      <c r="K5757" s="34" t="n">
        <v>-0.09001280661619745</v>
      </c>
      <c r="L5757" s="35">
        <f>IF(ISNUMBER(K5757),EXP(K5757),"")</f>
        <v/>
      </c>
      <c r="M5757" s="18" t="inlineStr">
        <is>
          <t>every value from 0.01 to 30 in steps of 0.01</t>
        </is>
      </c>
      <c r="N5757" s="18" t="inlineStr">
        <is>
          <t>contents|small|distance_to_river_km</t>
        </is>
      </c>
    </row>
    <row r="5758">
      <c r="B5758" s="18" t="inlineStr">
        <is>
          <t>contents|small|distance_to_river_km|9.75</t>
        </is>
      </c>
      <c r="C5758" s="18" t="inlineStr">
        <is>
          <t>contents</t>
        </is>
      </c>
      <c r="D5758" s="18" t="inlineStr">
        <is>
          <t>small</t>
        </is>
      </c>
      <c r="E5758" s="18" t="inlineStr">
        <is>
          <t>distance_to_river_km</t>
        </is>
      </c>
      <c r="F5758" s="18" t="inlineStr">
        <is>
          <t>spline value</t>
        </is>
      </c>
      <c r="G5758" s="18" t="n"/>
      <c r="H5758" s="33" t="n">
        <v>9.75</v>
      </c>
      <c r="I5758" s="33" t="n"/>
      <c r="J5758" s="33" t="n"/>
      <c r="K5758" s="34" t="n">
        <v>-0.09023641011485975</v>
      </c>
      <c r="L5758" s="35">
        <f>IF(ISNUMBER(K5758),EXP(K5758),"")</f>
        <v/>
      </c>
      <c r="M5758" s="18" t="inlineStr">
        <is>
          <t>every value from 0.01 to 30 in steps of 0.01</t>
        </is>
      </c>
      <c r="N5758" s="18" t="inlineStr">
        <is>
          <t>contents|small|distance_to_river_km</t>
        </is>
      </c>
    </row>
    <row r="5759">
      <c r="B5759" s="18" t="inlineStr">
        <is>
          <t>contents|small|distance_to_river_km|9.76</t>
        </is>
      </c>
      <c r="C5759" s="18" t="inlineStr">
        <is>
          <t>contents</t>
        </is>
      </c>
      <c r="D5759" s="18" t="inlineStr">
        <is>
          <t>small</t>
        </is>
      </c>
      <c r="E5759" s="18" t="inlineStr">
        <is>
          <t>distance_to_river_km</t>
        </is>
      </c>
      <c r="F5759" s="18" t="inlineStr">
        <is>
          <t>spline value</t>
        </is>
      </c>
      <c r="G5759" s="18" t="n"/>
      <c r="H5759" s="33" t="n">
        <v>9.76</v>
      </c>
      <c r="I5759" s="33" t="n"/>
      <c r="J5759" s="33" t="n"/>
      <c r="K5759" s="34" t="n">
        <v>-0.09046022210445032</v>
      </c>
      <c r="L5759" s="35">
        <f>IF(ISNUMBER(K5759),EXP(K5759),"")</f>
        <v/>
      </c>
      <c r="M5759" s="18" t="inlineStr">
        <is>
          <t>every value from 0.01 to 30 in steps of 0.01</t>
        </is>
      </c>
      <c r="N5759" s="18" t="inlineStr">
        <is>
          <t>contents|small|distance_to_river_km</t>
        </is>
      </c>
    </row>
    <row r="5760">
      <c r="B5760" s="18" t="inlineStr">
        <is>
          <t>contents|small|distance_to_river_km|9.77</t>
        </is>
      </c>
      <c r="C5760" s="18" t="inlineStr">
        <is>
          <t>contents</t>
        </is>
      </c>
      <c r="D5760" s="18" t="inlineStr">
        <is>
          <t>small</t>
        </is>
      </c>
      <c r="E5760" s="18" t="inlineStr">
        <is>
          <t>distance_to_river_km</t>
        </is>
      </c>
      <c r="F5760" s="18" t="inlineStr">
        <is>
          <t>spline value</t>
        </is>
      </c>
      <c r="G5760" s="18" t="n"/>
      <c r="H5760" s="33" t="n">
        <v>9.77</v>
      </c>
      <c r="I5760" s="33" t="n"/>
      <c r="J5760" s="33" t="n"/>
      <c r="K5760" s="34" t="n">
        <v>-0.09068424231019383</v>
      </c>
      <c r="L5760" s="35">
        <f>IF(ISNUMBER(K5760),EXP(K5760),"")</f>
        <v/>
      </c>
      <c r="M5760" s="18" t="inlineStr">
        <is>
          <t>every value from 0.01 to 30 in steps of 0.01</t>
        </is>
      </c>
      <c r="N5760" s="18" t="inlineStr">
        <is>
          <t>contents|small|distance_to_river_km</t>
        </is>
      </c>
    </row>
    <row r="5761">
      <c r="B5761" s="18" t="inlineStr">
        <is>
          <t>contents|small|distance_to_river_km|9.78</t>
        </is>
      </c>
      <c r="C5761" s="18" t="inlineStr">
        <is>
          <t>contents</t>
        </is>
      </c>
      <c r="D5761" s="18" t="inlineStr">
        <is>
          <t>small</t>
        </is>
      </c>
      <c r="E5761" s="18" t="inlineStr">
        <is>
          <t>distance_to_river_km</t>
        </is>
      </c>
      <c r="F5761" s="18" t="inlineStr">
        <is>
          <t>spline value</t>
        </is>
      </c>
      <c r="G5761" s="18" t="n"/>
      <c r="H5761" s="33" t="n">
        <v>9.779999999999999</v>
      </c>
      <c r="I5761" s="33" t="n"/>
      <c r="J5761" s="33" t="n"/>
      <c r="K5761" s="34" t="n">
        <v>-0.09090847045731509</v>
      </c>
      <c r="L5761" s="35">
        <f>IF(ISNUMBER(K5761),EXP(K5761),"")</f>
        <v/>
      </c>
      <c r="M5761" s="18" t="inlineStr">
        <is>
          <t>every value from 0.01 to 30 in steps of 0.01</t>
        </is>
      </c>
      <c r="N5761" s="18" t="inlineStr">
        <is>
          <t>contents|small|distance_to_river_km</t>
        </is>
      </c>
    </row>
    <row r="5762">
      <c r="B5762" s="18" t="inlineStr">
        <is>
          <t>contents|small|distance_to_river_km|9.79</t>
        </is>
      </c>
      <c r="C5762" s="18" t="inlineStr">
        <is>
          <t>contents</t>
        </is>
      </c>
      <c r="D5762" s="18" t="inlineStr">
        <is>
          <t>small</t>
        </is>
      </c>
      <c r="E5762" s="18" t="inlineStr">
        <is>
          <t>distance_to_river_km</t>
        </is>
      </c>
      <c r="F5762" s="18" t="inlineStr">
        <is>
          <t>spline value</t>
        </is>
      </c>
      <c r="G5762" s="18" t="n"/>
      <c r="H5762" s="33" t="n">
        <v>9.789999999999999</v>
      </c>
      <c r="I5762" s="33" t="n"/>
      <c r="J5762" s="33" t="n"/>
      <c r="K5762" s="34" t="n">
        <v>-0.09113290627103879</v>
      </c>
      <c r="L5762" s="35">
        <f>IF(ISNUMBER(K5762),EXP(K5762),"")</f>
        <v/>
      </c>
      <c r="M5762" s="18" t="inlineStr">
        <is>
          <t>every value from 0.01 to 30 in steps of 0.01</t>
        </is>
      </c>
      <c r="N5762" s="18" t="inlineStr">
        <is>
          <t>contents|small|distance_to_river_km</t>
        </is>
      </c>
    </row>
    <row r="5763">
      <c r="B5763" s="18" t="inlineStr">
        <is>
          <t>contents|small|distance_to_river_km|9.80</t>
        </is>
      </c>
      <c r="C5763" s="18" t="inlineStr">
        <is>
          <t>contents</t>
        </is>
      </c>
      <c r="D5763" s="18" t="inlineStr">
        <is>
          <t>small</t>
        </is>
      </c>
      <c r="E5763" s="18" t="inlineStr">
        <is>
          <t>distance_to_river_km</t>
        </is>
      </c>
      <c r="F5763" s="18" t="inlineStr">
        <is>
          <t>spline value</t>
        </is>
      </c>
      <c r="G5763" s="18" t="n"/>
      <c r="H5763" s="33" t="n">
        <v>9.800000000000001</v>
      </c>
      <c r="I5763" s="33" t="n"/>
      <c r="J5763" s="33" t="n"/>
      <c r="K5763" s="34" t="n">
        <v>-0.09135754947658971</v>
      </c>
      <c r="L5763" s="35">
        <f>IF(ISNUMBER(K5763),EXP(K5763),"")</f>
        <v/>
      </c>
      <c r="M5763" s="18" t="inlineStr">
        <is>
          <t>every value from 0.01 to 30 in steps of 0.01</t>
        </is>
      </c>
      <c r="N5763" s="18" t="inlineStr">
        <is>
          <t>contents|small|distance_to_river_km</t>
        </is>
      </c>
    </row>
    <row r="5764">
      <c r="B5764" s="18" t="inlineStr">
        <is>
          <t>contents|small|distance_to_river_km|9.81</t>
        </is>
      </c>
      <c r="C5764" s="18" t="inlineStr">
        <is>
          <t>contents</t>
        </is>
      </c>
      <c r="D5764" s="18" t="inlineStr">
        <is>
          <t>small</t>
        </is>
      </c>
      <c r="E5764" s="18" t="inlineStr">
        <is>
          <t>distance_to_river_km</t>
        </is>
      </c>
      <c r="F5764" s="18" t="inlineStr">
        <is>
          <t>spline value</t>
        </is>
      </c>
      <c r="G5764" s="18" t="n"/>
      <c r="H5764" s="33" t="n">
        <v>9.81</v>
      </c>
      <c r="I5764" s="33" t="n"/>
      <c r="J5764" s="33" t="n"/>
      <c r="K5764" s="34" t="n">
        <v>-0.09158239979919248</v>
      </c>
      <c r="L5764" s="35">
        <f>IF(ISNUMBER(K5764),EXP(K5764),"")</f>
        <v/>
      </c>
      <c r="M5764" s="18" t="inlineStr">
        <is>
          <t>every value from 0.01 to 30 in steps of 0.01</t>
        </is>
      </c>
      <c r="N5764" s="18" t="inlineStr">
        <is>
          <t>contents|small|distance_to_river_km</t>
        </is>
      </c>
    </row>
    <row r="5765">
      <c r="B5765" s="18" t="inlineStr">
        <is>
          <t>contents|small|distance_to_river_km|9.82</t>
        </is>
      </c>
      <c r="C5765" s="18" t="inlineStr">
        <is>
          <t>contents</t>
        </is>
      </c>
      <c r="D5765" s="18" t="inlineStr">
        <is>
          <t>small</t>
        </is>
      </c>
      <c r="E5765" s="18" t="inlineStr">
        <is>
          <t>distance_to_river_km</t>
        </is>
      </c>
      <c r="F5765" s="18" t="inlineStr">
        <is>
          <t>spline value</t>
        </is>
      </c>
      <c r="G5765" s="18" t="n"/>
      <c r="H5765" s="33" t="n">
        <v>9.82</v>
      </c>
      <c r="I5765" s="33" t="n"/>
      <c r="J5765" s="33" t="n"/>
      <c r="K5765" s="34" t="n">
        <v>-0.09180745696407193</v>
      </c>
      <c r="L5765" s="35">
        <f>IF(ISNUMBER(K5765),EXP(K5765),"")</f>
        <v/>
      </c>
      <c r="M5765" s="18" t="inlineStr">
        <is>
          <t>every value from 0.01 to 30 in steps of 0.01</t>
        </is>
      </c>
      <c r="N5765" s="18" t="inlineStr">
        <is>
          <t>contents|small|distance_to_river_km</t>
        </is>
      </c>
    </row>
    <row r="5766">
      <c r="B5766" s="18" t="inlineStr">
        <is>
          <t>contents|small|distance_to_river_km|9.83</t>
        </is>
      </c>
      <c r="C5766" s="18" t="inlineStr">
        <is>
          <t>contents</t>
        </is>
      </c>
      <c r="D5766" s="18" t="inlineStr">
        <is>
          <t>small</t>
        </is>
      </c>
      <c r="E5766" s="18" t="inlineStr">
        <is>
          <t>distance_to_river_km</t>
        </is>
      </c>
      <c r="F5766" s="18" t="inlineStr">
        <is>
          <t>spline value</t>
        </is>
      </c>
      <c r="G5766" s="18" t="n"/>
      <c r="H5766" s="33" t="n">
        <v>9.83</v>
      </c>
      <c r="I5766" s="33" t="n"/>
      <c r="J5766" s="33" t="n"/>
      <c r="K5766" s="34" t="n">
        <v>-0.09203272069645275</v>
      </c>
      <c r="L5766" s="35">
        <f>IF(ISNUMBER(K5766),EXP(K5766),"")</f>
        <v/>
      </c>
      <c r="M5766" s="18" t="inlineStr">
        <is>
          <t>every value from 0.01 to 30 in steps of 0.01</t>
        </is>
      </c>
      <c r="N5766" s="18" t="inlineStr">
        <is>
          <t>contents|small|distance_to_river_km</t>
        </is>
      </c>
    </row>
    <row r="5767">
      <c r="B5767" s="18" t="inlineStr">
        <is>
          <t>contents|small|distance_to_river_km|9.84</t>
        </is>
      </c>
      <c r="C5767" s="18" t="inlineStr">
        <is>
          <t>contents</t>
        </is>
      </c>
      <c r="D5767" s="18" t="inlineStr">
        <is>
          <t>small</t>
        </is>
      </c>
      <c r="E5767" s="18" t="inlineStr">
        <is>
          <t>distance_to_river_km</t>
        </is>
      </c>
      <c r="F5767" s="18" t="inlineStr">
        <is>
          <t>spline value</t>
        </is>
      </c>
      <c r="G5767" s="18" t="n"/>
      <c r="H5767" s="33" t="n">
        <v>9.84</v>
      </c>
      <c r="I5767" s="33" t="n"/>
      <c r="J5767" s="33" t="n"/>
      <c r="K5767" s="34" t="n">
        <v>-0.09225819072155968</v>
      </c>
      <c r="L5767" s="35">
        <f>IF(ISNUMBER(K5767),EXP(K5767),"")</f>
        <v/>
      </c>
      <c r="M5767" s="18" t="inlineStr">
        <is>
          <t>every value from 0.01 to 30 in steps of 0.01</t>
        </is>
      </c>
      <c r="N5767" s="18" t="inlineStr">
        <is>
          <t>contents|small|distance_to_river_km</t>
        </is>
      </c>
    </row>
    <row r="5768">
      <c r="B5768" s="18" t="inlineStr">
        <is>
          <t>contents|small|distance_to_river_km|9.85</t>
        </is>
      </c>
      <c r="C5768" s="18" t="inlineStr">
        <is>
          <t>contents</t>
        </is>
      </c>
      <c r="D5768" s="18" t="inlineStr">
        <is>
          <t>small</t>
        </is>
      </c>
      <c r="E5768" s="18" t="inlineStr">
        <is>
          <t>distance_to_river_km</t>
        </is>
      </c>
      <c r="F5768" s="18" t="inlineStr">
        <is>
          <t>spline value</t>
        </is>
      </c>
      <c r="G5768" s="18" t="n"/>
      <c r="H5768" s="33" t="n">
        <v>9.85</v>
      </c>
      <c r="I5768" s="33" t="n"/>
      <c r="J5768" s="33" t="n"/>
      <c r="K5768" s="34" t="n">
        <v>-0.09248386676461741</v>
      </c>
      <c r="L5768" s="35">
        <f>IF(ISNUMBER(K5768),EXP(K5768),"")</f>
        <v/>
      </c>
      <c r="M5768" s="18" t="inlineStr">
        <is>
          <t>every value from 0.01 to 30 in steps of 0.01</t>
        </is>
      </c>
      <c r="N5768" s="18" t="inlineStr">
        <is>
          <t>contents|small|distance_to_river_km</t>
        </is>
      </c>
    </row>
    <row r="5769">
      <c r="B5769" s="18" t="inlineStr">
        <is>
          <t>contents|small|distance_to_river_km|9.86</t>
        </is>
      </c>
      <c r="C5769" s="18" t="inlineStr">
        <is>
          <t>contents</t>
        </is>
      </c>
      <c r="D5769" s="18" t="inlineStr">
        <is>
          <t>small</t>
        </is>
      </c>
      <c r="E5769" s="18" t="inlineStr">
        <is>
          <t>distance_to_river_km</t>
        </is>
      </c>
      <c r="F5769" s="18" t="inlineStr">
        <is>
          <t>spline value</t>
        </is>
      </c>
      <c r="G5769" s="18" t="n"/>
      <c r="H5769" s="33" t="n">
        <v>9.859999999999999</v>
      </c>
      <c r="I5769" s="33" t="n"/>
      <c r="J5769" s="33" t="n"/>
      <c r="K5769" s="34" t="n">
        <v>-0.09270974855085075</v>
      </c>
      <c r="L5769" s="35">
        <f>IF(ISNUMBER(K5769),EXP(K5769),"")</f>
        <v/>
      </c>
      <c r="M5769" s="18" t="inlineStr">
        <is>
          <t>every value from 0.01 to 30 in steps of 0.01</t>
        </is>
      </c>
      <c r="N5769" s="18" t="inlineStr">
        <is>
          <t>contents|small|distance_to_river_km</t>
        </is>
      </c>
    </row>
    <row r="5770">
      <c r="B5770" s="18" t="inlineStr">
        <is>
          <t>contents|small|distance_to_river_km|9.87</t>
        </is>
      </c>
      <c r="C5770" s="18" t="inlineStr">
        <is>
          <t>contents</t>
        </is>
      </c>
      <c r="D5770" s="18" t="inlineStr">
        <is>
          <t>small</t>
        </is>
      </c>
      <c r="E5770" s="18" t="inlineStr">
        <is>
          <t>distance_to_river_km</t>
        </is>
      </c>
      <c r="F5770" s="18" t="inlineStr">
        <is>
          <t>spline value</t>
        </is>
      </c>
      <c r="G5770" s="18" t="n"/>
      <c r="H5770" s="33" t="n">
        <v>9.869999999999999</v>
      </c>
      <c r="I5770" s="33" t="n"/>
      <c r="J5770" s="33" t="n"/>
      <c r="K5770" s="34" t="n">
        <v>-0.09293583580548438</v>
      </c>
      <c r="L5770" s="35">
        <f>IF(ISNUMBER(K5770),EXP(K5770),"")</f>
        <v/>
      </c>
      <c r="M5770" s="18" t="inlineStr">
        <is>
          <t>every value from 0.01 to 30 in steps of 0.01</t>
        </is>
      </c>
      <c r="N5770" s="18" t="inlineStr">
        <is>
          <t>contents|small|distance_to_river_km</t>
        </is>
      </c>
    </row>
    <row r="5771">
      <c r="B5771" s="18" t="inlineStr">
        <is>
          <t>contents|small|distance_to_river_km|9.88</t>
        </is>
      </c>
      <c r="C5771" s="18" t="inlineStr">
        <is>
          <t>contents</t>
        </is>
      </c>
      <c r="D5771" s="18" t="inlineStr">
        <is>
          <t>small</t>
        </is>
      </c>
      <c r="E5771" s="18" t="inlineStr">
        <is>
          <t>distance_to_river_km</t>
        </is>
      </c>
      <c r="F5771" s="18" t="inlineStr">
        <is>
          <t>spline value</t>
        </is>
      </c>
      <c r="G5771" s="18" t="n"/>
      <c r="H5771" s="33" t="n">
        <v>9.880000000000001</v>
      </c>
      <c r="I5771" s="33" t="n"/>
      <c r="J5771" s="33" t="n"/>
      <c r="K5771" s="34" t="n">
        <v>-0.09316212825374311</v>
      </c>
      <c r="L5771" s="35">
        <f>IF(ISNUMBER(K5771),EXP(K5771),"")</f>
        <v/>
      </c>
      <c r="M5771" s="18" t="inlineStr">
        <is>
          <t>every value from 0.01 to 30 in steps of 0.01</t>
        </is>
      </c>
      <c r="N5771" s="18" t="inlineStr">
        <is>
          <t>contents|small|distance_to_river_km</t>
        </is>
      </c>
    </row>
    <row r="5772">
      <c r="B5772" s="18" t="inlineStr">
        <is>
          <t>contents|small|distance_to_river_km|9.89</t>
        </is>
      </c>
      <c r="C5772" s="18" t="inlineStr">
        <is>
          <t>contents</t>
        </is>
      </c>
      <c r="D5772" s="18" t="inlineStr">
        <is>
          <t>small</t>
        </is>
      </c>
      <c r="E5772" s="18" t="inlineStr">
        <is>
          <t>distance_to_river_km</t>
        </is>
      </c>
      <c r="F5772" s="18" t="inlineStr">
        <is>
          <t>spline value</t>
        </is>
      </c>
      <c r="G5772" s="18" t="n"/>
      <c r="H5772" s="33" t="n">
        <v>9.890000000000001</v>
      </c>
      <c r="I5772" s="33" t="n"/>
      <c r="J5772" s="33" t="n"/>
      <c r="K5772" s="34" t="n">
        <v>-0.09338862562085153</v>
      </c>
      <c r="L5772" s="35">
        <f>IF(ISNUMBER(K5772),EXP(K5772),"")</f>
        <v/>
      </c>
      <c r="M5772" s="18" t="inlineStr">
        <is>
          <t>every value from 0.01 to 30 in steps of 0.01</t>
        </is>
      </c>
      <c r="N5772" s="18" t="inlineStr">
        <is>
          <t>contents|small|distance_to_river_km</t>
        </is>
      </c>
    </row>
    <row r="5773">
      <c r="B5773" s="18" t="inlineStr">
        <is>
          <t>contents|small|distance_to_river_km|9.90</t>
        </is>
      </c>
      <c r="C5773" s="18" t="inlineStr">
        <is>
          <t>contents</t>
        </is>
      </c>
      <c r="D5773" s="18" t="inlineStr">
        <is>
          <t>small</t>
        </is>
      </c>
      <c r="E5773" s="18" t="inlineStr">
        <is>
          <t>distance_to_river_km</t>
        </is>
      </c>
      <c r="F5773" s="18" t="inlineStr">
        <is>
          <t>spline value</t>
        </is>
      </c>
      <c r="G5773" s="18" t="n"/>
      <c r="H5773" s="33" t="n">
        <v>9.9</v>
      </c>
      <c r="I5773" s="33" t="n"/>
      <c r="J5773" s="33" t="n"/>
      <c r="K5773" s="34" t="n">
        <v>-0.09361532763203446</v>
      </c>
      <c r="L5773" s="35">
        <f>IF(ISNUMBER(K5773),EXP(K5773),"")</f>
        <v/>
      </c>
      <c r="M5773" s="18" t="inlineStr">
        <is>
          <t>every value from 0.01 to 30 in steps of 0.01</t>
        </is>
      </c>
      <c r="N5773" s="18" t="inlineStr">
        <is>
          <t>contents|small|distance_to_river_km</t>
        </is>
      </c>
    </row>
    <row r="5774">
      <c r="B5774" s="18" t="inlineStr">
        <is>
          <t>contents|small|distance_to_river_km|9.91</t>
        </is>
      </c>
      <c r="C5774" s="18" t="inlineStr">
        <is>
          <t>contents</t>
        </is>
      </c>
      <c r="D5774" s="18" t="inlineStr">
        <is>
          <t>small</t>
        </is>
      </c>
      <c r="E5774" s="18" t="inlineStr">
        <is>
          <t>distance_to_river_km</t>
        </is>
      </c>
      <c r="F5774" s="18" t="inlineStr">
        <is>
          <t>spline value</t>
        </is>
      </c>
      <c r="G5774" s="18" t="n"/>
      <c r="H5774" s="33" t="n">
        <v>9.91</v>
      </c>
      <c r="I5774" s="33" t="n"/>
      <c r="J5774" s="33" t="n"/>
      <c r="K5774" s="34" t="n">
        <v>-0.09384223401251662</v>
      </c>
      <c r="L5774" s="35">
        <f>IF(ISNUMBER(K5774),EXP(K5774),"")</f>
        <v/>
      </c>
      <c r="M5774" s="18" t="inlineStr">
        <is>
          <t>every value from 0.01 to 30 in steps of 0.01</t>
        </is>
      </c>
      <c r="N5774" s="18" t="inlineStr">
        <is>
          <t>contents|small|distance_to_river_km</t>
        </is>
      </c>
    </row>
    <row r="5775">
      <c r="B5775" s="18" t="inlineStr">
        <is>
          <t>contents|small|distance_to_river_km|9.92</t>
        </is>
      </c>
      <c r="C5775" s="18" t="inlineStr">
        <is>
          <t>contents</t>
        </is>
      </c>
      <c r="D5775" s="18" t="inlineStr">
        <is>
          <t>small</t>
        </is>
      </c>
      <c r="E5775" s="18" t="inlineStr">
        <is>
          <t>distance_to_river_km</t>
        </is>
      </c>
      <c r="F5775" s="18" t="inlineStr">
        <is>
          <t>spline value</t>
        </is>
      </c>
      <c r="G5775" s="18" t="n"/>
      <c r="H5775" s="33" t="n">
        <v>9.92</v>
      </c>
      <c r="I5775" s="33" t="n"/>
      <c r="J5775" s="33" t="n"/>
      <c r="K5775" s="34" t="n">
        <v>-0.09406934448752276</v>
      </c>
      <c r="L5775" s="35">
        <f>IF(ISNUMBER(K5775),EXP(K5775),"")</f>
        <v/>
      </c>
      <c r="M5775" s="18" t="inlineStr">
        <is>
          <t>every value from 0.01 to 30 in steps of 0.01</t>
        </is>
      </c>
      <c r="N5775" s="18" t="inlineStr">
        <is>
          <t>contents|small|distance_to_river_km</t>
        </is>
      </c>
    </row>
    <row r="5776">
      <c r="B5776" s="18" t="inlineStr">
        <is>
          <t>contents|small|distance_to_river_km|9.93</t>
        </is>
      </c>
      <c r="C5776" s="18" t="inlineStr">
        <is>
          <t>contents</t>
        </is>
      </c>
      <c r="D5776" s="18" t="inlineStr">
        <is>
          <t>small</t>
        </is>
      </c>
      <c r="E5776" s="18" t="inlineStr">
        <is>
          <t>distance_to_river_km</t>
        </is>
      </c>
      <c r="F5776" s="18" t="inlineStr">
        <is>
          <t>spline value</t>
        </is>
      </c>
      <c r="G5776" s="18" t="n"/>
      <c r="H5776" s="33" t="n">
        <v>9.93</v>
      </c>
      <c r="I5776" s="33" t="n"/>
      <c r="J5776" s="33" t="n"/>
      <c r="K5776" s="34" t="n">
        <v>-0.09429665878227757</v>
      </c>
      <c r="L5776" s="35">
        <f>IF(ISNUMBER(K5776),EXP(K5776),"")</f>
        <v/>
      </c>
      <c r="M5776" s="18" t="inlineStr">
        <is>
          <t>every value from 0.01 to 30 in steps of 0.01</t>
        </is>
      </c>
      <c r="N5776" s="18" t="inlineStr">
        <is>
          <t>contents|small|distance_to_river_km</t>
        </is>
      </c>
    </row>
    <row r="5777">
      <c r="B5777" s="18" t="inlineStr">
        <is>
          <t>contents|small|distance_to_river_km|9.94</t>
        </is>
      </c>
      <c r="C5777" s="18" t="inlineStr">
        <is>
          <t>contents</t>
        </is>
      </c>
      <c r="D5777" s="18" t="inlineStr">
        <is>
          <t>small</t>
        </is>
      </c>
      <c r="E5777" s="18" t="inlineStr">
        <is>
          <t>distance_to_river_km</t>
        </is>
      </c>
      <c r="F5777" s="18" t="inlineStr">
        <is>
          <t>spline value</t>
        </is>
      </c>
      <c r="G5777" s="18" t="n"/>
      <c r="H5777" s="33" t="n">
        <v>9.94</v>
      </c>
      <c r="I5777" s="33" t="n"/>
      <c r="J5777" s="33" t="n"/>
      <c r="K5777" s="34" t="n">
        <v>-0.09452417662200584</v>
      </c>
      <c r="L5777" s="35">
        <f>IF(ISNUMBER(K5777),EXP(K5777),"")</f>
        <v/>
      </c>
      <c r="M5777" s="18" t="inlineStr">
        <is>
          <t>every value from 0.01 to 30 in steps of 0.01</t>
        </is>
      </c>
      <c r="N5777" s="18" t="inlineStr">
        <is>
          <t>contents|small|distance_to_river_km</t>
        </is>
      </c>
    </row>
    <row r="5778">
      <c r="B5778" s="18" t="inlineStr">
        <is>
          <t>contents|small|distance_to_river_km|9.95</t>
        </is>
      </c>
      <c r="C5778" s="18" t="inlineStr">
        <is>
          <t>contents</t>
        </is>
      </c>
      <c r="D5778" s="18" t="inlineStr">
        <is>
          <t>small</t>
        </is>
      </c>
      <c r="E5778" s="18" t="inlineStr">
        <is>
          <t>distance_to_river_km</t>
        </is>
      </c>
      <c r="F5778" s="18" t="inlineStr">
        <is>
          <t>spline value</t>
        </is>
      </c>
      <c r="G5778" s="18" t="n"/>
      <c r="H5778" s="33" t="n">
        <v>9.949999999999999</v>
      </c>
      <c r="I5778" s="33" t="n"/>
      <c r="J5778" s="33" t="n"/>
      <c r="K5778" s="34" t="n">
        <v>-0.09475189773193224</v>
      </c>
      <c r="L5778" s="35">
        <f>IF(ISNUMBER(K5778),EXP(K5778),"")</f>
        <v/>
      </c>
      <c r="M5778" s="18" t="inlineStr">
        <is>
          <t>every value from 0.01 to 30 in steps of 0.01</t>
        </is>
      </c>
      <c r="N5778" s="18" t="inlineStr">
        <is>
          <t>contents|small|distance_to_river_km</t>
        </is>
      </c>
    </row>
    <row r="5779">
      <c r="B5779" s="18" t="inlineStr">
        <is>
          <t>contents|small|distance_to_river_km|9.96</t>
        </is>
      </c>
      <c r="C5779" s="18" t="inlineStr">
        <is>
          <t>contents</t>
        </is>
      </c>
      <c r="D5779" s="18" t="inlineStr">
        <is>
          <t>small</t>
        </is>
      </c>
      <c r="E5779" s="18" t="inlineStr">
        <is>
          <t>distance_to_river_km</t>
        </is>
      </c>
      <c r="F5779" s="18" t="inlineStr">
        <is>
          <t>spline value</t>
        </is>
      </c>
      <c r="G5779" s="18" t="n"/>
      <c r="H5779" s="33" t="n">
        <v>9.960000000000001</v>
      </c>
      <c r="I5779" s="33" t="n"/>
      <c r="J5779" s="33" t="n"/>
      <c r="K5779" s="34" t="n">
        <v>-0.09497982183728157</v>
      </c>
      <c r="L5779" s="35">
        <f>IF(ISNUMBER(K5779),EXP(K5779),"")</f>
        <v/>
      </c>
      <c r="M5779" s="18" t="inlineStr">
        <is>
          <t>every value from 0.01 to 30 in steps of 0.01</t>
        </is>
      </c>
      <c r="N5779" s="18" t="inlineStr">
        <is>
          <t>contents|small|distance_to_river_km</t>
        </is>
      </c>
    </row>
    <row r="5780">
      <c r="B5780" s="18" t="inlineStr">
        <is>
          <t>contents|small|distance_to_river_km|9.97</t>
        </is>
      </c>
      <c r="C5780" s="18" t="inlineStr">
        <is>
          <t>contents</t>
        </is>
      </c>
      <c r="D5780" s="18" t="inlineStr">
        <is>
          <t>small</t>
        </is>
      </c>
      <c r="E5780" s="18" t="inlineStr">
        <is>
          <t>distance_to_river_km</t>
        </is>
      </c>
      <c r="F5780" s="18" t="inlineStr">
        <is>
          <t>spline value</t>
        </is>
      </c>
      <c r="G5780" s="18" t="n"/>
      <c r="H5780" s="33" t="n">
        <v>9.970000000000001</v>
      </c>
      <c r="I5780" s="33" t="n"/>
      <c r="J5780" s="33" t="n"/>
      <c r="K5780" s="34" t="n">
        <v>-0.0952079486632785</v>
      </c>
      <c r="L5780" s="35">
        <f>IF(ISNUMBER(K5780),EXP(K5780),"")</f>
        <v/>
      </c>
      <c r="M5780" s="18" t="inlineStr">
        <is>
          <t>every value from 0.01 to 30 in steps of 0.01</t>
        </is>
      </c>
      <c r="N5780" s="18" t="inlineStr">
        <is>
          <t>contents|small|distance_to_river_km</t>
        </is>
      </c>
    </row>
    <row r="5781">
      <c r="B5781" s="18" t="inlineStr">
        <is>
          <t>contents|small|distance_to_river_km|9.98</t>
        </is>
      </c>
      <c r="C5781" s="18" t="inlineStr">
        <is>
          <t>contents</t>
        </is>
      </c>
      <c r="D5781" s="18" t="inlineStr">
        <is>
          <t>small</t>
        </is>
      </c>
      <c r="E5781" s="18" t="inlineStr">
        <is>
          <t>distance_to_river_km</t>
        </is>
      </c>
      <c r="F5781" s="18" t="inlineStr">
        <is>
          <t>spline value</t>
        </is>
      </c>
      <c r="G5781" s="18" t="n"/>
      <c r="H5781" s="33" t="n">
        <v>9.98</v>
      </c>
      <c r="I5781" s="33" t="n"/>
      <c r="J5781" s="33" t="n"/>
      <c r="K5781" s="34" t="n">
        <v>-0.09543627793514775</v>
      </c>
      <c r="L5781" s="35">
        <f>IF(ISNUMBER(K5781),EXP(K5781),"")</f>
        <v/>
      </c>
      <c r="M5781" s="18" t="inlineStr">
        <is>
          <t>every value from 0.01 to 30 in steps of 0.01</t>
        </is>
      </c>
      <c r="N5781" s="18" t="inlineStr">
        <is>
          <t>contents|small|distance_to_river_km</t>
        </is>
      </c>
    </row>
    <row r="5782">
      <c r="B5782" s="18" t="inlineStr">
        <is>
          <t>contents|small|distance_to_river_km|9.99</t>
        </is>
      </c>
      <c r="C5782" s="18" t="inlineStr">
        <is>
          <t>contents</t>
        </is>
      </c>
      <c r="D5782" s="18" t="inlineStr">
        <is>
          <t>small</t>
        </is>
      </c>
      <c r="E5782" s="18" t="inlineStr">
        <is>
          <t>distance_to_river_km</t>
        </is>
      </c>
      <c r="F5782" s="18" t="inlineStr">
        <is>
          <t>spline value</t>
        </is>
      </c>
      <c r="G5782" s="18" t="n"/>
      <c r="H5782" s="33" t="n">
        <v>9.99</v>
      </c>
      <c r="I5782" s="33" t="n"/>
      <c r="J5782" s="33" t="n"/>
      <c r="K5782" s="34" t="n">
        <v>-0.09566480937811409</v>
      </c>
      <c r="L5782" s="35">
        <f>IF(ISNUMBER(K5782),EXP(K5782),"")</f>
        <v/>
      </c>
      <c r="M5782" s="18" t="inlineStr">
        <is>
          <t>every value from 0.01 to 30 in steps of 0.01</t>
        </is>
      </c>
      <c r="N5782" s="18" t="inlineStr">
        <is>
          <t>contents|small|distance_to_river_km</t>
        </is>
      </c>
    </row>
    <row r="5783">
      <c r="B5783" s="18" t="inlineStr">
        <is>
          <t>contents|small|distance_to_river_km|10.00</t>
        </is>
      </c>
      <c r="C5783" s="18" t="inlineStr">
        <is>
          <t>contents</t>
        </is>
      </c>
      <c r="D5783" s="18" t="inlineStr">
        <is>
          <t>small</t>
        </is>
      </c>
      <c r="E5783" s="18" t="inlineStr">
        <is>
          <t>distance_to_river_km</t>
        </is>
      </c>
      <c r="F5783" s="18" t="inlineStr">
        <is>
          <t>spline value</t>
        </is>
      </c>
      <c r="G5783" s="18" t="n"/>
      <c r="H5783" s="33" t="n">
        <v>10</v>
      </c>
      <c r="I5783" s="33" t="n"/>
      <c r="J5783" s="33" t="n"/>
      <c r="K5783" s="34" t="n">
        <v>-0.09589354271740225</v>
      </c>
      <c r="L5783" s="35">
        <f>IF(ISNUMBER(K5783),EXP(K5783),"")</f>
        <v/>
      </c>
      <c r="M5783" s="18" t="inlineStr">
        <is>
          <t>every value from 0.01 to 30 in steps of 0.01</t>
        </is>
      </c>
      <c r="N5783" s="18" t="inlineStr">
        <is>
          <t>contents|small|distance_to_river_km</t>
        </is>
      </c>
    </row>
    <row r="5784">
      <c r="B5784" s="18" t="inlineStr">
        <is>
          <t>contents|small|distance_to_river_km|10.01</t>
        </is>
      </c>
      <c r="C5784" s="18" t="inlineStr">
        <is>
          <t>contents</t>
        </is>
      </c>
      <c r="D5784" s="18" t="inlineStr">
        <is>
          <t>small</t>
        </is>
      </c>
      <c r="E5784" s="18" t="inlineStr">
        <is>
          <t>distance_to_river_km</t>
        </is>
      </c>
      <c r="F5784" s="18" t="inlineStr">
        <is>
          <t>spline value</t>
        </is>
      </c>
      <c r="G5784" s="18" t="n"/>
      <c r="H5784" s="33" t="n">
        <v>10.01</v>
      </c>
      <c r="I5784" s="33" t="n"/>
      <c r="J5784" s="33" t="n"/>
      <c r="K5784" s="34" t="n">
        <v>-0.09612247767823696</v>
      </c>
      <c r="L5784" s="35">
        <f>IF(ISNUMBER(K5784),EXP(K5784),"")</f>
        <v/>
      </c>
      <c r="M5784" s="18" t="inlineStr">
        <is>
          <t>every value from 0.01 to 30 in steps of 0.01</t>
        </is>
      </c>
      <c r="N5784" s="18" t="inlineStr">
        <is>
          <t>contents|small|distance_to_river_km</t>
        </is>
      </c>
    </row>
    <row r="5785">
      <c r="B5785" s="18" t="inlineStr">
        <is>
          <t>contents|small|distance_to_river_km|10.02</t>
        </is>
      </c>
      <c r="C5785" s="18" t="inlineStr">
        <is>
          <t>contents</t>
        </is>
      </c>
      <c r="D5785" s="18" t="inlineStr">
        <is>
          <t>small</t>
        </is>
      </c>
      <c r="E5785" s="18" t="inlineStr">
        <is>
          <t>distance_to_river_km</t>
        </is>
      </c>
      <c r="F5785" s="18" t="inlineStr">
        <is>
          <t>spline value</t>
        </is>
      </c>
      <c r="G5785" s="18" t="n"/>
      <c r="H5785" s="33" t="n">
        <v>10.02</v>
      </c>
      <c r="I5785" s="33" t="n"/>
      <c r="J5785" s="33" t="n"/>
      <c r="K5785" s="34" t="n">
        <v>-0.09635161398584295</v>
      </c>
      <c r="L5785" s="35">
        <f>IF(ISNUMBER(K5785),EXP(K5785),"")</f>
        <v/>
      </c>
      <c r="M5785" s="18" t="inlineStr">
        <is>
          <t>every value from 0.01 to 30 in steps of 0.01</t>
        </is>
      </c>
      <c r="N5785" s="18" t="inlineStr">
        <is>
          <t>contents|small|distance_to_river_km</t>
        </is>
      </c>
    </row>
    <row r="5786">
      <c r="B5786" s="18" t="inlineStr">
        <is>
          <t>contents|small|distance_to_river_km|10.03</t>
        </is>
      </c>
      <c r="C5786" s="18" t="inlineStr">
        <is>
          <t>contents</t>
        </is>
      </c>
      <c r="D5786" s="18" t="inlineStr">
        <is>
          <t>small</t>
        </is>
      </c>
      <c r="E5786" s="18" t="inlineStr">
        <is>
          <t>distance_to_river_km</t>
        </is>
      </c>
      <c r="F5786" s="18" t="inlineStr">
        <is>
          <t>spline value</t>
        </is>
      </c>
      <c r="G5786" s="18" t="n"/>
      <c r="H5786" s="33" t="n">
        <v>10.03</v>
      </c>
      <c r="I5786" s="33" t="n"/>
      <c r="J5786" s="33" t="n"/>
      <c r="K5786" s="34" t="n">
        <v>-0.09658095136544494</v>
      </c>
      <c r="L5786" s="35">
        <f>IF(ISNUMBER(K5786),EXP(K5786),"")</f>
        <v/>
      </c>
      <c r="M5786" s="18" t="inlineStr">
        <is>
          <t>every value from 0.01 to 30 in steps of 0.01</t>
        </is>
      </c>
      <c r="N5786" s="18" t="inlineStr">
        <is>
          <t>contents|small|distance_to_river_km</t>
        </is>
      </c>
    </row>
    <row r="5787">
      <c r="B5787" s="18" t="inlineStr">
        <is>
          <t>contents|small|distance_to_river_km|10.04</t>
        </is>
      </c>
      <c r="C5787" s="18" t="inlineStr">
        <is>
          <t>contents</t>
        </is>
      </c>
      <c r="D5787" s="18" t="inlineStr">
        <is>
          <t>small</t>
        </is>
      </c>
      <c r="E5787" s="18" t="inlineStr">
        <is>
          <t>distance_to_river_km</t>
        </is>
      </c>
      <c r="F5787" s="18" t="inlineStr">
        <is>
          <t>spline value</t>
        </is>
      </c>
      <c r="G5787" s="18" t="n"/>
      <c r="H5787" s="33" t="n">
        <v>10.04</v>
      </c>
      <c r="I5787" s="33" t="n"/>
      <c r="J5787" s="33" t="n"/>
      <c r="K5787" s="34" t="n">
        <v>-0.09681048954226769</v>
      </c>
      <c r="L5787" s="35">
        <f>IF(ISNUMBER(K5787),EXP(K5787),"")</f>
        <v/>
      </c>
      <c r="M5787" s="18" t="inlineStr">
        <is>
          <t>every value from 0.01 to 30 in steps of 0.01</t>
        </is>
      </c>
      <c r="N5787" s="18" t="inlineStr">
        <is>
          <t>contents|small|distance_to_river_km</t>
        </is>
      </c>
    </row>
    <row r="5788">
      <c r="B5788" s="18" t="inlineStr">
        <is>
          <t>contents|small|distance_to_river_km|10.05</t>
        </is>
      </c>
      <c r="C5788" s="18" t="inlineStr">
        <is>
          <t>contents</t>
        </is>
      </c>
      <c r="D5788" s="18" t="inlineStr">
        <is>
          <t>small</t>
        </is>
      </c>
      <c r="E5788" s="18" t="inlineStr">
        <is>
          <t>distance_to_river_km</t>
        </is>
      </c>
      <c r="F5788" s="18" t="inlineStr">
        <is>
          <t>spline value</t>
        </is>
      </c>
      <c r="G5788" s="18" t="n"/>
      <c r="H5788" s="33" t="n">
        <v>10.05</v>
      </c>
      <c r="I5788" s="33" t="n"/>
      <c r="J5788" s="33" t="n"/>
      <c r="K5788" s="34" t="n">
        <v>-0.09704022824153595</v>
      </c>
      <c r="L5788" s="35">
        <f>IF(ISNUMBER(K5788),EXP(K5788),"")</f>
        <v/>
      </c>
      <c r="M5788" s="18" t="inlineStr">
        <is>
          <t>every value from 0.01 to 30 in steps of 0.01</t>
        </is>
      </c>
      <c r="N5788" s="18" t="inlineStr">
        <is>
          <t>contents|small|distance_to_river_km</t>
        </is>
      </c>
    </row>
    <row r="5789">
      <c r="B5789" s="18" t="inlineStr">
        <is>
          <t>contents|small|distance_to_river_km|10.06</t>
        </is>
      </c>
      <c r="C5789" s="18" t="inlineStr">
        <is>
          <t>contents</t>
        </is>
      </c>
      <c r="D5789" s="18" t="inlineStr">
        <is>
          <t>small</t>
        </is>
      </c>
      <c r="E5789" s="18" t="inlineStr">
        <is>
          <t>distance_to_river_km</t>
        </is>
      </c>
      <c r="F5789" s="18" t="inlineStr">
        <is>
          <t>spline value</t>
        </is>
      </c>
      <c r="G5789" s="18" t="n"/>
      <c r="H5789" s="33" t="n">
        <v>10.06</v>
      </c>
      <c r="I5789" s="33" t="n"/>
      <c r="J5789" s="33" t="n"/>
      <c r="K5789" s="34" t="n">
        <v>-0.09727016718847438</v>
      </c>
      <c r="L5789" s="35">
        <f>IF(ISNUMBER(K5789),EXP(K5789),"")</f>
        <v/>
      </c>
      <c r="M5789" s="18" t="inlineStr">
        <is>
          <t>every value from 0.01 to 30 in steps of 0.01</t>
        </is>
      </c>
      <c r="N5789" s="18" t="inlineStr">
        <is>
          <t>contents|small|distance_to_river_km</t>
        </is>
      </c>
    </row>
    <row r="5790">
      <c r="B5790" s="18" t="inlineStr">
        <is>
          <t>contents|small|distance_to_river_km|10.07</t>
        </is>
      </c>
      <c r="C5790" s="18" t="inlineStr">
        <is>
          <t>contents</t>
        </is>
      </c>
      <c r="D5790" s="18" t="inlineStr">
        <is>
          <t>small</t>
        </is>
      </c>
      <c r="E5790" s="18" t="inlineStr">
        <is>
          <t>distance_to_river_km</t>
        </is>
      </c>
      <c r="F5790" s="18" t="inlineStr">
        <is>
          <t>spline value</t>
        </is>
      </c>
      <c r="G5790" s="18" t="n"/>
      <c r="H5790" s="33" t="n">
        <v>10.07</v>
      </c>
      <c r="I5790" s="33" t="n"/>
      <c r="J5790" s="33" t="n"/>
      <c r="K5790" s="34" t="n">
        <v>-0.09750030610830773</v>
      </c>
      <c r="L5790" s="35">
        <f>IF(ISNUMBER(K5790),EXP(K5790),"")</f>
        <v/>
      </c>
      <c r="M5790" s="18" t="inlineStr">
        <is>
          <t>every value from 0.01 to 30 in steps of 0.01</t>
        </is>
      </c>
      <c r="N5790" s="18" t="inlineStr">
        <is>
          <t>contents|small|distance_to_river_km</t>
        </is>
      </c>
    </row>
    <row r="5791">
      <c r="B5791" s="18" t="inlineStr">
        <is>
          <t>contents|small|distance_to_river_km|10.08</t>
        </is>
      </c>
      <c r="C5791" s="18" t="inlineStr">
        <is>
          <t>contents</t>
        </is>
      </c>
      <c r="D5791" s="18" t="inlineStr">
        <is>
          <t>small</t>
        </is>
      </c>
      <c r="E5791" s="18" t="inlineStr">
        <is>
          <t>distance_to_river_km</t>
        </is>
      </c>
      <c r="F5791" s="18" t="inlineStr">
        <is>
          <t>spline value</t>
        </is>
      </c>
      <c r="G5791" s="18" t="n"/>
      <c r="H5791" s="33" t="n">
        <v>10.08</v>
      </c>
      <c r="I5791" s="33" t="n"/>
      <c r="J5791" s="33" t="n"/>
      <c r="K5791" s="34" t="n">
        <v>-0.09773064472626078</v>
      </c>
      <c r="L5791" s="35">
        <f>IF(ISNUMBER(K5791),EXP(K5791),"")</f>
        <v/>
      </c>
      <c r="M5791" s="18" t="inlineStr">
        <is>
          <t>every value from 0.01 to 30 in steps of 0.01</t>
        </is>
      </c>
      <c r="N5791" s="18" t="inlineStr">
        <is>
          <t>contents|small|distance_to_river_km</t>
        </is>
      </c>
    </row>
    <row r="5792">
      <c r="B5792" s="18" t="inlineStr">
        <is>
          <t>contents|small|distance_to_river_km|10.09</t>
        </is>
      </c>
      <c r="C5792" s="18" t="inlineStr">
        <is>
          <t>contents</t>
        </is>
      </c>
      <c r="D5792" s="18" t="inlineStr">
        <is>
          <t>small</t>
        </is>
      </c>
      <c r="E5792" s="18" t="inlineStr">
        <is>
          <t>distance_to_river_km</t>
        </is>
      </c>
      <c r="F5792" s="18" t="inlineStr">
        <is>
          <t>spline value</t>
        </is>
      </c>
      <c r="G5792" s="18" t="n"/>
      <c r="H5792" s="33" t="n">
        <v>10.09</v>
      </c>
      <c r="I5792" s="33" t="n"/>
      <c r="J5792" s="33" t="n"/>
      <c r="K5792" s="34" t="n">
        <v>-0.09796118276755819</v>
      </c>
      <c r="L5792" s="35">
        <f>IF(ISNUMBER(K5792),EXP(K5792),"")</f>
        <v/>
      </c>
      <c r="M5792" s="18" t="inlineStr">
        <is>
          <t>every value from 0.01 to 30 in steps of 0.01</t>
        </is>
      </c>
      <c r="N5792" s="18" t="inlineStr">
        <is>
          <t>contents|small|distance_to_river_km</t>
        </is>
      </c>
    </row>
    <row r="5793">
      <c r="B5793" s="18" t="inlineStr">
        <is>
          <t>contents|small|distance_to_river_km|10.10</t>
        </is>
      </c>
      <c r="C5793" s="18" t="inlineStr">
        <is>
          <t>contents</t>
        </is>
      </c>
      <c r="D5793" s="18" t="inlineStr">
        <is>
          <t>small</t>
        </is>
      </c>
      <c r="E5793" s="18" t="inlineStr">
        <is>
          <t>distance_to_river_km</t>
        </is>
      </c>
      <c r="F5793" s="18" t="inlineStr">
        <is>
          <t>spline value</t>
        </is>
      </c>
      <c r="G5793" s="18" t="n"/>
      <c r="H5793" s="33" t="n">
        <v>10.1</v>
      </c>
      <c r="I5793" s="33" t="n"/>
      <c r="J5793" s="33" t="n"/>
      <c r="K5793" s="34" t="n">
        <v>-0.09819191995742474</v>
      </c>
      <c r="L5793" s="35">
        <f>IF(ISNUMBER(K5793),EXP(K5793),"")</f>
        <v/>
      </c>
      <c r="M5793" s="18" t="inlineStr">
        <is>
          <t>every value from 0.01 to 30 in steps of 0.01</t>
        </is>
      </c>
      <c r="N5793" s="18" t="inlineStr">
        <is>
          <t>contents|small|distance_to_river_km</t>
        </is>
      </c>
    </row>
    <row r="5794">
      <c r="B5794" s="18" t="inlineStr">
        <is>
          <t>contents|small|distance_to_river_km|10.11</t>
        </is>
      </c>
      <c r="C5794" s="18" t="inlineStr">
        <is>
          <t>contents</t>
        </is>
      </c>
      <c r="D5794" s="18" t="inlineStr">
        <is>
          <t>small</t>
        </is>
      </c>
      <c r="E5794" s="18" t="inlineStr">
        <is>
          <t>distance_to_river_km</t>
        </is>
      </c>
      <c r="F5794" s="18" t="inlineStr">
        <is>
          <t>spline value</t>
        </is>
      </c>
      <c r="G5794" s="18" t="n"/>
      <c r="H5794" s="33" t="n">
        <v>10.11</v>
      </c>
      <c r="I5794" s="33" t="n"/>
      <c r="J5794" s="33" t="n"/>
      <c r="K5794" s="34" t="n">
        <v>-0.09842285602108519</v>
      </c>
      <c r="L5794" s="35">
        <f>IF(ISNUMBER(K5794),EXP(K5794),"")</f>
        <v/>
      </c>
      <c r="M5794" s="18" t="inlineStr">
        <is>
          <t>every value from 0.01 to 30 in steps of 0.01</t>
        </is>
      </c>
      <c r="N5794" s="18" t="inlineStr">
        <is>
          <t>contents|small|distance_to_river_km</t>
        </is>
      </c>
    </row>
    <row r="5795">
      <c r="B5795" s="18" t="inlineStr">
        <is>
          <t>contents|small|distance_to_river_km|10.12</t>
        </is>
      </c>
      <c r="C5795" s="18" t="inlineStr">
        <is>
          <t>contents</t>
        </is>
      </c>
      <c r="D5795" s="18" t="inlineStr">
        <is>
          <t>small</t>
        </is>
      </c>
      <c r="E5795" s="18" t="inlineStr">
        <is>
          <t>distance_to_river_km</t>
        </is>
      </c>
      <c r="F5795" s="18" t="inlineStr">
        <is>
          <t>spline value</t>
        </is>
      </c>
      <c r="G5795" s="18" t="n"/>
      <c r="H5795" s="33" t="n">
        <v>10.12</v>
      </c>
      <c r="I5795" s="33" t="n"/>
      <c r="J5795" s="33" t="n"/>
      <c r="K5795" s="34" t="n">
        <v>-0.09865399068376422</v>
      </c>
      <c r="L5795" s="35">
        <f>IF(ISNUMBER(K5795),EXP(K5795),"")</f>
        <v/>
      </c>
      <c r="M5795" s="18" t="inlineStr">
        <is>
          <t>every value from 0.01 to 30 in steps of 0.01</t>
        </is>
      </c>
      <c r="N5795" s="18" t="inlineStr">
        <is>
          <t>contents|small|distance_to_river_km</t>
        </is>
      </c>
    </row>
    <row r="5796">
      <c r="B5796" s="18" t="inlineStr">
        <is>
          <t>contents|small|distance_to_river_km|10.13</t>
        </is>
      </c>
      <c r="C5796" s="18" t="inlineStr">
        <is>
          <t>contents</t>
        </is>
      </c>
      <c r="D5796" s="18" t="inlineStr">
        <is>
          <t>small</t>
        </is>
      </c>
      <c r="E5796" s="18" t="inlineStr">
        <is>
          <t>distance_to_river_km</t>
        </is>
      </c>
      <c r="F5796" s="18" t="inlineStr">
        <is>
          <t>spline value</t>
        </is>
      </c>
      <c r="G5796" s="18" t="n"/>
      <c r="H5796" s="33" t="n">
        <v>10.13</v>
      </c>
      <c r="I5796" s="33" t="n"/>
      <c r="J5796" s="33" t="n"/>
      <c r="K5796" s="34" t="n">
        <v>-0.09888532367068661</v>
      </c>
      <c r="L5796" s="35">
        <f>IF(ISNUMBER(K5796),EXP(K5796),"")</f>
        <v/>
      </c>
      <c r="M5796" s="18" t="inlineStr">
        <is>
          <t>every value from 0.01 to 30 in steps of 0.01</t>
        </is>
      </c>
      <c r="N5796" s="18" t="inlineStr">
        <is>
          <t>contents|small|distance_to_river_km</t>
        </is>
      </c>
    </row>
    <row r="5797">
      <c r="B5797" s="18" t="inlineStr">
        <is>
          <t>contents|small|distance_to_river_km|10.14</t>
        </is>
      </c>
      <c r="C5797" s="18" t="inlineStr">
        <is>
          <t>contents</t>
        </is>
      </c>
      <c r="D5797" s="18" t="inlineStr">
        <is>
          <t>small</t>
        </is>
      </c>
      <c r="E5797" s="18" t="inlineStr">
        <is>
          <t>distance_to_river_km</t>
        </is>
      </c>
      <c r="F5797" s="18" t="inlineStr">
        <is>
          <t>spline value</t>
        </is>
      </c>
      <c r="G5797" s="18" t="n"/>
      <c r="H5797" s="33" t="n">
        <v>10.14</v>
      </c>
      <c r="I5797" s="33" t="n"/>
      <c r="J5797" s="33" t="n"/>
      <c r="K5797" s="34" t="n">
        <v>-0.09911685470707704</v>
      </c>
      <c r="L5797" s="35">
        <f>IF(ISNUMBER(K5797),EXP(K5797),"")</f>
        <v/>
      </c>
      <c r="M5797" s="18" t="inlineStr">
        <is>
          <t>every value from 0.01 to 30 in steps of 0.01</t>
        </is>
      </c>
      <c r="N5797" s="18" t="inlineStr">
        <is>
          <t>contents|small|distance_to_river_km</t>
        </is>
      </c>
    </row>
    <row r="5798">
      <c r="B5798" s="18" t="inlineStr">
        <is>
          <t>contents|small|distance_to_river_km|10.15</t>
        </is>
      </c>
      <c r="C5798" s="18" t="inlineStr">
        <is>
          <t>contents</t>
        </is>
      </c>
      <c r="D5798" s="18" t="inlineStr">
        <is>
          <t>small</t>
        </is>
      </c>
      <c r="E5798" s="18" t="inlineStr">
        <is>
          <t>distance_to_river_km</t>
        </is>
      </c>
      <c r="F5798" s="18" t="inlineStr">
        <is>
          <t>spline value</t>
        </is>
      </c>
      <c r="G5798" s="18" t="n"/>
      <c r="H5798" s="33" t="n">
        <v>10.15</v>
      </c>
      <c r="I5798" s="33" t="n"/>
      <c r="J5798" s="33" t="n"/>
      <c r="K5798" s="34" t="n">
        <v>-0.09934858351816024</v>
      </c>
      <c r="L5798" s="35">
        <f>IF(ISNUMBER(K5798),EXP(K5798),"")</f>
        <v/>
      </c>
      <c r="M5798" s="18" t="inlineStr">
        <is>
          <t>every value from 0.01 to 30 in steps of 0.01</t>
        </is>
      </c>
      <c r="N5798" s="18" t="inlineStr">
        <is>
          <t>contents|small|distance_to_river_km</t>
        </is>
      </c>
    </row>
    <row r="5799">
      <c r="B5799" s="18" t="inlineStr">
        <is>
          <t>contents|small|distance_to_river_km|10.16</t>
        </is>
      </c>
      <c r="C5799" s="18" t="inlineStr">
        <is>
          <t>contents</t>
        </is>
      </c>
      <c r="D5799" s="18" t="inlineStr">
        <is>
          <t>small</t>
        </is>
      </c>
      <c r="E5799" s="18" t="inlineStr">
        <is>
          <t>distance_to_river_km</t>
        </is>
      </c>
      <c r="F5799" s="18" t="inlineStr">
        <is>
          <t>spline value</t>
        </is>
      </c>
      <c r="G5799" s="18" t="n"/>
      <c r="H5799" s="33" t="n">
        <v>10.16</v>
      </c>
      <c r="I5799" s="33" t="n"/>
      <c r="J5799" s="33" t="n"/>
      <c r="K5799" s="34" t="n">
        <v>-0.09958050982916096</v>
      </c>
      <c r="L5799" s="35">
        <f>IF(ISNUMBER(K5799),EXP(K5799),"")</f>
        <v/>
      </c>
      <c r="M5799" s="18" t="inlineStr">
        <is>
          <t>every value from 0.01 to 30 in steps of 0.01</t>
        </is>
      </c>
      <c r="N5799" s="18" t="inlineStr">
        <is>
          <t>contents|small|distance_to_river_km</t>
        </is>
      </c>
    </row>
    <row r="5800">
      <c r="B5800" s="18" t="inlineStr">
        <is>
          <t>contents|small|distance_to_river_km|10.17</t>
        </is>
      </c>
      <c r="C5800" s="18" t="inlineStr">
        <is>
          <t>contents</t>
        </is>
      </c>
      <c r="D5800" s="18" t="inlineStr">
        <is>
          <t>small</t>
        </is>
      </c>
      <c r="E5800" s="18" t="inlineStr">
        <is>
          <t>distance_to_river_km</t>
        </is>
      </c>
      <c r="F5800" s="18" t="inlineStr">
        <is>
          <t>spline value</t>
        </is>
      </c>
      <c r="G5800" s="18" t="n"/>
      <c r="H5800" s="33" t="n">
        <v>10.17</v>
      </c>
      <c r="I5800" s="33" t="n"/>
      <c r="J5800" s="33" t="n"/>
      <c r="K5800" s="34" t="n">
        <v>-0.09981263336530395</v>
      </c>
      <c r="L5800" s="35">
        <f>IF(ISNUMBER(K5800),EXP(K5800),"")</f>
        <v/>
      </c>
      <c r="M5800" s="18" t="inlineStr">
        <is>
          <t>every value from 0.01 to 30 in steps of 0.01</t>
        </is>
      </c>
      <c r="N5800" s="18" t="inlineStr">
        <is>
          <t>contents|small|distance_to_river_km</t>
        </is>
      </c>
    </row>
    <row r="5801">
      <c r="B5801" s="18" t="inlineStr">
        <is>
          <t>contents|small|distance_to_river_km|10.18</t>
        </is>
      </c>
      <c r="C5801" s="18" t="inlineStr">
        <is>
          <t>contents</t>
        </is>
      </c>
      <c r="D5801" s="18" t="inlineStr">
        <is>
          <t>small</t>
        </is>
      </c>
      <c r="E5801" s="18" t="inlineStr">
        <is>
          <t>distance_to_river_km</t>
        </is>
      </c>
      <c r="F5801" s="18" t="inlineStr">
        <is>
          <t>spline value</t>
        </is>
      </c>
      <c r="G5801" s="18" t="n"/>
      <c r="H5801" s="33" t="n">
        <v>10.18</v>
      </c>
      <c r="I5801" s="33" t="n"/>
      <c r="J5801" s="33" t="n"/>
      <c r="K5801" s="34" t="n">
        <v>-0.1000449538518139</v>
      </c>
      <c r="L5801" s="35">
        <f>IF(ISNUMBER(K5801),EXP(K5801),"")</f>
        <v/>
      </c>
      <c r="M5801" s="18" t="inlineStr">
        <is>
          <t>every value from 0.01 to 30 in steps of 0.01</t>
        </is>
      </c>
      <c r="N5801" s="18" t="inlineStr">
        <is>
          <t>contents|small|distance_to_river_km</t>
        </is>
      </c>
    </row>
    <row r="5802">
      <c r="B5802" s="18" t="inlineStr">
        <is>
          <t>contents|small|distance_to_river_km|10.19</t>
        </is>
      </c>
      <c r="C5802" s="18" t="inlineStr">
        <is>
          <t>contents</t>
        </is>
      </c>
      <c r="D5802" s="18" t="inlineStr">
        <is>
          <t>small</t>
        </is>
      </c>
      <c r="E5802" s="18" t="inlineStr">
        <is>
          <t>distance_to_river_km</t>
        </is>
      </c>
      <c r="F5802" s="18" t="inlineStr">
        <is>
          <t>spline value</t>
        </is>
      </c>
      <c r="G5802" s="18" t="n"/>
      <c r="H5802" s="33" t="n">
        <v>10.19</v>
      </c>
      <c r="I5802" s="33" t="n"/>
      <c r="J5802" s="33" t="n"/>
      <c r="K5802" s="34" t="n">
        <v>-0.1002774710139156</v>
      </c>
      <c r="L5802" s="35">
        <f>IF(ISNUMBER(K5802),EXP(K5802),"")</f>
        <v/>
      </c>
      <c r="M5802" s="18" t="inlineStr">
        <is>
          <t>every value from 0.01 to 30 in steps of 0.01</t>
        </is>
      </c>
      <c r="N5802" s="18" t="inlineStr">
        <is>
          <t>contents|small|distance_to_river_km</t>
        </is>
      </c>
    </row>
    <row r="5803">
      <c r="B5803" s="18" t="inlineStr">
        <is>
          <t>contents|small|distance_to_river_km|10.20</t>
        </is>
      </c>
      <c r="C5803" s="18" t="inlineStr">
        <is>
          <t>contents</t>
        </is>
      </c>
      <c r="D5803" s="18" t="inlineStr">
        <is>
          <t>small</t>
        </is>
      </c>
      <c r="E5803" s="18" t="inlineStr">
        <is>
          <t>distance_to_river_km</t>
        </is>
      </c>
      <c r="F5803" s="18" t="inlineStr">
        <is>
          <t>spline value</t>
        </is>
      </c>
      <c r="G5803" s="18" t="n"/>
      <c r="H5803" s="33" t="n">
        <v>10.2</v>
      </c>
      <c r="I5803" s="33" t="n"/>
      <c r="J5803" s="33" t="n"/>
      <c r="K5803" s="34" t="n">
        <v>-0.1005101845768337</v>
      </c>
      <c r="L5803" s="35">
        <f>IF(ISNUMBER(K5803),EXP(K5803),"")</f>
        <v/>
      </c>
      <c r="M5803" s="18" t="inlineStr">
        <is>
          <t>every value from 0.01 to 30 in steps of 0.01</t>
        </is>
      </c>
      <c r="N5803" s="18" t="inlineStr">
        <is>
          <t>contents|small|distance_to_river_km</t>
        </is>
      </c>
    </row>
    <row r="5804">
      <c r="B5804" s="18" t="inlineStr">
        <is>
          <t>contents|small|distance_to_river_km|10.21</t>
        </is>
      </c>
      <c r="C5804" s="18" t="inlineStr">
        <is>
          <t>contents</t>
        </is>
      </c>
      <c r="D5804" s="18" t="inlineStr">
        <is>
          <t>small</t>
        </is>
      </c>
      <c r="E5804" s="18" t="inlineStr">
        <is>
          <t>distance_to_river_km</t>
        </is>
      </c>
      <c r="F5804" s="18" t="inlineStr">
        <is>
          <t>spline value</t>
        </is>
      </c>
      <c r="G5804" s="18" t="n"/>
      <c r="H5804" s="33" t="n">
        <v>10.21</v>
      </c>
      <c r="I5804" s="33" t="n"/>
      <c r="J5804" s="33" t="n"/>
      <c r="K5804" s="34" t="n">
        <v>-0.1007430942657931</v>
      </c>
      <c r="L5804" s="35">
        <f>IF(ISNUMBER(K5804),EXP(K5804),"")</f>
        <v/>
      </c>
      <c r="M5804" s="18" t="inlineStr">
        <is>
          <t>every value from 0.01 to 30 in steps of 0.01</t>
        </is>
      </c>
      <c r="N5804" s="18" t="inlineStr">
        <is>
          <t>contents|small|distance_to_river_km</t>
        </is>
      </c>
    </row>
    <row r="5805">
      <c r="B5805" s="18" t="inlineStr">
        <is>
          <t>contents|small|distance_to_river_km|10.22</t>
        </is>
      </c>
      <c r="C5805" s="18" t="inlineStr">
        <is>
          <t>contents</t>
        </is>
      </c>
      <c r="D5805" s="18" t="inlineStr">
        <is>
          <t>small</t>
        </is>
      </c>
      <c r="E5805" s="18" t="inlineStr">
        <is>
          <t>distance_to_river_km</t>
        </is>
      </c>
      <c r="F5805" s="18" t="inlineStr">
        <is>
          <t>spline value</t>
        </is>
      </c>
      <c r="G5805" s="18" t="n"/>
      <c r="H5805" s="33" t="n">
        <v>10.22</v>
      </c>
      <c r="I5805" s="33" t="n"/>
      <c r="J5805" s="33" t="n"/>
      <c r="K5805" s="34" t="n">
        <v>-0.1009761998060184</v>
      </c>
      <c r="L5805" s="35">
        <f>IF(ISNUMBER(K5805),EXP(K5805),"")</f>
        <v/>
      </c>
      <c r="M5805" s="18" t="inlineStr">
        <is>
          <t>every value from 0.01 to 30 in steps of 0.01</t>
        </is>
      </c>
      <c r="N5805" s="18" t="inlineStr">
        <is>
          <t>contents|small|distance_to_river_km</t>
        </is>
      </c>
    </row>
    <row r="5806">
      <c r="B5806" s="18" t="inlineStr">
        <is>
          <t>contents|small|distance_to_river_km|10.23</t>
        </is>
      </c>
      <c r="C5806" s="18" t="inlineStr">
        <is>
          <t>contents</t>
        </is>
      </c>
      <c r="D5806" s="18" t="inlineStr">
        <is>
          <t>small</t>
        </is>
      </c>
      <c r="E5806" s="18" t="inlineStr">
        <is>
          <t>distance_to_river_km</t>
        </is>
      </c>
      <c r="F5806" s="18" t="inlineStr">
        <is>
          <t>spline value</t>
        </is>
      </c>
      <c r="G5806" s="18" t="n"/>
      <c r="H5806" s="33" t="n">
        <v>10.23</v>
      </c>
      <c r="I5806" s="33" t="n"/>
      <c r="J5806" s="33" t="n"/>
      <c r="K5806" s="34" t="n">
        <v>-0.1012095009227342</v>
      </c>
      <c r="L5806" s="35">
        <f>IF(ISNUMBER(K5806),EXP(K5806),"")</f>
        <v/>
      </c>
      <c r="M5806" s="18" t="inlineStr">
        <is>
          <t>every value from 0.01 to 30 in steps of 0.01</t>
        </is>
      </c>
      <c r="N5806" s="18" t="inlineStr">
        <is>
          <t>contents|small|distance_to_river_km</t>
        </is>
      </c>
    </row>
    <row r="5807">
      <c r="B5807" s="18" t="inlineStr">
        <is>
          <t>contents|small|distance_to_river_km|10.24</t>
        </is>
      </c>
      <c r="C5807" s="18" t="inlineStr">
        <is>
          <t>contents</t>
        </is>
      </c>
      <c r="D5807" s="18" t="inlineStr">
        <is>
          <t>small</t>
        </is>
      </c>
      <c r="E5807" s="18" t="inlineStr">
        <is>
          <t>distance_to_river_km</t>
        </is>
      </c>
      <c r="F5807" s="18" t="inlineStr">
        <is>
          <t>spline value</t>
        </is>
      </c>
      <c r="G5807" s="18" t="n"/>
      <c r="H5807" s="33" t="n">
        <v>10.24</v>
      </c>
      <c r="I5807" s="33" t="n"/>
      <c r="J5807" s="33" t="n"/>
      <c r="K5807" s="34" t="n">
        <v>-0.1014429973411655</v>
      </c>
      <c r="L5807" s="35">
        <f>IF(ISNUMBER(K5807),EXP(K5807),"")</f>
        <v/>
      </c>
      <c r="M5807" s="18" t="inlineStr">
        <is>
          <t>every value from 0.01 to 30 in steps of 0.01</t>
        </is>
      </c>
      <c r="N5807" s="18" t="inlineStr">
        <is>
          <t>contents|small|distance_to_river_km</t>
        </is>
      </c>
    </row>
    <row r="5808">
      <c r="B5808" s="18" t="inlineStr">
        <is>
          <t>contents|small|distance_to_river_km|10.25</t>
        </is>
      </c>
      <c r="C5808" s="18" t="inlineStr">
        <is>
          <t>contents</t>
        </is>
      </c>
      <c r="D5808" s="18" t="inlineStr">
        <is>
          <t>small</t>
        </is>
      </c>
      <c r="E5808" s="18" t="inlineStr">
        <is>
          <t>distance_to_river_km</t>
        </is>
      </c>
      <c r="F5808" s="18" t="inlineStr">
        <is>
          <t>spline value</t>
        </is>
      </c>
      <c r="G5808" s="18" t="n"/>
      <c r="H5808" s="33" t="n">
        <v>10.25</v>
      </c>
      <c r="I5808" s="33" t="n"/>
      <c r="J5808" s="33" t="n"/>
      <c r="K5808" s="34" t="n">
        <v>-0.1016766887865369</v>
      </c>
      <c r="L5808" s="35">
        <f>IF(ISNUMBER(K5808),EXP(K5808),"")</f>
        <v/>
      </c>
      <c r="M5808" s="18" t="inlineStr">
        <is>
          <t>every value from 0.01 to 30 in steps of 0.01</t>
        </is>
      </c>
      <c r="N5808" s="18" t="inlineStr">
        <is>
          <t>contents|small|distance_to_river_km</t>
        </is>
      </c>
    </row>
    <row r="5809">
      <c r="B5809" s="18" t="inlineStr">
        <is>
          <t>contents|small|distance_to_river_km|10.26</t>
        </is>
      </c>
      <c r="C5809" s="18" t="inlineStr">
        <is>
          <t>contents</t>
        </is>
      </c>
      <c r="D5809" s="18" t="inlineStr">
        <is>
          <t>small</t>
        </is>
      </c>
      <c r="E5809" s="18" t="inlineStr">
        <is>
          <t>distance_to_river_km</t>
        </is>
      </c>
      <c r="F5809" s="18" t="inlineStr">
        <is>
          <t>spline value</t>
        </is>
      </c>
      <c r="G5809" s="18" t="n"/>
      <c r="H5809" s="33" t="n">
        <v>10.26</v>
      </c>
      <c r="I5809" s="33" t="n"/>
      <c r="J5809" s="33" t="n"/>
      <c r="K5809" s="34" t="n">
        <v>-0.1019105749840731</v>
      </c>
      <c r="L5809" s="35">
        <f>IF(ISNUMBER(K5809),EXP(K5809),"")</f>
        <v/>
      </c>
      <c r="M5809" s="18" t="inlineStr">
        <is>
          <t>every value from 0.01 to 30 in steps of 0.01</t>
        </is>
      </c>
      <c r="N5809" s="18" t="inlineStr">
        <is>
          <t>contents|small|distance_to_river_km</t>
        </is>
      </c>
    </row>
    <row r="5810">
      <c r="B5810" s="18" t="inlineStr">
        <is>
          <t>contents|small|distance_to_river_km|10.27</t>
        </is>
      </c>
      <c r="C5810" s="18" t="inlineStr">
        <is>
          <t>contents</t>
        </is>
      </c>
      <c r="D5810" s="18" t="inlineStr">
        <is>
          <t>small</t>
        </is>
      </c>
      <c r="E5810" s="18" t="inlineStr">
        <is>
          <t>distance_to_river_km</t>
        </is>
      </c>
      <c r="F5810" s="18" t="inlineStr">
        <is>
          <t>spline value</t>
        </is>
      </c>
      <c r="G5810" s="18" t="n"/>
      <c r="H5810" s="33" t="n">
        <v>10.27</v>
      </c>
      <c r="I5810" s="33" t="n"/>
      <c r="J5810" s="33" t="n"/>
      <c r="K5810" s="34" t="n">
        <v>-0.1021446556589988</v>
      </c>
      <c r="L5810" s="35">
        <f>IF(ISNUMBER(K5810),EXP(K5810),"")</f>
        <v/>
      </c>
      <c r="M5810" s="18" t="inlineStr">
        <is>
          <t>every value from 0.01 to 30 in steps of 0.01</t>
        </is>
      </c>
      <c r="N5810" s="18" t="inlineStr">
        <is>
          <t>contents|small|distance_to_river_km</t>
        </is>
      </c>
    </row>
    <row r="5811">
      <c r="B5811" s="18" t="inlineStr">
        <is>
          <t>contents|small|distance_to_river_km|10.28</t>
        </is>
      </c>
      <c r="C5811" s="18" t="inlineStr">
        <is>
          <t>contents</t>
        </is>
      </c>
      <c r="D5811" s="18" t="inlineStr">
        <is>
          <t>small</t>
        </is>
      </c>
      <c r="E5811" s="18" t="inlineStr">
        <is>
          <t>distance_to_river_km</t>
        </is>
      </c>
      <c r="F5811" s="18" t="inlineStr">
        <is>
          <t>spline value</t>
        </is>
      </c>
      <c r="G5811" s="18" t="n"/>
      <c r="H5811" s="33" t="n">
        <v>10.28</v>
      </c>
      <c r="I5811" s="33" t="n"/>
      <c r="J5811" s="33" t="n"/>
      <c r="K5811" s="34" t="n">
        <v>-0.1023789305365389</v>
      </c>
      <c r="L5811" s="35">
        <f>IF(ISNUMBER(K5811),EXP(K5811),"")</f>
        <v/>
      </c>
      <c r="M5811" s="18" t="inlineStr">
        <is>
          <t>every value from 0.01 to 30 in steps of 0.01</t>
        </is>
      </c>
      <c r="N5811" s="18" t="inlineStr">
        <is>
          <t>contents|small|distance_to_river_km</t>
        </is>
      </c>
    </row>
    <row r="5812">
      <c r="B5812" s="18" t="inlineStr">
        <is>
          <t>contents|small|distance_to_river_km|10.29</t>
        </is>
      </c>
      <c r="C5812" s="18" t="inlineStr">
        <is>
          <t>contents</t>
        </is>
      </c>
      <c r="D5812" s="18" t="inlineStr">
        <is>
          <t>small</t>
        </is>
      </c>
      <c r="E5812" s="18" t="inlineStr">
        <is>
          <t>distance_to_river_km</t>
        </is>
      </c>
      <c r="F5812" s="18" t="inlineStr">
        <is>
          <t>spline value</t>
        </is>
      </c>
      <c r="G5812" s="18" t="n"/>
      <c r="H5812" s="33" t="n">
        <v>10.29</v>
      </c>
      <c r="I5812" s="33" t="n"/>
      <c r="J5812" s="33" t="n"/>
      <c r="K5812" s="34" t="n">
        <v>-0.1026133993419181</v>
      </c>
      <c r="L5812" s="35">
        <f>IF(ISNUMBER(K5812),EXP(K5812),"")</f>
        <v/>
      </c>
      <c r="M5812" s="18" t="inlineStr">
        <is>
          <t>every value from 0.01 to 30 in steps of 0.01</t>
        </is>
      </c>
      <c r="N5812" s="18" t="inlineStr">
        <is>
          <t>contents|small|distance_to_river_km</t>
        </is>
      </c>
    </row>
    <row r="5813">
      <c r="B5813" s="18" t="inlineStr">
        <is>
          <t>contents|small|distance_to_river_km|10.30</t>
        </is>
      </c>
      <c r="C5813" s="18" t="inlineStr">
        <is>
          <t>contents</t>
        </is>
      </c>
      <c r="D5813" s="18" t="inlineStr">
        <is>
          <t>small</t>
        </is>
      </c>
      <c r="E5813" s="18" t="inlineStr">
        <is>
          <t>distance_to_river_km</t>
        </is>
      </c>
      <c r="F5813" s="18" t="inlineStr">
        <is>
          <t>spline value</t>
        </is>
      </c>
      <c r="G5813" s="18" t="n"/>
      <c r="H5813" s="33" t="n">
        <v>10.3</v>
      </c>
      <c r="I5813" s="33" t="n"/>
      <c r="J5813" s="33" t="n"/>
      <c r="K5813" s="34" t="n">
        <v>-0.102848061800361</v>
      </c>
      <c r="L5813" s="35">
        <f>IF(ISNUMBER(K5813),EXP(K5813),"")</f>
        <v/>
      </c>
      <c r="M5813" s="18" t="inlineStr">
        <is>
          <t>every value from 0.01 to 30 in steps of 0.01</t>
        </is>
      </c>
      <c r="N5813" s="18" t="inlineStr">
        <is>
          <t>contents|small|distance_to_river_km</t>
        </is>
      </c>
    </row>
    <row r="5814">
      <c r="B5814" s="18" t="inlineStr">
        <is>
          <t>contents|small|distance_to_river_km|10.31</t>
        </is>
      </c>
      <c r="C5814" s="18" t="inlineStr">
        <is>
          <t>contents</t>
        </is>
      </c>
      <c r="D5814" s="18" t="inlineStr">
        <is>
          <t>small</t>
        </is>
      </c>
      <c r="E5814" s="18" t="inlineStr">
        <is>
          <t>distance_to_river_km</t>
        </is>
      </c>
      <c r="F5814" s="18" t="inlineStr">
        <is>
          <t>spline value</t>
        </is>
      </c>
      <c r="G5814" s="18" t="n"/>
      <c r="H5814" s="33" t="n">
        <v>10.31</v>
      </c>
      <c r="I5814" s="33" t="n"/>
      <c r="J5814" s="33" t="n"/>
      <c r="K5814" s="34" t="n">
        <v>-0.1030829176370924</v>
      </c>
      <c r="L5814" s="35">
        <f>IF(ISNUMBER(K5814),EXP(K5814),"")</f>
        <v/>
      </c>
      <c r="M5814" s="18" t="inlineStr">
        <is>
          <t>every value from 0.01 to 30 in steps of 0.01</t>
        </is>
      </c>
      <c r="N5814" s="18" t="inlineStr">
        <is>
          <t>contents|small|distance_to_river_km</t>
        </is>
      </c>
    </row>
    <row r="5815">
      <c r="B5815" s="18" t="inlineStr">
        <is>
          <t>contents|small|distance_to_river_km|10.32</t>
        </is>
      </c>
      <c r="C5815" s="18" t="inlineStr">
        <is>
          <t>contents</t>
        </is>
      </c>
      <c r="D5815" s="18" t="inlineStr">
        <is>
          <t>small</t>
        </is>
      </c>
      <c r="E5815" s="18" t="inlineStr">
        <is>
          <t>distance_to_river_km</t>
        </is>
      </c>
      <c r="F5815" s="18" t="inlineStr">
        <is>
          <t>spline value</t>
        </is>
      </c>
      <c r="G5815" s="18" t="n"/>
      <c r="H5815" s="33" t="n">
        <v>10.32</v>
      </c>
      <c r="I5815" s="33" t="n"/>
      <c r="J5815" s="33" t="n"/>
      <c r="K5815" s="34" t="n">
        <v>-0.103317966577337</v>
      </c>
      <c r="L5815" s="35">
        <f>IF(ISNUMBER(K5815),EXP(K5815),"")</f>
        <v/>
      </c>
      <c r="M5815" s="18" t="inlineStr">
        <is>
          <t>every value from 0.01 to 30 in steps of 0.01</t>
        </is>
      </c>
      <c r="N5815" s="18" t="inlineStr">
        <is>
          <t>contents|small|distance_to_river_km</t>
        </is>
      </c>
    </row>
    <row r="5816">
      <c r="B5816" s="18" t="inlineStr">
        <is>
          <t>contents|small|distance_to_river_km|10.33</t>
        </is>
      </c>
      <c r="C5816" s="18" t="inlineStr">
        <is>
          <t>contents</t>
        </is>
      </c>
      <c r="D5816" s="18" t="inlineStr">
        <is>
          <t>small</t>
        </is>
      </c>
      <c r="E5816" s="18" t="inlineStr">
        <is>
          <t>distance_to_river_km</t>
        </is>
      </c>
      <c r="F5816" s="18" t="inlineStr">
        <is>
          <t>spline value</t>
        </is>
      </c>
      <c r="G5816" s="18" t="n"/>
      <c r="H5816" s="33" t="n">
        <v>10.33</v>
      </c>
      <c r="I5816" s="33" t="n"/>
      <c r="J5816" s="33" t="n"/>
      <c r="K5816" s="34" t="n">
        <v>-0.1035532083463196</v>
      </c>
      <c r="L5816" s="35">
        <f>IF(ISNUMBER(K5816),EXP(K5816),"")</f>
        <v/>
      </c>
      <c r="M5816" s="18" t="inlineStr">
        <is>
          <t>every value from 0.01 to 30 in steps of 0.01</t>
        </is>
      </c>
      <c r="N5816" s="18" t="inlineStr">
        <is>
          <t>contents|small|distance_to_river_km</t>
        </is>
      </c>
    </row>
    <row r="5817">
      <c r="B5817" s="18" t="inlineStr">
        <is>
          <t>contents|small|distance_to_river_km|10.34</t>
        </is>
      </c>
      <c r="C5817" s="18" t="inlineStr">
        <is>
          <t>contents</t>
        </is>
      </c>
      <c r="D5817" s="18" t="inlineStr">
        <is>
          <t>small</t>
        </is>
      </c>
      <c r="E5817" s="18" t="inlineStr">
        <is>
          <t>distance_to_river_km</t>
        </is>
      </c>
      <c r="F5817" s="18" t="inlineStr">
        <is>
          <t>spline value</t>
        </is>
      </c>
      <c r="G5817" s="18" t="n"/>
      <c r="H5817" s="33" t="n">
        <v>10.34</v>
      </c>
      <c r="I5817" s="33" t="n"/>
      <c r="J5817" s="33" t="n"/>
      <c r="K5817" s="34" t="n">
        <v>-0.1037886426692648</v>
      </c>
      <c r="L5817" s="35">
        <f>IF(ISNUMBER(K5817),EXP(K5817),"")</f>
        <v/>
      </c>
      <c r="M5817" s="18" t="inlineStr">
        <is>
          <t>every value from 0.01 to 30 in steps of 0.01</t>
        </is>
      </c>
      <c r="N5817" s="18" t="inlineStr">
        <is>
          <t>contents|small|distance_to_river_km</t>
        </is>
      </c>
    </row>
    <row r="5818">
      <c r="B5818" s="18" t="inlineStr">
        <is>
          <t>contents|small|distance_to_river_km|10.35</t>
        </is>
      </c>
      <c r="C5818" s="18" t="inlineStr">
        <is>
          <t>contents</t>
        </is>
      </c>
      <c r="D5818" s="18" t="inlineStr">
        <is>
          <t>small</t>
        </is>
      </c>
      <c r="E5818" s="18" t="inlineStr">
        <is>
          <t>distance_to_river_km</t>
        </is>
      </c>
      <c r="F5818" s="18" t="inlineStr">
        <is>
          <t>spline value</t>
        </is>
      </c>
      <c r="G5818" s="18" t="n"/>
      <c r="H5818" s="33" t="n">
        <v>10.35</v>
      </c>
      <c r="I5818" s="33" t="n"/>
      <c r="J5818" s="33" t="n"/>
      <c r="K5818" s="34" t="n">
        <v>-0.1040242692713975</v>
      </c>
      <c r="L5818" s="35">
        <f>IF(ISNUMBER(K5818),EXP(K5818),"")</f>
        <v/>
      </c>
      <c r="M5818" s="18" t="inlineStr">
        <is>
          <t>every value from 0.01 to 30 in steps of 0.01</t>
        </is>
      </c>
      <c r="N5818" s="18" t="inlineStr">
        <is>
          <t>contents|small|distance_to_river_km</t>
        </is>
      </c>
    </row>
    <row r="5819">
      <c r="B5819" s="18" t="inlineStr">
        <is>
          <t>contents|small|distance_to_river_km|10.36</t>
        </is>
      </c>
      <c r="C5819" s="18" t="inlineStr">
        <is>
          <t>contents</t>
        </is>
      </c>
      <c r="D5819" s="18" t="inlineStr">
        <is>
          <t>small</t>
        </is>
      </c>
      <c r="E5819" s="18" t="inlineStr">
        <is>
          <t>distance_to_river_km</t>
        </is>
      </c>
      <c r="F5819" s="18" t="inlineStr">
        <is>
          <t>spline value</t>
        </is>
      </c>
      <c r="G5819" s="18" t="n"/>
      <c r="H5819" s="33" t="n">
        <v>10.36</v>
      </c>
      <c r="I5819" s="33" t="n"/>
      <c r="J5819" s="33" t="n"/>
      <c r="K5819" s="34" t="n">
        <v>-0.1042600878779424</v>
      </c>
      <c r="L5819" s="35">
        <f>IF(ISNUMBER(K5819),EXP(K5819),"")</f>
        <v/>
      </c>
      <c r="M5819" s="18" t="inlineStr">
        <is>
          <t>every value from 0.01 to 30 in steps of 0.01</t>
        </is>
      </c>
      <c r="N5819" s="18" t="inlineStr">
        <is>
          <t>contents|small|distance_to_river_km</t>
        </is>
      </c>
    </row>
    <row r="5820">
      <c r="B5820" s="18" t="inlineStr">
        <is>
          <t>contents|small|distance_to_river_km|10.37</t>
        </is>
      </c>
      <c r="C5820" s="18" t="inlineStr">
        <is>
          <t>contents</t>
        </is>
      </c>
      <c r="D5820" s="18" t="inlineStr">
        <is>
          <t>small</t>
        </is>
      </c>
      <c r="E5820" s="18" t="inlineStr">
        <is>
          <t>distance_to_river_km</t>
        </is>
      </c>
      <c r="F5820" s="18" t="inlineStr">
        <is>
          <t>spline value</t>
        </is>
      </c>
      <c r="G5820" s="18" t="n"/>
      <c r="H5820" s="33" t="n">
        <v>10.37</v>
      </c>
      <c r="I5820" s="33" t="n"/>
      <c r="J5820" s="33" t="n"/>
      <c r="K5820" s="34" t="n">
        <v>-0.1044960982141241</v>
      </c>
      <c r="L5820" s="35">
        <f>IF(ISNUMBER(K5820),EXP(K5820),"")</f>
        <v/>
      </c>
      <c r="M5820" s="18" t="inlineStr">
        <is>
          <t>every value from 0.01 to 30 in steps of 0.01</t>
        </is>
      </c>
      <c r="N5820" s="18" t="inlineStr">
        <is>
          <t>contents|small|distance_to_river_km</t>
        </is>
      </c>
    </row>
    <row r="5821">
      <c r="B5821" s="18" t="inlineStr">
        <is>
          <t>contents|small|distance_to_river_km|10.38</t>
        </is>
      </c>
      <c r="C5821" s="18" t="inlineStr">
        <is>
          <t>contents</t>
        </is>
      </c>
      <c r="D5821" s="18" t="inlineStr">
        <is>
          <t>small</t>
        </is>
      </c>
      <c r="E5821" s="18" t="inlineStr">
        <is>
          <t>distance_to_river_km</t>
        </is>
      </c>
      <c r="F5821" s="18" t="inlineStr">
        <is>
          <t>spline value</t>
        </is>
      </c>
      <c r="G5821" s="18" t="n"/>
      <c r="H5821" s="33" t="n">
        <v>10.38</v>
      </c>
      <c r="I5821" s="33" t="n"/>
      <c r="J5821" s="33" t="n"/>
      <c r="K5821" s="34" t="n">
        <v>-0.1047323000051676</v>
      </c>
      <c r="L5821" s="35">
        <f>IF(ISNUMBER(K5821),EXP(K5821),"")</f>
        <v/>
      </c>
      <c r="M5821" s="18" t="inlineStr">
        <is>
          <t>every value from 0.01 to 30 in steps of 0.01</t>
        </is>
      </c>
      <c r="N5821" s="18" t="inlineStr">
        <is>
          <t>contents|small|distance_to_river_km</t>
        </is>
      </c>
    </row>
    <row r="5822">
      <c r="B5822" s="18" t="inlineStr">
        <is>
          <t>contents|small|distance_to_river_km|10.39</t>
        </is>
      </c>
      <c r="C5822" s="18" t="inlineStr">
        <is>
          <t>contents</t>
        </is>
      </c>
      <c r="D5822" s="18" t="inlineStr">
        <is>
          <t>small</t>
        </is>
      </c>
      <c r="E5822" s="18" t="inlineStr">
        <is>
          <t>distance_to_river_km</t>
        </is>
      </c>
      <c r="F5822" s="18" t="inlineStr">
        <is>
          <t>spline value</t>
        </is>
      </c>
      <c r="G5822" s="18" t="n"/>
      <c r="H5822" s="33" t="n">
        <v>10.39</v>
      </c>
      <c r="I5822" s="33" t="n"/>
      <c r="J5822" s="33" t="n"/>
      <c r="K5822" s="34" t="n">
        <v>-0.1049686929762973</v>
      </c>
      <c r="L5822" s="35">
        <f>IF(ISNUMBER(K5822),EXP(K5822),"")</f>
        <v/>
      </c>
      <c r="M5822" s="18" t="inlineStr">
        <is>
          <t>every value from 0.01 to 30 in steps of 0.01</t>
        </is>
      </c>
      <c r="N5822" s="18" t="inlineStr">
        <is>
          <t>contents|small|distance_to_river_km</t>
        </is>
      </c>
    </row>
    <row r="5823">
      <c r="B5823" s="18" t="inlineStr">
        <is>
          <t>contents|small|distance_to_river_km|10.40</t>
        </is>
      </c>
      <c r="C5823" s="18" t="inlineStr">
        <is>
          <t>contents</t>
        </is>
      </c>
      <c r="D5823" s="18" t="inlineStr">
        <is>
          <t>small</t>
        </is>
      </c>
      <c r="E5823" s="18" t="inlineStr">
        <is>
          <t>distance_to_river_km</t>
        </is>
      </c>
      <c r="F5823" s="18" t="inlineStr">
        <is>
          <t>spline value</t>
        </is>
      </c>
      <c r="G5823" s="18" t="n"/>
      <c r="H5823" s="33" t="n">
        <v>10.4</v>
      </c>
      <c r="I5823" s="33" t="n"/>
      <c r="J5823" s="33" t="n"/>
      <c r="K5823" s="34" t="n">
        <v>-0.1052052768527381</v>
      </c>
      <c r="L5823" s="35">
        <f>IF(ISNUMBER(K5823),EXP(K5823),"")</f>
        <v/>
      </c>
      <c r="M5823" s="18" t="inlineStr">
        <is>
          <t>every value from 0.01 to 30 in steps of 0.01</t>
        </is>
      </c>
      <c r="N5823" s="18" t="inlineStr">
        <is>
          <t>contents|small|distance_to_river_km</t>
        </is>
      </c>
    </row>
    <row r="5824">
      <c r="B5824" s="18" t="inlineStr">
        <is>
          <t>contents|small|distance_to_river_km|10.41</t>
        </is>
      </c>
      <c r="C5824" s="18" t="inlineStr">
        <is>
          <t>contents</t>
        </is>
      </c>
      <c r="D5824" s="18" t="inlineStr">
        <is>
          <t>small</t>
        </is>
      </c>
      <c r="E5824" s="18" t="inlineStr">
        <is>
          <t>distance_to_river_km</t>
        </is>
      </c>
      <c r="F5824" s="18" t="inlineStr">
        <is>
          <t>spline value</t>
        </is>
      </c>
      <c r="G5824" s="18" t="n"/>
      <c r="H5824" s="33" t="n">
        <v>10.41</v>
      </c>
      <c r="I5824" s="33" t="n"/>
      <c r="J5824" s="33" t="n"/>
      <c r="K5824" s="34" t="n">
        <v>-0.1054420513597147</v>
      </c>
      <c r="L5824" s="35">
        <f>IF(ISNUMBER(K5824),EXP(K5824),"")</f>
        <v/>
      </c>
      <c r="M5824" s="18" t="inlineStr">
        <is>
          <t>every value from 0.01 to 30 in steps of 0.01</t>
        </is>
      </c>
      <c r="N5824" s="18" t="inlineStr">
        <is>
          <t>contents|small|distance_to_river_km</t>
        </is>
      </c>
    </row>
    <row r="5825">
      <c r="B5825" s="18" t="inlineStr">
        <is>
          <t>contents|small|distance_to_river_km|10.42</t>
        </is>
      </c>
      <c r="C5825" s="18" t="inlineStr">
        <is>
          <t>contents</t>
        </is>
      </c>
      <c r="D5825" s="18" t="inlineStr">
        <is>
          <t>small</t>
        </is>
      </c>
      <c r="E5825" s="18" t="inlineStr">
        <is>
          <t>distance_to_river_km</t>
        </is>
      </c>
      <c r="F5825" s="18" t="inlineStr">
        <is>
          <t>spline value</t>
        </is>
      </c>
      <c r="G5825" s="18" t="n"/>
      <c r="H5825" s="33" t="n">
        <v>10.42</v>
      </c>
      <c r="I5825" s="33" t="n"/>
      <c r="J5825" s="33" t="n"/>
      <c r="K5825" s="34" t="n">
        <v>-0.1056790162224519</v>
      </c>
      <c r="L5825" s="35">
        <f>IF(ISNUMBER(K5825),EXP(K5825),"")</f>
        <v/>
      </c>
      <c r="M5825" s="18" t="inlineStr">
        <is>
          <t>every value from 0.01 to 30 in steps of 0.01</t>
        </is>
      </c>
      <c r="N5825" s="18" t="inlineStr">
        <is>
          <t>contents|small|distance_to_river_km</t>
        </is>
      </c>
    </row>
    <row r="5826">
      <c r="B5826" s="18" t="inlineStr">
        <is>
          <t>contents|small|distance_to_river_km|10.43</t>
        </is>
      </c>
      <c r="C5826" s="18" t="inlineStr">
        <is>
          <t>contents</t>
        </is>
      </c>
      <c r="D5826" s="18" t="inlineStr">
        <is>
          <t>small</t>
        </is>
      </c>
      <c r="E5826" s="18" t="inlineStr">
        <is>
          <t>distance_to_river_km</t>
        </is>
      </c>
      <c r="F5826" s="18" t="inlineStr">
        <is>
          <t>spline value</t>
        </is>
      </c>
      <c r="G5826" s="18" t="n"/>
      <c r="H5826" s="33" t="n">
        <v>10.43</v>
      </c>
      <c r="I5826" s="33" t="n"/>
      <c r="J5826" s="33" t="n"/>
      <c r="K5826" s="34" t="n">
        <v>-0.1059161711661744</v>
      </c>
      <c r="L5826" s="35">
        <f>IF(ISNUMBER(K5826),EXP(K5826),"")</f>
        <v/>
      </c>
      <c r="M5826" s="18" t="inlineStr">
        <is>
          <t>every value from 0.01 to 30 in steps of 0.01</t>
        </is>
      </c>
      <c r="N5826" s="18" t="inlineStr">
        <is>
          <t>contents|small|distance_to_river_km</t>
        </is>
      </c>
    </row>
    <row r="5827">
      <c r="B5827" s="18" t="inlineStr">
        <is>
          <t>contents|small|distance_to_river_km|10.44</t>
        </is>
      </c>
      <c r="C5827" s="18" t="inlineStr">
        <is>
          <t>contents</t>
        </is>
      </c>
      <c r="D5827" s="18" t="inlineStr">
        <is>
          <t>small</t>
        </is>
      </c>
      <c r="E5827" s="18" t="inlineStr">
        <is>
          <t>distance_to_river_km</t>
        </is>
      </c>
      <c r="F5827" s="18" t="inlineStr">
        <is>
          <t>spline value</t>
        </is>
      </c>
      <c r="G5827" s="18" t="n"/>
      <c r="H5827" s="33" t="n">
        <v>10.44</v>
      </c>
      <c r="I5827" s="33" t="n"/>
      <c r="J5827" s="33" t="n"/>
      <c r="K5827" s="34" t="n">
        <v>-0.1061535159161068</v>
      </c>
      <c r="L5827" s="35">
        <f>IF(ISNUMBER(K5827),EXP(K5827),"")</f>
        <v/>
      </c>
      <c r="M5827" s="18" t="inlineStr">
        <is>
          <t>every value from 0.01 to 30 in steps of 0.01</t>
        </is>
      </c>
      <c r="N5827" s="18" t="inlineStr">
        <is>
          <t>contents|small|distance_to_river_km</t>
        </is>
      </c>
    </row>
    <row r="5828">
      <c r="B5828" s="18" t="inlineStr">
        <is>
          <t>contents|small|distance_to_river_km|10.45</t>
        </is>
      </c>
      <c r="C5828" s="18" t="inlineStr">
        <is>
          <t>contents</t>
        </is>
      </c>
      <c r="D5828" s="18" t="inlineStr">
        <is>
          <t>small</t>
        </is>
      </c>
      <c r="E5828" s="18" t="inlineStr">
        <is>
          <t>distance_to_river_km</t>
        </is>
      </c>
      <c r="F5828" s="18" t="inlineStr">
        <is>
          <t>spline value</t>
        </is>
      </c>
      <c r="G5828" s="18" t="n"/>
      <c r="H5828" s="33" t="n">
        <v>10.45</v>
      </c>
      <c r="I5828" s="33" t="n"/>
      <c r="J5828" s="33" t="n"/>
      <c r="K5828" s="34" t="n">
        <v>-0.106391050197474</v>
      </c>
      <c r="L5828" s="35">
        <f>IF(ISNUMBER(K5828),EXP(K5828),"")</f>
        <v/>
      </c>
      <c r="M5828" s="18" t="inlineStr">
        <is>
          <t>every value from 0.01 to 30 in steps of 0.01</t>
        </is>
      </c>
      <c r="N5828" s="18" t="inlineStr">
        <is>
          <t>contents|small|distance_to_river_km</t>
        </is>
      </c>
    </row>
    <row r="5829">
      <c r="B5829" s="18" t="inlineStr">
        <is>
          <t>contents|small|distance_to_river_km|10.46</t>
        </is>
      </c>
      <c r="C5829" s="18" t="inlineStr">
        <is>
          <t>contents</t>
        </is>
      </c>
      <c r="D5829" s="18" t="inlineStr">
        <is>
          <t>small</t>
        </is>
      </c>
      <c r="E5829" s="18" t="inlineStr">
        <is>
          <t>distance_to_river_km</t>
        </is>
      </c>
      <c r="F5829" s="18" t="inlineStr">
        <is>
          <t>spline value</t>
        </is>
      </c>
      <c r="G5829" s="18" t="n"/>
      <c r="H5829" s="33" t="n">
        <v>10.46</v>
      </c>
      <c r="I5829" s="33" t="n"/>
      <c r="J5829" s="33" t="n"/>
      <c r="K5829" s="34" t="n">
        <v>-0.1066287737355008</v>
      </c>
      <c r="L5829" s="35">
        <f>IF(ISNUMBER(K5829),EXP(K5829),"")</f>
        <v/>
      </c>
      <c r="M5829" s="18" t="inlineStr">
        <is>
          <t>every value from 0.01 to 30 in steps of 0.01</t>
        </is>
      </c>
      <c r="N5829" s="18" t="inlineStr">
        <is>
          <t>contents|small|distance_to_river_km</t>
        </is>
      </c>
    </row>
    <row r="5830">
      <c r="B5830" s="18" t="inlineStr">
        <is>
          <t>contents|small|distance_to_river_km|10.47</t>
        </is>
      </c>
      <c r="C5830" s="18" t="inlineStr">
        <is>
          <t>contents</t>
        </is>
      </c>
      <c r="D5830" s="18" t="inlineStr">
        <is>
          <t>small</t>
        </is>
      </c>
      <c r="E5830" s="18" t="inlineStr">
        <is>
          <t>distance_to_river_km</t>
        </is>
      </c>
      <c r="F5830" s="18" t="inlineStr">
        <is>
          <t>spline value</t>
        </is>
      </c>
      <c r="G5830" s="18" t="n"/>
      <c r="H5830" s="33" t="n">
        <v>10.47</v>
      </c>
      <c r="I5830" s="33" t="n"/>
      <c r="J5830" s="33" t="n"/>
      <c r="K5830" s="34" t="n">
        <v>-0.1068666862554116</v>
      </c>
      <c r="L5830" s="35">
        <f>IF(ISNUMBER(K5830),EXP(K5830),"")</f>
        <v/>
      </c>
      <c r="M5830" s="18" t="inlineStr">
        <is>
          <t>every value from 0.01 to 30 in steps of 0.01</t>
        </is>
      </c>
      <c r="N5830" s="18" t="inlineStr">
        <is>
          <t>contents|small|distance_to_river_km</t>
        </is>
      </c>
    </row>
    <row r="5831">
      <c r="B5831" s="18" t="inlineStr">
        <is>
          <t>contents|small|distance_to_river_km|10.48</t>
        </is>
      </c>
      <c r="C5831" s="18" t="inlineStr">
        <is>
          <t>contents</t>
        </is>
      </c>
      <c r="D5831" s="18" t="inlineStr">
        <is>
          <t>small</t>
        </is>
      </c>
      <c r="E5831" s="18" t="inlineStr">
        <is>
          <t>distance_to_river_km</t>
        </is>
      </c>
      <c r="F5831" s="18" t="inlineStr">
        <is>
          <t>spline value</t>
        </is>
      </c>
      <c r="G5831" s="18" t="n"/>
      <c r="H5831" s="33" t="n">
        <v>10.48</v>
      </c>
      <c r="I5831" s="33" t="n"/>
      <c r="J5831" s="33" t="n"/>
      <c r="K5831" s="34" t="n">
        <v>-0.1071047874824315</v>
      </c>
      <c r="L5831" s="35">
        <f>IF(ISNUMBER(K5831),EXP(K5831),"")</f>
        <v/>
      </c>
      <c r="M5831" s="18" t="inlineStr">
        <is>
          <t>every value from 0.01 to 30 in steps of 0.01</t>
        </is>
      </c>
      <c r="N5831" s="18" t="inlineStr">
        <is>
          <t>contents|small|distance_to_river_km</t>
        </is>
      </c>
    </row>
    <row r="5832">
      <c r="B5832" s="18" t="inlineStr">
        <is>
          <t>contents|small|distance_to_river_km|10.49</t>
        </is>
      </c>
      <c r="C5832" s="18" t="inlineStr">
        <is>
          <t>contents</t>
        </is>
      </c>
      <c r="D5832" s="18" t="inlineStr">
        <is>
          <t>small</t>
        </is>
      </c>
      <c r="E5832" s="18" t="inlineStr">
        <is>
          <t>distance_to_river_km</t>
        </is>
      </c>
      <c r="F5832" s="18" t="inlineStr">
        <is>
          <t>spline value</t>
        </is>
      </c>
      <c r="G5832" s="18" t="n"/>
      <c r="H5832" s="33" t="n">
        <v>10.49</v>
      </c>
      <c r="I5832" s="33" t="n"/>
      <c r="J5832" s="33" t="n"/>
      <c r="K5832" s="34" t="n">
        <v>-0.107343077141785</v>
      </c>
      <c r="L5832" s="35">
        <f>IF(ISNUMBER(K5832),EXP(K5832),"")</f>
        <v/>
      </c>
      <c r="M5832" s="18" t="inlineStr">
        <is>
          <t>every value from 0.01 to 30 in steps of 0.01</t>
        </is>
      </c>
      <c r="N5832" s="18" t="inlineStr">
        <is>
          <t>contents|small|distance_to_river_km</t>
        </is>
      </c>
    </row>
    <row r="5833">
      <c r="B5833" s="18" t="inlineStr">
        <is>
          <t>contents|small|distance_to_river_km|10.50</t>
        </is>
      </c>
      <c r="C5833" s="18" t="inlineStr">
        <is>
          <t>contents</t>
        </is>
      </c>
      <c r="D5833" s="18" t="inlineStr">
        <is>
          <t>small</t>
        </is>
      </c>
      <c r="E5833" s="18" t="inlineStr">
        <is>
          <t>distance_to_river_km</t>
        </is>
      </c>
      <c r="F5833" s="18" t="inlineStr">
        <is>
          <t>spline value</t>
        </is>
      </c>
      <c r="G5833" s="18" t="n"/>
      <c r="H5833" s="33" t="n">
        <v>10.5</v>
      </c>
      <c r="I5833" s="33" t="n"/>
      <c r="J5833" s="33" t="n"/>
      <c r="K5833" s="34" t="n">
        <v>-0.1075815549586969</v>
      </c>
      <c r="L5833" s="35">
        <f>IF(ISNUMBER(K5833),EXP(K5833),"")</f>
        <v/>
      </c>
      <c r="M5833" s="18" t="inlineStr">
        <is>
          <t>every value from 0.01 to 30 in steps of 0.01</t>
        </is>
      </c>
      <c r="N5833" s="18" t="inlineStr">
        <is>
          <t>contents|small|distance_to_river_km</t>
        </is>
      </c>
    </row>
    <row r="5834">
      <c r="B5834" s="18" t="inlineStr">
        <is>
          <t>contents|small|distance_to_river_km|10.51</t>
        </is>
      </c>
      <c r="C5834" s="18" t="inlineStr">
        <is>
          <t>contents</t>
        </is>
      </c>
      <c r="D5834" s="18" t="inlineStr">
        <is>
          <t>small</t>
        </is>
      </c>
      <c r="E5834" s="18" t="inlineStr">
        <is>
          <t>distance_to_river_km</t>
        </is>
      </c>
      <c r="F5834" s="18" t="inlineStr">
        <is>
          <t>spline value</t>
        </is>
      </c>
      <c r="G5834" s="18" t="n"/>
      <c r="H5834" s="33" t="n">
        <v>10.51</v>
      </c>
      <c r="I5834" s="33" t="n"/>
      <c r="J5834" s="33" t="n"/>
      <c r="K5834" s="34" t="n">
        <v>-0.1078202206583919</v>
      </c>
      <c r="L5834" s="35">
        <f>IF(ISNUMBER(K5834),EXP(K5834),"")</f>
        <v/>
      </c>
      <c r="M5834" s="18" t="inlineStr">
        <is>
          <t>every value from 0.01 to 30 in steps of 0.01</t>
        </is>
      </c>
      <c r="N5834" s="18" t="inlineStr">
        <is>
          <t>contents|small|distance_to_river_km</t>
        </is>
      </c>
    </row>
    <row r="5835">
      <c r="B5835" s="18" t="inlineStr">
        <is>
          <t>contents|small|distance_to_river_km|10.52</t>
        </is>
      </c>
      <c r="C5835" s="18" t="inlineStr">
        <is>
          <t>contents</t>
        </is>
      </c>
      <c r="D5835" s="18" t="inlineStr">
        <is>
          <t>small</t>
        </is>
      </c>
      <c r="E5835" s="18" t="inlineStr">
        <is>
          <t>distance_to_river_km</t>
        </is>
      </c>
      <c r="F5835" s="18" t="inlineStr">
        <is>
          <t>spline value</t>
        </is>
      </c>
      <c r="G5835" s="18" t="n"/>
      <c r="H5835" s="33" t="n">
        <v>10.52</v>
      </c>
      <c r="I5835" s="33" t="n"/>
      <c r="J5835" s="33" t="n"/>
      <c r="K5835" s="34" t="n">
        <v>-0.1080590739660948</v>
      </c>
      <c r="L5835" s="35">
        <f>IF(ISNUMBER(K5835),EXP(K5835),"")</f>
        <v/>
      </c>
      <c r="M5835" s="18" t="inlineStr">
        <is>
          <t>every value from 0.01 to 30 in steps of 0.01</t>
        </is>
      </c>
      <c r="N5835" s="18" t="inlineStr">
        <is>
          <t>contents|small|distance_to_river_km</t>
        </is>
      </c>
    </row>
    <row r="5836">
      <c r="B5836" s="18" t="inlineStr">
        <is>
          <t>contents|small|distance_to_river_km|10.53</t>
        </is>
      </c>
      <c r="C5836" s="18" t="inlineStr">
        <is>
          <t>contents</t>
        </is>
      </c>
      <c r="D5836" s="18" t="inlineStr">
        <is>
          <t>small</t>
        </is>
      </c>
      <c r="E5836" s="18" t="inlineStr">
        <is>
          <t>distance_to_river_km</t>
        </is>
      </c>
      <c r="F5836" s="18" t="inlineStr">
        <is>
          <t>spline value</t>
        </is>
      </c>
      <c r="G5836" s="18" t="n"/>
      <c r="H5836" s="33" t="n">
        <v>10.53</v>
      </c>
      <c r="I5836" s="33" t="n"/>
      <c r="J5836" s="33" t="n"/>
      <c r="K5836" s="34" t="n">
        <v>-0.1082981146070303</v>
      </c>
      <c r="L5836" s="35">
        <f>IF(ISNUMBER(K5836),EXP(K5836),"")</f>
        <v/>
      </c>
      <c r="M5836" s="18" t="inlineStr">
        <is>
          <t>every value from 0.01 to 30 in steps of 0.01</t>
        </is>
      </c>
      <c r="N5836" s="18" t="inlineStr">
        <is>
          <t>contents|small|distance_to_river_km</t>
        </is>
      </c>
    </row>
    <row r="5837">
      <c r="B5837" s="18" t="inlineStr">
        <is>
          <t>contents|small|distance_to_river_km|10.54</t>
        </is>
      </c>
      <c r="C5837" s="18" t="inlineStr">
        <is>
          <t>contents</t>
        </is>
      </c>
      <c r="D5837" s="18" t="inlineStr">
        <is>
          <t>small</t>
        </is>
      </c>
      <c r="E5837" s="18" t="inlineStr">
        <is>
          <t>distance_to_river_km</t>
        </is>
      </c>
      <c r="F5837" s="18" t="inlineStr">
        <is>
          <t>spline value</t>
        </is>
      </c>
      <c r="G5837" s="18" t="n"/>
      <c r="H5837" s="33" t="n">
        <v>10.54</v>
      </c>
      <c r="I5837" s="33" t="n"/>
      <c r="J5837" s="33" t="n"/>
      <c r="K5837" s="34" t="n">
        <v>-0.1085373423064231</v>
      </c>
      <c r="L5837" s="35">
        <f>IF(ISNUMBER(K5837),EXP(K5837),"")</f>
        <v/>
      </c>
      <c r="M5837" s="18" t="inlineStr">
        <is>
          <t>every value from 0.01 to 30 in steps of 0.01</t>
        </is>
      </c>
      <c r="N5837" s="18" t="inlineStr">
        <is>
          <t>contents|small|distance_to_river_km</t>
        </is>
      </c>
    </row>
    <row r="5838">
      <c r="B5838" s="18" t="inlineStr">
        <is>
          <t>contents|small|distance_to_river_km|10.55</t>
        </is>
      </c>
      <c r="C5838" s="18" t="inlineStr">
        <is>
          <t>contents</t>
        </is>
      </c>
      <c r="D5838" s="18" t="inlineStr">
        <is>
          <t>small</t>
        </is>
      </c>
      <c r="E5838" s="18" t="inlineStr">
        <is>
          <t>distance_to_river_km</t>
        </is>
      </c>
      <c r="F5838" s="18" t="inlineStr">
        <is>
          <t>spline value</t>
        </is>
      </c>
      <c r="G5838" s="18" t="n"/>
      <c r="H5838" s="33" t="n">
        <v>10.55</v>
      </c>
      <c r="I5838" s="33" t="n"/>
      <c r="J5838" s="33" t="n"/>
      <c r="K5838" s="34" t="n">
        <v>-0.1087767567894981</v>
      </c>
      <c r="L5838" s="35">
        <f>IF(ISNUMBER(K5838),EXP(K5838),"")</f>
        <v/>
      </c>
      <c r="M5838" s="18" t="inlineStr">
        <is>
          <t>every value from 0.01 to 30 in steps of 0.01</t>
        </is>
      </c>
      <c r="N5838" s="18" t="inlineStr">
        <is>
          <t>contents|small|distance_to_river_km</t>
        </is>
      </c>
    </row>
    <row r="5839">
      <c r="B5839" s="18" t="inlineStr">
        <is>
          <t>contents|small|distance_to_river_km|10.56</t>
        </is>
      </c>
      <c r="C5839" s="18" t="inlineStr">
        <is>
          <t>contents</t>
        </is>
      </c>
      <c r="D5839" s="18" t="inlineStr">
        <is>
          <t>small</t>
        </is>
      </c>
      <c r="E5839" s="18" t="inlineStr">
        <is>
          <t>distance_to_river_km</t>
        </is>
      </c>
      <c r="F5839" s="18" t="inlineStr">
        <is>
          <t>spline value</t>
        </is>
      </c>
      <c r="G5839" s="18" t="n"/>
      <c r="H5839" s="33" t="n">
        <v>10.56</v>
      </c>
      <c r="I5839" s="33" t="n"/>
      <c r="J5839" s="33" t="n"/>
      <c r="K5839" s="34" t="n">
        <v>-0.1090163577814798</v>
      </c>
      <c r="L5839" s="35">
        <f>IF(ISNUMBER(K5839),EXP(K5839),"")</f>
        <v/>
      </c>
      <c r="M5839" s="18" t="inlineStr">
        <is>
          <t>every value from 0.01 to 30 in steps of 0.01</t>
        </is>
      </c>
      <c r="N5839" s="18" t="inlineStr">
        <is>
          <t>contents|small|distance_to_river_km</t>
        </is>
      </c>
    </row>
    <row r="5840">
      <c r="B5840" s="18" t="inlineStr">
        <is>
          <t>contents|small|distance_to_river_km|10.57</t>
        </is>
      </c>
      <c r="C5840" s="18" t="inlineStr">
        <is>
          <t>contents</t>
        </is>
      </c>
      <c r="D5840" s="18" t="inlineStr">
        <is>
          <t>small</t>
        </is>
      </c>
      <c r="E5840" s="18" t="inlineStr">
        <is>
          <t>distance_to_river_km</t>
        </is>
      </c>
      <c r="F5840" s="18" t="inlineStr">
        <is>
          <t>spline value</t>
        </is>
      </c>
      <c r="G5840" s="18" t="n"/>
      <c r="H5840" s="33" t="n">
        <v>10.57</v>
      </c>
      <c r="I5840" s="33" t="n"/>
      <c r="J5840" s="33" t="n"/>
      <c r="K5840" s="34" t="n">
        <v>-0.109256145007593</v>
      </c>
      <c r="L5840" s="35">
        <f>IF(ISNUMBER(K5840),EXP(K5840),"")</f>
        <v/>
      </c>
      <c r="M5840" s="18" t="inlineStr">
        <is>
          <t>every value from 0.01 to 30 in steps of 0.01</t>
        </is>
      </c>
      <c r="N5840" s="18" t="inlineStr">
        <is>
          <t>contents|small|distance_to_river_km</t>
        </is>
      </c>
    </row>
    <row r="5841">
      <c r="B5841" s="18" t="inlineStr">
        <is>
          <t>contents|small|distance_to_river_km|10.58</t>
        </is>
      </c>
      <c r="C5841" s="18" t="inlineStr">
        <is>
          <t>contents</t>
        </is>
      </c>
      <c r="D5841" s="18" t="inlineStr">
        <is>
          <t>small</t>
        </is>
      </c>
      <c r="E5841" s="18" t="inlineStr">
        <is>
          <t>distance_to_river_km</t>
        </is>
      </c>
      <c r="F5841" s="18" t="inlineStr">
        <is>
          <t>spline value</t>
        </is>
      </c>
      <c r="G5841" s="18" t="n"/>
      <c r="H5841" s="33" t="n">
        <v>10.58</v>
      </c>
      <c r="I5841" s="33" t="n"/>
      <c r="J5841" s="33" t="n"/>
      <c r="K5841" s="34" t="n">
        <v>-0.1094961181930624</v>
      </c>
      <c r="L5841" s="35">
        <f>IF(ISNUMBER(K5841),EXP(K5841),"")</f>
        <v/>
      </c>
      <c r="M5841" s="18" t="inlineStr">
        <is>
          <t>every value from 0.01 to 30 in steps of 0.01</t>
        </is>
      </c>
      <c r="N5841" s="18" t="inlineStr">
        <is>
          <t>contents|small|distance_to_river_km</t>
        </is>
      </c>
    </row>
    <row r="5842">
      <c r="B5842" s="18" t="inlineStr">
        <is>
          <t>contents|small|distance_to_river_km|10.59</t>
        </is>
      </c>
      <c r="C5842" s="18" t="inlineStr">
        <is>
          <t>contents</t>
        </is>
      </c>
      <c r="D5842" s="18" t="inlineStr">
        <is>
          <t>small</t>
        </is>
      </c>
      <c r="E5842" s="18" t="inlineStr">
        <is>
          <t>distance_to_river_km</t>
        </is>
      </c>
      <c r="F5842" s="18" t="inlineStr">
        <is>
          <t>spline value</t>
        </is>
      </c>
      <c r="G5842" s="18" t="n"/>
      <c r="H5842" s="33" t="n">
        <v>10.59</v>
      </c>
      <c r="I5842" s="33" t="n"/>
      <c r="J5842" s="33" t="n"/>
      <c r="K5842" s="34" t="n">
        <v>-0.1097362770631129</v>
      </c>
      <c r="L5842" s="35">
        <f>IF(ISNUMBER(K5842),EXP(K5842),"")</f>
        <v/>
      </c>
      <c r="M5842" s="18" t="inlineStr">
        <is>
          <t>every value from 0.01 to 30 in steps of 0.01</t>
        </is>
      </c>
      <c r="N5842" s="18" t="inlineStr">
        <is>
          <t>contents|small|distance_to_river_km</t>
        </is>
      </c>
    </row>
    <row r="5843">
      <c r="B5843" s="18" t="inlineStr">
        <is>
          <t>contents|small|distance_to_river_km|10.60</t>
        </is>
      </c>
      <c r="C5843" s="18" t="inlineStr">
        <is>
          <t>contents</t>
        </is>
      </c>
      <c r="D5843" s="18" t="inlineStr">
        <is>
          <t>small</t>
        </is>
      </c>
      <c r="E5843" s="18" t="inlineStr">
        <is>
          <t>distance_to_river_km</t>
        </is>
      </c>
      <c r="F5843" s="18" t="inlineStr">
        <is>
          <t>spline value</t>
        </is>
      </c>
      <c r="G5843" s="18" t="n"/>
      <c r="H5843" s="33" t="n">
        <v>10.6</v>
      </c>
      <c r="I5843" s="33" t="n"/>
      <c r="J5843" s="33" t="n"/>
      <c r="K5843" s="34" t="n">
        <v>-0.1099766213429691</v>
      </c>
      <c r="L5843" s="35">
        <f>IF(ISNUMBER(K5843),EXP(K5843),"")</f>
        <v/>
      </c>
      <c r="M5843" s="18" t="inlineStr">
        <is>
          <t>every value from 0.01 to 30 in steps of 0.01</t>
        </is>
      </c>
      <c r="N5843" s="18" t="inlineStr">
        <is>
          <t>contents|small|distance_to_river_km</t>
        </is>
      </c>
    </row>
    <row r="5844">
      <c r="B5844" s="18" t="inlineStr">
        <is>
          <t>contents|small|distance_to_river_km|10.61</t>
        </is>
      </c>
      <c r="C5844" s="18" t="inlineStr">
        <is>
          <t>contents</t>
        </is>
      </c>
      <c r="D5844" s="18" t="inlineStr">
        <is>
          <t>small</t>
        </is>
      </c>
      <c r="E5844" s="18" t="inlineStr">
        <is>
          <t>distance_to_river_km</t>
        </is>
      </c>
      <c r="F5844" s="18" t="inlineStr">
        <is>
          <t>spline value</t>
        </is>
      </c>
      <c r="G5844" s="18" t="n"/>
      <c r="H5844" s="33" t="n">
        <v>10.61</v>
      </c>
      <c r="I5844" s="33" t="n"/>
      <c r="J5844" s="33" t="n"/>
      <c r="K5844" s="34" t="n">
        <v>-0.1102171507578557</v>
      </c>
      <c r="L5844" s="35">
        <f>IF(ISNUMBER(K5844),EXP(K5844),"")</f>
        <v/>
      </c>
      <c r="M5844" s="18" t="inlineStr">
        <is>
          <t>every value from 0.01 to 30 in steps of 0.01</t>
        </is>
      </c>
      <c r="N5844" s="18" t="inlineStr">
        <is>
          <t>contents|small|distance_to_river_km</t>
        </is>
      </c>
    </row>
    <row r="5845">
      <c r="B5845" s="18" t="inlineStr">
        <is>
          <t>contents|small|distance_to_river_km|10.62</t>
        </is>
      </c>
      <c r="C5845" s="18" t="inlineStr">
        <is>
          <t>contents</t>
        </is>
      </c>
      <c r="D5845" s="18" t="inlineStr">
        <is>
          <t>small</t>
        </is>
      </c>
      <c r="E5845" s="18" t="inlineStr">
        <is>
          <t>distance_to_river_km</t>
        </is>
      </c>
      <c r="F5845" s="18" t="inlineStr">
        <is>
          <t>spline value</t>
        </is>
      </c>
      <c r="G5845" s="18" t="n"/>
      <c r="H5845" s="33" t="n">
        <v>10.62</v>
      </c>
      <c r="I5845" s="33" t="n"/>
      <c r="J5845" s="33" t="n"/>
      <c r="K5845" s="34" t="n">
        <v>-0.1104578650329975</v>
      </c>
      <c r="L5845" s="35">
        <f>IF(ISNUMBER(K5845),EXP(K5845),"")</f>
        <v/>
      </c>
      <c r="M5845" s="18" t="inlineStr">
        <is>
          <t>every value from 0.01 to 30 in steps of 0.01</t>
        </is>
      </c>
      <c r="N5845" s="18" t="inlineStr">
        <is>
          <t>contents|small|distance_to_river_km</t>
        </is>
      </c>
    </row>
    <row r="5846">
      <c r="B5846" s="18" t="inlineStr">
        <is>
          <t>contents|small|distance_to_river_km|10.63</t>
        </is>
      </c>
      <c r="C5846" s="18" t="inlineStr">
        <is>
          <t>contents</t>
        </is>
      </c>
      <c r="D5846" s="18" t="inlineStr">
        <is>
          <t>small</t>
        </is>
      </c>
      <c r="E5846" s="18" t="inlineStr">
        <is>
          <t>distance_to_river_km</t>
        </is>
      </c>
      <c r="F5846" s="18" t="inlineStr">
        <is>
          <t>spline value</t>
        </is>
      </c>
      <c r="G5846" s="18" t="n"/>
      <c r="H5846" s="33" t="n">
        <v>10.63</v>
      </c>
      <c r="I5846" s="33" t="n"/>
      <c r="J5846" s="33" t="n"/>
      <c r="K5846" s="34" t="n">
        <v>-0.1106987638936193</v>
      </c>
      <c r="L5846" s="35">
        <f>IF(ISNUMBER(K5846),EXP(K5846),"")</f>
        <v/>
      </c>
      <c r="M5846" s="18" t="inlineStr">
        <is>
          <t>every value from 0.01 to 30 in steps of 0.01</t>
        </is>
      </c>
      <c r="N5846" s="18" t="inlineStr">
        <is>
          <t>contents|small|distance_to_river_km</t>
        </is>
      </c>
    </row>
    <row r="5847">
      <c r="B5847" s="18" t="inlineStr">
        <is>
          <t>contents|small|distance_to_river_km|10.64</t>
        </is>
      </c>
      <c r="C5847" s="18" t="inlineStr">
        <is>
          <t>contents</t>
        </is>
      </c>
      <c r="D5847" s="18" t="inlineStr">
        <is>
          <t>small</t>
        </is>
      </c>
      <c r="E5847" s="18" t="inlineStr">
        <is>
          <t>distance_to_river_km</t>
        </is>
      </c>
      <c r="F5847" s="18" t="inlineStr">
        <is>
          <t>spline value</t>
        </is>
      </c>
      <c r="G5847" s="18" t="n"/>
      <c r="H5847" s="33" t="n">
        <v>10.64</v>
      </c>
      <c r="I5847" s="33" t="n"/>
      <c r="J5847" s="33" t="n"/>
      <c r="K5847" s="34" t="n">
        <v>-0.1109398470649456</v>
      </c>
      <c r="L5847" s="35">
        <f>IF(ISNUMBER(K5847),EXP(K5847),"")</f>
        <v/>
      </c>
      <c r="M5847" s="18" t="inlineStr">
        <is>
          <t>every value from 0.01 to 30 in steps of 0.01</t>
        </is>
      </c>
      <c r="N5847" s="18" t="inlineStr">
        <is>
          <t>contents|small|distance_to_river_km</t>
        </is>
      </c>
    </row>
    <row r="5848">
      <c r="B5848" s="18" t="inlineStr">
        <is>
          <t>contents|small|distance_to_river_km|10.65</t>
        </is>
      </c>
      <c r="C5848" s="18" t="inlineStr">
        <is>
          <t>contents</t>
        </is>
      </c>
      <c r="D5848" s="18" t="inlineStr">
        <is>
          <t>small</t>
        </is>
      </c>
      <c r="E5848" s="18" t="inlineStr">
        <is>
          <t>distance_to_river_km</t>
        </is>
      </c>
      <c r="F5848" s="18" t="inlineStr">
        <is>
          <t>spline value</t>
        </is>
      </c>
      <c r="G5848" s="18" t="n"/>
      <c r="H5848" s="33" t="n">
        <v>10.65</v>
      </c>
      <c r="I5848" s="33" t="n"/>
      <c r="J5848" s="33" t="n"/>
      <c r="K5848" s="34" t="n">
        <v>-0.1111811142722014</v>
      </c>
      <c r="L5848" s="35">
        <f>IF(ISNUMBER(K5848),EXP(K5848),"")</f>
        <v/>
      </c>
      <c r="M5848" s="18" t="inlineStr">
        <is>
          <t>every value from 0.01 to 30 in steps of 0.01</t>
        </is>
      </c>
      <c r="N5848" s="18" t="inlineStr">
        <is>
          <t>contents|small|distance_to_river_km</t>
        </is>
      </c>
    </row>
    <row r="5849">
      <c r="B5849" s="18" t="inlineStr">
        <is>
          <t>contents|small|distance_to_river_km|10.66</t>
        </is>
      </c>
      <c r="C5849" s="18" t="inlineStr">
        <is>
          <t>contents</t>
        </is>
      </c>
      <c r="D5849" s="18" t="inlineStr">
        <is>
          <t>small</t>
        </is>
      </c>
      <c r="E5849" s="18" t="inlineStr">
        <is>
          <t>distance_to_river_km</t>
        </is>
      </c>
      <c r="F5849" s="18" t="inlineStr">
        <is>
          <t>spline value</t>
        </is>
      </c>
      <c r="G5849" s="18" t="n"/>
      <c r="H5849" s="33" t="n">
        <v>10.66</v>
      </c>
      <c r="I5849" s="33" t="n"/>
      <c r="J5849" s="33" t="n"/>
      <c r="K5849" s="34" t="n">
        <v>-0.1114225652406112</v>
      </c>
      <c r="L5849" s="35">
        <f>IF(ISNUMBER(K5849),EXP(K5849),"")</f>
        <v/>
      </c>
      <c r="M5849" s="18" t="inlineStr">
        <is>
          <t>every value from 0.01 to 30 in steps of 0.01</t>
        </is>
      </c>
      <c r="N5849" s="18" t="inlineStr">
        <is>
          <t>contents|small|distance_to_river_km</t>
        </is>
      </c>
    </row>
    <row r="5850">
      <c r="B5850" s="18" t="inlineStr">
        <is>
          <t>contents|small|distance_to_river_km|10.67</t>
        </is>
      </c>
      <c r="C5850" s="18" t="inlineStr">
        <is>
          <t>contents</t>
        </is>
      </c>
      <c r="D5850" s="18" t="inlineStr">
        <is>
          <t>small</t>
        </is>
      </c>
      <c r="E5850" s="18" t="inlineStr">
        <is>
          <t>distance_to_river_km</t>
        </is>
      </c>
      <c r="F5850" s="18" t="inlineStr">
        <is>
          <t>spline value</t>
        </is>
      </c>
      <c r="G5850" s="18" t="n"/>
      <c r="H5850" s="33" t="n">
        <v>10.67</v>
      </c>
      <c r="I5850" s="33" t="n"/>
      <c r="J5850" s="33" t="n"/>
      <c r="K5850" s="34" t="n">
        <v>-0.1116641996953999</v>
      </c>
      <c r="L5850" s="35">
        <f>IF(ISNUMBER(K5850),EXP(K5850),"")</f>
        <v/>
      </c>
      <c r="M5850" s="18" t="inlineStr">
        <is>
          <t>every value from 0.01 to 30 in steps of 0.01</t>
        </is>
      </c>
      <c r="N5850" s="18" t="inlineStr">
        <is>
          <t>contents|small|distance_to_river_km</t>
        </is>
      </c>
    </row>
    <row r="5851">
      <c r="B5851" s="18" t="inlineStr">
        <is>
          <t>contents|small|distance_to_river_km|10.68</t>
        </is>
      </c>
      <c r="C5851" s="18" t="inlineStr">
        <is>
          <t>contents</t>
        </is>
      </c>
      <c r="D5851" s="18" t="inlineStr">
        <is>
          <t>small</t>
        </is>
      </c>
      <c r="E5851" s="18" t="inlineStr">
        <is>
          <t>distance_to_river_km</t>
        </is>
      </c>
      <c r="F5851" s="18" t="inlineStr">
        <is>
          <t>spline value</t>
        </is>
      </c>
      <c r="G5851" s="18" t="n"/>
      <c r="H5851" s="33" t="n">
        <v>10.68</v>
      </c>
      <c r="I5851" s="33" t="n"/>
      <c r="J5851" s="33" t="n"/>
      <c r="K5851" s="34" t="n">
        <v>-0.1119060173617922</v>
      </c>
      <c r="L5851" s="35">
        <f>IF(ISNUMBER(K5851),EXP(K5851),"")</f>
        <v/>
      </c>
      <c r="M5851" s="18" t="inlineStr">
        <is>
          <t>every value from 0.01 to 30 in steps of 0.01</t>
        </is>
      </c>
      <c r="N5851" s="18" t="inlineStr">
        <is>
          <t>contents|small|distance_to_river_km</t>
        </is>
      </c>
    </row>
    <row r="5852">
      <c r="B5852" s="18" t="inlineStr">
        <is>
          <t>contents|small|distance_to_river_km|10.69</t>
        </is>
      </c>
      <c r="C5852" s="18" t="inlineStr">
        <is>
          <t>contents</t>
        </is>
      </c>
      <c r="D5852" s="18" t="inlineStr">
        <is>
          <t>small</t>
        </is>
      </c>
      <c r="E5852" s="18" t="inlineStr">
        <is>
          <t>distance_to_river_km</t>
        </is>
      </c>
      <c r="F5852" s="18" t="inlineStr">
        <is>
          <t>spline value</t>
        </is>
      </c>
      <c r="G5852" s="18" t="n"/>
      <c r="H5852" s="33" t="n">
        <v>10.69</v>
      </c>
      <c r="I5852" s="33" t="n"/>
      <c r="J5852" s="33" t="n"/>
      <c r="K5852" s="34" t="n">
        <v>-0.1121480179650128</v>
      </c>
      <c r="L5852" s="35">
        <f>IF(ISNUMBER(K5852),EXP(K5852),"")</f>
        <v/>
      </c>
      <c r="M5852" s="18" t="inlineStr">
        <is>
          <t>every value from 0.01 to 30 in steps of 0.01</t>
        </is>
      </c>
      <c r="N5852" s="18" t="inlineStr">
        <is>
          <t>contents|small|distance_to_river_km</t>
        </is>
      </c>
    </row>
    <row r="5853">
      <c r="B5853" s="18" t="inlineStr">
        <is>
          <t>contents|small|distance_to_river_km|10.70</t>
        </is>
      </c>
      <c r="C5853" s="18" t="inlineStr">
        <is>
          <t>contents</t>
        </is>
      </c>
      <c r="D5853" s="18" t="inlineStr">
        <is>
          <t>small</t>
        </is>
      </c>
      <c r="E5853" s="18" t="inlineStr">
        <is>
          <t>distance_to_river_km</t>
        </is>
      </c>
      <c r="F5853" s="18" t="inlineStr">
        <is>
          <t>spline value</t>
        </is>
      </c>
      <c r="G5853" s="18" t="n"/>
      <c r="H5853" s="33" t="n">
        <v>10.7</v>
      </c>
      <c r="I5853" s="33" t="n"/>
      <c r="J5853" s="33" t="n"/>
      <c r="K5853" s="34" t="n">
        <v>-0.1123902012302864</v>
      </c>
      <c r="L5853" s="35">
        <f>IF(ISNUMBER(K5853),EXP(K5853),"")</f>
        <v/>
      </c>
      <c r="M5853" s="18" t="inlineStr">
        <is>
          <t>every value from 0.01 to 30 in steps of 0.01</t>
        </is>
      </c>
      <c r="N5853" s="18" t="inlineStr">
        <is>
          <t>contents|small|distance_to_river_km</t>
        </is>
      </c>
    </row>
    <row r="5854">
      <c r="B5854" s="18" t="inlineStr">
        <is>
          <t>contents|small|distance_to_river_km|10.71</t>
        </is>
      </c>
      <c r="C5854" s="18" t="inlineStr">
        <is>
          <t>contents</t>
        </is>
      </c>
      <c r="D5854" s="18" t="inlineStr">
        <is>
          <t>small</t>
        </is>
      </c>
      <c r="E5854" s="18" t="inlineStr">
        <is>
          <t>distance_to_river_km</t>
        </is>
      </c>
      <c r="F5854" s="18" t="inlineStr">
        <is>
          <t>spline value</t>
        </is>
      </c>
      <c r="G5854" s="18" t="n"/>
      <c r="H5854" s="33" t="n">
        <v>10.71</v>
      </c>
      <c r="I5854" s="33" t="n"/>
      <c r="J5854" s="33" t="n"/>
      <c r="K5854" s="34" t="n">
        <v>-0.1126325668828378</v>
      </c>
      <c r="L5854" s="35">
        <f>IF(ISNUMBER(K5854),EXP(K5854),"")</f>
        <v/>
      </c>
      <c r="M5854" s="18" t="inlineStr">
        <is>
          <t>every value from 0.01 to 30 in steps of 0.01</t>
        </is>
      </c>
      <c r="N5854" s="18" t="inlineStr">
        <is>
          <t>contents|small|distance_to_river_km</t>
        </is>
      </c>
    </row>
    <row r="5855">
      <c r="B5855" s="18" t="inlineStr">
        <is>
          <t>contents|small|distance_to_river_km|10.72</t>
        </is>
      </c>
      <c r="C5855" s="18" t="inlineStr">
        <is>
          <t>contents</t>
        </is>
      </c>
      <c r="D5855" s="18" t="inlineStr">
        <is>
          <t>small</t>
        </is>
      </c>
      <c r="E5855" s="18" t="inlineStr">
        <is>
          <t>distance_to_river_km</t>
        </is>
      </c>
      <c r="F5855" s="18" t="inlineStr">
        <is>
          <t>spline value</t>
        </is>
      </c>
      <c r="G5855" s="18" t="n"/>
      <c r="H5855" s="33" t="n">
        <v>10.72</v>
      </c>
      <c r="I5855" s="33" t="n"/>
      <c r="J5855" s="33" t="n"/>
      <c r="K5855" s="34" t="n">
        <v>-0.1128751146478917</v>
      </c>
      <c r="L5855" s="35">
        <f>IF(ISNUMBER(K5855),EXP(K5855),"")</f>
        <v/>
      </c>
      <c r="M5855" s="18" t="inlineStr">
        <is>
          <t>every value from 0.01 to 30 in steps of 0.01</t>
        </is>
      </c>
      <c r="N5855" s="18" t="inlineStr">
        <is>
          <t>contents|small|distance_to_river_km</t>
        </is>
      </c>
    </row>
    <row r="5856">
      <c r="B5856" s="18" t="inlineStr">
        <is>
          <t>contents|small|distance_to_river_km|10.73</t>
        </is>
      </c>
      <c r="C5856" s="18" t="inlineStr">
        <is>
          <t>contents</t>
        </is>
      </c>
      <c r="D5856" s="18" t="inlineStr">
        <is>
          <t>small</t>
        </is>
      </c>
      <c r="E5856" s="18" t="inlineStr">
        <is>
          <t>distance_to_river_km</t>
        </is>
      </c>
      <c r="F5856" s="18" t="inlineStr">
        <is>
          <t>spline value</t>
        </is>
      </c>
      <c r="G5856" s="18" t="n"/>
      <c r="H5856" s="33" t="n">
        <v>10.73</v>
      </c>
      <c r="I5856" s="33" t="n"/>
      <c r="J5856" s="33" t="n"/>
      <c r="K5856" s="34" t="n">
        <v>-0.1131178442506728</v>
      </c>
      <c r="L5856" s="35">
        <f>IF(ISNUMBER(K5856),EXP(K5856),"")</f>
        <v/>
      </c>
      <c r="M5856" s="18" t="inlineStr">
        <is>
          <t>every value from 0.01 to 30 in steps of 0.01</t>
        </is>
      </c>
      <c r="N5856" s="18" t="inlineStr">
        <is>
          <t>contents|small|distance_to_river_km</t>
        </is>
      </c>
    </row>
    <row r="5857">
      <c r="B5857" s="18" t="inlineStr">
        <is>
          <t>contents|small|distance_to_river_km|10.74</t>
        </is>
      </c>
      <c r="C5857" s="18" t="inlineStr">
        <is>
          <t>contents</t>
        </is>
      </c>
      <c r="D5857" s="18" t="inlineStr">
        <is>
          <t>small</t>
        </is>
      </c>
      <c r="E5857" s="18" t="inlineStr">
        <is>
          <t>distance_to_river_km</t>
        </is>
      </c>
      <c r="F5857" s="18" t="inlineStr">
        <is>
          <t>spline value</t>
        </is>
      </c>
      <c r="G5857" s="18" t="n"/>
      <c r="H5857" s="33" t="n">
        <v>10.74</v>
      </c>
      <c r="I5857" s="33" t="n"/>
      <c r="J5857" s="33" t="n"/>
      <c r="K5857" s="34" t="n">
        <v>-0.1133607554164059</v>
      </c>
      <c r="L5857" s="35">
        <f>IF(ISNUMBER(K5857),EXP(K5857),"")</f>
        <v/>
      </c>
      <c r="M5857" s="18" t="inlineStr">
        <is>
          <t>every value from 0.01 to 30 in steps of 0.01</t>
        </is>
      </c>
      <c r="N5857" s="18" t="inlineStr">
        <is>
          <t>contents|small|distance_to_river_km</t>
        </is>
      </c>
    </row>
    <row r="5858">
      <c r="B5858" s="18" t="inlineStr">
        <is>
          <t>contents|small|distance_to_river_km|10.75</t>
        </is>
      </c>
      <c r="C5858" s="18" t="inlineStr">
        <is>
          <t>contents</t>
        </is>
      </c>
      <c r="D5858" s="18" t="inlineStr">
        <is>
          <t>small</t>
        </is>
      </c>
      <c r="E5858" s="18" t="inlineStr">
        <is>
          <t>distance_to_river_km</t>
        </is>
      </c>
      <c r="F5858" s="18" t="inlineStr">
        <is>
          <t>spline value</t>
        </is>
      </c>
      <c r="G5858" s="18" t="n"/>
      <c r="H5858" s="33" t="n">
        <v>10.75</v>
      </c>
      <c r="I5858" s="33" t="n"/>
      <c r="J5858" s="33" t="n"/>
      <c r="K5858" s="34" t="n">
        <v>-0.1136038478703156</v>
      </c>
      <c r="L5858" s="35">
        <f>IF(ISNUMBER(K5858),EXP(K5858),"")</f>
        <v/>
      </c>
      <c r="M5858" s="18" t="inlineStr">
        <is>
          <t>every value from 0.01 to 30 in steps of 0.01</t>
        </is>
      </c>
      <c r="N5858" s="18" t="inlineStr">
        <is>
          <t>contents|small|distance_to_river_km</t>
        </is>
      </c>
    </row>
    <row r="5859">
      <c r="B5859" s="18" t="inlineStr">
        <is>
          <t>contents|small|distance_to_river_km|10.76</t>
        </is>
      </c>
      <c r="C5859" s="18" t="inlineStr">
        <is>
          <t>contents</t>
        </is>
      </c>
      <c r="D5859" s="18" t="inlineStr">
        <is>
          <t>small</t>
        </is>
      </c>
      <c r="E5859" s="18" t="inlineStr">
        <is>
          <t>distance_to_river_km</t>
        </is>
      </c>
      <c r="F5859" s="18" t="inlineStr">
        <is>
          <t>spline value</t>
        </is>
      </c>
      <c r="G5859" s="18" t="n"/>
      <c r="H5859" s="33" t="n">
        <v>10.76</v>
      </c>
      <c r="I5859" s="33" t="n"/>
      <c r="J5859" s="33" t="n"/>
      <c r="K5859" s="34" t="n">
        <v>-0.1138471213376268</v>
      </c>
      <c r="L5859" s="35">
        <f>IF(ISNUMBER(K5859),EXP(K5859),"")</f>
        <v/>
      </c>
      <c r="M5859" s="18" t="inlineStr">
        <is>
          <t>every value from 0.01 to 30 in steps of 0.01</t>
        </is>
      </c>
      <c r="N5859" s="18" t="inlineStr">
        <is>
          <t>contents|small|distance_to_river_km</t>
        </is>
      </c>
    </row>
    <row r="5860">
      <c r="B5860" s="18" t="inlineStr">
        <is>
          <t>contents|small|distance_to_river_km|10.77</t>
        </is>
      </c>
      <c r="C5860" s="18" t="inlineStr">
        <is>
          <t>contents</t>
        </is>
      </c>
      <c r="D5860" s="18" t="inlineStr">
        <is>
          <t>small</t>
        </is>
      </c>
      <c r="E5860" s="18" t="inlineStr">
        <is>
          <t>distance_to_river_km</t>
        </is>
      </c>
      <c r="F5860" s="18" t="inlineStr">
        <is>
          <t>spline value</t>
        </is>
      </c>
      <c r="G5860" s="18" t="n"/>
      <c r="H5860" s="33" t="n">
        <v>10.77</v>
      </c>
      <c r="I5860" s="33" t="n"/>
      <c r="J5860" s="33" t="n"/>
      <c r="K5860" s="34" t="n">
        <v>-0.1140905755435642</v>
      </c>
      <c r="L5860" s="35">
        <f>IF(ISNUMBER(K5860),EXP(K5860),"")</f>
        <v/>
      </c>
      <c r="M5860" s="18" t="inlineStr">
        <is>
          <t>every value from 0.01 to 30 in steps of 0.01</t>
        </is>
      </c>
      <c r="N5860" s="18" t="inlineStr">
        <is>
          <t>contents|small|distance_to_river_km</t>
        </is>
      </c>
    </row>
    <row r="5861">
      <c r="B5861" s="18" t="inlineStr">
        <is>
          <t>contents|small|distance_to_river_km|10.78</t>
        </is>
      </c>
      <c r="C5861" s="18" t="inlineStr">
        <is>
          <t>contents</t>
        </is>
      </c>
      <c r="D5861" s="18" t="inlineStr">
        <is>
          <t>small</t>
        </is>
      </c>
      <c r="E5861" s="18" t="inlineStr">
        <is>
          <t>distance_to_river_km</t>
        </is>
      </c>
      <c r="F5861" s="18" t="inlineStr">
        <is>
          <t>spline value</t>
        </is>
      </c>
      <c r="G5861" s="18" t="n"/>
      <c r="H5861" s="33" t="n">
        <v>10.78</v>
      </c>
      <c r="I5861" s="33" t="n"/>
      <c r="J5861" s="33" t="n"/>
      <c r="K5861" s="34" t="n">
        <v>-0.1143342102133524</v>
      </c>
      <c r="L5861" s="35">
        <f>IF(ISNUMBER(K5861),EXP(K5861),"")</f>
        <v/>
      </c>
      <c r="M5861" s="18" t="inlineStr">
        <is>
          <t>every value from 0.01 to 30 in steps of 0.01</t>
        </is>
      </c>
      <c r="N5861" s="18" t="inlineStr">
        <is>
          <t>contents|small|distance_to_river_km</t>
        </is>
      </c>
    </row>
    <row r="5862">
      <c r="B5862" s="18" t="inlineStr">
        <is>
          <t>contents|small|distance_to_river_km|10.79</t>
        </is>
      </c>
      <c r="C5862" s="18" t="inlineStr">
        <is>
          <t>contents</t>
        </is>
      </c>
      <c r="D5862" s="18" t="inlineStr">
        <is>
          <t>small</t>
        </is>
      </c>
      <c r="E5862" s="18" t="inlineStr">
        <is>
          <t>distance_to_river_km</t>
        </is>
      </c>
      <c r="F5862" s="18" t="inlineStr">
        <is>
          <t>spline value</t>
        </is>
      </c>
      <c r="G5862" s="18" t="n"/>
      <c r="H5862" s="33" t="n">
        <v>10.79</v>
      </c>
      <c r="I5862" s="33" t="n"/>
      <c r="J5862" s="33" t="n"/>
      <c r="K5862" s="34" t="n">
        <v>-0.1145780250722163</v>
      </c>
      <c r="L5862" s="35">
        <f>IF(ISNUMBER(K5862),EXP(K5862),"")</f>
        <v/>
      </c>
      <c r="M5862" s="18" t="inlineStr">
        <is>
          <t>every value from 0.01 to 30 in steps of 0.01</t>
        </is>
      </c>
      <c r="N5862" s="18" t="inlineStr">
        <is>
          <t>contents|small|distance_to_river_km</t>
        </is>
      </c>
    </row>
    <row r="5863">
      <c r="B5863" s="18" t="inlineStr">
        <is>
          <t>contents|small|distance_to_river_km|10.80</t>
        </is>
      </c>
      <c r="C5863" s="18" t="inlineStr">
        <is>
          <t>contents</t>
        </is>
      </c>
      <c r="D5863" s="18" t="inlineStr">
        <is>
          <t>small</t>
        </is>
      </c>
      <c r="E5863" s="18" t="inlineStr">
        <is>
          <t>distance_to_river_km</t>
        </is>
      </c>
      <c r="F5863" s="18" t="inlineStr">
        <is>
          <t>spline value</t>
        </is>
      </c>
      <c r="G5863" s="18" t="n"/>
      <c r="H5863" s="33" t="n">
        <v>10.8</v>
      </c>
      <c r="I5863" s="33" t="n"/>
      <c r="J5863" s="33" t="n"/>
      <c r="K5863" s="34" t="n">
        <v>-0.1148220198453806</v>
      </c>
      <c r="L5863" s="35">
        <f>IF(ISNUMBER(K5863),EXP(K5863),"")</f>
        <v/>
      </c>
      <c r="M5863" s="18" t="inlineStr">
        <is>
          <t>every value from 0.01 to 30 in steps of 0.01</t>
        </is>
      </c>
      <c r="N5863" s="18" t="inlineStr">
        <is>
          <t>contents|small|distance_to_river_km</t>
        </is>
      </c>
    </row>
    <row r="5864">
      <c r="B5864" s="18" t="inlineStr">
        <is>
          <t>contents|small|distance_to_river_km|10.81</t>
        </is>
      </c>
      <c r="C5864" s="18" t="inlineStr">
        <is>
          <t>contents</t>
        </is>
      </c>
      <c r="D5864" s="18" t="inlineStr">
        <is>
          <t>small</t>
        </is>
      </c>
      <c r="E5864" s="18" t="inlineStr">
        <is>
          <t>distance_to_river_km</t>
        </is>
      </c>
      <c r="F5864" s="18" t="inlineStr">
        <is>
          <t>spline value</t>
        </is>
      </c>
      <c r="G5864" s="18" t="n"/>
      <c r="H5864" s="33" t="n">
        <v>10.81</v>
      </c>
      <c r="I5864" s="33" t="n"/>
      <c r="J5864" s="33" t="n"/>
      <c r="K5864" s="34" t="n">
        <v>-0.1150661942580699</v>
      </c>
      <c r="L5864" s="35">
        <f>IF(ISNUMBER(K5864),EXP(K5864),"")</f>
        <v/>
      </c>
      <c r="M5864" s="18" t="inlineStr">
        <is>
          <t>every value from 0.01 to 30 in steps of 0.01</t>
        </is>
      </c>
      <c r="N5864" s="18" t="inlineStr">
        <is>
          <t>contents|small|distance_to_river_km</t>
        </is>
      </c>
    </row>
    <row r="5865">
      <c r="B5865" s="18" t="inlineStr">
        <is>
          <t>contents|small|distance_to_river_km|10.82</t>
        </is>
      </c>
      <c r="C5865" s="18" t="inlineStr">
        <is>
          <t>contents</t>
        </is>
      </c>
      <c r="D5865" s="18" t="inlineStr">
        <is>
          <t>small</t>
        </is>
      </c>
      <c r="E5865" s="18" t="inlineStr">
        <is>
          <t>distance_to_river_km</t>
        </is>
      </c>
      <c r="F5865" s="18" t="inlineStr">
        <is>
          <t>spline value</t>
        </is>
      </c>
      <c r="G5865" s="18" t="n"/>
      <c r="H5865" s="33" t="n">
        <v>10.82</v>
      </c>
      <c r="I5865" s="33" t="n"/>
      <c r="J5865" s="33" t="n"/>
      <c r="K5865" s="34" t="n">
        <v>-0.115310548035509</v>
      </c>
      <c r="L5865" s="35">
        <f>IF(ISNUMBER(K5865),EXP(K5865),"")</f>
        <v/>
      </c>
      <c r="M5865" s="18" t="inlineStr">
        <is>
          <t>every value from 0.01 to 30 in steps of 0.01</t>
        </is>
      </c>
      <c r="N5865" s="18" t="inlineStr">
        <is>
          <t>contents|small|distance_to_river_km</t>
        </is>
      </c>
    </row>
    <row r="5866">
      <c r="B5866" s="18" t="inlineStr">
        <is>
          <t>contents|small|distance_to_river_km|10.83</t>
        </is>
      </c>
      <c r="C5866" s="18" t="inlineStr">
        <is>
          <t>contents</t>
        </is>
      </c>
      <c r="D5866" s="18" t="inlineStr">
        <is>
          <t>small</t>
        </is>
      </c>
      <c r="E5866" s="18" t="inlineStr">
        <is>
          <t>distance_to_river_km</t>
        </is>
      </c>
      <c r="F5866" s="18" t="inlineStr">
        <is>
          <t>spline value</t>
        </is>
      </c>
      <c r="G5866" s="18" t="n"/>
      <c r="H5866" s="33" t="n">
        <v>10.83</v>
      </c>
      <c r="I5866" s="33" t="n"/>
      <c r="J5866" s="33" t="n"/>
      <c r="K5866" s="34" t="n">
        <v>-0.1155550809029227</v>
      </c>
      <c r="L5866" s="35">
        <f>IF(ISNUMBER(K5866),EXP(K5866),"")</f>
        <v/>
      </c>
      <c r="M5866" s="18" t="inlineStr">
        <is>
          <t>every value from 0.01 to 30 in steps of 0.01</t>
        </is>
      </c>
      <c r="N5866" s="18" t="inlineStr">
        <is>
          <t>contents|small|distance_to_river_km</t>
        </is>
      </c>
    </row>
    <row r="5867">
      <c r="B5867" s="18" t="inlineStr">
        <is>
          <t>contents|small|distance_to_river_km|10.84</t>
        </is>
      </c>
      <c r="C5867" s="18" t="inlineStr">
        <is>
          <t>contents</t>
        </is>
      </c>
      <c r="D5867" s="18" t="inlineStr">
        <is>
          <t>small</t>
        </is>
      </c>
      <c r="E5867" s="18" t="inlineStr">
        <is>
          <t>distance_to_river_km</t>
        </is>
      </c>
      <c r="F5867" s="18" t="inlineStr">
        <is>
          <t>spline value</t>
        </is>
      </c>
      <c r="G5867" s="18" t="n"/>
      <c r="H5867" s="33" t="n">
        <v>10.84</v>
      </c>
      <c r="I5867" s="33" t="n"/>
      <c r="J5867" s="33" t="n"/>
      <c r="K5867" s="34" t="n">
        <v>-0.1157997925855356</v>
      </c>
      <c r="L5867" s="35">
        <f>IF(ISNUMBER(K5867),EXP(K5867),"")</f>
        <v/>
      </c>
      <c r="M5867" s="18" t="inlineStr">
        <is>
          <t>every value from 0.01 to 30 in steps of 0.01</t>
        </is>
      </c>
      <c r="N5867" s="18" t="inlineStr">
        <is>
          <t>contents|small|distance_to_river_km</t>
        </is>
      </c>
    </row>
    <row r="5868">
      <c r="B5868" s="18" t="inlineStr">
        <is>
          <t>contents|small|distance_to_river_km|10.85</t>
        </is>
      </c>
      <c r="C5868" s="18" t="inlineStr">
        <is>
          <t>contents</t>
        </is>
      </c>
      <c r="D5868" s="18" t="inlineStr">
        <is>
          <t>small</t>
        </is>
      </c>
      <c r="E5868" s="18" t="inlineStr">
        <is>
          <t>distance_to_river_km</t>
        </is>
      </c>
      <c r="F5868" s="18" t="inlineStr">
        <is>
          <t>spline value</t>
        </is>
      </c>
      <c r="G5868" s="18" t="n"/>
      <c r="H5868" s="33" t="n">
        <v>10.85</v>
      </c>
      <c r="I5868" s="33" t="n"/>
      <c r="J5868" s="33" t="n"/>
      <c r="K5868" s="34" t="n">
        <v>-0.1160446828085726</v>
      </c>
      <c r="L5868" s="35">
        <f>IF(ISNUMBER(K5868),EXP(K5868),"")</f>
        <v/>
      </c>
      <c r="M5868" s="18" t="inlineStr">
        <is>
          <t>every value from 0.01 to 30 in steps of 0.01</t>
        </is>
      </c>
      <c r="N5868" s="18" t="inlineStr">
        <is>
          <t>contents|small|distance_to_river_km</t>
        </is>
      </c>
    </row>
    <row r="5869">
      <c r="B5869" s="18" t="inlineStr">
        <is>
          <t>contents|small|distance_to_river_km|10.86</t>
        </is>
      </c>
      <c r="C5869" s="18" t="inlineStr">
        <is>
          <t>contents</t>
        </is>
      </c>
      <c r="D5869" s="18" t="inlineStr">
        <is>
          <t>small</t>
        </is>
      </c>
      <c r="E5869" s="18" t="inlineStr">
        <is>
          <t>distance_to_river_km</t>
        </is>
      </c>
      <c r="F5869" s="18" t="inlineStr">
        <is>
          <t>spline value</t>
        </is>
      </c>
      <c r="G5869" s="18" t="n"/>
      <c r="H5869" s="33" t="n">
        <v>10.86</v>
      </c>
      <c r="I5869" s="33" t="n"/>
      <c r="J5869" s="33" t="n"/>
      <c r="K5869" s="34" t="n">
        <v>-0.1162897512972583</v>
      </c>
      <c r="L5869" s="35">
        <f>IF(ISNUMBER(K5869),EXP(K5869),"")</f>
        <v/>
      </c>
      <c r="M5869" s="18" t="inlineStr">
        <is>
          <t>every value from 0.01 to 30 in steps of 0.01</t>
        </is>
      </c>
      <c r="N5869" s="18" t="inlineStr">
        <is>
          <t>contents|small|distance_to_river_km</t>
        </is>
      </c>
    </row>
    <row r="5870">
      <c r="B5870" s="18" t="inlineStr">
        <is>
          <t>contents|small|distance_to_river_km|10.87</t>
        </is>
      </c>
      <c r="C5870" s="18" t="inlineStr">
        <is>
          <t>contents</t>
        </is>
      </c>
      <c r="D5870" s="18" t="inlineStr">
        <is>
          <t>small</t>
        </is>
      </c>
      <c r="E5870" s="18" t="inlineStr">
        <is>
          <t>distance_to_river_km</t>
        </is>
      </c>
      <c r="F5870" s="18" t="inlineStr">
        <is>
          <t>spline value</t>
        </is>
      </c>
      <c r="G5870" s="18" t="n"/>
      <c r="H5870" s="33" t="n">
        <v>10.87</v>
      </c>
      <c r="I5870" s="33" t="n"/>
      <c r="J5870" s="33" t="n"/>
      <c r="K5870" s="34" t="n">
        <v>-0.1165349977768175</v>
      </c>
      <c r="L5870" s="35">
        <f>IF(ISNUMBER(K5870),EXP(K5870),"")</f>
        <v/>
      </c>
      <c r="M5870" s="18" t="inlineStr">
        <is>
          <t>every value from 0.01 to 30 in steps of 0.01</t>
        </is>
      </c>
      <c r="N5870" s="18" t="inlineStr">
        <is>
          <t>contents|small|distance_to_river_km</t>
        </is>
      </c>
    </row>
    <row r="5871">
      <c r="B5871" s="18" t="inlineStr">
        <is>
          <t>contents|small|distance_to_river_km|10.88</t>
        </is>
      </c>
      <c r="C5871" s="18" t="inlineStr">
        <is>
          <t>contents</t>
        </is>
      </c>
      <c r="D5871" s="18" t="inlineStr">
        <is>
          <t>small</t>
        </is>
      </c>
      <c r="E5871" s="18" t="inlineStr">
        <is>
          <t>distance_to_river_km</t>
        </is>
      </c>
      <c r="F5871" s="18" t="inlineStr">
        <is>
          <t>spline value</t>
        </is>
      </c>
      <c r="G5871" s="18" t="n"/>
      <c r="H5871" s="33" t="n">
        <v>10.88</v>
      </c>
      <c r="I5871" s="33" t="n"/>
      <c r="J5871" s="33" t="n"/>
      <c r="K5871" s="34" t="n">
        <v>-0.116780421972475</v>
      </c>
      <c r="L5871" s="35">
        <f>IF(ISNUMBER(K5871),EXP(K5871),"")</f>
        <v/>
      </c>
      <c r="M5871" s="18" t="inlineStr">
        <is>
          <t>every value from 0.01 to 30 in steps of 0.01</t>
        </is>
      </c>
      <c r="N5871" s="18" t="inlineStr">
        <is>
          <t>contents|small|distance_to_river_km</t>
        </is>
      </c>
    </row>
    <row r="5872">
      <c r="B5872" s="18" t="inlineStr">
        <is>
          <t>contents|small|distance_to_river_km|10.89</t>
        </is>
      </c>
      <c r="C5872" s="18" t="inlineStr">
        <is>
          <t>contents</t>
        </is>
      </c>
      <c r="D5872" s="18" t="inlineStr">
        <is>
          <t>small</t>
        </is>
      </c>
      <c r="E5872" s="18" t="inlineStr">
        <is>
          <t>distance_to_river_km</t>
        </is>
      </c>
      <c r="F5872" s="18" t="inlineStr">
        <is>
          <t>spline value</t>
        </is>
      </c>
      <c r="G5872" s="18" t="n"/>
      <c r="H5872" s="33" t="n">
        <v>10.89</v>
      </c>
      <c r="I5872" s="33" t="n"/>
      <c r="J5872" s="33" t="n"/>
      <c r="K5872" s="34" t="n">
        <v>-0.1170260236094553</v>
      </c>
      <c r="L5872" s="35">
        <f>IF(ISNUMBER(K5872),EXP(K5872),"")</f>
        <v/>
      </c>
      <c r="M5872" s="18" t="inlineStr">
        <is>
          <t>every value from 0.01 to 30 in steps of 0.01</t>
        </is>
      </c>
      <c r="N5872" s="18" t="inlineStr">
        <is>
          <t>contents|small|distance_to_river_km</t>
        </is>
      </c>
    </row>
    <row r="5873">
      <c r="B5873" s="18" t="inlineStr">
        <is>
          <t>contents|small|distance_to_river_km|10.90</t>
        </is>
      </c>
      <c r="C5873" s="18" t="inlineStr">
        <is>
          <t>contents</t>
        </is>
      </c>
      <c r="D5873" s="18" t="inlineStr">
        <is>
          <t>small</t>
        </is>
      </c>
      <c r="E5873" s="18" t="inlineStr">
        <is>
          <t>distance_to_river_km</t>
        </is>
      </c>
      <c r="F5873" s="18" t="inlineStr">
        <is>
          <t>spline value</t>
        </is>
      </c>
      <c r="G5873" s="18" t="n"/>
      <c r="H5873" s="33" t="n">
        <v>10.9</v>
      </c>
      <c r="I5873" s="33" t="n"/>
      <c r="J5873" s="33" t="n"/>
      <c r="K5873" s="34" t="n">
        <v>-0.1172718024129833</v>
      </c>
      <c r="L5873" s="35">
        <f>IF(ISNUMBER(K5873),EXP(K5873),"")</f>
        <v/>
      </c>
      <c r="M5873" s="18" t="inlineStr">
        <is>
          <t>every value from 0.01 to 30 in steps of 0.01</t>
        </is>
      </c>
      <c r="N5873" s="18" t="inlineStr">
        <is>
          <t>contents|small|distance_to_river_km</t>
        </is>
      </c>
    </row>
    <row r="5874">
      <c r="B5874" s="18" t="inlineStr">
        <is>
          <t>contents|small|distance_to_river_km|10.91</t>
        </is>
      </c>
      <c r="C5874" s="18" t="inlineStr">
        <is>
          <t>contents</t>
        </is>
      </c>
      <c r="D5874" s="18" t="inlineStr">
        <is>
          <t>small</t>
        </is>
      </c>
      <c r="E5874" s="18" t="inlineStr">
        <is>
          <t>distance_to_river_km</t>
        </is>
      </c>
      <c r="F5874" s="18" t="inlineStr">
        <is>
          <t>spline value</t>
        </is>
      </c>
      <c r="G5874" s="18" t="n"/>
      <c r="H5874" s="33" t="n">
        <v>10.91</v>
      </c>
      <c r="I5874" s="33" t="n"/>
      <c r="J5874" s="33" t="n"/>
      <c r="K5874" s="34" t="n">
        <v>-0.1175177581082837</v>
      </c>
      <c r="L5874" s="35">
        <f>IF(ISNUMBER(K5874),EXP(K5874),"")</f>
        <v/>
      </c>
      <c r="M5874" s="18" t="inlineStr">
        <is>
          <t>every value from 0.01 to 30 in steps of 0.01</t>
        </is>
      </c>
      <c r="N5874" s="18" t="inlineStr">
        <is>
          <t>contents|small|distance_to_river_km</t>
        </is>
      </c>
    </row>
    <row r="5875">
      <c r="B5875" s="18" t="inlineStr">
        <is>
          <t>contents|small|distance_to_river_km|10.92</t>
        </is>
      </c>
      <c r="C5875" s="18" t="inlineStr">
        <is>
          <t>contents</t>
        </is>
      </c>
      <c r="D5875" s="18" t="inlineStr">
        <is>
          <t>small</t>
        </is>
      </c>
      <c r="E5875" s="18" t="inlineStr">
        <is>
          <t>distance_to_river_km</t>
        </is>
      </c>
      <c r="F5875" s="18" t="inlineStr">
        <is>
          <t>spline value</t>
        </is>
      </c>
      <c r="G5875" s="18" t="n"/>
      <c r="H5875" s="33" t="n">
        <v>10.92</v>
      </c>
      <c r="I5875" s="33" t="n"/>
      <c r="J5875" s="33" t="n"/>
      <c r="K5875" s="34" t="n">
        <v>-0.1177638904205813</v>
      </c>
      <c r="L5875" s="35">
        <f>IF(ISNUMBER(K5875),EXP(K5875),"")</f>
        <v/>
      </c>
      <c r="M5875" s="18" t="inlineStr">
        <is>
          <t>every value from 0.01 to 30 in steps of 0.01</t>
        </is>
      </c>
      <c r="N5875" s="18" t="inlineStr">
        <is>
          <t>contents|small|distance_to_river_km</t>
        </is>
      </c>
    </row>
    <row r="5876">
      <c r="B5876" s="18" t="inlineStr">
        <is>
          <t>contents|small|distance_to_river_km|10.93</t>
        </is>
      </c>
      <c r="C5876" s="18" t="inlineStr">
        <is>
          <t>contents</t>
        </is>
      </c>
      <c r="D5876" s="18" t="inlineStr">
        <is>
          <t>small</t>
        </is>
      </c>
      <c r="E5876" s="18" t="inlineStr">
        <is>
          <t>distance_to_river_km</t>
        </is>
      </c>
      <c r="F5876" s="18" t="inlineStr">
        <is>
          <t>spline value</t>
        </is>
      </c>
      <c r="G5876" s="18" t="n"/>
      <c r="H5876" s="33" t="n">
        <v>10.93</v>
      </c>
      <c r="I5876" s="33" t="n"/>
      <c r="J5876" s="33" t="n"/>
      <c r="K5876" s="34" t="n">
        <v>-0.1180101990751007</v>
      </c>
      <c r="L5876" s="35">
        <f>IF(ISNUMBER(K5876),EXP(K5876),"")</f>
        <v/>
      </c>
      <c r="M5876" s="18" t="inlineStr">
        <is>
          <t>every value from 0.01 to 30 in steps of 0.01</t>
        </is>
      </c>
      <c r="N5876" s="18" t="inlineStr">
        <is>
          <t>contents|small|distance_to_river_km</t>
        </is>
      </c>
    </row>
    <row r="5877">
      <c r="B5877" s="18" t="inlineStr">
        <is>
          <t>contents|small|distance_to_river_km|10.94</t>
        </is>
      </c>
      <c r="C5877" s="18" t="inlineStr">
        <is>
          <t>contents</t>
        </is>
      </c>
      <c r="D5877" s="18" t="inlineStr">
        <is>
          <t>small</t>
        </is>
      </c>
      <c r="E5877" s="18" t="inlineStr">
        <is>
          <t>distance_to_river_km</t>
        </is>
      </c>
      <c r="F5877" s="18" t="inlineStr">
        <is>
          <t>spline value</t>
        </is>
      </c>
      <c r="G5877" s="18" t="n"/>
      <c r="H5877" s="33" t="n">
        <v>10.94</v>
      </c>
      <c r="I5877" s="33" t="n"/>
      <c r="J5877" s="33" t="n"/>
      <c r="K5877" s="34" t="n">
        <v>-0.1182566837970667</v>
      </c>
      <c r="L5877" s="35">
        <f>IF(ISNUMBER(K5877),EXP(K5877),"")</f>
        <v/>
      </c>
      <c r="M5877" s="18" t="inlineStr">
        <is>
          <t>every value from 0.01 to 30 in steps of 0.01</t>
        </is>
      </c>
      <c r="N5877" s="18" t="inlineStr">
        <is>
          <t>contents|small|distance_to_river_km</t>
        </is>
      </c>
    </row>
    <row r="5878">
      <c r="B5878" s="18" t="inlineStr">
        <is>
          <t>contents|small|distance_to_river_km|10.95</t>
        </is>
      </c>
      <c r="C5878" s="18" t="inlineStr">
        <is>
          <t>contents</t>
        </is>
      </c>
      <c r="D5878" s="18" t="inlineStr">
        <is>
          <t>small</t>
        </is>
      </c>
      <c r="E5878" s="18" t="inlineStr">
        <is>
          <t>distance_to_river_km</t>
        </is>
      </c>
      <c r="F5878" s="18" t="inlineStr">
        <is>
          <t>spline value</t>
        </is>
      </c>
      <c r="G5878" s="18" t="n"/>
      <c r="H5878" s="33" t="n">
        <v>10.95</v>
      </c>
      <c r="I5878" s="33" t="n"/>
      <c r="J5878" s="33" t="n"/>
      <c r="K5878" s="34" t="n">
        <v>-0.118503344311704</v>
      </c>
      <c r="L5878" s="35">
        <f>IF(ISNUMBER(K5878),EXP(K5878),"")</f>
        <v/>
      </c>
      <c r="M5878" s="18" t="inlineStr">
        <is>
          <t>every value from 0.01 to 30 in steps of 0.01</t>
        </is>
      </c>
      <c r="N5878" s="18" t="inlineStr">
        <is>
          <t>contents|small|distance_to_river_km</t>
        </is>
      </c>
    </row>
    <row r="5879">
      <c r="B5879" s="18" t="inlineStr">
        <is>
          <t>contents|small|distance_to_river_km|10.96</t>
        </is>
      </c>
      <c r="C5879" s="18" t="inlineStr">
        <is>
          <t>contents</t>
        </is>
      </c>
      <c r="D5879" s="18" t="inlineStr">
        <is>
          <t>small</t>
        </is>
      </c>
      <c r="E5879" s="18" t="inlineStr">
        <is>
          <t>distance_to_river_km</t>
        </is>
      </c>
      <c r="F5879" s="18" t="inlineStr">
        <is>
          <t>spline value</t>
        </is>
      </c>
      <c r="G5879" s="18" t="n"/>
      <c r="H5879" s="33" t="n">
        <v>10.96</v>
      </c>
      <c r="I5879" s="33" t="n"/>
      <c r="J5879" s="33" t="n"/>
      <c r="K5879" s="34" t="n">
        <v>-0.1187501803442375</v>
      </c>
      <c r="L5879" s="35">
        <f>IF(ISNUMBER(K5879),EXP(K5879),"")</f>
        <v/>
      </c>
      <c r="M5879" s="18" t="inlineStr">
        <is>
          <t>every value from 0.01 to 30 in steps of 0.01</t>
        </is>
      </c>
      <c r="N5879" s="18" t="inlineStr">
        <is>
          <t>contents|small|distance_to_river_km</t>
        </is>
      </c>
    </row>
    <row r="5880">
      <c r="B5880" s="18" t="inlineStr">
        <is>
          <t>contents|small|distance_to_river_km|10.97</t>
        </is>
      </c>
      <c r="C5880" s="18" t="inlineStr">
        <is>
          <t>contents</t>
        </is>
      </c>
      <c r="D5880" s="18" t="inlineStr">
        <is>
          <t>small</t>
        </is>
      </c>
      <c r="E5880" s="18" t="inlineStr">
        <is>
          <t>distance_to_river_km</t>
        </is>
      </c>
      <c r="F5880" s="18" t="inlineStr">
        <is>
          <t>spline value</t>
        </is>
      </c>
      <c r="G5880" s="18" t="n"/>
      <c r="H5880" s="33" t="n">
        <v>10.97</v>
      </c>
      <c r="I5880" s="33" t="n"/>
      <c r="J5880" s="33" t="n"/>
      <c r="K5880" s="34" t="n">
        <v>-0.1189971916198917</v>
      </c>
      <c r="L5880" s="35">
        <f>IF(ISNUMBER(K5880),EXP(K5880),"")</f>
        <v/>
      </c>
      <c r="M5880" s="18" t="inlineStr">
        <is>
          <t>every value from 0.01 to 30 in steps of 0.01</t>
        </is>
      </c>
      <c r="N5880" s="18" t="inlineStr">
        <is>
          <t>contents|small|distance_to_river_km</t>
        </is>
      </c>
    </row>
    <row r="5881">
      <c r="B5881" s="18" t="inlineStr">
        <is>
          <t>contents|small|distance_to_river_km|10.98</t>
        </is>
      </c>
      <c r="C5881" s="18" t="inlineStr">
        <is>
          <t>contents</t>
        </is>
      </c>
      <c r="D5881" s="18" t="inlineStr">
        <is>
          <t>small</t>
        </is>
      </c>
      <c r="E5881" s="18" t="inlineStr">
        <is>
          <t>distance_to_river_km</t>
        </is>
      </c>
      <c r="F5881" s="18" t="inlineStr">
        <is>
          <t>spline value</t>
        </is>
      </c>
      <c r="G5881" s="18" t="n"/>
      <c r="H5881" s="33" t="n">
        <v>10.98</v>
      </c>
      <c r="I5881" s="33" t="n"/>
      <c r="J5881" s="33" t="n"/>
      <c r="K5881" s="34" t="n">
        <v>-0.1192443778638915</v>
      </c>
      <c r="L5881" s="35">
        <f>IF(ISNUMBER(K5881),EXP(K5881),"")</f>
        <v/>
      </c>
      <c r="M5881" s="18" t="inlineStr">
        <is>
          <t>every value from 0.01 to 30 in steps of 0.01</t>
        </is>
      </c>
      <c r="N5881" s="18" t="inlineStr">
        <is>
          <t>contents|small|distance_to_river_km</t>
        </is>
      </c>
    </row>
    <row r="5882">
      <c r="B5882" s="18" t="inlineStr">
        <is>
          <t>contents|small|distance_to_river_km|10.99</t>
        </is>
      </c>
      <c r="C5882" s="18" t="inlineStr">
        <is>
          <t>contents</t>
        </is>
      </c>
      <c r="D5882" s="18" t="inlineStr">
        <is>
          <t>small</t>
        </is>
      </c>
      <c r="E5882" s="18" t="inlineStr">
        <is>
          <t>distance_to_river_km</t>
        </is>
      </c>
      <c r="F5882" s="18" t="inlineStr">
        <is>
          <t>spline value</t>
        </is>
      </c>
      <c r="G5882" s="18" t="n"/>
      <c r="H5882" s="33" t="n">
        <v>10.99</v>
      </c>
      <c r="I5882" s="33" t="n"/>
      <c r="J5882" s="33" t="n"/>
      <c r="K5882" s="34" t="n">
        <v>-0.1194917388014614</v>
      </c>
      <c r="L5882" s="35">
        <f>IF(ISNUMBER(K5882),EXP(K5882),"")</f>
        <v/>
      </c>
      <c r="M5882" s="18" t="inlineStr">
        <is>
          <t>every value from 0.01 to 30 in steps of 0.01</t>
        </is>
      </c>
      <c r="N5882" s="18" t="inlineStr">
        <is>
          <t>contents|small|distance_to_river_km</t>
        </is>
      </c>
    </row>
    <row r="5883">
      <c r="B5883" s="18" t="inlineStr">
        <is>
          <t>contents|small|distance_to_river_km|11.00</t>
        </is>
      </c>
      <c r="C5883" s="18" t="inlineStr">
        <is>
          <t>contents</t>
        </is>
      </c>
      <c r="D5883" s="18" t="inlineStr">
        <is>
          <t>small</t>
        </is>
      </c>
      <c r="E5883" s="18" t="inlineStr">
        <is>
          <t>distance_to_river_km</t>
        </is>
      </c>
      <c r="F5883" s="18" t="inlineStr">
        <is>
          <t>spline value</t>
        </is>
      </c>
      <c r="G5883" s="18" t="n"/>
      <c r="H5883" s="33" t="n">
        <v>11</v>
      </c>
      <c r="I5883" s="33" t="n"/>
      <c r="J5883" s="33" t="n"/>
      <c r="K5883" s="34" t="n">
        <v>-0.1197392741578264</v>
      </c>
      <c r="L5883" s="35">
        <f>IF(ISNUMBER(K5883),EXP(K5883),"")</f>
        <v/>
      </c>
      <c r="M5883" s="18" t="inlineStr">
        <is>
          <t>every value from 0.01 to 30 in steps of 0.01</t>
        </is>
      </c>
      <c r="N5883" s="18" t="inlineStr">
        <is>
          <t>contents|small|distance_to_river_km</t>
        </is>
      </c>
    </row>
    <row r="5884">
      <c r="B5884" s="18" t="inlineStr">
        <is>
          <t>contents|small|distance_to_river_km|11.01</t>
        </is>
      </c>
      <c r="C5884" s="18" t="inlineStr">
        <is>
          <t>contents</t>
        </is>
      </c>
      <c r="D5884" s="18" t="inlineStr">
        <is>
          <t>small</t>
        </is>
      </c>
      <c r="E5884" s="18" t="inlineStr">
        <is>
          <t>distance_to_river_km</t>
        </is>
      </c>
      <c r="F5884" s="18" t="inlineStr">
        <is>
          <t>spline value</t>
        </is>
      </c>
      <c r="G5884" s="18" t="n"/>
      <c r="H5884" s="33" t="n">
        <v>11.01</v>
      </c>
      <c r="I5884" s="33" t="n"/>
      <c r="J5884" s="33" t="n"/>
      <c r="K5884" s="34" t="n">
        <v>-0.1199869836582111</v>
      </c>
      <c r="L5884" s="35">
        <f>IF(ISNUMBER(K5884),EXP(K5884),"")</f>
        <v/>
      </c>
      <c r="M5884" s="18" t="inlineStr">
        <is>
          <t>every value from 0.01 to 30 in steps of 0.01</t>
        </is>
      </c>
      <c r="N5884" s="18" t="inlineStr">
        <is>
          <t>contents|small|distance_to_river_km</t>
        </is>
      </c>
    </row>
    <row r="5885">
      <c r="B5885" s="18" t="inlineStr">
        <is>
          <t>contents|small|distance_to_river_km|11.02</t>
        </is>
      </c>
      <c r="C5885" s="18" t="inlineStr">
        <is>
          <t>contents</t>
        </is>
      </c>
      <c r="D5885" s="18" t="inlineStr">
        <is>
          <t>small</t>
        </is>
      </c>
      <c r="E5885" s="18" t="inlineStr">
        <is>
          <t>distance_to_river_km</t>
        </is>
      </c>
      <c r="F5885" s="18" t="inlineStr">
        <is>
          <t>spline value</t>
        </is>
      </c>
      <c r="G5885" s="18" t="n"/>
      <c r="H5885" s="33" t="n">
        <v>11.02</v>
      </c>
      <c r="I5885" s="33" t="n"/>
      <c r="J5885" s="33" t="n"/>
      <c r="K5885" s="34" t="n">
        <v>-0.1202348670278402</v>
      </c>
      <c r="L5885" s="35">
        <f>IF(ISNUMBER(K5885),EXP(K5885),"")</f>
        <v/>
      </c>
      <c r="M5885" s="18" t="inlineStr">
        <is>
          <t>every value from 0.01 to 30 in steps of 0.01</t>
        </is>
      </c>
      <c r="N5885" s="18" t="inlineStr">
        <is>
          <t>contents|small|distance_to_river_km</t>
        </is>
      </c>
    </row>
    <row r="5886">
      <c r="B5886" s="18" t="inlineStr">
        <is>
          <t>contents|small|distance_to_river_km|11.03</t>
        </is>
      </c>
      <c r="C5886" s="18" t="inlineStr">
        <is>
          <t>contents</t>
        </is>
      </c>
      <c r="D5886" s="18" t="inlineStr">
        <is>
          <t>small</t>
        </is>
      </c>
      <c r="E5886" s="18" t="inlineStr">
        <is>
          <t>distance_to_river_km</t>
        </is>
      </c>
      <c r="F5886" s="18" t="inlineStr">
        <is>
          <t>spline value</t>
        </is>
      </c>
      <c r="G5886" s="18" t="n"/>
      <c r="H5886" s="33" t="n">
        <v>11.03</v>
      </c>
      <c r="I5886" s="33" t="n"/>
      <c r="J5886" s="33" t="n"/>
      <c r="K5886" s="34" t="n">
        <v>-0.1204829239919386</v>
      </c>
      <c r="L5886" s="35">
        <f>IF(ISNUMBER(K5886),EXP(K5886),"")</f>
        <v/>
      </c>
      <c r="M5886" s="18" t="inlineStr">
        <is>
          <t>every value from 0.01 to 30 in steps of 0.01</t>
        </is>
      </c>
      <c r="N5886" s="18" t="inlineStr">
        <is>
          <t>contents|small|distance_to_river_km</t>
        </is>
      </c>
    </row>
    <row r="5887">
      <c r="B5887" s="18" t="inlineStr">
        <is>
          <t>contents|small|distance_to_river_km|11.04</t>
        </is>
      </c>
      <c r="C5887" s="18" t="inlineStr">
        <is>
          <t>contents</t>
        </is>
      </c>
      <c r="D5887" s="18" t="inlineStr">
        <is>
          <t>small</t>
        </is>
      </c>
      <c r="E5887" s="18" t="inlineStr">
        <is>
          <t>distance_to_river_km</t>
        </is>
      </c>
      <c r="F5887" s="18" t="inlineStr">
        <is>
          <t>spline value</t>
        </is>
      </c>
      <c r="G5887" s="18" t="n"/>
      <c r="H5887" s="33" t="n">
        <v>11.04</v>
      </c>
      <c r="I5887" s="33" t="n"/>
      <c r="J5887" s="33" t="n"/>
      <c r="K5887" s="34" t="n">
        <v>-0.1207311542757308</v>
      </c>
      <c r="L5887" s="35">
        <f>IF(ISNUMBER(K5887),EXP(K5887),"")</f>
        <v/>
      </c>
      <c r="M5887" s="18" t="inlineStr">
        <is>
          <t>every value from 0.01 to 30 in steps of 0.01</t>
        </is>
      </c>
      <c r="N5887" s="18" t="inlineStr">
        <is>
          <t>contents|small|distance_to_river_km</t>
        </is>
      </c>
    </row>
    <row r="5888">
      <c r="B5888" s="18" t="inlineStr">
        <is>
          <t>contents|small|distance_to_river_km|11.05</t>
        </is>
      </c>
      <c r="C5888" s="18" t="inlineStr">
        <is>
          <t>contents</t>
        </is>
      </c>
      <c r="D5888" s="18" t="inlineStr">
        <is>
          <t>small</t>
        </is>
      </c>
      <c r="E5888" s="18" t="inlineStr">
        <is>
          <t>distance_to_river_km</t>
        </is>
      </c>
      <c r="F5888" s="18" t="inlineStr">
        <is>
          <t>spline value</t>
        </is>
      </c>
      <c r="G5888" s="18" t="n"/>
      <c r="H5888" s="33" t="n">
        <v>11.05</v>
      </c>
      <c r="I5888" s="33" t="n"/>
      <c r="J5888" s="33" t="n"/>
      <c r="K5888" s="34" t="n">
        <v>-0.1209795576044417</v>
      </c>
      <c r="L5888" s="35">
        <f>IF(ISNUMBER(K5888),EXP(K5888),"")</f>
        <v/>
      </c>
      <c r="M5888" s="18" t="inlineStr">
        <is>
          <t>every value from 0.01 to 30 in steps of 0.01</t>
        </is>
      </c>
      <c r="N5888" s="18" t="inlineStr">
        <is>
          <t>contents|small|distance_to_river_km</t>
        </is>
      </c>
    </row>
    <row r="5889">
      <c r="B5889" s="18" t="inlineStr">
        <is>
          <t>contents|small|distance_to_river_km|11.06</t>
        </is>
      </c>
      <c r="C5889" s="18" t="inlineStr">
        <is>
          <t>contents</t>
        </is>
      </c>
      <c r="D5889" s="18" t="inlineStr">
        <is>
          <t>small</t>
        </is>
      </c>
      <c r="E5889" s="18" t="inlineStr">
        <is>
          <t>distance_to_river_km</t>
        </is>
      </c>
      <c r="F5889" s="18" t="inlineStr">
        <is>
          <t>spline value</t>
        </is>
      </c>
      <c r="G5889" s="18" t="n"/>
      <c r="H5889" s="33" t="n">
        <v>11.06</v>
      </c>
      <c r="I5889" s="33" t="n"/>
      <c r="J5889" s="33" t="n"/>
      <c r="K5889" s="34" t="n">
        <v>-0.121228133703296</v>
      </c>
      <c r="L5889" s="35">
        <f>IF(ISNUMBER(K5889),EXP(K5889),"")</f>
        <v/>
      </c>
      <c r="M5889" s="18" t="inlineStr">
        <is>
          <t>every value from 0.01 to 30 in steps of 0.01</t>
        </is>
      </c>
      <c r="N5889" s="18" t="inlineStr">
        <is>
          <t>contents|small|distance_to_river_km</t>
        </is>
      </c>
    </row>
    <row r="5890">
      <c r="B5890" s="18" t="inlineStr">
        <is>
          <t>contents|small|distance_to_river_km|11.07</t>
        </is>
      </c>
      <c r="C5890" s="18" t="inlineStr">
        <is>
          <t>contents</t>
        </is>
      </c>
      <c r="D5890" s="18" t="inlineStr">
        <is>
          <t>small</t>
        </is>
      </c>
      <c r="E5890" s="18" t="inlineStr">
        <is>
          <t>distance_to_river_km</t>
        </is>
      </c>
      <c r="F5890" s="18" t="inlineStr">
        <is>
          <t>spline value</t>
        </is>
      </c>
      <c r="G5890" s="18" t="n"/>
      <c r="H5890" s="33" t="n">
        <v>11.07</v>
      </c>
      <c r="I5890" s="33" t="n"/>
      <c r="J5890" s="33" t="n"/>
      <c r="K5890" s="34" t="n">
        <v>-0.1214768822975184</v>
      </c>
      <c r="L5890" s="35">
        <f>IF(ISNUMBER(K5890),EXP(K5890),"")</f>
        <v/>
      </c>
      <c r="M5890" s="18" t="inlineStr">
        <is>
          <t>every value from 0.01 to 30 in steps of 0.01</t>
        </is>
      </c>
      <c r="N5890" s="18" t="inlineStr">
        <is>
          <t>contents|small|distance_to_river_km</t>
        </is>
      </c>
    </row>
    <row r="5891">
      <c r="B5891" s="18" t="inlineStr">
        <is>
          <t>contents|small|distance_to_river_km|11.08</t>
        </is>
      </c>
      <c r="C5891" s="18" t="inlineStr">
        <is>
          <t>contents</t>
        </is>
      </c>
      <c r="D5891" s="18" t="inlineStr">
        <is>
          <t>small</t>
        </is>
      </c>
      <c r="E5891" s="18" t="inlineStr">
        <is>
          <t>distance_to_river_km</t>
        </is>
      </c>
      <c r="F5891" s="18" t="inlineStr">
        <is>
          <t>spline value</t>
        </is>
      </c>
      <c r="G5891" s="18" t="n"/>
      <c r="H5891" s="33" t="n">
        <v>11.08</v>
      </c>
      <c r="I5891" s="33" t="n"/>
      <c r="J5891" s="33" t="n"/>
      <c r="K5891" s="34" t="n">
        <v>-0.1217258031123336</v>
      </c>
      <c r="L5891" s="35">
        <f>IF(ISNUMBER(K5891),EXP(K5891),"")</f>
        <v/>
      </c>
      <c r="M5891" s="18" t="inlineStr">
        <is>
          <t>every value from 0.01 to 30 in steps of 0.01</t>
        </is>
      </c>
      <c r="N5891" s="18" t="inlineStr">
        <is>
          <t>contents|small|distance_to_river_km</t>
        </is>
      </c>
    </row>
    <row r="5892">
      <c r="B5892" s="18" t="inlineStr">
        <is>
          <t>contents|small|distance_to_river_km|11.09</t>
        </is>
      </c>
      <c r="C5892" s="18" t="inlineStr">
        <is>
          <t>contents</t>
        </is>
      </c>
      <c r="D5892" s="18" t="inlineStr">
        <is>
          <t>small</t>
        </is>
      </c>
      <c r="E5892" s="18" t="inlineStr">
        <is>
          <t>distance_to_river_km</t>
        </is>
      </c>
      <c r="F5892" s="18" t="inlineStr">
        <is>
          <t>spline value</t>
        </is>
      </c>
      <c r="G5892" s="18" t="n"/>
      <c r="H5892" s="33" t="n">
        <v>11.09</v>
      </c>
      <c r="I5892" s="33" t="n"/>
      <c r="J5892" s="33" t="n"/>
      <c r="K5892" s="34" t="n">
        <v>-0.1219748958729664</v>
      </c>
      <c r="L5892" s="35">
        <f>IF(ISNUMBER(K5892),EXP(K5892),"")</f>
        <v/>
      </c>
      <c r="M5892" s="18" t="inlineStr">
        <is>
          <t>every value from 0.01 to 30 in steps of 0.01</t>
        </is>
      </c>
      <c r="N5892" s="18" t="inlineStr">
        <is>
          <t>contents|small|distance_to_river_km</t>
        </is>
      </c>
    </row>
    <row r="5893">
      <c r="B5893" s="18" t="inlineStr">
        <is>
          <t>contents|small|distance_to_river_km|11.10</t>
        </is>
      </c>
      <c r="C5893" s="18" t="inlineStr">
        <is>
          <t>contents</t>
        </is>
      </c>
      <c r="D5893" s="18" t="inlineStr">
        <is>
          <t>small</t>
        </is>
      </c>
      <c r="E5893" s="18" t="inlineStr">
        <is>
          <t>distance_to_river_km</t>
        </is>
      </c>
      <c r="F5893" s="18" t="inlineStr">
        <is>
          <t>spline value</t>
        </is>
      </c>
      <c r="G5893" s="18" t="n"/>
      <c r="H5893" s="33" t="n">
        <v>11.1</v>
      </c>
      <c r="I5893" s="33" t="n"/>
      <c r="J5893" s="33" t="n"/>
      <c r="K5893" s="34" t="n">
        <v>-0.1222241603046415</v>
      </c>
      <c r="L5893" s="35">
        <f>IF(ISNUMBER(K5893),EXP(K5893),"")</f>
        <v/>
      </c>
      <c r="M5893" s="18" t="inlineStr">
        <is>
          <t>every value from 0.01 to 30 in steps of 0.01</t>
        </is>
      </c>
      <c r="N5893" s="18" t="inlineStr">
        <is>
          <t>contents|small|distance_to_river_km</t>
        </is>
      </c>
    </row>
    <row r="5894">
      <c r="B5894" s="18" t="inlineStr">
        <is>
          <t>contents|small|distance_to_river_km|11.11</t>
        </is>
      </c>
      <c r="C5894" s="18" t="inlineStr">
        <is>
          <t>contents</t>
        </is>
      </c>
      <c r="D5894" s="18" t="inlineStr">
        <is>
          <t>small</t>
        </is>
      </c>
      <c r="E5894" s="18" t="inlineStr">
        <is>
          <t>distance_to_river_km</t>
        </is>
      </c>
      <c r="F5894" s="18" t="inlineStr">
        <is>
          <t>spline value</t>
        </is>
      </c>
      <c r="G5894" s="18" t="n"/>
      <c r="H5894" s="33" t="n">
        <v>11.11</v>
      </c>
      <c r="I5894" s="33" t="n"/>
      <c r="J5894" s="33" t="n"/>
      <c r="K5894" s="34" t="n">
        <v>-0.1224735961325837</v>
      </c>
      <c r="L5894" s="35">
        <f>IF(ISNUMBER(K5894),EXP(K5894),"")</f>
        <v/>
      </c>
      <c r="M5894" s="18" t="inlineStr">
        <is>
          <t>every value from 0.01 to 30 in steps of 0.01</t>
        </is>
      </c>
      <c r="N5894" s="18" t="inlineStr">
        <is>
          <t>contents|small|distance_to_river_km</t>
        </is>
      </c>
    </row>
    <row r="5895">
      <c r="B5895" s="18" t="inlineStr">
        <is>
          <t>contents|small|distance_to_river_km|11.12</t>
        </is>
      </c>
      <c r="C5895" s="18" t="inlineStr">
        <is>
          <t>contents</t>
        </is>
      </c>
      <c r="D5895" s="18" t="inlineStr">
        <is>
          <t>small</t>
        </is>
      </c>
      <c r="E5895" s="18" t="inlineStr">
        <is>
          <t>distance_to_river_km</t>
        </is>
      </c>
      <c r="F5895" s="18" t="inlineStr">
        <is>
          <t>spline value</t>
        </is>
      </c>
      <c r="G5895" s="18" t="n"/>
      <c r="H5895" s="33" t="n">
        <v>11.12</v>
      </c>
      <c r="I5895" s="33" t="n"/>
      <c r="J5895" s="33" t="n"/>
      <c r="K5895" s="34" t="n">
        <v>-0.1227232030820176</v>
      </c>
      <c r="L5895" s="35">
        <f>IF(ISNUMBER(K5895),EXP(K5895),"")</f>
        <v/>
      </c>
      <c r="M5895" s="18" t="inlineStr">
        <is>
          <t>every value from 0.01 to 30 in steps of 0.01</t>
        </is>
      </c>
      <c r="N5895" s="18" t="inlineStr">
        <is>
          <t>contents|small|distance_to_river_km</t>
        </is>
      </c>
    </row>
    <row r="5896">
      <c r="B5896" s="18" t="inlineStr">
        <is>
          <t>contents|small|distance_to_river_km|11.13</t>
        </is>
      </c>
      <c r="C5896" s="18" t="inlineStr">
        <is>
          <t>contents</t>
        </is>
      </c>
      <c r="D5896" s="18" t="inlineStr">
        <is>
          <t>small</t>
        </is>
      </c>
      <c r="E5896" s="18" t="inlineStr">
        <is>
          <t>distance_to_river_km</t>
        </is>
      </c>
      <c r="F5896" s="18" t="inlineStr">
        <is>
          <t>spline value</t>
        </is>
      </c>
      <c r="G5896" s="18" t="n"/>
      <c r="H5896" s="33" t="n">
        <v>11.13</v>
      </c>
      <c r="I5896" s="33" t="n"/>
      <c r="J5896" s="33" t="n"/>
      <c r="K5896" s="34" t="n">
        <v>-0.122972980878168</v>
      </c>
      <c r="L5896" s="35">
        <f>IF(ISNUMBER(K5896),EXP(K5896),"")</f>
        <v/>
      </c>
      <c r="M5896" s="18" t="inlineStr">
        <is>
          <t>every value from 0.01 to 30 in steps of 0.01</t>
        </is>
      </c>
      <c r="N5896" s="18" t="inlineStr">
        <is>
          <t>contents|small|distance_to_river_km</t>
        </is>
      </c>
    </row>
    <row r="5897">
      <c r="B5897" s="18" t="inlineStr">
        <is>
          <t>contents|small|distance_to_river_km|11.14</t>
        </is>
      </c>
      <c r="C5897" s="18" t="inlineStr">
        <is>
          <t>contents</t>
        </is>
      </c>
      <c r="D5897" s="18" t="inlineStr">
        <is>
          <t>small</t>
        </is>
      </c>
      <c r="E5897" s="18" t="inlineStr">
        <is>
          <t>distance_to_river_km</t>
        </is>
      </c>
      <c r="F5897" s="18" t="inlineStr">
        <is>
          <t>spline value</t>
        </is>
      </c>
      <c r="G5897" s="18" t="n"/>
      <c r="H5897" s="33" t="n">
        <v>11.14</v>
      </c>
      <c r="I5897" s="33" t="n"/>
      <c r="J5897" s="33" t="n"/>
      <c r="K5897" s="34" t="n">
        <v>-0.1232229292462597</v>
      </c>
      <c r="L5897" s="35">
        <f>IF(ISNUMBER(K5897),EXP(K5897),"")</f>
        <v/>
      </c>
      <c r="M5897" s="18" t="inlineStr">
        <is>
          <t>every value from 0.01 to 30 in steps of 0.01</t>
        </is>
      </c>
      <c r="N5897" s="18" t="inlineStr">
        <is>
          <t>contents|small|distance_to_river_km</t>
        </is>
      </c>
    </row>
    <row r="5898">
      <c r="B5898" s="18" t="inlineStr">
        <is>
          <t>contents|small|distance_to_river_km|11.15</t>
        </is>
      </c>
      <c r="C5898" s="18" t="inlineStr">
        <is>
          <t>contents</t>
        </is>
      </c>
      <c r="D5898" s="18" t="inlineStr">
        <is>
          <t>small</t>
        </is>
      </c>
      <c r="E5898" s="18" t="inlineStr">
        <is>
          <t>distance_to_river_km</t>
        </is>
      </c>
      <c r="F5898" s="18" t="inlineStr">
        <is>
          <t>spline value</t>
        </is>
      </c>
      <c r="G5898" s="18" t="n"/>
      <c r="H5898" s="33" t="n">
        <v>11.15</v>
      </c>
      <c r="I5898" s="33" t="n"/>
      <c r="J5898" s="33" t="n"/>
      <c r="K5898" s="34" t="n">
        <v>-0.1234730479115173</v>
      </c>
      <c r="L5898" s="35">
        <f>IF(ISNUMBER(K5898),EXP(K5898),"")</f>
        <v/>
      </c>
      <c r="M5898" s="18" t="inlineStr">
        <is>
          <t>every value from 0.01 to 30 in steps of 0.01</t>
        </is>
      </c>
      <c r="N5898" s="18" t="inlineStr">
        <is>
          <t>contents|small|distance_to_river_km</t>
        </is>
      </c>
    </row>
    <row r="5899">
      <c r="B5899" s="18" t="inlineStr">
        <is>
          <t>contents|small|distance_to_river_km|11.16</t>
        </is>
      </c>
      <c r="C5899" s="18" t="inlineStr">
        <is>
          <t>contents</t>
        </is>
      </c>
      <c r="D5899" s="18" t="inlineStr">
        <is>
          <t>small</t>
        </is>
      </c>
      <c r="E5899" s="18" t="inlineStr">
        <is>
          <t>distance_to_river_km</t>
        </is>
      </c>
      <c r="F5899" s="18" t="inlineStr">
        <is>
          <t>spline value</t>
        </is>
      </c>
      <c r="G5899" s="18" t="n"/>
      <c r="H5899" s="33" t="n">
        <v>11.16</v>
      </c>
      <c r="I5899" s="33" t="n"/>
      <c r="J5899" s="33" t="n"/>
      <c r="K5899" s="34" t="n">
        <v>-0.1237233365991656</v>
      </c>
      <c r="L5899" s="35">
        <f>IF(ISNUMBER(K5899),EXP(K5899),"")</f>
        <v/>
      </c>
      <c r="M5899" s="18" t="inlineStr">
        <is>
          <t>every value from 0.01 to 30 in steps of 0.01</t>
        </is>
      </c>
      <c r="N5899" s="18" t="inlineStr">
        <is>
          <t>contents|small|distance_to_river_km</t>
        </is>
      </c>
    </row>
    <row r="5900">
      <c r="B5900" s="18" t="inlineStr">
        <is>
          <t>contents|small|distance_to_river_km|11.17</t>
        </is>
      </c>
      <c r="C5900" s="18" t="inlineStr">
        <is>
          <t>contents</t>
        </is>
      </c>
      <c r="D5900" s="18" t="inlineStr">
        <is>
          <t>small</t>
        </is>
      </c>
      <c r="E5900" s="18" t="inlineStr">
        <is>
          <t>distance_to_river_km</t>
        </is>
      </c>
      <c r="F5900" s="18" t="inlineStr">
        <is>
          <t>spline value</t>
        </is>
      </c>
      <c r="G5900" s="18" t="n"/>
      <c r="H5900" s="33" t="n">
        <v>11.17</v>
      </c>
      <c r="I5900" s="33" t="n"/>
      <c r="J5900" s="33" t="n"/>
      <c r="K5900" s="34" t="n">
        <v>-0.1239737950344293</v>
      </c>
      <c r="L5900" s="35">
        <f>IF(ISNUMBER(K5900),EXP(K5900),"")</f>
        <v/>
      </c>
      <c r="M5900" s="18" t="inlineStr">
        <is>
          <t>every value from 0.01 to 30 in steps of 0.01</t>
        </is>
      </c>
      <c r="N5900" s="18" t="inlineStr">
        <is>
          <t>contents|small|distance_to_river_km</t>
        </is>
      </c>
    </row>
    <row r="5901">
      <c r="B5901" s="18" t="inlineStr">
        <is>
          <t>contents|small|distance_to_river_km|11.18</t>
        </is>
      </c>
      <c r="C5901" s="18" t="inlineStr">
        <is>
          <t>contents</t>
        </is>
      </c>
      <c r="D5901" s="18" t="inlineStr">
        <is>
          <t>small</t>
        </is>
      </c>
      <c r="E5901" s="18" t="inlineStr">
        <is>
          <t>distance_to_river_km</t>
        </is>
      </c>
      <c r="F5901" s="18" t="inlineStr">
        <is>
          <t>spline value</t>
        </is>
      </c>
      <c r="G5901" s="18" t="n"/>
      <c r="H5901" s="33" t="n">
        <v>11.18</v>
      </c>
      <c r="I5901" s="33" t="n"/>
      <c r="J5901" s="33" t="n"/>
      <c r="K5901" s="34" t="n">
        <v>-0.1242244229425332</v>
      </c>
      <c r="L5901" s="35">
        <f>IF(ISNUMBER(K5901),EXP(K5901),"")</f>
        <v/>
      </c>
      <c r="M5901" s="18" t="inlineStr">
        <is>
          <t>every value from 0.01 to 30 in steps of 0.01</t>
        </is>
      </c>
      <c r="N5901" s="18" t="inlineStr">
        <is>
          <t>contents|small|distance_to_river_km</t>
        </is>
      </c>
    </row>
    <row r="5902">
      <c r="B5902" s="18" t="inlineStr">
        <is>
          <t>contents|small|distance_to_river_km|11.19</t>
        </is>
      </c>
      <c r="C5902" s="18" t="inlineStr">
        <is>
          <t>contents</t>
        </is>
      </c>
      <c r="D5902" s="18" t="inlineStr">
        <is>
          <t>small</t>
        </is>
      </c>
      <c r="E5902" s="18" t="inlineStr">
        <is>
          <t>distance_to_river_km</t>
        </is>
      </c>
      <c r="F5902" s="18" t="inlineStr">
        <is>
          <t>spline value</t>
        </is>
      </c>
      <c r="G5902" s="18" t="n"/>
      <c r="H5902" s="33" t="n">
        <v>11.19</v>
      </c>
      <c r="I5902" s="33" t="n"/>
      <c r="J5902" s="33" t="n"/>
      <c r="K5902" s="34" t="n">
        <v>-0.124475220048702</v>
      </c>
      <c r="L5902" s="35">
        <f>IF(ISNUMBER(K5902),EXP(K5902),"")</f>
        <v/>
      </c>
      <c r="M5902" s="18" t="inlineStr">
        <is>
          <t>every value from 0.01 to 30 in steps of 0.01</t>
        </is>
      </c>
      <c r="N5902" s="18" t="inlineStr">
        <is>
          <t>contents|small|distance_to_river_km</t>
        </is>
      </c>
    </row>
    <row r="5903">
      <c r="B5903" s="18" t="inlineStr">
        <is>
          <t>contents|small|distance_to_river_km|11.20</t>
        </is>
      </c>
      <c r="C5903" s="18" t="inlineStr">
        <is>
          <t>contents</t>
        </is>
      </c>
      <c r="D5903" s="18" t="inlineStr">
        <is>
          <t>small</t>
        </is>
      </c>
      <c r="E5903" s="18" t="inlineStr">
        <is>
          <t>distance_to_river_km</t>
        </is>
      </c>
      <c r="F5903" s="18" t="inlineStr">
        <is>
          <t>spline value</t>
        </is>
      </c>
      <c r="G5903" s="18" t="n"/>
      <c r="H5903" s="33" t="n">
        <v>11.2</v>
      </c>
      <c r="I5903" s="33" t="n"/>
      <c r="J5903" s="33" t="n"/>
      <c r="K5903" s="34" t="n">
        <v>-0.1247261860781605</v>
      </c>
      <c r="L5903" s="35">
        <f>IF(ISNUMBER(K5903),EXP(K5903),"")</f>
        <v/>
      </c>
      <c r="M5903" s="18" t="inlineStr">
        <is>
          <t>every value from 0.01 to 30 in steps of 0.01</t>
        </is>
      </c>
      <c r="N5903" s="18" t="inlineStr">
        <is>
          <t>contents|small|distance_to_river_km</t>
        </is>
      </c>
    </row>
    <row r="5904">
      <c r="B5904" s="18" t="inlineStr">
        <is>
          <t>contents|small|distance_to_river_km|11.21</t>
        </is>
      </c>
      <c r="C5904" s="18" t="inlineStr">
        <is>
          <t>contents</t>
        </is>
      </c>
      <c r="D5904" s="18" t="inlineStr">
        <is>
          <t>small</t>
        </is>
      </c>
      <c r="E5904" s="18" t="inlineStr">
        <is>
          <t>distance_to_river_km</t>
        </is>
      </c>
      <c r="F5904" s="18" t="inlineStr">
        <is>
          <t>spline value</t>
        </is>
      </c>
      <c r="G5904" s="18" t="n"/>
      <c r="H5904" s="33" t="n">
        <v>11.21</v>
      </c>
      <c r="I5904" s="33" t="n"/>
      <c r="J5904" s="33" t="n"/>
      <c r="K5904" s="34" t="n">
        <v>-0.1249773207561332</v>
      </c>
      <c r="L5904" s="35">
        <f>IF(ISNUMBER(K5904),EXP(K5904),"")</f>
        <v/>
      </c>
      <c r="M5904" s="18" t="inlineStr">
        <is>
          <t>every value from 0.01 to 30 in steps of 0.01</t>
        </is>
      </c>
      <c r="N5904" s="18" t="inlineStr">
        <is>
          <t>contents|small|distance_to_river_km</t>
        </is>
      </c>
    </row>
    <row r="5905">
      <c r="B5905" s="18" t="inlineStr">
        <is>
          <t>contents|small|distance_to_river_km|11.22</t>
        </is>
      </c>
      <c r="C5905" s="18" t="inlineStr">
        <is>
          <t>contents</t>
        </is>
      </c>
      <c r="D5905" s="18" t="inlineStr">
        <is>
          <t>small</t>
        </is>
      </c>
      <c r="E5905" s="18" t="inlineStr">
        <is>
          <t>distance_to_river_km</t>
        </is>
      </c>
      <c r="F5905" s="18" t="inlineStr">
        <is>
          <t>spline value</t>
        </is>
      </c>
      <c r="G5905" s="18" t="n"/>
      <c r="H5905" s="33" t="n">
        <v>11.22</v>
      </c>
      <c r="I5905" s="33" t="n"/>
      <c r="J5905" s="33" t="n"/>
      <c r="K5905" s="34" t="n">
        <v>-0.1252286238078451</v>
      </c>
      <c r="L5905" s="35">
        <f>IF(ISNUMBER(K5905),EXP(K5905),"")</f>
        <v/>
      </c>
      <c r="M5905" s="18" t="inlineStr">
        <is>
          <t>every value from 0.01 to 30 in steps of 0.01</t>
        </is>
      </c>
      <c r="N5905" s="18" t="inlineStr">
        <is>
          <t>contents|small|distance_to_river_km</t>
        </is>
      </c>
    </row>
    <row r="5906">
      <c r="B5906" s="18" t="inlineStr">
        <is>
          <t>contents|small|distance_to_river_km|11.23</t>
        </is>
      </c>
      <c r="C5906" s="18" t="inlineStr">
        <is>
          <t>contents</t>
        </is>
      </c>
      <c r="D5906" s="18" t="inlineStr">
        <is>
          <t>small</t>
        </is>
      </c>
      <c r="E5906" s="18" t="inlineStr">
        <is>
          <t>distance_to_river_km</t>
        </is>
      </c>
      <c r="F5906" s="18" t="inlineStr">
        <is>
          <t>spline value</t>
        </is>
      </c>
      <c r="G5906" s="18" t="n"/>
      <c r="H5906" s="33" t="n">
        <v>11.23</v>
      </c>
      <c r="I5906" s="33" t="n"/>
      <c r="J5906" s="33" t="n"/>
      <c r="K5906" s="34" t="n">
        <v>-0.1254800949585208</v>
      </c>
      <c r="L5906" s="35">
        <f>IF(ISNUMBER(K5906),EXP(K5906),"")</f>
        <v/>
      </c>
      <c r="M5906" s="18" t="inlineStr">
        <is>
          <t>every value from 0.01 to 30 in steps of 0.01</t>
        </is>
      </c>
      <c r="N5906" s="18" t="inlineStr">
        <is>
          <t>contents|small|distance_to_river_km</t>
        </is>
      </c>
    </row>
    <row r="5907">
      <c r="B5907" s="18" t="inlineStr">
        <is>
          <t>contents|small|distance_to_river_km|11.24</t>
        </is>
      </c>
      <c r="C5907" s="18" t="inlineStr">
        <is>
          <t>contents</t>
        </is>
      </c>
      <c r="D5907" s="18" t="inlineStr">
        <is>
          <t>small</t>
        </is>
      </c>
      <c r="E5907" s="18" t="inlineStr">
        <is>
          <t>distance_to_river_km</t>
        </is>
      </c>
      <c r="F5907" s="18" t="inlineStr">
        <is>
          <t>spline value</t>
        </is>
      </c>
      <c r="G5907" s="18" t="n"/>
      <c r="H5907" s="33" t="n">
        <v>11.24</v>
      </c>
      <c r="I5907" s="33" t="n"/>
      <c r="J5907" s="33" t="n"/>
      <c r="K5907" s="34" t="n">
        <v>-0.125731733933385</v>
      </c>
      <c r="L5907" s="35">
        <f>IF(ISNUMBER(K5907),EXP(K5907),"")</f>
        <v/>
      </c>
      <c r="M5907" s="18" t="inlineStr">
        <is>
          <t>every value from 0.01 to 30 in steps of 0.01</t>
        </is>
      </c>
      <c r="N5907" s="18" t="inlineStr">
        <is>
          <t>contents|small|distance_to_river_km</t>
        </is>
      </c>
    </row>
    <row r="5908">
      <c r="B5908" s="18" t="inlineStr">
        <is>
          <t>contents|small|distance_to_river_km|11.25</t>
        </is>
      </c>
      <c r="C5908" s="18" t="inlineStr">
        <is>
          <t>contents</t>
        </is>
      </c>
      <c r="D5908" s="18" t="inlineStr">
        <is>
          <t>small</t>
        </is>
      </c>
      <c r="E5908" s="18" t="inlineStr">
        <is>
          <t>distance_to_river_km</t>
        </is>
      </c>
      <c r="F5908" s="18" t="inlineStr">
        <is>
          <t>spline value</t>
        </is>
      </c>
      <c r="G5908" s="18" t="n"/>
      <c r="H5908" s="33" t="n">
        <v>11.25</v>
      </c>
      <c r="I5908" s="33" t="n"/>
      <c r="J5908" s="33" t="n"/>
      <c r="K5908" s="34" t="n">
        <v>-0.1259835404576625</v>
      </c>
      <c r="L5908" s="35">
        <f>IF(ISNUMBER(K5908),EXP(K5908),"")</f>
        <v/>
      </c>
      <c r="M5908" s="18" t="inlineStr">
        <is>
          <t>every value from 0.01 to 30 in steps of 0.01</t>
        </is>
      </c>
      <c r="N5908" s="18" t="inlineStr">
        <is>
          <t>contents|small|distance_to_river_km</t>
        </is>
      </c>
    </row>
    <row r="5909">
      <c r="B5909" s="18" t="inlineStr">
        <is>
          <t>contents|small|distance_to_river_km|11.26</t>
        </is>
      </c>
      <c r="C5909" s="18" t="inlineStr">
        <is>
          <t>contents</t>
        </is>
      </c>
      <c r="D5909" s="18" t="inlineStr">
        <is>
          <t>small</t>
        </is>
      </c>
      <c r="E5909" s="18" t="inlineStr">
        <is>
          <t>distance_to_river_km</t>
        </is>
      </c>
      <c r="F5909" s="18" t="inlineStr">
        <is>
          <t>spline value</t>
        </is>
      </c>
      <c r="G5909" s="18" t="n"/>
      <c r="H5909" s="33" t="n">
        <v>11.26</v>
      </c>
      <c r="I5909" s="33" t="n"/>
      <c r="J5909" s="33" t="n"/>
      <c r="K5909" s="34" t="n">
        <v>-0.126235514256578</v>
      </c>
      <c r="L5909" s="35">
        <f>IF(ISNUMBER(K5909),EXP(K5909),"")</f>
        <v/>
      </c>
      <c r="M5909" s="18" t="inlineStr">
        <is>
          <t>every value from 0.01 to 30 in steps of 0.01</t>
        </is>
      </c>
      <c r="N5909" s="18" t="inlineStr">
        <is>
          <t>contents|small|distance_to_river_km</t>
        </is>
      </c>
    </row>
    <row r="5910">
      <c r="B5910" s="18" t="inlineStr">
        <is>
          <t>contents|small|distance_to_river_km|11.27</t>
        </is>
      </c>
      <c r="C5910" s="18" t="inlineStr">
        <is>
          <t>contents</t>
        </is>
      </c>
      <c r="D5910" s="18" t="inlineStr">
        <is>
          <t>small</t>
        </is>
      </c>
      <c r="E5910" s="18" t="inlineStr">
        <is>
          <t>distance_to_river_km</t>
        </is>
      </c>
      <c r="F5910" s="18" t="inlineStr">
        <is>
          <t>spline value</t>
        </is>
      </c>
      <c r="G5910" s="18" t="n"/>
      <c r="H5910" s="33" t="n">
        <v>11.27</v>
      </c>
      <c r="I5910" s="33" t="n"/>
      <c r="J5910" s="33" t="n"/>
      <c r="K5910" s="34" t="n">
        <v>-0.1264876550553563</v>
      </c>
      <c r="L5910" s="35">
        <f>IF(ISNUMBER(K5910),EXP(K5910),"")</f>
        <v/>
      </c>
      <c r="M5910" s="18" t="inlineStr">
        <is>
          <t>every value from 0.01 to 30 in steps of 0.01</t>
        </is>
      </c>
      <c r="N5910" s="18" t="inlineStr">
        <is>
          <t>contents|small|distance_to_river_km</t>
        </is>
      </c>
    </row>
    <row r="5911">
      <c r="B5911" s="18" t="inlineStr">
        <is>
          <t>contents|small|distance_to_river_km|11.28</t>
        </is>
      </c>
      <c r="C5911" s="18" t="inlineStr">
        <is>
          <t>contents</t>
        </is>
      </c>
      <c r="D5911" s="18" t="inlineStr">
        <is>
          <t>small</t>
        </is>
      </c>
      <c r="E5911" s="18" t="inlineStr">
        <is>
          <t>distance_to_river_km</t>
        </is>
      </c>
      <c r="F5911" s="18" t="inlineStr">
        <is>
          <t>spline value</t>
        </is>
      </c>
      <c r="G5911" s="18" t="n"/>
      <c r="H5911" s="33" t="n">
        <v>11.28</v>
      </c>
      <c r="I5911" s="33" t="n"/>
      <c r="J5911" s="33" t="n"/>
      <c r="K5911" s="34" t="n">
        <v>-0.126739962579222</v>
      </c>
      <c r="L5911" s="35">
        <f>IF(ISNUMBER(K5911),EXP(K5911),"")</f>
        <v/>
      </c>
      <c r="M5911" s="18" t="inlineStr">
        <is>
          <t>every value from 0.01 to 30 in steps of 0.01</t>
        </is>
      </c>
      <c r="N5911" s="18" t="inlineStr">
        <is>
          <t>contents|small|distance_to_river_km</t>
        </is>
      </c>
    </row>
    <row r="5912">
      <c r="B5912" s="18" t="inlineStr">
        <is>
          <t>contents|small|distance_to_river_km|11.29</t>
        </is>
      </c>
      <c r="C5912" s="18" t="inlineStr">
        <is>
          <t>contents</t>
        </is>
      </c>
      <c r="D5912" s="18" t="inlineStr">
        <is>
          <t>small</t>
        </is>
      </c>
      <c r="E5912" s="18" t="inlineStr">
        <is>
          <t>distance_to_river_km</t>
        </is>
      </c>
      <c r="F5912" s="18" t="inlineStr">
        <is>
          <t>spline value</t>
        </is>
      </c>
      <c r="G5912" s="18" t="n"/>
      <c r="H5912" s="33" t="n">
        <v>11.29</v>
      </c>
      <c r="I5912" s="33" t="n"/>
      <c r="J5912" s="33" t="n"/>
      <c r="K5912" s="34" t="n">
        <v>-0.1269924365534</v>
      </c>
      <c r="L5912" s="35">
        <f>IF(ISNUMBER(K5912),EXP(K5912),"")</f>
        <v/>
      </c>
      <c r="M5912" s="18" t="inlineStr">
        <is>
          <t>every value from 0.01 to 30 in steps of 0.01</t>
        </is>
      </c>
      <c r="N5912" s="18" t="inlineStr">
        <is>
          <t>contents|small|distance_to_river_km</t>
        </is>
      </c>
    </row>
    <row r="5913">
      <c r="B5913" s="18" t="inlineStr">
        <is>
          <t>contents|small|distance_to_river_km|11.30</t>
        </is>
      </c>
      <c r="C5913" s="18" t="inlineStr">
        <is>
          <t>contents</t>
        </is>
      </c>
      <c r="D5913" s="18" t="inlineStr">
        <is>
          <t>small</t>
        </is>
      </c>
      <c r="E5913" s="18" t="inlineStr">
        <is>
          <t>distance_to_river_km</t>
        </is>
      </c>
      <c r="F5913" s="18" t="inlineStr">
        <is>
          <t>spline value</t>
        </is>
      </c>
      <c r="G5913" s="18" t="n"/>
      <c r="H5913" s="33" t="n">
        <v>11.3</v>
      </c>
      <c r="I5913" s="33" t="n"/>
      <c r="J5913" s="33" t="n"/>
      <c r="K5913" s="34" t="n">
        <v>-0.1272450767031149</v>
      </c>
      <c r="L5913" s="35">
        <f>IF(ISNUMBER(K5913),EXP(K5913),"")</f>
        <v/>
      </c>
      <c r="M5913" s="18" t="inlineStr">
        <is>
          <t>every value from 0.01 to 30 in steps of 0.01</t>
        </is>
      </c>
      <c r="N5913" s="18" t="inlineStr">
        <is>
          <t>contents|small|distance_to_river_km</t>
        </is>
      </c>
    </row>
    <row r="5914">
      <c r="B5914" s="18" t="inlineStr">
        <is>
          <t>contents|small|distance_to_river_km|11.31</t>
        </is>
      </c>
      <c r="C5914" s="18" t="inlineStr">
        <is>
          <t>contents</t>
        </is>
      </c>
      <c r="D5914" s="18" t="inlineStr">
        <is>
          <t>small</t>
        </is>
      </c>
      <c r="E5914" s="18" t="inlineStr">
        <is>
          <t>distance_to_river_km</t>
        </is>
      </c>
      <c r="F5914" s="18" t="inlineStr">
        <is>
          <t>spline value</t>
        </is>
      </c>
      <c r="G5914" s="18" t="n"/>
      <c r="H5914" s="33" t="n">
        <v>11.31</v>
      </c>
      <c r="I5914" s="33" t="n"/>
      <c r="J5914" s="33" t="n"/>
      <c r="K5914" s="34" t="n">
        <v>-0.1274978827535915</v>
      </c>
      <c r="L5914" s="35">
        <f>IF(ISNUMBER(K5914),EXP(K5914),"")</f>
        <v/>
      </c>
      <c r="M5914" s="18" t="inlineStr">
        <is>
          <t>every value from 0.01 to 30 in steps of 0.01</t>
        </is>
      </c>
      <c r="N5914" s="18" t="inlineStr">
        <is>
          <t>contents|small|distance_to_river_km</t>
        </is>
      </c>
    </row>
    <row r="5915">
      <c r="B5915" s="18" t="inlineStr">
        <is>
          <t>contents|small|distance_to_river_km|11.32</t>
        </is>
      </c>
      <c r="C5915" s="18" t="inlineStr">
        <is>
          <t>contents</t>
        </is>
      </c>
      <c r="D5915" s="18" t="inlineStr">
        <is>
          <t>small</t>
        </is>
      </c>
      <c r="E5915" s="18" t="inlineStr">
        <is>
          <t>distance_to_river_km</t>
        </is>
      </c>
      <c r="F5915" s="18" t="inlineStr">
        <is>
          <t>spline value</t>
        </is>
      </c>
      <c r="G5915" s="18" t="n"/>
      <c r="H5915" s="33" t="n">
        <v>11.32</v>
      </c>
      <c r="I5915" s="33" t="n"/>
      <c r="J5915" s="33" t="n"/>
      <c r="K5915" s="34" t="n">
        <v>-0.1277508544300544</v>
      </c>
      <c r="L5915" s="35">
        <f>IF(ISNUMBER(K5915),EXP(K5915),"")</f>
        <v/>
      </c>
      <c r="M5915" s="18" t="inlineStr">
        <is>
          <t>every value from 0.01 to 30 in steps of 0.01</t>
        </is>
      </c>
      <c r="N5915" s="18" t="inlineStr">
        <is>
          <t>contents|small|distance_to_river_km</t>
        </is>
      </c>
    </row>
    <row r="5916">
      <c r="B5916" s="18" t="inlineStr">
        <is>
          <t>contents|small|distance_to_river_km|11.33</t>
        </is>
      </c>
      <c r="C5916" s="18" t="inlineStr">
        <is>
          <t>contents</t>
        </is>
      </c>
      <c r="D5916" s="18" t="inlineStr">
        <is>
          <t>small</t>
        </is>
      </c>
      <c r="E5916" s="18" t="inlineStr">
        <is>
          <t>distance_to_river_km</t>
        </is>
      </c>
      <c r="F5916" s="18" t="inlineStr">
        <is>
          <t>spline value</t>
        </is>
      </c>
      <c r="G5916" s="18" t="n"/>
      <c r="H5916" s="33" t="n">
        <v>11.33</v>
      </c>
      <c r="I5916" s="33" t="n"/>
      <c r="J5916" s="33" t="n"/>
      <c r="K5916" s="34" t="n">
        <v>-0.1280039914577286</v>
      </c>
      <c r="L5916" s="35">
        <f>IF(ISNUMBER(K5916),EXP(K5916),"")</f>
        <v/>
      </c>
      <c r="M5916" s="18" t="inlineStr">
        <is>
          <t>every value from 0.01 to 30 in steps of 0.01</t>
        </is>
      </c>
      <c r="N5916" s="18" t="inlineStr">
        <is>
          <t>contents|small|distance_to_river_km</t>
        </is>
      </c>
    </row>
    <row r="5917">
      <c r="B5917" s="18" t="inlineStr">
        <is>
          <t>contents|small|distance_to_river_km|11.34</t>
        </is>
      </c>
      <c r="C5917" s="18" t="inlineStr">
        <is>
          <t>contents</t>
        </is>
      </c>
      <c r="D5917" s="18" t="inlineStr">
        <is>
          <t>small</t>
        </is>
      </c>
      <c r="E5917" s="18" t="inlineStr">
        <is>
          <t>distance_to_river_km</t>
        </is>
      </c>
      <c r="F5917" s="18" t="inlineStr">
        <is>
          <t>spline value</t>
        </is>
      </c>
      <c r="G5917" s="18" t="n"/>
      <c r="H5917" s="33" t="n">
        <v>11.34</v>
      </c>
      <c r="I5917" s="33" t="n"/>
      <c r="J5917" s="33" t="n"/>
      <c r="K5917" s="34" t="n">
        <v>-0.1282572935618385</v>
      </c>
      <c r="L5917" s="35">
        <f>IF(ISNUMBER(K5917),EXP(K5917),"")</f>
        <v/>
      </c>
      <c r="M5917" s="18" t="inlineStr">
        <is>
          <t>every value from 0.01 to 30 in steps of 0.01</t>
        </is>
      </c>
      <c r="N5917" s="18" t="inlineStr">
        <is>
          <t>contents|small|distance_to_river_km</t>
        </is>
      </c>
    </row>
    <row r="5918">
      <c r="B5918" s="18" t="inlineStr">
        <is>
          <t>contents|small|distance_to_river_km|11.35</t>
        </is>
      </c>
      <c r="C5918" s="18" t="inlineStr">
        <is>
          <t>contents</t>
        </is>
      </c>
      <c r="D5918" s="18" t="inlineStr">
        <is>
          <t>small</t>
        </is>
      </c>
      <c r="E5918" s="18" t="inlineStr">
        <is>
          <t>distance_to_river_km</t>
        </is>
      </c>
      <c r="F5918" s="18" t="inlineStr">
        <is>
          <t>spline value</t>
        </is>
      </c>
      <c r="G5918" s="18" t="n"/>
      <c r="H5918" s="33" t="n">
        <v>11.35</v>
      </c>
      <c r="I5918" s="33" t="n"/>
      <c r="J5918" s="33" t="n"/>
      <c r="K5918" s="34" t="n">
        <v>-0.1285107604676091</v>
      </c>
      <c r="L5918" s="35">
        <f>IF(ISNUMBER(K5918),EXP(K5918),"")</f>
        <v/>
      </c>
      <c r="M5918" s="18" t="inlineStr">
        <is>
          <t>every value from 0.01 to 30 in steps of 0.01</t>
        </is>
      </c>
      <c r="N5918" s="18" t="inlineStr">
        <is>
          <t>contents|small|distance_to_river_km</t>
        </is>
      </c>
    </row>
    <row r="5919">
      <c r="B5919" s="18" t="inlineStr">
        <is>
          <t>contents|small|distance_to_river_km|11.36</t>
        </is>
      </c>
      <c r="C5919" s="18" t="inlineStr">
        <is>
          <t>contents</t>
        </is>
      </c>
      <c r="D5919" s="18" t="inlineStr">
        <is>
          <t>small</t>
        </is>
      </c>
      <c r="E5919" s="18" t="inlineStr">
        <is>
          <t>distance_to_river_km</t>
        </is>
      </c>
      <c r="F5919" s="18" t="inlineStr">
        <is>
          <t>spline value</t>
        </is>
      </c>
      <c r="G5919" s="18" t="n"/>
      <c r="H5919" s="33" t="n">
        <v>11.36</v>
      </c>
      <c r="I5919" s="33" t="n"/>
      <c r="J5919" s="33" t="n"/>
      <c r="K5919" s="34" t="n">
        <v>-0.128764391900265</v>
      </c>
      <c r="L5919" s="35">
        <f>IF(ISNUMBER(K5919),EXP(K5919),"")</f>
        <v/>
      </c>
      <c r="M5919" s="18" t="inlineStr">
        <is>
          <t>every value from 0.01 to 30 in steps of 0.01</t>
        </is>
      </c>
      <c r="N5919" s="18" t="inlineStr">
        <is>
          <t>contents|small|distance_to_river_km</t>
        </is>
      </c>
    </row>
    <row r="5920">
      <c r="B5920" s="18" t="inlineStr">
        <is>
          <t>contents|small|distance_to_river_km|11.37</t>
        </is>
      </c>
      <c r="C5920" s="18" t="inlineStr">
        <is>
          <t>contents</t>
        </is>
      </c>
      <c r="D5920" s="18" t="inlineStr">
        <is>
          <t>small</t>
        </is>
      </c>
      <c r="E5920" s="18" t="inlineStr">
        <is>
          <t>distance_to_river_km</t>
        </is>
      </c>
      <c r="F5920" s="18" t="inlineStr">
        <is>
          <t>spline value</t>
        </is>
      </c>
      <c r="G5920" s="18" t="n"/>
      <c r="H5920" s="33" t="n">
        <v>11.37</v>
      </c>
      <c r="I5920" s="33" t="n"/>
      <c r="J5920" s="33" t="n"/>
      <c r="K5920" s="34" t="n">
        <v>-0.129018187585031</v>
      </c>
      <c r="L5920" s="35">
        <f>IF(ISNUMBER(K5920),EXP(K5920),"")</f>
        <v/>
      </c>
      <c r="M5920" s="18" t="inlineStr">
        <is>
          <t>every value from 0.01 to 30 in steps of 0.01</t>
        </is>
      </c>
      <c r="N5920" s="18" t="inlineStr">
        <is>
          <t>contents|small|distance_to_river_km</t>
        </is>
      </c>
    </row>
    <row r="5921">
      <c r="B5921" s="18" t="inlineStr">
        <is>
          <t>contents|small|distance_to_river_km|11.38</t>
        </is>
      </c>
      <c r="C5921" s="18" t="inlineStr">
        <is>
          <t>contents</t>
        </is>
      </c>
      <c r="D5921" s="18" t="inlineStr">
        <is>
          <t>small</t>
        </is>
      </c>
      <c r="E5921" s="18" t="inlineStr">
        <is>
          <t>distance_to_river_km</t>
        </is>
      </c>
      <c r="F5921" s="18" t="inlineStr">
        <is>
          <t>spline value</t>
        </is>
      </c>
      <c r="G5921" s="18" t="n"/>
      <c r="H5921" s="33" t="n">
        <v>11.38</v>
      </c>
      <c r="I5921" s="33" t="n"/>
      <c r="J5921" s="33" t="n"/>
      <c r="K5921" s="34" t="n">
        <v>-0.1292721472471317</v>
      </c>
      <c r="L5921" s="35">
        <f>IF(ISNUMBER(K5921),EXP(K5921),"")</f>
        <v/>
      </c>
      <c r="M5921" s="18" t="inlineStr">
        <is>
          <t>every value from 0.01 to 30 in steps of 0.01</t>
        </is>
      </c>
      <c r="N5921" s="18" t="inlineStr">
        <is>
          <t>contents|small|distance_to_river_km</t>
        </is>
      </c>
    </row>
    <row r="5922">
      <c r="B5922" s="18" t="inlineStr">
        <is>
          <t>contents|small|distance_to_river_km|11.39</t>
        </is>
      </c>
      <c r="C5922" s="18" t="inlineStr">
        <is>
          <t>contents</t>
        </is>
      </c>
      <c r="D5922" s="18" t="inlineStr">
        <is>
          <t>small</t>
        </is>
      </c>
      <c r="E5922" s="18" t="inlineStr">
        <is>
          <t>distance_to_river_km</t>
        </is>
      </c>
      <c r="F5922" s="18" t="inlineStr">
        <is>
          <t>spline value</t>
        </is>
      </c>
      <c r="G5922" s="18" t="n"/>
      <c r="H5922" s="33" t="n">
        <v>11.39</v>
      </c>
      <c r="I5922" s="33" t="n"/>
      <c r="J5922" s="33" t="n"/>
      <c r="K5922" s="34" t="n">
        <v>-0.129526270611792</v>
      </c>
      <c r="L5922" s="35">
        <f>IF(ISNUMBER(K5922),EXP(K5922),"")</f>
        <v/>
      </c>
      <c r="M5922" s="18" t="inlineStr">
        <is>
          <t>every value from 0.01 to 30 in steps of 0.01</t>
        </is>
      </c>
      <c r="N5922" s="18" t="inlineStr">
        <is>
          <t>contents|small|distance_to_river_km</t>
        </is>
      </c>
    </row>
    <row r="5923">
      <c r="B5923" s="18" t="inlineStr">
        <is>
          <t>contents|small|distance_to_river_km|11.40</t>
        </is>
      </c>
      <c r="C5923" s="18" t="inlineStr">
        <is>
          <t>contents</t>
        </is>
      </c>
      <c r="D5923" s="18" t="inlineStr">
        <is>
          <t>small</t>
        </is>
      </c>
      <c r="E5923" s="18" t="inlineStr">
        <is>
          <t>distance_to_river_km</t>
        </is>
      </c>
      <c r="F5923" s="18" t="inlineStr">
        <is>
          <t>spline value</t>
        </is>
      </c>
      <c r="G5923" s="18" t="n"/>
      <c r="H5923" s="33" t="n">
        <v>11.4</v>
      </c>
      <c r="I5923" s="33" t="n"/>
      <c r="J5923" s="33" t="n"/>
      <c r="K5923" s="34" t="n">
        <v>-0.1297805574042366</v>
      </c>
      <c r="L5923" s="35">
        <f>IF(ISNUMBER(K5923),EXP(K5923),"")</f>
        <v/>
      </c>
      <c r="M5923" s="18" t="inlineStr">
        <is>
          <t>every value from 0.01 to 30 in steps of 0.01</t>
        </is>
      </c>
      <c r="N5923" s="18" t="inlineStr">
        <is>
          <t>contents|small|distance_to_river_km</t>
        </is>
      </c>
    </row>
    <row r="5924">
      <c r="B5924" s="18" t="inlineStr">
        <is>
          <t>contents|small|distance_to_river_km|11.41</t>
        </is>
      </c>
      <c r="C5924" s="18" t="inlineStr">
        <is>
          <t>contents</t>
        </is>
      </c>
      <c r="D5924" s="18" t="inlineStr">
        <is>
          <t>small</t>
        </is>
      </c>
      <c r="E5924" s="18" t="inlineStr">
        <is>
          <t>distance_to_river_km</t>
        </is>
      </c>
      <c r="F5924" s="18" t="inlineStr">
        <is>
          <t>spline value</t>
        </is>
      </c>
      <c r="G5924" s="18" t="n"/>
      <c r="H5924" s="33" t="n">
        <v>11.41</v>
      </c>
      <c r="I5924" s="33" t="n"/>
      <c r="J5924" s="33" t="n"/>
      <c r="K5924" s="34" t="n">
        <v>-0.1300350073496901</v>
      </c>
      <c r="L5924" s="35">
        <f>IF(ISNUMBER(K5924),EXP(K5924),"")</f>
        <v/>
      </c>
      <c r="M5924" s="18" t="inlineStr">
        <is>
          <t>every value from 0.01 to 30 in steps of 0.01</t>
        </is>
      </c>
      <c r="N5924" s="18" t="inlineStr">
        <is>
          <t>contents|small|distance_to_river_km</t>
        </is>
      </c>
    </row>
    <row r="5925">
      <c r="B5925" s="18" t="inlineStr">
        <is>
          <t>contents|small|distance_to_river_km|11.42</t>
        </is>
      </c>
      <c r="C5925" s="18" t="inlineStr">
        <is>
          <t>contents</t>
        </is>
      </c>
      <c r="D5925" s="18" t="inlineStr">
        <is>
          <t>small</t>
        </is>
      </c>
      <c r="E5925" s="18" t="inlineStr">
        <is>
          <t>distance_to_river_km</t>
        </is>
      </c>
      <c r="F5925" s="18" t="inlineStr">
        <is>
          <t>spline value</t>
        </is>
      </c>
      <c r="G5925" s="18" t="n"/>
      <c r="H5925" s="33" t="n">
        <v>11.42</v>
      </c>
      <c r="I5925" s="33" t="n"/>
      <c r="J5925" s="33" t="n"/>
      <c r="K5925" s="34" t="n">
        <v>-0.1302896201733774</v>
      </c>
      <c r="L5925" s="35">
        <f>IF(ISNUMBER(K5925),EXP(K5925),"")</f>
        <v/>
      </c>
      <c r="M5925" s="18" t="inlineStr">
        <is>
          <t>every value from 0.01 to 30 in steps of 0.01</t>
        </is>
      </c>
      <c r="N5925" s="18" t="inlineStr">
        <is>
          <t>contents|small|distance_to_river_km</t>
        </is>
      </c>
    </row>
    <row r="5926">
      <c r="B5926" s="18" t="inlineStr">
        <is>
          <t>contents|small|distance_to_river_km|11.43</t>
        </is>
      </c>
      <c r="C5926" s="18" t="inlineStr">
        <is>
          <t>contents</t>
        </is>
      </c>
      <c r="D5926" s="18" t="inlineStr">
        <is>
          <t>small</t>
        </is>
      </c>
      <c r="E5926" s="18" t="inlineStr">
        <is>
          <t>distance_to_river_km</t>
        </is>
      </c>
      <c r="F5926" s="18" t="inlineStr">
        <is>
          <t>spline value</t>
        </is>
      </c>
      <c r="G5926" s="18" t="n"/>
      <c r="H5926" s="33" t="n">
        <v>11.43</v>
      </c>
      <c r="I5926" s="33" t="n"/>
      <c r="J5926" s="33" t="n"/>
      <c r="K5926" s="34" t="n">
        <v>-0.1305443956005231</v>
      </c>
      <c r="L5926" s="35">
        <f>IF(ISNUMBER(K5926),EXP(K5926),"")</f>
        <v/>
      </c>
      <c r="M5926" s="18" t="inlineStr">
        <is>
          <t>every value from 0.01 to 30 in steps of 0.01</t>
        </is>
      </c>
      <c r="N5926" s="18" t="inlineStr">
        <is>
          <t>contents|small|distance_to_river_km</t>
        </is>
      </c>
    </row>
    <row r="5927">
      <c r="B5927" s="18" t="inlineStr">
        <is>
          <t>contents|small|distance_to_river_km|11.44</t>
        </is>
      </c>
      <c r="C5927" s="18" t="inlineStr">
        <is>
          <t>contents</t>
        </is>
      </c>
      <c r="D5927" s="18" t="inlineStr">
        <is>
          <t>small</t>
        </is>
      </c>
      <c r="E5927" s="18" t="inlineStr">
        <is>
          <t>distance_to_river_km</t>
        </is>
      </c>
      <c r="F5927" s="18" t="inlineStr">
        <is>
          <t>spline value</t>
        </is>
      </c>
      <c r="G5927" s="18" t="n"/>
      <c r="H5927" s="33" t="n">
        <v>11.44</v>
      </c>
      <c r="I5927" s="33" t="n"/>
      <c r="J5927" s="33" t="n"/>
      <c r="K5927" s="34" t="n">
        <v>-0.130799333356352</v>
      </c>
      <c r="L5927" s="35">
        <f>IF(ISNUMBER(K5927),EXP(K5927),"")</f>
        <v/>
      </c>
      <c r="M5927" s="18" t="inlineStr">
        <is>
          <t>every value from 0.01 to 30 in steps of 0.01</t>
        </is>
      </c>
      <c r="N5927" s="18" t="inlineStr">
        <is>
          <t>contents|small|distance_to_river_km</t>
        </is>
      </c>
    </row>
    <row r="5928">
      <c r="B5928" s="18" t="inlineStr">
        <is>
          <t>contents|small|distance_to_river_km|11.45</t>
        </is>
      </c>
      <c r="C5928" s="18" t="inlineStr">
        <is>
          <t>contents</t>
        </is>
      </c>
      <c r="D5928" s="18" t="inlineStr">
        <is>
          <t>small</t>
        </is>
      </c>
      <c r="E5928" s="18" t="inlineStr">
        <is>
          <t>distance_to_river_km</t>
        </is>
      </c>
      <c r="F5928" s="18" t="inlineStr">
        <is>
          <t>spline value</t>
        </is>
      </c>
      <c r="G5928" s="18" t="n"/>
      <c r="H5928" s="33" t="n">
        <v>11.45</v>
      </c>
      <c r="I5928" s="33" t="n"/>
      <c r="J5928" s="33" t="n"/>
      <c r="K5928" s="34" t="n">
        <v>-0.1310544331660888</v>
      </c>
      <c r="L5928" s="35">
        <f>IF(ISNUMBER(K5928),EXP(K5928),"")</f>
        <v/>
      </c>
      <c r="M5928" s="18" t="inlineStr">
        <is>
          <t>every value from 0.01 to 30 in steps of 0.01</t>
        </is>
      </c>
      <c r="N5928" s="18" t="inlineStr">
        <is>
          <t>contents|small|distance_to_river_km</t>
        </is>
      </c>
    </row>
    <row r="5929">
      <c r="B5929" s="18" t="inlineStr">
        <is>
          <t>contents|small|distance_to_river_km|11.46</t>
        </is>
      </c>
      <c r="C5929" s="18" t="inlineStr">
        <is>
          <t>contents</t>
        </is>
      </c>
      <c r="D5929" s="18" t="inlineStr">
        <is>
          <t>small</t>
        </is>
      </c>
      <c r="E5929" s="18" t="inlineStr">
        <is>
          <t>distance_to_river_km</t>
        </is>
      </c>
      <c r="F5929" s="18" t="inlineStr">
        <is>
          <t>spline value</t>
        </is>
      </c>
      <c r="G5929" s="18" t="n"/>
      <c r="H5929" s="33" t="n">
        <v>11.46</v>
      </c>
      <c r="I5929" s="33" t="n"/>
      <c r="J5929" s="33" t="n"/>
      <c r="K5929" s="34" t="n">
        <v>-0.1313096947549583</v>
      </c>
      <c r="L5929" s="35">
        <f>IF(ISNUMBER(K5929),EXP(K5929),"")</f>
        <v/>
      </c>
      <c r="M5929" s="18" t="inlineStr">
        <is>
          <t>every value from 0.01 to 30 in steps of 0.01</t>
        </is>
      </c>
      <c r="N5929" s="18" t="inlineStr">
        <is>
          <t>contents|small|distance_to_river_km</t>
        </is>
      </c>
    </row>
    <row r="5930">
      <c r="B5930" s="18" t="inlineStr">
        <is>
          <t>contents|small|distance_to_river_km|11.47</t>
        </is>
      </c>
      <c r="C5930" s="18" t="inlineStr">
        <is>
          <t>contents</t>
        </is>
      </c>
      <c r="D5930" s="18" t="inlineStr">
        <is>
          <t>small</t>
        </is>
      </c>
      <c r="E5930" s="18" t="inlineStr">
        <is>
          <t>distance_to_river_km</t>
        </is>
      </c>
      <c r="F5930" s="18" t="inlineStr">
        <is>
          <t>spline value</t>
        </is>
      </c>
      <c r="G5930" s="18" t="n"/>
      <c r="H5930" s="33" t="n">
        <v>11.47</v>
      </c>
      <c r="I5930" s="33" t="n"/>
      <c r="J5930" s="33" t="n"/>
      <c r="K5930" s="34" t="n">
        <v>-0.1315651178481851</v>
      </c>
      <c r="L5930" s="35">
        <f>IF(ISNUMBER(K5930),EXP(K5930),"")</f>
        <v/>
      </c>
      <c r="M5930" s="18" t="inlineStr">
        <is>
          <t>every value from 0.01 to 30 in steps of 0.01</t>
        </is>
      </c>
      <c r="N5930" s="18" t="inlineStr">
        <is>
          <t>contents|small|distance_to_river_km</t>
        </is>
      </c>
    </row>
    <row r="5931">
      <c r="B5931" s="18" t="inlineStr">
        <is>
          <t>contents|small|distance_to_river_km|11.48</t>
        </is>
      </c>
      <c r="C5931" s="18" t="inlineStr">
        <is>
          <t>contents</t>
        </is>
      </c>
      <c r="D5931" s="18" t="inlineStr">
        <is>
          <t>small</t>
        </is>
      </c>
      <c r="E5931" s="18" t="inlineStr">
        <is>
          <t>distance_to_river_km</t>
        </is>
      </c>
      <c r="F5931" s="18" t="inlineStr">
        <is>
          <t>spline value</t>
        </is>
      </c>
      <c r="G5931" s="18" t="n"/>
      <c r="H5931" s="33" t="n">
        <v>11.48</v>
      </c>
      <c r="I5931" s="33" t="n"/>
      <c r="J5931" s="33" t="n"/>
      <c r="K5931" s="34" t="n">
        <v>-0.1318207021709941</v>
      </c>
      <c r="L5931" s="35">
        <f>IF(ISNUMBER(K5931),EXP(K5931),"")</f>
        <v/>
      </c>
      <c r="M5931" s="18" t="inlineStr">
        <is>
          <t>every value from 0.01 to 30 in steps of 0.01</t>
        </is>
      </c>
      <c r="N5931" s="18" t="inlineStr">
        <is>
          <t>contents|small|distance_to_river_km</t>
        </is>
      </c>
    </row>
    <row r="5932">
      <c r="B5932" s="18" t="inlineStr">
        <is>
          <t>contents|small|distance_to_river_km|11.49</t>
        </is>
      </c>
      <c r="C5932" s="18" t="inlineStr">
        <is>
          <t>contents</t>
        </is>
      </c>
      <c r="D5932" s="18" t="inlineStr">
        <is>
          <t>small</t>
        </is>
      </c>
      <c r="E5932" s="18" t="inlineStr">
        <is>
          <t>distance_to_river_km</t>
        </is>
      </c>
      <c r="F5932" s="18" t="inlineStr">
        <is>
          <t>spline value</t>
        </is>
      </c>
      <c r="G5932" s="18" t="n"/>
      <c r="H5932" s="33" t="n">
        <v>11.49</v>
      </c>
      <c r="I5932" s="33" t="n"/>
      <c r="J5932" s="33" t="n"/>
      <c r="K5932" s="34" t="n">
        <v>-0.1320764474486099</v>
      </c>
      <c r="L5932" s="35">
        <f>IF(ISNUMBER(K5932),EXP(K5932),"")</f>
        <v/>
      </c>
      <c r="M5932" s="18" t="inlineStr">
        <is>
          <t>every value from 0.01 to 30 in steps of 0.01</t>
        </is>
      </c>
      <c r="N5932" s="18" t="inlineStr">
        <is>
          <t>contents|small|distance_to_river_km</t>
        </is>
      </c>
    </row>
    <row r="5933">
      <c r="B5933" s="18" t="inlineStr">
        <is>
          <t>contents|small|distance_to_river_km|11.50</t>
        </is>
      </c>
      <c r="C5933" s="18" t="inlineStr">
        <is>
          <t>contents</t>
        </is>
      </c>
      <c r="D5933" s="18" t="inlineStr">
        <is>
          <t>small</t>
        </is>
      </c>
      <c r="E5933" s="18" t="inlineStr">
        <is>
          <t>distance_to_river_km</t>
        </is>
      </c>
      <c r="F5933" s="18" t="inlineStr">
        <is>
          <t>spline value</t>
        </is>
      </c>
      <c r="G5933" s="18" t="n"/>
      <c r="H5933" s="33" t="n">
        <v>11.5</v>
      </c>
      <c r="I5933" s="33" t="n"/>
      <c r="J5933" s="33" t="n"/>
      <c r="K5933" s="34" t="n">
        <v>-0.1323323534062572</v>
      </c>
      <c r="L5933" s="35">
        <f>IF(ISNUMBER(K5933),EXP(K5933),"")</f>
        <v/>
      </c>
      <c r="M5933" s="18" t="inlineStr">
        <is>
          <t>every value from 0.01 to 30 in steps of 0.01</t>
        </is>
      </c>
      <c r="N5933" s="18" t="inlineStr">
        <is>
          <t>contents|small|distance_to_river_km</t>
        </is>
      </c>
    </row>
    <row r="5934">
      <c r="B5934" s="18" t="inlineStr">
        <is>
          <t>contents|small|distance_to_river_km|11.51</t>
        </is>
      </c>
      <c r="C5934" s="18" t="inlineStr">
        <is>
          <t>contents</t>
        </is>
      </c>
      <c r="D5934" s="18" t="inlineStr">
        <is>
          <t>small</t>
        </is>
      </c>
      <c r="E5934" s="18" t="inlineStr">
        <is>
          <t>distance_to_river_km</t>
        </is>
      </c>
      <c r="F5934" s="18" t="inlineStr">
        <is>
          <t>spline value</t>
        </is>
      </c>
      <c r="G5934" s="18" t="n"/>
      <c r="H5934" s="33" t="n">
        <v>11.51</v>
      </c>
      <c r="I5934" s="33" t="n"/>
      <c r="J5934" s="33" t="n"/>
      <c r="K5934" s="34" t="n">
        <v>-0.1325884197691609</v>
      </c>
      <c r="L5934" s="35">
        <f>IF(ISNUMBER(K5934),EXP(K5934),"")</f>
        <v/>
      </c>
      <c r="M5934" s="18" t="inlineStr">
        <is>
          <t>every value from 0.01 to 30 in steps of 0.01</t>
        </is>
      </c>
      <c r="N5934" s="18" t="inlineStr">
        <is>
          <t>contents|small|distance_to_river_km</t>
        </is>
      </c>
    </row>
    <row r="5935">
      <c r="B5935" s="18" t="inlineStr">
        <is>
          <t>contents|small|distance_to_river_km|11.52</t>
        </is>
      </c>
      <c r="C5935" s="18" t="inlineStr">
        <is>
          <t>contents</t>
        </is>
      </c>
      <c r="D5935" s="18" t="inlineStr">
        <is>
          <t>small</t>
        </is>
      </c>
      <c r="E5935" s="18" t="inlineStr">
        <is>
          <t>distance_to_river_km</t>
        </is>
      </c>
      <c r="F5935" s="18" t="inlineStr">
        <is>
          <t>spline value</t>
        </is>
      </c>
      <c r="G5935" s="18" t="n"/>
      <c r="H5935" s="33" t="n">
        <v>11.52</v>
      </c>
      <c r="I5935" s="33" t="n"/>
      <c r="J5935" s="33" t="n"/>
      <c r="K5935" s="34" t="n">
        <v>-0.1328446462625456</v>
      </c>
      <c r="L5935" s="35">
        <f>IF(ISNUMBER(K5935),EXP(K5935),"")</f>
        <v/>
      </c>
      <c r="M5935" s="18" t="inlineStr">
        <is>
          <t>every value from 0.01 to 30 in steps of 0.01</t>
        </is>
      </c>
      <c r="N5935" s="18" t="inlineStr">
        <is>
          <t>contents|small|distance_to_river_km</t>
        </is>
      </c>
    </row>
    <row r="5936">
      <c r="B5936" s="18" t="inlineStr">
        <is>
          <t>contents|small|distance_to_river_km|11.53</t>
        </is>
      </c>
      <c r="C5936" s="18" t="inlineStr">
        <is>
          <t>contents</t>
        </is>
      </c>
      <c r="D5936" s="18" t="inlineStr">
        <is>
          <t>small</t>
        </is>
      </c>
      <c r="E5936" s="18" t="inlineStr">
        <is>
          <t>distance_to_river_km</t>
        </is>
      </c>
      <c r="F5936" s="18" t="inlineStr">
        <is>
          <t>spline value</t>
        </is>
      </c>
      <c r="G5936" s="18" t="n"/>
      <c r="H5936" s="33" t="n">
        <v>11.53</v>
      </c>
      <c r="I5936" s="33" t="n"/>
      <c r="J5936" s="33" t="n"/>
      <c r="K5936" s="34" t="n">
        <v>-0.1331010326116361</v>
      </c>
      <c r="L5936" s="35">
        <f>IF(ISNUMBER(K5936),EXP(K5936),"")</f>
        <v/>
      </c>
      <c r="M5936" s="18" t="inlineStr">
        <is>
          <t>every value from 0.01 to 30 in steps of 0.01</t>
        </is>
      </c>
      <c r="N5936" s="18" t="inlineStr">
        <is>
          <t>contents|small|distance_to_river_km</t>
        </is>
      </c>
    </row>
    <row r="5937">
      <c r="B5937" s="18" t="inlineStr">
        <is>
          <t>contents|small|distance_to_river_km|11.54</t>
        </is>
      </c>
      <c r="C5937" s="18" t="inlineStr">
        <is>
          <t>contents</t>
        </is>
      </c>
      <c r="D5937" s="18" t="inlineStr">
        <is>
          <t>small</t>
        </is>
      </c>
      <c r="E5937" s="18" t="inlineStr">
        <is>
          <t>distance_to_river_km</t>
        </is>
      </c>
      <c r="F5937" s="18" t="inlineStr">
        <is>
          <t>spline value</t>
        </is>
      </c>
      <c r="G5937" s="18" t="n"/>
      <c r="H5937" s="33" t="n">
        <v>11.54</v>
      </c>
      <c r="I5937" s="33" t="n"/>
      <c r="J5937" s="33" t="n"/>
      <c r="K5937" s="34" t="n">
        <v>-0.1333575785416571</v>
      </c>
      <c r="L5937" s="35">
        <f>IF(ISNUMBER(K5937),EXP(K5937),"")</f>
        <v/>
      </c>
      <c r="M5937" s="18" t="inlineStr">
        <is>
          <t>every value from 0.01 to 30 in steps of 0.01</t>
        </is>
      </c>
      <c r="N5937" s="18" t="inlineStr">
        <is>
          <t>contents|small|distance_to_river_km</t>
        </is>
      </c>
    </row>
    <row r="5938">
      <c r="B5938" s="18" t="inlineStr">
        <is>
          <t>contents|small|distance_to_river_km|11.55</t>
        </is>
      </c>
      <c r="C5938" s="18" t="inlineStr">
        <is>
          <t>contents</t>
        </is>
      </c>
      <c r="D5938" s="18" t="inlineStr">
        <is>
          <t>small</t>
        </is>
      </c>
      <c r="E5938" s="18" t="inlineStr">
        <is>
          <t>distance_to_river_km</t>
        </is>
      </c>
      <c r="F5938" s="18" t="inlineStr">
        <is>
          <t>spline value</t>
        </is>
      </c>
      <c r="G5938" s="18" t="n"/>
      <c r="H5938" s="33" t="n">
        <v>11.55</v>
      </c>
      <c r="I5938" s="33" t="n"/>
      <c r="J5938" s="33" t="n"/>
      <c r="K5938" s="34" t="n">
        <v>-0.1336142837778334</v>
      </c>
      <c r="L5938" s="35">
        <f>IF(ISNUMBER(K5938),EXP(K5938),"")</f>
        <v/>
      </c>
      <c r="M5938" s="18" t="inlineStr">
        <is>
          <t>every value from 0.01 to 30 in steps of 0.01</t>
        </is>
      </c>
      <c r="N5938" s="18" t="inlineStr">
        <is>
          <t>contents|small|distance_to_river_km</t>
        </is>
      </c>
    </row>
    <row r="5939">
      <c r="B5939" s="18" t="inlineStr">
        <is>
          <t>contents|small|distance_to_river_km|11.56</t>
        </is>
      </c>
      <c r="C5939" s="18" t="inlineStr">
        <is>
          <t>contents</t>
        </is>
      </c>
      <c r="D5939" s="18" t="inlineStr">
        <is>
          <t>small</t>
        </is>
      </c>
      <c r="E5939" s="18" t="inlineStr">
        <is>
          <t>distance_to_river_km</t>
        </is>
      </c>
      <c r="F5939" s="18" t="inlineStr">
        <is>
          <t>spline value</t>
        </is>
      </c>
      <c r="G5939" s="18" t="n"/>
      <c r="H5939" s="33" t="n">
        <v>11.56</v>
      </c>
      <c r="I5939" s="33" t="n"/>
      <c r="J5939" s="33" t="n"/>
      <c r="K5939" s="34" t="n">
        <v>-0.1338711480453895</v>
      </c>
      <c r="L5939" s="35">
        <f>IF(ISNUMBER(K5939),EXP(K5939),"")</f>
        <v/>
      </c>
      <c r="M5939" s="18" t="inlineStr">
        <is>
          <t>every value from 0.01 to 30 in steps of 0.01</t>
        </is>
      </c>
      <c r="N5939" s="18" t="inlineStr">
        <is>
          <t>contents|small|distance_to_river_km</t>
        </is>
      </c>
    </row>
    <row r="5940">
      <c r="B5940" s="18" t="inlineStr">
        <is>
          <t>contents|small|distance_to_river_km|11.57</t>
        </is>
      </c>
      <c r="C5940" s="18" t="inlineStr">
        <is>
          <t>contents</t>
        </is>
      </c>
      <c r="D5940" s="18" t="inlineStr">
        <is>
          <t>small</t>
        </is>
      </c>
      <c r="E5940" s="18" t="inlineStr">
        <is>
          <t>distance_to_river_km</t>
        </is>
      </c>
      <c r="F5940" s="18" t="inlineStr">
        <is>
          <t>spline value</t>
        </is>
      </c>
      <c r="G5940" s="18" t="n"/>
      <c r="H5940" s="33" t="n">
        <v>11.57</v>
      </c>
      <c r="I5940" s="33" t="n"/>
      <c r="J5940" s="33" t="n"/>
      <c r="K5940" s="34" t="n">
        <v>-0.1341281710695504</v>
      </c>
      <c r="L5940" s="35">
        <f>IF(ISNUMBER(K5940),EXP(K5940),"")</f>
        <v/>
      </c>
      <c r="M5940" s="18" t="inlineStr">
        <is>
          <t>every value from 0.01 to 30 in steps of 0.01</t>
        </is>
      </c>
      <c r="N5940" s="18" t="inlineStr">
        <is>
          <t>contents|small|distance_to_river_km</t>
        </is>
      </c>
    </row>
    <row r="5941">
      <c r="B5941" s="18" t="inlineStr">
        <is>
          <t>contents|small|distance_to_river_km|11.58</t>
        </is>
      </c>
      <c r="C5941" s="18" t="inlineStr">
        <is>
          <t>contents</t>
        </is>
      </c>
      <c r="D5941" s="18" t="inlineStr">
        <is>
          <t>small</t>
        </is>
      </c>
      <c r="E5941" s="18" t="inlineStr">
        <is>
          <t>distance_to_river_km</t>
        </is>
      </c>
      <c r="F5941" s="18" t="inlineStr">
        <is>
          <t>spline value</t>
        </is>
      </c>
      <c r="G5941" s="18" t="n"/>
      <c r="H5941" s="33" t="n">
        <v>11.58</v>
      </c>
      <c r="I5941" s="33" t="n"/>
      <c r="J5941" s="33" t="n"/>
      <c r="K5941" s="34" t="n">
        <v>-0.1343853525755408</v>
      </c>
      <c r="L5941" s="35">
        <f>IF(ISNUMBER(K5941),EXP(K5941),"")</f>
        <v/>
      </c>
      <c r="M5941" s="18" t="inlineStr">
        <is>
          <t>every value from 0.01 to 30 in steps of 0.01</t>
        </is>
      </c>
      <c r="N5941" s="18" t="inlineStr">
        <is>
          <t>contents|small|distance_to_river_km</t>
        </is>
      </c>
    </row>
    <row r="5942">
      <c r="B5942" s="18" t="inlineStr">
        <is>
          <t>contents|small|distance_to_river_km|11.59</t>
        </is>
      </c>
      <c r="C5942" s="18" t="inlineStr">
        <is>
          <t>contents</t>
        </is>
      </c>
      <c r="D5942" s="18" t="inlineStr">
        <is>
          <t>small</t>
        </is>
      </c>
      <c r="E5942" s="18" t="inlineStr">
        <is>
          <t>distance_to_river_km</t>
        </is>
      </c>
      <c r="F5942" s="18" t="inlineStr">
        <is>
          <t>spline value</t>
        </is>
      </c>
      <c r="G5942" s="18" t="n"/>
      <c r="H5942" s="33" t="n">
        <v>11.59</v>
      </c>
      <c r="I5942" s="33" t="n"/>
      <c r="J5942" s="33" t="n"/>
      <c r="K5942" s="34" t="n">
        <v>-0.1346426922885852</v>
      </c>
      <c r="L5942" s="35">
        <f>IF(ISNUMBER(K5942),EXP(K5942),"")</f>
        <v/>
      </c>
      <c r="M5942" s="18" t="inlineStr">
        <is>
          <t>every value from 0.01 to 30 in steps of 0.01</t>
        </is>
      </c>
      <c r="N5942" s="18" t="inlineStr">
        <is>
          <t>contents|small|distance_to_river_km</t>
        </is>
      </c>
    </row>
    <row r="5943">
      <c r="B5943" s="18" t="inlineStr">
        <is>
          <t>contents|small|distance_to_river_km|11.60</t>
        </is>
      </c>
      <c r="C5943" s="18" t="inlineStr">
        <is>
          <t>contents</t>
        </is>
      </c>
      <c r="D5943" s="18" t="inlineStr">
        <is>
          <t>small</t>
        </is>
      </c>
      <c r="E5943" s="18" t="inlineStr">
        <is>
          <t>distance_to_river_km</t>
        </is>
      </c>
      <c r="F5943" s="18" t="inlineStr">
        <is>
          <t>spline value</t>
        </is>
      </c>
      <c r="G5943" s="18" t="n"/>
      <c r="H5943" s="33" t="n">
        <v>11.6</v>
      </c>
      <c r="I5943" s="33" t="n"/>
      <c r="J5943" s="33" t="n"/>
      <c r="K5943" s="34" t="n">
        <v>-0.1349001899339086</v>
      </c>
      <c r="L5943" s="35">
        <f>IF(ISNUMBER(K5943),EXP(K5943),"")</f>
        <v/>
      </c>
      <c r="M5943" s="18" t="inlineStr">
        <is>
          <t>every value from 0.01 to 30 in steps of 0.01</t>
        </is>
      </c>
      <c r="N5943" s="18" t="inlineStr">
        <is>
          <t>contents|small|distance_to_river_km</t>
        </is>
      </c>
    </row>
    <row r="5944">
      <c r="B5944" s="18" t="inlineStr">
        <is>
          <t>contents|small|distance_to_river_km|11.61</t>
        </is>
      </c>
      <c r="C5944" s="18" t="inlineStr">
        <is>
          <t>contents</t>
        </is>
      </c>
      <c r="D5944" s="18" t="inlineStr">
        <is>
          <t>small</t>
        </is>
      </c>
      <c r="E5944" s="18" t="inlineStr">
        <is>
          <t>distance_to_river_km</t>
        </is>
      </c>
      <c r="F5944" s="18" t="inlineStr">
        <is>
          <t>spline value</t>
        </is>
      </c>
      <c r="G5944" s="18" t="n"/>
      <c r="H5944" s="33" t="n">
        <v>11.61</v>
      </c>
      <c r="I5944" s="33" t="n"/>
      <c r="J5944" s="33" t="n"/>
      <c r="K5944" s="34" t="n">
        <v>-0.1351578452367356</v>
      </c>
      <c r="L5944" s="35">
        <f>IF(ISNUMBER(K5944),EXP(K5944),"")</f>
        <v/>
      </c>
      <c r="M5944" s="18" t="inlineStr">
        <is>
          <t>every value from 0.01 to 30 in steps of 0.01</t>
        </is>
      </c>
      <c r="N5944" s="18" t="inlineStr">
        <is>
          <t>contents|small|distance_to_river_km</t>
        </is>
      </c>
    </row>
    <row r="5945">
      <c r="B5945" s="18" t="inlineStr">
        <is>
          <t>contents|small|distance_to_river_km|11.62</t>
        </is>
      </c>
      <c r="C5945" s="18" t="inlineStr">
        <is>
          <t>contents</t>
        </is>
      </c>
      <c r="D5945" s="18" t="inlineStr">
        <is>
          <t>small</t>
        </is>
      </c>
      <c r="E5945" s="18" t="inlineStr">
        <is>
          <t>distance_to_river_km</t>
        </is>
      </c>
      <c r="F5945" s="18" t="inlineStr">
        <is>
          <t>spline value</t>
        </is>
      </c>
      <c r="G5945" s="18" t="n"/>
      <c r="H5945" s="33" t="n">
        <v>11.62</v>
      </c>
      <c r="I5945" s="33" t="n"/>
      <c r="J5945" s="33" t="n"/>
      <c r="K5945" s="34" t="n">
        <v>-0.1354156579222909</v>
      </c>
      <c r="L5945" s="35">
        <f>IF(ISNUMBER(K5945),EXP(K5945),"")</f>
        <v/>
      </c>
      <c r="M5945" s="18" t="inlineStr">
        <is>
          <t>every value from 0.01 to 30 in steps of 0.01</t>
        </is>
      </c>
      <c r="N5945" s="18" t="inlineStr">
        <is>
          <t>contents|small|distance_to_river_km</t>
        </is>
      </c>
    </row>
    <row r="5946">
      <c r="B5946" s="18" t="inlineStr">
        <is>
          <t>contents|small|distance_to_river_km|11.63</t>
        </is>
      </c>
      <c r="C5946" s="18" t="inlineStr">
        <is>
          <t>contents</t>
        </is>
      </c>
      <c r="D5946" s="18" t="inlineStr">
        <is>
          <t>small</t>
        </is>
      </c>
      <c r="E5946" s="18" t="inlineStr">
        <is>
          <t>distance_to_river_km</t>
        </is>
      </c>
      <c r="F5946" s="18" t="inlineStr">
        <is>
          <t>spline value</t>
        </is>
      </c>
      <c r="G5946" s="18" t="n"/>
      <c r="H5946" s="33" t="n">
        <v>11.63</v>
      </c>
      <c r="I5946" s="33" t="n"/>
      <c r="J5946" s="33" t="n"/>
      <c r="K5946" s="34" t="n">
        <v>-0.1356736277157994</v>
      </c>
      <c r="L5946" s="35">
        <f>IF(ISNUMBER(K5946),EXP(K5946),"")</f>
        <v/>
      </c>
      <c r="M5946" s="18" t="inlineStr">
        <is>
          <t>every value from 0.01 to 30 in steps of 0.01</t>
        </is>
      </c>
      <c r="N5946" s="18" t="inlineStr">
        <is>
          <t>contents|small|distance_to_river_km</t>
        </is>
      </c>
    </row>
    <row r="5947">
      <c r="B5947" s="18" t="inlineStr">
        <is>
          <t>contents|small|distance_to_river_km|11.64</t>
        </is>
      </c>
      <c r="C5947" s="18" t="inlineStr">
        <is>
          <t>contents</t>
        </is>
      </c>
      <c r="D5947" s="18" t="inlineStr">
        <is>
          <t>small</t>
        </is>
      </c>
      <c r="E5947" s="18" t="inlineStr">
        <is>
          <t>distance_to_river_km</t>
        </is>
      </c>
      <c r="F5947" s="18" t="inlineStr">
        <is>
          <t>spline value</t>
        </is>
      </c>
      <c r="G5947" s="18" t="n"/>
      <c r="H5947" s="33" t="n">
        <v>11.64</v>
      </c>
      <c r="I5947" s="33" t="n"/>
      <c r="J5947" s="33" t="n"/>
      <c r="K5947" s="34" t="n">
        <v>-0.1359317543424857</v>
      </c>
      <c r="L5947" s="35">
        <f>IF(ISNUMBER(K5947),EXP(K5947),"")</f>
        <v/>
      </c>
      <c r="M5947" s="18" t="inlineStr">
        <is>
          <t>every value from 0.01 to 30 in steps of 0.01</t>
        </is>
      </c>
      <c r="N5947" s="18" t="inlineStr">
        <is>
          <t>contents|small|distance_to_river_km</t>
        </is>
      </c>
    </row>
    <row r="5948">
      <c r="B5948" s="18" t="inlineStr">
        <is>
          <t>contents|small|distance_to_river_km|11.65</t>
        </is>
      </c>
      <c r="C5948" s="18" t="inlineStr">
        <is>
          <t>contents</t>
        </is>
      </c>
      <c r="D5948" s="18" t="inlineStr">
        <is>
          <t>small</t>
        </is>
      </c>
      <c r="E5948" s="18" t="inlineStr">
        <is>
          <t>distance_to_river_km</t>
        </is>
      </c>
      <c r="F5948" s="18" t="inlineStr">
        <is>
          <t>spline value</t>
        </is>
      </c>
      <c r="G5948" s="18" t="n"/>
      <c r="H5948" s="33" t="n">
        <v>11.65</v>
      </c>
      <c r="I5948" s="33" t="n"/>
      <c r="J5948" s="33" t="n"/>
      <c r="K5948" s="34" t="n">
        <v>-0.1361900375275745</v>
      </c>
      <c r="L5948" s="35">
        <f>IF(ISNUMBER(K5948),EXP(K5948),"")</f>
        <v/>
      </c>
      <c r="M5948" s="18" t="inlineStr">
        <is>
          <t>every value from 0.01 to 30 in steps of 0.01</t>
        </is>
      </c>
      <c r="N5948" s="18" t="inlineStr">
        <is>
          <t>contents|small|distance_to_river_km</t>
        </is>
      </c>
    </row>
    <row r="5949">
      <c r="B5949" s="18" t="inlineStr">
        <is>
          <t>contents|small|distance_to_river_km|11.66</t>
        </is>
      </c>
      <c r="C5949" s="18" t="inlineStr">
        <is>
          <t>contents</t>
        </is>
      </c>
      <c r="D5949" s="18" t="inlineStr">
        <is>
          <t>small</t>
        </is>
      </c>
      <c r="E5949" s="18" t="inlineStr">
        <is>
          <t>distance_to_river_km</t>
        </is>
      </c>
      <c r="F5949" s="18" t="inlineStr">
        <is>
          <t>spline value</t>
        </is>
      </c>
      <c r="G5949" s="18" t="n"/>
      <c r="H5949" s="33" t="n">
        <v>11.66</v>
      </c>
      <c r="I5949" s="33" t="n"/>
      <c r="J5949" s="33" t="n"/>
      <c r="K5949" s="34" t="n">
        <v>-0.1364484769962906</v>
      </c>
      <c r="L5949" s="35">
        <f>IF(ISNUMBER(K5949),EXP(K5949),"")</f>
        <v/>
      </c>
      <c r="M5949" s="18" t="inlineStr">
        <is>
          <t>every value from 0.01 to 30 in steps of 0.01</t>
        </is>
      </c>
      <c r="N5949" s="18" t="inlineStr">
        <is>
          <t>contents|small|distance_to_river_km</t>
        </is>
      </c>
    </row>
    <row r="5950">
      <c r="B5950" s="18" t="inlineStr">
        <is>
          <t>contents|small|distance_to_river_km|11.67</t>
        </is>
      </c>
      <c r="C5950" s="18" t="inlineStr">
        <is>
          <t>contents</t>
        </is>
      </c>
      <c r="D5950" s="18" t="inlineStr">
        <is>
          <t>small</t>
        </is>
      </c>
      <c r="E5950" s="18" t="inlineStr">
        <is>
          <t>distance_to_river_km</t>
        </is>
      </c>
      <c r="F5950" s="18" t="inlineStr">
        <is>
          <t>spline value</t>
        </is>
      </c>
      <c r="G5950" s="18" t="n"/>
      <c r="H5950" s="33" t="n">
        <v>11.67</v>
      </c>
      <c r="I5950" s="33" t="n"/>
      <c r="J5950" s="33" t="n"/>
      <c r="K5950" s="34" t="n">
        <v>-0.1367070724738587</v>
      </c>
      <c r="L5950" s="35">
        <f>IF(ISNUMBER(K5950),EXP(K5950),"")</f>
        <v/>
      </c>
      <c r="M5950" s="18" t="inlineStr">
        <is>
          <t>every value from 0.01 to 30 in steps of 0.01</t>
        </is>
      </c>
      <c r="N5950" s="18" t="inlineStr">
        <is>
          <t>contents|small|distance_to_river_km</t>
        </is>
      </c>
    </row>
    <row r="5951">
      <c r="B5951" s="18" t="inlineStr">
        <is>
          <t>contents|small|distance_to_river_km|11.68</t>
        </is>
      </c>
      <c r="C5951" s="18" t="inlineStr">
        <is>
          <t>contents</t>
        </is>
      </c>
      <c r="D5951" s="18" t="inlineStr">
        <is>
          <t>small</t>
        </is>
      </c>
      <c r="E5951" s="18" t="inlineStr">
        <is>
          <t>distance_to_river_km</t>
        </is>
      </c>
      <c r="F5951" s="18" t="inlineStr">
        <is>
          <t>spline value</t>
        </is>
      </c>
      <c r="G5951" s="18" t="n"/>
      <c r="H5951" s="33" t="n">
        <v>11.68</v>
      </c>
      <c r="I5951" s="33" t="n"/>
      <c r="J5951" s="33" t="n"/>
      <c r="K5951" s="34" t="n">
        <v>-0.1369658236855035</v>
      </c>
      <c r="L5951" s="35">
        <f>IF(ISNUMBER(K5951),EXP(K5951),"")</f>
        <v/>
      </c>
      <c r="M5951" s="18" t="inlineStr">
        <is>
          <t>every value from 0.01 to 30 in steps of 0.01</t>
        </is>
      </c>
      <c r="N5951" s="18" t="inlineStr">
        <is>
          <t>contents|small|distance_to_river_km</t>
        </is>
      </c>
    </row>
    <row r="5952">
      <c r="B5952" s="18" t="inlineStr">
        <is>
          <t>contents|small|distance_to_river_km|11.69</t>
        </is>
      </c>
      <c r="C5952" s="18" t="inlineStr">
        <is>
          <t>contents</t>
        </is>
      </c>
      <c r="D5952" s="18" t="inlineStr">
        <is>
          <t>small</t>
        </is>
      </c>
      <c r="E5952" s="18" t="inlineStr">
        <is>
          <t>distance_to_river_km</t>
        </is>
      </c>
      <c r="F5952" s="18" t="inlineStr">
        <is>
          <t>spline value</t>
        </is>
      </c>
      <c r="G5952" s="18" t="n"/>
      <c r="H5952" s="33" t="n">
        <v>11.69</v>
      </c>
      <c r="I5952" s="33" t="n"/>
      <c r="J5952" s="33" t="n"/>
      <c r="K5952" s="34" t="n">
        <v>-0.1372247303564499</v>
      </c>
      <c r="L5952" s="35">
        <f>IF(ISNUMBER(K5952),EXP(K5952),"")</f>
        <v/>
      </c>
      <c r="M5952" s="18" t="inlineStr">
        <is>
          <t>every value from 0.01 to 30 in steps of 0.01</t>
        </is>
      </c>
      <c r="N5952" s="18" t="inlineStr">
        <is>
          <t>contents|small|distance_to_river_km</t>
        </is>
      </c>
    </row>
    <row r="5953">
      <c r="B5953" s="18" t="inlineStr">
        <is>
          <t>contents|small|distance_to_river_km|11.70</t>
        </is>
      </c>
      <c r="C5953" s="18" t="inlineStr">
        <is>
          <t>contents</t>
        </is>
      </c>
      <c r="D5953" s="18" t="inlineStr">
        <is>
          <t>small</t>
        </is>
      </c>
      <c r="E5953" s="18" t="inlineStr">
        <is>
          <t>distance_to_river_km</t>
        </is>
      </c>
      <c r="F5953" s="18" t="inlineStr">
        <is>
          <t>spline value</t>
        </is>
      </c>
      <c r="G5953" s="18" t="n"/>
      <c r="H5953" s="33" t="n">
        <v>11.7</v>
      </c>
      <c r="I5953" s="33" t="n"/>
      <c r="J5953" s="33" t="n"/>
      <c r="K5953" s="34" t="n">
        <v>-0.1374837922119224</v>
      </c>
      <c r="L5953" s="35">
        <f>IF(ISNUMBER(K5953),EXP(K5953),"")</f>
        <v/>
      </c>
      <c r="M5953" s="18" t="inlineStr">
        <is>
          <t>every value from 0.01 to 30 in steps of 0.01</t>
        </is>
      </c>
      <c r="N5953" s="18" t="inlineStr">
        <is>
          <t>contents|small|distance_to_river_km</t>
        </is>
      </c>
    </row>
    <row r="5954">
      <c r="B5954" s="18" t="inlineStr">
        <is>
          <t>contents|small|distance_to_river_km|11.71</t>
        </is>
      </c>
      <c r="C5954" s="18" t="inlineStr">
        <is>
          <t>contents</t>
        </is>
      </c>
      <c r="D5954" s="18" t="inlineStr">
        <is>
          <t>small</t>
        </is>
      </c>
      <c r="E5954" s="18" t="inlineStr">
        <is>
          <t>distance_to_river_km</t>
        </is>
      </c>
      <c r="F5954" s="18" t="inlineStr">
        <is>
          <t>spline value</t>
        </is>
      </c>
      <c r="G5954" s="18" t="n"/>
      <c r="H5954" s="33" t="n">
        <v>11.71</v>
      </c>
      <c r="I5954" s="33" t="n"/>
      <c r="J5954" s="33" t="n"/>
      <c r="K5954" s="34" t="n">
        <v>-0.1377430089771459</v>
      </c>
      <c r="L5954" s="35">
        <f>IF(ISNUMBER(K5954),EXP(K5954),"")</f>
        <v/>
      </c>
      <c r="M5954" s="18" t="inlineStr">
        <is>
          <t>every value from 0.01 to 30 in steps of 0.01</t>
        </is>
      </c>
      <c r="N5954" s="18" t="inlineStr">
        <is>
          <t>contents|small|distance_to_river_km</t>
        </is>
      </c>
    </row>
    <row r="5955">
      <c r="B5955" s="18" t="inlineStr">
        <is>
          <t>contents|small|distance_to_river_km|11.72</t>
        </is>
      </c>
      <c r="C5955" s="18" t="inlineStr">
        <is>
          <t>contents</t>
        </is>
      </c>
      <c r="D5955" s="18" t="inlineStr">
        <is>
          <t>small</t>
        </is>
      </c>
      <c r="E5955" s="18" t="inlineStr">
        <is>
          <t>distance_to_river_km</t>
        </is>
      </c>
      <c r="F5955" s="18" t="inlineStr">
        <is>
          <t>spline value</t>
        </is>
      </c>
      <c r="G5955" s="18" t="n"/>
      <c r="H5955" s="33" t="n">
        <v>11.72</v>
      </c>
      <c r="I5955" s="33" t="n"/>
      <c r="J5955" s="33" t="n"/>
      <c r="K5955" s="34" t="n">
        <v>-0.1380023803773451</v>
      </c>
      <c r="L5955" s="35">
        <f>IF(ISNUMBER(K5955),EXP(K5955),"")</f>
        <v/>
      </c>
      <c r="M5955" s="18" t="inlineStr">
        <is>
          <t>every value from 0.01 to 30 in steps of 0.01</t>
        </is>
      </c>
      <c r="N5955" s="18" t="inlineStr">
        <is>
          <t>contents|small|distance_to_river_km</t>
        </is>
      </c>
    </row>
    <row r="5956">
      <c r="B5956" s="18" t="inlineStr">
        <is>
          <t>contents|small|distance_to_river_km|11.73</t>
        </is>
      </c>
      <c r="C5956" s="18" t="inlineStr">
        <is>
          <t>contents</t>
        </is>
      </c>
      <c r="D5956" s="18" t="inlineStr">
        <is>
          <t>small</t>
        </is>
      </c>
      <c r="E5956" s="18" t="inlineStr">
        <is>
          <t>distance_to_river_km</t>
        </is>
      </c>
      <c r="F5956" s="18" t="inlineStr">
        <is>
          <t>spline value</t>
        </is>
      </c>
      <c r="G5956" s="18" t="n"/>
      <c r="H5956" s="33" t="n">
        <v>11.73</v>
      </c>
      <c r="I5956" s="33" t="n"/>
      <c r="J5956" s="33" t="n"/>
      <c r="K5956" s="34" t="n">
        <v>-0.1382619061377446</v>
      </c>
      <c r="L5956" s="35">
        <f>IF(ISNUMBER(K5956),EXP(K5956),"")</f>
        <v/>
      </c>
      <c r="M5956" s="18" t="inlineStr">
        <is>
          <t>every value from 0.01 to 30 in steps of 0.01</t>
        </is>
      </c>
      <c r="N5956" s="18" t="inlineStr">
        <is>
          <t>contents|small|distance_to_river_km</t>
        </is>
      </c>
    </row>
    <row r="5957">
      <c r="B5957" s="18" t="inlineStr">
        <is>
          <t>contents|small|distance_to_river_km|11.74</t>
        </is>
      </c>
      <c r="C5957" s="18" t="inlineStr">
        <is>
          <t>contents</t>
        </is>
      </c>
      <c r="D5957" s="18" t="inlineStr">
        <is>
          <t>small</t>
        </is>
      </c>
      <c r="E5957" s="18" t="inlineStr">
        <is>
          <t>distance_to_river_km</t>
        </is>
      </c>
      <c r="F5957" s="18" t="inlineStr">
        <is>
          <t>spline value</t>
        </is>
      </c>
      <c r="G5957" s="18" t="n"/>
      <c r="H5957" s="33" t="n">
        <v>11.74</v>
      </c>
      <c r="I5957" s="33" t="n"/>
      <c r="J5957" s="33" t="n"/>
      <c r="K5957" s="34" t="n">
        <v>-0.1385215859835693</v>
      </c>
      <c r="L5957" s="35">
        <f>IF(ISNUMBER(K5957),EXP(K5957),"")</f>
        <v/>
      </c>
      <c r="M5957" s="18" t="inlineStr">
        <is>
          <t>every value from 0.01 to 30 in steps of 0.01</t>
        </is>
      </c>
      <c r="N5957" s="18" t="inlineStr">
        <is>
          <t>contents|small|distance_to_river_km</t>
        </is>
      </c>
    </row>
    <row r="5958">
      <c r="B5958" s="18" t="inlineStr">
        <is>
          <t>contents|small|distance_to_river_km|11.75</t>
        </is>
      </c>
      <c r="C5958" s="18" t="inlineStr">
        <is>
          <t>contents</t>
        </is>
      </c>
      <c r="D5958" s="18" t="inlineStr">
        <is>
          <t>small</t>
        </is>
      </c>
      <c r="E5958" s="18" t="inlineStr">
        <is>
          <t>distance_to_river_km</t>
        </is>
      </c>
      <c r="F5958" s="18" t="inlineStr">
        <is>
          <t>spline value</t>
        </is>
      </c>
      <c r="G5958" s="18" t="n"/>
      <c r="H5958" s="33" t="n">
        <v>11.75</v>
      </c>
      <c r="I5958" s="33" t="n"/>
      <c r="J5958" s="33" t="n"/>
      <c r="K5958" s="34" t="n">
        <v>-0.1387814196400439</v>
      </c>
      <c r="L5958" s="35">
        <f>IF(ISNUMBER(K5958),EXP(K5958),"")</f>
        <v/>
      </c>
      <c r="M5958" s="18" t="inlineStr">
        <is>
          <t>every value from 0.01 to 30 in steps of 0.01</t>
        </is>
      </c>
      <c r="N5958" s="18" t="inlineStr">
        <is>
          <t>contents|small|distance_to_river_km</t>
        </is>
      </c>
    </row>
    <row r="5959">
      <c r="B5959" s="18" t="inlineStr">
        <is>
          <t>contents|small|distance_to_river_km|11.76</t>
        </is>
      </c>
      <c r="C5959" s="18" t="inlineStr">
        <is>
          <t>contents</t>
        </is>
      </c>
      <c r="D5959" s="18" t="inlineStr">
        <is>
          <t>small</t>
        </is>
      </c>
      <c r="E5959" s="18" t="inlineStr">
        <is>
          <t>distance_to_river_km</t>
        </is>
      </c>
      <c r="F5959" s="18" t="inlineStr">
        <is>
          <t>spline value</t>
        </is>
      </c>
      <c r="G5959" s="18" t="n"/>
      <c r="H5959" s="33" t="n">
        <v>11.76</v>
      </c>
      <c r="I5959" s="33" t="n"/>
      <c r="J5959" s="33" t="n"/>
      <c r="K5959" s="34" t="n">
        <v>-0.1390414068323931</v>
      </c>
      <c r="L5959" s="35">
        <f>IF(ISNUMBER(K5959),EXP(K5959),"")</f>
        <v/>
      </c>
      <c r="M5959" s="18" t="inlineStr">
        <is>
          <t>every value from 0.01 to 30 in steps of 0.01</t>
        </is>
      </c>
      <c r="N5959" s="18" t="inlineStr">
        <is>
          <t>contents|small|distance_to_river_km</t>
        </is>
      </c>
    </row>
    <row r="5960">
      <c r="B5960" s="18" t="inlineStr">
        <is>
          <t>contents|small|distance_to_river_km|11.77</t>
        </is>
      </c>
      <c r="C5960" s="18" t="inlineStr">
        <is>
          <t>contents</t>
        </is>
      </c>
      <c r="D5960" s="18" t="inlineStr">
        <is>
          <t>small</t>
        </is>
      </c>
      <c r="E5960" s="18" t="inlineStr">
        <is>
          <t>distance_to_river_km</t>
        </is>
      </c>
      <c r="F5960" s="18" t="inlineStr">
        <is>
          <t>spline value</t>
        </is>
      </c>
      <c r="G5960" s="18" t="n"/>
      <c r="H5960" s="33" t="n">
        <v>11.77</v>
      </c>
      <c r="I5960" s="33" t="n"/>
      <c r="J5960" s="33" t="n"/>
      <c r="K5960" s="34" t="n">
        <v>-0.1393015472858415</v>
      </c>
      <c r="L5960" s="35">
        <f>IF(ISNUMBER(K5960),EXP(K5960),"")</f>
        <v/>
      </c>
      <c r="M5960" s="18" t="inlineStr">
        <is>
          <t>every value from 0.01 to 30 in steps of 0.01</t>
        </is>
      </c>
      <c r="N5960" s="18" t="inlineStr">
        <is>
          <t>contents|small|distance_to_river_km</t>
        </is>
      </c>
    </row>
    <row r="5961">
      <c r="B5961" s="18" t="inlineStr">
        <is>
          <t>contents|small|distance_to_river_km|11.78</t>
        </is>
      </c>
      <c r="C5961" s="18" t="inlineStr">
        <is>
          <t>contents</t>
        </is>
      </c>
      <c r="D5961" s="18" t="inlineStr">
        <is>
          <t>small</t>
        </is>
      </c>
      <c r="E5961" s="18" t="inlineStr">
        <is>
          <t>distance_to_river_km</t>
        </is>
      </c>
      <c r="F5961" s="18" t="inlineStr">
        <is>
          <t>spline value</t>
        </is>
      </c>
      <c r="G5961" s="18" t="n"/>
      <c r="H5961" s="33" t="n">
        <v>11.78</v>
      </c>
      <c r="I5961" s="33" t="n"/>
      <c r="J5961" s="33" t="n"/>
      <c r="K5961" s="34" t="n">
        <v>-0.1395618407256141</v>
      </c>
      <c r="L5961" s="35">
        <f>IF(ISNUMBER(K5961),EXP(K5961),"")</f>
        <v/>
      </c>
      <c r="M5961" s="18" t="inlineStr">
        <is>
          <t>every value from 0.01 to 30 in steps of 0.01</t>
        </is>
      </c>
      <c r="N5961" s="18" t="inlineStr">
        <is>
          <t>contents|small|distance_to_river_km</t>
        </is>
      </c>
    </row>
    <row r="5962">
      <c r="B5962" s="18" t="inlineStr">
        <is>
          <t>contents|small|distance_to_river_km|11.79</t>
        </is>
      </c>
      <c r="C5962" s="18" t="inlineStr">
        <is>
          <t>contents</t>
        </is>
      </c>
      <c r="D5962" s="18" t="inlineStr">
        <is>
          <t>small</t>
        </is>
      </c>
      <c r="E5962" s="18" t="inlineStr">
        <is>
          <t>distance_to_river_km</t>
        </is>
      </c>
      <c r="F5962" s="18" t="inlineStr">
        <is>
          <t>spline value</t>
        </is>
      </c>
      <c r="G5962" s="18" t="n"/>
      <c r="H5962" s="33" t="n">
        <v>11.79</v>
      </c>
      <c r="I5962" s="33" t="n"/>
      <c r="J5962" s="33" t="n"/>
      <c r="K5962" s="34" t="n">
        <v>-0.1398222868769355</v>
      </c>
      <c r="L5962" s="35">
        <f>IF(ISNUMBER(K5962),EXP(K5962),"")</f>
        <v/>
      </c>
      <c r="M5962" s="18" t="inlineStr">
        <is>
          <t>every value from 0.01 to 30 in steps of 0.01</t>
        </is>
      </c>
      <c r="N5962" s="18" t="inlineStr">
        <is>
          <t>contents|small|distance_to_river_km</t>
        </is>
      </c>
    </row>
    <row r="5963">
      <c r="B5963" s="18" t="inlineStr">
        <is>
          <t>contents|small|distance_to_river_km|11.80</t>
        </is>
      </c>
      <c r="C5963" s="18" t="inlineStr">
        <is>
          <t>contents</t>
        </is>
      </c>
      <c r="D5963" s="18" t="inlineStr">
        <is>
          <t>small</t>
        </is>
      </c>
      <c r="E5963" s="18" t="inlineStr">
        <is>
          <t>distance_to_river_km</t>
        </is>
      </c>
      <c r="F5963" s="18" t="inlineStr">
        <is>
          <t>spline value</t>
        </is>
      </c>
      <c r="G5963" s="18" t="n"/>
      <c r="H5963" s="33" t="n">
        <v>11.8</v>
      </c>
      <c r="I5963" s="33" t="n"/>
      <c r="J5963" s="33" t="n"/>
      <c r="K5963" s="34" t="n">
        <v>-0.1400828854650304</v>
      </c>
      <c r="L5963" s="35">
        <f>IF(ISNUMBER(K5963),EXP(K5963),"")</f>
        <v/>
      </c>
      <c r="M5963" s="18" t="inlineStr">
        <is>
          <t>every value from 0.01 to 30 in steps of 0.01</t>
        </is>
      </c>
      <c r="N5963" s="18" t="inlineStr">
        <is>
          <t>contents|small|distance_to_river_km</t>
        </is>
      </c>
    </row>
    <row r="5964">
      <c r="B5964" s="18" t="inlineStr">
        <is>
          <t>contents|small|distance_to_river_km|11.81</t>
        </is>
      </c>
      <c r="C5964" s="18" t="inlineStr">
        <is>
          <t>contents</t>
        </is>
      </c>
      <c r="D5964" s="18" t="inlineStr">
        <is>
          <t>small</t>
        </is>
      </c>
      <c r="E5964" s="18" t="inlineStr">
        <is>
          <t>distance_to_river_km</t>
        </is>
      </c>
      <c r="F5964" s="18" t="inlineStr">
        <is>
          <t>spline value</t>
        </is>
      </c>
      <c r="G5964" s="18" t="n"/>
      <c r="H5964" s="33" t="n">
        <v>11.81</v>
      </c>
      <c r="I5964" s="33" t="n"/>
      <c r="J5964" s="33" t="n"/>
      <c r="K5964" s="34" t="n">
        <v>-0.1403436362151236</v>
      </c>
      <c r="L5964" s="35">
        <f>IF(ISNUMBER(K5964),EXP(K5964),"")</f>
        <v/>
      </c>
      <c r="M5964" s="18" t="inlineStr">
        <is>
          <t>every value from 0.01 to 30 in steps of 0.01</t>
        </is>
      </c>
      <c r="N5964" s="18" t="inlineStr">
        <is>
          <t>contents|small|distance_to_river_km</t>
        </is>
      </c>
    </row>
    <row r="5965">
      <c r="B5965" s="18" t="inlineStr">
        <is>
          <t>contents|small|distance_to_river_km|11.82</t>
        </is>
      </c>
      <c r="C5965" s="18" t="inlineStr">
        <is>
          <t>contents</t>
        </is>
      </c>
      <c r="D5965" s="18" t="inlineStr">
        <is>
          <t>small</t>
        </is>
      </c>
      <c r="E5965" s="18" t="inlineStr">
        <is>
          <t>distance_to_river_km</t>
        </is>
      </c>
      <c r="F5965" s="18" t="inlineStr">
        <is>
          <t>spline value</t>
        </is>
      </c>
      <c r="G5965" s="18" t="n"/>
      <c r="H5965" s="33" t="n">
        <v>11.82</v>
      </c>
      <c r="I5965" s="33" t="n"/>
      <c r="J5965" s="33" t="n"/>
      <c r="K5965" s="34" t="n">
        <v>-0.1406045388524397</v>
      </c>
      <c r="L5965" s="35">
        <f>IF(ISNUMBER(K5965),EXP(K5965),"")</f>
        <v/>
      </c>
      <c r="M5965" s="18" t="inlineStr">
        <is>
          <t>every value from 0.01 to 30 in steps of 0.01</t>
        </is>
      </c>
      <c r="N5965" s="18" t="inlineStr">
        <is>
          <t>contents|small|distance_to_river_km</t>
        </is>
      </c>
    </row>
    <row r="5966">
      <c r="B5966" s="18" t="inlineStr">
        <is>
          <t>contents|small|distance_to_river_km|11.83</t>
        </is>
      </c>
      <c r="C5966" s="18" t="inlineStr">
        <is>
          <t>contents</t>
        </is>
      </c>
      <c r="D5966" s="18" t="inlineStr">
        <is>
          <t>small</t>
        </is>
      </c>
      <c r="E5966" s="18" t="inlineStr">
        <is>
          <t>distance_to_river_km</t>
        </is>
      </c>
      <c r="F5966" s="18" t="inlineStr">
        <is>
          <t>spline value</t>
        </is>
      </c>
      <c r="G5966" s="18" t="n"/>
      <c r="H5966" s="33" t="n">
        <v>11.83</v>
      </c>
      <c r="I5966" s="33" t="n"/>
      <c r="J5966" s="33" t="n"/>
      <c r="K5966" s="34" t="n">
        <v>-0.1408655931022036</v>
      </c>
      <c r="L5966" s="35">
        <f>IF(ISNUMBER(K5966),EXP(K5966),"")</f>
        <v/>
      </c>
      <c r="M5966" s="18" t="inlineStr">
        <is>
          <t>every value from 0.01 to 30 in steps of 0.01</t>
        </is>
      </c>
      <c r="N5966" s="18" t="inlineStr">
        <is>
          <t>contents|small|distance_to_river_km</t>
        </is>
      </c>
    </row>
    <row r="5967">
      <c r="B5967" s="18" t="inlineStr">
        <is>
          <t>contents|small|distance_to_river_km|11.84</t>
        </is>
      </c>
      <c r="C5967" s="18" t="inlineStr">
        <is>
          <t>contents</t>
        </is>
      </c>
      <c r="D5967" s="18" t="inlineStr">
        <is>
          <t>small</t>
        </is>
      </c>
      <c r="E5967" s="18" t="inlineStr">
        <is>
          <t>distance_to_river_km</t>
        </is>
      </c>
      <c r="F5967" s="18" t="inlineStr">
        <is>
          <t>spline value</t>
        </is>
      </c>
      <c r="G5967" s="18" t="n"/>
      <c r="H5967" s="33" t="n">
        <v>11.84</v>
      </c>
      <c r="I5967" s="33" t="n"/>
      <c r="J5967" s="33" t="n"/>
      <c r="K5967" s="34" t="n">
        <v>-0.1411267986896398</v>
      </c>
      <c r="L5967" s="35">
        <f>IF(ISNUMBER(K5967),EXP(K5967),"")</f>
        <v/>
      </c>
      <c r="M5967" s="18" t="inlineStr">
        <is>
          <t>every value from 0.01 to 30 in steps of 0.01</t>
        </is>
      </c>
      <c r="N5967" s="18" t="inlineStr">
        <is>
          <t>contents|small|distance_to_river_km</t>
        </is>
      </c>
    </row>
    <row r="5968">
      <c r="B5968" s="18" t="inlineStr">
        <is>
          <t>contents|small|distance_to_river_km|11.85</t>
        </is>
      </c>
      <c r="C5968" s="18" t="inlineStr">
        <is>
          <t>contents</t>
        </is>
      </c>
      <c r="D5968" s="18" t="inlineStr">
        <is>
          <t>small</t>
        </is>
      </c>
      <c r="E5968" s="18" t="inlineStr">
        <is>
          <t>distance_to_river_km</t>
        </is>
      </c>
      <c r="F5968" s="18" t="inlineStr">
        <is>
          <t>spline value</t>
        </is>
      </c>
      <c r="G5968" s="18" t="n"/>
      <c r="H5968" s="33" t="n">
        <v>11.85</v>
      </c>
      <c r="I5968" s="33" t="n"/>
      <c r="J5968" s="33" t="n"/>
      <c r="K5968" s="34" t="n">
        <v>-0.1413881553399733</v>
      </c>
      <c r="L5968" s="35">
        <f>IF(ISNUMBER(K5968),EXP(K5968),"")</f>
        <v/>
      </c>
      <c r="M5968" s="18" t="inlineStr">
        <is>
          <t>every value from 0.01 to 30 in steps of 0.01</t>
        </is>
      </c>
      <c r="N5968" s="18" t="inlineStr">
        <is>
          <t>contents|small|distance_to_river_km</t>
        </is>
      </c>
    </row>
    <row r="5969">
      <c r="B5969" s="18" t="inlineStr">
        <is>
          <t>contents|small|distance_to_river_km|11.86</t>
        </is>
      </c>
      <c r="C5969" s="18" t="inlineStr">
        <is>
          <t>contents</t>
        </is>
      </c>
      <c r="D5969" s="18" t="inlineStr">
        <is>
          <t>small</t>
        </is>
      </c>
      <c r="E5969" s="18" t="inlineStr">
        <is>
          <t>distance_to_river_km</t>
        </is>
      </c>
      <c r="F5969" s="18" t="inlineStr">
        <is>
          <t>spline value</t>
        </is>
      </c>
      <c r="G5969" s="18" t="n"/>
      <c r="H5969" s="33" t="n">
        <v>11.86</v>
      </c>
      <c r="I5969" s="33" t="n"/>
      <c r="J5969" s="33" t="n"/>
      <c r="K5969" s="34" t="n">
        <v>-0.1416496627784288</v>
      </c>
      <c r="L5969" s="35">
        <f>IF(ISNUMBER(K5969),EXP(K5969),"")</f>
        <v/>
      </c>
      <c r="M5969" s="18" t="inlineStr">
        <is>
          <t>every value from 0.01 to 30 in steps of 0.01</t>
        </is>
      </c>
      <c r="N5969" s="18" t="inlineStr">
        <is>
          <t>contents|small|distance_to_river_km</t>
        </is>
      </c>
    </row>
    <row r="5970">
      <c r="B5970" s="18" t="inlineStr">
        <is>
          <t>contents|small|distance_to_river_km|11.87</t>
        </is>
      </c>
      <c r="C5970" s="18" t="inlineStr">
        <is>
          <t>contents</t>
        </is>
      </c>
      <c r="D5970" s="18" t="inlineStr">
        <is>
          <t>small</t>
        </is>
      </c>
      <c r="E5970" s="18" t="inlineStr">
        <is>
          <t>distance_to_river_km</t>
        </is>
      </c>
      <c r="F5970" s="18" t="inlineStr">
        <is>
          <t>spline value</t>
        </is>
      </c>
      <c r="G5970" s="18" t="n"/>
      <c r="H5970" s="33" t="n">
        <v>11.87</v>
      </c>
      <c r="I5970" s="33" t="n"/>
      <c r="J5970" s="33" t="n"/>
      <c r="K5970" s="34" t="n">
        <v>-0.1419113207302308</v>
      </c>
      <c r="L5970" s="35">
        <f>IF(ISNUMBER(K5970),EXP(K5970),"")</f>
        <v/>
      </c>
      <c r="M5970" s="18" t="inlineStr">
        <is>
          <t>every value from 0.01 to 30 in steps of 0.01</t>
        </is>
      </c>
      <c r="N5970" s="18" t="inlineStr">
        <is>
          <t>contents|small|distance_to_river_km</t>
        </is>
      </c>
    </row>
    <row r="5971">
      <c r="B5971" s="18" t="inlineStr">
        <is>
          <t>contents|small|distance_to_river_km|11.88</t>
        </is>
      </c>
      <c r="C5971" s="18" t="inlineStr">
        <is>
          <t>contents</t>
        </is>
      </c>
      <c r="D5971" s="18" t="inlineStr">
        <is>
          <t>small</t>
        </is>
      </c>
      <c r="E5971" s="18" t="inlineStr">
        <is>
          <t>distance_to_river_km</t>
        </is>
      </c>
      <c r="F5971" s="18" t="inlineStr">
        <is>
          <t>spline value</t>
        </is>
      </c>
      <c r="G5971" s="18" t="n"/>
      <c r="H5971" s="33" t="n">
        <v>11.88</v>
      </c>
      <c r="I5971" s="33" t="n"/>
      <c r="J5971" s="33" t="n"/>
      <c r="K5971" s="34" t="n">
        <v>-0.1421731289206043</v>
      </c>
      <c r="L5971" s="35">
        <f>IF(ISNUMBER(K5971),EXP(K5971),"")</f>
        <v/>
      </c>
      <c r="M5971" s="18" t="inlineStr">
        <is>
          <t>every value from 0.01 to 30 in steps of 0.01</t>
        </is>
      </c>
      <c r="N5971" s="18" t="inlineStr">
        <is>
          <t>contents|small|distance_to_river_km</t>
        </is>
      </c>
    </row>
    <row r="5972">
      <c r="B5972" s="18" t="inlineStr">
        <is>
          <t>contents|small|distance_to_river_km|11.89</t>
        </is>
      </c>
      <c r="C5972" s="18" t="inlineStr">
        <is>
          <t>contents</t>
        </is>
      </c>
      <c r="D5972" s="18" t="inlineStr">
        <is>
          <t>small</t>
        </is>
      </c>
      <c r="E5972" s="18" t="inlineStr">
        <is>
          <t>distance_to_river_km</t>
        </is>
      </c>
      <c r="F5972" s="18" t="inlineStr">
        <is>
          <t>spline value</t>
        </is>
      </c>
      <c r="G5972" s="18" t="n"/>
      <c r="H5972" s="33" t="n">
        <v>11.89</v>
      </c>
      <c r="I5972" s="33" t="n"/>
      <c r="J5972" s="33" t="n"/>
      <c r="K5972" s="34" t="n">
        <v>-0.1424350870747739</v>
      </c>
      <c r="L5972" s="35">
        <f>IF(ISNUMBER(K5972),EXP(K5972),"")</f>
        <v/>
      </c>
      <c r="M5972" s="18" t="inlineStr">
        <is>
          <t>every value from 0.01 to 30 in steps of 0.01</t>
        </is>
      </c>
      <c r="N5972" s="18" t="inlineStr">
        <is>
          <t>contents|small|distance_to_river_km</t>
        </is>
      </c>
    </row>
    <row r="5973">
      <c r="B5973" s="18" t="inlineStr">
        <is>
          <t>contents|small|distance_to_river_km|11.90</t>
        </is>
      </c>
      <c r="C5973" s="18" t="inlineStr">
        <is>
          <t>contents</t>
        </is>
      </c>
      <c r="D5973" s="18" t="inlineStr">
        <is>
          <t>small</t>
        </is>
      </c>
      <c r="E5973" s="18" t="inlineStr">
        <is>
          <t>distance_to_river_km</t>
        </is>
      </c>
      <c r="F5973" s="18" t="inlineStr">
        <is>
          <t>spline value</t>
        </is>
      </c>
      <c r="G5973" s="18" t="n"/>
      <c r="H5973" s="33" t="n">
        <v>11.9</v>
      </c>
      <c r="I5973" s="33" t="n"/>
      <c r="J5973" s="33" t="n"/>
      <c r="K5973" s="34" t="n">
        <v>-0.1426971949179643</v>
      </c>
      <c r="L5973" s="35">
        <f>IF(ISNUMBER(K5973),EXP(K5973),"")</f>
        <v/>
      </c>
      <c r="M5973" s="18" t="inlineStr">
        <is>
          <t>every value from 0.01 to 30 in steps of 0.01</t>
        </is>
      </c>
      <c r="N5973" s="18" t="inlineStr">
        <is>
          <t>contents|small|distance_to_river_km</t>
        </is>
      </c>
    </row>
    <row r="5974">
      <c r="B5974" s="18" t="inlineStr">
        <is>
          <t>contents|small|distance_to_river_km|11.91</t>
        </is>
      </c>
      <c r="C5974" s="18" t="inlineStr">
        <is>
          <t>contents</t>
        </is>
      </c>
      <c r="D5974" s="18" t="inlineStr">
        <is>
          <t>small</t>
        </is>
      </c>
      <c r="E5974" s="18" t="inlineStr">
        <is>
          <t>distance_to_river_km</t>
        </is>
      </c>
      <c r="F5974" s="18" t="inlineStr">
        <is>
          <t>spline value</t>
        </is>
      </c>
      <c r="G5974" s="18" t="n"/>
      <c r="H5974" s="33" t="n">
        <v>11.91</v>
      </c>
      <c r="I5974" s="33" t="n"/>
      <c r="J5974" s="33" t="n"/>
      <c r="K5974" s="34" t="n">
        <v>-0.1429594521754003</v>
      </c>
      <c r="L5974" s="35">
        <f>IF(ISNUMBER(K5974),EXP(K5974),"")</f>
        <v/>
      </c>
      <c r="M5974" s="18" t="inlineStr">
        <is>
          <t>every value from 0.01 to 30 in steps of 0.01</t>
        </is>
      </c>
      <c r="N5974" s="18" t="inlineStr">
        <is>
          <t>contents|small|distance_to_river_km</t>
        </is>
      </c>
    </row>
    <row r="5975">
      <c r="B5975" s="18" t="inlineStr">
        <is>
          <t>contents|small|distance_to_river_km|11.92</t>
        </is>
      </c>
      <c r="C5975" s="18" t="inlineStr">
        <is>
          <t>contents</t>
        </is>
      </c>
      <c r="D5975" s="18" t="inlineStr">
        <is>
          <t>small</t>
        </is>
      </c>
      <c r="E5975" s="18" t="inlineStr">
        <is>
          <t>distance_to_river_km</t>
        </is>
      </c>
      <c r="F5975" s="18" t="inlineStr">
        <is>
          <t>spline value</t>
        </is>
      </c>
      <c r="G5975" s="18" t="n"/>
      <c r="H5975" s="33" t="n">
        <v>11.92</v>
      </c>
      <c r="I5975" s="33" t="n"/>
      <c r="J5975" s="33" t="n"/>
      <c r="K5975" s="34" t="n">
        <v>-0.1432218585723065</v>
      </c>
      <c r="L5975" s="35">
        <f>IF(ISNUMBER(K5975),EXP(K5975),"")</f>
        <v/>
      </c>
      <c r="M5975" s="18" t="inlineStr">
        <is>
          <t>every value from 0.01 to 30 in steps of 0.01</t>
        </is>
      </c>
      <c r="N5975" s="18" t="inlineStr">
        <is>
          <t>contents|small|distance_to_river_km</t>
        </is>
      </c>
    </row>
    <row r="5976">
      <c r="B5976" s="18" t="inlineStr">
        <is>
          <t>contents|small|distance_to_river_km|11.93</t>
        </is>
      </c>
      <c r="C5976" s="18" t="inlineStr">
        <is>
          <t>contents</t>
        </is>
      </c>
      <c r="D5976" s="18" t="inlineStr">
        <is>
          <t>small</t>
        </is>
      </c>
      <c r="E5976" s="18" t="inlineStr">
        <is>
          <t>distance_to_river_km</t>
        </is>
      </c>
      <c r="F5976" s="18" t="inlineStr">
        <is>
          <t>spline value</t>
        </is>
      </c>
      <c r="G5976" s="18" t="n"/>
      <c r="H5976" s="33" t="n">
        <v>11.93</v>
      </c>
      <c r="I5976" s="33" t="n"/>
      <c r="J5976" s="33" t="n"/>
      <c r="K5976" s="34" t="n">
        <v>-0.1434844138339079</v>
      </c>
      <c r="L5976" s="35">
        <f>IF(ISNUMBER(K5976),EXP(K5976),"")</f>
        <v/>
      </c>
      <c r="M5976" s="18" t="inlineStr">
        <is>
          <t>every value from 0.01 to 30 in steps of 0.01</t>
        </is>
      </c>
      <c r="N5976" s="18" t="inlineStr">
        <is>
          <t>contents|small|distance_to_river_km</t>
        </is>
      </c>
    </row>
    <row r="5977">
      <c r="B5977" s="18" t="inlineStr">
        <is>
          <t>contents|small|distance_to_river_km|11.94</t>
        </is>
      </c>
      <c r="C5977" s="18" t="inlineStr">
        <is>
          <t>contents</t>
        </is>
      </c>
      <c r="D5977" s="18" t="inlineStr">
        <is>
          <t>small</t>
        </is>
      </c>
      <c r="E5977" s="18" t="inlineStr">
        <is>
          <t>distance_to_river_km</t>
        </is>
      </c>
      <c r="F5977" s="18" t="inlineStr">
        <is>
          <t>spline value</t>
        </is>
      </c>
      <c r="G5977" s="18" t="n"/>
      <c r="H5977" s="33" t="n">
        <v>11.94</v>
      </c>
      <c r="I5977" s="33" t="n"/>
      <c r="J5977" s="33" t="n"/>
      <c r="K5977" s="34" t="n">
        <v>-0.143747117685429</v>
      </c>
      <c r="L5977" s="35">
        <f>IF(ISNUMBER(K5977),EXP(K5977),"")</f>
        <v/>
      </c>
      <c r="M5977" s="18" t="inlineStr">
        <is>
          <t>every value from 0.01 to 30 in steps of 0.01</t>
        </is>
      </c>
      <c r="N5977" s="18" t="inlineStr">
        <is>
          <t>contents|small|distance_to_river_km</t>
        </is>
      </c>
    </row>
    <row r="5978">
      <c r="B5978" s="18" t="inlineStr">
        <is>
          <t>contents|small|distance_to_river_km|11.95</t>
        </is>
      </c>
      <c r="C5978" s="18" t="inlineStr">
        <is>
          <t>contents</t>
        </is>
      </c>
      <c r="D5978" s="18" t="inlineStr">
        <is>
          <t>small</t>
        </is>
      </c>
      <c r="E5978" s="18" t="inlineStr">
        <is>
          <t>distance_to_river_km</t>
        </is>
      </c>
      <c r="F5978" s="18" t="inlineStr">
        <is>
          <t>spline value</t>
        </is>
      </c>
      <c r="G5978" s="18" t="n"/>
      <c r="H5978" s="33" t="n">
        <v>11.95</v>
      </c>
      <c r="I5978" s="33" t="n"/>
      <c r="J5978" s="33" t="n"/>
      <c r="K5978" s="34" t="n">
        <v>-0.1440099698520945</v>
      </c>
      <c r="L5978" s="35">
        <f>IF(ISNUMBER(K5978),EXP(K5978),"")</f>
        <v/>
      </c>
      <c r="M5978" s="18" t="inlineStr">
        <is>
          <t>every value from 0.01 to 30 in steps of 0.01</t>
        </is>
      </c>
      <c r="N5978" s="18" t="inlineStr">
        <is>
          <t>contents|small|distance_to_river_km</t>
        </is>
      </c>
    </row>
    <row r="5979">
      <c r="B5979" s="18" t="inlineStr">
        <is>
          <t>contents|small|distance_to_river_km|11.96</t>
        </is>
      </c>
      <c r="C5979" s="18" t="inlineStr">
        <is>
          <t>contents</t>
        </is>
      </c>
      <c r="D5979" s="18" t="inlineStr">
        <is>
          <t>small</t>
        </is>
      </c>
      <c r="E5979" s="18" t="inlineStr">
        <is>
          <t>distance_to_river_km</t>
        </is>
      </c>
      <c r="F5979" s="18" t="inlineStr">
        <is>
          <t>spline value</t>
        </is>
      </c>
      <c r="G5979" s="18" t="n"/>
      <c r="H5979" s="33" t="n">
        <v>11.96</v>
      </c>
      <c r="I5979" s="33" t="n"/>
      <c r="J5979" s="33" t="n"/>
      <c r="K5979" s="34" t="n">
        <v>-0.1442729700591295</v>
      </c>
      <c r="L5979" s="35">
        <f>IF(ISNUMBER(K5979),EXP(K5979),"")</f>
        <v/>
      </c>
      <c r="M5979" s="18" t="inlineStr">
        <is>
          <t>every value from 0.01 to 30 in steps of 0.01</t>
        </is>
      </c>
      <c r="N5979" s="18" t="inlineStr">
        <is>
          <t>contents|small|distance_to_river_km</t>
        </is>
      </c>
    </row>
    <row r="5980">
      <c r="B5980" s="18" t="inlineStr">
        <is>
          <t>contents|small|distance_to_river_km|11.97</t>
        </is>
      </c>
      <c r="C5980" s="18" t="inlineStr">
        <is>
          <t>contents</t>
        </is>
      </c>
      <c r="D5980" s="18" t="inlineStr">
        <is>
          <t>small</t>
        </is>
      </c>
      <c r="E5980" s="18" t="inlineStr">
        <is>
          <t>distance_to_river_km</t>
        </is>
      </c>
      <c r="F5980" s="18" t="inlineStr">
        <is>
          <t>spline value</t>
        </is>
      </c>
      <c r="G5980" s="18" t="n"/>
      <c r="H5980" s="33" t="n">
        <v>11.97</v>
      </c>
      <c r="I5980" s="33" t="n"/>
      <c r="J5980" s="33" t="n"/>
      <c r="K5980" s="34" t="n">
        <v>-0.1445361180317583</v>
      </c>
      <c r="L5980" s="35">
        <f>IF(ISNUMBER(K5980),EXP(K5980),"")</f>
        <v/>
      </c>
      <c r="M5980" s="18" t="inlineStr">
        <is>
          <t>every value from 0.01 to 30 in steps of 0.01</t>
        </is>
      </c>
      <c r="N5980" s="18" t="inlineStr">
        <is>
          <t>contents|small|distance_to_river_km</t>
        </is>
      </c>
    </row>
    <row r="5981">
      <c r="B5981" s="18" t="inlineStr">
        <is>
          <t>contents|small|distance_to_river_km|11.98</t>
        </is>
      </c>
      <c r="C5981" s="18" t="inlineStr">
        <is>
          <t>contents</t>
        </is>
      </c>
      <c r="D5981" s="18" t="inlineStr">
        <is>
          <t>small</t>
        </is>
      </c>
      <c r="E5981" s="18" t="inlineStr">
        <is>
          <t>distance_to_river_km</t>
        </is>
      </c>
      <c r="F5981" s="18" t="inlineStr">
        <is>
          <t>spline value</t>
        </is>
      </c>
      <c r="G5981" s="18" t="n"/>
      <c r="H5981" s="33" t="n">
        <v>11.98</v>
      </c>
      <c r="I5981" s="33" t="n"/>
      <c r="J5981" s="33" t="n"/>
      <c r="K5981" s="34" t="n">
        <v>-0.1447994134952058</v>
      </c>
      <c r="L5981" s="35">
        <f>IF(ISNUMBER(K5981),EXP(K5981),"")</f>
        <v/>
      </c>
      <c r="M5981" s="18" t="inlineStr">
        <is>
          <t>every value from 0.01 to 30 in steps of 0.01</t>
        </is>
      </c>
      <c r="N5981" s="18" t="inlineStr">
        <is>
          <t>contents|small|distance_to_river_km</t>
        </is>
      </c>
    </row>
    <row r="5982">
      <c r="B5982" s="18" t="inlineStr">
        <is>
          <t>contents|small|distance_to_river_km|11.99</t>
        </is>
      </c>
      <c r="C5982" s="18" t="inlineStr">
        <is>
          <t>contents</t>
        </is>
      </c>
      <c r="D5982" s="18" t="inlineStr">
        <is>
          <t>small</t>
        </is>
      </c>
      <c r="E5982" s="18" t="inlineStr">
        <is>
          <t>distance_to_river_km</t>
        </is>
      </c>
      <c r="F5982" s="18" t="inlineStr">
        <is>
          <t>spline value</t>
        </is>
      </c>
      <c r="G5982" s="18" t="n"/>
      <c r="H5982" s="33" t="n">
        <v>11.99</v>
      </c>
      <c r="I5982" s="33" t="n"/>
      <c r="J5982" s="33" t="n"/>
      <c r="K5982" s="34" t="n">
        <v>-0.1450628561746967</v>
      </c>
      <c r="L5982" s="35">
        <f>IF(ISNUMBER(K5982),EXP(K5982),"")</f>
        <v/>
      </c>
      <c r="M5982" s="18" t="inlineStr">
        <is>
          <t>every value from 0.01 to 30 in steps of 0.01</t>
        </is>
      </c>
      <c r="N5982" s="18" t="inlineStr">
        <is>
          <t>contents|small|distance_to_river_km</t>
        </is>
      </c>
    </row>
    <row r="5983">
      <c r="B5983" s="18" t="inlineStr">
        <is>
          <t>contents|small|distance_to_river_km|12.00</t>
        </is>
      </c>
      <c r="C5983" s="18" t="inlineStr">
        <is>
          <t>contents</t>
        </is>
      </c>
      <c r="D5983" s="18" t="inlineStr">
        <is>
          <t>small</t>
        </is>
      </c>
      <c r="E5983" s="18" t="inlineStr">
        <is>
          <t>distance_to_river_km</t>
        </is>
      </c>
      <c r="F5983" s="18" t="inlineStr">
        <is>
          <t>spline value</t>
        </is>
      </c>
      <c r="G5983" s="18" t="n"/>
      <c r="H5983" s="33" t="n">
        <v>12</v>
      </c>
      <c r="I5983" s="33" t="n"/>
      <c r="J5983" s="33" t="n"/>
      <c r="K5983" s="34" t="n">
        <v>-0.1453264457954558</v>
      </c>
      <c r="L5983" s="35">
        <f>IF(ISNUMBER(K5983),EXP(K5983),"")</f>
        <v/>
      </c>
      <c r="M5983" s="18" t="inlineStr">
        <is>
          <t>every value from 0.01 to 30 in steps of 0.01</t>
        </is>
      </c>
      <c r="N5983" s="18" t="inlineStr">
        <is>
          <t>contents|small|distance_to_river_km</t>
        </is>
      </c>
    </row>
    <row r="5984">
      <c r="B5984" s="18" t="inlineStr">
        <is>
          <t>contents|small|distance_to_river_km|12.01</t>
        </is>
      </c>
      <c r="C5984" s="18" t="inlineStr">
        <is>
          <t>contents</t>
        </is>
      </c>
      <c r="D5984" s="18" t="inlineStr">
        <is>
          <t>small</t>
        </is>
      </c>
      <c r="E5984" s="18" t="inlineStr">
        <is>
          <t>distance_to_river_km</t>
        </is>
      </c>
      <c r="F5984" s="18" t="inlineStr">
        <is>
          <t>spline value</t>
        </is>
      </c>
      <c r="G5984" s="18" t="n"/>
      <c r="H5984" s="33" t="n">
        <v>12.01</v>
      </c>
      <c r="I5984" s="33" t="n"/>
      <c r="J5984" s="33" t="n"/>
      <c r="K5984" s="34" t="n">
        <v>-0.1455901820827078</v>
      </c>
      <c r="L5984" s="35">
        <f>IF(ISNUMBER(K5984),EXP(K5984),"")</f>
        <v/>
      </c>
      <c r="M5984" s="18" t="inlineStr">
        <is>
          <t>every value from 0.01 to 30 in steps of 0.01</t>
        </is>
      </c>
      <c r="N5984" s="18" t="inlineStr">
        <is>
          <t>contents|small|distance_to_river_km</t>
        </is>
      </c>
    </row>
    <row r="5985">
      <c r="B5985" s="18" t="inlineStr">
        <is>
          <t>contents|small|distance_to_river_km|12.02</t>
        </is>
      </c>
      <c r="C5985" s="18" t="inlineStr">
        <is>
          <t>contents</t>
        </is>
      </c>
      <c r="D5985" s="18" t="inlineStr">
        <is>
          <t>small</t>
        </is>
      </c>
      <c r="E5985" s="18" t="inlineStr">
        <is>
          <t>distance_to_river_km</t>
        </is>
      </c>
      <c r="F5985" s="18" t="inlineStr">
        <is>
          <t>spline value</t>
        </is>
      </c>
      <c r="G5985" s="18" t="n"/>
      <c r="H5985" s="33" t="n">
        <v>12.02</v>
      </c>
      <c r="I5985" s="33" t="n"/>
      <c r="J5985" s="33" t="n"/>
      <c r="K5985" s="34" t="n">
        <v>-0.1458540647616774</v>
      </c>
      <c r="L5985" s="35">
        <f>IF(ISNUMBER(K5985),EXP(K5985),"")</f>
        <v/>
      </c>
      <c r="M5985" s="18" t="inlineStr">
        <is>
          <t>every value from 0.01 to 30 in steps of 0.01</t>
        </is>
      </c>
      <c r="N5985" s="18" t="inlineStr">
        <is>
          <t>contents|small|distance_to_river_km</t>
        </is>
      </c>
    </row>
    <row r="5986">
      <c r="B5986" s="18" t="inlineStr">
        <is>
          <t>contents|small|distance_to_river_km|12.03</t>
        </is>
      </c>
      <c r="C5986" s="18" t="inlineStr">
        <is>
          <t>contents</t>
        </is>
      </c>
      <c r="D5986" s="18" t="inlineStr">
        <is>
          <t>small</t>
        </is>
      </c>
      <c r="E5986" s="18" t="inlineStr">
        <is>
          <t>distance_to_river_km</t>
        </is>
      </c>
      <c r="F5986" s="18" t="inlineStr">
        <is>
          <t>spline value</t>
        </is>
      </c>
      <c r="G5986" s="18" t="n"/>
      <c r="H5986" s="33" t="n">
        <v>12.03</v>
      </c>
      <c r="I5986" s="33" t="n"/>
      <c r="J5986" s="33" t="n"/>
      <c r="K5986" s="34" t="n">
        <v>-0.1461180935575893</v>
      </c>
      <c r="L5986" s="35">
        <f>IF(ISNUMBER(K5986),EXP(K5986),"")</f>
        <v/>
      </c>
      <c r="M5986" s="18" t="inlineStr">
        <is>
          <t>every value from 0.01 to 30 in steps of 0.01</t>
        </is>
      </c>
      <c r="N5986" s="18" t="inlineStr">
        <is>
          <t>contents|small|distance_to_river_km</t>
        </is>
      </c>
    </row>
    <row r="5987">
      <c r="B5987" s="18" t="inlineStr">
        <is>
          <t>contents|small|distance_to_river_km|12.04</t>
        </is>
      </c>
      <c r="C5987" s="18" t="inlineStr">
        <is>
          <t>contents</t>
        </is>
      </c>
      <c r="D5987" s="18" t="inlineStr">
        <is>
          <t>small</t>
        </is>
      </c>
      <c r="E5987" s="18" t="inlineStr">
        <is>
          <t>distance_to_river_km</t>
        </is>
      </c>
      <c r="F5987" s="18" t="inlineStr">
        <is>
          <t>spline value</t>
        </is>
      </c>
      <c r="G5987" s="18" t="n"/>
      <c r="H5987" s="33" t="n">
        <v>12.04</v>
      </c>
      <c r="I5987" s="33" t="n"/>
      <c r="J5987" s="33" t="n"/>
      <c r="K5987" s="34" t="n">
        <v>-0.1463822681956684</v>
      </c>
      <c r="L5987" s="35">
        <f>IF(ISNUMBER(K5987),EXP(K5987),"")</f>
        <v/>
      </c>
      <c r="M5987" s="18" t="inlineStr">
        <is>
          <t>every value from 0.01 to 30 in steps of 0.01</t>
        </is>
      </c>
      <c r="N5987" s="18" t="inlineStr">
        <is>
          <t>contents|small|distance_to_river_km</t>
        </is>
      </c>
    </row>
    <row r="5988">
      <c r="B5988" s="18" t="inlineStr">
        <is>
          <t>contents|small|distance_to_river_km|12.05</t>
        </is>
      </c>
      <c r="C5988" s="18" t="inlineStr">
        <is>
          <t>contents</t>
        </is>
      </c>
      <c r="D5988" s="18" t="inlineStr">
        <is>
          <t>small</t>
        </is>
      </c>
      <c r="E5988" s="18" t="inlineStr">
        <is>
          <t>distance_to_river_km</t>
        </is>
      </c>
      <c r="F5988" s="18" t="inlineStr">
        <is>
          <t>spline value</t>
        </is>
      </c>
      <c r="G5988" s="18" t="n"/>
      <c r="H5988" s="33" t="n">
        <v>12.05</v>
      </c>
      <c r="I5988" s="33" t="n"/>
      <c r="J5988" s="33" t="n"/>
      <c r="K5988" s="34" t="n">
        <v>-0.1466465884011394</v>
      </c>
      <c r="L5988" s="35">
        <f>IF(ISNUMBER(K5988),EXP(K5988),"")</f>
        <v/>
      </c>
      <c r="M5988" s="18" t="inlineStr">
        <is>
          <t>every value from 0.01 to 30 in steps of 0.01</t>
        </is>
      </c>
      <c r="N5988" s="18" t="inlineStr">
        <is>
          <t>contents|small|distance_to_river_km</t>
        </is>
      </c>
    </row>
    <row r="5989">
      <c r="B5989" s="18" t="inlineStr">
        <is>
          <t>contents|small|distance_to_river_km|12.06</t>
        </is>
      </c>
      <c r="C5989" s="18" t="inlineStr">
        <is>
          <t>contents</t>
        </is>
      </c>
      <c r="D5989" s="18" t="inlineStr">
        <is>
          <t>small</t>
        </is>
      </c>
      <c r="E5989" s="18" t="inlineStr">
        <is>
          <t>distance_to_river_km</t>
        </is>
      </c>
      <c r="F5989" s="18" t="inlineStr">
        <is>
          <t>spline value</t>
        </is>
      </c>
      <c r="G5989" s="18" t="n"/>
      <c r="H5989" s="33" t="n">
        <v>12.06</v>
      </c>
      <c r="I5989" s="33" t="n"/>
      <c r="J5989" s="33" t="n"/>
      <c r="K5989" s="34" t="n">
        <v>-0.1469110538992268</v>
      </c>
      <c r="L5989" s="35">
        <f>IF(ISNUMBER(K5989),EXP(K5989),"")</f>
        <v/>
      </c>
      <c r="M5989" s="18" t="inlineStr">
        <is>
          <t>every value from 0.01 to 30 in steps of 0.01</t>
        </is>
      </c>
      <c r="N5989" s="18" t="inlineStr">
        <is>
          <t>contents|small|distance_to_river_km</t>
        </is>
      </c>
    </row>
    <row r="5990">
      <c r="B5990" s="18" t="inlineStr">
        <is>
          <t>contents|small|distance_to_river_km|12.07</t>
        </is>
      </c>
      <c r="C5990" s="18" t="inlineStr">
        <is>
          <t>contents</t>
        </is>
      </c>
      <c r="D5990" s="18" t="inlineStr">
        <is>
          <t>small</t>
        </is>
      </c>
      <c r="E5990" s="18" t="inlineStr">
        <is>
          <t>distance_to_river_km</t>
        </is>
      </c>
      <c r="F5990" s="18" t="inlineStr">
        <is>
          <t>spline value</t>
        </is>
      </c>
      <c r="G5990" s="18" t="n"/>
      <c r="H5990" s="33" t="n">
        <v>12.07</v>
      </c>
      <c r="I5990" s="33" t="n"/>
      <c r="J5990" s="33" t="n"/>
      <c r="K5990" s="34" t="n">
        <v>-0.1471756644151555</v>
      </c>
      <c r="L5990" s="35">
        <f>IF(ISNUMBER(K5990),EXP(K5990),"")</f>
        <v/>
      </c>
      <c r="M5990" s="18" t="inlineStr">
        <is>
          <t>every value from 0.01 to 30 in steps of 0.01</t>
        </is>
      </c>
      <c r="N5990" s="18" t="inlineStr">
        <is>
          <t>contents|small|distance_to_river_km</t>
        </is>
      </c>
    </row>
    <row r="5991">
      <c r="B5991" s="18" t="inlineStr">
        <is>
          <t>contents|small|distance_to_river_km|12.08</t>
        </is>
      </c>
      <c r="C5991" s="18" t="inlineStr">
        <is>
          <t>contents</t>
        </is>
      </c>
      <c r="D5991" s="18" t="inlineStr">
        <is>
          <t>small</t>
        </is>
      </c>
      <c r="E5991" s="18" t="inlineStr">
        <is>
          <t>distance_to_river_km</t>
        </is>
      </c>
      <c r="F5991" s="18" t="inlineStr">
        <is>
          <t>spline value</t>
        </is>
      </c>
      <c r="G5991" s="18" t="n"/>
      <c r="H5991" s="33" t="n">
        <v>12.08</v>
      </c>
      <c r="I5991" s="33" t="n"/>
      <c r="J5991" s="33" t="n"/>
      <c r="K5991" s="34" t="n">
        <v>-0.1474404196741502</v>
      </c>
      <c r="L5991" s="35">
        <f>IF(ISNUMBER(K5991),EXP(K5991),"")</f>
        <v/>
      </c>
      <c r="M5991" s="18" t="inlineStr">
        <is>
          <t>every value from 0.01 to 30 in steps of 0.01</t>
        </is>
      </c>
      <c r="N5991" s="18" t="inlineStr">
        <is>
          <t>contents|small|distance_to_river_km</t>
        </is>
      </c>
    </row>
    <row r="5992">
      <c r="B5992" s="18" t="inlineStr">
        <is>
          <t>contents|small|distance_to_river_km|12.09</t>
        </is>
      </c>
      <c r="C5992" s="18" t="inlineStr">
        <is>
          <t>contents</t>
        </is>
      </c>
      <c r="D5992" s="18" t="inlineStr">
        <is>
          <t>small</t>
        </is>
      </c>
      <c r="E5992" s="18" t="inlineStr">
        <is>
          <t>distance_to_river_km</t>
        </is>
      </c>
      <c r="F5992" s="18" t="inlineStr">
        <is>
          <t>spline value</t>
        </is>
      </c>
      <c r="G5992" s="18" t="n"/>
      <c r="H5992" s="33" t="n">
        <v>12.09</v>
      </c>
      <c r="I5992" s="33" t="n"/>
      <c r="J5992" s="33" t="n"/>
      <c r="K5992" s="34" t="n">
        <v>-0.1477053194014357</v>
      </c>
      <c r="L5992" s="35">
        <f>IF(ISNUMBER(K5992),EXP(K5992),"")</f>
        <v/>
      </c>
      <c r="M5992" s="18" t="inlineStr">
        <is>
          <t>every value from 0.01 to 30 in steps of 0.01</t>
        </is>
      </c>
      <c r="N5992" s="18" t="inlineStr">
        <is>
          <t>contents|small|distance_to_river_km</t>
        </is>
      </c>
    </row>
    <row r="5993">
      <c r="B5993" s="18" t="inlineStr">
        <is>
          <t>contents|small|distance_to_river_km|12.10</t>
        </is>
      </c>
      <c r="C5993" s="18" t="inlineStr">
        <is>
          <t>contents</t>
        </is>
      </c>
      <c r="D5993" s="18" t="inlineStr">
        <is>
          <t>small</t>
        </is>
      </c>
      <c r="E5993" s="18" t="inlineStr">
        <is>
          <t>distance_to_river_km</t>
        </is>
      </c>
      <c r="F5993" s="18" t="inlineStr">
        <is>
          <t>spline value</t>
        </is>
      </c>
      <c r="G5993" s="18" t="n"/>
      <c r="H5993" s="33" t="n">
        <v>12.1</v>
      </c>
      <c r="I5993" s="33" t="n"/>
      <c r="J5993" s="33" t="n"/>
      <c r="K5993" s="34" t="n">
        <v>-0.1479703633222367</v>
      </c>
      <c r="L5993" s="35">
        <f>IF(ISNUMBER(K5993),EXP(K5993),"")</f>
        <v/>
      </c>
      <c r="M5993" s="18" t="inlineStr">
        <is>
          <t>every value from 0.01 to 30 in steps of 0.01</t>
        </is>
      </c>
      <c r="N5993" s="18" t="inlineStr">
        <is>
          <t>contents|small|distance_to_river_km</t>
        </is>
      </c>
    </row>
    <row r="5994">
      <c r="B5994" s="18" t="inlineStr">
        <is>
          <t>contents|small|distance_to_river_km|12.11</t>
        </is>
      </c>
      <c r="C5994" s="18" t="inlineStr">
        <is>
          <t>contents</t>
        </is>
      </c>
      <c r="D5994" s="18" t="inlineStr">
        <is>
          <t>small</t>
        </is>
      </c>
      <c r="E5994" s="18" t="inlineStr">
        <is>
          <t>distance_to_river_km</t>
        </is>
      </c>
      <c r="F5994" s="18" t="inlineStr">
        <is>
          <t>spline value</t>
        </is>
      </c>
      <c r="G5994" s="18" t="n"/>
      <c r="H5994" s="33" t="n">
        <v>12.11</v>
      </c>
      <c r="I5994" s="33" t="n"/>
      <c r="J5994" s="33" t="n"/>
      <c r="K5994" s="34" t="n">
        <v>-0.1482355511617778</v>
      </c>
      <c r="L5994" s="35">
        <f>IF(ISNUMBER(K5994),EXP(K5994),"")</f>
        <v/>
      </c>
      <c r="M5994" s="18" t="inlineStr">
        <is>
          <t>every value from 0.01 to 30 in steps of 0.01</t>
        </is>
      </c>
      <c r="N5994" s="18" t="inlineStr">
        <is>
          <t>contents|small|distance_to_river_km</t>
        </is>
      </c>
    </row>
    <row r="5995">
      <c r="B5995" s="18" t="inlineStr">
        <is>
          <t>contents|small|distance_to_river_km|12.12</t>
        </is>
      </c>
      <c r="C5995" s="18" t="inlineStr">
        <is>
          <t>contents</t>
        </is>
      </c>
      <c r="D5995" s="18" t="inlineStr">
        <is>
          <t>small</t>
        </is>
      </c>
      <c r="E5995" s="18" t="inlineStr">
        <is>
          <t>distance_to_river_km</t>
        </is>
      </c>
      <c r="F5995" s="18" t="inlineStr">
        <is>
          <t>spline value</t>
        </is>
      </c>
      <c r="G5995" s="18" t="n"/>
      <c r="H5995" s="33" t="n">
        <v>12.12</v>
      </c>
      <c r="I5995" s="33" t="n"/>
      <c r="J5995" s="33" t="n"/>
      <c r="K5995" s="34" t="n">
        <v>-0.1485008826452839</v>
      </c>
      <c r="L5995" s="35">
        <f>IF(ISNUMBER(K5995),EXP(K5995),"")</f>
        <v/>
      </c>
      <c r="M5995" s="18" t="inlineStr">
        <is>
          <t>every value from 0.01 to 30 in steps of 0.01</t>
        </is>
      </c>
      <c r="N5995" s="18" t="inlineStr">
        <is>
          <t>contents|small|distance_to_river_km</t>
        </is>
      </c>
    </row>
    <row r="5996">
      <c r="B5996" s="18" t="inlineStr">
        <is>
          <t>contents|small|distance_to_river_km|12.13</t>
        </is>
      </c>
      <c r="C5996" s="18" t="inlineStr">
        <is>
          <t>contents</t>
        </is>
      </c>
      <c r="D5996" s="18" t="inlineStr">
        <is>
          <t>small</t>
        </is>
      </c>
      <c r="E5996" s="18" t="inlineStr">
        <is>
          <t>distance_to_river_km</t>
        </is>
      </c>
      <c r="F5996" s="18" t="inlineStr">
        <is>
          <t>spline value</t>
        </is>
      </c>
      <c r="G5996" s="18" t="n"/>
      <c r="H5996" s="33" t="n">
        <v>12.13</v>
      </c>
      <c r="I5996" s="33" t="n"/>
      <c r="J5996" s="33" t="n"/>
      <c r="K5996" s="34" t="n">
        <v>-0.1487663574979798</v>
      </c>
      <c r="L5996" s="35">
        <f>IF(ISNUMBER(K5996),EXP(K5996),"")</f>
        <v/>
      </c>
      <c r="M5996" s="18" t="inlineStr">
        <is>
          <t>every value from 0.01 to 30 in steps of 0.01</t>
        </is>
      </c>
      <c r="N5996" s="18" t="inlineStr">
        <is>
          <t>contents|small|distance_to_river_km</t>
        </is>
      </c>
    </row>
    <row r="5997">
      <c r="B5997" s="18" t="inlineStr">
        <is>
          <t>contents|small|distance_to_river_km|12.14</t>
        </is>
      </c>
      <c r="C5997" s="18" t="inlineStr">
        <is>
          <t>contents</t>
        </is>
      </c>
      <c r="D5997" s="18" t="inlineStr">
        <is>
          <t>small</t>
        </is>
      </c>
      <c r="E5997" s="18" t="inlineStr">
        <is>
          <t>distance_to_river_km</t>
        </is>
      </c>
      <c r="F5997" s="18" t="inlineStr">
        <is>
          <t>spline value</t>
        </is>
      </c>
      <c r="G5997" s="18" t="n"/>
      <c r="H5997" s="33" t="n">
        <v>12.14</v>
      </c>
      <c r="I5997" s="33" t="n"/>
      <c r="J5997" s="33" t="n"/>
      <c r="K5997" s="34" t="n">
        <v>-0.14903197544509</v>
      </c>
      <c r="L5997" s="35">
        <f>IF(ISNUMBER(K5997),EXP(K5997),"")</f>
        <v/>
      </c>
      <c r="M5997" s="18" t="inlineStr">
        <is>
          <t>every value from 0.01 to 30 in steps of 0.01</t>
        </is>
      </c>
      <c r="N5997" s="18" t="inlineStr">
        <is>
          <t>contents|small|distance_to_river_km</t>
        </is>
      </c>
    </row>
    <row r="5998">
      <c r="B5998" s="18" t="inlineStr">
        <is>
          <t>contents|small|distance_to_river_km|12.15</t>
        </is>
      </c>
      <c r="C5998" s="18" t="inlineStr">
        <is>
          <t>contents</t>
        </is>
      </c>
      <c r="D5998" s="18" t="inlineStr">
        <is>
          <t>small</t>
        </is>
      </c>
      <c r="E5998" s="18" t="inlineStr">
        <is>
          <t>distance_to_river_km</t>
        </is>
      </c>
      <c r="F5998" s="18" t="inlineStr">
        <is>
          <t>spline value</t>
        </is>
      </c>
      <c r="G5998" s="18" t="n"/>
      <c r="H5998" s="33" t="n">
        <v>12.15</v>
      </c>
      <c r="I5998" s="33" t="n"/>
      <c r="J5998" s="33" t="n"/>
      <c r="K5998" s="34" t="n">
        <v>-0.1492977362118393</v>
      </c>
      <c r="L5998" s="35">
        <f>IF(ISNUMBER(K5998),EXP(K5998),"")</f>
        <v/>
      </c>
      <c r="M5998" s="18" t="inlineStr">
        <is>
          <t>every value from 0.01 to 30 in steps of 0.01</t>
        </is>
      </c>
      <c r="N5998" s="18" t="inlineStr">
        <is>
          <t>contents|small|distance_to_river_km</t>
        </is>
      </c>
    </row>
    <row r="5999">
      <c r="B5999" s="18" t="inlineStr">
        <is>
          <t>contents|small|distance_to_river_km|12.16</t>
        </is>
      </c>
      <c r="C5999" s="18" t="inlineStr">
        <is>
          <t>contents</t>
        </is>
      </c>
      <c r="D5999" s="18" t="inlineStr">
        <is>
          <t>small</t>
        </is>
      </c>
      <c r="E5999" s="18" t="inlineStr">
        <is>
          <t>distance_to_river_km</t>
        </is>
      </c>
      <c r="F5999" s="18" t="inlineStr">
        <is>
          <t>spline value</t>
        </is>
      </c>
      <c r="G5999" s="18" t="n"/>
      <c r="H5999" s="33" t="n">
        <v>12.16</v>
      </c>
      <c r="I5999" s="33" t="n"/>
      <c r="J5999" s="33" t="n"/>
      <c r="K5999" s="34" t="n">
        <v>-0.1495636395234525</v>
      </c>
      <c r="L5999" s="35">
        <f>IF(ISNUMBER(K5999),EXP(K5999),"")</f>
        <v/>
      </c>
      <c r="M5999" s="18" t="inlineStr">
        <is>
          <t>every value from 0.01 to 30 in steps of 0.01</t>
        </is>
      </c>
      <c r="N5999" s="18" t="inlineStr">
        <is>
          <t>contents|small|distance_to_river_km</t>
        </is>
      </c>
    </row>
    <row r="6000">
      <c r="B6000" s="18" t="inlineStr">
        <is>
          <t>contents|small|distance_to_river_km|12.17</t>
        </is>
      </c>
      <c r="C6000" s="18" t="inlineStr">
        <is>
          <t>contents</t>
        </is>
      </c>
      <c r="D6000" s="18" t="inlineStr">
        <is>
          <t>small</t>
        </is>
      </c>
      <c r="E6000" s="18" t="inlineStr">
        <is>
          <t>distance_to_river_km</t>
        </is>
      </c>
      <c r="F6000" s="18" t="inlineStr">
        <is>
          <t>spline value</t>
        </is>
      </c>
      <c r="G6000" s="18" t="n"/>
      <c r="H6000" s="33" t="n">
        <v>12.17</v>
      </c>
      <c r="I6000" s="33" t="n"/>
      <c r="J6000" s="33" t="n"/>
      <c r="K6000" s="34" t="n">
        <v>-0.1498296851051543</v>
      </c>
      <c r="L6000" s="35">
        <f>IF(ISNUMBER(K6000),EXP(K6000),"")</f>
        <v/>
      </c>
      <c r="M6000" s="18" t="inlineStr">
        <is>
          <t>every value from 0.01 to 30 in steps of 0.01</t>
        </is>
      </c>
      <c r="N6000" s="18" t="inlineStr">
        <is>
          <t>contents|small|distance_to_river_km</t>
        </is>
      </c>
    </row>
    <row r="6001">
      <c r="B6001" s="18" t="inlineStr">
        <is>
          <t>contents|small|distance_to_river_km|12.18</t>
        </is>
      </c>
      <c r="C6001" s="18" t="inlineStr">
        <is>
          <t>contents</t>
        </is>
      </c>
      <c r="D6001" s="18" t="inlineStr">
        <is>
          <t>small</t>
        </is>
      </c>
      <c r="E6001" s="18" t="inlineStr">
        <is>
          <t>distance_to_river_km</t>
        </is>
      </c>
      <c r="F6001" s="18" t="inlineStr">
        <is>
          <t>spline value</t>
        </is>
      </c>
      <c r="G6001" s="18" t="n"/>
      <c r="H6001" s="33" t="n">
        <v>12.18</v>
      </c>
      <c r="I6001" s="33" t="n"/>
      <c r="J6001" s="33" t="n"/>
      <c r="K6001" s="34" t="n">
        <v>-0.1500958726821695</v>
      </c>
      <c r="L6001" s="35">
        <f>IF(ISNUMBER(K6001),EXP(K6001),"")</f>
        <v/>
      </c>
      <c r="M6001" s="18" t="inlineStr">
        <is>
          <t>every value from 0.01 to 30 in steps of 0.01</t>
        </is>
      </c>
      <c r="N6001" s="18" t="inlineStr">
        <is>
          <t>contents|small|distance_to_river_km</t>
        </is>
      </c>
    </row>
    <row r="6002">
      <c r="B6002" s="18" t="inlineStr">
        <is>
          <t>contents|small|distance_to_river_km|12.19</t>
        </is>
      </c>
      <c r="C6002" s="18" t="inlineStr">
        <is>
          <t>contents</t>
        </is>
      </c>
      <c r="D6002" s="18" t="inlineStr">
        <is>
          <t>small</t>
        </is>
      </c>
      <c r="E6002" s="18" t="inlineStr">
        <is>
          <t>distance_to_river_km</t>
        </is>
      </c>
      <c r="F6002" s="18" t="inlineStr">
        <is>
          <t>spline value</t>
        </is>
      </c>
      <c r="G6002" s="18" t="n"/>
      <c r="H6002" s="33" t="n">
        <v>12.19</v>
      </c>
      <c r="I6002" s="33" t="n"/>
      <c r="J6002" s="33" t="n"/>
      <c r="K6002" s="34" t="n">
        <v>-0.1503622019797227</v>
      </c>
      <c r="L6002" s="35">
        <f>IF(ISNUMBER(K6002),EXP(K6002),"")</f>
        <v/>
      </c>
      <c r="M6002" s="18" t="inlineStr">
        <is>
          <t>every value from 0.01 to 30 in steps of 0.01</t>
        </is>
      </c>
      <c r="N6002" s="18" t="inlineStr">
        <is>
          <t>contents|small|distance_to_river_km</t>
        </is>
      </c>
    </row>
    <row r="6003">
      <c r="B6003" s="18" t="inlineStr">
        <is>
          <t>contents|small|distance_to_river_km|12.20</t>
        </is>
      </c>
      <c r="C6003" s="18" t="inlineStr">
        <is>
          <t>contents</t>
        </is>
      </c>
      <c r="D6003" s="18" t="inlineStr">
        <is>
          <t>small</t>
        </is>
      </c>
      <c r="E6003" s="18" t="inlineStr">
        <is>
          <t>distance_to_river_km</t>
        </is>
      </c>
      <c r="F6003" s="18" t="inlineStr">
        <is>
          <t>spline value</t>
        </is>
      </c>
      <c r="G6003" s="18" t="n"/>
      <c r="H6003" s="33" t="n">
        <v>12.2</v>
      </c>
      <c r="I6003" s="33" t="n"/>
      <c r="J6003" s="33" t="n"/>
      <c r="K6003" s="34" t="n">
        <v>-0.1506286727230387</v>
      </c>
      <c r="L6003" s="35">
        <f>IF(ISNUMBER(K6003),EXP(K6003),"")</f>
        <v/>
      </c>
      <c r="M6003" s="18" t="inlineStr">
        <is>
          <t>every value from 0.01 to 30 in steps of 0.01</t>
        </is>
      </c>
      <c r="N6003" s="18" t="inlineStr">
        <is>
          <t>contents|small|distance_to_river_km</t>
        </is>
      </c>
    </row>
    <row r="6004">
      <c r="B6004" s="18" t="inlineStr">
        <is>
          <t>contents|small|distance_to_river_km|12.21</t>
        </is>
      </c>
      <c r="C6004" s="18" t="inlineStr">
        <is>
          <t>contents</t>
        </is>
      </c>
      <c r="D6004" s="18" t="inlineStr">
        <is>
          <t>small</t>
        </is>
      </c>
      <c r="E6004" s="18" t="inlineStr">
        <is>
          <t>distance_to_river_km</t>
        </is>
      </c>
      <c r="F6004" s="18" t="inlineStr">
        <is>
          <t>spline value</t>
        </is>
      </c>
      <c r="G6004" s="18" t="n"/>
      <c r="H6004" s="33" t="n">
        <v>12.21</v>
      </c>
      <c r="I6004" s="33" t="n"/>
      <c r="J6004" s="33" t="n"/>
      <c r="K6004" s="34" t="n">
        <v>-0.1508952846373422</v>
      </c>
      <c r="L6004" s="35">
        <f>IF(ISNUMBER(K6004),EXP(K6004),"")</f>
        <v/>
      </c>
      <c r="M6004" s="18" t="inlineStr">
        <is>
          <t>every value from 0.01 to 30 in steps of 0.01</t>
        </is>
      </c>
      <c r="N6004" s="18" t="inlineStr">
        <is>
          <t>contents|small|distance_to_river_km</t>
        </is>
      </c>
    </row>
    <row r="6005">
      <c r="B6005" s="18" t="inlineStr">
        <is>
          <t>contents|small|distance_to_river_km|12.22</t>
        </is>
      </c>
      <c r="C6005" s="18" t="inlineStr">
        <is>
          <t>contents</t>
        </is>
      </c>
      <c r="D6005" s="18" t="inlineStr">
        <is>
          <t>small</t>
        </is>
      </c>
      <c r="E6005" s="18" t="inlineStr">
        <is>
          <t>distance_to_river_km</t>
        </is>
      </c>
      <c r="F6005" s="18" t="inlineStr">
        <is>
          <t>spline value</t>
        </is>
      </c>
      <c r="G6005" s="18" t="n"/>
      <c r="H6005" s="33" t="n">
        <v>12.22</v>
      </c>
      <c r="I6005" s="33" t="n"/>
      <c r="J6005" s="33" t="n"/>
      <c r="K6005" s="34" t="n">
        <v>-0.151162037447858</v>
      </c>
      <c r="L6005" s="35">
        <f>IF(ISNUMBER(K6005),EXP(K6005),"")</f>
        <v/>
      </c>
      <c r="M6005" s="18" t="inlineStr">
        <is>
          <t>every value from 0.01 to 30 in steps of 0.01</t>
        </is>
      </c>
      <c r="N6005" s="18" t="inlineStr">
        <is>
          <t>contents|small|distance_to_river_km</t>
        </is>
      </c>
    </row>
    <row r="6006">
      <c r="B6006" s="18" t="inlineStr">
        <is>
          <t>contents|small|distance_to_river_km|12.23</t>
        </is>
      </c>
      <c r="C6006" s="18" t="inlineStr">
        <is>
          <t>contents</t>
        </is>
      </c>
      <c r="D6006" s="18" t="inlineStr">
        <is>
          <t>small</t>
        </is>
      </c>
      <c r="E6006" s="18" t="inlineStr">
        <is>
          <t>distance_to_river_km</t>
        </is>
      </c>
      <c r="F6006" s="18" t="inlineStr">
        <is>
          <t>spline value</t>
        </is>
      </c>
      <c r="G6006" s="18" t="n"/>
      <c r="H6006" s="33" t="n">
        <v>12.23</v>
      </c>
      <c r="I6006" s="33" t="n"/>
      <c r="J6006" s="33" t="n"/>
      <c r="K6006" s="34" t="n">
        <v>-0.1514289308798108</v>
      </c>
      <c r="L6006" s="35">
        <f>IF(ISNUMBER(K6006),EXP(K6006),"")</f>
        <v/>
      </c>
      <c r="M6006" s="18" t="inlineStr">
        <is>
          <t>every value from 0.01 to 30 in steps of 0.01</t>
        </is>
      </c>
      <c r="N6006" s="18" t="inlineStr">
        <is>
          <t>contents|small|distance_to_river_km</t>
        </is>
      </c>
    </row>
    <row r="6007">
      <c r="B6007" s="18" t="inlineStr">
        <is>
          <t>contents|small|distance_to_river_km|12.24</t>
        </is>
      </c>
      <c r="C6007" s="18" t="inlineStr">
        <is>
          <t>contents</t>
        </is>
      </c>
      <c r="D6007" s="18" t="inlineStr">
        <is>
          <t>small</t>
        </is>
      </c>
      <c r="E6007" s="18" t="inlineStr">
        <is>
          <t>distance_to_river_km</t>
        </is>
      </c>
      <c r="F6007" s="18" t="inlineStr">
        <is>
          <t>spline value</t>
        </is>
      </c>
      <c r="G6007" s="18" t="n"/>
      <c r="H6007" s="33" t="n">
        <v>12.24</v>
      </c>
      <c r="I6007" s="33" t="n"/>
      <c r="J6007" s="33" t="n"/>
      <c r="K6007" s="34" t="n">
        <v>-0.1516959646584253</v>
      </c>
      <c r="L6007" s="35">
        <f>IF(ISNUMBER(K6007),EXP(K6007),"")</f>
        <v/>
      </c>
      <c r="M6007" s="18" t="inlineStr">
        <is>
          <t>every value from 0.01 to 30 in steps of 0.01</t>
        </is>
      </c>
      <c r="N6007" s="18" t="inlineStr">
        <is>
          <t>contents|small|distance_to_river_km</t>
        </is>
      </c>
    </row>
    <row r="6008">
      <c r="B6008" s="18" t="inlineStr">
        <is>
          <t>contents|small|distance_to_river_km|12.25</t>
        </is>
      </c>
      <c r="C6008" s="18" t="inlineStr">
        <is>
          <t>contents</t>
        </is>
      </c>
      <c r="D6008" s="18" t="inlineStr">
        <is>
          <t>small</t>
        </is>
      </c>
      <c r="E6008" s="18" t="inlineStr">
        <is>
          <t>distance_to_river_km</t>
        </is>
      </c>
      <c r="F6008" s="18" t="inlineStr">
        <is>
          <t>spline value</t>
        </is>
      </c>
      <c r="G6008" s="18" t="n"/>
      <c r="H6008" s="33" t="n">
        <v>12.25</v>
      </c>
      <c r="I6008" s="33" t="n"/>
      <c r="J6008" s="33" t="n"/>
      <c r="K6008" s="34" t="n">
        <v>-0.1519631385089263</v>
      </c>
      <c r="L6008" s="35">
        <f>IF(ISNUMBER(K6008),EXP(K6008),"")</f>
        <v/>
      </c>
      <c r="M6008" s="18" t="inlineStr">
        <is>
          <t>every value from 0.01 to 30 in steps of 0.01</t>
        </is>
      </c>
      <c r="N6008" s="18" t="inlineStr">
        <is>
          <t>contents|small|distance_to_river_km</t>
        </is>
      </c>
    </row>
    <row r="6009">
      <c r="B6009" s="18" t="inlineStr">
        <is>
          <t>contents|small|distance_to_river_km|12.26</t>
        </is>
      </c>
      <c r="C6009" s="18" t="inlineStr">
        <is>
          <t>contents</t>
        </is>
      </c>
      <c r="D6009" s="18" t="inlineStr">
        <is>
          <t>small</t>
        </is>
      </c>
      <c r="E6009" s="18" t="inlineStr">
        <is>
          <t>distance_to_river_km</t>
        </is>
      </c>
      <c r="F6009" s="18" t="inlineStr">
        <is>
          <t>spline value</t>
        </is>
      </c>
      <c r="G6009" s="18" t="n"/>
      <c r="H6009" s="33" t="n">
        <v>12.26</v>
      </c>
      <c r="I6009" s="33" t="n"/>
      <c r="J6009" s="33" t="n"/>
      <c r="K6009" s="34" t="n">
        <v>-0.1522304521565384</v>
      </c>
      <c r="L6009" s="35">
        <f>IF(ISNUMBER(K6009),EXP(K6009),"")</f>
        <v/>
      </c>
      <c r="M6009" s="18" t="inlineStr">
        <is>
          <t>every value from 0.01 to 30 in steps of 0.01</t>
        </is>
      </c>
      <c r="N6009" s="18" t="inlineStr">
        <is>
          <t>contents|small|distance_to_river_km</t>
        </is>
      </c>
    </row>
    <row r="6010">
      <c r="B6010" s="18" t="inlineStr">
        <is>
          <t>contents|small|distance_to_river_km|12.27</t>
        </is>
      </c>
      <c r="C6010" s="18" t="inlineStr">
        <is>
          <t>contents</t>
        </is>
      </c>
      <c r="D6010" s="18" t="inlineStr">
        <is>
          <t>small</t>
        </is>
      </c>
      <c r="E6010" s="18" t="inlineStr">
        <is>
          <t>distance_to_river_km</t>
        </is>
      </c>
      <c r="F6010" s="18" t="inlineStr">
        <is>
          <t>spline value</t>
        </is>
      </c>
      <c r="G6010" s="18" t="n"/>
      <c r="H6010" s="33" t="n">
        <v>12.27</v>
      </c>
      <c r="I6010" s="33" t="n"/>
      <c r="J6010" s="33" t="n"/>
      <c r="K6010" s="34" t="n">
        <v>-0.1524979053264864</v>
      </c>
      <c r="L6010" s="35">
        <f>IF(ISNUMBER(K6010),EXP(K6010),"")</f>
        <v/>
      </c>
      <c r="M6010" s="18" t="inlineStr">
        <is>
          <t>every value from 0.01 to 30 in steps of 0.01</t>
        </is>
      </c>
      <c r="N6010" s="18" t="inlineStr">
        <is>
          <t>contents|small|distance_to_river_km</t>
        </is>
      </c>
    </row>
    <row r="6011">
      <c r="B6011" s="18" t="inlineStr">
        <is>
          <t>contents|small|distance_to_river_km|12.28</t>
        </is>
      </c>
      <c r="C6011" s="18" t="inlineStr">
        <is>
          <t>contents</t>
        </is>
      </c>
      <c r="D6011" s="18" t="inlineStr">
        <is>
          <t>small</t>
        </is>
      </c>
      <c r="E6011" s="18" t="inlineStr">
        <is>
          <t>distance_to_river_km</t>
        </is>
      </c>
      <c r="F6011" s="18" t="inlineStr">
        <is>
          <t>spline value</t>
        </is>
      </c>
      <c r="G6011" s="18" t="n"/>
      <c r="H6011" s="33" t="n">
        <v>12.28</v>
      </c>
      <c r="I6011" s="33" t="n"/>
      <c r="J6011" s="33" t="n"/>
      <c r="K6011" s="34" t="n">
        <v>-0.1527654977439952</v>
      </c>
      <c r="L6011" s="35">
        <f>IF(ISNUMBER(K6011),EXP(K6011),"")</f>
        <v/>
      </c>
      <c r="M6011" s="18" t="inlineStr">
        <is>
          <t>every value from 0.01 to 30 in steps of 0.01</t>
        </is>
      </c>
      <c r="N6011" s="18" t="inlineStr">
        <is>
          <t>contents|small|distance_to_river_km</t>
        </is>
      </c>
    </row>
    <row r="6012">
      <c r="B6012" s="18" t="inlineStr">
        <is>
          <t>contents|small|distance_to_river_km|12.29</t>
        </is>
      </c>
      <c r="C6012" s="18" t="inlineStr">
        <is>
          <t>contents</t>
        </is>
      </c>
      <c r="D6012" s="18" t="inlineStr">
        <is>
          <t>small</t>
        </is>
      </c>
      <c r="E6012" s="18" t="inlineStr">
        <is>
          <t>distance_to_river_km</t>
        </is>
      </c>
      <c r="F6012" s="18" t="inlineStr">
        <is>
          <t>spline value</t>
        </is>
      </c>
      <c r="G6012" s="18" t="n"/>
      <c r="H6012" s="33" t="n">
        <v>12.29</v>
      </c>
      <c r="I6012" s="33" t="n"/>
      <c r="J6012" s="33" t="n"/>
      <c r="K6012" s="34" t="n">
        <v>-0.1530332291342892</v>
      </c>
      <c r="L6012" s="35">
        <f>IF(ISNUMBER(K6012),EXP(K6012),"")</f>
        <v/>
      </c>
      <c r="M6012" s="18" t="inlineStr">
        <is>
          <t>every value from 0.01 to 30 in steps of 0.01</t>
        </is>
      </c>
      <c r="N6012" s="18" t="inlineStr">
        <is>
          <t>contents|small|distance_to_river_km</t>
        </is>
      </c>
    </row>
    <row r="6013">
      <c r="B6013" s="18" t="inlineStr">
        <is>
          <t>contents|small|distance_to_river_km|12.30</t>
        </is>
      </c>
      <c r="C6013" s="18" t="inlineStr">
        <is>
          <t>contents</t>
        </is>
      </c>
      <c r="D6013" s="18" t="inlineStr">
        <is>
          <t>small</t>
        </is>
      </c>
      <c r="E6013" s="18" t="inlineStr">
        <is>
          <t>distance_to_river_km</t>
        </is>
      </c>
      <c r="F6013" s="18" t="inlineStr">
        <is>
          <t>spline value</t>
        </is>
      </c>
      <c r="G6013" s="18" t="n"/>
      <c r="H6013" s="33" t="n">
        <v>12.3</v>
      </c>
      <c r="I6013" s="33" t="n"/>
      <c r="J6013" s="33" t="n"/>
      <c r="K6013" s="34" t="n">
        <v>-0.1533010992225935</v>
      </c>
      <c r="L6013" s="35">
        <f>IF(ISNUMBER(K6013),EXP(K6013),"")</f>
        <v/>
      </c>
      <c r="M6013" s="18" t="inlineStr">
        <is>
          <t>every value from 0.01 to 30 in steps of 0.01</t>
        </is>
      </c>
      <c r="N6013" s="18" t="inlineStr">
        <is>
          <t>contents|small|distance_to_river_km</t>
        </is>
      </c>
    </row>
    <row r="6014">
      <c r="B6014" s="18" t="inlineStr">
        <is>
          <t>contents|small|distance_to_river_km|12.31</t>
        </is>
      </c>
      <c r="C6014" s="18" t="inlineStr">
        <is>
          <t>contents</t>
        </is>
      </c>
      <c r="D6014" s="18" t="inlineStr">
        <is>
          <t>small</t>
        </is>
      </c>
      <c r="E6014" s="18" t="inlineStr">
        <is>
          <t>distance_to_river_km</t>
        </is>
      </c>
      <c r="F6014" s="18" t="inlineStr">
        <is>
          <t>spline value</t>
        </is>
      </c>
      <c r="G6014" s="18" t="n"/>
      <c r="H6014" s="33" t="n">
        <v>12.31</v>
      </c>
      <c r="I6014" s="33" t="n"/>
      <c r="J6014" s="33" t="n"/>
      <c r="K6014" s="34" t="n">
        <v>-0.1535691077341325</v>
      </c>
      <c r="L6014" s="35">
        <f>IF(ISNUMBER(K6014),EXP(K6014),"")</f>
        <v/>
      </c>
      <c r="M6014" s="18" t="inlineStr">
        <is>
          <t>every value from 0.01 to 30 in steps of 0.01</t>
        </is>
      </c>
      <c r="N6014" s="18" t="inlineStr">
        <is>
          <t>contents|small|distance_to_river_km</t>
        </is>
      </c>
    </row>
    <row r="6015">
      <c r="B6015" s="18" t="inlineStr">
        <is>
          <t>contents|small|distance_to_river_km|12.32</t>
        </is>
      </c>
      <c r="C6015" s="18" t="inlineStr">
        <is>
          <t>contents</t>
        </is>
      </c>
      <c r="D6015" s="18" t="inlineStr">
        <is>
          <t>small</t>
        </is>
      </c>
      <c r="E6015" s="18" t="inlineStr">
        <is>
          <t>distance_to_river_km</t>
        </is>
      </c>
      <c r="F6015" s="18" t="inlineStr">
        <is>
          <t>spline value</t>
        </is>
      </c>
      <c r="G6015" s="18" t="n"/>
      <c r="H6015" s="33" t="n">
        <v>12.32</v>
      </c>
      <c r="I6015" s="33" t="n"/>
      <c r="J6015" s="33" t="n"/>
      <c r="K6015" s="34" t="n">
        <v>-0.1538372543941312</v>
      </c>
      <c r="L6015" s="35">
        <f>IF(ISNUMBER(K6015),EXP(K6015),"")</f>
        <v/>
      </c>
      <c r="M6015" s="18" t="inlineStr">
        <is>
          <t>every value from 0.01 to 30 in steps of 0.01</t>
        </is>
      </c>
      <c r="N6015" s="18" t="inlineStr">
        <is>
          <t>contents|small|distance_to_river_km</t>
        </is>
      </c>
    </row>
    <row r="6016">
      <c r="B6016" s="18" t="inlineStr">
        <is>
          <t>contents|small|distance_to_river_km|12.33</t>
        </is>
      </c>
      <c r="C6016" s="18" t="inlineStr">
        <is>
          <t>contents</t>
        </is>
      </c>
      <c r="D6016" s="18" t="inlineStr">
        <is>
          <t>small</t>
        </is>
      </c>
      <c r="E6016" s="18" t="inlineStr">
        <is>
          <t>distance_to_river_km</t>
        </is>
      </c>
      <c r="F6016" s="18" t="inlineStr">
        <is>
          <t>spline value</t>
        </is>
      </c>
      <c r="G6016" s="18" t="n"/>
      <c r="H6016" s="33" t="n">
        <v>12.33</v>
      </c>
      <c r="I6016" s="33" t="n"/>
      <c r="J6016" s="33" t="n"/>
      <c r="K6016" s="34" t="n">
        <v>-0.1541055389278141</v>
      </c>
      <c r="L6016" s="35">
        <f>IF(ISNUMBER(K6016),EXP(K6016),"")</f>
        <v/>
      </c>
      <c r="M6016" s="18" t="inlineStr">
        <is>
          <t>every value from 0.01 to 30 in steps of 0.01</t>
        </is>
      </c>
      <c r="N6016" s="18" t="inlineStr">
        <is>
          <t>contents|small|distance_to_river_km</t>
        </is>
      </c>
    </row>
    <row r="6017">
      <c r="B6017" s="18" t="inlineStr">
        <is>
          <t>contents|small|distance_to_river_km|12.34</t>
        </is>
      </c>
      <c r="C6017" s="18" t="inlineStr">
        <is>
          <t>contents</t>
        </is>
      </c>
      <c r="D6017" s="18" t="inlineStr">
        <is>
          <t>small</t>
        </is>
      </c>
      <c r="E6017" s="18" t="inlineStr">
        <is>
          <t>distance_to_river_km</t>
        </is>
      </c>
      <c r="F6017" s="18" t="inlineStr">
        <is>
          <t>spline value</t>
        </is>
      </c>
      <c r="G6017" s="18" t="n"/>
      <c r="H6017" s="33" t="n">
        <v>12.34</v>
      </c>
      <c r="I6017" s="33" t="n"/>
      <c r="J6017" s="33" t="n"/>
      <c r="K6017" s="34" t="n">
        <v>-0.1543739610604061</v>
      </c>
      <c r="L6017" s="35">
        <f>IF(ISNUMBER(K6017),EXP(K6017),"")</f>
        <v/>
      </c>
      <c r="M6017" s="18" t="inlineStr">
        <is>
          <t>every value from 0.01 to 30 in steps of 0.01</t>
        </is>
      </c>
      <c r="N6017" s="18" t="inlineStr">
        <is>
          <t>contents|small|distance_to_river_km</t>
        </is>
      </c>
    </row>
    <row r="6018">
      <c r="B6018" s="18" t="inlineStr">
        <is>
          <t>contents|small|distance_to_river_km|12.35</t>
        </is>
      </c>
      <c r="C6018" s="18" t="inlineStr">
        <is>
          <t>contents</t>
        </is>
      </c>
      <c r="D6018" s="18" t="inlineStr">
        <is>
          <t>small</t>
        </is>
      </c>
      <c r="E6018" s="18" t="inlineStr">
        <is>
          <t>distance_to_river_km</t>
        </is>
      </c>
      <c r="F6018" s="18" t="inlineStr">
        <is>
          <t>spline value</t>
        </is>
      </c>
      <c r="G6018" s="18" t="n"/>
      <c r="H6018" s="33" t="n">
        <v>12.35</v>
      </c>
      <c r="I6018" s="33" t="n"/>
      <c r="J6018" s="33" t="n"/>
      <c r="K6018" s="34" t="n">
        <v>-0.1546425205171319</v>
      </c>
      <c r="L6018" s="35">
        <f>IF(ISNUMBER(K6018),EXP(K6018),"")</f>
        <v/>
      </c>
      <c r="M6018" s="18" t="inlineStr">
        <is>
          <t>every value from 0.01 to 30 in steps of 0.01</t>
        </is>
      </c>
      <c r="N6018" s="18" t="inlineStr">
        <is>
          <t>contents|small|distance_to_river_km</t>
        </is>
      </c>
    </row>
    <row r="6019">
      <c r="B6019" s="18" t="inlineStr">
        <is>
          <t>contents|small|distance_to_river_km|12.36</t>
        </is>
      </c>
      <c r="C6019" s="18" t="inlineStr">
        <is>
          <t>contents</t>
        </is>
      </c>
      <c r="D6019" s="18" t="inlineStr">
        <is>
          <t>small</t>
        </is>
      </c>
      <c r="E6019" s="18" t="inlineStr">
        <is>
          <t>distance_to_river_km</t>
        </is>
      </c>
      <c r="F6019" s="18" t="inlineStr">
        <is>
          <t>spline value</t>
        </is>
      </c>
      <c r="G6019" s="18" t="n"/>
      <c r="H6019" s="33" t="n">
        <v>12.36</v>
      </c>
      <c r="I6019" s="33" t="n"/>
      <c r="J6019" s="33" t="n"/>
      <c r="K6019" s="34" t="n">
        <v>-0.1549112170232161</v>
      </c>
      <c r="L6019" s="35">
        <f>IF(ISNUMBER(K6019),EXP(K6019),"")</f>
        <v/>
      </c>
      <c r="M6019" s="18" t="inlineStr">
        <is>
          <t>every value from 0.01 to 30 in steps of 0.01</t>
        </is>
      </c>
      <c r="N6019" s="18" t="inlineStr">
        <is>
          <t>contents|small|distance_to_river_km</t>
        </is>
      </c>
    </row>
    <row r="6020">
      <c r="B6020" s="18" t="inlineStr">
        <is>
          <t>contents|small|distance_to_river_km|12.37</t>
        </is>
      </c>
      <c r="C6020" s="18" t="inlineStr">
        <is>
          <t>contents</t>
        </is>
      </c>
      <c r="D6020" s="18" t="inlineStr">
        <is>
          <t>small</t>
        </is>
      </c>
      <c r="E6020" s="18" t="inlineStr">
        <is>
          <t>distance_to_river_km</t>
        </is>
      </c>
      <c r="F6020" s="18" t="inlineStr">
        <is>
          <t>spline value</t>
        </is>
      </c>
      <c r="G6020" s="18" t="n"/>
      <c r="H6020" s="33" t="n">
        <v>12.37</v>
      </c>
      <c r="I6020" s="33" t="n"/>
      <c r="J6020" s="33" t="n"/>
      <c r="K6020" s="34" t="n">
        <v>-0.1551800503038837</v>
      </c>
      <c r="L6020" s="35">
        <f>IF(ISNUMBER(K6020),EXP(K6020),"")</f>
        <v/>
      </c>
      <c r="M6020" s="18" t="inlineStr">
        <is>
          <t>every value from 0.01 to 30 in steps of 0.01</t>
        </is>
      </c>
      <c r="N6020" s="18" t="inlineStr">
        <is>
          <t>contents|small|distance_to_river_km</t>
        </is>
      </c>
    </row>
    <row r="6021">
      <c r="B6021" s="18" t="inlineStr">
        <is>
          <t>contents|small|distance_to_river_km|12.38</t>
        </is>
      </c>
      <c r="C6021" s="18" t="inlineStr">
        <is>
          <t>contents</t>
        </is>
      </c>
      <c r="D6021" s="18" t="inlineStr">
        <is>
          <t>small</t>
        </is>
      </c>
      <c r="E6021" s="18" t="inlineStr">
        <is>
          <t>distance_to_river_km</t>
        </is>
      </c>
      <c r="F6021" s="18" t="inlineStr">
        <is>
          <t>spline value</t>
        </is>
      </c>
      <c r="G6021" s="18" t="n"/>
      <c r="H6021" s="33" t="n">
        <v>12.38</v>
      </c>
      <c r="I6021" s="33" t="n"/>
      <c r="J6021" s="33" t="n"/>
      <c r="K6021" s="34" t="n">
        <v>-0.1554490200843591</v>
      </c>
      <c r="L6021" s="35">
        <f>IF(ISNUMBER(K6021),EXP(K6021),"")</f>
        <v/>
      </c>
      <c r="M6021" s="18" t="inlineStr">
        <is>
          <t>every value from 0.01 to 30 in steps of 0.01</t>
        </is>
      </c>
      <c r="N6021" s="18" t="inlineStr">
        <is>
          <t>contents|small|distance_to_river_km</t>
        </is>
      </c>
    </row>
    <row r="6022">
      <c r="B6022" s="18" t="inlineStr">
        <is>
          <t>contents|small|distance_to_river_km|12.39</t>
        </is>
      </c>
      <c r="C6022" s="18" t="inlineStr">
        <is>
          <t>contents</t>
        </is>
      </c>
      <c r="D6022" s="18" t="inlineStr">
        <is>
          <t>small</t>
        </is>
      </c>
      <c r="E6022" s="18" t="inlineStr">
        <is>
          <t>distance_to_river_km</t>
        </is>
      </c>
      <c r="F6022" s="18" t="inlineStr">
        <is>
          <t>spline value</t>
        </is>
      </c>
      <c r="G6022" s="18" t="n"/>
      <c r="H6022" s="33" t="n">
        <v>12.39</v>
      </c>
      <c r="I6022" s="33" t="n"/>
      <c r="J6022" s="33" t="n"/>
      <c r="K6022" s="34" t="n">
        <v>-0.1557181260898673</v>
      </c>
      <c r="L6022" s="35">
        <f>IF(ISNUMBER(K6022),EXP(K6022),"")</f>
        <v/>
      </c>
      <c r="M6022" s="18" t="inlineStr">
        <is>
          <t>every value from 0.01 to 30 in steps of 0.01</t>
        </is>
      </c>
      <c r="N6022" s="18" t="inlineStr">
        <is>
          <t>contents|small|distance_to_river_km</t>
        </is>
      </c>
    </row>
    <row r="6023">
      <c r="B6023" s="18" t="inlineStr">
        <is>
          <t>contents|small|distance_to_river_km|12.40</t>
        </is>
      </c>
      <c r="C6023" s="18" t="inlineStr">
        <is>
          <t>contents</t>
        </is>
      </c>
      <c r="D6023" s="18" t="inlineStr">
        <is>
          <t>small</t>
        </is>
      </c>
      <c r="E6023" s="18" t="inlineStr">
        <is>
          <t>distance_to_river_km</t>
        </is>
      </c>
      <c r="F6023" s="18" t="inlineStr">
        <is>
          <t>spline value</t>
        </is>
      </c>
      <c r="G6023" s="18" t="n"/>
      <c r="H6023" s="33" t="n">
        <v>12.4</v>
      </c>
      <c r="I6023" s="33" t="n"/>
      <c r="J6023" s="33" t="n"/>
      <c r="K6023" s="34" t="n">
        <v>-0.1559873680456329</v>
      </c>
      <c r="L6023" s="35">
        <f>IF(ISNUMBER(K6023),EXP(K6023),"")</f>
        <v/>
      </c>
      <c r="M6023" s="18" t="inlineStr">
        <is>
          <t>every value from 0.01 to 30 in steps of 0.01</t>
        </is>
      </c>
      <c r="N6023" s="18" t="inlineStr">
        <is>
          <t>contents|small|distance_to_river_km</t>
        </is>
      </c>
    </row>
    <row r="6024">
      <c r="B6024" s="18" t="inlineStr">
        <is>
          <t>contents|small|distance_to_river_km|12.41</t>
        </is>
      </c>
      <c r="C6024" s="18" t="inlineStr">
        <is>
          <t>contents</t>
        </is>
      </c>
      <c r="D6024" s="18" t="inlineStr">
        <is>
          <t>small</t>
        </is>
      </c>
      <c r="E6024" s="18" t="inlineStr">
        <is>
          <t>distance_to_river_km</t>
        </is>
      </c>
      <c r="F6024" s="18" t="inlineStr">
        <is>
          <t>spline value</t>
        </is>
      </c>
      <c r="G6024" s="18" t="n"/>
      <c r="H6024" s="33" t="n">
        <v>12.41</v>
      </c>
      <c r="I6024" s="33" t="n"/>
      <c r="J6024" s="33" t="n"/>
      <c r="K6024" s="34" t="n">
        <v>-0.1562567456768806</v>
      </c>
      <c r="L6024" s="35">
        <f>IF(ISNUMBER(K6024),EXP(K6024),"")</f>
        <v/>
      </c>
      <c r="M6024" s="18" t="inlineStr">
        <is>
          <t>every value from 0.01 to 30 in steps of 0.01</t>
        </is>
      </c>
      <c r="N6024" s="18" t="inlineStr">
        <is>
          <t>contents|small|distance_to_river_km</t>
        </is>
      </c>
    </row>
    <row r="6025">
      <c r="B6025" s="18" t="inlineStr">
        <is>
          <t>contents|small|distance_to_river_km|12.42</t>
        </is>
      </c>
      <c r="C6025" s="18" t="inlineStr">
        <is>
          <t>contents</t>
        </is>
      </c>
      <c r="D6025" s="18" t="inlineStr">
        <is>
          <t>small</t>
        </is>
      </c>
      <c r="E6025" s="18" t="inlineStr">
        <is>
          <t>distance_to_river_km</t>
        </is>
      </c>
      <c r="F6025" s="18" t="inlineStr">
        <is>
          <t>spline value</t>
        </is>
      </c>
      <c r="G6025" s="18" t="n"/>
      <c r="H6025" s="33" t="n">
        <v>12.42</v>
      </c>
      <c r="I6025" s="33" t="n"/>
      <c r="J6025" s="33" t="n"/>
      <c r="K6025" s="34" t="n">
        <v>-0.1565262587088353</v>
      </c>
      <c r="L6025" s="35">
        <f>IF(ISNUMBER(K6025),EXP(K6025),"")</f>
        <v/>
      </c>
      <c r="M6025" s="18" t="inlineStr">
        <is>
          <t>every value from 0.01 to 30 in steps of 0.01</t>
        </is>
      </c>
      <c r="N6025" s="18" t="inlineStr">
        <is>
          <t>contents|small|distance_to_river_km</t>
        </is>
      </c>
    </row>
    <row r="6026">
      <c r="B6026" s="18" t="inlineStr">
        <is>
          <t>contents|small|distance_to_river_km|12.43</t>
        </is>
      </c>
      <c r="C6026" s="18" t="inlineStr">
        <is>
          <t>contents</t>
        </is>
      </c>
      <c r="D6026" s="18" t="inlineStr">
        <is>
          <t>small</t>
        </is>
      </c>
      <c r="E6026" s="18" t="inlineStr">
        <is>
          <t>distance_to_river_km</t>
        </is>
      </c>
      <c r="F6026" s="18" t="inlineStr">
        <is>
          <t>spline value</t>
        </is>
      </c>
      <c r="G6026" s="18" t="n"/>
      <c r="H6026" s="33" t="n">
        <v>12.43</v>
      </c>
      <c r="I6026" s="33" t="n"/>
      <c r="J6026" s="33" t="n"/>
      <c r="K6026" s="34" t="n">
        <v>-0.1567959068667215</v>
      </c>
      <c r="L6026" s="35">
        <f>IF(ISNUMBER(K6026),EXP(K6026),"")</f>
        <v/>
      </c>
      <c r="M6026" s="18" t="inlineStr">
        <is>
          <t>every value from 0.01 to 30 in steps of 0.01</t>
        </is>
      </c>
      <c r="N6026" s="18" t="inlineStr">
        <is>
          <t>contents|small|distance_to_river_km</t>
        </is>
      </c>
    </row>
    <row r="6027">
      <c r="B6027" s="18" t="inlineStr">
        <is>
          <t>contents|small|distance_to_river_km|12.44</t>
        </is>
      </c>
      <c r="C6027" s="18" t="inlineStr">
        <is>
          <t>contents</t>
        </is>
      </c>
      <c r="D6027" s="18" t="inlineStr">
        <is>
          <t>small</t>
        </is>
      </c>
      <c r="E6027" s="18" t="inlineStr">
        <is>
          <t>distance_to_river_km</t>
        </is>
      </c>
      <c r="F6027" s="18" t="inlineStr">
        <is>
          <t>spline value</t>
        </is>
      </c>
      <c r="G6027" s="18" t="n"/>
      <c r="H6027" s="33" t="n">
        <v>12.44</v>
      </c>
      <c r="I6027" s="33" t="n"/>
      <c r="J6027" s="33" t="n"/>
      <c r="K6027" s="34" t="n">
        <v>-0.1570656898757642</v>
      </c>
      <c r="L6027" s="35">
        <f>IF(ISNUMBER(K6027),EXP(K6027),"")</f>
        <v/>
      </c>
      <c r="M6027" s="18" t="inlineStr">
        <is>
          <t>every value from 0.01 to 30 in steps of 0.01</t>
        </is>
      </c>
      <c r="N6027" s="18" t="inlineStr">
        <is>
          <t>contents|small|distance_to_river_km</t>
        </is>
      </c>
    </row>
    <row r="6028">
      <c r="B6028" s="18" t="inlineStr">
        <is>
          <t>contents|small|distance_to_river_km|12.45</t>
        </is>
      </c>
      <c r="C6028" s="18" t="inlineStr">
        <is>
          <t>contents</t>
        </is>
      </c>
      <c r="D6028" s="18" t="inlineStr">
        <is>
          <t>small</t>
        </is>
      </c>
      <c r="E6028" s="18" t="inlineStr">
        <is>
          <t>distance_to_river_km</t>
        </is>
      </c>
      <c r="F6028" s="18" t="inlineStr">
        <is>
          <t>spline value</t>
        </is>
      </c>
      <c r="G6028" s="18" t="n"/>
      <c r="H6028" s="33" t="n">
        <v>12.45</v>
      </c>
      <c r="I6028" s="33" t="n"/>
      <c r="J6028" s="33" t="n"/>
      <c r="K6028" s="34" t="n">
        <v>-0.1573356074611879</v>
      </c>
      <c r="L6028" s="35">
        <f>IF(ISNUMBER(K6028),EXP(K6028),"")</f>
        <v/>
      </c>
      <c r="M6028" s="18" t="inlineStr">
        <is>
          <t>every value from 0.01 to 30 in steps of 0.01</t>
        </is>
      </c>
      <c r="N6028" s="18" t="inlineStr">
        <is>
          <t>contents|small|distance_to_river_km</t>
        </is>
      </c>
    </row>
    <row r="6029">
      <c r="B6029" s="18" t="inlineStr">
        <is>
          <t>contents|small|distance_to_river_km|12.46</t>
        </is>
      </c>
      <c r="C6029" s="18" t="inlineStr">
        <is>
          <t>contents</t>
        </is>
      </c>
      <c r="D6029" s="18" t="inlineStr">
        <is>
          <t>small</t>
        </is>
      </c>
      <c r="E6029" s="18" t="inlineStr">
        <is>
          <t>distance_to_river_km</t>
        </is>
      </c>
      <c r="F6029" s="18" t="inlineStr">
        <is>
          <t>spline value</t>
        </is>
      </c>
      <c r="G6029" s="18" t="n"/>
      <c r="H6029" s="33" t="n">
        <v>12.46</v>
      </c>
      <c r="I6029" s="33" t="n"/>
      <c r="J6029" s="33" t="n"/>
      <c r="K6029" s="34" t="n">
        <v>-0.1576056593482175</v>
      </c>
      <c r="L6029" s="35">
        <f>IF(ISNUMBER(K6029),EXP(K6029),"")</f>
        <v/>
      </c>
      <c r="M6029" s="18" t="inlineStr">
        <is>
          <t>every value from 0.01 to 30 in steps of 0.01</t>
        </is>
      </c>
      <c r="N6029" s="18" t="inlineStr">
        <is>
          <t>contents|small|distance_to_river_km</t>
        </is>
      </c>
    </row>
    <row r="6030">
      <c r="B6030" s="18" t="inlineStr">
        <is>
          <t>contents|small|distance_to_river_km|12.47</t>
        </is>
      </c>
      <c r="C6030" s="18" t="inlineStr">
        <is>
          <t>contents</t>
        </is>
      </c>
      <c r="D6030" s="18" t="inlineStr">
        <is>
          <t>small</t>
        </is>
      </c>
      <c r="E6030" s="18" t="inlineStr">
        <is>
          <t>distance_to_river_km</t>
        </is>
      </c>
      <c r="F6030" s="18" t="inlineStr">
        <is>
          <t>spline value</t>
        </is>
      </c>
      <c r="G6030" s="18" t="n"/>
      <c r="H6030" s="33" t="n">
        <v>12.47</v>
      </c>
      <c r="I6030" s="33" t="n"/>
      <c r="J6030" s="33" t="n"/>
      <c r="K6030" s="34" t="n">
        <v>-0.1578758452620776</v>
      </c>
      <c r="L6030" s="35">
        <f>IF(ISNUMBER(K6030),EXP(K6030),"")</f>
        <v/>
      </c>
      <c r="M6030" s="18" t="inlineStr">
        <is>
          <t>every value from 0.01 to 30 in steps of 0.01</t>
        </is>
      </c>
      <c r="N6030" s="18" t="inlineStr">
        <is>
          <t>contents|small|distance_to_river_km</t>
        </is>
      </c>
    </row>
    <row r="6031">
      <c r="B6031" s="18" t="inlineStr">
        <is>
          <t>contents|small|distance_to_river_km|12.48</t>
        </is>
      </c>
      <c r="C6031" s="18" t="inlineStr">
        <is>
          <t>contents</t>
        </is>
      </c>
      <c r="D6031" s="18" t="inlineStr">
        <is>
          <t>small</t>
        </is>
      </c>
      <c r="E6031" s="18" t="inlineStr">
        <is>
          <t>distance_to_river_km</t>
        </is>
      </c>
      <c r="F6031" s="18" t="inlineStr">
        <is>
          <t>spline value</t>
        </is>
      </c>
      <c r="G6031" s="18" t="n"/>
      <c r="H6031" s="33" t="n">
        <v>12.48</v>
      </c>
      <c r="I6031" s="33" t="n"/>
      <c r="J6031" s="33" t="n"/>
      <c r="K6031" s="34" t="n">
        <v>-0.158146164927993</v>
      </c>
      <c r="L6031" s="35">
        <f>IF(ISNUMBER(K6031),EXP(K6031),"")</f>
        <v/>
      </c>
      <c r="M6031" s="18" t="inlineStr">
        <is>
          <t>every value from 0.01 to 30 in steps of 0.01</t>
        </is>
      </c>
      <c r="N6031" s="18" t="inlineStr">
        <is>
          <t>contents|small|distance_to_river_km</t>
        </is>
      </c>
    </row>
    <row r="6032">
      <c r="B6032" s="18" t="inlineStr">
        <is>
          <t>contents|small|distance_to_river_km|12.49</t>
        </is>
      </c>
      <c r="C6032" s="18" t="inlineStr">
        <is>
          <t>contents</t>
        </is>
      </c>
      <c r="D6032" s="18" t="inlineStr">
        <is>
          <t>small</t>
        </is>
      </c>
      <c r="E6032" s="18" t="inlineStr">
        <is>
          <t>distance_to_river_km</t>
        </is>
      </c>
      <c r="F6032" s="18" t="inlineStr">
        <is>
          <t>spline value</t>
        </is>
      </c>
      <c r="G6032" s="18" t="n"/>
      <c r="H6032" s="33" t="n">
        <v>12.49</v>
      </c>
      <c r="I6032" s="33" t="n"/>
      <c r="J6032" s="33" t="n"/>
      <c r="K6032" s="34" t="n">
        <v>-0.1584166180711884</v>
      </c>
      <c r="L6032" s="35">
        <f>IF(ISNUMBER(K6032),EXP(K6032),"")</f>
        <v/>
      </c>
      <c r="M6032" s="18" t="inlineStr">
        <is>
          <t>every value from 0.01 to 30 in steps of 0.01</t>
        </is>
      </c>
      <c r="N6032" s="18" t="inlineStr">
        <is>
          <t>contents|small|distance_to_river_km</t>
        </is>
      </c>
    </row>
    <row r="6033">
      <c r="B6033" s="18" t="inlineStr">
        <is>
          <t>contents|small|distance_to_river_km|12.50</t>
        </is>
      </c>
      <c r="C6033" s="18" t="inlineStr">
        <is>
          <t>contents</t>
        </is>
      </c>
      <c r="D6033" s="18" t="inlineStr">
        <is>
          <t>small</t>
        </is>
      </c>
      <c r="E6033" s="18" t="inlineStr">
        <is>
          <t>distance_to_river_km</t>
        </is>
      </c>
      <c r="F6033" s="18" t="inlineStr">
        <is>
          <t>spline value</t>
        </is>
      </c>
      <c r="G6033" s="18" t="n"/>
      <c r="H6033" s="33" t="n">
        <v>12.5</v>
      </c>
      <c r="I6033" s="33" t="n"/>
      <c r="J6033" s="33" t="n"/>
      <c r="K6033" s="34" t="n">
        <v>-0.1586872044168885</v>
      </c>
      <c r="L6033" s="35">
        <f>IF(ISNUMBER(K6033),EXP(K6033),"")</f>
        <v/>
      </c>
      <c r="M6033" s="18" t="inlineStr">
        <is>
          <t>every value from 0.01 to 30 in steps of 0.01</t>
        </is>
      </c>
      <c r="N6033" s="18" t="inlineStr">
        <is>
          <t>contents|small|distance_to_river_km</t>
        </is>
      </c>
    </row>
    <row r="6034">
      <c r="B6034" s="18" t="inlineStr">
        <is>
          <t>contents|small|distance_to_river_km|12.51</t>
        </is>
      </c>
      <c r="C6034" s="18" t="inlineStr">
        <is>
          <t>contents</t>
        </is>
      </c>
      <c r="D6034" s="18" t="inlineStr">
        <is>
          <t>small</t>
        </is>
      </c>
      <c r="E6034" s="18" t="inlineStr">
        <is>
          <t>distance_to_river_km</t>
        </is>
      </c>
      <c r="F6034" s="18" t="inlineStr">
        <is>
          <t>spline value</t>
        </is>
      </c>
      <c r="G6034" s="18" t="n"/>
      <c r="H6034" s="33" t="n">
        <v>12.51</v>
      </c>
      <c r="I6034" s="33" t="n"/>
      <c r="J6034" s="33" t="n"/>
      <c r="K6034" s="34" t="n">
        <v>-0.1589579236903182</v>
      </c>
      <c r="L6034" s="35">
        <f>IF(ISNUMBER(K6034),EXP(K6034),"")</f>
        <v/>
      </c>
      <c r="M6034" s="18" t="inlineStr">
        <is>
          <t>every value from 0.01 to 30 in steps of 0.01</t>
        </is>
      </c>
      <c r="N6034" s="18" t="inlineStr">
        <is>
          <t>contents|small|distance_to_river_km</t>
        </is>
      </c>
    </row>
    <row r="6035">
      <c r="B6035" s="18" t="inlineStr">
        <is>
          <t>contents|small|distance_to_river_km|12.52</t>
        </is>
      </c>
      <c r="C6035" s="18" t="inlineStr">
        <is>
          <t>contents</t>
        </is>
      </c>
      <c r="D6035" s="18" t="inlineStr">
        <is>
          <t>small</t>
        </is>
      </c>
      <c r="E6035" s="18" t="inlineStr">
        <is>
          <t>distance_to_river_km</t>
        </is>
      </c>
      <c r="F6035" s="18" t="inlineStr">
        <is>
          <t>spline value</t>
        </is>
      </c>
      <c r="G6035" s="18" t="n"/>
      <c r="H6035" s="33" t="n">
        <v>12.52</v>
      </c>
      <c r="I6035" s="33" t="n"/>
      <c r="J6035" s="33" t="n"/>
      <c r="K6035" s="34" t="n">
        <v>-0.159228775616702</v>
      </c>
      <c r="L6035" s="35">
        <f>IF(ISNUMBER(K6035),EXP(K6035),"")</f>
        <v/>
      </c>
      <c r="M6035" s="18" t="inlineStr">
        <is>
          <t>every value from 0.01 to 30 in steps of 0.01</t>
        </is>
      </c>
      <c r="N6035" s="18" t="inlineStr">
        <is>
          <t>contents|small|distance_to_river_km</t>
        </is>
      </c>
    </row>
    <row r="6036">
      <c r="B6036" s="18" t="inlineStr">
        <is>
          <t>contents|small|distance_to_river_km|12.53</t>
        </is>
      </c>
      <c r="C6036" s="18" t="inlineStr">
        <is>
          <t>contents</t>
        </is>
      </c>
      <c r="D6036" s="18" t="inlineStr">
        <is>
          <t>small</t>
        </is>
      </c>
      <c r="E6036" s="18" t="inlineStr">
        <is>
          <t>distance_to_river_km</t>
        </is>
      </c>
      <c r="F6036" s="18" t="inlineStr">
        <is>
          <t>spline value</t>
        </is>
      </c>
      <c r="G6036" s="18" t="n"/>
      <c r="H6036" s="33" t="n">
        <v>12.53</v>
      </c>
      <c r="I6036" s="33" t="n"/>
      <c r="J6036" s="33" t="n"/>
      <c r="K6036" s="34" t="n">
        <v>-0.1594997599212648</v>
      </c>
      <c r="L6036" s="35">
        <f>IF(ISNUMBER(K6036),EXP(K6036),"")</f>
        <v/>
      </c>
      <c r="M6036" s="18" t="inlineStr">
        <is>
          <t>every value from 0.01 to 30 in steps of 0.01</t>
        </is>
      </c>
      <c r="N6036" s="18" t="inlineStr">
        <is>
          <t>contents|small|distance_to_river_km</t>
        </is>
      </c>
    </row>
    <row r="6037">
      <c r="B6037" s="18" t="inlineStr">
        <is>
          <t>contents|small|distance_to_river_km|12.54</t>
        </is>
      </c>
      <c r="C6037" s="18" t="inlineStr">
        <is>
          <t>contents</t>
        </is>
      </c>
      <c r="D6037" s="18" t="inlineStr">
        <is>
          <t>small</t>
        </is>
      </c>
      <c r="E6037" s="18" t="inlineStr">
        <is>
          <t>distance_to_river_km</t>
        </is>
      </c>
      <c r="F6037" s="18" t="inlineStr">
        <is>
          <t>spline value</t>
        </is>
      </c>
      <c r="G6037" s="18" t="n"/>
      <c r="H6037" s="33" t="n">
        <v>12.54</v>
      </c>
      <c r="I6037" s="33" t="n"/>
      <c r="J6037" s="33" t="n"/>
      <c r="K6037" s="34" t="n">
        <v>-0.1597708763292312</v>
      </c>
      <c r="L6037" s="35">
        <f>IF(ISNUMBER(K6037),EXP(K6037),"")</f>
        <v/>
      </c>
      <c r="M6037" s="18" t="inlineStr">
        <is>
          <t>every value from 0.01 to 30 in steps of 0.01</t>
        </is>
      </c>
      <c r="N6037" s="18" t="inlineStr">
        <is>
          <t>contents|small|distance_to_river_km</t>
        </is>
      </c>
    </row>
    <row r="6038">
      <c r="B6038" s="18" t="inlineStr">
        <is>
          <t>contents|small|distance_to_river_km|12.55</t>
        </is>
      </c>
      <c r="C6038" s="18" t="inlineStr">
        <is>
          <t>contents</t>
        </is>
      </c>
      <c r="D6038" s="18" t="inlineStr">
        <is>
          <t>small</t>
        </is>
      </c>
      <c r="E6038" s="18" t="inlineStr">
        <is>
          <t>distance_to_river_km</t>
        </is>
      </c>
      <c r="F6038" s="18" t="inlineStr">
        <is>
          <t>spline value</t>
        </is>
      </c>
      <c r="G6038" s="18" t="n"/>
      <c r="H6038" s="33" t="n">
        <v>12.55</v>
      </c>
      <c r="I6038" s="33" t="n"/>
      <c r="J6038" s="33" t="n"/>
      <c r="K6038" s="34" t="n">
        <v>-0.1600421245658261</v>
      </c>
      <c r="L6038" s="35">
        <f>IF(ISNUMBER(K6038),EXP(K6038),"")</f>
        <v/>
      </c>
      <c r="M6038" s="18" t="inlineStr">
        <is>
          <t>every value from 0.01 to 30 in steps of 0.01</t>
        </is>
      </c>
      <c r="N6038" s="18" t="inlineStr">
        <is>
          <t>contents|small|distance_to_river_km</t>
        </is>
      </c>
    </row>
    <row r="6039">
      <c r="B6039" s="18" t="inlineStr">
        <is>
          <t>contents|small|distance_to_river_km|12.56</t>
        </is>
      </c>
      <c r="C6039" s="18" t="inlineStr">
        <is>
          <t>contents</t>
        </is>
      </c>
      <c r="D6039" s="18" t="inlineStr">
        <is>
          <t>small</t>
        </is>
      </c>
      <c r="E6039" s="18" t="inlineStr">
        <is>
          <t>distance_to_river_km</t>
        </is>
      </c>
      <c r="F6039" s="18" t="inlineStr">
        <is>
          <t>spline value</t>
        </is>
      </c>
      <c r="G6039" s="18" t="n"/>
      <c r="H6039" s="33" t="n">
        <v>12.56</v>
      </c>
      <c r="I6039" s="33" t="n"/>
      <c r="J6039" s="33" t="n"/>
      <c r="K6039" s="34" t="n">
        <v>-0.1603135043562741</v>
      </c>
      <c r="L6039" s="35">
        <f>IF(ISNUMBER(K6039),EXP(K6039),"")</f>
        <v/>
      </c>
      <c r="M6039" s="18" t="inlineStr">
        <is>
          <t>every value from 0.01 to 30 in steps of 0.01</t>
        </is>
      </c>
      <c r="N6039" s="18" t="inlineStr">
        <is>
          <t>contents|small|distance_to_river_km</t>
        </is>
      </c>
    </row>
    <row r="6040">
      <c r="B6040" s="18" t="inlineStr">
        <is>
          <t>contents|small|distance_to_river_km|12.57</t>
        </is>
      </c>
      <c r="C6040" s="18" t="inlineStr">
        <is>
          <t>contents</t>
        </is>
      </c>
      <c r="D6040" s="18" t="inlineStr">
        <is>
          <t>small</t>
        </is>
      </c>
      <c r="E6040" s="18" t="inlineStr">
        <is>
          <t>distance_to_river_km</t>
        </is>
      </c>
      <c r="F6040" s="18" t="inlineStr">
        <is>
          <t>spline value</t>
        </is>
      </c>
      <c r="G6040" s="18" t="n"/>
      <c r="H6040" s="33" t="n">
        <v>12.57</v>
      </c>
      <c r="I6040" s="33" t="n"/>
      <c r="J6040" s="33" t="n"/>
      <c r="K6040" s="34" t="n">
        <v>-0.1605850154258001</v>
      </c>
      <c r="L6040" s="35">
        <f>IF(ISNUMBER(K6040),EXP(K6040),"")</f>
        <v/>
      </c>
      <c r="M6040" s="18" t="inlineStr">
        <is>
          <t>every value from 0.01 to 30 in steps of 0.01</t>
        </is>
      </c>
      <c r="N6040" s="18" t="inlineStr">
        <is>
          <t>contents|small|distance_to_river_km</t>
        </is>
      </c>
    </row>
    <row r="6041">
      <c r="B6041" s="18" t="inlineStr">
        <is>
          <t>contents|small|distance_to_river_km|12.58</t>
        </is>
      </c>
      <c r="C6041" s="18" t="inlineStr">
        <is>
          <t>contents</t>
        </is>
      </c>
      <c r="D6041" s="18" t="inlineStr">
        <is>
          <t>small</t>
        </is>
      </c>
      <c r="E6041" s="18" t="inlineStr">
        <is>
          <t>distance_to_river_km</t>
        </is>
      </c>
      <c r="F6041" s="18" t="inlineStr">
        <is>
          <t>spline value</t>
        </is>
      </c>
      <c r="G6041" s="18" t="n"/>
      <c r="H6041" s="33" t="n">
        <v>12.58</v>
      </c>
      <c r="I6041" s="33" t="n"/>
      <c r="J6041" s="33" t="n"/>
      <c r="K6041" s="34" t="n">
        <v>-0.1608566574996286</v>
      </c>
      <c r="L6041" s="35">
        <f>IF(ISNUMBER(K6041),EXP(K6041),"")</f>
        <v/>
      </c>
      <c r="M6041" s="18" t="inlineStr">
        <is>
          <t>every value from 0.01 to 30 in steps of 0.01</t>
        </is>
      </c>
      <c r="N6041" s="18" t="inlineStr">
        <is>
          <t>contents|small|distance_to_river_km</t>
        </is>
      </c>
    </row>
    <row r="6042">
      <c r="B6042" s="18" t="inlineStr">
        <is>
          <t>contents|small|distance_to_river_km|12.59</t>
        </is>
      </c>
      <c r="C6042" s="18" t="inlineStr">
        <is>
          <t>contents</t>
        </is>
      </c>
      <c r="D6042" s="18" t="inlineStr">
        <is>
          <t>small</t>
        </is>
      </c>
      <c r="E6042" s="18" t="inlineStr">
        <is>
          <t>distance_to_river_km</t>
        </is>
      </c>
      <c r="F6042" s="18" t="inlineStr">
        <is>
          <t>spline value</t>
        </is>
      </c>
      <c r="G6042" s="18" t="n"/>
      <c r="H6042" s="33" t="n">
        <v>12.59</v>
      </c>
      <c r="I6042" s="33" t="n"/>
      <c r="J6042" s="33" t="n"/>
      <c r="K6042" s="34" t="n">
        <v>-0.1611284303029844</v>
      </c>
      <c r="L6042" s="35">
        <f>IF(ISNUMBER(K6042),EXP(K6042),"")</f>
        <v/>
      </c>
      <c r="M6042" s="18" t="inlineStr">
        <is>
          <t>every value from 0.01 to 30 in steps of 0.01</t>
        </is>
      </c>
      <c r="N6042" s="18" t="inlineStr">
        <is>
          <t>contents|small|distance_to_river_km</t>
        </is>
      </c>
    </row>
    <row r="6043">
      <c r="B6043" s="18" t="inlineStr">
        <is>
          <t>contents|small|distance_to_river_km|12.60</t>
        </is>
      </c>
      <c r="C6043" s="18" t="inlineStr">
        <is>
          <t>contents</t>
        </is>
      </c>
      <c r="D6043" s="18" t="inlineStr">
        <is>
          <t>small</t>
        </is>
      </c>
      <c r="E6043" s="18" t="inlineStr">
        <is>
          <t>distance_to_river_km</t>
        </is>
      </c>
      <c r="F6043" s="18" t="inlineStr">
        <is>
          <t>spline value</t>
        </is>
      </c>
      <c r="G6043" s="18" t="n"/>
      <c r="H6043" s="33" t="n">
        <v>12.6</v>
      </c>
      <c r="I6043" s="33" t="n"/>
      <c r="J6043" s="33" t="n"/>
      <c r="K6043" s="34" t="n">
        <v>-0.1614003335610922</v>
      </c>
      <c r="L6043" s="35">
        <f>IF(ISNUMBER(K6043),EXP(K6043),"")</f>
        <v/>
      </c>
      <c r="M6043" s="18" t="inlineStr">
        <is>
          <t>every value from 0.01 to 30 in steps of 0.01</t>
        </is>
      </c>
      <c r="N6043" s="18" t="inlineStr">
        <is>
          <t>contents|small|distance_to_river_km</t>
        </is>
      </c>
    </row>
    <row r="6044">
      <c r="B6044" s="18" t="inlineStr">
        <is>
          <t>contents|small|distance_to_river_km|12.61</t>
        </is>
      </c>
      <c r="C6044" s="18" t="inlineStr">
        <is>
          <t>contents</t>
        </is>
      </c>
      <c r="D6044" s="18" t="inlineStr">
        <is>
          <t>small</t>
        </is>
      </c>
      <c r="E6044" s="18" t="inlineStr">
        <is>
          <t>distance_to_river_km</t>
        </is>
      </c>
      <c r="F6044" s="18" t="inlineStr">
        <is>
          <t>spline value</t>
        </is>
      </c>
      <c r="G6044" s="18" t="n"/>
      <c r="H6044" s="33" t="n">
        <v>12.61</v>
      </c>
      <c r="I6044" s="33" t="n"/>
      <c r="J6044" s="33" t="n"/>
      <c r="K6044" s="34" t="n">
        <v>-0.1616723669991769</v>
      </c>
      <c r="L6044" s="35">
        <f>IF(ISNUMBER(K6044),EXP(K6044),"")</f>
        <v/>
      </c>
      <c r="M6044" s="18" t="inlineStr">
        <is>
          <t>every value from 0.01 to 30 in steps of 0.01</t>
        </is>
      </c>
      <c r="N6044" s="18" t="inlineStr">
        <is>
          <t>contents|small|distance_to_river_km</t>
        </is>
      </c>
    </row>
    <row r="6045">
      <c r="B6045" s="18" t="inlineStr">
        <is>
          <t>contents|small|distance_to_river_km|12.62</t>
        </is>
      </c>
      <c r="C6045" s="18" t="inlineStr">
        <is>
          <t>contents</t>
        </is>
      </c>
      <c r="D6045" s="18" t="inlineStr">
        <is>
          <t>small</t>
        </is>
      </c>
      <c r="E6045" s="18" t="inlineStr">
        <is>
          <t>distance_to_river_km</t>
        </is>
      </c>
      <c r="F6045" s="18" t="inlineStr">
        <is>
          <t>spline value</t>
        </is>
      </c>
      <c r="G6045" s="18" t="n"/>
      <c r="H6045" s="33" t="n">
        <v>12.62</v>
      </c>
      <c r="I6045" s="33" t="n"/>
      <c r="J6045" s="33" t="n"/>
      <c r="K6045" s="34" t="n">
        <v>-0.1619445303424631</v>
      </c>
      <c r="L6045" s="35">
        <f>IF(ISNUMBER(K6045),EXP(K6045),"")</f>
        <v/>
      </c>
      <c r="M6045" s="18" t="inlineStr">
        <is>
          <t>every value from 0.01 to 30 in steps of 0.01</t>
        </is>
      </c>
      <c r="N6045" s="18" t="inlineStr">
        <is>
          <t>contents|small|distance_to_river_km</t>
        </is>
      </c>
    </row>
    <row r="6046">
      <c r="B6046" s="18" t="inlineStr">
        <is>
          <t>contents|small|distance_to_river_km|12.63</t>
        </is>
      </c>
      <c r="C6046" s="18" t="inlineStr">
        <is>
          <t>contents</t>
        </is>
      </c>
      <c r="D6046" s="18" t="inlineStr">
        <is>
          <t>small</t>
        </is>
      </c>
      <c r="E6046" s="18" t="inlineStr">
        <is>
          <t>distance_to_river_km</t>
        </is>
      </c>
      <c r="F6046" s="18" t="inlineStr">
        <is>
          <t>spline value</t>
        </is>
      </c>
      <c r="G6046" s="18" t="n"/>
      <c r="H6046" s="33" t="n">
        <v>12.63</v>
      </c>
      <c r="I6046" s="33" t="n"/>
      <c r="J6046" s="33" t="n"/>
      <c r="K6046" s="34" t="n">
        <v>-0.1622168233161756</v>
      </c>
      <c r="L6046" s="35">
        <f>IF(ISNUMBER(K6046),EXP(K6046),"")</f>
        <v/>
      </c>
      <c r="M6046" s="18" t="inlineStr">
        <is>
          <t>every value from 0.01 to 30 in steps of 0.01</t>
        </is>
      </c>
      <c r="N6046" s="18" t="inlineStr">
        <is>
          <t>contents|small|distance_to_river_km</t>
        </is>
      </c>
    </row>
    <row r="6047">
      <c r="B6047" s="18" t="inlineStr">
        <is>
          <t>contents|small|distance_to_river_km|12.64</t>
        </is>
      </c>
      <c r="C6047" s="18" t="inlineStr">
        <is>
          <t>contents</t>
        </is>
      </c>
      <c r="D6047" s="18" t="inlineStr">
        <is>
          <t>small</t>
        </is>
      </c>
      <c r="E6047" s="18" t="inlineStr">
        <is>
          <t>distance_to_river_km</t>
        </is>
      </c>
      <c r="F6047" s="18" t="inlineStr">
        <is>
          <t>spline value</t>
        </is>
      </c>
      <c r="G6047" s="18" t="n"/>
      <c r="H6047" s="33" t="n">
        <v>12.64</v>
      </c>
      <c r="I6047" s="33" t="n"/>
      <c r="J6047" s="33" t="n"/>
      <c r="K6047" s="34" t="n">
        <v>-0.1624892456455391</v>
      </c>
      <c r="L6047" s="35">
        <f>IF(ISNUMBER(K6047),EXP(K6047),"")</f>
        <v/>
      </c>
      <c r="M6047" s="18" t="inlineStr">
        <is>
          <t>every value from 0.01 to 30 in steps of 0.01</t>
        </is>
      </c>
      <c r="N6047" s="18" t="inlineStr">
        <is>
          <t>contents|small|distance_to_river_km</t>
        </is>
      </c>
    </row>
    <row r="6048">
      <c r="B6048" s="18" t="inlineStr">
        <is>
          <t>contents|small|distance_to_river_km|12.65</t>
        </is>
      </c>
      <c r="C6048" s="18" t="inlineStr">
        <is>
          <t>contents</t>
        </is>
      </c>
      <c r="D6048" s="18" t="inlineStr">
        <is>
          <t>small</t>
        </is>
      </c>
      <c r="E6048" s="18" t="inlineStr">
        <is>
          <t>distance_to_river_km</t>
        </is>
      </c>
      <c r="F6048" s="18" t="inlineStr">
        <is>
          <t>spline value</t>
        </is>
      </c>
      <c r="G6048" s="18" t="n"/>
      <c r="H6048" s="33" t="n">
        <v>12.65</v>
      </c>
      <c r="I6048" s="33" t="n"/>
      <c r="J6048" s="33" t="n"/>
      <c r="K6048" s="34" t="n">
        <v>-0.1627617970557783</v>
      </c>
      <c r="L6048" s="35">
        <f>IF(ISNUMBER(K6048),EXP(K6048),"")</f>
        <v/>
      </c>
      <c r="M6048" s="18" t="inlineStr">
        <is>
          <t>every value from 0.01 to 30 in steps of 0.01</t>
        </is>
      </c>
      <c r="N6048" s="18" t="inlineStr">
        <is>
          <t>contents|small|distance_to_river_km</t>
        </is>
      </c>
    </row>
    <row r="6049">
      <c r="B6049" s="18" t="inlineStr">
        <is>
          <t>contents|small|distance_to_river_km|12.66</t>
        </is>
      </c>
      <c r="C6049" s="18" t="inlineStr">
        <is>
          <t>contents</t>
        </is>
      </c>
      <c r="D6049" s="18" t="inlineStr">
        <is>
          <t>small</t>
        </is>
      </c>
      <c r="E6049" s="18" t="inlineStr">
        <is>
          <t>distance_to_river_km</t>
        </is>
      </c>
      <c r="F6049" s="18" t="inlineStr">
        <is>
          <t>spline value</t>
        </is>
      </c>
      <c r="G6049" s="18" t="n"/>
      <c r="H6049" s="33" t="n">
        <v>12.66</v>
      </c>
      <c r="I6049" s="33" t="n"/>
      <c r="J6049" s="33" t="n"/>
      <c r="K6049" s="34" t="n">
        <v>-0.1630344772721179</v>
      </c>
      <c r="L6049" s="35">
        <f>IF(ISNUMBER(K6049),EXP(K6049),"")</f>
        <v/>
      </c>
      <c r="M6049" s="18" t="inlineStr">
        <is>
          <t>every value from 0.01 to 30 in steps of 0.01</t>
        </is>
      </c>
      <c r="N6049" s="18" t="inlineStr">
        <is>
          <t>contents|small|distance_to_river_km</t>
        </is>
      </c>
    </row>
    <row r="6050">
      <c r="B6050" s="18" t="inlineStr">
        <is>
          <t>contents|small|distance_to_river_km|12.67</t>
        </is>
      </c>
      <c r="C6050" s="18" t="inlineStr">
        <is>
          <t>contents</t>
        </is>
      </c>
      <c r="D6050" s="18" t="inlineStr">
        <is>
          <t>small</t>
        </is>
      </c>
      <c r="E6050" s="18" t="inlineStr">
        <is>
          <t>distance_to_river_km</t>
        </is>
      </c>
      <c r="F6050" s="18" t="inlineStr">
        <is>
          <t>spline value</t>
        </is>
      </c>
      <c r="G6050" s="18" t="n"/>
      <c r="H6050" s="33" t="n">
        <v>12.67</v>
      </c>
      <c r="I6050" s="33" t="n"/>
      <c r="J6050" s="33" t="n"/>
      <c r="K6050" s="34" t="n">
        <v>-0.1633072860197827</v>
      </c>
      <c r="L6050" s="35">
        <f>IF(ISNUMBER(K6050),EXP(K6050),"")</f>
        <v/>
      </c>
      <c r="M6050" s="18" t="inlineStr">
        <is>
          <t>every value from 0.01 to 30 in steps of 0.01</t>
        </is>
      </c>
      <c r="N6050" s="18" t="inlineStr">
        <is>
          <t>contents|small|distance_to_river_km</t>
        </is>
      </c>
    </row>
    <row r="6051">
      <c r="B6051" s="18" t="inlineStr">
        <is>
          <t>contents|small|distance_to_river_km|12.68</t>
        </is>
      </c>
      <c r="C6051" s="18" t="inlineStr">
        <is>
          <t>contents</t>
        </is>
      </c>
      <c r="D6051" s="18" t="inlineStr">
        <is>
          <t>small</t>
        </is>
      </c>
      <c r="E6051" s="18" t="inlineStr">
        <is>
          <t>distance_to_river_km</t>
        </is>
      </c>
      <c r="F6051" s="18" t="inlineStr">
        <is>
          <t>spline value</t>
        </is>
      </c>
      <c r="G6051" s="18" t="n"/>
      <c r="H6051" s="33" t="n">
        <v>12.68</v>
      </c>
      <c r="I6051" s="33" t="n"/>
      <c r="J6051" s="33" t="n"/>
      <c r="K6051" s="34" t="n">
        <v>-0.1635802230239975</v>
      </c>
      <c r="L6051" s="35">
        <f>IF(ISNUMBER(K6051),EXP(K6051),"")</f>
        <v/>
      </c>
      <c r="M6051" s="18" t="inlineStr">
        <is>
          <t>every value from 0.01 to 30 in steps of 0.01</t>
        </is>
      </c>
      <c r="N6051" s="18" t="inlineStr">
        <is>
          <t>contents|small|distance_to_river_km</t>
        </is>
      </c>
    </row>
    <row r="6052">
      <c r="B6052" s="18" t="inlineStr">
        <is>
          <t>contents|small|distance_to_river_km|12.69</t>
        </is>
      </c>
      <c r="C6052" s="18" t="inlineStr">
        <is>
          <t>contents</t>
        </is>
      </c>
      <c r="D6052" s="18" t="inlineStr">
        <is>
          <t>small</t>
        </is>
      </c>
      <c r="E6052" s="18" t="inlineStr">
        <is>
          <t>distance_to_river_km</t>
        </is>
      </c>
      <c r="F6052" s="18" t="inlineStr">
        <is>
          <t>spline value</t>
        </is>
      </c>
      <c r="G6052" s="18" t="n"/>
      <c r="H6052" s="33" t="n">
        <v>12.69</v>
      </c>
      <c r="I6052" s="33" t="n"/>
      <c r="J6052" s="33" t="n"/>
      <c r="K6052" s="34" t="n">
        <v>-0.1638532880099869</v>
      </c>
      <c r="L6052" s="35">
        <f>IF(ISNUMBER(K6052),EXP(K6052),"")</f>
        <v/>
      </c>
      <c r="M6052" s="18" t="inlineStr">
        <is>
          <t>every value from 0.01 to 30 in steps of 0.01</t>
        </is>
      </c>
      <c r="N6052" s="18" t="inlineStr">
        <is>
          <t>contents|small|distance_to_river_km</t>
        </is>
      </c>
    </row>
    <row r="6053">
      <c r="B6053" s="18" t="inlineStr">
        <is>
          <t>contents|small|distance_to_river_km|12.70</t>
        </is>
      </c>
      <c r="C6053" s="18" t="inlineStr">
        <is>
          <t>contents</t>
        </is>
      </c>
      <c r="D6053" s="18" t="inlineStr">
        <is>
          <t>small</t>
        </is>
      </c>
      <c r="E6053" s="18" t="inlineStr">
        <is>
          <t>distance_to_river_km</t>
        </is>
      </c>
      <c r="F6053" s="18" t="inlineStr">
        <is>
          <t>spline value</t>
        </is>
      </c>
      <c r="G6053" s="18" t="n"/>
      <c r="H6053" s="33" t="n">
        <v>12.7</v>
      </c>
      <c r="I6053" s="33" t="n"/>
      <c r="J6053" s="33" t="n"/>
      <c r="K6053" s="34" t="n">
        <v>-0.1641264807029756</v>
      </c>
      <c r="L6053" s="35">
        <f>IF(ISNUMBER(K6053),EXP(K6053),"")</f>
        <v/>
      </c>
      <c r="M6053" s="18" t="inlineStr">
        <is>
          <t>every value from 0.01 to 30 in steps of 0.01</t>
        </is>
      </c>
      <c r="N6053" s="18" t="inlineStr">
        <is>
          <t>contents|small|distance_to_river_km</t>
        </is>
      </c>
    </row>
    <row r="6054">
      <c r="B6054" s="18" t="inlineStr">
        <is>
          <t>contents|small|distance_to_river_km|12.71</t>
        </is>
      </c>
      <c r="C6054" s="18" t="inlineStr">
        <is>
          <t>contents</t>
        </is>
      </c>
      <c r="D6054" s="18" t="inlineStr">
        <is>
          <t>small</t>
        </is>
      </c>
      <c r="E6054" s="18" t="inlineStr">
        <is>
          <t>distance_to_river_km</t>
        </is>
      </c>
      <c r="F6054" s="18" t="inlineStr">
        <is>
          <t>spline value</t>
        </is>
      </c>
      <c r="G6054" s="18" t="n"/>
      <c r="H6054" s="33" t="n">
        <v>12.71</v>
      </c>
      <c r="I6054" s="33" t="n"/>
      <c r="J6054" s="33" t="n"/>
      <c r="K6054" s="34" t="n">
        <v>-0.1643998008281886</v>
      </c>
      <c r="L6054" s="35">
        <f>IF(ISNUMBER(K6054),EXP(K6054),"")</f>
        <v/>
      </c>
      <c r="M6054" s="18" t="inlineStr">
        <is>
          <t>every value from 0.01 to 30 in steps of 0.01</t>
        </is>
      </c>
      <c r="N6054" s="18" t="inlineStr">
        <is>
          <t>contents|small|distance_to_river_km</t>
        </is>
      </c>
    </row>
    <row r="6055">
      <c r="B6055" s="18" t="inlineStr">
        <is>
          <t>contents|small|distance_to_river_km|12.72</t>
        </is>
      </c>
      <c r="C6055" s="18" t="inlineStr">
        <is>
          <t>contents</t>
        </is>
      </c>
      <c r="D6055" s="18" t="inlineStr">
        <is>
          <t>small</t>
        </is>
      </c>
      <c r="E6055" s="18" t="inlineStr">
        <is>
          <t>distance_to_river_km</t>
        </is>
      </c>
      <c r="F6055" s="18" t="inlineStr">
        <is>
          <t>spline value</t>
        </is>
      </c>
      <c r="G6055" s="18" t="n"/>
      <c r="H6055" s="33" t="n">
        <v>12.72</v>
      </c>
      <c r="I6055" s="33" t="n"/>
      <c r="J6055" s="33" t="n"/>
      <c r="K6055" s="34" t="n">
        <v>-0.1646732481108504</v>
      </c>
      <c r="L6055" s="35">
        <f>IF(ISNUMBER(K6055),EXP(K6055),"")</f>
        <v/>
      </c>
      <c r="M6055" s="18" t="inlineStr">
        <is>
          <t>every value from 0.01 to 30 in steps of 0.01</t>
        </is>
      </c>
      <c r="N6055" s="18" t="inlineStr">
        <is>
          <t>contents|small|distance_to_river_km</t>
        </is>
      </c>
    </row>
    <row r="6056">
      <c r="B6056" s="18" t="inlineStr">
        <is>
          <t>contents|small|distance_to_river_km|12.73</t>
        </is>
      </c>
      <c r="C6056" s="18" t="inlineStr">
        <is>
          <t>contents</t>
        </is>
      </c>
      <c r="D6056" s="18" t="inlineStr">
        <is>
          <t>small</t>
        </is>
      </c>
      <c r="E6056" s="18" t="inlineStr">
        <is>
          <t>distance_to_river_km</t>
        </is>
      </c>
      <c r="F6056" s="18" t="inlineStr">
        <is>
          <t>spline value</t>
        </is>
      </c>
      <c r="G6056" s="18" t="n"/>
      <c r="H6056" s="33" t="n">
        <v>12.73</v>
      </c>
      <c r="I6056" s="33" t="n"/>
      <c r="J6056" s="33" t="n"/>
      <c r="K6056" s="34" t="n">
        <v>-0.1649468222761857</v>
      </c>
      <c r="L6056" s="35">
        <f>IF(ISNUMBER(K6056),EXP(K6056),"")</f>
        <v/>
      </c>
      <c r="M6056" s="18" t="inlineStr">
        <is>
          <t>every value from 0.01 to 30 in steps of 0.01</t>
        </is>
      </c>
      <c r="N6056" s="18" t="inlineStr">
        <is>
          <t>contents|small|distance_to_river_km</t>
        </is>
      </c>
    </row>
    <row r="6057">
      <c r="B6057" s="18" t="inlineStr">
        <is>
          <t>contents|small|distance_to_river_km|12.74</t>
        </is>
      </c>
      <c r="C6057" s="18" t="inlineStr">
        <is>
          <t>contents</t>
        </is>
      </c>
      <c r="D6057" s="18" t="inlineStr">
        <is>
          <t>small</t>
        </is>
      </c>
      <c r="E6057" s="18" t="inlineStr">
        <is>
          <t>distance_to_river_km</t>
        </is>
      </c>
      <c r="F6057" s="18" t="inlineStr">
        <is>
          <t>spline value</t>
        </is>
      </c>
      <c r="G6057" s="18" t="n"/>
      <c r="H6057" s="33" t="n">
        <v>12.74</v>
      </c>
      <c r="I6057" s="33" t="n"/>
      <c r="J6057" s="33" t="n"/>
      <c r="K6057" s="34" t="n">
        <v>-0.1652205230494193</v>
      </c>
      <c r="L6057" s="35">
        <f>IF(ISNUMBER(K6057),EXP(K6057),"")</f>
        <v/>
      </c>
      <c r="M6057" s="18" t="inlineStr">
        <is>
          <t>every value from 0.01 to 30 in steps of 0.01</t>
        </is>
      </c>
      <c r="N6057" s="18" t="inlineStr">
        <is>
          <t>contents|small|distance_to_river_km</t>
        </is>
      </c>
    </row>
    <row r="6058">
      <c r="B6058" s="18" t="inlineStr">
        <is>
          <t>contents|small|distance_to_river_km|12.75</t>
        </is>
      </c>
      <c r="C6058" s="18" t="inlineStr">
        <is>
          <t>contents</t>
        </is>
      </c>
      <c r="D6058" s="18" t="inlineStr">
        <is>
          <t>small</t>
        </is>
      </c>
      <c r="E6058" s="18" t="inlineStr">
        <is>
          <t>distance_to_river_km</t>
        </is>
      </c>
      <c r="F6058" s="18" t="inlineStr">
        <is>
          <t>spline value</t>
        </is>
      </c>
      <c r="G6058" s="18" t="n"/>
      <c r="H6058" s="33" t="n">
        <v>12.75</v>
      </c>
      <c r="I6058" s="33" t="n"/>
      <c r="J6058" s="33" t="n"/>
      <c r="K6058" s="34" t="n">
        <v>-0.165494350155776</v>
      </c>
      <c r="L6058" s="35">
        <f>IF(ISNUMBER(K6058),EXP(K6058),"")</f>
        <v/>
      </c>
      <c r="M6058" s="18" t="inlineStr">
        <is>
          <t>every value from 0.01 to 30 in steps of 0.01</t>
        </is>
      </c>
      <c r="N6058" s="18" t="inlineStr">
        <is>
          <t>contents|small|distance_to_river_km</t>
        </is>
      </c>
    </row>
    <row r="6059">
      <c r="B6059" s="18" t="inlineStr">
        <is>
          <t>contents|small|distance_to_river_km|12.76</t>
        </is>
      </c>
      <c r="C6059" s="18" t="inlineStr">
        <is>
          <t>contents</t>
        </is>
      </c>
      <c r="D6059" s="18" t="inlineStr">
        <is>
          <t>small</t>
        </is>
      </c>
      <c r="E6059" s="18" t="inlineStr">
        <is>
          <t>distance_to_river_km</t>
        </is>
      </c>
      <c r="F6059" s="18" t="inlineStr">
        <is>
          <t>spline value</t>
        </is>
      </c>
      <c r="G6059" s="18" t="n"/>
      <c r="H6059" s="33" t="n">
        <v>12.76</v>
      </c>
      <c r="I6059" s="33" t="n"/>
      <c r="J6059" s="33" t="n"/>
      <c r="K6059" s="34" t="n">
        <v>-0.1657683033204805</v>
      </c>
      <c r="L6059" s="35">
        <f>IF(ISNUMBER(K6059),EXP(K6059),"")</f>
        <v/>
      </c>
      <c r="M6059" s="18" t="inlineStr">
        <is>
          <t>every value from 0.01 to 30 in steps of 0.01</t>
        </is>
      </c>
      <c r="N6059" s="18" t="inlineStr">
        <is>
          <t>contents|small|distance_to_river_km</t>
        </is>
      </c>
    </row>
    <row r="6060">
      <c r="B6060" s="18" t="inlineStr">
        <is>
          <t>contents|small|distance_to_river_km|12.77</t>
        </is>
      </c>
      <c r="C6060" s="18" t="inlineStr">
        <is>
          <t>contents</t>
        </is>
      </c>
      <c r="D6060" s="18" t="inlineStr">
        <is>
          <t>small</t>
        </is>
      </c>
      <c r="E6060" s="18" t="inlineStr">
        <is>
          <t>distance_to_river_km</t>
        </is>
      </c>
      <c r="F6060" s="18" t="inlineStr">
        <is>
          <t>spline value</t>
        </is>
      </c>
      <c r="G6060" s="18" t="n"/>
      <c r="H6060" s="33" t="n">
        <v>12.77</v>
      </c>
      <c r="I6060" s="33" t="n"/>
      <c r="J6060" s="33" t="n"/>
      <c r="K6060" s="34" t="n">
        <v>-0.1660423822687574</v>
      </c>
      <c r="L6060" s="35">
        <f>IF(ISNUMBER(K6060),EXP(K6060),"")</f>
        <v/>
      </c>
      <c r="M6060" s="18" t="inlineStr">
        <is>
          <t>every value from 0.01 to 30 in steps of 0.01</t>
        </is>
      </c>
      <c r="N6060" s="18" t="inlineStr">
        <is>
          <t>contents|small|distance_to_river_km</t>
        </is>
      </c>
    </row>
    <row r="6061">
      <c r="B6061" s="18" t="inlineStr">
        <is>
          <t>contents|small|distance_to_river_km|12.78</t>
        </is>
      </c>
      <c r="C6061" s="18" t="inlineStr">
        <is>
          <t>contents</t>
        </is>
      </c>
      <c r="D6061" s="18" t="inlineStr">
        <is>
          <t>small</t>
        </is>
      </c>
      <c r="E6061" s="18" t="inlineStr">
        <is>
          <t>distance_to_river_km</t>
        </is>
      </c>
      <c r="F6061" s="18" t="inlineStr">
        <is>
          <t>spline value</t>
        </is>
      </c>
      <c r="G6061" s="18" t="n"/>
      <c r="H6061" s="33" t="n">
        <v>12.78</v>
      </c>
      <c r="I6061" s="33" t="n"/>
      <c r="J6061" s="33" t="n"/>
      <c r="K6061" s="34" t="n">
        <v>-0.1663165867258316</v>
      </c>
      <c r="L6061" s="35">
        <f>IF(ISNUMBER(K6061),EXP(K6061),"")</f>
        <v/>
      </c>
      <c r="M6061" s="18" t="inlineStr">
        <is>
          <t>every value from 0.01 to 30 in steps of 0.01</t>
        </is>
      </c>
      <c r="N6061" s="18" t="inlineStr">
        <is>
          <t>contents|small|distance_to_river_km</t>
        </is>
      </c>
    </row>
    <row r="6062">
      <c r="B6062" s="18" t="inlineStr">
        <is>
          <t>contents|small|distance_to_river_km|12.79</t>
        </is>
      </c>
      <c r="C6062" s="18" t="inlineStr">
        <is>
          <t>contents</t>
        </is>
      </c>
      <c r="D6062" s="18" t="inlineStr">
        <is>
          <t>small</t>
        </is>
      </c>
      <c r="E6062" s="18" t="inlineStr">
        <is>
          <t>distance_to_river_km</t>
        </is>
      </c>
      <c r="F6062" s="18" t="inlineStr">
        <is>
          <t>spline value</t>
        </is>
      </c>
      <c r="G6062" s="18" t="n"/>
      <c r="H6062" s="33" t="n">
        <v>12.79</v>
      </c>
      <c r="I6062" s="33" t="n"/>
      <c r="J6062" s="33" t="n"/>
      <c r="K6062" s="34" t="n">
        <v>-0.1665909164169277</v>
      </c>
      <c r="L6062" s="35">
        <f>IF(ISNUMBER(K6062),EXP(K6062),"")</f>
        <v/>
      </c>
      <c r="M6062" s="18" t="inlineStr">
        <is>
          <t>every value from 0.01 to 30 in steps of 0.01</t>
        </is>
      </c>
      <c r="N6062" s="18" t="inlineStr">
        <is>
          <t>contents|small|distance_to_river_km</t>
        </is>
      </c>
    </row>
    <row r="6063">
      <c r="B6063" s="18" t="inlineStr">
        <is>
          <t>contents|small|distance_to_river_km|12.80</t>
        </is>
      </c>
      <c r="C6063" s="18" t="inlineStr">
        <is>
          <t>contents</t>
        </is>
      </c>
      <c r="D6063" s="18" t="inlineStr">
        <is>
          <t>small</t>
        </is>
      </c>
      <c r="E6063" s="18" t="inlineStr">
        <is>
          <t>distance_to_river_km</t>
        </is>
      </c>
      <c r="F6063" s="18" t="inlineStr">
        <is>
          <t>spline value</t>
        </is>
      </c>
      <c r="G6063" s="18" t="n"/>
      <c r="H6063" s="33" t="n">
        <v>12.8</v>
      </c>
      <c r="I6063" s="33" t="n"/>
      <c r="J6063" s="33" t="n"/>
      <c r="K6063" s="34" t="n">
        <v>-0.1668653710672706</v>
      </c>
      <c r="L6063" s="35">
        <f>IF(ISNUMBER(K6063),EXP(K6063),"")</f>
        <v/>
      </c>
      <c r="M6063" s="18" t="inlineStr">
        <is>
          <t>every value from 0.01 to 30 in steps of 0.01</t>
        </is>
      </c>
      <c r="N6063" s="18" t="inlineStr">
        <is>
          <t>contents|small|distance_to_river_km</t>
        </is>
      </c>
    </row>
    <row r="6064">
      <c r="B6064" s="18" t="inlineStr">
        <is>
          <t>contents|small|distance_to_river_km|12.81</t>
        </is>
      </c>
      <c r="C6064" s="18" t="inlineStr">
        <is>
          <t>contents</t>
        </is>
      </c>
      <c r="D6064" s="18" t="inlineStr">
        <is>
          <t>small</t>
        </is>
      </c>
      <c r="E6064" s="18" t="inlineStr">
        <is>
          <t>distance_to_river_km</t>
        </is>
      </c>
      <c r="F6064" s="18" t="inlineStr">
        <is>
          <t>spline value</t>
        </is>
      </c>
      <c r="G6064" s="18" t="n"/>
      <c r="H6064" s="33" t="n">
        <v>12.81</v>
      </c>
      <c r="I6064" s="33" t="n"/>
      <c r="J6064" s="33" t="n"/>
      <c r="K6064" s="34" t="n">
        <v>-0.1671399504020849</v>
      </c>
      <c r="L6064" s="35">
        <f>IF(ISNUMBER(K6064),EXP(K6064),"")</f>
        <v/>
      </c>
      <c r="M6064" s="18" t="inlineStr">
        <is>
          <t>every value from 0.01 to 30 in steps of 0.01</t>
        </is>
      </c>
      <c r="N6064" s="18" t="inlineStr">
        <is>
          <t>contents|small|distance_to_river_km</t>
        </is>
      </c>
    </row>
    <row r="6065">
      <c r="B6065" s="18" t="inlineStr">
        <is>
          <t>contents|small|distance_to_river_km|12.82</t>
        </is>
      </c>
      <c r="C6065" s="18" t="inlineStr">
        <is>
          <t>contents</t>
        </is>
      </c>
      <c r="D6065" s="18" t="inlineStr">
        <is>
          <t>small</t>
        </is>
      </c>
      <c r="E6065" s="18" t="inlineStr">
        <is>
          <t>distance_to_river_km</t>
        </is>
      </c>
      <c r="F6065" s="18" t="inlineStr">
        <is>
          <t>spline value</t>
        </is>
      </c>
      <c r="G6065" s="18" t="n"/>
      <c r="H6065" s="33" t="n">
        <v>12.82</v>
      </c>
      <c r="I6065" s="33" t="n"/>
      <c r="J6065" s="33" t="n"/>
      <c r="K6065" s="34" t="n">
        <v>-0.1674146541465954</v>
      </c>
      <c r="L6065" s="35">
        <f>IF(ISNUMBER(K6065),EXP(K6065),"")</f>
        <v/>
      </c>
      <c r="M6065" s="18" t="inlineStr">
        <is>
          <t>every value from 0.01 to 30 in steps of 0.01</t>
        </is>
      </c>
      <c r="N6065" s="18" t="inlineStr">
        <is>
          <t>contents|small|distance_to_river_km</t>
        </is>
      </c>
    </row>
    <row r="6066">
      <c r="B6066" s="18" t="inlineStr">
        <is>
          <t>contents|small|distance_to_river_km|12.83</t>
        </is>
      </c>
      <c r="C6066" s="18" t="inlineStr">
        <is>
          <t>contents</t>
        </is>
      </c>
      <c r="D6066" s="18" t="inlineStr">
        <is>
          <t>small</t>
        </is>
      </c>
      <c r="E6066" s="18" t="inlineStr">
        <is>
          <t>distance_to_river_km</t>
        </is>
      </c>
      <c r="F6066" s="18" t="inlineStr">
        <is>
          <t>spline value</t>
        </is>
      </c>
      <c r="G6066" s="18" t="n"/>
      <c r="H6066" s="33" t="n">
        <v>12.83</v>
      </c>
      <c r="I6066" s="33" t="n"/>
      <c r="J6066" s="33" t="n"/>
      <c r="K6066" s="34" t="n">
        <v>-0.1676894820260268</v>
      </c>
      <c r="L6066" s="35">
        <f>IF(ISNUMBER(K6066),EXP(K6066),"")</f>
        <v/>
      </c>
      <c r="M6066" s="18" t="inlineStr">
        <is>
          <t>every value from 0.01 to 30 in steps of 0.01</t>
        </is>
      </c>
      <c r="N6066" s="18" t="inlineStr">
        <is>
          <t>contents|small|distance_to_river_km</t>
        </is>
      </c>
    </row>
    <row r="6067">
      <c r="B6067" s="18" t="inlineStr">
        <is>
          <t>contents|small|distance_to_river_km|12.84</t>
        </is>
      </c>
      <c r="C6067" s="18" t="inlineStr">
        <is>
          <t>contents</t>
        </is>
      </c>
      <c r="D6067" s="18" t="inlineStr">
        <is>
          <t>small</t>
        </is>
      </c>
      <c r="E6067" s="18" t="inlineStr">
        <is>
          <t>distance_to_river_km</t>
        </is>
      </c>
      <c r="F6067" s="18" t="inlineStr">
        <is>
          <t>spline value</t>
        </is>
      </c>
      <c r="G6067" s="18" t="n"/>
      <c r="H6067" s="33" t="n">
        <v>12.84</v>
      </c>
      <c r="I6067" s="33" t="n"/>
      <c r="J6067" s="33" t="n"/>
      <c r="K6067" s="34" t="n">
        <v>-0.1679644337656037</v>
      </c>
      <c r="L6067" s="35">
        <f>IF(ISNUMBER(K6067),EXP(K6067),"")</f>
        <v/>
      </c>
      <c r="M6067" s="18" t="inlineStr">
        <is>
          <t>every value from 0.01 to 30 in steps of 0.01</t>
        </is>
      </c>
      <c r="N6067" s="18" t="inlineStr">
        <is>
          <t>contents|small|distance_to_river_km</t>
        </is>
      </c>
    </row>
    <row r="6068">
      <c r="B6068" s="18" t="inlineStr">
        <is>
          <t>contents|small|distance_to_river_km|12.85</t>
        </is>
      </c>
      <c r="C6068" s="18" t="inlineStr">
        <is>
          <t>contents</t>
        </is>
      </c>
      <c r="D6068" s="18" t="inlineStr">
        <is>
          <t>small</t>
        </is>
      </c>
      <c r="E6068" s="18" t="inlineStr">
        <is>
          <t>distance_to_river_km</t>
        </is>
      </c>
      <c r="F6068" s="18" t="inlineStr">
        <is>
          <t>spline value</t>
        </is>
      </c>
      <c r="G6068" s="18" t="n"/>
      <c r="H6068" s="33" t="n">
        <v>12.85</v>
      </c>
      <c r="I6068" s="33" t="n"/>
      <c r="J6068" s="33" t="n"/>
      <c r="K6068" s="34" t="n">
        <v>-0.168239509090551</v>
      </c>
      <c r="L6068" s="35">
        <f>IF(ISNUMBER(K6068),EXP(K6068),"")</f>
        <v/>
      </c>
      <c r="M6068" s="18" t="inlineStr">
        <is>
          <t>every value from 0.01 to 30 in steps of 0.01</t>
        </is>
      </c>
      <c r="N6068" s="18" t="inlineStr">
        <is>
          <t>contents|small|distance_to_river_km</t>
        </is>
      </c>
    </row>
    <row r="6069">
      <c r="B6069" s="18" t="inlineStr">
        <is>
          <t>contents|small|distance_to_river_km|12.86</t>
        </is>
      </c>
      <c r="C6069" s="18" t="inlineStr">
        <is>
          <t>contents</t>
        </is>
      </c>
      <c r="D6069" s="18" t="inlineStr">
        <is>
          <t>small</t>
        </is>
      </c>
      <c r="E6069" s="18" t="inlineStr">
        <is>
          <t>distance_to_river_km</t>
        </is>
      </c>
      <c r="F6069" s="18" t="inlineStr">
        <is>
          <t>spline value</t>
        </is>
      </c>
      <c r="G6069" s="18" t="n"/>
      <c r="H6069" s="33" t="n">
        <v>12.86</v>
      </c>
      <c r="I6069" s="33" t="n"/>
      <c r="J6069" s="33" t="n"/>
      <c r="K6069" s="34" t="n">
        <v>-0.1685147077260935</v>
      </c>
      <c r="L6069" s="35">
        <f>IF(ISNUMBER(K6069),EXP(K6069),"")</f>
        <v/>
      </c>
      <c r="M6069" s="18" t="inlineStr">
        <is>
          <t>every value from 0.01 to 30 in steps of 0.01</t>
        </is>
      </c>
      <c r="N6069" s="18" t="inlineStr">
        <is>
          <t>contents|small|distance_to_river_km</t>
        </is>
      </c>
    </row>
    <row r="6070">
      <c r="B6070" s="18" t="inlineStr">
        <is>
          <t>contents|small|distance_to_river_km|12.87</t>
        </is>
      </c>
      <c r="C6070" s="18" t="inlineStr">
        <is>
          <t>contents</t>
        </is>
      </c>
      <c r="D6070" s="18" t="inlineStr">
        <is>
          <t>small</t>
        </is>
      </c>
      <c r="E6070" s="18" t="inlineStr">
        <is>
          <t>distance_to_river_km</t>
        </is>
      </c>
      <c r="F6070" s="18" t="inlineStr">
        <is>
          <t>spline value</t>
        </is>
      </c>
      <c r="G6070" s="18" t="n"/>
      <c r="H6070" s="33" t="n">
        <v>12.87</v>
      </c>
      <c r="I6070" s="33" t="n"/>
      <c r="J6070" s="33" t="n"/>
      <c r="K6070" s="34" t="n">
        <v>-0.1687900293974557</v>
      </c>
      <c r="L6070" s="35">
        <f>IF(ISNUMBER(K6070),EXP(K6070),"")</f>
        <v/>
      </c>
      <c r="M6070" s="18" t="inlineStr">
        <is>
          <t>every value from 0.01 to 30 in steps of 0.01</t>
        </is>
      </c>
      <c r="N6070" s="18" t="inlineStr">
        <is>
          <t>contents|small|distance_to_river_km</t>
        </is>
      </c>
    </row>
    <row r="6071">
      <c r="B6071" s="18" t="inlineStr">
        <is>
          <t>contents|small|distance_to_river_km|12.88</t>
        </is>
      </c>
      <c r="C6071" s="18" t="inlineStr">
        <is>
          <t>contents</t>
        </is>
      </c>
      <c r="D6071" s="18" t="inlineStr">
        <is>
          <t>small</t>
        </is>
      </c>
      <c r="E6071" s="18" t="inlineStr">
        <is>
          <t>distance_to_river_km</t>
        </is>
      </c>
      <c r="F6071" s="18" t="inlineStr">
        <is>
          <t>spline value</t>
        </is>
      </c>
      <c r="G6071" s="18" t="n"/>
      <c r="H6071" s="33" t="n">
        <v>12.88</v>
      </c>
      <c r="I6071" s="33" t="n"/>
      <c r="J6071" s="33" t="n"/>
      <c r="K6071" s="34" t="n">
        <v>-0.1690654738298626</v>
      </c>
      <c r="L6071" s="35">
        <f>IF(ISNUMBER(K6071),EXP(K6071),"")</f>
        <v/>
      </c>
      <c r="M6071" s="18" t="inlineStr">
        <is>
          <t>every value from 0.01 to 30 in steps of 0.01</t>
        </is>
      </c>
      <c r="N6071" s="18" t="inlineStr">
        <is>
          <t>contents|small|distance_to_river_km</t>
        </is>
      </c>
    </row>
    <row r="6072">
      <c r="B6072" s="18" t="inlineStr">
        <is>
          <t>contents|small|distance_to_river_km|12.89</t>
        </is>
      </c>
      <c r="C6072" s="18" t="inlineStr">
        <is>
          <t>contents</t>
        </is>
      </c>
      <c r="D6072" s="18" t="inlineStr">
        <is>
          <t>small</t>
        </is>
      </c>
      <c r="E6072" s="18" t="inlineStr">
        <is>
          <t>distance_to_river_km</t>
        </is>
      </c>
      <c r="F6072" s="18" t="inlineStr">
        <is>
          <t>spline value</t>
        </is>
      </c>
      <c r="G6072" s="18" t="n"/>
      <c r="H6072" s="33" t="n">
        <v>12.89</v>
      </c>
      <c r="I6072" s="33" t="n"/>
      <c r="J6072" s="33" t="n"/>
      <c r="K6072" s="34" t="n">
        <v>-0.1693410407485387</v>
      </c>
      <c r="L6072" s="35">
        <f>IF(ISNUMBER(K6072),EXP(K6072),"")</f>
        <v/>
      </c>
      <c r="M6072" s="18" t="inlineStr">
        <is>
          <t>every value from 0.01 to 30 in steps of 0.01</t>
        </is>
      </c>
      <c r="N6072" s="18" t="inlineStr">
        <is>
          <t>contents|small|distance_to_river_km</t>
        </is>
      </c>
    </row>
    <row r="6073">
      <c r="B6073" s="18" t="inlineStr">
        <is>
          <t>contents|small|distance_to_river_km|12.90</t>
        </is>
      </c>
      <c r="C6073" s="18" t="inlineStr">
        <is>
          <t>contents</t>
        </is>
      </c>
      <c r="D6073" s="18" t="inlineStr">
        <is>
          <t>small</t>
        </is>
      </c>
      <c r="E6073" s="18" t="inlineStr">
        <is>
          <t>distance_to_river_km</t>
        </is>
      </c>
      <c r="F6073" s="18" t="inlineStr">
        <is>
          <t>spline value</t>
        </is>
      </c>
      <c r="G6073" s="18" t="n"/>
      <c r="H6073" s="33" t="n">
        <v>12.9</v>
      </c>
      <c r="I6073" s="33" t="n"/>
      <c r="J6073" s="33" t="n"/>
      <c r="K6073" s="34" t="n">
        <v>-0.1696167298787088</v>
      </c>
      <c r="L6073" s="35">
        <f>IF(ISNUMBER(K6073),EXP(K6073),"")</f>
        <v/>
      </c>
      <c r="M6073" s="18" t="inlineStr">
        <is>
          <t>every value from 0.01 to 30 in steps of 0.01</t>
        </is>
      </c>
      <c r="N6073" s="18" t="inlineStr">
        <is>
          <t>contents|small|distance_to_river_km</t>
        </is>
      </c>
    </row>
    <row r="6074">
      <c r="B6074" s="18" t="inlineStr">
        <is>
          <t>contents|small|distance_to_river_km|12.91</t>
        </is>
      </c>
      <c r="C6074" s="18" t="inlineStr">
        <is>
          <t>contents</t>
        </is>
      </c>
      <c r="D6074" s="18" t="inlineStr">
        <is>
          <t>small</t>
        </is>
      </c>
      <c r="E6074" s="18" t="inlineStr">
        <is>
          <t>distance_to_river_km</t>
        </is>
      </c>
      <c r="F6074" s="18" t="inlineStr">
        <is>
          <t>spline value</t>
        </is>
      </c>
      <c r="G6074" s="18" t="n"/>
      <c r="H6074" s="33" t="n">
        <v>12.91</v>
      </c>
      <c r="I6074" s="33" t="n"/>
      <c r="J6074" s="33" t="n"/>
      <c r="K6074" s="34" t="n">
        <v>-0.1698925409455976</v>
      </c>
      <c r="L6074" s="35">
        <f>IF(ISNUMBER(K6074),EXP(K6074),"")</f>
        <v/>
      </c>
      <c r="M6074" s="18" t="inlineStr">
        <is>
          <t>every value from 0.01 to 30 in steps of 0.01</t>
        </is>
      </c>
      <c r="N6074" s="18" t="inlineStr">
        <is>
          <t>contents|small|distance_to_river_km</t>
        </is>
      </c>
    </row>
    <row r="6075">
      <c r="B6075" s="18" t="inlineStr">
        <is>
          <t>contents|small|distance_to_river_km|12.92</t>
        </is>
      </c>
      <c r="C6075" s="18" t="inlineStr">
        <is>
          <t>contents</t>
        </is>
      </c>
      <c r="D6075" s="18" t="inlineStr">
        <is>
          <t>small</t>
        </is>
      </c>
      <c r="E6075" s="18" t="inlineStr">
        <is>
          <t>distance_to_river_km</t>
        </is>
      </c>
      <c r="F6075" s="18" t="inlineStr">
        <is>
          <t>spline value</t>
        </is>
      </c>
      <c r="G6075" s="18" t="n"/>
      <c r="H6075" s="33" t="n">
        <v>12.92</v>
      </c>
      <c r="I6075" s="33" t="n"/>
      <c r="J6075" s="33" t="n"/>
      <c r="K6075" s="34" t="n">
        <v>-0.17016847367443</v>
      </c>
      <c r="L6075" s="35">
        <f>IF(ISNUMBER(K6075),EXP(K6075),"")</f>
        <v/>
      </c>
      <c r="M6075" s="18" t="inlineStr">
        <is>
          <t>every value from 0.01 to 30 in steps of 0.01</t>
        </is>
      </c>
      <c r="N6075" s="18" t="inlineStr">
        <is>
          <t>contents|small|distance_to_river_km</t>
        </is>
      </c>
    </row>
    <row r="6076">
      <c r="B6076" s="18" t="inlineStr">
        <is>
          <t>contents|small|distance_to_river_km|12.93</t>
        </is>
      </c>
      <c r="C6076" s="18" t="inlineStr">
        <is>
          <t>contents</t>
        </is>
      </c>
      <c r="D6076" s="18" t="inlineStr">
        <is>
          <t>small</t>
        </is>
      </c>
      <c r="E6076" s="18" t="inlineStr">
        <is>
          <t>distance_to_river_km</t>
        </is>
      </c>
      <c r="F6076" s="18" t="inlineStr">
        <is>
          <t>spline value</t>
        </is>
      </c>
      <c r="G6076" s="18" t="n"/>
      <c r="H6076" s="33" t="n">
        <v>12.93</v>
      </c>
      <c r="I6076" s="33" t="n"/>
      <c r="J6076" s="33" t="n"/>
      <c r="K6076" s="34" t="n">
        <v>-0.1704445277904305</v>
      </c>
      <c r="L6076" s="35">
        <f>IF(ISNUMBER(K6076),EXP(K6076),"")</f>
        <v/>
      </c>
      <c r="M6076" s="18" t="inlineStr">
        <is>
          <t>every value from 0.01 to 30 in steps of 0.01</t>
        </is>
      </c>
      <c r="N6076" s="18" t="inlineStr">
        <is>
          <t>contents|small|distance_to_river_km</t>
        </is>
      </c>
    </row>
    <row r="6077">
      <c r="B6077" s="18" t="inlineStr">
        <is>
          <t>contents|small|distance_to_river_km|12.94</t>
        </is>
      </c>
      <c r="C6077" s="18" t="inlineStr">
        <is>
          <t>contents</t>
        </is>
      </c>
      <c r="D6077" s="18" t="inlineStr">
        <is>
          <t>small</t>
        </is>
      </c>
      <c r="E6077" s="18" t="inlineStr">
        <is>
          <t>distance_to_river_km</t>
        </is>
      </c>
      <c r="F6077" s="18" t="inlineStr">
        <is>
          <t>spline value</t>
        </is>
      </c>
      <c r="G6077" s="18" t="n"/>
      <c r="H6077" s="33" t="n">
        <v>12.94</v>
      </c>
      <c r="I6077" s="33" t="n"/>
      <c r="J6077" s="33" t="n"/>
      <c r="K6077" s="34" t="n">
        <v>-0.1707207030188241</v>
      </c>
      <c r="L6077" s="35">
        <f>IF(ISNUMBER(K6077),EXP(K6077),"")</f>
        <v/>
      </c>
      <c r="M6077" s="18" t="inlineStr">
        <is>
          <t>every value from 0.01 to 30 in steps of 0.01</t>
        </is>
      </c>
      <c r="N6077" s="18" t="inlineStr">
        <is>
          <t>contents|small|distance_to_river_km</t>
        </is>
      </c>
    </row>
    <row r="6078">
      <c r="B6078" s="18" t="inlineStr">
        <is>
          <t>contents|small|distance_to_river_km|12.95</t>
        </is>
      </c>
      <c r="C6078" s="18" t="inlineStr">
        <is>
          <t>contents</t>
        </is>
      </c>
      <c r="D6078" s="18" t="inlineStr">
        <is>
          <t>small</t>
        </is>
      </c>
      <c r="E6078" s="18" t="inlineStr">
        <is>
          <t>distance_to_river_km</t>
        </is>
      </c>
      <c r="F6078" s="18" t="inlineStr">
        <is>
          <t>spline value</t>
        </is>
      </c>
      <c r="G6078" s="18" t="n"/>
      <c r="H6078" s="33" t="n">
        <v>12.95</v>
      </c>
      <c r="I6078" s="33" t="n"/>
      <c r="J6078" s="33" t="n"/>
      <c r="K6078" s="34" t="n">
        <v>-0.1709969990848352</v>
      </c>
      <c r="L6078" s="35">
        <f>IF(ISNUMBER(K6078),EXP(K6078),"")</f>
        <v/>
      </c>
      <c r="M6078" s="18" t="inlineStr">
        <is>
          <t>every value from 0.01 to 30 in steps of 0.01</t>
        </is>
      </c>
      <c r="N6078" s="18" t="inlineStr">
        <is>
          <t>contents|small|distance_to_river_km</t>
        </is>
      </c>
    </row>
    <row r="6079">
      <c r="B6079" s="18" t="inlineStr">
        <is>
          <t>contents|small|distance_to_river_km|12.96</t>
        </is>
      </c>
      <c r="C6079" s="18" t="inlineStr">
        <is>
          <t>contents</t>
        </is>
      </c>
      <c r="D6079" s="18" t="inlineStr">
        <is>
          <t>small</t>
        </is>
      </c>
      <c r="E6079" s="18" t="inlineStr">
        <is>
          <t>distance_to_river_km</t>
        </is>
      </c>
      <c r="F6079" s="18" t="inlineStr">
        <is>
          <t>spline value</t>
        </is>
      </c>
      <c r="G6079" s="18" t="n"/>
      <c r="H6079" s="33" t="n">
        <v>12.96</v>
      </c>
      <c r="I6079" s="33" t="n"/>
      <c r="J6079" s="33" t="n"/>
      <c r="K6079" s="34" t="n">
        <v>-0.1712734157136888</v>
      </c>
      <c r="L6079" s="35">
        <f>IF(ISNUMBER(K6079),EXP(K6079),"")</f>
        <v/>
      </c>
      <c r="M6079" s="18" t="inlineStr">
        <is>
          <t>every value from 0.01 to 30 in steps of 0.01</t>
        </is>
      </c>
      <c r="N6079" s="18" t="inlineStr">
        <is>
          <t>contents|small|distance_to_river_km</t>
        </is>
      </c>
    </row>
    <row r="6080">
      <c r="B6080" s="18" t="inlineStr">
        <is>
          <t>contents|small|distance_to_river_km|12.97</t>
        </is>
      </c>
      <c r="C6080" s="18" t="inlineStr">
        <is>
          <t>contents</t>
        </is>
      </c>
      <c r="D6080" s="18" t="inlineStr">
        <is>
          <t>small</t>
        </is>
      </c>
      <c r="E6080" s="18" t="inlineStr">
        <is>
          <t>distance_to_river_km</t>
        </is>
      </c>
      <c r="F6080" s="18" t="inlineStr">
        <is>
          <t>spline value</t>
        </is>
      </c>
      <c r="G6080" s="18" t="n"/>
      <c r="H6080" s="33" t="n">
        <v>12.97</v>
      </c>
      <c r="I6080" s="33" t="n"/>
      <c r="J6080" s="33" t="n"/>
      <c r="K6080" s="34" t="n">
        <v>-0.1715499526306095</v>
      </c>
      <c r="L6080" s="35">
        <f>IF(ISNUMBER(K6080),EXP(K6080),"")</f>
        <v/>
      </c>
      <c r="M6080" s="18" t="inlineStr">
        <is>
          <t>every value from 0.01 to 30 in steps of 0.01</t>
        </is>
      </c>
      <c r="N6080" s="18" t="inlineStr">
        <is>
          <t>contents|small|distance_to_river_km</t>
        </is>
      </c>
    </row>
    <row r="6081">
      <c r="B6081" s="18" t="inlineStr">
        <is>
          <t>contents|small|distance_to_river_km|12.98</t>
        </is>
      </c>
      <c r="C6081" s="18" t="inlineStr">
        <is>
          <t>contents</t>
        </is>
      </c>
      <c r="D6081" s="18" t="inlineStr">
        <is>
          <t>small</t>
        </is>
      </c>
      <c r="E6081" s="18" t="inlineStr">
        <is>
          <t>distance_to_river_km</t>
        </is>
      </c>
      <c r="F6081" s="18" t="inlineStr">
        <is>
          <t>spline value</t>
        </is>
      </c>
      <c r="G6081" s="18" t="n"/>
      <c r="H6081" s="33" t="n">
        <v>12.98</v>
      </c>
      <c r="I6081" s="33" t="n"/>
      <c r="J6081" s="33" t="n"/>
      <c r="K6081" s="34" t="n">
        <v>-0.1718266095608221</v>
      </c>
      <c r="L6081" s="35">
        <f>IF(ISNUMBER(K6081),EXP(K6081),"")</f>
        <v/>
      </c>
      <c r="M6081" s="18" t="inlineStr">
        <is>
          <t>every value from 0.01 to 30 in steps of 0.01</t>
        </is>
      </c>
      <c r="N6081" s="18" t="inlineStr">
        <is>
          <t>contents|small|distance_to_river_km</t>
        </is>
      </c>
    </row>
    <row r="6082">
      <c r="B6082" s="18" t="inlineStr">
        <is>
          <t>contents|small|distance_to_river_km|12.99</t>
        </is>
      </c>
      <c r="C6082" s="18" t="inlineStr">
        <is>
          <t>contents</t>
        </is>
      </c>
      <c r="D6082" s="18" t="inlineStr">
        <is>
          <t>small</t>
        </is>
      </c>
      <c r="E6082" s="18" t="inlineStr">
        <is>
          <t>distance_to_river_km</t>
        </is>
      </c>
      <c r="F6082" s="18" t="inlineStr">
        <is>
          <t>spline value</t>
        </is>
      </c>
      <c r="G6082" s="18" t="n"/>
      <c r="H6082" s="33" t="n">
        <v>12.99</v>
      </c>
      <c r="I6082" s="33" t="n"/>
      <c r="J6082" s="33" t="n"/>
      <c r="K6082" s="34" t="n">
        <v>-0.1721033862295513</v>
      </c>
      <c r="L6082" s="35">
        <f>IF(ISNUMBER(K6082),EXP(K6082),"")</f>
        <v/>
      </c>
      <c r="M6082" s="18" t="inlineStr">
        <is>
          <t>every value from 0.01 to 30 in steps of 0.01</t>
        </is>
      </c>
      <c r="N6082" s="18" t="inlineStr">
        <is>
          <t>contents|small|distance_to_river_km</t>
        </is>
      </c>
    </row>
    <row r="6083">
      <c r="B6083" s="18" t="inlineStr">
        <is>
          <t>contents|small|distance_to_river_km|13.00</t>
        </is>
      </c>
      <c r="C6083" s="18" t="inlineStr">
        <is>
          <t>contents</t>
        </is>
      </c>
      <c r="D6083" s="18" t="inlineStr">
        <is>
          <t>small</t>
        </is>
      </c>
      <c r="E6083" s="18" t="inlineStr">
        <is>
          <t>distance_to_river_km</t>
        </is>
      </c>
      <c r="F6083" s="18" t="inlineStr">
        <is>
          <t>spline value</t>
        </is>
      </c>
      <c r="G6083" s="18" t="n"/>
      <c r="H6083" s="33" t="n">
        <v>13</v>
      </c>
      <c r="I6083" s="33" t="n"/>
      <c r="J6083" s="33" t="n"/>
      <c r="K6083" s="34" t="n">
        <v>-0.1723802823620219</v>
      </c>
      <c r="L6083" s="35">
        <f>IF(ISNUMBER(K6083),EXP(K6083),"")</f>
        <v/>
      </c>
      <c r="M6083" s="18" t="inlineStr">
        <is>
          <t>every value from 0.01 to 30 in steps of 0.01</t>
        </is>
      </c>
      <c r="N6083" s="18" t="inlineStr">
        <is>
          <t>contents|small|distance_to_river_km</t>
        </is>
      </c>
    </row>
    <row r="6084">
      <c r="B6084" s="18" t="inlineStr">
        <is>
          <t>contents|small|distance_to_river_km|13.01</t>
        </is>
      </c>
      <c r="C6084" s="18" t="inlineStr">
        <is>
          <t>contents</t>
        </is>
      </c>
      <c r="D6084" s="18" t="inlineStr">
        <is>
          <t>small</t>
        </is>
      </c>
      <c r="E6084" s="18" t="inlineStr">
        <is>
          <t>distance_to_river_km</t>
        </is>
      </c>
      <c r="F6084" s="18" t="inlineStr">
        <is>
          <t>spline value</t>
        </is>
      </c>
      <c r="G6084" s="18" t="n"/>
      <c r="H6084" s="33" t="n">
        <v>13.01</v>
      </c>
      <c r="I6084" s="33" t="n"/>
      <c r="J6084" s="33" t="n"/>
      <c r="K6084" s="34" t="n">
        <v>-0.1726572976834585</v>
      </c>
      <c r="L6084" s="35">
        <f>IF(ISNUMBER(K6084),EXP(K6084),"")</f>
        <v/>
      </c>
      <c r="M6084" s="18" t="inlineStr">
        <is>
          <t>every value from 0.01 to 30 in steps of 0.01</t>
        </is>
      </c>
      <c r="N6084" s="18" t="inlineStr">
        <is>
          <t>contents|small|distance_to_river_km</t>
        </is>
      </c>
    </row>
    <row r="6085">
      <c r="B6085" s="18" t="inlineStr">
        <is>
          <t>contents|small|distance_to_river_km|13.02</t>
        </is>
      </c>
      <c r="C6085" s="18" t="inlineStr">
        <is>
          <t>contents</t>
        </is>
      </c>
      <c r="D6085" s="18" t="inlineStr">
        <is>
          <t>small</t>
        </is>
      </c>
      <c r="E6085" s="18" t="inlineStr">
        <is>
          <t>distance_to_river_km</t>
        </is>
      </c>
      <c r="F6085" s="18" t="inlineStr">
        <is>
          <t>spline value</t>
        </is>
      </c>
      <c r="G6085" s="18" t="n"/>
      <c r="H6085" s="33" t="n">
        <v>13.02</v>
      </c>
      <c r="I6085" s="33" t="n"/>
      <c r="J6085" s="33" t="n"/>
      <c r="K6085" s="34" t="n">
        <v>-0.1729344319190859</v>
      </c>
      <c r="L6085" s="35">
        <f>IF(ISNUMBER(K6085),EXP(K6085),"")</f>
        <v/>
      </c>
      <c r="M6085" s="18" t="inlineStr">
        <is>
          <t>every value from 0.01 to 30 in steps of 0.01</t>
        </is>
      </c>
      <c r="N6085" s="18" t="inlineStr">
        <is>
          <t>contents|small|distance_to_river_km</t>
        </is>
      </c>
    </row>
    <row r="6086">
      <c r="B6086" s="18" t="inlineStr">
        <is>
          <t>contents|small|distance_to_river_km|13.03</t>
        </is>
      </c>
      <c r="C6086" s="18" t="inlineStr">
        <is>
          <t>contents</t>
        </is>
      </c>
      <c r="D6086" s="18" t="inlineStr">
        <is>
          <t>small</t>
        </is>
      </c>
      <c r="E6086" s="18" t="inlineStr">
        <is>
          <t>distance_to_river_km</t>
        </is>
      </c>
      <c r="F6086" s="18" t="inlineStr">
        <is>
          <t>spline value</t>
        </is>
      </c>
      <c r="G6086" s="18" t="n"/>
      <c r="H6086" s="33" t="n">
        <v>13.03</v>
      </c>
      <c r="I6086" s="33" t="n"/>
      <c r="J6086" s="33" t="n"/>
      <c r="K6086" s="34" t="n">
        <v>-0.1732116847941288</v>
      </c>
      <c r="L6086" s="35">
        <f>IF(ISNUMBER(K6086),EXP(K6086),"")</f>
        <v/>
      </c>
      <c r="M6086" s="18" t="inlineStr">
        <is>
          <t>every value from 0.01 to 30 in steps of 0.01</t>
        </is>
      </c>
      <c r="N6086" s="18" t="inlineStr">
        <is>
          <t>contents|small|distance_to_river_km</t>
        </is>
      </c>
    </row>
    <row r="6087">
      <c r="B6087" s="18" t="inlineStr">
        <is>
          <t>contents|small|distance_to_river_km|13.04</t>
        </is>
      </c>
      <c r="C6087" s="18" t="inlineStr">
        <is>
          <t>contents</t>
        </is>
      </c>
      <c r="D6087" s="18" t="inlineStr">
        <is>
          <t>small</t>
        </is>
      </c>
      <c r="E6087" s="18" t="inlineStr">
        <is>
          <t>distance_to_river_km</t>
        </is>
      </c>
      <c r="F6087" s="18" t="inlineStr">
        <is>
          <t>spline value</t>
        </is>
      </c>
      <c r="G6087" s="18" t="n"/>
      <c r="H6087" s="33" t="n">
        <v>13.04</v>
      </c>
      <c r="I6087" s="33" t="n"/>
      <c r="J6087" s="33" t="n"/>
      <c r="K6087" s="34" t="n">
        <v>-0.173489056033812</v>
      </c>
      <c r="L6087" s="35">
        <f>IF(ISNUMBER(K6087),EXP(K6087),"")</f>
        <v/>
      </c>
      <c r="M6087" s="18" t="inlineStr">
        <is>
          <t>every value from 0.01 to 30 in steps of 0.01</t>
        </is>
      </c>
      <c r="N6087" s="18" t="inlineStr">
        <is>
          <t>contents|small|distance_to_river_km</t>
        </is>
      </c>
    </row>
    <row r="6088">
      <c r="B6088" s="18" t="inlineStr">
        <is>
          <t>contents|small|distance_to_river_km|13.05</t>
        </is>
      </c>
      <c r="C6088" s="18" t="inlineStr">
        <is>
          <t>contents</t>
        </is>
      </c>
      <c r="D6088" s="18" t="inlineStr">
        <is>
          <t>small</t>
        </is>
      </c>
      <c r="E6088" s="18" t="inlineStr">
        <is>
          <t>distance_to_river_km</t>
        </is>
      </c>
      <c r="F6088" s="18" t="inlineStr">
        <is>
          <t>spline value</t>
        </is>
      </c>
      <c r="G6088" s="18" t="n"/>
      <c r="H6088" s="33" t="n">
        <v>13.05</v>
      </c>
      <c r="I6088" s="33" t="n"/>
      <c r="J6088" s="33" t="n"/>
      <c r="K6088" s="34" t="n">
        <v>-0.1737665453633603</v>
      </c>
      <c r="L6088" s="35">
        <f>IF(ISNUMBER(K6088),EXP(K6088),"")</f>
        <v/>
      </c>
      <c r="M6088" s="18" t="inlineStr">
        <is>
          <t>every value from 0.01 to 30 in steps of 0.01</t>
        </is>
      </c>
      <c r="N6088" s="18" t="inlineStr">
        <is>
          <t>contents|small|distance_to_river_km</t>
        </is>
      </c>
    </row>
    <row r="6089">
      <c r="B6089" s="18" t="inlineStr">
        <is>
          <t>contents|small|distance_to_river_km|13.06</t>
        </is>
      </c>
      <c r="C6089" s="18" t="inlineStr">
        <is>
          <t>contents</t>
        </is>
      </c>
      <c r="D6089" s="18" t="inlineStr">
        <is>
          <t>small</t>
        </is>
      </c>
      <c r="E6089" s="18" t="inlineStr">
        <is>
          <t>distance_to_river_km</t>
        </is>
      </c>
      <c r="F6089" s="18" t="inlineStr">
        <is>
          <t>spline value</t>
        </is>
      </c>
      <c r="G6089" s="18" t="n"/>
      <c r="H6089" s="33" t="n">
        <v>13.06</v>
      </c>
      <c r="I6089" s="33" t="n"/>
      <c r="J6089" s="33" t="n"/>
      <c r="K6089" s="34" t="n">
        <v>-0.1740441525079981</v>
      </c>
      <c r="L6089" s="35">
        <f>IF(ISNUMBER(K6089),EXP(K6089),"")</f>
        <v/>
      </c>
      <c r="M6089" s="18" t="inlineStr">
        <is>
          <t>every value from 0.01 to 30 in steps of 0.01</t>
        </is>
      </c>
      <c r="N6089" s="18" t="inlineStr">
        <is>
          <t>contents|small|distance_to_river_km</t>
        </is>
      </c>
    </row>
    <row r="6090">
      <c r="B6090" s="18" t="inlineStr">
        <is>
          <t>contents|small|distance_to_river_km|13.07</t>
        </is>
      </c>
      <c r="C6090" s="18" t="inlineStr">
        <is>
          <t>contents</t>
        </is>
      </c>
      <c r="D6090" s="18" t="inlineStr">
        <is>
          <t>small</t>
        </is>
      </c>
      <c r="E6090" s="18" t="inlineStr">
        <is>
          <t>distance_to_river_km</t>
        </is>
      </c>
      <c r="F6090" s="18" t="inlineStr">
        <is>
          <t>spline value</t>
        </is>
      </c>
      <c r="G6090" s="18" t="n"/>
      <c r="H6090" s="33" t="n">
        <v>13.07</v>
      </c>
      <c r="I6090" s="33" t="n"/>
      <c r="J6090" s="33" t="n"/>
      <c r="K6090" s="34" t="n">
        <v>-0.1743218771929505</v>
      </c>
      <c r="L6090" s="35">
        <f>IF(ISNUMBER(K6090),EXP(K6090),"")</f>
        <v/>
      </c>
      <c r="M6090" s="18" t="inlineStr">
        <is>
          <t>every value from 0.01 to 30 in steps of 0.01</t>
        </is>
      </c>
      <c r="N6090" s="18" t="inlineStr">
        <is>
          <t>contents|small|distance_to_river_km</t>
        </is>
      </c>
    </row>
    <row r="6091">
      <c r="B6091" s="18" t="inlineStr">
        <is>
          <t>contents|small|distance_to_river_km|13.08</t>
        </is>
      </c>
      <c r="C6091" s="18" t="inlineStr">
        <is>
          <t>contents</t>
        </is>
      </c>
      <c r="D6091" s="18" t="inlineStr">
        <is>
          <t>small</t>
        </is>
      </c>
      <c r="E6091" s="18" t="inlineStr">
        <is>
          <t>distance_to_river_km</t>
        </is>
      </c>
      <c r="F6091" s="18" t="inlineStr">
        <is>
          <t>spline value</t>
        </is>
      </c>
      <c r="G6091" s="18" t="n"/>
      <c r="H6091" s="33" t="n">
        <v>13.08</v>
      </c>
      <c r="I6091" s="33" t="n"/>
      <c r="J6091" s="33" t="n"/>
      <c r="K6091" s="34" t="n">
        <v>-0.1745997191434421</v>
      </c>
      <c r="L6091" s="35">
        <f>IF(ISNUMBER(K6091),EXP(K6091),"")</f>
        <v/>
      </c>
      <c r="M6091" s="18" t="inlineStr">
        <is>
          <t>every value from 0.01 to 30 in steps of 0.01</t>
        </is>
      </c>
      <c r="N6091" s="18" t="inlineStr">
        <is>
          <t>contents|small|distance_to_river_km</t>
        </is>
      </c>
    </row>
    <row r="6092">
      <c r="B6092" s="18" t="inlineStr">
        <is>
          <t>contents|small|distance_to_river_km|13.09</t>
        </is>
      </c>
      <c r="C6092" s="18" t="inlineStr">
        <is>
          <t>contents</t>
        </is>
      </c>
      <c r="D6092" s="18" t="inlineStr">
        <is>
          <t>small</t>
        </is>
      </c>
      <c r="E6092" s="18" t="inlineStr">
        <is>
          <t>distance_to_river_km</t>
        </is>
      </c>
      <c r="F6092" s="18" t="inlineStr">
        <is>
          <t>spline value</t>
        </is>
      </c>
      <c r="G6092" s="18" t="n"/>
      <c r="H6092" s="33" t="n">
        <v>13.09</v>
      </c>
      <c r="I6092" s="33" t="n"/>
      <c r="J6092" s="33" t="n"/>
      <c r="K6092" s="34" t="n">
        <v>-0.1748776780846975</v>
      </c>
      <c r="L6092" s="35">
        <f>IF(ISNUMBER(K6092),EXP(K6092),"")</f>
        <v/>
      </c>
      <c r="M6092" s="18" t="inlineStr">
        <is>
          <t>every value from 0.01 to 30 in steps of 0.01</t>
        </is>
      </c>
      <c r="N6092" s="18" t="inlineStr">
        <is>
          <t>contents|small|distance_to_river_km</t>
        </is>
      </c>
    </row>
    <row r="6093">
      <c r="B6093" s="18" t="inlineStr">
        <is>
          <t>contents|small|distance_to_river_km|13.10</t>
        </is>
      </c>
      <c r="C6093" s="18" t="inlineStr">
        <is>
          <t>contents</t>
        </is>
      </c>
      <c r="D6093" s="18" t="inlineStr">
        <is>
          <t>small</t>
        </is>
      </c>
      <c r="E6093" s="18" t="inlineStr">
        <is>
          <t>distance_to_river_km</t>
        </is>
      </c>
      <c r="F6093" s="18" t="inlineStr">
        <is>
          <t>spline value</t>
        </is>
      </c>
      <c r="G6093" s="18" t="n"/>
      <c r="H6093" s="33" t="n">
        <v>13.1</v>
      </c>
      <c r="I6093" s="33" t="n"/>
      <c r="J6093" s="33" t="n"/>
      <c r="K6093" s="34" t="n">
        <v>-0.1751557537419417</v>
      </c>
      <c r="L6093" s="35">
        <f>IF(ISNUMBER(K6093),EXP(K6093),"")</f>
        <v/>
      </c>
      <c r="M6093" s="18" t="inlineStr">
        <is>
          <t>every value from 0.01 to 30 in steps of 0.01</t>
        </is>
      </c>
      <c r="N6093" s="18" t="inlineStr">
        <is>
          <t>contents|small|distance_to_river_km</t>
        </is>
      </c>
    </row>
    <row r="6094">
      <c r="B6094" s="18" t="inlineStr">
        <is>
          <t>contents|small|distance_to_river_km|13.11</t>
        </is>
      </c>
      <c r="C6094" s="18" t="inlineStr">
        <is>
          <t>contents</t>
        </is>
      </c>
      <c r="D6094" s="18" t="inlineStr">
        <is>
          <t>small</t>
        </is>
      </c>
      <c r="E6094" s="18" t="inlineStr">
        <is>
          <t>distance_to_river_km</t>
        </is>
      </c>
      <c r="F6094" s="18" t="inlineStr">
        <is>
          <t>spline value</t>
        </is>
      </c>
      <c r="G6094" s="18" t="n"/>
      <c r="H6094" s="33" t="n">
        <v>13.11</v>
      </c>
      <c r="I6094" s="33" t="n"/>
      <c r="J6094" s="33" t="n"/>
      <c r="K6094" s="34" t="n">
        <v>-0.1754339458403991</v>
      </c>
      <c r="L6094" s="35">
        <f>IF(ISNUMBER(K6094),EXP(K6094),"")</f>
        <v/>
      </c>
      <c r="M6094" s="18" t="inlineStr">
        <is>
          <t>every value from 0.01 to 30 in steps of 0.01</t>
        </is>
      </c>
      <c r="N6094" s="18" t="inlineStr">
        <is>
          <t>contents|small|distance_to_river_km</t>
        </is>
      </c>
    </row>
    <row r="6095">
      <c r="B6095" s="18" t="inlineStr">
        <is>
          <t>contents|small|distance_to_river_km|13.12</t>
        </is>
      </c>
      <c r="C6095" s="18" t="inlineStr">
        <is>
          <t>contents</t>
        </is>
      </c>
      <c r="D6095" s="18" t="inlineStr">
        <is>
          <t>small</t>
        </is>
      </c>
      <c r="E6095" s="18" t="inlineStr">
        <is>
          <t>distance_to_river_km</t>
        </is>
      </c>
      <c r="F6095" s="18" t="inlineStr">
        <is>
          <t>spline value</t>
        </is>
      </c>
      <c r="G6095" s="18" t="n"/>
      <c r="H6095" s="33" t="n">
        <v>13.12</v>
      </c>
      <c r="I6095" s="33" t="n"/>
      <c r="J6095" s="33" t="n"/>
      <c r="K6095" s="34" t="n">
        <v>-0.1757122541052948</v>
      </c>
      <c r="L6095" s="35">
        <f>IF(ISNUMBER(K6095),EXP(K6095),"")</f>
        <v/>
      </c>
      <c r="M6095" s="18" t="inlineStr">
        <is>
          <t>every value from 0.01 to 30 in steps of 0.01</t>
        </is>
      </c>
      <c r="N6095" s="18" t="inlineStr">
        <is>
          <t>contents|small|distance_to_river_km</t>
        </is>
      </c>
    </row>
    <row r="6096">
      <c r="B6096" s="18" t="inlineStr">
        <is>
          <t>contents|small|distance_to_river_km|13.13</t>
        </is>
      </c>
      <c r="C6096" s="18" t="inlineStr">
        <is>
          <t>contents</t>
        </is>
      </c>
      <c r="D6096" s="18" t="inlineStr">
        <is>
          <t>small</t>
        </is>
      </c>
      <c r="E6096" s="18" t="inlineStr">
        <is>
          <t>distance_to_river_km</t>
        </is>
      </c>
      <c r="F6096" s="18" t="inlineStr">
        <is>
          <t>spline value</t>
        </is>
      </c>
      <c r="G6096" s="18" t="n"/>
      <c r="H6096" s="33" t="n">
        <v>13.13</v>
      </c>
      <c r="I6096" s="33" t="n"/>
      <c r="J6096" s="33" t="n"/>
      <c r="K6096" s="34" t="n">
        <v>-0.1759906782618533</v>
      </c>
      <c r="L6096" s="35">
        <f>IF(ISNUMBER(K6096),EXP(K6096),"")</f>
        <v/>
      </c>
      <c r="M6096" s="18" t="inlineStr">
        <is>
          <t>every value from 0.01 to 30 in steps of 0.01</t>
        </is>
      </c>
      <c r="N6096" s="18" t="inlineStr">
        <is>
          <t>contents|small|distance_to_river_km</t>
        </is>
      </c>
    </row>
    <row r="6097">
      <c r="B6097" s="18" t="inlineStr">
        <is>
          <t>contents|small|distance_to_river_km|13.14</t>
        </is>
      </c>
      <c r="C6097" s="18" t="inlineStr">
        <is>
          <t>contents</t>
        </is>
      </c>
      <c r="D6097" s="18" t="inlineStr">
        <is>
          <t>small</t>
        </is>
      </c>
      <c r="E6097" s="18" t="inlineStr">
        <is>
          <t>distance_to_river_km</t>
        </is>
      </c>
      <c r="F6097" s="18" t="inlineStr">
        <is>
          <t>spline value</t>
        </is>
      </c>
      <c r="G6097" s="18" t="n"/>
      <c r="H6097" s="33" t="n">
        <v>13.14</v>
      </c>
      <c r="I6097" s="33" t="n"/>
      <c r="J6097" s="33" t="n"/>
      <c r="K6097" s="34" t="n">
        <v>-0.1762692180352994</v>
      </c>
      <c r="L6097" s="35">
        <f>IF(ISNUMBER(K6097),EXP(K6097),"")</f>
        <v/>
      </c>
      <c r="M6097" s="18" t="inlineStr">
        <is>
          <t>every value from 0.01 to 30 in steps of 0.01</t>
        </is>
      </c>
      <c r="N6097" s="18" t="inlineStr">
        <is>
          <t>contents|small|distance_to_river_km</t>
        </is>
      </c>
    </row>
    <row r="6098">
      <c r="B6098" s="18" t="inlineStr">
        <is>
          <t>contents|small|distance_to_river_km|13.15</t>
        </is>
      </c>
      <c r="C6098" s="18" t="inlineStr">
        <is>
          <t>contents</t>
        </is>
      </c>
      <c r="D6098" s="18" t="inlineStr">
        <is>
          <t>small</t>
        </is>
      </c>
      <c r="E6098" s="18" t="inlineStr">
        <is>
          <t>distance_to_river_km</t>
        </is>
      </c>
      <c r="F6098" s="18" t="inlineStr">
        <is>
          <t>spline value</t>
        </is>
      </c>
      <c r="G6098" s="18" t="n"/>
      <c r="H6098" s="33" t="n">
        <v>13.15</v>
      </c>
      <c r="I6098" s="33" t="n"/>
      <c r="J6098" s="33" t="n"/>
      <c r="K6098" s="34" t="n">
        <v>-0.1765478731508577</v>
      </c>
      <c r="L6098" s="35">
        <f>IF(ISNUMBER(K6098),EXP(K6098),"")</f>
        <v/>
      </c>
      <c r="M6098" s="18" t="inlineStr">
        <is>
          <t>every value from 0.01 to 30 in steps of 0.01</t>
        </is>
      </c>
      <c r="N6098" s="18" t="inlineStr">
        <is>
          <t>contents|small|distance_to_river_km</t>
        </is>
      </c>
    </row>
    <row r="6099">
      <c r="B6099" s="18" t="inlineStr">
        <is>
          <t>contents|small|distance_to_river_km|13.16</t>
        </is>
      </c>
      <c r="C6099" s="18" t="inlineStr">
        <is>
          <t>contents</t>
        </is>
      </c>
      <c r="D6099" s="18" t="inlineStr">
        <is>
          <t>small</t>
        </is>
      </c>
      <c r="E6099" s="18" t="inlineStr">
        <is>
          <t>distance_to_river_km</t>
        </is>
      </c>
      <c r="F6099" s="18" t="inlineStr">
        <is>
          <t>spline value</t>
        </is>
      </c>
      <c r="G6099" s="18" t="n"/>
      <c r="H6099" s="33" t="n">
        <v>13.16</v>
      </c>
      <c r="I6099" s="33" t="n"/>
      <c r="J6099" s="33" t="n"/>
      <c r="K6099" s="34" t="n">
        <v>-0.1768266433337532</v>
      </c>
      <c r="L6099" s="35">
        <f>IF(ISNUMBER(K6099),EXP(K6099),"")</f>
        <v/>
      </c>
      <c r="M6099" s="18" t="inlineStr">
        <is>
          <t>every value from 0.01 to 30 in steps of 0.01</t>
        </is>
      </c>
      <c r="N6099" s="18" t="inlineStr">
        <is>
          <t>contents|small|distance_to_river_km</t>
        </is>
      </c>
    </row>
    <row r="6100">
      <c r="B6100" s="18" t="inlineStr">
        <is>
          <t>contents|small|distance_to_river_km|13.17</t>
        </is>
      </c>
      <c r="C6100" s="18" t="inlineStr">
        <is>
          <t>contents</t>
        </is>
      </c>
      <c r="D6100" s="18" t="inlineStr">
        <is>
          <t>small</t>
        </is>
      </c>
      <c r="E6100" s="18" t="inlineStr">
        <is>
          <t>distance_to_river_km</t>
        </is>
      </c>
      <c r="F6100" s="18" t="inlineStr">
        <is>
          <t>spline value</t>
        </is>
      </c>
      <c r="G6100" s="18" t="n"/>
      <c r="H6100" s="33" t="n">
        <v>13.17</v>
      </c>
      <c r="I6100" s="33" t="n"/>
      <c r="J6100" s="33" t="n"/>
      <c r="K6100" s="34" t="n">
        <v>-0.1771055283092103</v>
      </c>
      <c r="L6100" s="35">
        <f>IF(ISNUMBER(K6100),EXP(K6100),"")</f>
        <v/>
      </c>
      <c r="M6100" s="18" t="inlineStr">
        <is>
          <t>every value from 0.01 to 30 in steps of 0.01</t>
        </is>
      </c>
      <c r="N6100" s="18" t="inlineStr">
        <is>
          <t>contents|small|distance_to_river_km</t>
        </is>
      </c>
    </row>
    <row r="6101">
      <c r="B6101" s="18" t="inlineStr">
        <is>
          <t>contents|small|distance_to_river_km|13.18</t>
        </is>
      </c>
      <c r="C6101" s="18" t="inlineStr">
        <is>
          <t>contents</t>
        </is>
      </c>
      <c r="D6101" s="18" t="inlineStr">
        <is>
          <t>small</t>
        </is>
      </c>
      <c r="E6101" s="18" t="inlineStr">
        <is>
          <t>distance_to_river_km</t>
        </is>
      </c>
      <c r="F6101" s="18" t="inlineStr">
        <is>
          <t>spline value</t>
        </is>
      </c>
      <c r="G6101" s="18" t="n"/>
      <c r="H6101" s="33" t="n">
        <v>13.18</v>
      </c>
      <c r="I6101" s="33" t="n"/>
      <c r="J6101" s="33" t="n"/>
      <c r="K6101" s="34" t="n">
        <v>-0.1773845278024541</v>
      </c>
      <c r="L6101" s="35">
        <f>IF(ISNUMBER(K6101),EXP(K6101),"")</f>
        <v/>
      </c>
      <c r="M6101" s="18" t="inlineStr">
        <is>
          <t>every value from 0.01 to 30 in steps of 0.01</t>
        </is>
      </c>
      <c r="N6101" s="18" t="inlineStr">
        <is>
          <t>contents|small|distance_to_river_km</t>
        </is>
      </c>
    </row>
    <row r="6102">
      <c r="B6102" s="18" t="inlineStr">
        <is>
          <t>contents|small|distance_to_river_km|13.19</t>
        </is>
      </c>
      <c r="C6102" s="18" t="inlineStr">
        <is>
          <t>contents</t>
        </is>
      </c>
      <c r="D6102" s="18" t="inlineStr">
        <is>
          <t>small</t>
        </is>
      </c>
      <c r="E6102" s="18" t="inlineStr">
        <is>
          <t>distance_to_river_km</t>
        </is>
      </c>
      <c r="F6102" s="18" t="inlineStr">
        <is>
          <t>spline value</t>
        </is>
      </c>
      <c r="G6102" s="18" t="n"/>
      <c r="H6102" s="33" t="n">
        <v>13.19</v>
      </c>
      <c r="I6102" s="33" t="n"/>
      <c r="J6102" s="33" t="n"/>
      <c r="K6102" s="34" t="n">
        <v>-0.1776636415387089</v>
      </c>
      <c r="L6102" s="35">
        <f>IF(ISNUMBER(K6102),EXP(K6102),"")</f>
        <v/>
      </c>
      <c r="M6102" s="18" t="inlineStr">
        <is>
          <t>every value from 0.01 to 30 in steps of 0.01</t>
        </is>
      </c>
      <c r="N6102" s="18" t="inlineStr">
        <is>
          <t>contents|small|distance_to_river_km</t>
        </is>
      </c>
    </row>
    <row r="6103">
      <c r="B6103" s="18" t="inlineStr">
        <is>
          <t>contents|small|distance_to_river_km|13.20</t>
        </is>
      </c>
      <c r="C6103" s="18" t="inlineStr">
        <is>
          <t>contents</t>
        </is>
      </c>
      <c r="D6103" s="18" t="inlineStr">
        <is>
          <t>small</t>
        </is>
      </c>
      <c r="E6103" s="18" t="inlineStr">
        <is>
          <t>distance_to_river_km</t>
        </is>
      </c>
      <c r="F6103" s="18" t="inlineStr">
        <is>
          <t>spline value</t>
        </is>
      </c>
      <c r="G6103" s="18" t="n"/>
      <c r="H6103" s="33" t="n">
        <v>13.2</v>
      </c>
      <c r="I6103" s="33" t="n"/>
      <c r="J6103" s="33" t="n"/>
      <c r="K6103" s="34" t="n">
        <v>-0.1779428692431999</v>
      </c>
      <c r="L6103" s="35">
        <f>IF(ISNUMBER(K6103),EXP(K6103),"")</f>
        <v/>
      </c>
      <c r="M6103" s="18" t="inlineStr">
        <is>
          <t>every value from 0.01 to 30 in steps of 0.01</t>
        </is>
      </c>
      <c r="N6103" s="18" t="inlineStr">
        <is>
          <t>contents|small|distance_to_river_km</t>
        </is>
      </c>
    </row>
    <row r="6104">
      <c r="B6104" s="18" t="inlineStr">
        <is>
          <t>contents|small|distance_to_river_km|13.21</t>
        </is>
      </c>
      <c r="C6104" s="18" t="inlineStr">
        <is>
          <t>contents</t>
        </is>
      </c>
      <c r="D6104" s="18" t="inlineStr">
        <is>
          <t>small</t>
        </is>
      </c>
      <c r="E6104" s="18" t="inlineStr">
        <is>
          <t>distance_to_river_km</t>
        </is>
      </c>
      <c r="F6104" s="18" t="inlineStr">
        <is>
          <t>spline value</t>
        </is>
      </c>
      <c r="G6104" s="18" t="n"/>
      <c r="H6104" s="33" t="n">
        <v>13.21</v>
      </c>
      <c r="I6104" s="33" t="n"/>
      <c r="J6104" s="33" t="n"/>
      <c r="K6104" s="34" t="n">
        <v>-0.1782222106411515</v>
      </c>
      <c r="L6104" s="35">
        <f>IF(ISNUMBER(K6104),EXP(K6104),"")</f>
        <v/>
      </c>
      <c r="M6104" s="18" t="inlineStr">
        <is>
          <t>every value from 0.01 to 30 in steps of 0.01</t>
        </is>
      </c>
      <c r="N6104" s="18" t="inlineStr">
        <is>
          <t>contents|small|distance_to_river_km</t>
        </is>
      </c>
    </row>
    <row r="6105">
      <c r="B6105" s="18" t="inlineStr">
        <is>
          <t>contents|small|distance_to_river_km|13.22</t>
        </is>
      </c>
      <c r="C6105" s="18" t="inlineStr">
        <is>
          <t>contents</t>
        </is>
      </c>
      <c r="D6105" s="18" t="inlineStr">
        <is>
          <t>small</t>
        </is>
      </c>
      <c r="E6105" s="18" t="inlineStr">
        <is>
          <t>distance_to_river_km</t>
        </is>
      </c>
      <c r="F6105" s="18" t="inlineStr">
        <is>
          <t>spline value</t>
        </is>
      </c>
      <c r="G6105" s="18" t="n"/>
      <c r="H6105" s="33" t="n">
        <v>13.22</v>
      </c>
      <c r="I6105" s="33" t="n"/>
      <c r="J6105" s="33" t="n"/>
      <c r="K6105" s="34" t="n">
        <v>-0.1785016654577885</v>
      </c>
      <c r="L6105" s="35">
        <f>IF(ISNUMBER(K6105),EXP(K6105),"")</f>
        <v/>
      </c>
      <c r="M6105" s="18" t="inlineStr">
        <is>
          <t>every value from 0.01 to 30 in steps of 0.01</t>
        </is>
      </c>
      <c r="N6105" s="18" t="inlineStr">
        <is>
          <t>contents|small|distance_to_river_km</t>
        </is>
      </c>
    </row>
    <row r="6106">
      <c r="B6106" s="18" t="inlineStr">
        <is>
          <t>contents|small|distance_to_river_km|13.23</t>
        </is>
      </c>
      <c r="C6106" s="18" t="inlineStr">
        <is>
          <t>contents</t>
        </is>
      </c>
      <c r="D6106" s="18" t="inlineStr">
        <is>
          <t>small</t>
        </is>
      </c>
      <c r="E6106" s="18" t="inlineStr">
        <is>
          <t>distance_to_river_km</t>
        </is>
      </c>
      <c r="F6106" s="18" t="inlineStr">
        <is>
          <t>spline value</t>
        </is>
      </c>
      <c r="G6106" s="18" t="n"/>
      <c r="H6106" s="33" t="n">
        <v>13.23</v>
      </c>
      <c r="I6106" s="33" t="n"/>
      <c r="J6106" s="33" t="n"/>
      <c r="K6106" s="34" t="n">
        <v>-0.1787812334183357</v>
      </c>
      <c r="L6106" s="35">
        <f>IF(ISNUMBER(K6106),EXP(K6106),"")</f>
        <v/>
      </c>
      <c r="M6106" s="18" t="inlineStr">
        <is>
          <t>every value from 0.01 to 30 in steps of 0.01</t>
        </is>
      </c>
      <c r="N6106" s="18" t="inlineStr">
        <is>
          <t>contents|small|distance_to_river_km</t>
        </is>
      </c>
    </row>
    <row r="6107">
      <c r="B6107" s="18" t="inlineStr">
        <is>
          <t>contents|small|distance_to_river_km|13.24</t>
        </is>
      </c>
      <c r="C6107" s="18" t="inlineStr">
        <is>
          <t>contents</t>
        </is>
      </c>
      <c r="D6107" s="18" t="inlineStr">
        <is>
          <t>small</t>
        </is>
      </c>
      <c r="E6107" s="18" t="inlineStr">
        <is>
          <t>distance_to_river_km</t>
        </is>
      </c>
      <c r="F6107" s="18" t="inlineStr">
        <is>
          <t>spline value</t>
        </is>
      </c>
      <c r="G6107" s="18" t="n"/>
      <c r="H6107" s="33" t="n">
        <v>13.24</v>
      </c>
      <c r="I6107" s="33" t="n"/>
      <c r="J6107" s="33" t="n"/>
      <c r="K6107" s="34" t="n">
        <v>-0.1790609142480178</v>
      </c>
      <c r="L6107" s="35">
        <f>IF(ISNUMBER(K6107),EXP(K6107),"")</f>
        <v/>
      </c>
      <c r="M6107" s="18" t="inlineStr">
        <is>
          <t>every value from 0.01 to 30 in steps of 0.01</t>
        </is>
      </c>
      <c r="N6107" s="18" t="inlineStr">
        <is>
          <t>contents|small|distance_to_river_km</t>
        </is>
      </c>
    </row>
    <row r="6108">
      <c r="B6108" s="18" t="inlineStr">
        <is>
          <t>contents|small|distance_to_river_km|13.25</t>
        </is>
      </c>
      <c r="C6108" s="18" t="inlineStr">
        <is>
          <t>contents</t>
        </is>
      </c>
      <c r="D6108" s="18" t="inlineStr">
        <is>
          <t>small</t>
        </is>
      </c>
      <c r="E6108" s="18" t="inlineStr">
        <is>
          <t>distance_to_river_km</t>
        </is>
      </c>
      <c r="F6108" s="18" t="inlineStr">
        <is>
          <t>spline value</t>
        </is>
      </c>
      <c r="G6108" s="18" t="n"/>
      <c r="H6108" s="33" t="n">
        <v>13.25</v>
      </c>
      <c r="I6108" s="33" t="n"/>
      <c r="J6108" s="33" t="n"/>
      <c r="K6108" s="34" t="n">
        <v>-0.1793407076720595</v>
      </c>
      <c r="L6108" s="35">
        <f>IF(ISNUMBER(K6108),EXP(K6108),"")</f>
        <v/>
      </c>
      <c r="M6108" s="18" t="inlineStr">
        <is>
          <t>every value from 0.01 to 30 in steps of 0.01</t>
        </is>
      </c>
      <c r="N6108" s="18" t="inlineStr">
        <is>
          <t>contents|small|distance_to_river_km</t>
        </is>
      </c>
    </row>
    <row r="6109">
      <c r="B6109" s="18" t="inlineStr">
        <is>
          <t>contents|small|distance_to_river_km|13.26</t>
        </is>
      </c>
      <c r="C6109" s="18" t="inlineStr">
        <is>
          <t>contents</t>
        </is>
      </c>
      <c r="D6109" s="18" t="inlineStr">
        <is>
          <t>small</t>
        </is>
      </c>
      <c r="E6109" s="18" t="inlineStr">
        <is>
          <t>distance_to_river_km</t>
        </is>
      </c>
      <c r="F6109" s="18" t="inlineStr">
        <is>
          <t>spline value</t>
        </is>
      </c>
      <c r="G6109" s="18" t="n"/>
      <c r="H6109" s="33" t="n">
        <v>13.26</v>
      </c>
      <c r="I6109" s="33" t="n"/>
      <c r="J6109" s="33" t="n"/>
      <c r="K6109" s="34" t="n">
        <v>-0.1796206134156856</v>
      </c>
      <c r="L6109" s="35">
        <f>IF(ISNUMBER(K6109),EXP(K6109),"")</f>
        <v/>
      </c>
      <c r="M6109" s="18" t="inlineStr">
        <is>
          <t>every value from 0.01 to 30 in steps of 0.01</t>
        </is>
      </c>
      <c r="N6109" s="18" t="inlineStr">
        <is>
          <t>contents|small|distance_to_river_km</t>
        </is>
      </c>
    </row>
    <row r="6110">
      <c r="B6110" s="18" t="inlineStr">
        <is>
          <t>contents|small|distance_to_river_km|13.27</t>
        </is>
      </c>
      <c r="C6110" s="18" t="inlineStr">
        <is>
          <t>contents</t>
        </is>
      </c>
      <c r="D6110" s="18" t="inlineStr">
        <is>
          <t>small</t>
        </is>
      </c>
      <c r="E6110" s="18" t="inlineStr">
        <is>
          <t>distance_to_river_km</t>
        </is>
      </c>
      <c r="F6110" s="18" t="inlineStr">
        <is>
          <t>spline value</t>
        </is>
      </c>
      <c r="G6110" s="18" t="n"/>
      <c r="H6110" s="33" t="n">
        <v>13.27</v>
      </c>
      <c r="I6110" s="33" t="n"/>
      <c r="J6110" s="33" t="n"/>
      <c r="K6110" s="34" t="n">
        <v>-0.1799006312041208</v>
      </c>
      <c r="L6110" s="35">
        <f>IF(ISNUMBER(K6110),EXP(K6110),"")</f>
        <v/>
      </c>
      <c r="M6110" s="18" t="inlineStr">
        <is>
          <t>every value from 0.01 to 30 in steps of 0.01</t>
        </is>
      </c>
      <c r="N6110" s="18" t="inlineStr">
        <is>
          <t>contents|small|distance_to_river_km</t>
        </is>
      </c>
    </row>
    <row r="6111">
      <c r="B6111" s="18" t="inlineStr">
        <is>
          <t>contents|small|distance_to_river_km|13.28</t>
        </is>
      </c>
      <c r="C6111" s="18" t="inlineStr">
        <is>
          <t>contents</t>
        </is>
      </c>
      <c r="D6111" s="18" t="inlineStr">
        <is>
          <t>small</t>
        </is>
      </c>
      <c r="E6111" s="18" t="inlineStr">
        <is>
          <t>distance_to_river_km</t>
        </is>
      </c>
      <c r="F6111" s="18" t="inlineStr">
        <is>
          <t>spline value</t>
        </is>
      </c>
      <c r="G6111" s="18" t="n"/>
      <c r="H6111" s="33" t="n">
        <v>13.28</v>
      </c>
      <c r="I6111" s="33" t="n"/>
      <c r="J6111" s="33" t="n"/>
      <c r="K6111" s="34" t="n">
        <v>-0.1801807607625898</v>
      </c>
      <c r="L6111" s="35">
        <f>IF(ISNUMBER(K6111),EXP(K6111),"")</f>
        <v/>
      </c>
      <c r="M6111" s="18" t="inlineStr">
        <is>
          <t>every value from 0.01 to 30 in steps of 0.01</t>
        </is>
      </c>
      <c r="N6111" s="18" t="inlineStr">
        <is>
          <t>contents|small|distance_to_river_km</t>
        </is>
      </c>
    </row>
    <row r="6112">
      <c r="B6112" s="18" t="inlineStr">
        <is>
          <t>contents|small|distance_to_river_km|13.29</t>
        </is>
      </c>
      <c r="C6112" s="18" t="inlineStr">
        <is>
          <t>contents</t>
        </is>
      </c>
      <c r="D6112" s="18" t="inlineStr">
        <is>
          <t>small</t>
        </is>
      </c>
      <c r="E6112" s="18" t="inlineStr">
        <is>
          <t>distance_to_river_km</t>
        </is>
      </c>
      <c r="F6112" s="18" t="inlineStr">
        <is>
          <t>spline value</t>
        </is>
      </c>
      <c r="G6112" s="18" t="n"/>
      <c r="H6112" s="33" t="n">
        <v>13.29</v>
      </c>
      <c r="I6112" s="33" t="n"/>
      <c r="J6112" s="33" t="n"/>
      <c r="K6112" s="34" t="n">
        <v>-0.1804610018163174</v>
      </c>
      <c r="L6112" s="35">
        <f>IF(ISNUMBER(K6112),EXP(K6112),"")</f>
        <v/>
      </c>
      <c r="M6112" s="18" t="inlineStr">
        <is>
          <t>every value from 0.01 to 30 in steps of 0.01</t>
        </is>
      </c>
      <c r="N6112" s="18" t="inlineStr">
        <is>
          <t>contents|small|distance_to_river_km</t>
        </is>
      </c>
    </row>
    <row r="6113">
      <c r="B6113" s="18" t="inlineStr">
        <is>
          <t>contents|small|distance_to_river_km|13.30</t>
        </is>
      </c>
      <c r="C6113" s="18" t="inlineStr">
        <is>
          <t>contents</t>
        </is>
      </c>
      <c r="D6113" s="18" t="inlineStr">
        <is>
          <t>small</t>
        </is>
      </c>
      <c r="E6113" s="18" t="inlineStr">
        <is>
          <t>distance_to_river_km</t>
        </is>
      </c>
      <c r="F6113" s="18" t="inlineStr">
        <is>
          <t>spline value</t>
        </is>
      </c>
      <c r="G6113" s="18" t="n"/>
      <c r="H6113" s="33" t="n">
        <v>13.3</v>
      </c>
      <c r="I6113" s="33" t="n"/>
      <c r="J6113" s="33" t="n"/>
      <c r="K6113" s="34" t="n">
        <v>-0.1807413540905282</v>
      </c>
      <c r="L6113" s="35">
        <f>IF(ISNUMBER(K6113),EXP(K6113),"")</f>
        <v/>
      </c>
      <c r="M6113" s="18" t="inlineStr">
        <is>
          <t>every value from 0.01 to 30 in steps of 0.01</t>
        </is>
      </c>
      <c r="N6113" s="18" t="inlineStr">
        <is>
          <t>contents|small|distance_to_river_km</t>
        </is>
      </c>
    </row>
    <row r="6114">
      <c r="B6114" s="18" t="inlineStr">
        <is>
          <t>contents|small|distance_to_river_km|13.31</t>
        </is>
      </c>
      <c r="C6114" s="18" t="inlineStr">
        <is>
          <t>contents</t>
        </is>
      </c>
      <c r="D6114" s="18" t="inlineStr">
        <is>
          <t>small</t>
        </is>
      </c>
      <c r="E6114" s="18" t="inlineStr">
        <is>
          <t>distance_to_river_km</t>
        </is>
      </c>
      <c r="F6114" s="18" t="inlineStr">
        <is>
          <t>spline value</t>
        </is>
      </c>
      <c r="G6114" s="18" t="n"/>
      <c r="H6114" s="33" t="n">
        <v>13.31</v>
      </c>
      <c r="I6114" s="33" t="n"/>
      <c r="J6114" s="33" t="n"/>
      <c r="K6114" s="34" t="n">
        <v>-0.1810218173104471</v>
      </c>
      <c r="L6114" s="35">
        <f>IF(ISNUMBER(K6114),EXP(K6114),"")</f>
        <v/>
      </c>
      <c r="M6114" s="18" t="inlineStr">
        <is>
          <t>every value from 0.01 to 30 in steps of 0.01</t>
        </is>
      </c>
      <c r="N6114" s="18" t="inlineStr">
        <is>
          <t>contents|small|distance_to_river_km</t>
        </is>
      </c>
    </row>
    <row r="6115">
      <c r="B6115" s="18" t="inlineStr">
        <is>
          <t>contents|small|distance_to_river_km|13.32</t>
        </is>
      </c>
      <c r="C6115" s="18" t="inlineStr">
        <is>
          <t>contents</t>
        </is>
      </c>
      <c r="D6115" s="18" t="inlineStr">
        <is>
          <t>small</t>
        </is>
      </c>
      <c r="E6115" s="18" t="inlineStr">
        <is>
          <t>distance_to_river_km</t>
        </is>
      </c>
      <c r="F6115" s="18" t="inlineStr">
        <is>
          <t>spline value</t>
        </is>
      </c>
      <c r="G6115" s="18" t="n"/>
      <c r="H6115" s="33" t="n">
        <v>13.32</v>
      </c>
      <c r="I6115" s="33" t="n"/>
      <c r="J6115" s="33" t="n"/>
      <c r="K6115" s="34" t="n">
        <v>-0.1813023912012987</v>
      </c>
      <c r="L6115" s="35">
        <f>IF(ISNUMBER(K6115),EXP(K6115),"")</f>
        <v/>
      </c>
      <c r="M6115" s="18" t="inlineStr">
        <is>
          <t>every value from 0.01 to 30 in steps of 0.01</t>
        </is>
      </c>
      <c r="N6115" s="18" t="inlineStr">
        <is>
          <t>contents|small|distance_to_river_km</t>
        </is>
      </c>
    </row>
    <row r="6116">
      <c r="B6116" s="18" t="inlineStr">
        <is>
          <t>contents|small|distance_to_river_km|13.33</t>
        </is>
      </c>
      <c r="C6116" s="18" t="inlineStr">
        <is>
          <t>contents</t>
        </is>
      </c>
      <c r="D6116" s="18" t="inlineStr">
        <is>
          <t>small</t>
        </is>
      </c>
      <c r="E6116" s="18" t="inlineStr">
        <is>
          <t>distance_to_river_km</t>
        </is>
      </c>
      <c r="F6116" s="18" t="inlineStr">
        <is>
          <t>spline value</t>
        </is>
      </c>
      <c r="G6116" s="18" t="n"/>
      <c r="H6116" s="33" t="n">
        <v>13.33</v>
      </c>
      <c r="I6116" s="33" t="n"/>
      <c r="J6116" s="33" t="n"/>
      <c r="K6116" s="34" t="n">
        <v>-0.1815830754883078</v>
      </c>
      <c r="L6116" s="35">
        <f>IF(ISNUMBER(K6116),EXP(K6116),"")</f>
        <v/>
      </c>
      <c r="M6116" s="18" t="inlineStr">
        <is>
          <t>every value from 0.01 to 30 in steps of 0.01</t>
        </is>
      </c>
      <c r="N6116" s="18" t="inlineStr">
        <is>
          <t>contents|small|distance_to_river_km</t>
        </is>
      </c>
    </row>
    <row r="6117">
      <c r="B6117" s="18" t="inlineStr">
        <is>
          <t>contents|small|distance_to_river_km|13.34</t>
        </is>
      </c>
      <c r="C6117" s="18" t="inlineStr">
        <is>
          <t>contents</t>
        </is>
      </c>
      <c r="D6117" s="18" t="inlineStr">
        <is>
          <t>small</t>
        </is>
      </c>
      <c r="E6117" s="18" t="inlineStr">
        <is>
          <t>distance_to_river_km</t>
        </is>
      </c>
      <c r="F6117" s="18" t="inlineStr">
        <is>
          <t>spline value</t>
        </is>
      </c>
      <c r="G6117" s="18" t="n"/>
      <c r="H6117" s="33" t="n">
        <v>13.34</v>
      </c>
      <c r="I6117" s="33" t="n"/>
      <c r="J6117" s="33" t="n"/>
      <c r="K6117" s="34" t="n">
        <v>-0.1818638698966991</v>
      </c>
      <c r="L6117" s="35">
        <f>IF(ISNUMBER(K6117),EXP(K6117),"")</f>
        <v/>
      </c>
      <c r="M6117" s="18" t="inlineStr">
        <is>
          <t>every value from 0.01 to 30 in steps of 0.01</t>
        </is>
      </c>
      <c r="N6117" s="18" t="inlineStr">
        <is>
          <t>contents|small|distance_to_river_km</t>
        </is>
      </c>
    </row>
    <row r="6118">
      <c r="B6118" s="18" t="inlineStr">
        <is>
          <t>contents|small|distance_to_river_km|13.35</t>
        </is>
      </c>
      <c r="C6118" s="18" t="inlineStr">
        <is>
          <t>contents</t>
        </is>
      </c>
      <c r="D6118" s="18" t="inlineStr">
        <is>
          <t>small</t>
        </is>
      </c>
      <c r="E6118" s="18" t="inlineStr">
        <is>
          <t>distance_to_river_km</t>
        </is>
      </c>
      <c r="F6118" s="18" t="inlineStr">
        <is>
          <t>spline value</t>
        </is>
      </c>
      <c r="G6118" s="18" t="n"/>
      <c r="H6118" s="33" t="n">
        <v>13.35</v>
      </c>
      <c r="I6118" s="33" t="n"/>
      <c r="J6118" s="33" t="n"/>
      <c r="K6118" s="34" t="n">
        <v>-0.1821447741516973</v>
      </c>
      <c r="L6118" s="35">
        <f>IF(ISNUMBER(K6118),EXP(K6118),"")</f>
        <v/>
      </c>
      <c r="M6118" s="18" t="inlineStr">
        <is>
          <t>every value from 0.01 to 30 in steps of 0.01</t>
        </is>
      </c>
      <c r="N6118" s="18" t="inlineStr">
        <is>
          <t>contents|small|distance_to_river_km</t>
        </is>
      </c>
    </row>
    <row r="6119">
      <c r="B6119" s="18" t="inlineStr">
        <is>
          <t>contents|small|distance_to_river_km|13.36</t>
        </is>
      </c>
      <c r="C6119" s="18" t="inlineStr">
        <is>
          <t>contents</t>
        </is>
      </c>
      <c r="D6119" s="18" t="inlineStr">
        <is>
          <t>small</t>
        </is>
      </c>
      <c r="E6119" s="18" t="inlineStr">
        <is>
          <t>distance_to_river_km</t>
        </is>
      </c>
      <c r="F6119" s="18" t="inlineStr">
        <is>
          <t>spline value</t>
        </is>
      </c>
      <c r="G6119" s="18" t="n"/>
      <c r="H6119" s="33" t="n">
        <v>13.36</v>
      </c>
      <c r="I6119" s="33" t="n"/>
      <c r="J6119" s="33" t="n"/>
      <c r="K6119" s="34" t="n">
        <v>-0.1824257879785273</v>
      </c>
      <c r="L6119" s="35">
        <f>IF(ISNUMBER(K6119),EXP(K6119),"")</f>
        <v/>
      </c>
      <c r="M6119" s="18" t="inlineStr">
        <is>
          <t>every value from 0.01 to 30 in steps of 0.01</t>
        </is>
      </c>
      <c r="N6119" s="18" t="inlineStr">
        <is>
          <t>contents|small|distance_to_river_km</t>
        </is>
      </c>
    </row>
    <row r="6120">
      <c r="B6120" s="18" t="inlineStr">
        <is>
          <t>contents|small|distance_to_river_km|13.37</t>
        </is>
      </c>
      <c r="C6120" s="18" t="inlineStr">
        <is>
          <t>contents</t>
        </is>
      </c>
      <c r="D6120" s="18" t="inlineStr">
        <is>
          <t>small</t>
        </is>
      </c>
      <c r="E6120" s="18" t="inlineStr">
        <is>
          <t>distance_to_river_km</t>
        </is>
      </c>
      <c r="F6120" s="18" t="inlineStr">
        <is>
          <t>spline value</t>
        </is>
      </c>
      <c r="G6120" s="18" t="n"/>
      <c r="H6120" s="33" t="n">
        <v>13.37</v>
      </c>
      <c r="I6120" s="33" t="n"/>
      <c r="J6120" s="33" t="n"/>
      <c r="K6120" s="34" t="n">
        <v>-0.1827069111024136</v>
      </c>
      <c r="L6120" s="35">
        <f>IF(ISNUMBER(K6120),EXP(K6120),"")</f>
        <v/>
      </c>
      <c r="M6120" s="18" t="inlineStr">
        <is>
          <t>every value from 0.01 to 30 in steps of 0.01</t>
        </is>
      </c>
      <c r="N6120" s="18" t="inlineStr">
        <is>
          <t>contents|small|distance_to_river_km</t>
        </is>
      </c>
    </row>
    <row r="6121">
      <c r="B6121" s="18" t="inlineStr">
        <is>
          <t>contents|small|distance_to_river_km|13.38</t>
        </is>
      </c>
      <c r="C6121" s="18" t="inlineStr">
        <is>
          <t>contents</t>
        </is>
      </c>
      <c r="D6121" s="18" t="inlineStr">
        <is>
          <t>small</t>
        </is>
      </c>
      <c r="E6121" s="18" t="inlineStr">
        <is>
          <t>distance_to_river_km</t>
        </is>
      </c>
      <c r="F6121" s="18" t="inlineStr">
        <is>
          <t>spline value</t>
        </is>
      </c>
      <c r="G6121" s="18" t="n"/>
      <c r="H6121" s="33" t="n">
        <v>13.38</v>
      </c>
      <c r="I6121" s="33" t="n"/>
      <c r="J6121" s="33" t="n"/>
      <c r="K6121" s="34" t="n">
        <v>-0.1829881432485811</v>
      </c>
      <c r="L6121" s="35">
        <f>IF(ISNUMBER(K6121),EXP(K6121),"")</f>
        <v/>
      </c>
      <c r="M6121" s="18" t="inlineStr">
        <is>
          <t>every value from 0.01 to 30 in steps of 0.01</t>
        </is>
      </c>
      <c r="N6121" s="18" t="inlineStr">
        <is>
          <t>contents|small|distance_to_river_km</t>
        </is>
      </c>
    </row>
    <row r="6122">
      <c r="B6122" s="18" t="inlineStr">
        <is>
          <t>contents|small|distance_to_river_km|13.39</t>
        </is>
      </c>
      <c r="C6122" s="18" t="inlineStr">
        <is>
          <t>contents</t>
        </is>
      </c>
      <c r="D6122" s="18" t="inlineStr">
        <is>
          <t>small</t>
        </is>
      </c>
      <c r="E6122" s="18" t="inlineStr">
        <is>
          <t>distance_to_river_km</t>
        </is>
      </c>
      <c r="F6122" s="18" t="inlineStr">
        <is>
          <t>spline value</t>
        </is>
      </c>
      <c r="G6122" s="18" t="n"/>
      <c r="H6122" s="33" t="n">
        <v>13.39</v>
      </c>
      <c r="I6122" s="33" t="n"/>
      <c r="J6122" s="33" t="n"/>
      <c r="K6122" s="34" t="n">
        <v>-0.1832694841422545</v>
      </c>
      <c r="L6122" s="35">
        <f>IF(ISNUMBER(K6122),EXP(K6122),"")</f>
        <v/>
      </c>
      <c r="M6122" s="18" t="inlineStr">
        <is>
          <t>every value from 0.01 to 30 in steps of 0.01</t>
        </is>
      </c>
      <c r="N6122" s="18" t="inlineStr">
        <is>
          <t>contents|small|distance_to_river_km</t>
        </is>
      </c>
    </row>
    <row r="6123">
      <c r="B6123" s="18" t="inlineStr">
        <is>
          <t>contents|small|distance_to_river_km|13.40</t>
        </is>
      </c>
      <c r="C6123" s="18" t="inlineStr">
        <is>
          <t>contents</t>
        </is>
      </c>
      <c r="D6123" s="18" t="inlineStr">
        <is>
          <t>small</t>
        </is>
      </c>
      <c r="E6123" s="18" t="inlineStr">
        <is>
          <t>distance_to_river_km</t>
        </is>
      </c>
      <c r="F6123" s="18" t="inlineStr">
        <is>
          <t>spline value</t>
        </is>
      </c>
      <c r="G6123" s="18" t="n"/>
      <c r="H6123" s="33" t="n">
        <v>13.4</v>
      </c>
      <c r="I6123" s="33" t="n"/>
      <c r="J6123" s="33" t="n"/>
      <c r="K6123" s="34" t="n">
        <v>-0.1835509335086585</v>
      </c>
      <c r="L6123" s="35">
        <f>IF(ISNUMBER(K6123),EXP(K6123),"")</f>
        <v/>
      </c>
      <c r="M6123" s="18" t="inlineStr">
        <is>
          <t>every value from 0.01 to 30 in steps of 0.01</t>
        </is>
      </c>
      <c r="N6123" s="18" t="inlineStr">
        <is>
          <t>contents|small|distance_to_river_km</t>
        </is>
      </c>
    </row>
    <row r="6124">
      <c r="B6124" s="18" t="inlineStr">
        <is>
          <t>contents|small|distance_to_river_km|13.41</t>
        </is>
      </c>
      <c r="C6124" s="18" t="inlineStr">
        <is>
          <t>contents</t>
        </is>
      </c>
      <c r="D6124" s="18" t="inlineStr">
        <is>
          <t>small</t>
        </is>
      </c>
      <c r="E6124" s="18" t="inlineStr">
        <is>
          <t>distance_to_river_km</t>
        </is>
      </c>
      <c r="F6124" s="18" t="inlineStr">
        <is>
          <t>spline value</t>
        </is>
      </c>
      <c r="G6124" s="18" t="n"/>
      <c r="H6124" s="33" t="n">
        <v>13.41</v>
      </c>
      <c r="I6124" s="33" t="n"/>
      <c r="J6124" s="33" t="n"/>
      <c r="K6124" s="34" t="n">
        <v>-0.1838324910730177</v>
      </c>
      <c r="L6124" s="35">
        <f>IF(ISNUMBER(K6124),EXP(K6124),"")</f>
        <v/>
      </c>
      <c r="M6124" s="18" t="inlineStr">
        <is>
          <t>every value from 0.01 to 30 in steps of 0.01</t>
        </is>
      </c>
      <c r="N6124" s="18" t="inlineStr">
        <is>
          <t>contents|small|distance_to_river_km</t>
        </is>
      </c>
    </row>
    <row r="6125">
      <c r="B6125" s="18" t="inlineStr">
        <is>
          <t>contents|small|distance_to_river_km|13.42</t>
        </is>
      </c>
      <c r="C6125" s="18" t="inlineStr">
        <is>
          <t>contents</t>
        </is>
      </c>
      <c r="D6125" s="18" t="inlineStr">
        <is>
          <t>small</t>
        </is>
      </c>
      <c r="E6125" s="18" t="inlineStr">
        <is>
          <t>distance_to_river_km</t>
        </is>
      </c>
      <c r="F6125" s="18" t="inlineStr">
        <is>
          <t>spline value</t>
        </is>
      </c>
      <c r="G6125" s="18" t="n"/>
      <c r="H6125" s="33" t="n">
        <v>13.42</v>
      </c>
      <c r="I6125" s="33" t="n"/>
      <c r="J6125" s="33" t="n"/>
      <c r="K6125" s="34" t="n">
        <v>-0.1841141565605571</v>
      </c>
      <c r="L6125" s="35">
        <f>IF(ISNUMBER(K6125),EXP(K6125),"")</f>
        <v/>
      </c>
      <c r="M6125" s="18" t="inlineStr">
        <is>
          <t>every value from 0.01 to 30 in steps of 0.01</t>
        </is>
      </c>
      <c r="N6125" s="18" t="inlineStr">
        <is>
          <t>contents|small|distance_to_river_km</t>
        </is>
      </c>
    </row>
    <row r="6126">
      <c r="B6126" s="18" t="inlineStr">
        <is>
          <t>contents|small|distance_to_river_km|13.43</t>
        </is>
      </c>
      <c r="C6126" s="18" t="inlineStr">
        <is>
          <t>contents</t>
        </is>
      </c>
      <c r="D6126" s="18" t="inlineStr">
        <is>
          <t>small</t>
        </is>
      </c>
      <c r="E6126" s="18" t="inlineStr">
        <is>
          <t>distance_to_river_km</t>
        </is>
      </c>
      <c r="F6126" s="18" t="inlineStr">
        <is>
          <t>spline value</t>
        </is>
      </c>
      <c r="G6126" s="18" t="n"/>
      <c r="H6126" s="33" t="n">
        <v>13.43</v>
      </c>
      <c r="I6126" s="33" t="n"/>
      <c r="J6126" s="33" t="n"/>
      <c r="K6126" s="34" t="n">
        <v>-0.1843959296965013</v>
      </c>
      <c r="L6126" s="35">
        <f>IF(ISNUMBER(K6126),EXP(K6126),"")</f>
        <v/>
      </c>
      <c r="M6126" s="18" t="inlineStr">
        <is>
          <t>every value from 0.01 to 30 in steps of 0.01</t>
        </is>
      </c>
      <c r="N6126" s="18" t="inlineStr">
        <is>
          <t>contents|small|distance_to_river_km</t>
        </is>
      </c>
    </row>
    <row r="6127">
      <c r="B6127" s="18" t="inlineStr">
        <is>
          <t>contents|small|distance_to_river_km|13.44</t>
        </is>
      </c>
      <c r="C6127" s="18" t="inlineStr">
        <is>
          <t>contents</t>
        </is>
      </c>
      <c r="D6127" s="18" t="inlineStr">
        <is>
          <t>small</t>
        </is>
      </c>
      <c r="E6127" s="18" t="inlineStr">
        <is>
          <t>distance_to_river_km</t>
        </is>
      </c>
      <c r="F6127" s="18" t="inlineStr">
        <is>
          <t>spline value</t>
        </is>
      </c>
      <c r="G6127" s="18" t="n"/>
      <c r="H6127" s="33" t="n">
        <v>13.44</v>
      </c>
      <c r="I6127" s="33" t="n"/>
      <c r="J6127" s="33" t="n"/>
      <c r="K6127" s="34" t="n">
        <v>-0.1846778102060749</v>
      </c>
      <c r="L6127" s="35">
        <f>IF(ISNUMBER(K6127),EXP(K6127),"")</f>
        <v/>
      </c>
      <c r="M6127" s="18" t="inlineStr">
        <is>
          <t>every value from 0.01 to 30 in steps of 0.01</t>
        </is>
      </c>
      <c r="N6127" s="18" t="inlineStr">
        <is>
          <t>contents|small|distance_to_river_km</t>
        </is>
      </c>
    </row>
    <row r="6128">
      <c r="B6128" s="18" t="inlineStr">
        <is>
          <t>contents|small|distance_to_river_km|13.45</t>
        </is>
      </c>
      <c r="C6128" s="18" t="inlineStr">
        <is>
          <t>contents</t>
        </is>
      </c>
      <c r="D6128" s="18" t="inlineStr">
        <is>
          <t>small</t>
        </is>
      </c>
      <c r="E6128" s="18" t="inlineStr">
        <is>
          <t>distance_to_river_km</t>
        </is>
      </c>
      <c r="F6128" s="18" t="inlineStr">
        <is>
          <t>spline value</t>
        </is>
      </c>
      <c r="G6128" s="18" t="n"/>
      <c r="H6128" s="33" t="n">
        <v>13.45</v>
      </c>
      <c r="I6128" s="33" t="n"/>
      <c r="J6128" s="33" t="n"/>
      <c r="K6128" s="34" t="n">
        <v>-0.1849597978145029</v>
      </c>
      <c r="L6128" s="35">
        <f>IF(ISNUMBER(K6128),EXP(K6128),"")</f>
        <v/>
      </c>
      <c r="M6128" s="18" t="inlineStr">
        <is>
          <t>every value from 0.01 to 30 in steps of 0.01</t>
        </is>
      </c>
      <c r="N6128" s="18" t="inlineStr">
        <is>
          <t>contents|small|distance_to_river_km</t>
        </is>
      </c>
    </row>
    <row r="6129">
      <c r="B6129" s="18" t="inlineStr">
        <is>
          <t>contents|small|distance_to_river_km|13.46</t>
        </is>
      </c>
      <c r="C6129" s="18" t="inlineStr">
        <is>
          <t>contents</t>
        </is>
      </c>
      <c r="D6129" s="18" t="inlineStr">
        <is>
          <t>small</t>
        </is>
      </c>
      <c r="E6129" s="18" t="inlineStr">
        <is>
          <t>distance_to_river_km</t>
        </is>
      </c>
      <c r="F6129" s="18" t="inlineStr">
        <is>
          <t>spline value</t>
        </is>
      </c>
      <c r="G6129" s="18" t="n"/>
      <c r="H6129" s="33" t="n">
        <v>13.46</v>
      </c>
      <c r="I6129" s="33" t="n"/>
      <c r="J6129" s="33" t="n"/>
      <c r="K6129" s="34" t="n">
        <v>-0.1852418922470099</v>
      </c>
      <c r="L6129" s="35">
        <f>IF(ISNUMBER(K6129),EXP(K6129),"")</f>
        <v/>
      </c>
      <c r="M6129" s="18" t="inlineStr">
        <is>
          <t>every value from 0.01 to 30 in steps of 0.01</t>
        </is>
      </c>
      <c r="N6129" s="18" t="inlineStr">
        <is>
          <t>contents|small|distance_to_river_km</t>
        </is>
      </c>
    </row>
    <row r="6130">
      <c r="B6130" s="18" t="inlineStr">
        <is>
          <t>contents|small|distance_to_river_km|13.47</t>
        </is>
      </c>
      <c r="C6130" s="18" t="inlineStr">
        <is>
          <t>contents</t>
        </is>
      </c>
      <c r="D6130" s="18" t="inlineStr">
        <is>
          <t>small</t>
        </is>
      </c>
      <c r="E6130" s="18" t="inlineStr">
        <is>
          <t>distance_to_river_km</t>
        </is>
      </c>
      <c r="F6130" s="18" t="inlineStr">
        <is>
          <t>spline value</t>
        </is>
      </c>
      <c r="G6130" s="18" t="n"/>
      <c r="H6130" s="33" t="n">
        <v>13.47</v>
      </c>
      <c r="I6130" s="33" t="n"/>
      <c r="J6130" s="33" t="n"/>
      <c r="K6130" s="34" t="n">
        <v>-0.1855240932288205</v>
      </c>
      <c r="L6130" s="35">
        <f>IF(ISNUMBER(K6130),EXP(K6130),"")</f>
        <v/>
      </c>
      <c r="M6130" s="18" t="inlineStr">
        <is>
          <t>every value from 0.01 to 30 in steps of 0.01</t>
        </is>
      </c>
      <c r="N6130" s="18" t="inlineStr">
        <is>
          <t>contents|small|distance_to_river_km</t>
        </is>
      </c>
    </row>
    <row r="6131">
      <c r="B6131" s="18" t="inlineStr">
        <is>
          <t>contents|small|distance_to_river_km|13.48</t>
        </is>
      </c>
      <c r="C6131" s="18" t="inlineStr">
        <is>
          <t>contents</t>
        </is>
      </c>
      <c r="D6131" s="18" t="inlineStr">
        <is>
          <t>small</t>
        </is>
      </c>
      <c r="E6131" s="18" t="inlineStr">
        <is>
          <t>distance_to_river_km</t>
        </is>
      </c>
      <c r="F6131" s="18" t="inlineStr">
        <is>
          <t>spline value</t>
        </is>
      </c>
      <c r="G6131" s="18" t="n"/>
      <c r="H6131" s="33" t="n">
        <v>13.48</v>
      </c>
      <c r="I6131" s="33" t="n"/>
      <c r="J6131" s="33" t="n"/>
      <c r="K6131" s="34" t="n">
        <v>-0.1858064004851597</v>
      </c>
      <c r="L6131" s="35">
        <f>IF(ISNUMBER(K6131),EXP(K6131),"")</f>
        <v/>
      </c>
      <c r="M6131" s="18" t="inlineStr">
        <is>
          <t>every value from 0.01 to 30 in steps of 0.01</t>
        </is>
      </c>
      <c r="N6131" s="18" t="inlineStr">
        <is>
          <t>contents|small|distance_to_river_km</t>
        </is>
      </c>
    </row>
    <row r="6132">
      <c r="B6132" s="18" t="inlineStr">
        <is>
          <t>contents|small|distance_to_river_km|13.49</t>
        </is>
      </c>
      <c r="C6132" s="18" t="inlineStr">
        <is>
          <t>contents</t>
        </is>
      </c>
      <c r="D6132" s="18" t="inlineStr">
        <is>
          <t>small</t>
        </is>
      </c>
      <c r="E6132" s="18" t="inlineStr">
        <is>
          <t>distance_to_river_km</t>
        </is>
      </c>
      <c r="F6132" s="18" t="inlineStr">
        <is>
          <t>spline value</t>
        </is>
      </c>
      <c r="G6132" s="18" t="n"/>
      <c r="H6132" s="33" t="n">
        <v>13.49</v>
      </c>
      <c r="I6132" s="33" t="n"/>
      <c r="J6132" s="33" t="n"/>
      <c r="K6132" s="34" t="n">
        <v>-0.186088813741252</v>
      </c>
      <c r="L6132" s="35">
        <f>IF(ISNUMBER(K6132),EXP(K6132),"")</f>
        <v/>
      </c>
      <c r="M6132" s="18" t="inlineStr">
        <is>
          <t>every value from 0.01 to 30 in steps of 0.01</t>
        </is>
      </c>
      <c r="N6132" s="18" t="inlineStr">
        <is>
          <t>contents|small|distance_to_river_km</t>
        </is>
      </c>
    </row>
    <row r="6133">
      <c r="B6133" s="18" t="inlineStr">
        <is>
          <t>contents|small|distance_to_river_km|13.50</t>
        </is>
      </c>
      <c r="C6133" s="18" t="inlineStr">
        <is>
          <t>contents</t>
        </is>
      </c>
      <c r="D6133" s="18" t="inlineStr">
        <is>
          <t>small</t>
        </is>
      </c>
      <c r="E6133" s="18" t="inlineStr">
        <is>
          <t>distance_to_river_km</t>
        </is>
      </c>
      <c r="F6133" s="18" t="inlineStr">
        <is>
          <t>spline value</t>
        </is>
      </c>
      <c r="G6133" s="18" t="n"/>
      <c r="H6133" s="33" t="n">
        <v>13.5</v>
      </c>
      <c r="I6133" s="33" t="n"/>
      <c r="J6133" s="33" t="n"/>
      <c r="K6133" s="34" t="n">
        <v>-0.1863713327223223</v>
      </c>
      <c r="L6133" s="35">
        <f>IF(ISNUMBER(K6133),EXP(K6133),"")</f>
        <v/>
      </c>
      <c r="M6133" s="18" t="inlineStr">
        <is>
          <t>every value from 0.01 to 30 in steps of 0.01</t>
        </is>
      </c>
      <c r="N6133" s="18" t="inlineStr">
        <is>
          <t>contents|small|distance_to_river_km</t>
        </is>
      </c>
    </row>
    <row r="6134">
      <c r="B6134" s="18" t="inlineStr">
        <is>
          <t>contents|small|distance_to_river_km|13.51</t>
        </is>
      </c>
      <c r="C6134" s="18" t="inlineStr">
        <is>
          <t>contents</t>
        </is>
      </c>
      <c r="D6134" s="18" t="inlineStr">
        <is>
          <t>small</t>
        </is>
      </c>
      <c r="E6134" s="18" t="inlineStr">
        <is>
          <t>distance_to_river_km</t>
        </is>
      </c>
      <c r="F6134" s="18" t="inlineStr">
        <is>
          <t>spline value</t>
        </is>
      </c>
      <c r="G6134" s="18" t="n"/>
      <c r="H6134" s="33" t="n">
        <v>13.51</v>
      </c>
      <c r="I6134" s="33" t="n"/>
      <c r="J6134" s="33" t="n"/>
      <c r="K6134" s="34" t="n">
        <v>-0.1866539571535951</v>
      </c>
      <c r="L6134" s="35">
        <f>IF(ISNUMBER(K6134),EXP(K6134),"")</f>
        <v/>
      </c>
      <c r="M6134" s="18" t="inlineStr">
        <is>
          <t>every value from 0.01 to 30 in steps of 0.01</t>
        </is>
      </c>
      <c r="N6134" s="18" t="inlineStr">
        <is>
          <t>contents|small|distance_to_river_km</t>
        </is>
      </c>
    </row>
    <row r="6135">
      <c r="B6135" s="18" t="inlineStr">
        <is>
          <t>contents|small|distance_to_river_km|13.52</t>
        </is>
      </c>
      <c r="C6135" s="18" t="inlineStr">
        <is>
          <t>contents</t>
        </is>
      </c>
      <c r="D6135" s="18" t="inlineStr">
        <is>
          <t>small</t>
        </is>
      </c>
      <c r="E6135" s="18" t="inlineStr">
        <is>
          <t>distance_to_river_km</t>
        </is>
      </c>
      <c r="F6135" s="18" t="inlineStr">
        <is>
          <t>spline value</t>
        </is>
      </c>
      <c r="G6135" s="18" t="n"/>
      <c r="H6135" s="33" t="n">
        <v>13.52</v>
      </c>
      <c r="I6135" s="33" t="n"/>
      <c r="J6135" s="33" t="n"/>
      <c r="K6135" s="34" t="n">
        <v>-0.1869366867602955</v>
      </c>
      <c r="L6135" s="35">
        <f>IF(ISNUMBER(K6135),EXP(K6135),"")</f>
        <v/>
      </c>
      <c r="M6135" s="18" t="inlineStr">
        <is>
          <t>every value from 0.01 to 30 in steps of 0.01</t>
        </is>
      </c>
      <c r="N6135" s="18" t="inlineStr">
        <is>
          <t>contents|small|distance_to_river_km</t>
        </is>
      </c>
    </row>
    <row r="6136">
      <c r="B6136" s="18" t="inlineStr">
        <is>
          <t>contents|small|distance_to_river_km|13.53</t>
        </is>
      </c>
      <c r="C6136" s="18" t="inlineStr">
        <is>
          <t>contents</t>
        </is>
      </c>
      <c r="D6136" s="18" t="inlineStr">
        <is>
          <t>small</t>
        </is>
      </c>
      <c r="E6136" s="18" t="inlineStr">
        <is>
          <t>distance_to_river_km</t>
        </is>
      </c>
      <c r="F6136" s="18" t="inlineStr">
        <is>
          <t>spline value</t>
        </is>
      </c>
      <c r="G6136" s="18" t="n"/>
      <c r="H6136" s="33" t="n">
        <v>13.53</v>
      </c>
      <c r="I6136" s="33" t="n"/>
      <c r="J6136" s="33" t="n"/>
      <c r="K6136" s="34" t="n">
        <v>-0.1872195212676478</v>
      </c>
      <c r="L6136" s="35">
        <f>IF(ISNUMBER(K6136),EXP(K6136),"")</f>
        <v/>
      </c>
      <c r="M6136" s="18" t="inlineStr">
        <is>
          <t>every value from 0.01 to 30 in steps of 0.01</t>
        </is>
      </c>
      <c r="N6136" s="18" t="inlineStr">
        <is>
          <t>contents|small|distance_to_river_km</t>
        </is>
      </c>
    </row>
    <row r="6137">
      <c r="B6137" s="18" t="inlineStr">
        <is>
          <t>contents|small|distance_to_river_km|13.54</t>
        </is>
      </c>
      <c r="C6137" s="18" t="inlineStr">
        <is>
          <t>contents</t>
        </is>
      </c>
      <c r="D6137" s="18" t="inlineStr">
        <is>
          <t>small</t>
        </is>
      </c>
      <c r="E6137" s="18" t="inlineStr">
        <is>
          <t>distance_to_river_km</t>
        </is>
      </c>
      <c r="F6137" s="18" t="inlineStr">
        <is>
          <t>spline value</t>
        </is>
      </c>
      <c r="G6137" s="18" t="n"/>
      <c r="H6137" s="33" t="n">
        <v>13.54</v>
      </c>
      <c r="I6137" s="33" t="n"/>
      <c r="J6137" s="33" t="n"/>
      <c r="K6137" s="34" t="n">
        <v>-0.1875024604008771</v>
      </c>
      <c r="L6137" s="35">
        <f>IF(ISNUMBER(K6137),EXP(K6137),"")</f>
        <v/>
      </c>
      <c r="M6137" s="18" t="inlineStr">
        <is>
          <t>every value from 0.01 to 30 in steps of 0.01</t>
        </is>
      </c>
      <c r="N6137" s="18" t="inlineStr">
        <is>
          <t>contents|small|distance_to_river_km</t>
        </is>
      </c>
    </row>
    <row r="6138">
      <c r="B6138" s="18" t="inlineStr">
        <is>
          <t>contents|small|distance_to_river_km|13.55</t>
        </is>
      </c>
      <c r="C6138" s="18" t="inlineStr">
        <is>
          <t>contents</t>
        </is>
      </c>
      <c r="D6138" s="18" t="inlineStr">
        <is>
          <t>small</t>
        </is>
      </c>
      <c r="E6138" s="18" t="inlineStr">
        <is>
          <t>distance_to_river_km</t>
        </is>
      </c>
      <c r="F6138" s="18" t="inlineStr">
        <is>
          <t>spline value</t>
        </is>
      </c>
      <c r="G6138" s="18" t="n"/>
      <c r="H6138" s="33" t="n">
        <v>13.55</v>
      </c>
      <c r="I6138" s="33" t="n"/>
      <c r="J6138" s="33" t="n"/>
      <c r="K6138" s="34" t="n">
        <v>-0.187785503885208</v>
      </c>
      <c r="L6138" s="35">
        <f>IF(ISNUMBER(K6138),EXP(K6138),"")</f>
        <v/>
      </c>
      <c r="M6138" s="18" t="inlineStr">
        <is>
          <t>every value from 0.01 to 30 in steps of 0.01</t>
        </is>
      </c>
      <c r="N6138" s="18" t="inlineStr">
        <is>
          <t>contents|small|distance_to_river_km</t>
        </is>
      </c>
    </row>
    <row r="6139">
      <c r="B6139" s="18" t="inlineStr">
        <is>
          <t>contents|small|distance_to_river_km|13.56</t>
        </is>
      </c>
      <c r="C6139" s="18" t="inlineStr">
        <is>
          <t>contents</t>
        </is>
      </c>
      <c r="D6139" s="18" t="inlineStr">
        <is>
          <t>small</t>
        </is>
      </c>
      <c r="E6139" s="18" t="inlineStr">
        <is>
          <t>distance_to_river_km</t>
        </is>
      </c>
      <c r="F6139" s="18" t="inlineStr">
        <is>
          <t>spline value</t>
        </is>
      </c>
      <c r="G6139" s="18" t="n"/>
      <c r="H6139" s="33" t="n">
        <v>13.56</v>
      </c>
      <c r="I6139" s="33" t="n"/>
      <c r="J6139" s="33" t="n"/>
      <c r="K6139" s="34" t="n">
        <v>-0.1880686514458651</v>
      </c>
      <c r="L6139" s="35">
        <f>IF(ISNUMBER(K6139),EXP(K6139),"")</f>
        <v/>
      </c>
      <c r="M6139" s="18" t="inlineStr">
        <is>
          <t>every value from 0.01 to 30 in steps of 0.01</t>
        </is>
      </c>
      <c r="N6139" s="18" t="inlineStr">
        <is>
          <t>contents|small|distance_to_river_km</t>
        </is>
      </c>
    </row>
    <row r="6140">
      <c r="B6140" s="18" t="inlineStr">
        <is>
          <t>contents|small|distance_to_river_km|13.57</t>
        </is>
      </c>
      <c r="C6140" s="18" t="inlineStr">
        <is>
          <t>contents</t>
        </is>
      </c>
      <c r="D6140" s="18" t="inlineStr">
        <is>
          <t>small</t>
        </is>
      </c>
      <c r="E6140" s="18" t="inlineStr">
        <is>
          <t>distance_to_river_km</t>
        </is>
      </c>
      <c r="F6140" s="18" t="inlineStr">
        <is>
          <t>spline value</t>
        </is>
      </c>
      <c r="G6140" s="18" t="n"/>
      <c r="H6140" s="33" t="n">
        <v>13.57</v>
      </c>
      <c r="I6140" s="33" t="n"/>
      <c r="J6140" s="33" t="n"/>
      <c r="K6140" s="34" t="n">
        <v>-0.1883519028080732</v>
      </c>
      <c r="L6140" s="35">
        <f>IF(ISNUMBER(K6140),EXP(K6140),"")</f>
        <v/>
      </c>
      <c r="M6140" s="18" t="inlineStr">
        <is>
          <t>every value from 0.01 to 30 in steps of 0.01</t>
        </is>
      </c>
      <c r="N6140" s="18" t="inlineStr">
        <is>
          <t>contents|small|distance_to_river_km</t>
        </is>
      </c>
    </row>
    <row r="6141">
      <c r="B6141" s="18" t="inlineStr">
        <is>
          <t>contents|small|distance_to_river_km|13.58</t>
        </is>
      </c>
      <c r="C6141" s="18" t="inlineStr">
        <is>
          <t>contents</t>
        </is>
      </c>
      <c r="D6141" s="18" t="inlineStr">
        <is>
          <t>small</t>
        </is>
      </c>
      <c r="E6141" s="18" t="inlineStr">
        <is>
          <t>distance_to_river_km</t>
        </is>
      </c>
      <c r="F6141" s="18" t="inlineStr">
        <is>
          <t>spline value</t>
        </is>
      </c>
      <c r="G6141" s="18" t="n"/>
      <c r="H6141" s="33" t="n">
        <v>13.58</v>
      </c>
      <c r="I6141" s="33" t="n"/>
      <c r="J6141" s="33" t="n"/>
      <c r="K6141" s="34" t="n">
        <v>-0.1886352576970572</v>
      </c>
      <c r="L6141" s="35">
        <f>IF(ISNUMBER(K6141),EXP(K6141),"")</f>
        <v/>
      </c>
      <c r="M6141" s="18" t="inlineStr">
        <is>
          <t>every value from 0.01 to 30 in steps of 0.01</t>
        </is>
      </c>
      <c r="N6141" s="18" t="inlineStr">
        <is>
          <t>contents|small|distance_to_river_km</t>
        </is>
      </c>
    </row>
    <row r="6142">
      <c r="B6142" s="18" t="inlineStr">
        <is>
          <t>contents|small|distance_to_river_km|13.59</t>
        </is>
      </c>
      <c r="C6142" s="18" t="inlineStr">
        <is>
          <t>contents</t>
        </is>
      </c>
      <c r="D6142" s="18" t="inlineStr">
        <is>
          <t>small</t>
        </is>
      </c>
      <c r="E6142" s="18" t="inlineStr">
        <is>
          <t>distance_to_river_km</t>
        </is>
      </c>
      <c r="F6142" s="18" t="inlineStr">
        <is>
          <t>spline value</t>
        </is>
      </c>
      <c r="G6142" s="18" t="n"/>
      <c r="H6142" s="33" t="n">
        <v>13.59</v>
      </c>
      <c r="I6142" s="33" t="n"/>
      <c r="J6142" s="33" t="n"/>
      <c r="K6142" s="34" t="n">
        <v>-0.1889187158380417</v>
      </c>
      <c r="L6142" s="35">
        <f>IF(ISNUMBER(K6142),EXP(K6142),"")</f>
        <v/>
      </c>
      <c r="M6142" s="18" t="inlineStr">
        <is>
          <t>every value from 0.01 to 30 in steps of 0.01</t>
        </is>
      </c>
      <c r="N6142" s="18" t="inlineStr">
        <is>
          <t>contents|small|distance_to_river_km</t>
        </is>
      </c>
    </row>
    <row r="6143">
      <c r="B6143" s="18" t="inlineStr">
        <is>
          <t>contents|small|distance_to_river_km|13.60</t>
        </is>
      </c>
      <c r="C6143" s="18" t="inlineStr">
        <is>
          <t>contents</t>
        </is>
      </c>
      <c r="D6143" s="18" t="inlineStr">
        <is>
          <t>small</t>
        </is>
      </c>
      <c r="E6143" s="18" t="inlineStr">
        <is>
          <t>distance_to_river_km</t>
        </is>
      </c>
      <c r="F6143" s="18" t="inlineStr">
        <is>
          <t>spline value</t>
        </is>
      </c>
      <c r="G6143" s="18" t="n"/>
      <c r="H6143" s="33" t="n">
        <v>13.6</v>
      </c>
      <c r="I6143" s="33" t="n"/>
      <c r="J6143" s="33" t="n"/>
      <c r="K6143" s="34" t="n">
        <v>-0.1892022769562514</v>
      </c>
      <c r="L6143" s="35">
        <f>IF(ISNUMBER(K6143),EXP(K6143),"")</f>
        <v/>
      </c>
      <c r="M6143" s="18" t="inlineStr">
        <is>
          <t>every value from 0.01 to 30 in steps of 0.01</t>
        </is>
      </c>
      <c r="N6143" s="18" t="inlineStr">
        <is>
          <t>contents|small|distance_to_river_km</t>
        </is>
      </c>
    </row>
    <row r="6144">
      <c r="B6144" s="18" t="inlineStr">
        <is>
          <t>contents|small|distance_to_river_km|13.61</t>
        </is>
      </c>
      <c r="C6144" s="18" t="inlineStr">
        <is>
          <t>contents</t>
        </is>
      </c>
      <c r="D6144" s="18" t="inlineStr">
        <is>
          <t>small</t>
        </is>
      </c>
      <c r="E6144" s="18" t="inlineStr">
        <is>
          <t>distance_to_river_km</t>
        </is>
      </c>
      <c r="F6144" s="18" t="inlineStr">
        <is>
          <t>spline value</t>
        </is>
      </c>
      <c r="G6144" s="18" t="n"/>
      <c r="H6144" s="33" t="n">
        <v>13.61</v>
      </c>
      <c r="I6144" s="33" t="n"/>
      <c r="J6144" s="33" t="n"/>
      <c r="K6144" s="34" t="n">
        <v>-0.1894859407769111</v>
      </c>
      <c r="L6144" s="35">
        <f>IF(ISNUMBER(K6144),EXP(K6144),"")</f>
        <v/>
      </c>
      <c r="M6144" s="18" t="inlineStr">
        <is>
          <t>every value from 0.01 to 30 in steps of 0.01</t>
        </is>
      </c>
      <c r="N6144" s="18" t="inlineStr">
        <is>
          <t>contents|small|distance_to_river_km</t>
        </is>
      </c>
    </row>
    <row r="6145">
      <c r="B6145" s="18" t="inlineStr">
        <is>
          <t>contents|small|distance_to_river_km|13.62</t>
        </is>
      </c>
      <c r="C6145" s="18" t="inlineStr">
        <is>
          <t>contents</t>
        </is>
      </c>
      <c r="D6145" s="18" t="inlineStr">
        <is>
          <t>small</t>
        </is>
      </c>
      <c r="E6145" s="18" t="inlineStr">
        <is>
          <t>distance_to_river_km</t>
        </is>
      </c>
      <c r="F6145" s="18" t="inlineStr">
        <is>
          <t>spline value</t>
        </is>
      </c>
      <c r="G6145" s="18" t="n"/>
      <c r="H6145" s="33" t="n">
        <v>13.62</v>
      </c>
      <c r="I6145" s="33" t="n"/>
      <c r="J6145" s="33" t="n"/>
      <c r="K6145" s="34" t="n">
        <v>-0.1897697070252455</v>
      </c>
      <c r="L6145" s="35">
        <f>IF(ISNUMBER(K6145),EXP(K6145),"")</f>
        <v/>
      </c>
      <c r="M6145" s="18" t="inlineStr">
        <is>
          <t>every value from 0.01 to 30 in steps of 0.01</t>
        </is>
      </c>
      <c r="N6145" s="18" t="inlineStr">
        <is>
          <t>contents|small|distance_to_river_km</t>
        </is>
      </c>
    </row>
    <row r="6146">
      <c r="B6146" s="18" t="inlineStr">
        <is>
          <t>contents|small|distance_to_river_km|13.63</t>
        </is>
      </c>
      <c r="C6146" s="18" t="inlineStr">
        <is>
          <t>contents</t>
        </is>
      </c>
      <c r="D6146" s="18" t="inlineStr">
        <is>
          <t>small</t>
        </is>
      </c>
      <c r="E6146" s="18" t="inlineStr">
        <is>
          <t>distance_to_river_km</t>
        </is>
      </c>
      <c r="F6146" s="18" t="inlineStr">
        <is>
          <t>spline value</t>
        </is>
      </c>
      <c r="G6146" s="18" t="n"/>
      <c r="H6146" s="33" t="n">
        <v>13.63</v>
      </c>
      <c r="I6146" s="33" t="n"/>
      <c r="J6146" s="33" t="n"/>
      <c r="K6146" s="34" t="n">
        <v>-0.1900535754264793</v>
      </c>
      <c r="L6146" s="35">
        <f>IF(ISNUMBER(K6146),EXP(K6146),"")</f>
        <v/>
      </c>
      <c r="M6146" s="18" t="inlineStr">
        <is>
          <t>every value from 0.01 to 30 in steps of 0.01</t>
        </is>
      </c>
      <c r="N6146" s="18" t="inlineStr">
        <is>
          <t>contents|small|distance_to_river_km</t>
        </is>
      </c>
    </row>
    <row r="6147">
      <c r="B6147" s="18" t="inlineStr">
        <is>
          <t>contents|small|distance_to_river_km|13.64</t>
        </is>
      </c>
      <c r="C6147" s="18" t="inlineStr">
        <is>
          <t>contents</t>
        </is>
      </c>
      <c r="D6147" s="18" t="inlineStr">
        <is>
          <t>small</t>
        </is>
      </c>
      <c r="E6147" s="18" t="inlineStr">
        <is>
          <t>distance_to_river_km</t>
        </is>
      </c>
      <c r="F6147" s="18" t="inlineStr">
        <is>
          <t>spline value</t>
        </is>
      </c>
      <c r="G6147" s="18" t="n"/>
      <c r="H6147" s="33" t="n">
        <v>13.64</v>
      </c>
      <c r="I6147" s="33" t="n"/>
      <c r="J6147" s="33" t="n"/>
      <c r="K6147" s="34" t="n">
        <v>-0.1903375457058373</v>
      </c>
      <c r="L6147" s="35">
        <f>IF(ISNUMBER(K6147),EXP(K6147),"")</f>
        <v/>
      </c>
      <c r="M6147" s="18" t="inlineStr">
        <is>
          <t>every value from 0.01 to 30 in steps of 0.01</t>
        </is>
      </c>
      <c r="N6147" s="18" t="inlineStr">
        <is>
          <t>contents|small|distance_to_river_km</t>
        </is>
      </c>
    </row>
    <row r="6148">
      <c r="B6148" s="18" t="inlineStr">
        <is>
          <t>contents|small|distance_to_river_km|13.65</t>
        </is>
      </c>
      <c r="C6148" s="18" t="inlineStr">
        <is>
          <t>contents</t>
        </is>
      </c>
      <c r="D6148" s="18" t="inlineStr">
        <is>
          <t>small</t>
        </is>
      </c>
      <c r="E6148" s="18" t="inlineStr">
        <is>
          <t>distance_to_river_km</t>
        </is>
      </c>
      <c r="F6148" s="18" t="inlineStr">
        <is>
          <t>spline value</t>
        </is>
      </c>
      <c r="G6148" s="18" t="n"/>
      <c r="H6148" s="33" t="n">
        <v>13.65</v>
      </c>
      <c r="I6148" s="33" t="n"/>
      <c r="J6148" s="33" t="n"/>
      <c r="K6148" s="34" t="n">
        <v>-0.1906216175885442</v>
      </c>
      <c r="L6148" s="35">
        <f>IF(ISNUMBER(K6148),EXP(K6148),"")</f>
        <v/>
      </c>
      <c r="M6148" s="18" t="inlineStr">
        <is>
          <t>every value from 0.01 to 30 in steps of 0.01</t>
        </is>
      </c>
      <c r="N6148" s="18" t="inlineStr">
        <is>
          <t>contents|small|distance_to_river_km</t>
        </is>
      </c>
    </row>
    <row r="6149">
      <c r="B6149" s="18" t="inlineStr">
        <is>
          <t>contents|small|distance_to_river_km|13.66</t>
        </is>
      </c>
      <c r="C6149" s="18" t="inlineStr">
        <is>
          <t>contents</t>
        </is>
      </c>
      <c r="D6149" s="18" t="inlineStr">
        <is>
          <t>small</t>
        </is>
      </c>
      <c r="E6149" s="18" t="inlineStr">
        <is>
          <t>distance_to_river_km</t>
        </is>
      </c>
      <c r="F6149" s="18" t="inlineStr">
        <is>
          <t>spline value</t>
        </is>
      </c>
      <c r="G6149" s="18" t="n"/>
      <c r="H6149" s="33" t="n">
        <v>13.66</v>
      </c>
      <c r="I6149" s="33" t="n"/>
      <c r="J6149" s="33" t="n"/>
      <c r="K6149" s="34" t="n">
        <v>-0.1909057907998247</v>
      </c>
      <c r="L6149" s="35">
        <f>IF(ISNUMBER(K6149),EXP(K6149),"")</f>
        <v/>
      </c>
      <c r="M6149" s="18" t="inlineStr">
        <is>
          <t>every value from 0.01 to 30 in steps of 0.01</t>
        </is>
      </c>
      <c r="N6149" s="18" t="inlineStr">
        <is>
          <t>contents|small|distance_to_river_km</t>
        </is>
      </c>
    </row>
    <row r="6150">
      <c r="B6150" s="18" t="inlineStr">
        <is>
          <t>contents|small|distance_to_river_km|13.67</t>
        </is>
      </c>
      <c r="C6150" s="18" t="inlineStr">
        <is>
          <t>contents</t>
        </is>
      </c>
      <c r="D6150" s="18" t="inlineStr">
        <is>
          <t>small</t>
        </is>
      </c>
      <c r="E6150" s="18" t="inlineStr">
        <is>
          <t>distance_to_river_km</t>
        </is>
      </c>
      <c r="F6150" s="18" t="inlineStr">
        <is>
          <t>spline value</t>
        </is>
      </c>
      <c r="G6150" s="18" t="n"/>
      <c r="H6150" s="33" t="n">
        <v>13.67</v>
      </c>
      <c r="I6150" s="33" t="n"/>
      <c r="J6150" s="33" t="n"/>
      <c r="K6150" s="34" t="n">
        <v>-0.1911900650649035</v>
      </c>
      <c r="L6150" s="35">
        <f>IF(ISNUMBER(K6150),EXP(K6150),"")</f>
        <v/>
      </c>
      <c r="M6150" s="18" t="inlineStr">
        <is>
          <t>every value from 0.01 to 30 in steps of 0.01</t>
        </is>
      </c>
      <c r="N6150" s="18" t="inlineStr">
        <is>
          <t>contents|small|distance_to_river_km</t>
        </is>
      </c>
    </row>
    <row r="6151">
      <c r="B6151" s="18" t="inlineStr">
        <is>
          <t>contents|small|distance_to_river_km|13.68</t>
        </is>
      </c>
      <c r="C6151" s="18" t="inlineStr">
        <is>
          <t>contents</t>
        </is>
      </c>
      <c r="D6151" s="18" t="inlineStr">
        <is>
          <t>small</t>
        </is>
      </c>
      <c r="E6151" s="18" t="inlineStr">
        <is>
          <t>distance_to_river_km</t>
        </is>
      </c>
      <c r="F6151" s="18" t="inlineStr">
        <is>
          <t>spline value</t>
        </is>
      </c>
      <c r="G6151" s="18" t="n"/>
      <c r="H6151" s="33" t="n">
        <v>13.68</v>
      </c>
      <c r="I6151" s="33" t="n"/>
      <c r="J6151" s="33" t="n"/>
      <c r="K6151" s="34" t="n">
        <v>-0.1914744401090055</v>
      </c>
      <c r="L6151" s="35">
        <f>IF(ISNUMBER(K6151),EXP(K6151),"")</f>
        <v/>
      </c>
      <c r="M6151" s="18" t="inlineStr">
        <is>
          <t>every value from 0.01 to 30 in steps of 0.01</t>
        </is>
      </c>
      <c r="N6151" s="18" t="inlineStr">
        <is>
          <t>contents|small|distance_to_river_km</t>
        </is>
      </c>
    </row>
    <row r="6152">
      <c r="B6152" s="18" t="inlineStr">
        <is>
          <t>contents|small|distance_to_river_km|13.69</t>
        </is>
      </c>
      <c r="C6152" s="18" t="inlineStr">
        <is>
          <t>contents</t>
        </is>
      </c>
      <c r="D6152" s="18" t="inlineStr">
        <is>
          <t>small</t>
        </is>
      </c>
      <c r="E6152" s="18" t="inlineStr">
        <is>
          <t>distance_to_river_km</t>
        </is>
      </c>
      <c r="F6152" s="18" t="inlineStr">
        <is>
          <t>spline value</t>
        </is>
      </c>
      <c r="G6152" s="18" t="n"/>
      <c r="H6152" s="33" t="n">
        <v>13.69</v>
      </c>
      <c r="I6152" s="33" t="n"/>
      <c r="J6152" s="33" t="n"/>
      <c r="K6152" s="34" t="n">
        <v>-0.1917589156573553</v>
      </c>
      <c r="L6152" s="35">
        <f>IF(ISNUMBER(K6152),EXP(K6152),"")</f>
        <v/>
      </c>
      <c r="M6152" s="18" t="inlineStr">
        <is>
          <t>every value from 0.01 to 30 in steps of 0.01</t>
        </is>
      </c>
      <c r="N6152" s="18" t="inlineStr">
        <is>
          <t>contents|small|distance_to_river_km</t>
        </is>
      </c>
    </row>
    <row r="6153">
      <c r="B6153" s="18" t="inlineStr">
        <is>
          <t>contents|small|distance_to_river_km|13.70</t>
        </is>
      </c>
      <c r="C6153" s="18" t="inlineStr">
        <is>
          <t>contents</t>
        </is>
      </c>
      <c r="D6153" s="18" t="inlineStr">
        <is>
          <t>small</t>
        </is>
      </c>
      <c r="E6153" s="18" t="inlineStr">
        <is>
          <t>distance_to_river_km</t>
        </is>
      </c>
      <c r="F6153" s="18" t="inlineStr">
        <is>
          <t>spline value</t>
        </is>
      </c>
      <c r="G6153" s="18" t="n"/>
      <c r="H6153" s="33" t="n">
        <v>13.7</v>
      </c>
      <c r="I6153" s="33" t="n"/>
      <c r="J6153" s="33" t="n"/>
      <c r="K6153" s="34" t="n">
        <v>-0.1920434914351776</v>
      </c>
      <c r="L6153" s="35">
        <f>IF(ISNUMBER(K6153),EXP(K6153),"")</f>
        <v/>
      </c>
      <c r="M6153" s="18" t="inlineStr">
        <is>
          <t>every value from 0.01 to 30 in steps of 0.01</t>
        </is>
      </c>
      <c r="N6153" s="18" t="inlineStr">
        <is>
          <t>contents|small|distance_to_river_km</t>
        </is>
      </c>
    </row>
    <row r="6154">
      <c r="B6154" s="18" t="inlineStr">
        <is>
          <t>contents|small|distance_to_river_km|13.71</t>
        </is>
      </c>
      <c r="C6154" s="18" t="inlineStr">
        <is>
          <t>contents</t>
        </is>
      </c>
      <c r="D6154" s="18" t="inlineStr">
        <is>
          <t>small</t>
        </is>
      </c>
      <c r="E6154" s="18" t="inlineStr">
        <is>
          <t>distance_to_river_km</t>
        </is>
      </c>
      <c r="F6154" s="18" t="inlineStr">
        <is>
          <t>spline value</t>
        </is>
      </c>
      <c r="G6154" s="18" t="n"/>
      <c r="H6154" s="33" t="n">
        <v>13.71</v>
      </c>
      <c r="I6154" s="33" t="n"/>
      <c r="J6154" s="33" t="n"/>
      <c r="K6154" s="34" t="n">
        <v>-0.1923281671676973</v>
      </c>
      <c r="L6154" s="35">
        <f>IF(ISNUMBER(K6154),EXP(K6154),"")</f>
        <v/>
      </c>
      <c r="M6154" s="18" t="inlineStr">
        <is>
          <t>every value from 0.01 to 30 in steps of 0.01</t>
        </is>
      </c>
      <c r="N6154" s="18" t="inlineStr">
        <is>
          <t>contents|small|distance_to_river_km</t>
        </is>
      </c>
    </row>
    <row r="6155">
      <c r="B6155" s="18" t="inlineStr">
        <is>
          <t>contents|small|distance_to_river_km|13.72</t>
        </is>
      </c>
      <c r="C6155" s="18" t="inlineStr">
        <is>
          <t>contents</t>
        </is>
      </c>
      <c r="D6155" s="18" t="inlineStr">
        <is>
          <t>small</t>
        </is>
      </c>
      <c r="E6155" s="18" t="inlineStr">
        <is>
          <t>distance_to_river_km</t>
        </is>
      </c>
      <c r="F6155" s="18" t="inlineStr">
        <is>
          <t>spline value</t>
        </is>
      </c>
      <c r="G6155" s="18" t="n"/>
      <c r="H6155" s="33" t="n">
        <v>13.72</v>
      </c>
      <c r="I6155" s="33" t="n"/>
      <c r="J6155" s="33" t="n"/>
      <c r="K6155" s="34" t="n">
        <v>-0.1926129425801389</v>
      </c>
      <c r="L6155" s="35">
        <f>IF(ISNUMBER(K6155),EXP(K6155),"")</f>
        <v/>
      </c>
      <c r="M6155" s="18" t="inlineStr">
        <is>
          <t>every value from 0.01 to 30 in steps of 0.01</t>
        </is>
      </c>
      <c r="N6155" s="18" t="inlineStr">
        <is>
          <t>contents|small|distance_to_river_km</t>
        </is>
      </c>
    </row>
    <row r="6156">
      <c r="B6156" s="18" t="inlineStr">
        <is>
          <t>contents|small|distance_to_river_km|13.73</t>
        </is>
      </c>
      <c r="C6156" s="18" t="inlineStr">
        <is>
          <t>contents</t>
        </is>
      </c>
      <c r="D6156" s="18" t="inlineStr">
        <is>
          <t>small</t>
        </is>
      </c>
      <c r="E6156" s="18" t="inlineStr">
        <is>
          <t>distance_to_river_km</t>
        </is>
      </c>
      <c r="F6156" s="18" t="inlineStr">
        <is>
          <t>spline value</t>
        </is>
      </c>
      <c r="G6156" s="18" t="n"/>
      <c r="H6156" s="33" t="n">
        <v>13.73</v>
      </c>
      <c r="I6156" s="33" t="n"/>
      <c r="J6156" s="33" t="n"/>
      <c r="K6156" s="34" t="n">
        <v>-0.1928978173977274</v>
      </c>
      <c r="L6156" s="35">
        <f>IF(ISNUMBER(K6156),EXP(K6156),"")</f>
        <v/>
      </c>
      <c r="M6156" s="18" t="inlineStr">
        <is>
          <t>every value from 0.01 to 30 in steps of 0.01</t>
        </is>
      </c>
      <c r="N6156" s="18" t="inlineStr">
        <is>
          <t>contents|small|distance_to_river_km</t>
        </is>
      </c>
    </row>
    <row r="6157">
      <c r="B6157" s="18" t="inlineStr">
        <is>
          <t>contents|small|distance_to_river_km|13.74</t>
        </is>
      </c>
      <c r="C6157" s="18" t="inlineStr">
        <is>
          <t>contents</t>
        </is>
      </c>
      <c r="D6157" s="18" t="inlineStr">
        <is>
          <t>small</t>
        </is>
      </c>
      <c r="E6157" s="18" t="inlineStr">
        <is>
          <t>distance_to_river_km</t>
        </is>
      </c>
      <c r="F6157" s="18" t="inlineStr">
        <is>
          <t>spline value</t>
        </is>
      </c>
      <c r="G6157" s="18" t="n"/>
      <c r="H6157" s="33" t="n">
        <v>13.74</v>
      </c>
      <c r="I6157" s="33" t="n"/>
      <c r="J6157" s="33" t="n"/>
      <c r="K6157" s="34" t="n">
        <v>-0.1931827913456872</v>
      </c>
      <c r="L6157" s="35">
        <f>IF(ISNUMBER(K6157),EXP(K6157),"")</f>
        <v/>
      </c>
      <c r="M6157" s="18" t="inlineStr">
        <is>
          <t>every value from 0.01 to 30 in steps of 0.01</t>
        </is>
      </c>
      <c r="N6157" s="18" t="inlineStr">
        <is>
          <t>contents|small|distance_to_river_km</t>
        </is>
      </c>
    </row>
    <row r="6158">
      <c r="B6158" s="18" t="inlineStr">
        <is>
          <t>contents|small|distance_to_river_km|13.75</t>
        </is>
      </c>
      <c r="C6158" s="18" t="inlineStr">
        <is>
          <t>contents</t>
        </is>
      </c>
      <c r="D6158" s="18" t="inlineStr">
        <is>
          <t>small</t>
        </is>
      </c>
      <c r="E6158" s="18" t="inlineStr">
        <is>
          <t>distance_to_river_km</t>
        </is>
      </c>
      <c r="F6158" s="18" t="inlineStr">
        <is>
          <t>spline value</t>
        </is>
      </c>
      <c r="G6158" s="18" t="n"/>
      <c r="H6158" s="33" t="n">
        <v>13.75</v>
      </c>
      <c r="I6158" s="33" t="n"/>
      <c r="J6158" s="33" t="n"/>
      <c r="K6158" s="34" t="n">
        <v>-0.1934678641492434</v>
      </c>
      <c r="L6158" s="35">
        <f>IF(ISNUMBER(K6158),EXP(K6158),"")</f>
        <v/>
      </c>
      <c r="M6158" s="18" t="inlineStr">
        <is>
          <t>every value from 0.01 to 30 in steps of 0.01</t>
        </is>
      </c>
      <c r="N6158" s="18" t="inlineStr">
        <is>
          <t>contents|small|distance_to_river_km</t>
        </is>
      </c>
    </row>
    <row r="6159">
      <c r="B6159" s="18" t="inlineStr">
        <is>
          <t>contents|small|distance_to_river_km|13.76</t>
        </is>
      </c>
      <c r="C6159" s="18" t="inlineStr">
        <is>
          <t>contents</t>
        </is>
      </c>
      <c r="D6159" s="18" t="inlineStr">
        <is>
          <t>small</t>
        </is>
      </c>
      <c r="E6159" s="18" t="inlineStr">
        <is>
          <t>distance_to_river_km</t>
        </is>
      </c>
      <c r="F6159" s="18" t="inlineStr">
        <is>
          <t>spline value</t>
        </is>
      </c>
      <c r="G6159" s="18" t="n"/>
      <c r="H6159" s="33" t="n">
        <v>13.76</v>
      </c>
      <c r="I6159" s="33" t="n"/>
      <c r="J6159" s="33" t="n"/>
      <c r="K6159" s="34" t="n">
        <v>-0.1937530355336204</v>
      </c>
      <c r="L6159" s="35">
        <f>IF(ISNUMBER(K6159),EXP(K6159),"")</f>
        <v/>
      </c>
      <c r="M6159" s="18" t="inlineStr">
        <is>
          <t>every value from 0.01 to 30 in steps of 0.01</t>
        </is>
      </c>
      <c r="N6159" s="18" t="inlineStr">
        <is>
          <t>contents|small|distance_to_river_km</t>
        </is>
      </c>
    </row>
    <row r="6160">
      <c r="B6160" s="18" t="inlineStr">
        <is>
          <t>contents|small|distance_to_river_km|13.77</t>
        </is>
      </c>
      <c r="C6160" s="18" t="inlineStr">
        <is>
          <t>contents</t>
        </is>
      </c>
      <c r="D6160" s="18" t="inlineStr">
        <is>
          <t>small</t>
        </is>
      </c>
      <c r="E6160" s="18" t="inlineStr">
        <is>
          <t>distance_to_river_km</t>
        </is>
      </c>
      <c r="F6160" s="18" t="inlineStr">
        <is>
          <t>spline value</t>
        </is>
      </c>
      <c r="G6160" s="18" t="n"/>
      <c r="H6160" s="33" t="n">
        <v>13.77</v>
      </c>
      <c r="I6160" s="33" t="n"/>
      <c r="J6160" s="33" t="n"/>
      <c r="K6160" s="34" t="n">
        <v>-0.1940383052240431</v>
      </c>
      <c r="L6160" s="35">
        <f>IF(ISNUMBER(K6160),EXP(K6160),"")</f>
        <v/>
      </c>
      <c r="M6160" s="18" t="inlineStr">
        <is>
          <t>every value from 0.01 to 30 in steps of 0.01</t>
        </is>
      </c>
      <c r="N6160" s="18" t="inlineStr">
        <is>
          <t>contents|small|distance_to_river_km</t>
        </is>
      </c>
    </row>
    <row r="6161">
      <c r="B6161" s="18" t="inlineStr">
        <is>
          <t>contents|small|distance_to_river_km|13.78</t>
        </is>
      </c>
      <c r="C6161" s="18" t="inlineStr">
        <is>
          <t>contents</t>
        </is>
      </c>
      <c r="D6161" s="18" t="inlineStr">
        <is>
          <t>small</t>
        </is>
      </c>
      <c r="E6161" s="18" t="inlineStr">
        <is>
          <t>distance_to_river_km</t>
        </is>
      </c>
      <c r="F6161" s="18" t="inlineStr">
        <is>
          <t>spline value</t>
        </is>
      </c>
      <c r="G6161" s="18" t="n"/>
      <c r="H6161" s="33" t="n">
        <v>13.78</v>
      </c>
      <c r="I6161" s="33" t="n"/>
      <c r="J6161" s="33" t="n"/>
      <c r="K6161" s="34" t="n">
        <v>-0.1943236729457362</v>
      </c>
      <c r="L6161" s="35">
        <f>IF(ISNUMBER(K6161),EXP(K6161),"")</f>
        <v/>
      </c>
      <c r="M6161" s="18" t="inlineStr">
        <is>
          <t>every value from 0.01 to 30 in steps of 0.01</t>
        </is>
      </c>
      <c r="N6161" s="18" t="inlineStr">
        <is>
          <t>contents|small|distance_to_river_km</t>
        </is>
      </c>
    </row>
    <row r="6162">
      <c r="B6162" s="18" t="inlineStr">
        <is>
          <t>contents|small|distance_to_river_km|13.79</t>
        </is>
      </c>
      <c r="C6162" s="18" t="inlineStr">
        <is>
          <t>contents</t>
        </is>
      </c>
      <c r="D6162" s="18" t="inlineStr">
        <is>
          <t>small</t>
        </is>
      </c>
      <c r="E6162" s="18" t="inlineStr">
        <is>
          <t>distance_to_river_km</t>
        </is>
      </c>
      <c r="F6162" s="18" t="inlineStr">
        <is>
          <t>spline value</t>
        </is>
      </c>
      <c r="G6162" s="18" t="n"/>
      <c r="H6162" s="33" t="n">
        <v>13.79</v>
      </c>
      <c r="I6162" s="33" t="n"/>
      <c r="J6162" s="33" t="n"/>
      <c r="K6162" s="34" t="n">
        <v>-0.1946091384239245</v>
      </c>
      <c r="L6162" s="35">
        <f>IF(ISNUMBER(K6162),EXP(K6162),"")</f>
        <v/>
      </c>
      <c r="M6162" s="18" t="inlineStr">
        <is>
          <t>every value from 0.01 to 30 in steps of 0.01</t>
        </is>
      </c>
      <c r="N6162" s="18" t="inlineStr">
        <is>
          <t>contents|small|distance_to_river_km</t>
        </is>
      </c>
    </row>
    <row r="6163">
      <c r="B6163" s="18" t="inlineStr">
        <is>
          <t>contents|small|distance_to_river_km|13.80</t>
        </is>
      </c>
      <c r="C6163" s="18" t="inlineStr">
        <is>
          <t>contents</t>
        </is>
      </c>
      <c r="D6163" s="18" t="inlineStr">
        <is>
          <t>small</t>
        </is>
      </c>
      <c r="E6163" s="18" t="inlineStr">
        <is>
          <t>distance_to_river_km</t>
        </is>
      </c>
      <c r="F6163" s="18" t="inlineStr">
        <is>
          <t>spline value</t>
        </is>
      </c>
      <c r="G6163" s="18" t="n"/>
      <c r="H6163" s="33" t="n">
        <v>13.8</v>
      </c>
      <c r="I6163" s="33" t="n"/>
      <c r="J6163" s="33" t="n"/>
      <c r="K6163" s="34" t="n">
        <v>-0.1948947013838327</v>
      </c>
      <c r="L6163" s="35">
        <f>IF(ISNUMBER(K6163),EXP(K6163),"")</f>
        <v/>
      </c>
      <c r="M6163" s="18" t="inlineStr">
        <is>
          <t>every value from 0.01 to 30 in steps of 0.01</t>
        </is>
      </c>
      <c r="N6163" s="18" t="inlineStr">
        <is>
          <t>contents|small|distance_to_river_km</t>
        </is>
      </c>
    </row>
    <row r="6164">
      <c r="B6164" s="18" t="inlineStr">
        <is>
          <t>contents|small|distance_to_river_km|13.81</t>
        </is>
      </c>
      <c r="C6164" s="18" t="inlineStr">
        <is>
          <t>contents</t>
        </is>
      </c>
      <c r="D6164" s="18" t="inlineStr">
        <is>
          <t>small</t>
        </is>
      </c>
      <c r="E6164" s="18" t="inlineStr">
        <is>
          <t>distance_to_river_km</t>
        </is>
      </c>
      <c r="F6164" s="18" t="inlineStr">
        <is>
          <t>spline value</t>
        </is>
      </c>
      <c r="G6164" s="18" t="n"/>
      <c r="H6164" s="33" t="n">
        <v>13.81</v>
      </c>
      <c r="I6164" s="33" t="n"/>
      <c r="J6164" s="33" t="n"/>
      <c r="K6164" s="34" t="n">
        <v>-0.1951803615506854</v>
      </c>
      <c r="L6164" s="35">
        <f>IF(ISNUMBER(K6164),EXP(K6164),"")</f>
        <v/>
      </c>
      <c r="M6164" s="18" t="inlineStr">
        <is>
          <t>every value from 0.01 to 30 in steps of 0.01</t>
        </is>
      </c>
      <c r="N6164" s="18" t="inlineStr">
        <is>
          <t>contents|small|distance_to_river_km</t>
        </is>
      </c>
    </row>
    <row r="6165">
      <c r="B6165" s="18" t="inlineStr">
        <is>
          <t>contents|small|distance_to_river_km|13.82</t>
        </is>
      </c>
      <c r="C6165" s="18" t="inlineStr">
        <is>
          <t>contents</t>
        </is>
      </c>
      <c r="D6165" s="18" t="inlineStr">
        <is>
          <t>small</t>
        </is>
      </c>
      <c r="E6165" s="18" t="inlineStr">
        <is>
          <t>distance_to_river_km</t>
        </is>
      </c>
      <c r="F6165" s="18" t="inlineStr">
        <is>
          <t>spline value</t>
        </is>
      </c>
      <c r="G6165" s="18" t="n"/>
      <c r="H6165" s="33" t="n">
        <v>13.82</v>
      </c>
      <c r="I6165" s="33" t="n"/>
      <c r="J6165" s="33" t="n"/>
      <c r="K6165" s="34" t="n">
        <v>-0.1954661186497076</v>
      </c>
      <c r="L6165" s="35">
        <f>IF(ISNUMBER(K6165),EXP(K6165),"")</f>
        <v/>
      </c>
      <c r="M6165" s="18" t="inlineStr">
        <is>
          <t>every value from 0.01 to 30 in steps of 0.01</t>
        </is>
      </c>
      <c r="N6165" s="18" t="inlineStr">
        <is>
          <t>contents|small|distance_to_river_km</t>
        </is>
      </c>
    </row>
    <row r="6166">
      <c r="B6166" s="18" t="inlineStr">
        <is>
          <t>contents|small|distance_to_river_km|13.83</t>
        </is>
      </c>
      <c r="C6166" s="18" t="inlineStr">
        <is>
          <t>contents</t>
        </is>
      </c>
      <c r="D6166" s="18" t="inlineStr">
        <is>
          <t>small</t>
        </is>
      </c>
      <c r="E6166" s="18" t="inlineStr">
        <is>
          <t>distance_to_river_km</t>
        </is>
      </c>
      <c r="F6166" s="18" t="inlineStr">
        <is>
          <t>spline value</t>
        </is>
      </c>
      <c r="G6166" s="18" t="n"/>
      <c r="H6166" s="33" t="n">
        <v>13.83</v>
      </c>
      <c r="I6166" s="33" t="n"/>
      <c r="J6166" s="33" t="n"/>
      <c r="K6166" s="34" t="n">
        <v>-0.1957519724061237</v>
      </c>
      <c r="L6166" s="35">
        <f>IF(ISNUMBER(K6166),EXP(K6166),"")</f>
        <v/>
      </c>
      <c r="M6166" s="18" t="inlineStr">
        <is>
          <t>every value from 0.01 to 30 in steps of 0.01</t>
        </is>
      </c>
      <c r="N6166" s="18" t="inlineStr">
        <is>
          <t>contents|small|distance_to_river_km</t>
        </is>
      </c>
    </row>
    <row r="6167">
      <c r="B6167" s="18" t="inlineStr">
        <is>
          <t>contents|small|distance_to_river_km|13.84</t>
        </is>
      </c>
      <c r="C6167" s="18" t="inlineStr">
        <is>
          <t>contents</t>
        </is>
      </c>
      <c r="D6167" s="18" t="inlineStr">
        <is>
          <t>small</t>
        </is>
      </c>
      <c r="E6167" s="18" t="inlineStr">
        <is>
          <t>distance_to_river_km</t>
        </is>
      </c>
      <c r="F6167" s="18" t="inlineStr">
        <is>
          <t>spline value</t>
        </is>
      </c>
      <c r="G6167" s="18" t="n"/>
      <c r="H6167" s="33" t="n">
        <v>13.84</v>
      </c>
      <c r="I6167" s="33" t="n"/>
      <c r="J6167" s="33" t="n"/>
      <c r="K6167" s="34" t="n">
        <v>-0.1960379225451587</v>
      </c>
      <c r="L6167" s="35">
        <f>IF(ISNUMBER(K6167),EXP(K6167),"")</f>
        <v/>
      </c>
      <c r="M6167" s="18" t="inlineStr">
        <is>
          <t>every value from 0.01 to 30 in steps of 0.01</t>
        </is>
      </c>
      <c r="N6167" s="18" t="inlineStr">
        <is>
          <t>contents|small|distance_to_river_km</t>
        </is>
      </c>
    </row>
    <row r="6168">
      <c r="B6168" s="18" t="inlineStr">
        <is>
          <t>contents|small|distance_to_river_km|13.85</t>
        </is>
      </c>
      <c r="C6168" s="18" t="inlineStr">
        <is>
          <t>contents</t>
        </is>
      </c>
      <c r="D6168" s="18" t="inlineStr">
        <is>
          <t>small</t>
        </is>
      </c>
      <c r="E6168" s="18" t="inlineStr">
        <is>
          <t>distance_to_river_km</t>
        </is>
      </c>
      <c r="F6168" s="18" t="inlineStr">
        <is>
          <t>spline value</t>
        </is>
      </c>
      <c r="G6168" s="18" t="n"/>
      <c r="H6168" s="33" t="n">
        <v>13.85</v>
      </c>
      <c r="I6168" s="33" t="n"/>
      <c r="J6168" s="33" t="n"/>
      <c r="K6168" s="34" t="n">
        <v>-0.1963239687920371</v>
      </c>
      <c r="L6168" s="35">
        <f>IF(ISNUMBER(K6168),EXP(K6168),"")</f>
        <v/>
      </c>
      <c r="M6168" s="18" t="inlineStr">
        <is>
          <t>every value from 0.01 to 30 in steps of 0.01</t>
        </is>
      </c>
      <c r="N6168" s="18" t="inlineStr">
        <is>
          <t>contents|small|distance_to_river_km</t>
        </is>
      </c>
    </row>
    <row r="6169">
      <c r="B6169" s="18" t="inlineStr">
        <is>
          <t>contents|small|distance_to_river_km|13.86</t>
        </is>
      </c>
      <c r="C6169" s="18" t="inlineStr">
        <is>
          <t>contents</t>
        </is>
      </c>
      <c r="D6169" s="18" t="inlineStr">
        <is>
          <t>small</t>
        </is>
      </c>
      <c r="E6169" s="18" t="inlineStr">
        <is>
          <t>distance_to_river_km</t>
        </is>
      </c>
      <c r="F6169" s="18" t="inlineStr">
        <is>
          <t>spline value</t>
        </is>
      </c>
      <c r="G6169" s="18" t="n"/>
      <c r="H6169" s="33" t="n">
        <v>13.86</v>
      </c>
      <c r="I6169" s="33" t="n"/>
      <c r="J6169" s="33" t="n"/>
      <c r="K6169" s="34" t="n">
        <v>-0.1966101108719839</v>
      </c>
      <c r="L6169" s="35">
        <f>IF(ISNUMBER(K6169),EXP(K6169),"")</f>
        <v/>
      </c>
      <c r="M6169" s="18" t="inlineStr">
        <is>
          <t>every value from 0.01 to 30 in steps of 0.01</t>
        </is>
      </c>
      <c r="N6169" s="18" t="inlineStr">
        <is>
          <t>contents|small|distance_to_river_km</t>
        </is>
      </c>
    </row>
    <row r="6170">
      <c r="B6170" s="18" t="inlineStr">
        <is>
          <t>contents|small|distance_to_river_km|13.87</t>
        </is>
      </c>
      <c r="C6170" s="18" t="inlineStr">
        <is>
          <t>contents</t>
        </is>
      </c>
      <c r="D6170" s="18" t="inlineStr">
        <is>
          <t>small</t>
        </is>
      </c>
      <c r="E6170" s="18" t="inlineStr">
        <is>
          <t>distance_to_river_km</t>
        </is>
      </c>
      <c r="F6170" s="18" t="inlineStr">
        <is>
          <t>spline value</t>
        </is>
      </c>
      <c r="G6170" s="18" t="n"/>
      <c r="H6170" s="33" t="n">
        <v>13.87</v>
      </c>
      <c r="I6170" s="33" t="n"/>
      <c r="J6170" s="33" t="n"/>
      <c r="K6170" s="34" t="n">
        <v>-0.1968963485102237</v>
      </c>
      <c r="L6170" s="35">
        <f>IF(ISNUMBER(K6170),EXP(K6170),"")</f>
        <v/>
      </c>
      <c r="M6170" s="18" t="inlineStr">
        <is>
          <t>every value from 0.01 to 30 in steps of 0.01</t>
        </is>
      </c>
      <c r="N6170" s="18" t="inlineStr">
        <is>
          <t>contents|small|distance_to_river_km</t>
        </is>
      </c>
    </row>
    <row r="6171">
      <c r="B6171" s="18" t="inlineStr">
        <is>
          <t>contents|small|distance_to_river_km|13.88</t>
        </is>
      </c>
      <c r="C6171" s="18" t="inlineStr">
        <is>
          <t>contents</t>
        </is>
      </c>
      <c r="D6171" s="18" t="inlineStr">
        <is>
          <t>small</t>
        </is>
      </c>
      <c r="E6171" s="18" t="inlineStr">
        <is>
          <t>distance_to_river_km</t>
        </is>
      </c>
      <c r="F6171" s="18" t="inlineStr">
        <is>
          <t>spline value</t>
        </is>
      </c>
      <c r="G6171" s="18" t="n"/>
      <c r="H6171" s="33" t="n">
        <v>13.88</v>
      </c>
      <c r="I6171" s="33" t="n"/>
      <c r="J6171" s="33" t="n"/>
      <c r="K6171" s="34" t="n">
        <v>-0.1971826814319812</v>
      </c>
      <c r="L6171" s="35">
        <f>IF(ISNUMBER(K6171),EXP(K6171),"")</f>
        <v/>
      </c>
      <c r="M6171" s="18" t="inlineStr">
        <is>
          <t>every value from 0.01 to 30 in steps of 0.01</t>
        </is>
      </c>
      <c r="N6171" s="18" t="inlineStr">
        <is>
          <t>contents|small|distance_to_river_km</t>
        </is>
      </c>
    </row>
    <row r="6172">
      <c r="B6172" s="18" t="inlineStr">
        <is>
          <t>contents|small|distance_to_river_km|13.89</t>
        </is>
      </c>
      <c r="C6172" s="18" t="inlineStr">
        <is>
          <t>contents</t>
        </is>
      </c>
      <c r="D6172" s="18" t="inlineStr">
        <is>
          <t>small</t>
        </is>
      </c>
      <c r="E6172" s="18" t="inlineStr">
        <is>
          <t>distance_to_river_km</t>
        </is>
      </c>
      <c r="F6172" s="18" t="inlineStr">
        <is>
          <t>spline value</t>
        </is>
      </c>
      <c r="G6172" s="18" t="n"/>
      <c r="H6172" s="33" t="n">
        <v>13.89</v>
      </c>
      <c r="I6172" s="33" t="n"/>
      <c r="J6172" s="33" t="n"/>
      <c r="K6172" s="34" t="n">
        <v>-0.1974691093624811</v>
      </c>
      <c r="L6172" s="35">
        <f>IF(ISNUMBER(K6172),EXP(K6172),"")</f>
        <v/>
      </c>
      <c r="M6172" s="18" t="inlineStr">
        <is>
          <t>every value from 0.01 to 30 in steps of 0.01</t>
        </is>
      </c>
      <c r="N6172" s="18" t="inlineStr">
        <is>
          <t>contents|small|distance_to_river_km</t>
        </is>
      </c>
    </row>
    <row r="6173">
      <c r="B6173" s="18" t="inlineStr">
        <is>
          <t>contents|small|distance_to_river_km|13.90</t>
        </is>
      </c>
      <c r="C6173" s="18" t="inlineStr">
        <is>
          <t>contents</t>
        </is>
      </c>
      <c r="D6173" s="18" t="inlineStr">
        <is>
          <t>small</t>
        </is>
      </c>
      <c r="E6173" s="18" t="inlineStr">
        <is>
          <t>distance_to_river_km</t>
        </is>
      </c>
      <c r="F6173" s="18" t="inlineStr">
        <is>
          <t>spline value</t>
        </is>
      </c>
      <c r="G6173" s="18" t="n"/>
      <c r="H6173" s="33" t="n">
        <v>13.9</v>
      </c>
      <c r="I6173" s="33" t="n"/>
      <c r="J6173" s="33" t="n"/>
      <c r="K6173" s="34" t="n">
        <v>-0.1977556320269483</v>
      </c>
      <c r="L6173" s="35">
        <f>IF(ISNUMBER(K6173),EXP(K6173),"")</f>
        <v/>
      </c>
      <c r="M6173" s="18" t="inlineStr">
        <is>
          <t>every value from 0.01 to 30 in steps of 0.01</t>
        </is>
      </c>
      <c r="N6173" s="18" t="inlineStr">
        <is>
          <t>contents|small|distance_to_river_km</t>
        </is>
      </c>
    </row>
    <row r="6174">
      <c r="B6174" s="18" t="inlineStr">
        <is>
          <t>contents|small|distance_to_river_km|13.91</t>
        </is>
      </c>
      <c r="C6174" s="18" t="inlineStr">
        <is>
          <t>contents</t>
        </is>
      </c>
      <c r="D6174" s="18" t="inlineStr">
        <is>
          <t>small</t>
        </is>
      </c>
      <c r="E6174" s="18" t="inlineStr">
        <is>
          <t>distance_to_river_km</t>
        </is>
      </c>
      <c r="F6174" s="18" t="inlineStr">
        <is>
          <t>spline value</t>
        </is>
      </c>
      <c r="G6174" s="18" t="n"/>
      <c r="H6174" s="33" t="n">
        <v>13.91</v>
      </c>
      <c r="I6174" s="33" t="n"/>
      <c r="J6174" s="33" t="n"/>
      <c r="K6174" s="34" t="n">
        <v>-0.1980422491506073</v>
      </c>
      <c r="L6174" s="35">
        <f>IF(ISNUMBER(K6174),EXP(K6174),"")</f>
        <v/>
      </c>
      <c r="M6174" s="18" t="inlineStr">
        <is>
          <t>every value from 0.01 to 30 in steps of 0.01</t>
        </is>
      </c>
      <c r="N6174" s="18" t="inlineStr">
        <is>
          <t>contents|small|distance_to_river_km</t>
        </is>
      </c>
    </row>
    <row r="6175">
      <c r="B6175" s="18" t="inlineStr">
        <is>
          <t>contents|small|distance_to_river_km|13.92</t>
        </is>
      </c>
      <c r="C6175" s="18" t="inlineStr">
        <is>
          <t>contents</t>
        </is>
      </c>
      <c r="D6175" s="18" t="inlineStr">
        <is>
          <t>small</t>
        </is>
      </c>
      <c r="E6175" s="18" t="inlineStr">
        <is>
          <t>distance_to_river_km</t>
        </is>
      </c>
      <c r="F6175" s="18" t="inlineStr">
        <is>
          <t>spline value</t>
        </is>
      </c>
      <c r="G6175" s="18" t="n"/>
      <c r="H6175" s="33" t="n">
        <v>13.92</v>
      </c>
      <c r="I6175" s="33" t="n"/>
      <c r="J6175" s="33" t="n"/>
      <c r="K6175" s="34" t="n">
        <v>-0.198328960458683</v>
      </c>
      <c r="L6175" s="35">
        <f>IF(ISNUMBER(K6175),EXP(K6175),"")</f>
        <v/>
      </c>
      <c r="M6175" s="18" t="inlineStr">
        <is>
          <t>every value from 0.01 to 30 in steps of 0.01</t>
        </is>
      </c>
      <c r="N6175" s="18" t="inlineStr">
        <is>
          <t>contents|small|distance_to_river_km</t>
        </is>
      </c>
    </row>
    <row r="6176">
      <c r="B6176" s="18" t="inlineStr">
        <is>
          <t>contents|small|distance_to_river_km|13.93</t>
        </is>
      </c>
      <c r="C6176" s="18" t="inlineStr">
        <is>
          <t>contents</t>
        </is>
      </c>
      <c r="D6176" s="18" t="inlineStr">
        <is>
          <t>small</t>
        </is>
      </c>
      <c r="E6176" s="18" t="inlineStr">
        <is>
          <t>distance_to_river_km</t>
        </is>
      </c>
      <c r="F6176" s="18" t="inlineStr">
        <is>
          <t>spline value</t>
        </is>
      </c>
      <c r="G6176" s="18" t="n"/>
      <c r="H6176" s="33" t="n">
        <v>13.93</v>
      </c>
      <c r="I6176" s="33" t="n"/>
      <c r="J6176" s="33" t="n"/>
      <c r="K6176" s="34" t="n">
        <v>-0.1986157656764001</v>
      </c>
      <c r="L6176" s="35">
        <f>IF(ISNUMBER(K6176),EXP(K6176),"")</f>
        <v/>
      </c>
      <c r="M6176" s="18" t="inlineStr">
        <is>
          <t>every value from 0.01 to 30 in steps of 0.01</t>
        </is>
      </c>
      <c r="N6176" s="18" t="inlineStr">
        <is>
          <t>contents|small|distance_to_river_km</t>
        </is>
      </c>
    </row>
    <row r="6177">
      <c r="B6177" s="18" t="inlineStr">
        <is>
          <t>contents|small|distance_to_river_km|13.94</t>
        </is>
      </c>
      <c r="C6177" s="18" t="inlineStr">
        <is>
          <t>contents</t>
        </is>
      </c>
      <c r="D6177" s="18" t="inlineStr">
        <is>
          <t>small</t>
        </is>
      </c>
      <c r="E6177" s="18" t="inlineStr">
        <is>
          <t>distance_to_river_km</t>
        </is>
      </c>
      <c r="F6177" s="18" t="inlineStr">
        <is>
          <t>spline value</t>
        </is>
      </c>
      <c r="G6177" s="18" t="n"/>
      <c r="H6177" s="33" t="n">
        <v>13.94</v>
      </c>
      <c r="I6177" s="33" t="n"/>
      <c r="J6177" s="33" t="n"/>
      <c r="K6177" s="34" t="n">
        <v>-0.1989026645289833</v>
      </c>
      <c r="L6177" s="35">
        <f>IF(ISNUMBER(K6177),EXP(K6177),"")</f>
        <v/>
      </c>
      <c r="M6177" s="18" t="inlineStr">
        <is>
          <t>every value from 0.01 to 30 in steps of 0.01</t>
        </is>
      </c>
      <c r="N6177" s="18" t="inlineStr">
        <is>
          <t>contents|small|distance_to_river_km</t>
        </is>
      </c>
    </row>
    <row r="6178">
      <c r="B6178" s="18" t="inlineStr">
        <is>
          <t>contents|small|distance_to_river_km|13.95</t>
        </is>
      </c>
      <c r="C6178" s="18" t="inlineStr">
        <is>
          <t>contents</t>
        </is>
      </c>
      <c r="D6178" s="18" t="inlineStr">
        <is>
          <t>small</t>
        </is>
      </c>
      <c r="E6178" s="18" t="inlineStr">
        <is>
          <t>distance_to_river_km</t>
        </is>
      </c>
      <c r="F6178" s="18" t="inlineStr">
        <is>
          <t>spline value</t>
        </is>
      </c>
      <c r="G6178" s="18" t="n"/>
      <c r="H6178" s="33" t="n">
        <v>13.95</v>
      </c>
      <c r="I6178" s="33" t="n"/>
      <c r="J6178" s="33" t="n"/>
      <c r="K6178" s="34" t="n">
        <v>-0.1991896567416574</v>
      </c>
      <c r="L6178" s="35">
        <f>IF(ISNUMBER(K6178),EXP(K6178),"")</f>
        <v/>
      </c>
      <c r="M6178" s="18" t="inlineStr">
        <is>
          <t>every value from 0.01 to 30 in steps of 0.01</t>
        </is>
      </c>
      <c r="N6178" s="18" t="inlineStr">
        <is>
          <t>contents|small|distance_to_river_km</t>
        </is>
      </c>
    </row>
    <row r="6179">
      <c r="B6179" s="18" t="inlineStr">
        <is>
          <t>contents|small|distance_to_river_km|13.96</t>
        </is>
      </c>
      <c r="C6179" s="18" t="inlineStr">
        <is>
          <t>contents</t>
        </is>
      </c>
      <c r="D6179" s="18" t="inlineStr">
        <is>
          <t>small</t>
        </is>
      </c>
      <c r="E6179" s="18" t="inlineStr">
        <is>
          <t>distance_to_river_km</t>
        </is>
      </c>
      <c r="F6179" s="18" t="inlineStr">
        <is>
          <t>spline value</t>
        </is>
      </c>
      <c r="G6179" s="18" t="n"/>
      <c r="H6179" s="33" t="n">
        <v>13.96</v>
      </c>
      <c r="I6179" s="33" t="n"/>
      <c r="J6179" s="33" t="n"/>
      <c r="K6179" s="34" t="n">
        <v>-0.1994767420396471</v>
      </c>
      <c r="L6179" s="35">
        <f>IF(ISNUMBER(K6179),EXP(K6179),"")</f>
        <v/>
      </c>
      <c r="M6179" s="18" t="inlineStr">
        <is>
          <t>every value from 0.01 to 30 in steps of 0.01</t>
        </is>
      </c>
      <c r="N6179" s="18" t="inlineStr">
        <is>
          <t>contents|small|distance_to_river_km</t>
        </is>
      </c>
    </row>
    <row r="6180">
      <c r="B6180" s="18" t="inlineStr">
        <is>
          <t>contents|small|distance_to_river_km|13.97</t>
        </is>
      </c>
      <c r="C6180" s="18" t="inlineStr">
        <is>
          <t>contents</t>
        </is>
      </c>
      <c r="D6180" s="18" t="inlineStr">
        <is>
          <t>small</t>
        </is>
      </c>
      <c r="E6180" s="18" t="inlineStr">
        <is>
          <t>distance_to_river_km</t>
        </is>
      </c>
      <c r="F6180" s="18" t="inlineStr">
        <is>
          <t>spline value</t>
        </is>
      </c>
      <c r="G6180" s="18" t="n"/>
      <c r="H6180" s="33" t="n">
        <v>13.97</v>
      </c>
      <c r="I6180" s="33" t="n"/>
      <c r="J6180" s="33" t="n"/>
      <c r="K6180" s="34" t="n">
        <v>-0.1997639201481771</v>
      </c>
      <c r="L6180" s="35">
        <f>IF(ISNUMBER(K6180),EXP(K6180),"")</f>
        <v/>
      </c>
      <c r="M6180" s="18" t="inlineStr">
        <is>
          <t>every value from 0.01 to 30 in steps of 0.01</t>
        </is>
      </c>
      <c r="N6180" s="18" t="inlineStr">
        <is>
          <t>contents|small|distance_to_river_km</t>
        </is>
      </c>
    </row>
    <row r="6181">
      <c r="B6181" s="18" t="inlineStr">
        <is>
          <t>contents|small|distance_to_river_km|13.98</t>
        </is>
      </c>
      <c r="C6181" s="18" t="inlineStr">
        <is>
          <t>contents</t>
        </is>
      </c>
      <c r="D6181" s="18" t="inlineStr">
        <is>
          <t>small</t>
        </is>
      </c>
      <c r="E6181" s="18" t="inlineStr">
        <is>
          <t>distance_to_river_km</t>
        </is>
      </c>
      <c r="F6181" s="18" t="inlineStr">
        <is>
          <t>spline value</t>
        </is>
      </c>
      <c r="G6181" s="18" t="n"/>
      <c r="H6181" s="33" t="n">
        <v>13.98</v>
      </c>
      <c r="I6181" s="33" t="n"/>
      <c r="J6181" s="33" t="n"/>
      <c r="K6181" s="34" t="n">
        <v>-0.2000511907924721</v>
      </c>
      <c r="L6181" s="35">
        <f>IF(ISNUMBER(K6181),EXP(K6181),"")</f>
        <v/>
      </c>
      <c r="M6181" s="18" t="inlineStr">
        <is>
          <t>every value from 0.01 to 30 in steps of 0.01</t>
        </is>
      </c>
      <c r="N6181" s="18" t="inlineStr">
        <is>
          <t>contents|small|distance_to_river_km</t>
        </is>
      </c>
    </row>
    <row r="6182">
      <c r="B6182" s="18" t="inlineStr">
        <is>
          <t>contents|small|distance_to_river_km|13.99</t>
        </is>
      </c>
      <c r="C6182" s="18" t="inlineStr">
        <is>
          <t>contents</t>
        </is>
      </c>
      <c r="D6182" s="18" t="inlineStr">
        <is>
          <t>small</t>
        </is>
      </c>
      <c r="E6182" s="18" t="inlineStr">
        <is>
          <t>distance_to_river_km</t>
        </is>
      </c>
      <c r="F6182" s="18" t="inlineStr">
        <is>
          <t>spline value</t>
        </is>
      </c>
      <c r="G6182" s="18" t="n"/>
      <c r="H6182" s="33" t="n">
        <v>13.99</v>
      </c>
      <c r="I6182" s="33" t="n"/>
      <c r="J6182" s="33" t="n"/>
      <c r="K6182" s="34" t="n">
        <v>-0.2003385536977568</v>
      </c>
      <c r="L6182" s="35">
        <f>IF(ISNUMBER(K6182),EXP(K6182),"")</f>
        <v/>
      </c>
      <c r="M6182" s="18" t="inlineStr">
        <is>
          <t>every value from 0.01 to 30 in steps of 0.01</t>
        </is>
      </c>
      <c r="N6182" s="18" t="inlineStr">
        <is>
          <t>contents|small|distance_to_river_km</t>
        </is>
      </c>
    </row>
    <row r="6183">
      <c r="B6183" s="18" t="inlineStr">
        <is>
          <t>contents|small|distance_to_river_km|14.00</t>
        </is>
      </c>
      <c r="C6183" s="18" t="inlineStr">
        <is>
          <t>contents</t>
        </is>
      </c>
      <c r="D6183" s="18" t="inlineStr">
        <is>
          <t>small</t>
        </is>
      </c>
      <c r="E6183" s="18" t="inlineStr">
        <is>
          <t>distance_to_river_km</t>
        </is>
      </c>
      <c r="F6183" s="18" t="inlineStr">
        <is>
          <t>spline value</t>
        </is>
      </c>
      <c r="G6183" s="18" t="n"/>
      <c r="H6183" s="33" t="n">
        <v>14</v>
      </c>
      <c r="I6183" s="33" t="n"/>
      <c r="J6183" s="33" t="n"/>
      <c r="K6183" s="34" t="n">
        <v>-0.2006260085892561</v>
      </c>
      <c r="L6183" s="35">
        <f>IF(ISNUMBER(K6183),EXP(K6183),"")</f>
        <v/>
      </c>
      <c r="M6183" s="18" t="inlineStr">
        <is>
          <t>every value from 0.01 to 30 in steps of 0.01</t>
        </is>
      </c>
      <c r="N6183" s="18" t="inlineStr">
        <is>
          <t>contents|small|distance_to_river_km</t>
        </is>
      </c>
    </row>
    <row r="6184">
      <c r="B6184" s="18" t="inlineStr">
        <is>
          <t>contents|small|distance_to_river_km|14.01</t>
        </is>
      </c>
      <c r="C6184" s="18" t="inlineStr">
        <is>
          <t>contents</t>
        </is>
      </c>
      <c r="D6184" s="18" t="inlineStr">
        <is>
          <t>small</t>
        </is>
      </c>
      <c r="E6184" s="18" t="inlineStr">
        <is>
          <t>distance_to_river_km</t>
        </is>
      </c>
      <c r="F6184" s="18" t="inlineStr">
        <is>
          <t>spline value</t>
        </is>
      </c>
      <c r="G6184" s="18" t="n"/>
      <c r="H6184" s="33" t="n">
        <v>14.01</v>
      </c>
      <c r="I6184" s="33" t="n"/>
      <c r="J6184" s="33" t="n"/>
      <c r="K6184" s="34" t="n">
        <v>-0.2009135551921946</v>
      </c>
      <c r="L6184" s="35">
        <f>IF(ISNUMBER(K6184),EXP(K6184),"")</f>
        <v/>
      </c>
      <c r="M6184" s="18" t="inlineStr">
        <is>
          <t>every value from 0.01 to 30 in steps of 0.01</t>
        </is>
      </c>
      <c r="N6184" s="18" t="inlineStr">
        <is>
          <t>contents|small|distance_to_river_km</t>
        </is>
      </c>
    </row>
    <row r="6185">
      <c r="B6185" s="18" t="inlineStr">
        <is>
          <t>contents|small|distance_to_river_km|14.02</t>
        </is>
      </c>
      <c r="C6185" s="18" t="inlineStr">
        <is>
          <t>contents</t>
        </is>
      </c>
      <c r="D6185" s="18" t="inlineStr">
        <is>
          <t>small</t>
        </is>
      </c>
      <c r="E6185" s="18" t="inlineStr">
        <is>
          <t>distance_to_river_km</t>
        </is>
      </c>
      <c r="F6185" s="18" t="inlineStr">
        <is>
          <t>spline value</t>
        </is>
      </c>
      <c r="G6185" s="18" t="n"/>
      <c r="H6185" s="33" t="n">
        <v>14.02</v>
      </c>
      <c r="I6185" s="33" t="n"/>
      <c r="J6185" s="33" t="n"/>
      <c r="K6185" s="34" t="n">
        <v>-0.2012011932317971</v>
      </c>
      <c r="L6185" s="35">
        <f>IF(ISNUMBER(K6185),EXP(K6185),"")</f>
        <v/>
      </c>
      <c r="M6185" s="18" t="inlineStr">
        <is>
          <t>every value from 0.01 to 30 in steps of 0.01</t>
        </is>
      </c>
      <c r="N6185" s="18" t="inlineStr">
        <is>
          <t>contents|small|distance_to_river_km</t>
        </is>
      </c>
    </row>
    <row r="6186">
      <c r="B6186" s="18" t="inlineStr">
        <is>
          <t>contents|small|distance_to_river_km|14.03</t>
        </is>
      </c>
      <c r="C6186" s="18" t="inlineStr">
        <is>
          <t>contents</t>
        </is>
      </c>
      <c r="D6186" s="18" t="inlineStr">
        <is>
          <t>small</t>
        </is>
      </c>
      <c r="E6186" s="18" t="inlineStr">
        <is>
          <t>distance_to_river_km</t>
        </is>
      </c>
      <c r="F6186" s="18" t="inlineStr">
        <is>
          <t>spline value</t>
        </is>
      </c>
      <c r="G6186" s="18" t="n"/>
      <c r="H6186" s="33" t="n">
        <v>14.03</v>
      </c>
      <c r="I6186" s="33" t="n"/>
      <c r="J6186" s="33" t="n"/>
      <c r="K6186" s="34" t="n">
        <v>-0.2014889224332883</v>
      </c>
      <c r="L6186" s="35">
        <f>IF(ISNUMBER(K6186),EXP(K6186),"")</f>
        <v/>
      </c>
      <c r="M6186" s="18" t="inlineStr">
        <is>
          <t>every value from 0.01 to 30 in steps of 0.01</t>
        </is>
      </c>
      <c r="N6186" s="18" t="inlineStr">
        <is>
          <t>contents|small|distance_to_river_km</t>
        </is>
      </c>
    </row>
    <row r="6187">
      <c r="B6187" s="18" t="inlineStr">
        <is>
          <t>contents|small|distance_to_river_km|14.04</t>
        </is>
      </c>
      <c r="C6187" s="18" t="inlineStr">
        <is>
          <t>contents</t>
        </is>
      </c>
      <c r="D6187" s="18" t="inlineStr">
        <is>
          <t>small</t>
        </is>
      </c>
      <c r="E6187" s="18" t="inlineStr">
        <is>
          <t>distance_to_river_km</t>
        </is>
      </c>
      <c r="F6187" s="18" t="inlineStr">
        <is>
          <t>spline value</t>
        </is>
      </c>
      <c r="G6187" s="18" t="n"/>
      <c r="H6187" s="33" t="n">
        <v>14.04</v>
      </c>
      <c r="I6187" s="33" t="n"/>
      <c r="J6187" s="33" t="n"/>
      <c r="K6187" s="34" t="n">
        <v>-0.2017767425218929</v>
      </c>
      <c r="L6187" s="35">
        <f>IF(ISNUMBER(K6187),EXP(K6187),"")</f>
        <v/>
      </c>
      <c r="M6187" s="18" t="inlineStr">
        <is>
          <t>every value from 0.01 to 30 in steps of 0.01</t>
        </is>
      </c>
      <c r="N6187" s="18" t="inlineStr">
        <is>
          <t>contents|small|distance_to_river_km</t>
        </is>
      </c>
    </row>
    <row r="6188">
      <c r="B6188" s="18" t="inlineStr">
        <is>
          <t>contents|small|distance_to_river_km|14.05</t>
        </is>
      </c>
      <c r="C6188" s="18" t="inlineStr">
        <is>
          <t>contents</t>
        </is>
      </c>
      <c r="D6188" s="18" t="inlineStr">
        <is>
          <t>small</t>
        </is>
      </c>
      <c r="E6188" s="18" t="inlineStr">
        <is>
          <t>distance_to_river_km</t>
        </is>
      </c>
      <c r="F6188" s="18" t="inlineStr">
        <is>
          <t>spline value</t>
        </is>
      </c>
      <c r="G6188" s="18" t="n"/>
      <c r="H6188" s="33" t="n">
        <v>14.05</v>
      </c>
      <c r="I6188" s="33" t="n"/>
      <c r="J6188" s="33" t="n"/>
      <c r="K6188" s="34" t="n">
        <v>-0.2020646532228357</v>
      </c>
      <c r="L6188" s="35">
        <f>IF(ISNUMBER(K6188),EXP(K6188),"")</f>
        <v/>
      </c>
      <c r="M6188" s="18" t="inlineStr">
        <is>
          <t>every value from 0.01 to 30 in steps of 0.01</t>
        </is>
      </c>
      <c r="N6188" s="18" t="inlineStr">
        <is>
          <t>contents|small|distance_to_river_km</t>
        </is>
      </c>
    </row>
    <row r="6189">
      <c r="B6189" s="18" t="inlineStr">
        <is>
          <t>contents|small|distance_to_river_km|14.06</t>
        </is>
      </c>
      <c r="C6189" s="18" t="inlineStr">
        <is>
          <t>contents</t>
        </is>
      </c>
      <c r="D6189" s="18" t="inlineStr">
        <is>
          <t>small</t>
        </is>
      </c>
      <c r="E6189" s="18" t="inlineStr">
        <is>
          <t>distance_to_river_km</t>
        </is>
      </c>
      <c r="F6189" s="18" t="inlineStr">
        <is>
          <t>spline value</t>
        </is>
      </c>
      <c r="G6189" s="18" t="n"/>
      <c r="H6189" s="33" t="n">
        <v>14.06</v>
      </c>
      <c r="I6189" s="33" t="n"/>
      <c r="J6189" s="33" t="n"/>
      <c r="K6189" s="34" t="n">
        <v>-0.2023526542613414</v>
      </c>
      <c r="L6189" s="35">
        <f>IF(ISNUMBER(K6189),EXP(K6189),"")</f>
        <v/>
      </c>
      <c r="M6189" s="18" t="inlineStr">
        <is>
          <t>every value from 0.01 to 30 in steps of 0.01</t>
        </is>
      </c>
      <c r="N6189" s="18" t="inlineStr">
        <is>
          <t>contents|small|distance_to_river_km</t>
        </is>
      </c>
    </row>
    <row r="6190">
      <c r="B6190" s="18" t="inlineStr">
        <is>
          <t>contents|small|distance_to_river_km|14.07</t>
        </is>
      </c>
      <c r="C6190" s="18" t="inlineStr">
        <is>
          <t>contents</t>
        </is>
      </c>
      <c r="D6190" s="18" t="inlineStr">
        <is>
          <t>small</t>
        </is>
      </c>
      <c r="E6190" s="18" t="inlineStr">
        <is>
          <t>distance_to_river_km</t>
        </is>
      </c>
      <c r="F6190" s="18" t="inlineStr">
        <is>
          <t>spline value</t>
        </is>
      </c>
      <c r="G6190" s="18" t="n"/>
      <c r="H6190" s="33" t="n">
        <v>14.07</v>
      </c>
      <c r="I6190" s="33" t="n"/>
      <c r="J6190" s="33" t="n"/>
      <c r="K6190" s="34" t="n">
        <v>-0.2026407453626348</v>
      </c>
      <c r="L6190" s="35">
        <f>IF(ISNUMBER(K6190),EXP(K6190),"")</f>
        <v/>
      </c>
      <c r="M6190" s="18" t="inlineStr">
        <is>
          <t>every value from 0.01 to 30 in steps of 0.01</t>
        </is>
      </c>
      <c r="N6190" s="18" t="inlineStr">
        <is>
          <t>contents|small|distance_to_river_km</t>
        </is>
      </c>
    </row>
    <row r="6191">
      <c r="B6191" s="18" t="inlineStr">
        <is>
          <t>contents|small|distance_to_river_km|14.08</t>
        </is>
      </c>
      <c r="C6191" s="18" t="inlineStr">
        <is>
          <t>contents</t>
        </is>
      </c>
      <c r="D6191" s="18" t="inlineStr">
        <is>
          <t>small</t>
        </is>
      </c>
      <c r="E6191" s="18" t="inlineStr">
        <is>
          <t>distance_to_river_km</t>
        </is>
      </c>
      <c r="F6191" s="18" t="inlineStr">
        <is>
          <t>spline value</t>
        </is>
      </c>
      <c r="G6191" s="18" t="n"/>
      <c r="H6191" s="33" t="n">
        <v>14.08</v>
      </c>
      <c r="I6191" s="33" t="n"/>
      <c r="J6191" s="33" t="n"/>
      <c r="K6191" s="34" t="n">
        <v>-0.2029289262519405</v>
      </c>
      <c r="L6191" s="35">
        <f>IF(ISNUMBER(K6191),EXP(K6191),"")</f>
        <v/>
      </c>
      <c r="M6191" s="18" t="inlineStr">
        <is>
          <t>every value from 0.01 to 30 in steps of 0.01</t>
        </is>
      </c>
      <c r="N6191" s="18" t="inlineStr">
        <is>
          <t>contents|small|distance_to_river_km</t>
        </is>
      </c>
    </row>
    <row r="6192">
      <c r="B6192" s="18" t="inlineStr">
        <is>
          <t>contents|small|distance_to_river_km|14.09</t>
        </is>
      </c>
      <c r="C6192" s="18" t="inlineStr">
        <is>
          <t>contents</t>
        </is>
      </c>
      <c r="D6192" s="18" t="inlineStr">
        <is>
          <t>small</t>
        </is>
      </c>
      <c r="E6192" s="18" t="inlineStr">
        <is>
          <t>distance_to_river_km</t>
        </is>
      </c>
      <c r="F6192" s="18" t="inlineStr">
        <is>
          <t>spline value</t>
        </is>
      </c>
      <c r="G6192" s="18" t="n"/>
      <c r="H6192" s="33" t="n">
        <v>14.09</v>
      </c>
      <c r="I6192" s="33" t="n"/>
      <c r="J6192" s="33" t="n"/>
      <c r="K6192" s="34" t="n">
        <v>-0.2032171966544833</v>
      </c>
      <c r="L6192" s="35">
        <f>IF(ISNUMBER(K6192),EXP(K6192),"")</f>
        <v/>
      </c>
      <c r="M6192" s="18" t="inlineStr">
        <is>
          <t>every value from 0.01 to 30 in steps of 0.01</t>
        </is>
      </c>
      <c r="N6192" s="18" t="inlineStr">
        <is>
          <t>contents|small|distance_to_river_km</t>
        </is>
      </c>
    </row>
    <row r="6193">
      <c r="B6193" s="18" t="inlineStr">
        <is>
          <t>contents|small|distance_to_river_km|14.10</t>
        </is>
      </c>
      <c r="C6193" s="18" t="inlineStr">
        <is>
          <t>contents</t>
        </is>
      </c>
      <c r="D6193" s="18" t="inlineStr">
        <is>
          <t>small</t>
        </is>
      </c>
      <c r="E6193" s="18" t="inlineStr">
        <is>
          <t>distance_to_river_km</t>
        </is>
      </c>
      <c r="F6193" s="18" t="inlineStr">
        <is>
          <t>spline value</t>
        </is>
      </c>
      <c r="G6193" s="18" t="n"/>
      <c r="H6193" s="33" t="n">
        <v>14.1</v>
      </c>
      <c r="I6193" s="33" t="n"/>
      <c r="J6193" s="33" t="n"/>
      <c r="K6193" s="34" t="n">
        <v>-0.2035055562954879</v>
      </c>
      <c r="L6193" s="35">
        <f>IF(ISNUMBER(K6193),EXP(K6193),"")</f>
        <v/>
      </c>
      <c r="M6193" s="18" t="inlineStr">
        <is>
          <t>every value from 0.01 to 30 in steps of 0.01</t>
        </is>
      </c>
      <c r="N6193" s="18" t="inlineStr">
        <is>
          <t>contents|small|distance_to_river_km</t>
        </is>
      </c>
    </row>
    <row r="6194">
      <c r="B6194" s="18" t="inlineStr">
        <is>
          <t>contents|small|distance_to_river_km|14.11</t>
        </is>
      </c>
      <c r="C6194" s="18" t="inlineStr">
        <is>
          <t>contents</t>
        </is>
      </c>
      <c r="D6194" s="18" t="inlineStr">
        <is>
          <t>small</t>
        </is>
      </c>
      <c r="E6194" s="18" t="inlineStr">
        <is>
          <t>distance_to_river_km</t>
        </is>
      </c>
      <c r="F6194" s="18" t="inlineStr">
        <is>
          <t>spline value</t>
        </is>
      </c>
      <c r="G6194" s="18" t="n"/>
      <c r="H6194" s="33" t="n">
        <v>14.11</v>
      </c>
      <c r="I6194" s="33" t="n"/>
      <c r="J6194" s="33" t="n"/>
      <c r="K6194" s="34" t="n">
        <v>-0.2037940049001791</v>
      </c>
      <c r="L6194" s="35">
        <f>IF(ISNUMBER(K6194),EXP(K6194),"")</f>
        <v/>
      </c>
      <c r="M6194" s="18" t="inlineStr">
        <is>
          <t>every value from 0.01 to 30 in steps of 0.01</t>
        </is>
      </c>
      <c r="N6194" s="18" t="inlineStr">
        <is>
          <t>contents|small|distance_to_river_km</t>
        </is>
      </c>
    </row>
    <row r="6195">
      <c r="B6195" s="18" t="inlineStr">
        <is>
          <t>contents|small|distance_to_river_km|14.12</t>
        </is>
      </c>
      <c r="C6195" s="18" t="inlineStr">
        <is>
          <t>contents</t>
        </is>
      </c>
      <c r="D6195" s="18" t="inlineStr">
        <is>
          <t>small</t>
        </is>
      </c>
      <c r="E6195" s="18" t="inlineStr">
        <is>
          <t>distance_to_river_km</t>
        </is>
      </c>
      <c r="F6195" s="18" t="inlineStr">
        <is>
          <t>spline value</t>
        </is>
      </c>
      <c r="G6195" s="18" t="n"/>
      <c r="H6195" s="33" t="n">
        <v>14.12</v>
      </c>
      <c r="I6195" s="33" t="n"/>
      <c r="J6195" s="33" t="n"/>
      <c r="K6195" s="34" t="n">
        <v>-0.2040825421937815</v>
      </c>
      <c r="L6195" s="35">
        <f>IF(ISNUMBER(K6195),EXP(K6195),"")</f>
        <v/>
      </c>
      <c r="M6195" s="18" t="inlineStr">
        <is>
          <t>every value from 0.01 to 30 in steps of 0.01</t>
        </is>
      </c>
      <c r="N6195" s="18" t="inlineStr">
        <is>
          <t>contents|small|distance_to_river_km</t>
        </is>
      </c>
    </row>
    <row r="6196">
      <c r="B6196" s="18" t="inlineStr">
        <is>
          <t>contents|small|distance_to_river_km|14.13</t>
        </is>
      </c>
      <c r="C6196" s="18" t="inlineStr">
        <is>
          <t>contents</t>
        </is>
      </c>
      <c r="D6196" s="18" t="inlineStr">
        <is>
          <t>small</t>
        </is>
      </c>
      <c r="E6196" s="18" t="inlineStr">
        <is>
          <t>distance_to_river_km</t>
        </is>
      </c>
      <c r="F6196" s="18" t="inlineStr">
        <is>
          <t>spline value</t>
        </is>
      </c>
      <c r="G6196" s="18" t="n"/>
      <c r="H6196" s="33" t="n">
        <v>14.13</v>
      </c>
      <c r="I6196" s="33" t="n"/>
      <c r="J6196" s="33" t="n"/>
      <c r="K6196" s="34" t="n">
        <v>-0.20437116790152</v>
      </c>
      <c r="L6196" s="35">
        <f>IF(ISNUMBER(K6196),EXP(K6196),"")</f>
        <v/>
      </c>
      <c r="M6196" s="18" t="inlineStr">
        <is>
          <t>every value from 0.01 to 30 in steps of 0.01</t>
        </is>
      </c>
      <c r="N6196" s="18" t="inlineStr">
        <is>
          <t>contents|small|distance_to_river_km</t>
        </is>
      </c>
    </row>
    <row r="6197">
      <c r="B6197" s="18" t="inlineStr">
        <is>
          <t>contents|small|distance_to_river_km|14.14</t>
        </is>
      </c>
      <c r="C6197" s="18" t="inlineStr">
        <is>
          <t>contents</t>
        </is>
      </c>
      <c r="D6197" s="18" t="inlineStr">
        <is>
          <t>small</t>
        </is>
      </c>
      <c r="E6197" s="18" t="inlineStr">
        <is>
          <t>distance_to_river_km</t>
        </is>
      </c>
      <c r="F6197" s="18" t="inlineStr">
        <is>
          <t>spline value</t>
        </is>
      </c>
      <c r="G6197" s="18" t="n"/>
      <c r="H6197" s="33" t="n">
        <v>14.14</v>
      </c>
      <c r="I6197" s="33" t="n"/>
      <c r="J6197" s="33" t="n"/>
      <c r="K6197" s="34" t="n">
        <v>-0.2046598817486193</v>
      </c>
      <c r="L6197" s="35">
        <f>IF(ISNUMBER(K6197),EXP(K6197),"")</f>
        <v/>
      </c>
      <c r="M6197" s="18" t="inlineStr">
        <is>
          <t>every value from 0.01 to 30 in steps of 0.01</t>
        </is>
      </c>
      <c r="N6197" s="18" t="inlineStr">
        <is>
          <t>contents|small|distance_to_river_km</t>
        </is>
      </c>
    </row>
    <row r="6198">
      <c r="B6198" s="18" t="inlineStr">
        <is>
          <t>contents|small|distance_to_river_km|14.15</t>
        </is>
      </c>
      <c r="C6198" s="18" t="inlineStr">
        <is>
          <t>contents</t>
        </is>
      </c>
      <c r="D6198" s="18" t="inlineStr">
        <is>
          <t>small</t>
        </is>
      </c>
      <c r="E6198" s="18" t="inlineStr">
        <is>
          <t>distance_to_river_km</t>
        </is>
      </c>
      <c r="F6198" s="18" t="inlineStr">
        <is>
          <t>spline value</t>
        </is>
      </c>
      <c r="G6198" s="18" t="n"/>
      <c r="H6198" s="33" t="n">
        <v>14.15</v>
      </c>
      <c r="I6198" s="33" t="n"/>
      <c r="J6198" s="33" t="n"/>
      <c r="K6198" s="34" t="n">
        <v>-0.204948683460304</v>
      </c>
      <c r="L6198" s="35">
        <f>IF(ISNUMBER(K6198),EXP(K6198),"")</f>
        <v/>
      </c>
      <c r="M6198" s="18" t="inlineStr">
        <is>
          <t>every value from 0.01 to 30 in steps of 0.01</t>
        </is>
      </c>
      <c r="N6198" s="18" t="inlineStr">
        <is>
          <t>contents|small|distance_to_river_km</t>
        </is>
      </c>
    </row>
    <row r="6199">
      <c r="B6199" s="18" t="inlineStr">
        <is>
          <t>contents|small|distance_to_river_km|14.16</t>
        </is>
      </c>
      <c r="C6199" s="18" t="inlineStr">
        <is>
          <t>contents</t>
        </is>
      </c>
      <c r="D6199" s="18" t="inlineStr">
        <is>
          <t>small</t>
        </is>
      </c>
      <c r="E6199" s="18" t="inlineStr">
        <is>
          <t>distance_to_river_km</t>
        </is>
      </c>
      <c r="F6199" s="18" t="inlineStr">
        <is>
          <t>spline value</t>
        </is>
      </c>
      <c r="G6199" s="18" t="n"/>
      <c r="H6199" s="33" t="n">
        <v>14.16</v>
      </c>
      <c r="I6199" s="33" t="n"/>
      <c r="J6199" s="33" t="n"/>
      <c r="K6199" s="34" t="n">
        <v>-0.205237572761799</v>
      </c>
      <c r="L6199" s="35">
        <f>IF(ISNUMBER(K6199),EXP(K6199),"")</f>
        <v/>
      </c>
      <c r="M6199" s="18" t="inlineStr">
        <is>
          <t>every value from 0.01 to 30 in steps of 0.01</t>
        </is>
      </c>
      <c r="N6199" s="18" t="inlineStr">
        <is>
          <t>contents|small|distance_to_river_km</t>
        </is>
      </c>
    </row>
    <row r="6200">
      <c r="B6200" s="18" t="inlineStr">
        <is>
          <t>contents|small|distance_to_river_km|14.17</t>
        </is>
      </c>
      <c r="C6200" s="18" t="inlineStr">
        <is>
          <t>contents</t>
        </is>
      </c>
      <c r="D6200" s="18" t="inlineStr">
        <is>
          <t>small</t>
        </is>
      </c>
      <c r="E6200" s="18" t="inlineStr">
        <is>
          <t>distance_to_river_km</t>
        </is>
      </c>
      <c r="F6200" s="18" t="inlineStr">
        <is>
          <t>spline value</t>
        </is>
      </c>
      <c r="G6200" s="18" t="n"/>
      <c r="H6200" s="33" t="n">
        <v>14.17</v>
      </c>
      <c r="I6200" s="33" t="n"/>
      <c r="J6200" s="33" t="n"/>
      <c r="K6200" s="34" t="n">
        <v>-0.2055265493783288</v>
      </c>
      <c r="L6200" s="35">
        <f>IF(ISNUMBER(K6200),EXP(K6200),"")</f>
        <v/>
      </c>
      <c r="M6200" s="18" t="inlineStr">
        <is>
          <t>every value from 0.01 to 30 in steps of 0.01</t>
        </is>
      </c>
      <c r="N6200" s="18" t="inlineStr">
        <is>
          <t>contents|small|distance_to_river_km</t>
        </is>
      </c>
    </row>
    <row r="6201">
      <c r="B6201" s="18" t="inlineStr">
        <is>
          <t>contents|small|distance_to_river_km|14.18</t>
        </is>
      </c>
      <c r="C6201" s="18" t="inlineStr">
        <is>
          <t>contents</t>
        </is>
      </c>
      <c r="D6201" s="18" t="inlineStr">
        <is>
          <t>small</t>
        </is>
      </c>
      <c r="E6201" s="18" t="inlineStr">
        <is>
          <t>distance_to_river_km</t>
        </is>
      </c>
      <c r="F6201" s="18" t="inlineStr">
        <is>
          <t>spline value</t>
        </is>
      </c>
      <c r="G6201" s="18" t="n"/>
      <c r="H6201" s="33" t="n">
        <v>14.18</v>
      </c>
      <c r="I6201" s="33" t="n"/>
      <c r="J6201" s="33" t="n"/>
      <c r="K6201" s="34" t="n">
        <v>-0.2058156130351184</v>
      </c>
      <c r="L6201" s="35">
        <f>IF(ISNUMBER(K6201),EXP(K6201),"")</f>
        <v/>
      </c>
      <c r="M6201" s="18" t="inlineStr">
        <is>
          <t>every value from 0.01 to 30 in steps of 0.01</t>
        </is>
      </c>
      <c r="N6201" s="18" t="inlineStr">
        <is>
          <t>contents|small|distance_to_river_km</t>
        </is>
      </c>
    </row>
    <row r="6202">
      <c r="B6202" s="18" t="inlineStr">
        <is>
          <t>contents|small|distance_to_river_km|14.19</t>
        </is>
      </c>
      <c r="C6202" s="18" t="inlineStr">
        <is>
          <t>contents</t>
        </is>
      </c>
      <c r="D6202" s="18" t="inlineStr">
        <is>
          <t>small</t>
        </is>
      </c>
      <c r="E6202" s="18" t="inlineStr">
        <is>
          <t>distance_to_river_km</t>
        </is>
      </c>
      <c r="F6202" s="18" t="inlineStr">
        <is>
          <t>spline value</t>
        </is>
      </c>
      <c r="G6202" s="18" t="n"/>
      <c r="H6202" s="33" t="n">
        <v>14.19</v>
      </c>
      <c r="I6202" s="33" t="n"/>
      <c r="J6202" s="33" t="n"/>
      <c r="K6202" s="34" t="n">
        <v>-0.2061047634573923</v>
      </c>
      <c r="L6202" s="35">
        <f>IF(ISNUMBER(K6202),EXP(K6202),"")</f>
        <v/>
      </c>
      <c r="M6202" s="18" t="inlineStr">
        <is>
          <t>every value from 0.01 to 30 in steps of 0.01</t>
        </is>
      </c>
      <c r="N6202" s="18" t="inlineStr">
        <is>
          <t>contents|small|distance_to_river_km</t>
        </is>
      </c>
    </row>
    <row r="6203">
      <c r="B6203" s="18" t="inlineStr">
        <is>
          <t>contents|small|distance_to_river_km|14.20</t>
        </is>
      </c>
      <c r="C6203" s="18" t="inlineStr">
        <is>
          <t>contents</t>
        </is>
      </c>
      <c r="D6203" s="18" t="inlineStr">
        <is>
          <t>small</t>
        </is>
      </c>
      <c r="E6203" s="18" t="inlineStr">
        <is>
          <t>distance_to_river_km</t>
        </is>
      </c>
      <c r="F6203" s="18" t="inlineStr">
        <is>
          <t>spline value</t>
        </is>
      </c>
      <c r="G6203" s="18" t="n"/>
      <c r="H6203" s="33" t="n">
        <v>14.2</v>
      </c>
      <c r="I6203" s="33" t="n"/>
      <c r="J6203" s="33" t="n"/>
      <c r="K6203" s="34" t="n">
        <v>-0.2063940003703754</v>
      </c>
      <c r="L6203" s="35">
        <f>IF(ISNUMBER(K6203),EXP(K6203),"")</f>
        <v/>
      </c>
      <c r="M6203" s="18" t="inlineStr">
        <is>
          <t>every value from 0.01 to 30 in steps of 0.01</t>
        </is>
      </c>
      <c r="N6203" s="18" t="inlineStr">
        <is>
          <t>contents|small|distance_to_river_km</t>
        </is>
      </c>
    </row>
    <row r="6204">
      <c r="B6204" s="18" t="inlineStr">
        <is>
          <t>contents|small|distance_to_river_km|14.21</t>
        </is>
      </c>
      <c r="C6204" s="18" t="inlineStr">
        <is>
          <t>contents</t>
        </is>
      </c>
      <c r="D6204" s="18" t="inlineStr">
        <is>
          <t>small</t>
        </is>
      </c>
      <c r="E6204" s="18" t="inlineStr">
        <is>
          <t>distance_to_river_km</t>
        </is>
      </c>
      <c r="F6204" s="18" t="inlineStr">
        <is>
          <t>spline value</t>
        </is>
      </c>
      <c r="G6204" s="18" t="n"/>
      <c r="H6204" s="33" t="n">
        <v>14.21</v>
      </c>
      <c r="I6204" s="33" t="n"/>
      <c r="J6204" s="33" t="n"/>
      <c r="K6204" s="34" t="n">
        <v>-0.2066833234992925</v>
      </c>
      <c r="L6204" s="35">
        <f>IF(ISNUMBER(K6204),EXP(K6204),"")</f>
        <v/>
      </c>
      <c r="M6204" s="18" t="inlineStr">
        <is>
          <t>every value from 0.01 to 30 in steps of 0.01</t>
        </is>
      </c>
      <c r="N6204" s="18" t="inlineStr">
        <is>
          <t>contents|small|distance_to_river_km</t>
        </is>
      </c>
    </row>
    <row r="6205">
      <c r="B6205" s="18" t="inlineStr">
        <is>
          <t>contents|small|distance_to_river_km|14.22</t>
        </is>
      </c>
      <c r="C6205" s="18" t="inlineStr">
        <is>
          <t>contents</t>
        </is>
      </c>
      <c r="D6205" s="18" t="inlineStr">
        <is>
          <t>small</t>
        </is>
      </c>
      <c r="E6205" s="18" t="inlineStr">
        <is>
          <t>distance_to_river_km</t>
        </is>
      </c>
      <c r="F6205" s="18" t="inlineStr">
        <is>
          <t>spline value</t>
        </is>
      </c>
      <c r="G6205" s="18" t="n"/>
      <c r="H6205" s="33" t="n">
        <v>14.22</v>
      </c>
      <c r="I6205" s="33" t="n"/>
      <c r="J6205" s="33" t="n"/>
      <c r="K6205" s="34" t="n">
        <v>-0.2069727325693681</v>
      </c>
      <c r="L6205" s="35">
        <f>IF(ISNUMBER(K6205),EXP(K6205),"")</f>
        <v/>
      </c>
      <c r="M6205" s="18" t="inlineStr">
        <is>
          <t>every value from 0.01 to 30 in steps of 0.01</t>
        </is>
      </c>
      <c r="N6205" s="18" t="inlineStr">
        <is>
          <t>contents|small|distance_to_river_km</t>
        </is>
      </c>
    </row>
    <row r="6206">
      <c r="B6206" s="18" t="inlineStr">
        <is>
          <t>contents|small|distance_to_river_km|14.23</t>
        </is>
      </c>
      <c r="C6206" s="18" t="inlineStr">
        <is>
          <t>contents</t>
        </is>
      </c>
      <c r="D6206" s="18" t="inlineStr">
        <is>
          <t>small</t>
        </is>
      </c>
      <c r="E6206" s="18" t="inlineStr">
        <is>
          <t>distance_to_river_km</t>
        </is>
      </c>
      <c r="F6206" s="18" t="inlineStr">
        <is>
          <t>spline value</t>
        </is>
      </c>
      <c r="G6206" s="18" t="n"/>
      <c r="H6206" s="33" t="n">
        <v>14.23</v>
      </c>
      <c r="I6206" s="33" t="n"/>
      <c r="J6206" s="33" t="n"/>
      <c r="K6206" s="34" t="n">
        <v>-0.207262227305827</v>
      </c>
      <c r="L6206" s="35">
        <f>IF(ISNUMBER(K6206),EXP(K6206),"")</f>
        <v/>
      </c>
      <c r="M6206" s="18" t="inlineStr">
        <is>
          <t>every value from 0.01 to 30 in steps of 0.01</t>
        </is>
      </c>
      <c r="N6206" s="18" t="inlineStr">
        <is>
          <t>contents|small|distance_to_river_km</t>
        </is>
      </c>
    </row>
    <row r="6207">
      <c r="B6207" s="18" t="inlineStr">
        <is>
          <t>contents|small|distance_to_river_km|14.24</t>
        </is>
      </c>
      <c r="C6207" s="18" t="inlineStr">
        <is>
          <t>contents</t>
        </is>
      </c>
      <c r="D6207" s="18" t="inlineStr">
        <is>
          <t>small</t>
        </is>
      </c>
      <c r="E6207" s="18" t="inlineStr">
        <is>
          <t>distance_to_river_km</t>
        </is>
      </c>
      <c r="F6207" s="18" t="inlineStr">
        <is>
          <t>spline value</t>
        </is>
      </c>
      <c r="G6207" s="18" t="n"/>
      <c r="H6207" s="33" t="n">
        <v>14.24</v>
      </c>
      <c r="I6207" s="33" t="n"/>
      <c r="J6207" s="33" t="n"/>
      <c r="K6207" s="34" t="n">
        <v>-0.207551807433894</v>
      </c>
      <c r="L6207" s="35">
        <f>IF(ISNUMBER(K6207),EXP(K6207),"")</f>
        <v/>
      </c>
      <c r="M6207" s="18" t="inlineStr">
        <is>
          <t>every value from 0.01 to 30 in steps of 0.01</t>
        </is>
      </c>
      <c r="N6207" s="18" t="inlineStr">
        <is>
          <t>contents|small|distance_to_river_km</t>
        </is>
      </c>
    </row>
    <row r="6208">
      <c r="B6208" s="18" t="inlineStr">
        <is>
          <t>contents|small|distance_to_river_km|14.25</t>
        </is>
      </c>
      <c r="C6208" s="18" t="inlineStr">
        <is>
          <t>contents</t>
        </is>
      </c>
      <c r="D6208" s="18" t="inlineStr">
        <is>
          <t>small</t>
        </is>
      </c>
      <c r="E6208" s="18" t="inlineStr">
        <is>
          <t>distance_to_river_km</t>
        </is>
      </c>
      <c r="F6208" s="18" t="inlineStr">
        <is>
          <t>spline value</t>
        </is>
      </c>
      <c r="G6208" s="18" t="n"/>
      <c r="H6208" s="33" t="n">
        <v>14.25</v>
      </c>
      <c r="I6208" s="33" t="n"/>
      <c r="J6208" s="33" t="n"/>
      <c r="K6208" s="34" t="n">
        <v>-0.2078414726787938</v>
      </c>
      <c r="L6208" s="35">
        <f>IF(ISNUMBER(K6208),EXP(K6208),"")</f>
        <v/>
      </c>
      <c r="M6208" s="18" t="inlineStr">
        <is>
          <t>every value from 0.01 to 30 in steps of 0.01</t>
        </is>
      </c>
      <c r="N6208" s="18" t="inlineStr">
        <is>
          <t>contents|small|distance_to_river_km</t>
        </is>
      </c>
    </row>
    <row r="6209">
      <c r="B6209" s="18" t="inlineStr">
        <is>
          <t>contents|small|distance_to_river_km|14.26</t>
        </is>
      </c>
      <c r="C6209" s="18" t="inlineStr">
        <is>
          <t>contents</t>
        </is>
      </c>
      <c r="D6209" s="18" t="inlineStr">
        <is>
          <t>small</t>
        </is>
      </c>
      <c r="E6209" s="18" t="inlineStr">
        <is>
          <t>distance_to_river_km</t>
        </is>
      </c>
      <c r="F6209" s="18" t="inlineStr">
        <is>
          <t>spline value</t>
        </is>
      </c>
      <c r="G6209" s="18" t="n"/>
      <c r="H6209" s="33" t="n">
        <v>14.26</v>
      </c>
      <c r="I6209" s="33" t="n"/>
      <c r="J6209" s="33" t="n"/>
      <c r="K6209" s="34" t="n">
        <v>-0.2081312227657511</v>
      </c>
      <c r="L6209" s="35">
        <f>IF(ISNUMBER(K6209),EXP(K6209),"")</f>
        <v/>
      </c>
      <c r="M6209" s="18" t="inlineStr">
        <is>
          <t>every value from 0.01 to 30 in steps of 0.01</t>
        </is>
      </c>
      <c r="N6209" s="18" t="inlineStr">
        <is>
          <t>contents|small|distance_to_river_km</t>
        </is>
      </c>
    </row>
    <row r="6210">
      <c r="B6210" s="18" t="inlineStr">
        <is>
          <t>contents|small|distance_to_river_km|14.27</t>
        </is>
      </c>
      <c r="C6210" s="18" t="inlineStr">
        <is>
          <t>contents</t>
        </is>
      </c>
      <c r="D6210" s="18" t="inlineStr">
        <is>
          <t>small</t>
        </is>
      </c>
      <c r="E6210" s="18" t="inlineStr">
        <is>
          <t>distance_to_river_km</t>
        </is>
      </c>
      <c r="F6210" s="18" t="inlineStr">
        <is>
          <t>spline value</t>
        </is>
      </c>
      <c r="G6210" s="18" t="n"/>
      <c r="H6210" s="33" t="n">
        <v>14.27</v>
      </c>
      <c r="I6210" s="33" t="n"/>
      <c r="J6210" s="33" t="n"/>
      <c r="K6210" s="34" t="n">
        <v>-0.2084210574199907</v>
      </c>
      <c r="L6210" s="35">
        <f>IF(ISNUMBER(K6210),EXP(K6210),"")</f>
        <v/>
      </c>
      <c r="M6210" s="18" t="inlineStr">
        <is>
          <t>every value from 0.01 to 30 in steps of 0.01</t>
        </is>
      </c>
      <c r="N6210" s="18" t="inlineStr">
        <is>
          <t>contents|small|distance_to_river_km</t>
        </is>
      </c>
    </row>
    <row r="6211">
      <c r="B6211" s="18" t="inlineStr">
        <is>
          <t>contents|small|distance_to_river_km|14.28</t>
        </is>
      </c>
      <c r="C6211" s="18" t="inlineStr">
        <is>
          <t>contents</t>
        </is>
      </c>
      <c r="D6211" s="18" t="inlineStr">
        <is>
          <t>small</t>
        </is>
      </c>
      <c r="E6211" s="18" t="inlineStr">
        <is>
          <t>distance_to_river_km</t>
        </is>
      </c>
      <c r="F6211" s="18" t="inlineStr">
        <is>
          <t>spline value</t>
        </is>
      </c>
      <c r="G6211" s="18" t="n"/>
      <c r="H6211" s="33" t="n">
        <v>14.28</v>
      </c>
      <c r="I6211" s="33" t="n"/>
      <c r="J6211" s="33" t="n"/>
      <c r="K6211" s="34" t="n">
        <v>-0.2087109763667373</v>
      </c>
      <c r="L6211" s="35">
        <f>IF(ISNUMBER(K6211),EXP(K6211),"")</f>
        <v/>
      </c>
      <c r="M6211" s="18" t="inlineStr">
        <is>
          <t>every value from 0.01 to 30 in steps of 0.01</t>
        </is>
      </c>
      <c r="N6211" s="18" t="inlineStr">
        <is>
          <t>contents|small|distance_to_river_km</t>
        </is>
      </c>
    </row>
    <row r="6212">
      <c r="B6212" s="18" t="inlineStr">
        <is>
          <t>contents|small|distance_to_river_km|14.29</t>
        </is>
      </c>
      <c r="C6212" s="18" t="inlineStr">
        <is>
          <t>contents</t>
        </is>
      </c>
      <c r="D6212" s="18" t="inlineStr">
        <is>
          <t>small</t>
        </is>
      </c>
      <c r="E6212" s="18" t="inlineStr">
        <is>
          <t>distance_to_river_km</t>
        </is>
      </c>
      <c r="F6212" s="18" t="inlineStr">
        <is>
          <t>spline value</t>
        </is>
      </c>
      <c r="G6212" s="18" t="n"/>
      <c r="H6212" s="33" t="n">
        <v>14.29</v>
      </c>
      <c r="I6212" s="33" t="n"/>
      <c r="J6212" s="33" t="n"/>
      <c r="K6212" s="34" t="n">
        <v>-0.2090009793312156</v>
      </c>
      <c r="L6212" s="35">
        <f>IF(ISNUMBER(K6212),EXP(K6212),"")</f>
        <v/>
      </c>
      <c r="M6212" s="18" t="inlineStr">
        <is>
          <t>every value from 0.01 to 30 in steps of 0.01</t>
        </is>
      </c>
      <c r="N6212" s="18" t="inlineStr">
        <is>
          <t>contents|small|distance_to_river_km</t>
        </is>
      </c>
    </row>
    <row r="6213">
      <c r="B6213" s="18" t="inlineStr">
        <is>
          <t>contents|small|distance_to_river_km|14.30</t>
        </is>
      </c>
      <c r="C6213" s="18" t="inlineStr">
        <is>
          <t>contents</t>
        </is>
      </c>
      <c r="D6213" s="18" t="inlineStr">
        <is>
          <t>small</t>
        </is>
      </c>
      <c r="E6213" s="18" t="inlineStr">
        <is>
          <t>distance_to_river_km</t>
        </is>
      </c>
      <c r="F6213" s="18" t="inlineStr">
        <is>
          <t>spline value</t>
        </is>
      </c>
      <c r="G6213" s="18" t="n"/>
      <c r="H6213" s="33" t="n">
        <v>14.3</v>
      </c>
      <c r="I6213" s="33" t="n"/>
      <c r="J6213" s="33" t="n"/>
      <c r="K6213" s="34" t="n">
        <v>-0.2092910660386505</v>
      </c>
      <c r="L6213" s="35">
        <f>IF(ISNUMBER(K6213),EXP(K6213),"")</f>
        <v/>
      </c>
      <c r="M6213" s="18" t="inlineStr">
        <is>
          <t>every value from 0.01 to 30 in steps of 0.01</t>
        </is>
      </c>
      <c r="N6213" s="18" t="inlineStr">
        <is>
          <t>contents|small|distance_to_river_km</t>
        </is>
      </c>
    </row>
    <row r="6214">
      <c r="B6214" s="18" t="inlineStr">
        <is>
          <t>contents|small|distance_to_river_km|14.31</t>
        </is>
      </c>
      <c r="C6214" s="18" t="inlineStr">
        <is>
          <t>contents</t>
        </is>
      </c>
      <c r="D6214" s="18" t="inlineStr">
        <is>
          <t>small</t>
        </is>
      </c>
      <c r="E6214" s="18" t="inlineStr">
        <is>
          <t>distance_to_river_km</t>
        </is>
      </c>
      <c r="F6214" s="18" t="inlineStr">
        <is>
          <t>spline value</t>
        </is>
      </c>
      <c r="G6214" s="18" t="n"/>
      <c r="H6214" s="33" t="n">
        <v>14.31</v>
      </c>
      <c r="I6214" s="33" t="n"/>
      <c r="J6214" s="33" t="n"/>
      <c r="K6214" s="34" t="n">
        <v>-0.2095812362142665</v>
      </c>
      <c r="L6214" s="35">
        <f>IF(ISNUMBER(K6214),EXP(K6214),"")</f>
        <v/>
      </c>
      <c r="M6214" s="18" t="inlineStr">
        <is>
          <t>every value from 0.01 to 30 in steps of 0.01</t>
        </is>
      </c>
      <c r="N6214" s="18" t="inlineStr">
        <is>
          <t>contents|small|distance_to_river_km</t>
        </is>
      </c>
    </row>
    <row r="6215">
      <c r="B6215" s="18" t="inlineStr">
        <is>
          <t>contents|small|distance_to_river_km|14.32</t>
        </is>
      </c>
      <c r="C6215" s="18" t="inlineStr">
        <is>
          <t>contents</t>
        </is>
      </c>
      <c r="D6215" s="18" t="inlineStr">
        <is>
          <t>small</t>
        </is>
      </c>
      <c r="E6215" s="18" t="inlineStr">
        <is>
          <t>distance_to_river_km</t>
        </is>
      </c>
      <c r="F6215" s="18" t="inlineStr">
        <is>
          <t>spline value</t>
        </is>
      </c>
      <c r="G6215" s="18" t="n"/>
      <c r="H6215" s="33" t="n">
        <v>14.32</v>
      </c>
      <c r="I6215" s="33" t="n"/>
      <c r="J6215" s="33" t="n"/>
      <c r="K6215" s="34" t="n">
        <v>-0.2098714895832884</v>
      </c>
      <c r="L6215" s="35">
        <f>IF(ISNUMBER(K6215),EXP(K6215),"")</f>
        <v/>
      </c>
      <c r="M6215" s="18" t="inlineStr">
        <is>
          <t>every value from 0.01 to 30 in steps of 0.01</t>
        </is>
      </c>
      <c r="N6215" s="18" t="inlineStr">
        <is>
          <t>contents|small|distance_to_river_km</t>
        </is>
      </c>
    </row>
    <row r="6216">
      <c r="B6216" s="18" t="inlineStr">
        <is>
          <t>contents|small|distance_to_river_km|14.33</t>
        </is>
      </c>
      <c r="C6216" s="18" t="inlineStr">
        <is>
          <t>contents</t>
        </is>
      </c>
      <c r="D6216" s="18" t="inlineStr">
        <is>
          <t>small</t>
        </is>
      </c>
      <c r="E6216" s="18" t="inlineStr">
        <is>
          <t>distance_to_river_km</t>
        </is>
      </c>
      <c r="F6216" s="18" t="inlineStr">
        <is>
          <t>spline value</t>
        </is>
      </c>
      <c r="G6216" s="18" t="n"/>
      <c r="H6216" s="33" t="n">
        <v>14.33</v>
      </c>
      <c r="I6216" s="33" t="n"/>
      <c r="J6216" s="33" t="n"/>
      <c r="K6216" s="34" t="n">
        <v>-0.210161825870941</v>
      </c>
      <c r="L6216" s="35">
        <f>IF(ISNUMBER(K6216),EXP(K6216),"")</f>
        <v/>
      </c>
      <c r="M6216" s="18" t="inlineStr">
        <is>
          <t>every value from 0.01 to 30 in steps of 0.01</t>
        </is>
      </c>
      <c r="N6216" s="18" t="inlineStr">
        <is>
          <t>contents|small|distance_to_river_km</t>
        </is>
      </c>
    </row>
    <row r="6217">
      <c r="B6217" s="18" t="inlineStr">
        <is>
          <t>contents|small|distance_to_river_km|14.34</t>
        </is>
      </c>
      <c r="C6217" s="18" t="inlineStr">
        <is>
          <t>contents</t>
        </is>
      </c>
      <c r="D6217" s="18" t="inlineStr">
        <is>
          <t>small</t>
        </is>
      </c>
      <c r="E6217" s="18" t="inlineStr">
        <is>
          <t>distance_to_river_km</t>
        </is>
      </c>
      <c r="F6217" s="18" t="inlineStr">
        <is>
          <t>spline value</t>
        </is>
      </c>
      <c r="G6217" s="18" t="n"/>
      <c r="H6217" s="33" t="n">
        <v>14.34</v>
      </c>
      <c r="I6217" s="33" t="n"/>
      <c r="J6217" s="33" t="n"/>
      <c r="K6217" s="34" t="n">
        <v>-0.2104522448024489</v>
      </c>
      <c r="L6217" s="35">
        <f>IF(ISNUMBER(K6217),EXP(K6217),"")</f>
        <v/>
      </c>
      <c r="M6217" s="18" t="inlineStr">
        <is>
          <t>every value from 0.01 to 30 in steps of 0.01</t>
        </is>
      </c>
      <c r="N6217" s="18" t="inlineStr">
        <is>
          <t>contents|small|distance_to_river_km</t>
        </is>
      </c>
    </row>
    <row r="6218">
      <c r="B6218" s="18" t="inlineStr">
        <is>
          <t>contents|small|distance_to_river_km|14.35</t>
        </is>
      </c>
      <c r="C6218" s="18" t="inlineStr">
        <is>
          <t>contents</t>
        </is>
      </c>
      <c r="D6218" s="18" t="inlineStr">
        <is>
          <t>small</t>
        </is>
      </c>
      <c r="E6218" s="18" t="inlineStr">
        <is>
          <t>distance_to_river_km</t>
        </is>
      </c>
      <c r="F6218" s="18" t="inlineStr">
        <is>
          <t>spline value</t>
        </is>
      </c>
      <c r="G6218" s="18" t="n"/>
      <c r="H6218" s="33" t="n">
        <v>14.35</v>
      </c>
      <c r="I6218" s="33" t="n"/>
      <c r="J6218" s="33" t="n"/>
      <c r="K6218" s="34" t="n">
        <v>-0.2107427461030369</v>
      </c>
      <c r="L6218" s="35">
        <f>IF(ISNUMBER(K6218),EXP(K6218),"")</f>
        <v/>
      </c>
      <c r="M6218" s="18" t="inlineStr">
        <is>
          <t>every value from 0.01 to 30 in steps of 0.01</t>
        </is>
      </c>
      <c r="N6218" s="18" t="inlineStr">
        <is>
          <t>contents|small|distance_to_river_km</t>
        </is>
      </c>
    </row>
    <row r="6219">
      <c r="B6219" s="18" t="inlineStr">
        <is>
          <t>contents|small|distance_to_river_km|14.36</t>
        </is>
      </c>
      <c r="C6219" s="18" t="inlineStr">
        <is>
          <t>contents</t>
        </is>
      </c>
      <c r="D6219" s="18" t="inlineStr">
        <is>
          <t>small</t>
        </is>
      </c>
      <c r="E6219" s="18" t="inlineStr">
        <is>
          <t>distance_to_river_km</t>
        </is>
      </c>
      <c r="F6219" s="18" t="inlineStr">
        <is>
          <t>spline value</t>
        </is>
      </c>
      <c r="G6219" s="18" t="n"/>
      <c r="H6219" s="33" t="n">
        <v>14.36</v>
      </c>
      <c r="I6219" s="33" t="n"/>
      <c r="J6219" s="33" t="n"/>
      <c r="K6219" s="34" t="n">
        <v>-0.2110333294979299</v>
      </c>
      <c r="L6219" s="35">
        <f>IF(ISNUMBER(K6219),EXP(K6219),"")</f>
        <v/>
      </c>
      <c r="M6219" s="18" t="inlineStr">
        <is>
          <t>every value from 0.01 to 30 in steps of 0.01</t>
        </is>
      </c>
      <c r="N6219" s="18" t="inlineStr">
        <is>
          <t>contents|small|distance_to_river_km</t>
        </is>
      </c>
    </row>
    <row r="6220">
      <c r="B6220" s="18" t="inlineStr">
        <is>
          <t>contents|small|distance_to_river_km|14.37</t>
        </is>
      </c>
      <c r="C6220" s="18" t="inlineStr">
        <is>
          <t>contents</t>
        </is>
      </c>
      <c r="D6220" s="18" t="inlineStr">
        <is>
          <t>small</t>
        </is>
      </c>
      <c r="E6220" s="18" t="inlineStr">
        <is>
          <t>distance_to_river_km</t>
        </is>
      </c>
      <c r="F6220" s="18" t="inlineStr">
        <is>
          <t>spline value</t>
        </is>
      </c>
      <c r="G6220" s="18" t="n"/>
      <c r="H6220" s="33" t="n">
        <v>14.37</v>
      </c>
      <c r="I6220" s="33" t="n"/>
      <c r="J6220" s="33" t="n"/>
      <c r="K6220" s="34" t="n">
        <v>-0.2113239947123523</v>
      </c>
      <c r="L6220" s="35">
        <f>IF(ISNUMBER(K6220),EXP(K6220),"")</f>
        <v/>
      </c>
      <c r="M6220" s="18" t="inlineStr">
        <is>
          <t>every value from 0.01 to 30 in steps of 0.01</t>
        </is>
      </c>
      <c r="N6220" s="18" t="inlineStr">
        <is>
          <t>contents|small|distance_to_river_km</t>
        </is>
      </c>
    </row>
    <row r="6221">
      <c r="B6221" s="18" t="inlineStr">
        <is>
          <t>contents|small|distance_to_river_km|14.38</t>
        </is>
      </c>
      <c r="C6221" s="18" t="inlineStr">
        <is>
          <t>contents</t>
        </is>
      </c>
      <c r="D6221" s="18" t="inlineStr">
        <is>
          <t>small</t>
        </is>
      </c>
      <c r="E6221" s="18" t="inlineStr">
        <is>
          <t>distance_to_river_km</t>
        </is>
      </c>
      <c r="F6221" s="18" t="inlineStr">
        <is>
          <t>spline value</t>
        </is>
      </c>
      <c r="G6221" s="18" t="n"/>
      <c r="H6221" s="33" t="n">
        <v>14.38</v>
      </c>
      <c r="I6221" s="33" t="n"/>
      <c r="J6221" s="33" t="n"/>
      <c r="K6221" s="34" t="n">
        <v>-0.2116147414715292</v>
      </c>
      <c r="L6221" s="35">
        <f>IF(ISNUMBER(K6221),EXP(K6221),"")</f>
        <v/>
      </c>
      <c r="M6221" s="18" t="inlineStr">
        <is>
          <t>every value from 0.01 to 30 in steps of 0.01</t>
        </is>
      </c>
      <c r="N6221" s="18" t="inlineStr">
        <is>
          <t>contents|small|distance_to_river_km</t>
        </is>
      </c>
    </row>
    <row r="6222">
      <c r="B6222" s="18" t="inlineStr">
        <is>
          <t>contents|small|distance_to_river_km|14.39</t>
        </is>
      </c>
      <c r="C6222" s="18" t="inlineStr">
        <is>
          <t>contents</t>
        </is>
      </c>
      <c r="D6222" s="18" t="inlineStr">
        <is>
          <t>small</t>
        </is>
      </c>
      <c r="E6222" s="18" t="inlineStr">
        <is>
          <t>distance_to_river_km</t>
        </is>
      </c>
      <c r="F6222" s="18" t="inlineStr">
        <is>
          <t>spline value</t>
        </is>
      </c>
      <c r="G6222" s="18" t="n"/>
      <c r="H6222" s="33" t="n">
        <v>14.39</v>
      </c>
      <c r="I6222" s="33" t="n"/>
      <c r="J6222" s="33" t="n"/>
      <c r="K6222" s="34" t="n">
        <v>-0.211905569500685</v>
      </c>
      <c r="L6222" s="35">
        <f>IF(ISNUMBER(K6222),EXP(K6222),"")</f>
        <v/>
      </c>
      <c r="M6222" s="18" t="inlineStr">
        <is>
          <t>every value from 0.01 to 30 in steps of 0.01</t>
        </is>
      </c>
      <c r="N6222" s="18" t="inlineStr">
        <is>
          <t>contents|small|distance_to_river_km</t>
        </is>
      </c>
    </row>
    <row r="6223">
      <c r="B6223" s="18" t="inlineStr">
        <is>
          <t>contents|small|distance_to_river_km|14.40</t>
        </is>
      </c>
      <c r="C6223" s="18" t="inlineStr">
        <is>
          <t>contents</t>
        </is>
      </c>
      <c r="D6223" s="18" t="inlineStr">
        <is>
          <t>small</t>
        </is>
      </c>
      <c r="E6223" s="18" t="inlineStr">
        <is>
          <t>distance_to_river_km</t>
        </is>
      </c>
      <c r="F6223" s="18" t="inlineStr">
        <is>
          <t>spline value</t>
        </is>
      </c>
      <c r="G6223" s="18" t="n"/>
      <c r="H6223" s="33" t="n">
        <v>14.4</v>
      </c>
      <c r="I6223" s="33" t="n"/>
      <c r="J6223" s="33" t="n"/>
      <c r="K6223" s="34" t="n">
        <v>-0.2121964785250447</v>
      </c>
      <c r="L6223" s="35">
        <f>IF(ISNUMBER(K6223),EXP(K6223),"")</f>
        <v/>
      </c>
      <c r="M6223" s="18" t="inlineStr">
        <is>
          <t>every value from 0.01 to 30 in steps of 0.01</t>
        </is>
      </c>
      <c r="N6223" s="18" t="inlineStr">
        <is>
          <t>contents|small|distance_to_river_km</t>
        </is>
      </c>
    </row>
    <row r="6224">
      <c r="B6224" s="18" t="inlineStr">
        <is>
          <t>contents|small|distance_to_river_km|14.41</t>
        </is>
      </c>
      <c r="C6224" s="18" t="inlineStr">
        <is>
          <t>contents</t>
        </is>
      </c>
      <c r="D6224" s="18" t="inlineStr">
        <is>
          <t>small</t>
        </is>
      </c>
      <c r="E6224" s="18" t="inlineStr">
        <is>
          <t>distance_to_river_km</t>
        </is>
      </c>
      <c r="F6224" s="18" t="inlineStr">
        <is>
          <t>spline value</t>
        </is>
      </c>
      <c r="G6224" s="18" t="n"/>
      <c r="H6224" s="33" t="n">
        <v>14.41</v>
      </c>
      <c r="I6224" s="33" t="n"/>
      <c r="J6224" s="33" t="n"/>
      <c r="K6224" s="34" t="n">
        <v>-0.2124874682698329</v>
      </c>
      <c r="L6224" s="35">
        <f>IF(ISNUMBER(K6224),EXP(K6224),"")</f>
        <v/>
      </c>
      <c r="M6224" s="18" t="inlineStr">
        <is>
          <t>every value from 0.01 to 30 in steps of 0.01</t>
        </is>
      </c>
      <c r="N6224" s="18" t="inlineStr">
        <is>
          <t>contents|small|distance_to_river_km</t>
        </is>
      </c>
    </row>
    <row r="6225">
      <c r="B6225" s="18" t="inlineStr">
        <is>
          <t>contents|small|distance_to_river_km|14.42</t>
        </is>
      </c>
      <c r="C6225" s="18" t="inlineStr">
        <is>
          <t>contents</t>
        </is>
      </c>
      <c r="D6225" s="18" t="inlineStr">
        <is>
          <t>small</t>
        </is>
      </c>
      <c r="E6225" s="18" t="inlineStr">
        <is>
          <t>distance_to_river_km</t>
        </is>
      </c>
      <c r="F6225" s="18" t="inlineStr">
        <is>
          <t>spline value</t>
        </is>
      </c>
      <c r="G6225" s="18" t="n"/>
      <c r="H6225" s="33" t="n">
        <v>14.42</v>
      </c>
      <c r="I6225" s="33" t="n"/>
      <c r="J6225" s="33" t="n"/>
      <c r="K6225" s="34" t="n">
        <v>-0.2127785384602742</v>
      </c>
      <c r="L6225" s="35">
        <f>IF(ISNUMBER(K6225),EXP(K6225),"")</f>
        <v/>
      </c>
      <c r="M6225" s="18" t="inlineStr">
        <is>
          <t>every value from 0.01 to 30 in steps of 0.01</t>
        </is>
      </c>
      <c r="N6225" s="18" t="inlineStr">
        <is>
          <t>contents|small|distance_to_river_km</t>
        </is>
      </c>
    </row>
    <row r="6226">
      <c r="B6226" s="18" t="inlineStr">
        <is>
          <t>contents|small|distance_to_river_km|14.43</t>
        </is>
      </c>
      <c r="C6226" s="18" t="inlineStr">
        <is>
          <t>contents</t>
        </is>
      </c>
      <c r="D6226" s="18" t="inlineStr">
        <is>
          <t>small</t>
        </is>
      </c>
      <c r="E6226" s="18" t="inlineStr">
        <is>
          <t>distance_to_river_km</t>
        </is>
      </c>
      <c r="F6226" s="18" t="inlineStr">
        <is>
          <t>spline value</t>
        </is>
      </c>
      <c r="G6226" s="18" t="n"/>
      <c r="H6226" s="33" t="n">
        <v>14.43</v>
      </c>
      <c r="I6226" s="33" t="n"/>
      <c r="J6226" s="33" t="n"/>
      <c r="K6226" s="34" t="n">
        <v>-0.2130696888215936</v>
      </c>
      <c r="L6226" s="35">
        <f>IF(ISNUMBER(K6226),EXP(K6226),"")</f>
        <v/>
      </c>
      <c r="M6226" s="18" t="inlineStr">
        <is>
          <t>every value from 0.01 to 30 in steps of 0.01</t>
        </is>
      </c>
      <c r="N6226" s="18" t="inlineStr">
        <is>
          <t>contents|small|distance_to_river_km</t>
        </is>
      </c>
    </row>
    <row r="6227">
      <c r="B6227" s="18" t="inlineStr">
        <is>
          <t>contents|small|distance_to_river_km|14.44</t>
        </is>
      </c>
      <c r="C6227" s="18" t="inlineStr">
        <is>
          <t>contents</t>
        </is>
      </c>
      <c r="D6227" s="18" t="inlineStr">
        <is>
          <t>small</t>
        </is>
      </c>
      <c r="E6227" s="18" t="inlineStr">
        <is>
          <t>distance_to_river_km</t>
        </is>
      </c>
      <c r="F6227" s="18" t="inlineStr">
        <is>
          <t>spline value</t>
        </is>
      </c>
      <c r="G6227" s="18" t="n"/>
      <c r="H6227" s="33" t="n">
        <v>14.44</v>
      </c>
      <c r="I6227" s="33" t="n"/>
      <c r="J6227" s="33" t="n"/>
      <c r="K6227" s="34" t="n">
        <v>-0.2133609190790156</v>
      </c>
      <c r="L6227" s="35">
        <f>IF(ISNUMBER(K6227),EXP(K6227),"")</f>
        <v/>
      </c>
      <c r="M6227" s="18" t="inlineStr">
        <is>
          <t>every value from 0.01 to 30 in steps of 0.01</t>
        </is>
      </c>
      <c r="N6227" s="18" t="inlineStr">
        <is>
          <t>contents|small|distance_to_river_km</t>
        </is>
      </c>
    </row>
    <row r="6228">
      <c r="B6228" s="18" t="inlineStr">
        <is>
          <t>contents|small|distance_to_river_km|14.45</t>
        </is>
      </c>
      <c r="C6228" s="18" t="inlineStr">
        <is>
          <t>contents</t>
        </is>
      </c>
      <c r="D6228" s="18" t="inlineStr">
        <is>
          <t>small</t>
        </is>
      </c>
      <c r="E6228" s="18" t="inlineStr">
        <is>
          <t>distance_to_river_km</t>
        </is>
      </c>
      <c r="F6228" s="18" t="inlineStr">
        <is>
          <t>spline value</t>
        </is>
      </c>
      <c r="G6228" s="18" t="n"/>
      <c r="H6228" s="33" t="n">
        <v>14.45</v>
      </c>
      <c r="I6228" s="33" t="n"/>
      <c r="J6228" s="33" t="n"/>
      <c r="K6228" s="34" t="n">
        <v>-0.2136522289577651</v>
      </c>
      <c r="L6228" s="35">
        <f>IF(ISNUMBER(K6228),EXP(K6228),"")</f>
        <v/>
      </c>
      <c r="M6228" s="18" t="inlineStr">
        <is>
          <t>every value from 0.01 to 30 in steps of 0.01</t>
        </is>
      </c>
      <c r="N6228" s="18" t="inlineStr">
        <is>
          <t>contents|small|distance_to_river_km</t>
        </is>
      </c>
    </row>
    <row r="6229">
      <c r="B6229" s="18" t="inlineStr">
        <is>
          <t>contents|small|distance_to_river_km|14.46</t>
        </is>
      </c>
      <c r="C6229" s="18" t="inlineStr">
        <is>
          <t>contents</t>
        </is>
      </c>
      <c r="D6229" s="18" t="inlineStr">
        <is>
          <t>small</t>
        </is>
      </c>
      <c r="E6229" s="18" t="inlineStr">
        <is>
          <t>distance_to_river_km</t>
        </is>
      </c>
      <c r="F6229" s="18" t="inlineStr">
        <is>
          <t>spline value</t>
        </is>
      </c>
      <c r="G6229" s="18" t="n"/>
      <c r="H6229" s="33" t="n">
        <v>14.46</v>
      </c>
      <c r="I6229" s="33" t="n"/>
      <c r="J6229" s="33" t="n"/>
      <c r="K6229" s="34" t="n">
        <v>-0.2139436181830668</v>
      </c>
      <c r="L6229" s="35">
        <f>IF(ISNUMBER(K6229),EXP(K6229),"")</f>
        <v/>
      </c>
      <c r="M6229" s="18" t="inlineStr">
        <is>
          <t>every value from 0.01 to 30 in steps of 0.01</t>
        </is>
      </c>
      <c r="N6229" s="18" t="inlineStr">
        <is>
          <t>contents|small|distance_to_river_km</t>
        </is>
      </c>
    </row>
    <row r="6230">
      <c r="B6230" s="18" t="inlineStr">
        <is>
          <t>contents|small|distance_to_river_km|14.47</t>
        </is>
      </c>
      <c r="C6230" s="18" t="inlineStr">
        <is>
          <t>contents</t>
        </is>
      </c>
      <c r="D6230" s="18" t="inlineStr">
        <is>
          <t>small</t>
        </is>
      </c>
      <c r="E6230" s="18" t="inlineStr">
        <is>
          <t>distance_to_river_km</t>
        </is>
      </c>
      <c r="F6230" s="18" t="inlineStr">
        <is>
          <t>spline value</t>
        </is>
      </c>
      <c r="G6230" s="18" t="n"/>
      <c r="H6230" s="33" t="n">
        <v>14.47</v>
      </c>
      <c r="I6230" s="33" t="n"/>
      <c r="J6230" s="33" t="n"/>
      <c r="K6230" s="34" t="n">
        <v>-0.2142350864801454</v>
      </c>
      <c r="L6230" s="35">
        <f>IF(ISNUMBER(K6230),EXP(K6230),"")</f>
        <v/>
      </c>
      <c r="M6230" s="18" t="inlineStr">
        <is>
          <t>every value from 0.01 to 30 in steps of 0.01</t>
        </is>
      </c>
      <c r="N6230" s="18" t="inlineStr">
        <is>
          <t>contents|small|distance_to_river_km</t>
        </is>
      </c>
    </row>
    <row r="6231">
      <c r="B6231" s="18" t="inlineStr">
        <is>
          <t>contents|small|distance_to_river_km|14.48</t>
        </is>
      </c>
      <c r="C6231" s="18" t="inlineStr">
        <is>
          <t>contents</t>
        </is>
      </c>
      <c r="D6231" s="18" t="inlineStr">
        <is>
          <t>small</t>
        </is>
      </c>
      <c r="E6231" s="18" t="inlineStr">
        <is>
          <t>distance_to_river_km</t>
        </is>
      </c>
      <c r="F6231" s="18" t="inlineStr">
        <is>
          <t>spline value</t>
        </is>
      </c>
      <c r="G6231" s="18" t="n"/>
      <c r="H6231" s="33" t="n">
        <v>14.48</v>
      </c>
      <c r="I6231" s="33" t="n"/>
      <c r="J6231" s="33" t="n"/>
      <c r="K6231" s="34" t="n">
        <v>-0.2145266335742256</v>
      </c>
      <c r="L6231" s="35">
        <f>IF(ISNUMBER(K6231),EXP(K6231),"")</f>
        <v/>
      </c>
      <c r="M6231" s="18" t="inlineStr">
        <is>
          <t>every value from 0.01 to 30 in steps of 0.01</t>
        </is>
      </c>
      <c r="N6231" s="18" t="inlineStr">
        <is>
          <t>contents|small|distance_to_river_km</t>
        </is>
      </c>
    </row>
    <row r="6232">
      <c r="B6232" s="18" t="inlineStr">
        <is>
          <t>contents|small|distance_to_river_km|14.49</t>
        </is>
      </c>
      <c r="C6232" s="18" t="inlineStr">
        <is>
          <t>contents</t>
        </is>
      </c>
      <c r="D6232" s="18" t="inlineStr">
        <is>
          <t>small</t>
        </is>
      </c>
      <c r="E6232" s="18" t="inlineStr">
        <is>
          <t>distance_to_river_km</t>
        </is>
      </c>
      <c r="F6232" s="18" t="inlineStr">
        <is>
          <t>spline value</t>
        </is>
      </c>
      <c r="G6232" s="18" t="n"/>
      <c r="H6232" s="33" t="n">
        <v>14.49</v>
      </c>
      <c r="I6232" s="33" t="n"/>
      <c r="J6232" s="33" t="n"/>
      <c r="K6232" s="34" t="n">
        <v>-0.2148182591905322</v>
      </c>
      <c r="L6232" s="35">
        <f>IF(ISNUMBER(K6232),EXP(K6232),"")</f>
        <v/>
      </c>
      <c r="M6232" s="18" t="inlineStr">
        <is>
          <t>every value from 0.01 to 30 in steps of 0.01</t>
        </is>
      </c>
      <c r="N6232" s="18" t="inlineStr">
        <is>
          <t>contents|small|distance_to_river_km</t>
        </is>
      </c>
    </row>
    <row r="6233">
      <c r="B6233" s="18" t="inlineStr">
        <is>
          <t>contents|small|distance_to_river_km|14.50</t>
        </is>
      </c>
      <c r="C6233" s="18" t="inlineStr">
        <is>
          <t>contents</t>
        </is>
      </c>
      <c r="D6233" s="18" t="inlineStr">
        <is>
          <t>small</t>
        </is>
      </c>
      <c r="E6233" s="18" t="inlineStr">
        <is>
          <t>distance_to_river_km</t>
        </is>
      </c>
      <c r="F6233" s="18" t="inlineStr">
        <is>
          <t>spline value</t>
        </is>
      </c>
      <c r="G6233" s="18" t="n"/>
      <c r="H6233" s="33" t="n">
        <v>14.5</v>
      </c>
      <c r="I6233" s="33" t="n"/>
      <c r="J6233" s="33" t="n"/>
      <c r="K6233" s="34" t="n">
        <v>-0.2151099630542898</v>
      </c>
      <c r="L6233" s="35">
        <f>IF(ISNUMBER(K6233),EXP(K6233),"")</f>
        <v/>
      </c>
      <c r="M6233" s="18" t="inlineStr">
        <is>
          <t>every value from 0.01 to 30 in steps of 0.01</t>
        </is>
      </c>
      <c r="N6233" s="18" t="inlineStr">
        <is>
          <t>contents|small|distance_to_river_km</t>
        </is>
      </c>
    </row>
    <row r="6234">
      <c r="B6234" s="18" t="inlineStr">
        <is>
          <t>contents|small|distance_to_river_km|14.51</t>
        </is>
      </c>
      <c r="C6234" s="18" t="inlineStr">
        <is>
          <t>contents</t>
        </is>
      </c>
      <c r="D6234" s="18" t="inlineStr">
        <is>
          <t>small</t>
        </is>
      </c>
      <c r="E6234" s="18" t="inlineStr">
        <is>
          <t>distance_to_river_km</t>
        </is>
      </c>
      <c r="F6234" s="18" t="inlineStr">
        <is>
          <t>spline value</t>
        </is>
      </c>
      <c r="G6234" s="18" t="n"/>
      <c r="H6234" s="33" t="n">
        <v>14.51</v>
      </c>
      <c r="I6234" s="33" t="n"/>
      <c r="J6234" s="33" t="n"/>
      <c r="K6234" s="34" t="n">
        <v>-0.2154017448907233</v>
      </c>
      <c r="L6234" s="35">
        <f>IF(ISNUMBER(K6234),EXP(K6234),"")</f>
        <v/>
      </c>
      <c r="M6234" s="18" t="inlineStr">
        <is>
          <t>every value from 0.01 to 30 in steps of 0.01</t>
        </is>
      </c>
      <c r="N6234" s="18" t="inlineStr">
        <is>
          <t>contents|small|distance_to_river_km</t>
        </is>
      </c>
    </row>
    <row r="6235">
      <c r="B6235" s="18" t="inlineStr">
        <is>
          <t>contents|small|distance_to_river_km|14.52</t>
        </is>
      </c>
      <c r="C6235" s="18" t="inlineStr">
        <is>
          <t>contents</t>
        </is>
      </c>
      <c r="D6235" s="18" t="inlineStr">
        <is>
          <t>small</t>
        </is>
      </c>
      <c r="E6235" s="18" t="inlineStr">
        <is>
          <t>distance_to_river_km</t>
        </is>
      </c>
      <c r="F6235" s="18" t="inlineStr">
        <is>
          <t>spline value</t>
        </is>
      </c>
      <c r="G6235" s="18" t="n"/>
      <c r="H6235" s="33" t="n">
        <v>14.52</v>
      </c>
      <c r="I6235" s="33" t="n"/>
      <c r="J6235" s="33" t="n"/>
      <c r="K6235" s="34" t="n">
        <v>-0.2156936044250573</v>
      </c>
      <c r="L6235" s="35">
        <f>IF(ISNUMBER(K6235),EXP(K6235),"")</f>
        <v/>
      </c>
      <c r="M6235" s="18" t="inlineStr">
        <is>
          <t>every value from 0.01 to 30 in steps of 0.01</t>
        </is>
      </c>
      <c r="N6235" s="18" t="inlineStr">
        <is>
          <t>contents|small|distance_to_river_km</t>
        </is>
      </c>
    </row>
    <row r="6236">
      <c r="B6236" s="18" t="inlineStr">
        <is>
          <t>contents|small|distance_to_river_km|14.53</t>
        </is>
      </c>
      <c r="C6236" s="18" t="inlineStr">
        <is>
          <t>contents</t>
        </is>
      </c>
      <c r="D6236" s="18" t="inlineStr">
        <is>
          <t>small</t>
        </is>
      </c>
      <c r="E6236" s="18" t="inlineStr">
        <is>
          <t>distance_to_river_km</t>
        </is>
      </c>
      <c r="F6236" s="18" t="inlineStr">
        <is>
          <t>spline value</t>
        </is>
      </c>
      <c r="G6236" s="18" t="n"/>
      <c r="H6236" s="33" t="n">
        <v>14.53</v>
      </c>
      <c r="I6236" s="33" t="n"/>
      <c r="J6236" s="33" t="n"/>
      <c r="K6236" s="34" t="n">
        <v>-0.2159855413825166</v>
      </c>
      <c r="L6236" s="35">
        <f>IF(ISNUMBER(K6236),EXP(K6236),"")</f>
        <v/>
      </c>
      <c r="M6236" s="18" t="inlineStr">
        <is>
          <t>every value from 0.01 to 30 in steps of 0.01</t>
        </is>
      </c>
      <c r="N6236" s="18" t="inlineStr">
        <is>
          <t>contents|small|distance_to_river_km</t>
        </is>
      </c>
    </row>
    <row r="6237">
      <c r="B6237" s="18" t="inlineStr">
        <is>
          <t>contents|small|distance_to_river_km|14.54</t>
        </is>
      </c>
      <c r="C6237" s="18" t="inlineStr">
        <is>
          <t>contents</t>
        </is>
      </c>
      <c r="D6237" s="18" t="inlineStr">
        <is>
          <t>small</t>
        </is>
      </c>
      <c r="E6237" s="18" t="inlineStr">
        <is>
          <t>distance_to_river_km</t>
        </is>
      </c>
      <c r="F6237" s="18" t="inlineStr">
        <is>
          <t>spline value</t>
        </is>
      </c>
      <c r="G6237" s="18" t="n"/>
      <c r="H6237" s="33" t="n">
        <v>14.54</v>
      </c>
      <c r="I6237" s="33" t="n"/>
      <c r="J6237" s="33" t="n"/>
      <c r="K6237" s="34" t="n">
        <v>-0.216277555488326</v>
      </c>
      <c r="L6237" s="35">
        <f>IF(ISNUMBER(K6237),EXP(K6237),"")</f>
        <v/>
      </c>
      <c r="M6237" s="18" t="inlineStr">
        <is>
          <t>every value from 0.01 to 30 in steps of 0.01</t>
        </is>
      </c>
      <c r="N6237" s="18" t="inlineStr">
        <is>
          <t>contents|small|distance_to_river_km</t>
        </is>
      </c>
    </row>
    <row r="6238">
      <c r="B6238" s="18" t="inlineStr">
        <is>
          <t>contents|small|distance_to_river_km|14.55</t>
        </is>
      </c>
      <c r="C6238" s="18" t="inlineStr">
        <is>
          <t>contents</t>
        </is>
      </c>
      <c r="D6238" s="18" t="inlineStr">
        <is>
          <t>small</t>
        </is>
      </c>
      <c r="E6238" s="18" t="inlineStr">
        <is>
          <t>distance_to_river_km</t>
        </is>
      </c>
      <c r="F6238" s="18" t="inlineStr">
        <is>
          <t>spline value</t>
        </is>
      </c>
      <c r="G6238" s="18" t="n"/>
      <c r="H6238" s="33" t="n">
        <v>14.55</v>
      </c>
      <c r="I6238" s="33" t="n"/>
      <c r="J6238" s="33" t="n"/>
      <c r="K6238" s="34" t="n">
        <v>-0.2165696464677101</v>
      </c>
      <c r="L6238" s="35">
        <f>IF(ISNUMBER(K6238),EXP(K6238),"")</f>
        <v/>
      </c>
      <c r="M6238" s="18" t="inlineStr">
        <is>
          <t>every value from 0.01 to 30 in steps of 0.01</t>
        </is>
      </c>
      <c r="N6238" s="18" t="inlineStr">
        <is>
          <t>contents|small|distance_to_river_km</t>
        </is>
      </c>
    </row>
    <row r="6239">
      <c r="B6239" s="18" t="inlineStr">
        <is>
          <t>contents|small|distance_to_river_km|14.56</t>
        </is>
      </c>
      <c r="C6239" s="18" t="inlineStr">
        <is>
          <t>contents</t>
        </is>
      </c>
      <c r="D6239" s="18" t="inlineStr">
        <is>
          <t>small</t>
        </is>
      </c>
      <c r="E6239" s="18" t="inlineStr">
        <is>
          <t>distance_to_river_km</t>
        </is>
      </c>
      <c r="F6239" s="18" t="inlineStr">
        <is>
          <t>spline value</t>
        </is>
      </c>
      <c r="G6239" s="18" t="n"/>
      <c r="H6239" s="33" t="n">
        <v>14.56</v>
      </c>
      <c r="I6239" s="33" t="n"/>
      <c r="J6239" s="33" t="n"/>
      <c r="K6239" s="34" t="n">
        <v>-0.2168618140458937</v>
      </c>
      <c r="L6239" s="35">
        <f>IF(ISNUMBER(K6239),EXP(K6239),"")</f>
        <v/>
      </c>
      <c r="M6239" s="18" t="inlineStr">
        <is>
          <t>every value from 0.01 to 30 in steps of 0.01</t>
        </is>
      </c>
      <c r="N6239" s="18" t="inlineStr">
        <is>
          <t>contents|small|distance_to_river_km</t>
        </is>
      </c>
    </row>
    <row r="6240">
      <c r="B6240" s="18" t="inlineStr">
        <is>
          <t>contents|small|distance_to_river_km|14.57</t>
        </is>
      </c>
      <c r="C6240" s="18" t="inlineStr">
        <is>
          <t>contents</t>
        </is>
      </c>
      <c r="D6240" s="18" t="inlineStr">
        <is>
          <t>small</t>
        </is>
      </c>
      <c r="E6240" s="18" t="inlineStr">
        <is>
          <t>distance_to_river_km</t>
        </is>
      </c>
      <c r="F6240" s="18" t="inlineStr">
        <is>
          <t>spline value</t>
        </is>
      </c>
      <c r="G6240" s="18" t="n"/>
      <c r="H6240" s="33" t="n">
        <v>14.57</v>
      </c>
      <c r="I6240" s="33" t="n"/>
      <c r="J6240" s="33" t="n"/>
      <c r="K6240" s="34" t="n">
        <v>-0.2171540579481015</v>
      </c>
      <c r="L6240" s="35">
        <f>IF(ISNUMBER(K6240),EXP(K6240),"")</f>
        <v/>
      </c>
      <c r="M6240" s="18" t="inlineStr">
        <is>
          <t>every value from 0.01 to 30 in steps of 0.01</t>
        </is>
      </c>
      <c r="N6240" s="18" t="inlineStr">
        <is>
          <t>contents|small|distance_to_river_km</t>
        </is>
      </c>
    </row>
    <row r="6241">
      <c r="B6241" s="18" t="inlineStr">
        <is>
          <t>contents|small|distance_to_river_km|14.58</t>
        </is>
      </c>
      <c r="C6241" s="18" t="inlineStr">
        <is>
          <t>contents</t>
        </is>
      </c>
      <c r="D6241" s="18" t="inlineStr">
        <is>
          <t>small</t>
        </is>
      </c>
      <c r="E6241" s="18" t="inlineStr">
        <is>
          <t>distance_to_river_km</t>
        </is>
      </c>
      <c r="F6241" s="18" t="inlineStr">
        <is>
          <t>spline value</t>
        </is>
      </c>
      <c r="G6241" s="18" t="n"/>
      <c r="H6241" s="33" t="n">
        <v>14.58</v>
      </c>
      <c r="I6241" s="33" t="n"/>
      <c r="J6241" s="33" t="n"/>
      <c r="K6241" s="34" t="n">
        <v>-0.2174463778995583</v>
      </c>
      <c r="L6241" s="35">
        <f>IF(ISNUMBER(K6241),EXP(K6241),"")</f>
        <v/>
      </c>
      <c r="M6241" s="18" t="inlineStr">
        <is>
          <t>every value from 0.01 to 30 in steps of 0.01</t>
        </is>
      </c>
      <c r="N6241" s="18" t="inlineStr">
        <is>
          <t>contents|small|distance_to_river_km</t>
        </is>
      </c>
    </row>
    <row r="6242">
      <c r="B6242" s="18" t="inlineStr">
        <is>
          <t>contents|small|distance_to_river_km|14.59</t>
        </is>
      </c>
      <c r="C6242" s="18" t="inlineStr">
        <is>
          <t>contents</t>
        </is>
      </c>
      <c r="D6242" s="18" t="inlineStr">
        <is>
          <t>small</t>
        </is>
      </c>
      <c r="E6242" s="18" t="inlineStr">
        <is>
          <t>distance_to_river_km</t>
        </is>
      </c>
      <c r="F6242" s="18" t="inlineStr">
        <is>
          <t>spline value</t>
        </is>
      </c>
      <c r="G6242" s="18" t="n"/>
      <c r="H6242" s="33" t="n">
        <v>14.59</v>
      </c>
      <c r="I6242" s="33" t="n"/>
      <c r="J6242" s="33" t="n"/>
      <c r="K6242" s="34" t="n">
        <v>-0.2177387736254887</v>
      </c>
      <c r="L6242" s="35">
        <f>IF(ISNUMBER(K6242),EXP(K6242),"")</f>
        <v/>
      </c>
      <c r="M6242" s="18" t="inlineStr">
        <is>
          <t>every value from 0.01 to 30 in steps of 0.01</t>
        </is>
      </c>
      <c r="N6242" s="18" t="inlineStr">
        <is>
          <t>contents|small|distance_to_river_km</t>
        </is>
      </c>
    </row>
    <row r="6243">
      <c r="B6243" s="18" t="inlineStr">
        <is>
          <t>contents|small|distance_to_river_km|14.60</t>
        </is>
      </c>
      <c r="C6243" s="18" t="inlineStr">
        <is>
          <t>contents</t>
        </is>
      </c>
      <c r="D6243" s="18" t="inlineStr">
        <is>
          <t>small</t>
        </is>
      </c>
      <c r="E6243" s="18" t="inlineStr">
        <is>
          <t>distance_to_river_km</t>
        </is>
      </c>
      <c r="F6243" s="18" t="inlineStr">
        <is>
          <t>spline value</t>
        </is>
      </c>
      <c r="G6243" s="18" t="n"/>
      <c r="H6243" s="33" t="n">
        <v>14.6</v>
      </c>
      <c r="I6243" s="33" t="n"/>
      <c r="J6243" s="33" t="n"/>
      <c r="K6243" s="34" t="n">
        <v>-0.2180312448511176</v>
      </c>
      <c r="L6243" s="35">
        <f>IF(ISNUMBER(K6243),EXP(K6243),"")</f>
        <v/>
      </c>
      <c r="M6243" s="18" t="inlineStr">
        <is>
          <t>every value from 0.01 to 30 in steps of 0.01</t>
        </is>
      </c>
      <c r="N6243" s="18" t="inlineStr">
        <is>
          <t>contents|small|distance_to_river_km</t>
        </is>
      </c>
    </row>
    <row r="6244">
      <c r="B6244" s="18" t="inlineStr">
        <is>
          <t>contents|small|distance_to_river_km|14.61</t>
        </is>
      </c>
      <c r="C6244" s="18" t="inlineStr">
        <is>
          <t>contents</t>
        </is>
      </c>
      <c r="D6244" s="18" t="inlineStr">
        <is>
          <t>small</t>
        </is>
      </c>
      <c r="E6244" s="18" t="inlineStr">
        <is>
          <t>distance_to_river_km</t>
        </is>
      </c>
      <c r="F6244" s="18" t="inlineStr">
        <is>
          <t>spline value</t>
        </is>
      </c>
      <c r="G6244" s="18" t="n"/>
      <c r="H6244" s="33" t="n">
        <v>14.61</v>
      </c>
      <c r="I6244" s="33" t="n"/>
      <c r="J6244" s="33" t="n"/>
      <c r="K6244" s="34" t="n">
        <v>-0.2183237913016695</v>
      </c>
      <c r="L6244" s="35">
        <f>IF(ISNUMBER(K6244),EXP(K6244),"")</f>
        <v/>
      </c>
      <c r="M6244" s="18" t="inlineStr">
        <is>
          <t>every value from 0.01 to 30 in steps of 0.01</t>
        </is>
      </c>
      <c r="N6244" s="18" t="inlineStr">
        <is>
          <t>contents|small|distance_to_river_km</t>
        </is>
      </c>
    </row>
    <row r="6245">
      <c r="B6245" s="18" t="inlineStr">
        <is>
          <t>contents|small|distance_to_river_km|14.62</t>
        </is>
      </c>
      <c r="C6245" s="18" t="inlineStr">
        <is>
          <t>contents</t>
        </is>
      </c>
      <c r="D6245" s="18" t="inlineStr">
        <is>
          <t>small</t>
        </is>
      </c>
      <c r="E6245" s="18" t="inlineStr">
        <is>
          <t>distance_to_river_km</t>
        </is>
      </c>
      <c r="F6245" s="18" t="inlineStr">
        <is>
          <t>spline value</t>
        </is>
      </c>
      <c r="G6245" s="18" t="n"/>
      <c r="H6245" s="33" t="n">
        <v>14.62</v>
      </c>
      <c r="I6245" s="33" t="n"/>
      <c r="J6245" s="33" t="n"/>
      <c r="K6245" s="34" t="n">
        <v>-0.2186164127023694</v>
      </c>
      <c r="L6245" s="35">
        <f>IF(ISNUMBER(K6245),EXP(K6245),"")</f>
        <v/>
      </c>
      <c r="M6245" s="18" t="inlineStr">
        <is>
          <t>every value from 0.01 to 30 in steps of 0.01</t>
        </is>
      </c>
      <c r="N6245" s="18" t="inlineStr">
        <is>
          <t>contents|small|distance_to_river_km</t>
        </is>
      </c>
    </row>
    <row r="6246">
      <c r="B6246" s="18" t="inlineStr">
        <is>
          <t>contents|small|distance_to_river_km|14.63</t>
        </is>
      </c>
      <c r="C6246" s="18" t="inlineStr">
        <is>
          <t>contents</t>
        </is>
      </c>
      <c r="D6246" s="18" t="inlineStr">
        <is>
          <t>small</t>
        </is>
      </c>
      <c r="E6246" s="18" t="inlineStr">
        <is>
          <t>distance_to_river_km</t>
        </is>
      </c>
      <c r="F6246" s="18" t="inlineStr">
        <is>
          <t>spline value</t>
        </is>
      </c>
      <c r="G6246" s="18" t="n"/>
      <c r="H6246" s="33" t="n">
        <v>14.63</v>
      </c>
      <c r="I6246" s="33" t="n"/>
      <c r="J6246" s="33" t="n"/>
      <c r="K6246" s="34" t="n">
        <v>-0.2189091087784419</v>
      </c>
      <c r="L6246" s="35">
        <f>IF(ISNUMBER(K6246),EXP(K6246),"")</f>
        <v/>
      </c>
      <c r="M6246" s="18" t="inlineStr">
        <is>
          <t>every value from 0.01 to 30 in steps of 0.01</t>
        </is>
      </c>
      <c r="N6246" s="18" t="inlineStr">
        <is>
          <t>contents|small|distance_to_river_km</t>
        </is>
      </c>
    </row>
    <row r="6247">
      <c r="B6247" s="18" t="inlineStr">
        <is>
          <t>contents|small|distance_to_river_km|14.64</t>
        </is>
      </c>
      <c r="C6247" s="18" t="inlineStr">
        <is>
          <t>contents</t>
        </is>
      </c>
      <c r="D6247" s="18" t="inlineStr">
        <is>
          <t>small</t>
        </is>
      </c>
      <c r="E6247" s="18" t="inlineStr">
        <is>
          <t>distance_to_river_km</t>
        </is>
      </c>
      <c r="F6247" s="18" t="inlineStr">
        <is>
          <t>spline value</t>
        </is>
      </c>
      <c r="G6247" s="18" t="n"/>
      <c r="H6247" s="33" t="n">
        <v>14.64</v>
      </c>
      <c r="I6247" s="33" t="n"/>
      <c r="J6247" s="33" t="n"/>
      <c r="K6247" s="34" t="n">
        <v>-0.2192018792551117</v>
      </c>
      <c r="L6247" s="35">
        <f>IF(ISNUMBER(K6247),EXP(K6247),"")</f>
        <v/>
      </c>
      <c r="M6247" s="18" t="inlineStr">
        <is>
          <t>every value from 0.01 to 30 in steps of 0.01</t>
        </is>
      </c>
      <c r="N6247" s="18" t="inlineStr">
        <is>
          <t>contents|small|distance_to_river_km</t>
        </is>
      </c>
    </row>
    <row r="6248">
      <c r="B6248" s="18" t="inlineStr">
        <is>
          <t>contents|small|distance_to_river_km|14.65</t>
        </is>
      </c>
      <c r="C6248" s="18" t="inlineStr">
        <is>
          <t>contents</t>
        </is>
      </c>
      <c r="D6248" s="18" t="inlineStr">
        <is>
          <t>small</t>
        </is>
      </c>
      <c r="E6248" s="18" t="inlineStr">
        <is>
          <t>distance_to_river_km</t>
        </is>
      </c>
      <c r="F6248" s="18" t="inlineStr">
        <is>
          <t>spline value</t>
        </is>
      </c>
      <c r="G6248" s="18" t="n"/>
      <c r="H6248" s="33" t="n">
        <v>14.65</v>
      </c>
      <c r="I6248" s="33" t="n"/>
      <c r="J6248" s="33" t="n"/>
      <c r="K6248" s="34" t="n">
        <v>-0.2194947238576036</v>
      </c>
      <c r="L6248" s="35">
        <f>IF(ISNUMBER(K6248),EXP(K6248),"")</f>
        <v/>
      </c>
      <c r="M6248" s="18" t="inlineStr">
        <is>
          <t>every value from 0.01 to 30 in steps of 0.01</t>
        </is>
      </c>
      <c r="N6248" s="18" t="inlineStr">
        <is>
          <t>contents|small|distance_to_river_km</t>
        </is>
      </c>
    </row>
    <row r="6249">
      <c r="B6249" s="18" t="inlineStr">
        <is>
          <t>contents|small|distance_to_river_km|14.66</t>
        </is>
      </c>
      <c r="C6249" s="18" t="inlineStr">
        <is>
          <t>contents</t>
        </is>
      </c>
      <c r="D6249" s="18" t="inlineStr">
        <is>
          <t>small</t>
        </is>
      </c>
      <c r="E6249" s="18" t="inlineStr">
        <is>
          <t>distance_to_river_km</t>
        </is>
      </c>
      <c r="F6249" s="18" t="inlineStr">
        <is>
          <t>spline value</t>
        </is>
      </c>
      <c r="G6249" s="18" t="n"/>
      <c r="H6249" s="33" t="n">
        <v>14.66</v>
      </c>
      <c r="I6249" s="33" t="n"/>
      <c r="J6249" s="33" t="n"/>
      <c r="K6249" s="34" t="n">
        <v>-0.2197876423111423</v>
      </c>
      <c r="L6249" s="35">
        <f>IF(ISNUMBER(K6249),EXP(K6249),"")</f>
        <v/>
      </c>
      <c r="M6249" s="18" t="inlineStr">
        <is>
          <t>every value from 0.01 to 30 in steps of 0.01</t>
        </is>
      </c>
      <c r="N6249" s="18" t="inlineStr">
        <is>
          <t>contents|small|distance_to_river_km</t>
        </is>
      </c>
    </row>
    <row r="6250">
      <c r="B6250" s="18" t="inlineStr">
        <is>
          <t>contents|small|distance_to_river_km|14.67</t>
        </is>
      </c>
      <c r="C6250" s="18" t="inlineStr">
        <is>
          <t>contents</t>
        </is>
      </c>
      <c r="D6250" s="18" t="inlineStr">
        <is>
          <t>small</t>
        </is>
      </c>
      <c r="E6250" s="18" t="inlineStr">
        <is>
          <t>distance_to_river_km</t>
        </is>
      </c>
      <c r="F6250" s="18" t="inlineStr">
        <is>
          <t>spline value</t>
        </is>
      </c>
      <c r="G6250" s="18" t="n"/>
      <c r="H6250" s="33" t="n">
        <v>14.67</v>
      </c>
      <c r="I6250" s="33" t="n"/>
      <c r="J6250" s="33" t="n"/>
      <c r="K6250" s="34" t="n">
        <v>-0.2200806343409526</v>
      </c>
      <c r="L6250" s="35">
        <f>IF(ISNUMBER(K6250),EXP(K6250),"")</f>
        <v/>
      </c>
      <c r="M6250" s="18" t="inlineStr">
        <is>
          <t>every value from 0.01 to 30 in steps of 0.01</t>
        </is>
      </c>
      <c r="N6250" s="18" t="inlineStr">
        <is>
          <t>contents|small|distance_to_river_km</t>
        </is>
      </c>
    </row>
    <row r="6251">
      <c r="B6251" s="18" t="inlineStr">
        <is>
          <t>contents|small|distance_to_river_km|14.68</t>
        </is>
      </c>
      <c r="C6251" s="18" t="inlineStr">
        <is>
          <t>contents</t>
        </is>
      </c>
      <c r="D6251" s="18" t="inlineStr">
        <is>
          <t>small</t>
        </is>
      </c>
      <c r="E6251" s="18" t="inlineStr">
        <is>
          <t>distance_to_river_km</t>
        </is>
      </c>
      <c r="F6251" s="18" t="inlineStr">
        <is>
          <t>spline value</t>
        </is>
      </c>
      <c r="G6251" s="18" t="n"/>
      <c r="H6251" s="33" t="n">
        <v>14.68</v>
      </c>
      <c r="I6251" s="33" t="n"/>
      <c r="J6251" s="33" t="n"/>
      <c r="K6251" s="34" t="n">
        <v>-0.2203736996722591</v>
      </c>
      <c r="L6251" s="35">
        <f>IF(ISNUMBER(K6251),EXP(K6251),"")</f>
        <v/>
      </c>
      <c r="M6251" s="18" t="inlineStr">
        <is>
          <t>every value from 0.01 to 30 in steps of 0.01</t>
        </is>
      </c>
      <c r="N6251" s="18" t="inlineStr">
        <is>
          <t>contents|small|distance_to_river_km</t>
        </is>
      </c>
    </row>
    <row r="6252">
      <c r="B6252" s="18" t="inlineStr">
        <is>
          <t>contents|small|distance_to_river_km|14.69</t>
        </is>
      </c>
      <c r="C6252" s="18" t="inlineStr">
        <is>
          <t>contents</t>
        </is>
      </c>
      <c r="D6252" s="18" t="inlineStr">
        <is>
          <t>small</t>
        </is>
      </c>
      <c r="E6252" s="18" t="inlineStr">
        <is>
          <t>distance_to_river_km</t>
        </is>
      </c>
      <c r="F6252" s="18" t="inlineStr">
        <is>
          <t>spline value</t>
        </is>
      </c>
      <c r="G6252" s="18" t="n"/>
      <c r="H6252" s="33" t="n">
        <v>14.69</v>
      </c>
      <c r="I6252" s="33" t="n"/>
      <c r="J6252" s="33" t="n"/>
      <c r="K6252" s="34" t="n">
        <v>-0.2206668380302865</v>
      </c>
      <c r="L6252" s="35">
        <f>IF(ISNUMBER(K6252),EXP(K6252),"")</f>
        <v/>
      </c>
      <c r="M6252" s="18" t="inlineStr">
        <is>
          <t>every value from 0.01 to 30 in steps of 0.01</t>
        </is>
      </c>
      <c r="N6252" s="18" t="inlineStr">
        <is>
          <t>contents|small|distance_to_river_km</t>
        </is>
      </c>
    </row>
    <row r="6253">
      <c r="B6253" s="18" t="inlineStr">
        <is>
          <t>contents|small|distance_to_river_km|14.70</t>
        </is>
      </c>
      <c r="C6253" s="18" t="inlineStr">
        <is>
          <t>contents</t>
        </is>
      </c>
      <c r="D6253" s="18" t="inlineStr">
        <is>
          <t>small</t>
        </is>
      </c>
      <c r="E6253" s="18" t="inlineStr">
        <is>
          <t>distance_to_river_km</t>
        </is>
      </c>
      <c r="F6253" s="18" t="inlineStr">
        <is>
          <t>spline value</t>
        </is>
      </c>
      <c r="G6253" s="18" t="n"/>
      <c r="H6253" s="33" t="n">
        <v>14.7</v>
      </c>
      <c r="I6253" s="33" t="n"/>
      <c r="J6253" s="33" t="n"/>
      <c r="K6253" s="34" t="n">
        <v>-0.2209600491402597</v>
      </c>
      <c r="L6253" s="35">
        <f>IF(ISNUMBER(K6253),EXP(K6253),"")</f>
        <v/>
      </c>
      <c r="M6253" s="18" t="inlineStr">
        <is>
          <t>every value from 0.01 to 30 in steps of 0.01</t>
        </is>
      </c>
      <c r="N6253" s="18" t="inlineStr">
        <is>
          <t>contents|small|distance_to_river_km</t>
        </is>
      </c>
    </row>
    <row r="6254">
      <c r="B6254" s="18" t="inlineStr">
        <is>
          <t>contents|small|distance_to_river_km|14.71</t>
        </is>
      </c>
      <c r="C6254" s="18" t="inlineStr">
        <is>
          <t>contents</t>
        </is>
      </c>
      <c r="D6254" s="18" t="inlineStr">
        <is>
          <t>small</t>
        </is>
      </c>
      <c r="E6254" s="18" t="inlineStr">
        <is>
          <t>distance_to_river_km</t>
        </is>
      </c>
      <c r="F6254" s="18" t="inlineStr">
        <is>
          <t>spline value</t>
        </is>
      </c>
      <c r="G6254" s="18" t="n"/>
      <c r="H6254" s="33" t="n">
        <v>14.71</v>
      </c>
      <c r="I6254" s="33" t="n"/>
      <c r="J6254" s="33" t="n"/>
      <c r="K6254" s="34" t="n">
        <v>-0.2212533327274035</v>
      </c>
      <c r="L6254" s="35">
        <f>IF(ISNUMBER(K6254),EXP(K6254),"")</f>
        <v/>
      </c>
      <c r="M6254" s="18" t="inlineStr">
        <is>
          <t>every value from 0.01 to 30 in steps of 0.01</t>
        </is>
      </c>
      <c r="N6254" s="18" t="inlineStr">
        <is>
          <t>contents|small|distance_to_river_km</t>
        </is>
      </c>
    </row>
    <row r="6255">
      <c r="B6255" s="18" t="inlineStr">
        <is>
          <t>contents|small|distance_to_river_km|14.72</t>
        </is>
      </c>
      <c r="C6255" s="18" t="inlineStr">
        <is>
          <t>contents</t>
        </is>
      </c>
      <c r="D6255" s="18" t="inlineStr">
        <is>
          <t>small</t>
        </is>
      </c>
      <c r="E6255" s="18" t="inlineStr">
        <is>
          <t>distance_to_river_km</t>
        </is>
      </c>
      <c r="F6255" s="18" t="inlineStr">
        <is>
          <t>spline value</t>
        </is>
      </c>
      <c r="G6255" s="18" t="n"/>
      <c r="H6255" s="33" t="n">
        <v>14.72</v>
      </c>
      <c r="I6255" s="33" t="n"/>
      <c r="J6255" s="33" t="n"/>
      <c r="K6255" s="34" t="n">
        <v>-0.2215466885169423</v>
      </c>
      <c r="L6255" s="35">
        <f>IF(ISNUMBER(K6255),EXP(K6255),"")</f>
        <v/>
      </c>
      <c r="M6255" s="18" t="inlineStr">
        <is>
          <t>every value from 0.01 to 30 in steps of 0.01</t>
        </is>
      </c>
      <c r="N6255" s="18" t="inlineStr">
        <is>
          <t>contents|small|distance_to_river_km</t>
        </is>
      </c>
    </row>
    <row r="6256">
      <c r="B6256" s="18" t="inlineStr">
        <is>
          <t>contents|small|distance_to_river_km|14.73</t>
        </is>
      </c>
      <c r="C6256" s="18" t="inlineStr">
        <is>
          <t>contents</t>
        </is>
      </c>
      <c r="D6256" s="18" t="inlineStr">
        <is>
          <t>small</t>
        </is>
      </c>
      <c r="E6256" s="18" t="inlineStr">
        <is>
          <t>distance_to_river_km</t>
        </is>
      </c>
      <c r="F6256" s="18" t="inlineStr">
        <is>
          <t>spline value</t>
        </is>
      </c>
      <c r="G6256" s="18" t="n"/>
      <c r="H6256" s="33" t="n">
        <v>14.73</v>
      </c>
      <c r="I6256" s="33" t="n"/>
      <c r="J6256" s="33" t="n"/>
      <c r="K6256" s="34" t="n">
        <v>-0.2218401162341011</v>
      </c>
      <c r="L6256" s="35">
        <f>IF(ISNUMBER(K6256),EXP(K6256),"")</f>
        <v/>
      </c>
      <c r="M6256" s="18" t="inlineStr">
        <is>
          <t>every value from 0.01 to 30 in steps of 0.01</t>
        </is>
      </c>
      <c r="N6256" s="18" t="inlineStr">
        <is>
          <t>contents|small|distance_to_river_km</t>
        </is>
      </c>
    </row>
    <row r="6257">
      <c r="B6257" s="18" t="inlineStr">
        <is>
          <t>contents|small|distance_to_river_km|14.74</t>
        </is>
      </c>
      <c r="C6257" s="18" t="inlineStr">
        <is>
          <t>contents</t>
        </is>
      </c>
      <c r="D6257" s="18" t="inlineStr">
        <is>
          <t>small</t>
        </is>
      </c>
      <c r="E6257" s="18" t="inlineStr">
        <is>
          <t>distance_to_river_km</t>
        </is>
      </c>
      <c r="F6257" s="18" t="inlineStr">
        <is>
          <t>spline value</t>
        </is>
      </c>
      <c r="G6257" s="18" t="n"/>
      <c r="H6257" s="33" t="n">
        <v>14.74</v>
      </c>
      <c r="I6257" s="33" t="n"/>
      <c r="J6257" s="33" t="n"/>
      <c r="K6257" s="34" t="n">
        <v>-0.2221336156041045</v>
      </c>
      <c r="L6257" s="35">
        <f>IF(ISNUMBER(K6257),EXP(K6257),"")</f>
        <v/>
      </c>
      <c r="M6257" s="18" t="inlineStr">
        <is>
          <t>every value from 0.01 to 30 in steps of 0.01</t>
        </is>
      </c>
      <c r="N6257" s="18" t="inlineStr">
        <is>
          <t>contents|small|distance_to_river_km</t>
        </is>
      </c>
    </row>
    <row r="6258">
      <c r="B6258" s="18" t="inlineStr">
        <is>
          <t>contents|small|distance_to_river_km|14.75</t>
        </is>
      </c>
      <c r="C6258" s="18" t="inlineStr">
        <is>
          <t>contents</t>
        </is>
      </c>
      <c r="D6258" s="18" t="inlineStr">
        <is>
          <t>small</t>
        </is>
      </c>
      <c r="E6258" s="18" t="inlineStr">
        <is>
          <t>distance_to_river_km</t>
        </is>
      </c>
      <c r="F6258" s="18" t="inlineStr">
        <is>
          <t>spline value</t>
        </is>
      </c>
      <c r="G6258" s="18" t="n"/>
      <c r="H6258" s="33" t="n">
        <v>14.75</v>
      </c>
      <c r="I6258" s="33" t="n"/>
      <c r="J6258" s="33" t="n"/>
      <c r="K6258" s="34" t="n">
        <v>-0.2224271863521774</v>
      </c>
      <c r="L6258" s="35">
        <f>IF(ISNUMBER(K6258),EXP(K6258),"")</f>
        <v/>
      </c>
      <c r="M6258" s="18" t="inlineStr">
        <is>
          <t>every value from 0.01 to 30 in steps of 0.01</t>
        </is>
      </c>
      <c r="N6258" s="18" t="inlineStr">
        <is>
          <t>contents|small|distance_to_river_km</t>
        </is>
      </c>
    </row>
    <row r="6259">
      <c r="B6259" s="18" t="inlineStr">
        <is>
          <t>contents|small|distance_to_river_km|14.76</t>
        </is>
      </c>
      <c r="C6259" s="18" t="inlineStr">
        <is>
          <t>contents</t>
        </is>
      </c>
      <c r="D6259" s="18" t="inlineStr">
        <is>
          <t>small</t>
        </is>
      </c>
      <c r="E6259" s="18" t="inlineStr">
        <is>
          <t>distance_to_river_km</t>
        </is>
      </c>
      <c r="F6259" s="18" t="inlineStr">
        <is>
          <t>spline value</t>
        </is>
      </c>
      <c r="G6259" s="18" t="n"/>
      <c r="H6259" s="33" t="n">
        <v>14.76</v>
      </c>
      <c r="I6259" s="33" t="n"/>
      <c r="J6259" s="33" t="n"/>
      <c r="K6259" s="34" t="n">
        <v>-0.2227208282035444</v>
      </c>
      <c r="L6259" s="35">
        <f>IF(ISNUMBER(K6259),EXP(K6259),"")</f>
        <v/>
      </c>
      <c r="M6259" s="18" t="inlineStr">
        <is>
          <t>every value from 0.01 to 30 in steps of 0.01</t>
        </is>
      </c>
      <c r="N6259" s="18" t="inlineStr">
        <is>
          <t>contents|small|distance_to_river_km</t>
        </is>
      </c>
    </row>
    <row r="6260">
      <c r="B6260" s="18" t="inlineStr">
        <is>
          <t>contents|small|distance_to_river_km|14.77</t>
        </is>
      </c>
      <c r="C6260" s="18" t="inlineStr">
        <is>
          <t>contents</t>
        </is>
      </c>
      <c r="D6260" s="18" t="inlineStr">
        <is>
          <t>small</t>
        </is>
      </c>
      <c r="E6260" s="18" t="inlineStr">
        <is>
          <t>distance_to_river_km</t>
        </is>
      </c>
      <c r="F6260" s="18" t="inlineStr">
        <is>
          <t>spline value</t>
        </is>
      </c>
      <c r="G6260" s="18" t="n"/>
      <c r="H6260" s="33" t="n">
        <v>14.77</v>
      </c>
      <c r="I6260" s="33" t="n"/>
      <c r="J6260" s="33" t="n"/>
      <c r="K6260" s="34" t="n">
        <v>-0.2230145408834301</v>
      </c>
      <c r="L6260" s="35">
        <f>IF(ISNUMBER(K6260),EXP(K6260),"")</f>
        <v/>
      </c>
      <c r="M6260" s="18" t="inlineStr">
        <is>
          <t>every value from 0.01 to 30 in steps of 0.01</t>
        </is>
      </c>
      <c r="N6260" s="18" t="inlineStr">
        <is>
          <t>contents|small|distance_to_river_km</t>
        </is>
      </c>
    </row>
    <row r="6261">
      <c r="B6261" s="18" t="inlineStr">
        <is>
          <t>contents|small|distance_to_river_km|14.78</t>
        </is>
      </c>
      <c r="C6261" s="18" t="inlineStr">
        <is>
          <t>contents</t>
        </is>
      </c>
      <c r="D6261" s="18" t="inlineStr">
        <is>
          <t>small</t>
        </is>
      </c>
      <c r="E6261" s="18" t="inlineStr">
        <is>
          <t>distance_to_river_km</t>
        </is>
      </c>
      <c r="F6261" s="18" t="inlineStr">
        <is>
          <t>spline value</t>
        </is>
      </c>
      <c r="G6261" s="18" t="n"/>
      <c r="H6261" s="33" t="n">
        <v>14.78</v>
      </c>
      <c r="I6261" s="33" t="n"/>
      <c r="J6261" s="33" t="n"/>
      <c r="K6261" s="34" t="n">
        <v>-0.2233083241170595</v>
      </c>
      <c r="L6261" s="35">
        <f>IF(ISNUMBER(K6261),EXP(K6261),"")</f>
        <v/>
      </c>
      <c r="M6261" s="18" t="inlineStr">
        <is>
          <t>every value from 0.01 to 30 in steps of 0.01</t>
        </is>
      </c>
      <c r="N6261" s="18" t="inlineStr">
        <is>
          <t>contents|small|distance_to_river_km</t>
        </is>
      </c>
    </row>
    <row r="6262">
      <c r="B6262" s="18" t="inlineStr">
        <is>
          <t>contents|small|distance_to_river_km|14.79</t>
        </is>
      </c>
      <c r="C6262" s="18" t="inlineStr">
        <is>
          <t>contents</t>
        </is>
      </c>
      <c r="D6262" s="18" t="inlineStr">
        <is>
          <t>small</t>
        </is>
      </c>
      <c r="E6262" s="18" t="inlineStr">
        <is>
          <t>distance_to_river_km</t>
        </is>
      </c>
      <c r="F6262" s="18" t="inlineStr">
        <is>
          <t>spline value</t>
        </is>
      </c>
      <c r="G6262" s="18" t="n"/>
      <c r="H6262" s="33" t="n">
        <v>14.79</v>
      </c>
      <c r="I6262" s="33" t="n"/>
      <c r="J6262" s="33" t="n"/>
      <c r="K6262" s="34" t="n">
        <v>-0.2236021776296572</v>
      </c>
      <c r="L6262" s="35">
        <f>IF(ISNUMBER(K6262),EXP(K6262),"")</f>
        <v/>
      </c>
      <c r="M6262" s="18" t="inlineStr">
        <is>
          <t>every value from 0.01 to 30 in steps of 0.01</t>
        </is>
      </c>
      <c r="N6262" s="18" t="inlineStr">
        <is>
          <t>contents|small|distance_to_river_km</t>
        </is>
      </c>
    </row>
    <row r="6263">
      <c r="B6263" s="18" t="inlineStr">
        <is>
          <t>contents|small|distance_to_river_km|14.80</t>
        </is>
      </c>
      <c r="C6263" s="18" t="inlineStr">
        <is>
          <t>contents</t>
        </is>
      </c>
      <c r="D6263" s="18" t="inlineStr">
        <is>
          <t>small</t>
        </is>
      </c>
      <c r="E6263" s="18" t="inlineStr">
        <is>
          <t>distance_to_river_km</t>
        </is>
      </c>
      <c r="F6263" s="18" t="inlineStr">
        <is>
          <t>spline value</t>
        </is>
      </c>
      <c r="G6263" s="18" t="n"/>
      <c r="H6263" s="33" t="n">
        <v>14.8</v>
      </c>
      <c r="I6263" s="33" t="n"/>
      <c r="J6263" s="33" t="n"/>
      <c r="K6263" s="34" t="n">
        <v>-0.223896101146448</v>
      </c>
      <c r="L6263" s="35">
        <f>IF(ISNUMBER(K6263),EXP(K6263),"")</f>
        <v/>
      </c>
      <c r="M6263" s="18" t="inlineStr">
        <is>
          <t>every value from 0.01 to 30 in steps of 0.01</t>
        </is>
      </c>
      <c r="N6263" s="18" t="inlineStr">
        <is>
          <t>contents|small|distance_to_river_km</t>
        </is>
      </c>
    </row>
    <row r="6264">
      <c r="B6264" s="18" t="inlineStr">
        <is>
          <t>contents|small|distance_to_river_km|14.81</t>
        </is>
      </c>
      <c r="C6264" s="18" t="inlineStr">
        <is>
          <t>contents</t>
        </is>
      </c>
      <c r="D6264" s="18" t="inlineStr">
        <is>
          <t>small</t>
        </is>
      </c>
      <c r="E6264" s="18" t="inlineStr">
        <is>
          <t>distance_to_river_km</t>
        </is>
      </c>
      <c r="F6264" s="18" t="inlineStr">
        <is>
          <t>spline value</t>
        </is>
      </c>
      <c r="G6264" s="18" t="n"/>
      <c r="H6264" s="33" t="n">
        <v>14.81</v>
      </c>
      <c r="I6264" s="33" t="n"/>
      <c r="J6264" s="33" t="n"/>
      <c r="K6264" s="34" t="n">
        <v>-0.2241900943926566</v>
      </c>
      <c r="L6264" s="35">
        <f>IF(ISNUMBER(K6264),EXP(K6264),"")</f>
        <v/>
      </c>
      <c r="M6264" s="18" t="inlineStr">
        <is>
          <t>every value from 0.01 to 30 in steps of 0.01</t>
        </is>
      </c>
      <c r="N6264" s="18" t="inlineStr">
        <is>
          <t>contents|small|distance_to_river_km</t>
        </is>
      </c>
    </row>
    <row r="6265">
      <c r="B6265" s="18" t="inlineStr">
        <is>
          <t>contents|small|distance_to_river_km|14.82</t>
        </is>
      </c>
      <c r="C6265" s="18" t="inlineStr">
        <is>
          <t>contents</t>
        </is>
      </c>
      <c r="D6265" s="18" t="inlineStr">
        <is>
          <t>small</t>
        </is>
      </c>
      <c r="E6265" s="18" t="inlineStr">
        <is>
          <t>distance_to_river_km</t>
        </is>
      </c>
      <c r="F6265" s="18" t="inlineStr">
        <is>
          <t>spline value</t>
        </is>
      </c>
      <c r="G6265" s="18" t="n"/>
      <c r="H6265" s="33" t="n">
        <v>14.82</v>
      </c>
      <c r="I6265" s="33" t="n"/>
      <c r="J6265" s="33" t="n"/>
      <c r="K6265" s="34" t="n">
        <v>-0.2244841570935076</v>
      </c>
      <c r="L6265" s="35">
        <f>IF(ISNUMBER(K6265),EXP(K6265),"")</f>
        <v/>
      </c>
      <c r="M6265" s="18" t="inlineStr">
        <is>
          <t>every value from 0.01 to 30 in steps of 0.01</t>
        </is>
      </c>
      <c r="N6265" s="18" t="inlineStr">
        <is>
          <t>contents|small|distance_to_river_km</t>
        </is>
      </c>
    </row>
    <row r="6266">
      <c r="B6266" s="18" t="inlineStr">
        <is>
          <t>contents|small|distance_to_river_km|14.83</t>
        </is>
      </c>
      <c r="C6266" s="18" t="inlineStr">
        <is>
          <t>contents</t>
        </is>
      </c>
      <c r="D6266" s="18" t="inlineStr">
        <is>
          <t>small</t>
        </is>
      </c>
      <c r="E6266" s="18" t="inlineStr">
        <is>
          <t>distance_to_river_km</t>
        </is>
      </c>
      <c r="F6266" s="18" t="inlineStr">
        <is>
          <t>spline value</t>
        </is>
      </c>
      <c r="G6266" s="18" t="n"/>
      <c r="H6266" s="33" t="n">
        <v>14.83</v>
      </c>
      <c r="I6266" s="33" t="n"/>
      <c r="J6266" s="33" t="n"/>
      <c r="K6266" s="34" t="n">
        <v>-0.2247782889742259</v>
      </c>
      <c r="L6266" s="35">
        <f>IF(ISNUMBER(K6266),EXP(K6266),"")</f>
        <v/>
      </c>
      <c r="M6266" s="18" t="inlineStr">
        <is>
          <t>every value from 0.01 to 30 in steps of 0.01</t>
        </is>
      </c>
      <c r="N6266" s="18" t="inlineStr">
        <is>
          <t>contents|small|distance_to_river_km</t>
        </is>
      </c>
    </row>
    <row r="6267">
      <c r="B6267" s="18" t="inlineStr">
        <is>
          <t>contents|small|distance_to_river_km|14.84</t>
        </is>
      </c>
      <c r="C6267" s="18" t="inlineStr">
        <is>
          <t>contents</t>
        </is>
      </c>
      <c r="D6267" s="18" t="inlineStr">
        <is>
          <t>small</t>
        </is>
      </c>
      <c r="E6267" s="18" t="inlineStr">
        <is>
          <t>distance_to_river_km</t>
        </is>
      </c>
      <c r="F6267" s="18" t="inlineStr">
        <is>
          <t>spline value</t>
        </is>
      </c>
      <c r="G6267" s="18" t="n"/>
      <c r="H6267" s="33" t="n">
        <v>14.84</v>
      </c>
      <c r="I6267" s="33" t="n"/>
      <c r="J6267" s="33" t="n"/>
      <c r="K6267" s="34" t="n">
        <v>-0.2250724897600361</v>
      </c>
      <c r="L6267" s="35">
        <f>IF(ISNUMBER(K6267),EXP(K6267),"")</f>
        <v/>
      </c>
      <c r="M6267" s="18" t="inlineStr">
        <is>
          <t>every value from 0.01 to 30 in steps of 0.01</t>
        </is>
      </c>
      <c r="N6267" s="18" t="inlineStr">
        <is>
          <t>contents|small|distance_to_river_km</t>
        </is>
      </c>
    </row>
    <row r="6268">
      <c r="B6268" s="18" t="inlineStr">
        <is>
          <t>contents|small|distance_to_river_km|14.85</t>
        </is>
      </c>
      <c r="C6268" s="18" t="inlineStr">
        <is>
          <t>contents</t>
        </is>
      </c>
      <c r="D6268" s="18" t="inlineStr">
        <is>
          <t>small</t>
        </is>
      </c>
      <c r="E6268" s="18" t="inlineStr">
        <is>
          <t>distance_to_river_km</t>
        </is>
      </c>
      <c r="F6268" s="18" t="inlineStr">
        <is>
          <t>spline value</t>
        </is>
      </c>
      <c r="G6268" s="18" t="n"/>
      <c r="H6268" s="33" t="n">
        <v>14.85</v>
      </c>
      <c r="I6268" s="33" t="n"/>
      <c r="J6268" s="33" t="n"/>
      <c r="K6268" s="34" t="n">
        <v>-0.2253667591761631</v>
      </c>
      <c r="L6268" s="35">
        <f>IF(ISNUMBER(K6268),EXP(K6268),"")</f>
        <v/>
      </c>
      <c r="M6268" s="18" t="inlineStr">
        <is>
          <t>every value from 0.01 to 30 in steps of 0.01</t>
        </is>
      </c>
      <c r="N6268" s="18" t="inlineStr">
        <is>
          <t>contents|small|distance_to_river_km</t>
        </is>
      </c>
    </row>
    <row r="6269">
      <c r="B6269" s="18" t="inlineStr">
        <is>
          <t>contents|small|distance_to_river_km|14.86</t>
        </is>
      </c>
      <c r="C6269" s="18" t="inlineStr">
        <is>
          <t>contents</t>
        </is>
      </c>
      <c r="D6269" s="18" t="inlineStr">
        <is>
          <t>small</t>
        </is>
      </c>
      <c r="E6269" s="18" t="inlineStr">
        <is>
          <t>distance_to_river_km</t>
        </is>
      </c>
      <c r="F6269" s="18" t="inlineStr">
        <is>
          <t>spline value</t>
        </is>
      </c>
      <c r="G6269" s="18" t="n"/>
      <c r="H6269" s="33" t="n">
        <v>14.86</v>
      </c>
      <c r="I6269" s="33" t="n"/>
      <c r="J6269" s="33" t="n"/>
      <c r="K6269" s="34" t="n">
        <v>-0.2256610969478315</v>
      </c>
      <c r="L6269" s="35">
        <f>IF(ISNUMBER(K6269),EXP(K6269),"")</f>
        <v/>
      </c>
      <c r="M6269" s="18" t="inlineStr">
        <is>
          <t>every value from 0.01 to 30 in steps of 0.01</t>
        </is>
      </c>
      <c r="N6269" s="18" t="inlineStr">
        <is>
          <t>contents|small|distance_to_river_km</t>
        </is>
      </c>
    </row>
    <row r="6270">
      <c r="B6270" s="18" t="inlineStr">
        <is>
          <t>contents|small|distance_to_river_km|14.87</t>
        </is>
      </c>
      <c r="C6270" s="18" t="inlineStr">
        <is>
          <t>contents</t>
        </is>
      </c>
      <c r="D6270" s="18" t="inlineStr">
        <is>
          <t>small</t>
        </is>
      </c>
      <c r="E6270" s="18" t="inlineStr">
        <is>
          <t>distance_to_river_km</t>
        </is>
      </c>
      <c r="F6270" s="18" t="inlineStr">
        <is>
          <t>spline value</t>
        </is>
      </c>
      <c r="G6270" s="18" t="n"/>
      <c r="H6270" s="33" t="n">
        <v>14.87</v>
      </c>
      <c r="I6270" s="33" t="n"/>
      <c r="J6270" s="33" t="n"/>
      <c r="K6270" s="34" t="n">
        <v>-0.2259555028002661</v>
      </c>
      <c r="L6270" s="35">
        <f>IF(ISNUMBER(K6270),EXP(K6270),"")</f>
        <v/>
      </c>
      <c r="M6270" s="18" t="inlineStr">
        <is>
          <t>every value from 0.01 to 30 in steps of 0.01</t>
        </is>
      </c>
      <c r="N6270" s="18" t="inlineStr">
        <is>
          <t>contents|small|distance_to_river_km</t>
        </is>
      </c>
    </row>
    <row r="6271">
      <c r="B6271" s="18" t="inlineStr">
        <is>
          <t>contents|small|distance_to_river_km|14.88</t>
        </is>
      </c>
      <c r="C6271" s="18" t="inlineStr">
        <is>
          <t>contents</t>
        </is>
      </c>
      <c r="D6271" s="18" t="inlineStr">
        <is>
          <t>small</t>
        </is>
      </c>
      <c r="E6271" s="18" t="inlineStr">
        <is>
          <t>distance_to_river_km</t>
        </is>
      </c>
      <c r="F6271" s="18" t="inlineStr">
        <is>
          <t>spline value</t>
        </is>
      </c>
      <c r="G6271" s="18" t="n"/>
      <c r="H6271" s="33" t="n">
        <v>14.88</v>
      </c>
      <c r="I6271" s="33" t="n"/>
      <c r="J6271" s="33" t="n"/>
      <c r="K6271" s="34" t="n">
        <v>-0.2262499764586916</v>
      </c>
      <c r="L6271" s="35">
        <f>IF(ISNUMBER(K6271),EXP(K6271),"")</f>
        <v/>
      </c>
      <c r="M6271" s="18" t="inlineStr">
        <is>
          <t>every value from 0.01 to 30 in steps of 0.01</t>
        </is>
      </c>
      <c r="N6271" s="18" t="inlineStr">
        <is>
          <t>contents|small|distance_to_river_km</t>
        </is>
      </c>
    </row>
    <row r="6272">
      <c r="B6272" s="18" t="inlineStr">
        <is>
          <t>contents|small|distance_to_river_km|14.89</t>
        </is>
      </c>
      <c r="C6272" s="18" t="inlineStr">
        <is>
          <t>contents</t>
        </is>
      </c>
      <c r="D6272" s="18" t="inlineStr">
        <is>
          <t>small</t>
        </is>
      </c>
      <c r="E6272" s="18" t="inlineStr">
        <is>
          <t>distance_to_river_km</t>
        </is>
      </c>
      <c r="F6272" s="18" t="inlineStr">
        <is>
          <t>spline value</t>
        </is>
      </c>
      <c r="G6272" s="18" t="n"/>
      <c r="H6272" s="33" t="n">
        <v>14.89</v>
      </c>
      <c r="I6272" s="33" t="n"/>
      <c r="J6272" s="33" t="n"/>
      <c r="K6272" s="34" t="n">
        <v>-0.2265445176483327</v>
      </c>
      <c r="L6272" s="35">
        <f>IF(ISNUMBER(K6272),EXP(K6272),"")</f>
        <v/>
      </c>
      <c r="M6272" s="18" t="inlineStr">
        <is>
          <t>every value from 0.01 to 30 in steps of 0.01</t>
        </is>
      </c>
      <c r="N6272" s="18" t="inlineStr">
        <is>
          <t>contents|small|distance_to_river_km</t>
        </is>
      </c>
    </row>
    <row r="6273">
      <c r="B6273" s="18" t="inlineStr">
        <is>
          <t>contents|small|distance_to_river_km|14.90</t>
        </is>
      </c>
      <c r="C6273" s="18" t="inlineStr">
        <is>
          <t>contents</t>
        </is>
      </c>
      <c r="D6273" s="18" t="inlineStr">
        <is>
          <t>small</t>
        </is>
      </c>
      <c r="E6273" s="18" t="inlineStr">
        <is>
          <t>distance_to_river_km</t>
        </is>
      </c>
      <c r="F6273" s="18" t="inlineStr">
        <is>
          <t>spline value</t>
        </is>
      </c>
      <c r="G6273" s="18" t="n"/>
      <c r="H6273" s="33" t="n">
        <v>14.9</v>
      </c>
      <c r="I6273" s="33" t="n"/>
      <c r="J6273" s="33" t="n"/>
      <c r="K6273" s="34" t="n">
        <v>-0.2268391260944141</v>
      </c>
      <c r="L6273" s="35">
        <f>IF(ISNUMBER(K6273),EXP(K6273),"")</f>
        <v/>
      </c>
      <c r="M6273" s="18" t="inlineStr">
        <is>
          <t>every value from 0.01 to 30 in steps of 0.01</t>
        </is>
      </c>
      <c r="N6273" s="18" t="inlineStr">
        <is>
          <t>contents|small|distance_to_river_km</t>
        </is>
      </c>
    </row>
    <row r="6274">
      <c r="B6274" s="18" t="inlineStr">
        <is>
          <t>contents|small|distance_to_river_km|14.91</t>
        </is>
      </c>
      <c r="C6274" s="18" t="inlineStr">
        <is>
          <t>contents</t>
        </is>
      </c>
      <c r="D6274" s="18" t="inlineStr">
        <is>
          <t>small</t>
        </is>
      </c>
      <c r="E6274" s="18" t="inlineStr">
        <is>
          <t>distance_to_river_km</t>
        </is>
      </c>
      <c r="F6274" s="18" t="inlineStr">
        <is>
          <t>spline value</t>
        </is>
      </c>
      <c r="G6274" s="18" t="n"/>
      <c r="H6274" s="33" t="n">
        <v>14.91</v>
      </c>
      <c r="I6274" s="33" t="n"/>
      <c r="J6274" s="33" t="n"/>
      <c r="K6274" s="34" t="n">
        <v>-0.2271338015221607</v>
      </c>
      <c r="L6274" s="35">
        <f>IF(ISNUMBER(K6274),EXP(K6274),"")</f>
        <v/>
      </c>
      <c r="M6274" s="18" t="inlineStr">
        <is>
          <t>every value from 0.01 to 30 in steps of 0.01</t>
        </is>
      </c>
      <c r="N6274" s="18" t="inlineStr">
        <is>
          <t>contents|small|distance_to_river_km</t>
        </is>
      </c>
    </row>
    <row r="6275">
      <c r="B6275" s="18" t="inlineStr">
        <is>
          <t>contents|small|distance_to_river_km|14.92</t>
        </is>
      </c>
      <c r="C6275" s="18" t="inlineStr">
        <is>
          <t>contents</t>
        </is>
      </c>
      <c r="D6275" s="18" t="inlineStr">
        <is>
          <t>small</t>
        </is>
      </c>
      <c r="E6275" s="18" t="inlineStr">
        <is>
          <t>distance_to_river_km</t>
        </is>
      </c>
      <c r="F6275" s="18" t="inlineStr">
        <is>
          <t>spline value</t>
        </is>
      </c>
      <c r="G6275" s="18" t="n"/>
      <c r="H6275" s="33" t="n">
        <v>14.92</v>
      </c>
      <c r="I6275" s="33" t="n"/>
      <c r="J6275" s="33" t="n"/>
      <c r="K6275" s="34" t="n">
        <v>-0.2274285436567971</v>
      </c>
      <c r="L6275" s="35">
        <f>IF(ISNUMBER(K6275),EXP(K6275),"")</f>
        <v/>
      </c>
      <c r="M6275" s="18" t="inlineStr">
        <is>
          <t>every value from 0.01 to 30 in steps of 0.01</t>
        </is>
      </c>
      <c r="N6275" s="18" t="inlineStr">
        <is>
          <t>contents|small|distance_to_river_km</t>
        </is>
      </c>
    </row>
    <row r="6276">
      <c r="B6276" s="18" t="inlineStr">
        <is>
          <t>contents|small|distance_to_river_km|14.93</t>
        </is>
      </c>
      <c r="C6276" s="18" t="inlineStr">
        <is>
          <t>contents</t>
        </is>
      </c>
      <c r="D6276" s="18" t="inlineStr">
        <is>
          <t>small</t>
        </is>
      </c>
      <c r="E6276" s="18" t="inlineStr">
        <is>
          <t>distance_to_river_km</t>
        </is>
      </c>
      <c r="F6276" s="18" t="inlineStr">
        <is>
          <t>spline value</t>
        </is>
      </c>
      <c r="G6276" s="18" t="n"/>
      <c r="H6276" s="33" t="n">
        <v>14.93</v>
      </c>
      <c r="I6276" s="33" t="n"/>
      <c r="J6276" s="33" t="n"/>
      <c r="K6276" s="34" t="n">
        <v>-0.2277233522235481</v>
      </c>
      <c r="L6276" s="35">
        <f>IF(ISNUMBER(K6276),EXP(K6276),"")</f>
        <v/>
      </c>
      <c r="M6276" s="18" t="inlineStr">
        <is>
          <t>every value from 0.01 to 30 in steps of 0.01</t>
        </is>
      </c>
      <c r="N6276" s="18" t="inlineStr">
        <is>
          <t>contents|small|distance_to_river_km</t>
        </is>
      </c>
    </row>
    <row r="6277">
      <c r="B6277" s="18" t="inlineStr">
        <is>
          <t>contents|small|distance_to_river_km|14.94</t>
        </is>
      </c>
      <c r="C6277" s="18" t="inlineStr">
        <is>
          <t>contents</t>
        </is>
      </c>
      <c r="D6277" s="18" t="inlineStr">
        <is>
          <t>small</t>
        </is>
      </c>
      <c r="E6277" s="18" t="inlineStr">
        <is>
          <t>distance_to_river_km</t>
        </is>
      </c>
      <c r="F6277" s="18" t="inlineStr">
        <is>
          <t>spline value</t>
        </is>
      </c>
      <c r="G6277" s="18" t="n"/>
      <c r="H6277" s="33" t="n">
        <v>14.94</v>
      </c>
      <c r="I6277" s="33" t="n"/>
      <c r="J6277" s="33" t="n"/>
      <c r="K6277" s="34" t="n">
        <v>-0.2280182269476383</v>
      </c>
      <c r="L6277" s="35">
        <f>IF(ISNUMBER(K6277),EXP(K6277),"")</f>
        <v/>
      </c>
      <c r="M6277" s="18" t="inlineStr">
        <is>
          <t>every value from 0.01 to 30 in steps of 0.01</t>
        </is>
      </c>
      <c r="N6277" s="18" t="inlineStr">
        <is>
          <t>contents|small|distance_to_river_km</t>
        </is>
      </c>
    </row>
    <row r="6278">
      <c r="B6278" s="18" t="inlineStr">
        <is>
          <t>contents|small|distance_to_river_km|14.95</t>
        </is>
      </c>
      <c r="C6278" s="18" t="inlineStr">
        <is>
          <t>contents</t>
        </is>
      </c>
      <c r="D6278" s="18" t="inlineStr">
        <is>
          <t>small</t>
        </is>
      </c>
      <c r="E6278" s="18" t="inlineStr">
        <is>
          <t>distance_to_river_km</t>
        </is>
      </c>
      <c r="F6278" s="18" t="inlineStr">
        <is>
          <t>spline value</t>
        </is>
      </c>
      <c r="G6278" s="18" t="n"/>
      <c r="H6278" s="33" t="n">
        <v>14.95</v>
      </c>
      <c r="I6278" s="33" t="n"/>
      <c r="J6278" s="33" t="n"/>
      <c r="K6278" s="34" t="n">
        <v>-0.2283131675542926</v>
      </c>
      <c r="L6278" s="35">
        <f>IF(ISNUMBER(K6278),EXP(K6278),"")</f>
        <v/>
      </c>
      <c r="M6278" s="18" t="inlineStr">
        <is>
          <t>every value from 0.01 to 30 in steps of 0.01</t>
        </is>
      </c>
      <c r="N6278" s="18" t="inlineStr">
        <is>
          <t>contents|small|distance_to_river_km</t>
        </is>
      </c>
    </row>
    <row r="6279">
      <c r="B6279" s="18" t="inlineStr">
        <is>
          <t>contents|small|distance_to_river_km|14.96</t>
        </is>
      </c>
      <c r="C6279" s="18" t="inlineStr">
        <is>
          <t>contents</t>
        </is>
      </c>
      <c r="D6279" s="18" t="inlineStr">
        <is>
          <t>small</t>
        </is>
      </c>
      <c r="E6279" s="18" t="inlineStr">
        <is>
          <t>distance_to_river_km</t>
        </is>
      </c>
      <c r="F6279" s="18" t="inlineStr">
        <is>
          <t>spline value</t>
        </is>
      </c>
      <c r="G6279" s="18" t="n"/>
      <c r="H6279" s="33" t="n">
        <v>14.96</v>
      </c>
      <c r="I6279" s="33" t="n"/>
      <c r="J6279" s="33" t="n"/>
      <c r="K6279" s="34" t="n">
        <v>-0.2286081737687356</v>
      </c>
      <c r="L6279" s="35">
        <f>IF(ISNUMBER(K6279),EXP(K6279),"")</f>
        <v/>
      </c>
      <c r="M6279" s="18" t="inlineStr">
        <is>
          <t>every value from 0.01 to 30 in steps of 0.01</t>
        </is>
      </c>
      <c r="N6279" s="18" t="inlineStr">
        <is>
          <t>contents|small|distance_to_river_km</t>
        </is>
      </c>
    </row>
    <row r="6280">
      <c r="B6280" s="18" t="inlineStr">
        <is>
          <t>contents|small|distance_to_river_km|14.97</t>
        </is>
      </c>
      <c r="C6280" s="18" t="inlineStr">
        <is>
          <t>contents</t>
        </is>
      </c>
      <c r="D6280" s="18" t="inlineStr">
        <is>
          <t>small</t>
        </is>
      </c>
      <c r="E6280" s="18" t="inlineStr">
        <is>
          <t>distance_to_river_km</t>
        </is>
      </c>
      <c r="F6280" s="18" t="inlineStr">
        <is>
          <t>spline value</t>
        </is>
      </c>
      <c r="G6280" s="18" t="n"/>
      <c r="H6280" s="33" t="n">
        <v>14.97</v>
      </c>
      <c r="I6280" s="33" t="n"/>
      <c r="J6280" s="33" t="n"/>
      <c r="K6280" s="34" t="n">
        <v>-0.2289032453161921</v>
      </c>
      <c r="L6280" s="35">
        <f>IF(ISNUMBER(K6280),EXP(K6280),"")</f>
        <v/>
      </c>
      <c r="M6280" s="18" t="inlineStr">
        <is>
          <t>every value from 0.01 to 30 in steps of 0.01</t>
        </is>
      </c>
      <c r="N6280" s="18" t="inlineStr">
        <is>
          <t>contents|small|distance_to_river_km</t>
        </is>
      </c>
    </row>
    <row r="6281">
      <c r="B6281" s="18" t="inlineStr">
        <is>
          <t>contents|small|distance_to_river_km|14.98</t>
        </is>
      </c>
      <c r="C6281" s="18" t="inlineStr">
        <is>
          <t>contents</t>
        </is>
      </c>
      <c r="D6281" s="18" t="inlineStr">
        <is>
          <t>small</t>
        </is>
      </c>
      <c r="E6281" s="18" t="inlineStr">
        <is>
          <t>distance_to_river_km</t>
        </is>
      </c>
      <c r="F6281" s="18" t="inlineStr">
        <is>
          <t>spline value</t>
        </is>
      </c>
      <c r="G6281" s="18" t="n"/>
      <c r="H6281" s="33" t="n">
        <v>14.98</v>
      </c>
      <c r="I6281" s="33" t="n"/>
      <c r="J6281" s="33" t="n"/>
      <c r="K6281" s="34" t="n">
        <v>-0.2291983819218868</v>
      </c>
      <c r="L6281" s="35">
        <f>IF(ISNUMBER(K6281),EXP(K6281),"")</f>
        <v/>
      </c>
      <c r="M6281" s="18" t="inlineStr">
        <is>
          <t>every value from 0.01 to 30 in steps of 0.01</t>
        </is>
      </c>
      <c r="N6281" s="18" t="inlineStr">
        <is>
          <t>contents|small|distance_to_river_km</t>
        </is>
      </c>
    </row>
    <row r="6282">
      <c r="B6282" s="18" t="inlineStr">
        <is>
          <t>contents|small|distance_to_river_km|14.99</t>
        </is>
      </c>
      <c r="C6282" s="18" t="inlineStr">
        <is>
          <t>contents</t>
        </is>
      </c>
      <c r="D6282" s="18" t="inlineStr">
        <is>
          <t>small</t>
        </is>
      </c>
      <c r="E6282" s="18" t="inlineStr">
        <is>
          <t>distance_to_river_km</t>
        </is>
      </c>
      <c r="F6282" s="18" t="inlineStr">
        <is>
          <t>spline value</t>
        </is>
      </c>
      <c r="G6282" s="18" t="n"/>
      <c r="H6282" s="33" t="n">
        <v>14.99</v>
      </c>
      <c r="I6282" s="33" t="n"/>
      <c r="J6282" s="33" t="n"/>
      <c r="K6282" s="34" t="n">
        <v>-0.2294935833110445</v>
      </c>
      <c r="L6282" s="35">
        <f>IF(ISNUMBER(K6282),EXP(K6282),"")</f>
        <v/>
      </c>
      <c r="M6282" s="18" t="inlineStr">
        <is>
          <t>every value from 0.01 to 30 in steps of 0.01</t>
        </is>
      </c>
      <c r="N6282" s="18" t="inlineStr">
        <is>
          <t>contents|small|distance_to_river_km</t>
        </is>
      </c>
    </row>
    <row r="6283">
      <c r="B6283" s="18" t="inlineStr">
        <is>
          <t>contents|small|distance_to_river_km|15.00</t>
        </is>
      </c>
      <c r="C6283" s="18" t="inlineStr">
        <is>
          <t>contents</t>
        </is>
      </c>
      <c r="D6283" s="18" t="inlineStr">
        <is>
          <t>small</t>
        </is>
      </c>
      <c r="E6283" s="18" t="inlineStr">
        <is>
          <t>distance_to_river_km</t>
        </is>
      </c>
      <c r="F6283" s="18" t="inlineStr">
        <is>
          <t>spline value</t>
        </is>
      </c>
      <c r="G6283" s="18" t="n"/>
      <c r="H6283" s="33" t="n">
        <v>15</v>
      </c>
      <c r="I6283" s="33" t="n"/>
      <c r="J6283" s="33" t="n"/>
      <c r="K6283" s="34" t="n">
        <v>-0.2297888492088898</v>
      </c>
      <c r="L6283" s="35">
        <f>IF(ISNUMBER(K6283),EXP(K6283),"")</f>
        <v/>
      </c>
      <c r="M6283" s="18" t="inlineStr">
        <is>
          <t>every value from 0.01 to 30 in steps of 0.01</t>
        </is>
      </c>
      <c r="N6283" s="18" t="inlineStr">
        <is>
          <t>contents|small|distance_to_river_km</t>
        </is>
      </c>
    </row>
    <row r="6284">
      <c r="B6284" s="18" t="inlineStr">
        <is>
          <t>contents|small|distance_to_river_km|15.01</t>
        </is>
      </c>
      <c r="C6284" s="18" t="inlineStr">
        <is>
          <t>contents</t>
        </is>
      </c>
      <c r="D6284" s="18" t="inlineStr">
        <is>
          <t>small</t>
        </is>
      </c>
      <c r="E6284" s="18" t="inlineStr">
        <is>
          <t>distance_to_river_km</t>
        </is>
      </c>
      <c r="F6284" s="18" t="inlineStr">
        <is>
          <t>spline value</t>
        </is>
      </c>
      <c r="G6284" s="18" t="n"/>
      <c r="H6284" s="33" t="n">
        <v>15.01</v>
      </c>
      <c r="I6284" s="33" t="n"/>
      <c r="J6284" s="33" t="n"/>
      <c r="K6284" s="34" t="n">
        <v>-0.2300841793406476</v>
      </c>
      <c r="L6284" s="35">
        <f>IF(ISNUMBER(K6284),EXP(K6284),"")</f>
        <v/>
      </c>
      <c r="M6284" s="18" t="inlineStr">
        <is>
          <t>every value from 0.01 to 30 in steps of 0.01</t>
        </is>
      </c>
      <c r="N6284" s="18" t="inlineStr">
        <is>
          <t>contents|small|distance_to_river_km</t>
        </is>
      </c>
    </row>
    <row r="6285">
      <c r="B6285" s="18" t="inlineStr">
        <is>
          <t>contents|small|distance_to_river_km|15.02</t>
        </is>
      </c>
      <c r="C6285" s="18" t="inlineStr">
        <is>
          <t>contents</t>
        </is>
      </c>
      <c r="D6285" s="18" t="inlineStr">
        <is>
          <t>small</t>
        </is>
      </c>
      <c r="E6285" s="18" t="inlineStr">
        <is>
          <t>distance_to_river_km</t>
        </is>
      </c>
      <c r="F6285" s="18" t="inlineStr">
        <is>
          <t>spline value</t>
        </is>
      </c>
      <c r="G6285" s="18" t="n"/>
      <c r="H6285" s="33" t="n">
        <v>15.02</v>
      </c>
      <c r="I6285" s="33" t="n"/>
      <c r="J6285" s="33" t="n"/>
      <c r="K6285" s="34" t="n">
        <v>-0.2303795734315425</v>
      </c>
      <c r="L6285" s="35">
        <f>IF(ISNUMBER(K6285),EXP(K6285),"")</f>
        <v/>
      </c>
      <c r="M6285" s="18" t="inlineStr">
        <is>
          <t>every value from 0.01 to 30 in steps of 0.01</t>
        </is>
      </c>
      <c r="N6285" s="18" t="inlineStr">
        <is>
          <t>contents|small|distance_to_river_km</t>
        </is>
      </c>
    </row>
    <row r="6286">
      <c r="B6286" s="18" t="inlineStr">
        <is>
          <t>contents|small|distance_to_river_km|15.03</t>
        </is>
      </c>
      <c r="C6286" s="18" t="inlineStr">
        <is>
          <t>contents</t>
        </is>
      </c>
      <c r="D6286" s="18" t="inlineStr">
        <is>
          <t>small</t>
        </is>
      </c>
      <c r="E6286" s="18" t="inlineStr">
        <is>
          <t>distance_to_river_km</t>
        </is>
      </c>
      <c r="F6286" s="18" t="inlineStr">
        <is>
          <t>spline value</t>
        </is>
      </c>
      <c r="G6286" s="18" t="n"/>
      <c r="H6286" s="33" t="n">
        <v>15.03</v>
      </c>
      <c r="I6286" s="33" t="n"/>
      <c r="J6286" s="33" t="n"/>
      <c r="K6286" s="34" t="n">
        <v>-0.2306750312067993</v>
      </c>
      <c r="L6286" s="35">
        <f>IF(ISNUMBER(K6286),EXP(K6286),"")</f>
        <v/>
      </c>
      <c r="M6286" s="18" t="inlineStr">
        <is>
          <t>every value from 0.01 to 30 in steps of 0.01</t>
        </is>
      </c>
      <c r="N6286" s="18" t="inlineStr">
        <is>
          <t>contents|small|distance_to_river_km</t>
        </is>
      </c>
    </row>
    <row r="6287">
      <c r="B6287" s="18" t="inlineStr">
        <is>
          <t>contents|small|distance_to_river_km|15.04</t>
        </is>
      </c>
      <c r="C6287" s="18" t="inlineStr">
        <is>
          <t>contents</t>
        </is>
      </c>
      <c r="D6287" s="18" t="inlineStr">
        <is>
          <t>small</t>
        </is>
      </c>
      <c r="E6287" s="18" t="inlineStr">
        <is>
          <t>distance_to_river_km</t>
        </is>
      </c>
      <c r="F6287" s="18" t="inlineStr">
        <is>
          <t>spline value</t>
        </is>
      </c>
      <c r="G6287" s="18" t="n"/>
      <c r="H6287" s="33" t="n">
        <v>15.04</v>
      </c>
      <c r="I6287" s="33" t="n"/>
      <c r="J6287" s="33" t="n"/>
      <c r="K6287" s="34" t="n">
        <v>-0.2309705523916427</v>
      </c>
      <c r="L6287" s="35">
        <f>IF(ISNUMBER(K6287),EXP(K6287),"")</f>
        <v/>
      </c>
      <c r="M6287" s="18" t="inlineStr">
        <is>
          <t>every value from 0.01 to 30 in steps of 0.01</t>
        </is>
      </c>
      <c r="N6287" s="18" t="inlineStr">
        <is>
          <t>contents|small|distance_to_river_km</t>
        </is>
      </c>
    </row>
    <row r="6288">
      <c r="B6288" s="18" t="inlineStr">
        <is>
          <t>contents|small|distance_to_river_km|15.05</t>
        </is>
      </c>
      <c r="C6288" s="18" t="inlineStr">
        <is>
          <t>contents</t>
        </is>
      </c>
      <c r="D6288" s="18" t="inlineStr">
        <is>
          <t>small</t>
        </is>
      </c>
      <c r="E6288" s="18" t="inlineStr">
        <is>
          <t>distance_to_river_km</t>
        </is>
      </c>
      <c r="F6288" s="18" t="inlineStr">
        <is>
          <t>spline value</t>
        </is>
      </c>
      <c r="G6288" s="18" t="n"/>
      <c r="H6288" s="33" t="n">
        <v>15.05</v>
      </c>
      <c r="I6288" s="33" t="n"/>
      <c r="J6288" s="33" t="n"/>
      <c r="K6288" s="34" t="n">
        <v>-0.2312661367112975</v>
      </c>
      <c r="L6288" s="35">
        <f>IF(ISNUMBER(K6288),EXP(K6288),"")</f>
        <v/>
      </c>
      <c r="M6288" s="18" t="inlineStr">
        <is>
          <t>every value from 0.01 to 30 in steps of 0.01</t>
        </is>
      </c>
      <c r="N6288" s="18" t="inlineStr">
        <is>
          <t>contents|small|distance_to_river_km</t>
        </is>
      </c>
    </row>
    <row r="6289">
      <c r="B6289" s="18" t="inlineStr">
        <is>
          <t>contents|small|distance_to_river_km|15.06</t>
        </is>
      </c>
      <c r="C6289" s="18" t="inlineStr">
        <is>
          <t>contents</t>
        </is>
      </c>
      <c r="D6289" s="18" t="inlineStr">
        <is>
          <t>small</t>
        </is>
      </c>
      <c r="E6289" s="18" t="inlineStr">
        <is>
          <t>distance_to_river_km</t>
        </is>
      </c>
      <c r="F6289" s="18" t="inlineStr">
        <is>
          <t>spline value</t>
        </is>
      </c>
      <c r="G6289" s="18" t="n"/>
      <c r="H6289" s="33" t="n">
        <v>15.06</v>
      </c>
      <c r="I6289" s="33" t="n"/>
      <c r="J6289" s="33" t="n"/>
      <c r="K6289" s="34" t="n">
        <v>-0.2315617838909883</v>
      </c>
      <c r="L6289" s="35">
        <f>IF(ISNUMBER(K6289),EXP(K6289),"")</f>
        <v/>
      </c>
      <c r="M6289" s="18" t="inlineStr">
        <is>
          <t>every value from 0.01 to 30 in steps of 0.01</t>
        </is>
      </c>
      <c r="N6289" s="18" t="inlineStr">
        <is>
          <t>contents|small|distance_to_river_km</t>
        </is>
      </c>
    </row>
    <row r="6290">
      <c r="B6290" s="18" t="inlineStr">
        <is>
          <t>contents|small|distance_to_river_km|15.07</t>
        </is>
      </c>
      <c r="C6290" s="18" t="inlineStr">
        <is>
          <t>contents</t>
        </is>
      </c>
      <c r="D6290" s="18" t="inlineStr">
        <is>
          <t>small</t>
        </is>
      </c>
      <c r="E6290" s="18" t="inlineStr">
        <is>
          <t>distance_to_river_km</t>
        </is>
      </c>
      <c r="F6290" s="18" t="inlineStr">
        <is>
          <t>spline value</t>
        </is>
      </c>
      <c r="G6290" s="18" t="n"/>
      <c r="H6290" s="33" t="n">
        <v>15.07</v>
      </c>
      <c r="I6290" s="33" t="n"/>
      <c r="J6290" s="33" t="n"/>
      <c r="K6290" s="34" t="n">
        <v>-0.2318574936559399</v>
      </c>
      <c r="L6290" s="35">
        <f>IF(ISNUMBER(K6290),EXP(K6290),"")</f>
        <v/>
      </c>
      <c r="M6290" s="18" t="inlineStr">
        <is>
          <t>every value from 0.01 to 30 in steps of 0.01</t>
        </is>
      </c>
      <c r="N6290" s="18" t="inlineStr">
        <is>
          <t>contents|small|distance_to_river_km</t>
        </is>
      </c>
    </row>
    <row r="6291">
      <c r="B6291" s="18" t="inlineStr">
        <is>
          <t>contents|small|distance_to_river_km|15.08</t>
        </is>
      </c>
      <c r="C6291" s="18" t="inlineStr">
        <is>
          <t>contents</t>
        </is>
      </c>
      <c r="D6291" s="18" t="inlineStr">
        <is>
          <t>small</t>
        </is>
      </c>
      <c r="E6291" s="18" t="inlineStr">
        <is>
          <t>distance_to_river_km</t>
        </is>
      </c>
      <c r="F6291" s="18" t="inlineStr">
        <is>
          <t>spline value</t>
        </is>
      </c>
      <c r="G6291" s="18" t="n"/>
      <c r="H6291" s="33" t="n">
        <v>15.08</v>
      </c>
      <c r="I6291" s="33" t="n"/>
      <c r="J6291" s="33" t="n"/>
      <c r="K6291" s="34" t="n">
        <v>-0.232153265731377</v>
      </c>
      <c r="L6291" s="35">
        <f>IF(ISNUMBER(K6291),EXP(K6291),"")</f>
        <v/>
      </c>
      <c r="M6291" s="18" t="inlineStr">
        <is>
          <t>every value from 0.01 to 30 in steps of 0.01</t>
        </is>
      </c>
      <c r="N6291" s="18" t="inlineStr">
        <is>
          <t>contents|small|distance_to_river_km</t>
        </is>
      </c>
    </row>
    <row r="6292">
      <c r="B6292" s="18" t="inlineStr">
        <is>
          <t>contents|small|distance_to_river_km|15.09</t>
        </is>
      </c>
      <c r="C6292" s="18" t="inlineStr">
        <is>
          <t>contents</t>
        </is>
      </c>
      <c r="D6292" s="18" t="inlineStr">
        <is>
          <t>small</t>
        </is>
      </c>
      <c r="E6292" s="18" t="inlineStr">
        <is>
          <t>distance_to_river_km</t>
        </is>
      </c>
      <c r="F6292" s="18" t="inlineStr">
        <is>
          <t>spline value</t>
        </is>
      </c>
      <c r="G6292" s="18" t="n"/>
      <c r="H6292" s="33" t="n">
        <v>15.09</v>
      </c>
      <c r="I6292" s="33" t="n"/>
      <c r="J6292" s="33" t="n"/>
      <c r="K6292" s="34" t="n">
        <v>-0.2324490998425245</v>
      </c>
      <c r="L6292" s="35">
        <f>IF(ISNUMBER(K6292),EXP(K6292),"")</f>
        <v/>
      </c>
      <c r="M6292" s="18" t="inlineStr">
        <is>
          <t>every value from 0.01 to 30 in steps of 0.01</t>
        </is>
      </c>
      <c r="N6292" s="18" t="inlineStr">
        <is>
          <t>contents|small|distance_to_river_km</t>
        </is>
      </c>
    </row>
    <row r="6293">
      <c r="B6293" s="18" t="inlineStr">
        <is>
          <t>contents|small|distance_to_river_km|15.10</t>
        </is>
      </c>
      <c r="C6293" s="18" t="inlineStr">
        <is>
          <t>contents</t>
        </is>
      </c>
      <c r="D6293" s="18" t="inlineStr">
        <is>
          <t>small</t>
        </is>
      </c>
      <c r="E6293" s="18" t="inlineStr">
        <is>
          <t>distance_to_river_km</t>
        </is>
      </c>
      <c r="F6293" s="18" t="inlineStr">
        <is>
          <t>spline value</t>
        </is>
      </c>
      <c r="G6293" s="18" t="n"/>
      <c r="H6293" s="33" t="n">
        <v>15.1</v>
      </c>
      <c r="I6293" s="33" t="n"/>
      <c r="J6293" s="33" t="n"/>
      <c r="K6293" s="34" t="n">
        <v>-0.2327449957146069</v>
      </c>
      <c r="L6293" s="35">
        <f>IF(ISNUMBER(K6293),EXP(K6293),"")</f>
        <v/>
      </c>
      <c r="M6293" s="18" t="inlineStr">
        <is>
          <t>every value from 0.01 to 30 in steps of 0.01</t>
        </is>
      </c>
      <c r="N6293" s="18" t="inlineStr">
        <is>
          <t>contents|small|distance_to_river_km</t>
        </is>
      </c>
    </row>
    <row r="6294">
      <c r="B6294" s="18" t="inlineStr">
        <is>
          <t>contents|small|distance_to_river_km|15.11</t>
        </is>
      </c>
      <c r="C6294" s="18" t="inlineStr">
        <is>
          <t>contents</t>
        </is>
      </c>
      <c r="D6294" s="18" t="inlineStr">
        <is>
          <t>small</t>
        </is>
      </c>
      <c r="E6294" s="18" t="inlineStr">
        <is>
          <t>distance_to_river_km</t>
        </is>
      </c>
      <c r="F6294" s="18" t="inlineStr">
        <is>
          <t>spline value</t>
        </is>
      </c>
      <c r="G6294" s="18" t="n"/>
      <c r="H6294" s="33" t="n">
        <v>15.11</v>
      </c>
      <c r="I6294" s="33" t="n"/>
      <c r="J6294" s="33" t="n"/>
      <c r="K6294" s="34" t="n">
        <v>-0.2330409530728489</v>
      </c>
      <c r="L6294" s="35">
        <f>IF(ISNUMBER(K6294),EXP(K6294),"")</f>
        <v/>
      </c>
      <c r="M6294" s="18" t="inlineStr">
        <is>
          <t>every value from 0.01 to 30 in steps of 0.01</t>
        </is>
      </c>
      <c r="N6294" s="18" t="inlineStr">
        <is>
          <t>contents|small|distance_to_river_km</t>
        </is>
      </c>
    </row>
    <row r="6295">
      <c r="B6295" s="18" t="inlineStr">
        <is>
          <t>contents|small|distance_to_river_km|15.12</t>
        </is>
      </c>
      <c r="C6295" s="18" t="inlineStr">
        <is>
          <t>contents</t>
        </is>
      </c>
      <c r="D6295" s="18" t="inlineStr">
        <is>
          <t>small</t>
        </is>
      </c>
      <c r="E6295" s="18" t="inlineStr">
        <is>
          <t>distance_to_river_km</t>
        </is>
      </c>
      <c r="F6295" s="18" t="inlineStr">
        <is>
          <t>spline value</t>
        </is>
      </c>
      <c r="G6295" s="18" t="n"/>
      <c r="H6295" s="33" t="n">
        <v>15.12</v>
      </c>
      <c r="I6295" s="33" t="n"/>
      <c r="J6295" s="33" t="n"/>
      <c r="K6295" s="34" t="n">
        <v>-0.2333369716424755</v>
      </c>
      <c r="L6295" s="35">
        <f>IF(ISNUMBER(K6295),EXP(K6295),"")</f>
        <v/>
      </c>
      <c r="M6295" s="18" t="inlineStr">
        <is>
          <t>every value from 0.01 to 30 in steps of 0.01</t>
        </is>
      </c>
      <c r="N6295" s="18" t="inlineStr">
        <is>
          <t>contents|small|distance_to_river_km</t>
        </is>
      </c>
    </row>
    <row r="6296">
      <c r="B6296" s="18" t="inlineStr">
        <is>
          <t>contents|small|distance_to_river_km|15.13</t>
        </is>
      </c>
      <c r="C6296" s="18" t="inlineStr">
        <is>
          <t>contents</t>
        </is>
      </c>
      <c r="D6296" s="18" t="inlineStr">
        <is>
          <t>small</t>
        </is>
      </c>
      <c r="E6296" s="18" t="inlineStr">
        <is>
          <t>distance_to_river_km</t>
        </is>
      </c>
      <c r="F6296" s="18" t="inlineStr">
        <is>
          <t>spline value</t>
        </is>
      </c>
      <c r="G6296" s="18" t="n"/>
      <c r="H6296" s="33" t="n">
        <v>15.13</v>
      </c>
      <c r="I6296" s="33" t="n"/>
      <c r="J6296" s="33" t="n"/>
      <c r="K6296" s="34" t="n">
        <v>-0.2336330511487114</v>
      </c>
      <c r="L6296" s="35">
        <f>IF(ISNUMBER(K6296),EXP(K6296),"")</f>
        <v/>
      </c>
      <c r="M6296" s="18" t="inlineStr">
        <is>
          <t>every value from 0.01 to 30 in steps of 0.01</t>
        </is>
      </c>
      <c r="N6296" s="18" t="inlineStr">
        <is>
          <t>contents|small|distance_to_river_km</t>
        </is>
      </c>
    </row>
    <row r="6297">
      <c r="B6297" s="18" t="inlineStr">
        <is>
          <t>contents|small|distance_to_river_km|15.14</t>
        </is>
      </c>
      <c r="C6297" s="18" t="inlineStr">
        <is>
          <t>contents</t>
        </is>
      </c>
      <c r="D6297" s="18" t="inlineStr">
        <is>
          <t>small</t>
        </is>
      </c>
      <c r="E6297" s="18" t="inlineStr">
        <is>
          <t>distance_to_river_km</t>
        </is>
      </c>
      <c r="F6297" s="18" t="inlineStr">
        <is>
          <t>spline value</t>
        </is>
      </c>
      <c r="G6297" s="18" t="n"/>
      <c r="H6297" s="33" t="n">
        <v>15.14</v>
      </c>
      <c r="I6297" s="33" t="n"/>
      <c r="J6297" s="33" t="n"/>
      <c r="K6297" s="34" t="n">
        <v>-0.2339291913167811</v>
      </c>
      <c r="L6297" s="35">
        <f>IF(ISNUMBER(K6297),EXP(K6297),"")</f>
        <v/>
      </c>
      <c r="M6297" s="18" t="inlineStr">
        <is>
          <t>every value from 0.01 to 30 in steps of 0.01</t>
        </is>
      </c>
      <c r="N6297" s="18" t="inlineStr">
        <is>
          <t>contents|small|distance_to_river_km</t>
        </is>
      </c>
    </row>
    <row r="6298">
      <c r="B6298" s="18" t="inlineStr">
        <is>
          <t>contents|small|distance_to_river_km|15.15</t>
        </is>
      </c>
      <c r="C6298" s="18" t="inlineStr">
        <is>
          <t>contents</t>
        </is>
      </c>
      <c r="D6298" s="18" t="inlineStr">
        <is>
          <t>small</t>
        </is>
      </c>
      <c r="E6298" s="18" t="inlineStr">
        <is>
          <t>distance_to_river_km</t>
        </is>
      </c>
      <c r="F6298" s="18" t="inlineStr">
        <is>
          <t>spline value</t>
        </is>
      </c>
      <c r="G6298" s="18" t="n"/>
      <c r="H6298" s="33" t="n">
        <v>15.15</v>
      </c>
      <c r="I6298" s="33" t="n"/>
      <c r="J6298" s="33" t="n"/>
      <c r="K6298" s="34" t="n">
        <v>-0.2342253918719095</v>
      </c>
      <c r="L6298" s="35">
        <f>IF(ISNUMBER(K6298),EXP(K6298),"")</f>
        <v/>
      </c>
      <c r="M6298" s="18" t="inlineStr">
        <is>
          <t>every value from 0.01 to 30 in steps of 0.01</t>
        </is>
      </c>
      <c r="N6298" s="18" t="inlineStr">
        <is>
          <t>contents|small|distance_to_river_km</t>
        </is>
      </c>
    </row>
    <row r="6299">
      <c r="B6299" s="18" t="inlineStr">
        <is>
          <t>contents|small|distance_to_river_km|15.16</t>
        </is>
      </c>
      <c r="C6299" s="18" t="inlineStr">
        <is>
          <t>contents</t>
        </is>
      </c>
      <c r="D6299" s="18" t="inlineStr">
        <is>
          <t>small</t>
        </is>
      </c>
      <c r="E6299" s="18" t="inlineStr">
        <is>
          <t>distance_to_river_km</t>
        </is>
      </c>
      <c r="F6299" s="18" t="inlineStr">
        <is>
          <t>spline value</t>
        </is>
      </c>
      <c r="G6299" s="18" t="n"/>
      <c r="H6299" s="33" t="n">
        <v>15.16</v>
      </c>
      <c r="I6299" s="33" t="n"/>
      <c r="J6299" s="33" t="n"/>
      <c r="K6299" s="34" t="n">
        <v>-0.2345216525393213</v>
      </c>
      <c r="L6299" s="35">
        <f>IF(ISNUMBER(K6299),EXP(K6299),"")</f>
        <v/>
      </c>
      <c r="M6299" s="18" t="inlineStr">
        <is>
          <t>every value from 0.01 to 30 in steps of 0.01</t>
        </is>
      </c>
      <c r="N6299" s="18" t="inlineStr">
        <is>
          <t>contents|small|distance_to_river_km</t>
        </is>
      </c>
    </row>
    <row r="6300">
      <c r="B6300" s="18" t="inlineStr">
        <is>
          <t>contents|small|distance_to_river_km|15.17</t>
        </is>
      </c>
      <c r="C6300" s="18" t="inlineStr">
        <is>
          <t>contents</t>
        </is>
      </c>
      <c r="D6300" s="18" t="inlineStr">
        <is>
          <t>small</t>
        </is>
      </c>
      <c r="E6300" s="18" t="inlineStr">
        <is>
          <t>distance_to_river_km</t>
        </is>
      </c>
      <c r="F6300" s="18" t="inlineStr">
        <is>
          <t>spline value</t>
        </is>
      </c>
      <c r="G6300" s="18" t="n"/>
      <c r="H6300" s="33" t="n">
        <v>15.17</v>
      </c>
      <c r="I6300" s="33" t="n"/>
      <c r="J6300" s="33" t="n"/>
      <c r="K6300" s="34" t="n">
        <v>-0.2348179730442412</v>
      </c>
      <c r="L6300" s="35">
        <f>IF(ISNUMBER(K6300),EXP(K6300),"")</f>
        <v/>
      </c>
      <c r="M6300" s="18" t="inlineStr">
        <is>
          <t>every value from 0.01 to 30 in steps of 0.01</t>
        </is>
      </c>
      <c r="N6300" s="18" t="inlineStr">
        <is>
          <t>contents|small|distance_to_river_km</t>
        </is>
      </c>
    </row>
    <row r="6301">
      <c r="B6301" s="18" t="inlineStr">
        <is>
          <t>contents|small|distance_to_river_km|15.18</t>
        </is>
      </c>
      <c r="C6301" s="18" t="inlineStr">
        <is>
          <t>contents</t>
        </is>
      </c>
      <c r="D6301" s="18" t="inlineStr">
        <is>
          <t>small</t>
        </is>
      </c>
      <c r="E6301" s="18" t="inlineStr">
        <is>
          <t>distance_to_river_km</t>
        </is>
      </c>
      <c r="F6301" s="18" t="inlineStr">
        <is>
          <t>spline value</t>
        </is>
      </c>
      <c r="G6301" s="18" t="n"/>
      <c r="H6301" s="33" t="n">
        <v>15.18</v>
      </c>
      <c r="I6301" s="33" t="n"/>
      <c r="J6301" s="33" t="n"/>
      <c r="K6301" s="34" t="n">
        <v>-0.2351143531118939</v>
      </c>
      <c r="L6301" s="35">
        <f>IF(ISNUMBER(K6301),EXP(K6301),"")</f>
        <v/>
      </c>
      <c r="M6301" s="18" t="inlineStr">
        <is>
          <t>every value from 0.01 to 30 in steps of 0.01</t>
        </is>
      </c>
      <c r="N6301" s="18" t="inlineStr">
        <is>
          <t>contents|small|distance_to_river_km</t>
        </is>
      </c>
    </row>
    <row r="6302">
      <c r="B6302" s="18" t="inlineStr">
        <is>
          <t>contents|small|distance_to_river_km|15.19</t>
        </is>
      </c>
      <c r="C6302" s="18" t="inlineStr">
        <is>
          <t>contents</t>
        </is>
      </c>
      <c r="D6302" s="18" t="inlineStr">
        <is>
          <t>small</t>
        </is>
      </c>
      <c r="E6302" s="18" t="inlineStr">
        <is>
          <t>distance_to_river_km</t>
        </is>
      </c>
      <c r="F6302" s="18" t="inlineStr">
        <is>
          <t>spline value</t>
        </is>
      </c>
      <c r="G6302" s="18" t="n"/>
      <c r="H6302" s="33" t="n">
        <v>15.19</v>
      </c>
      <c r="I6302" s="33" t="n"/>
      <c r="J6302" s="33" t="n"/>
      <c r="K6302" s="34" t="n">
        <v>-0.2354107924675043</v>
      </c>
      <c r="L6302" s="35">
        <f>IF(ISNUMBER(K6302),EXP(K6302),"")</f>
        <v/>
      </c>
      <c r="M6302" s="18" t="inlineStr">
        <is>
          <t>every value from 0.01 to 30 in steps of 0.01</t>
        </is>
      </c>
      <c r="N6302" s="18" t="inlineStr">
        <is>
          <t>contents|small|distance_to_river_km</t>
        </is>
      </c>
    </row>
    <row r="6303">
      <c r="B6303" s="18" t="inlineStr">
        <is>
          <t>contents|small|distance_to_river_km|15.20</t>
        </is>
      </c>
      <c r="C6303" s="18" t="inlineStr">
        <is>
          <t>contents</t>
        </is>
      </c>
      <c r="D6303" s="18" t="inlineStr">
        <is>
          <t>small</t>
        </is>
      </c>
      <c r="E6303" s="18" t="inlineStr">
        <is>
          <t>distance_to_river_km</t>
        </is>
      </c>
      <c r="F6303" s="18" t="inlineStr">
        <is>
          <t>spline value</t>
        </is>
      </c>
      <c r="G6303" s="18" t="n"/>
      <c r="H6303" s="33" t="n">
        <v>15.2</v>
      </c>
      <c r="I6303" s="33" t="n"/>
      <c r="J6303" s="33" t="n"/>
      <c r="K6303" s="34" t="n">
        <v>-0.2357072908362969</v>
      </c>
      <c r="L6303" s="35">
        <f>IF(ISNUMBER(K6303),EXP(K6303),"")</f>
        <v/>
      </c>
      <c r="M6303" s="18" t="inlineStr">
        <is>
          <t>every value from 0.01 to 30 in steps of 0.01</t>
        </is>
      </c>
      <c r="N6303" s="18" t="inlineStr">
        <is>
          <t>contents|small|distance_to_river_km</t>
        </is>
      </c>
    </row>
    <row r="6304">
      <c r="B6304" s="18" t="inlineStr">
        <is>
          <t>contents|small|distance_to_river_km|15.21</t>
        </is>
      </c>
      <c r="C6304" s="18" t="inlineStr">
        <is>
          <t>contents</t>
        </is>
      </c>
      <c r="D6304" s="18" t="inlineStr">
        <is>
          <t>small</t>
        </is>
      </c>
      <c r="E6304" s="18" t="inlineStr">
        <is>
          <t>distance_to_river_km</t>
        </is>
      </c>
      <c r="F6304" s="18" t="inlineStr">
        <is>
          <t>spline value</t>
        </is>
      </c>
      <c r="G6304" s="18" t="n"/>
      <c r="H6304" s="33" t="n">
        <v>15.21</v>
      </c>
      <c r="I6304" s="33" t="n"/>
      <c r="J6304" s="33" t="n"/>
      <c r="K6304" s="34" t="n">
        <v>-0.2360038479434966</v>
      </c>
      <c r="L6304" s="35">
        <f>IF(ISNUMBER(K6304),EXP(K6304),"")</f>
        <v/>
      </c>
      <c r="M6304" s="18" t="inlineStr">
        <is>
          <t>every value from 0.01 to 30 in steps of 0.01</t>
        </is>
      </c>
      <c r="N6304" s="18" t="inlineStr">
        <is>
          <t>contents|small|distance_to_river_km</t>
        </is>
      </c>
    </row>
    <row r="6305">
      <c r="B6305" s="18" t="inlineStr">
        <is>
          <t>contents|small|distance_to_river_km|15.22</t>
        </is>
      </c>
      <c r="C6305" s="18" t="inlineStr">
        <is>
          <t>contents</t>
        </is>
      </c>
      <c r="D6305" s="18" t="inlineStr">
        <is>
          <t>small</t>
        </is>
      </c>
      <c r="E6305" s="18" t="inlineStr">
        <is>
          <t>distance_to_river_km</t>
        </is>
      </c>
      <c r="F6305" s="18" t="inlineStr">
        <is>
          <t>spline value</t>
        </is>
      </c>
      <c r="G6305" s="18" t="n"/>
      <c r="H6305" s="33" t="n">
        <v>15.22</v>
      </c>
      <c r="I6305" s="33" t="n"/>
      <c r="J6305" s="33" t="n"/>
      <c r="K6305" s="34" t="n">
        <v>-0.2363004635143281</v>
      </c>
      <c r="L6305" s="35">
        <f>IF(ISNUMBER(K6305),EXP(K6305),"")</f>
        <v/>
      </c>
      <c r="M6305" s="18" t="inlineStr">
        <is>
          <t>every value from 0.01 to 30 in steps of 0.01</t>
        </is>
      </c>
      <c r="N6305" s="18" t="inlineStr">
        <is>
          <t>contents|small|distance_to_river_km</t>
        </is>
      </c>
    </row>
    <row r="6306">
      <c r="B6306" s="18" t="inlineStr">
        <is>
          <t>contents|small|distance_to_river_km|15.23</t>
        </is>
      </c>
      <c r="C6306" s="18" t="inlineStr">
        <is>
          <t>contents</t>
        </is>
      </c>
      <c r="D6306" s="18" t="inlineStr">
        <is>
          <t>small</t>
        </is>
      </c>
      <c r="E6306" s="18" t="inlineStr">
        <is>
          <t>distance_to_river_km</t>
        </is>
      </c>
      <c r="F6306" s="18" t="inlineStr">
        <is>
          <t>spline value</t>
        </is>
      </c>
      <c r="G6306" s="18" t="n"/>
      <c r="H6306" s="33" t="n">
        <v>15.23</v>
      </c>
      <c r="I6306" s="33" t="n"/>
      <c r="J6306" s="33" t="n"/>
      <c r="K6306" s="34" t="n">
        <v>-0.2365971372740161</v>
      </c>
      <c r="L6306" s="35">
        <f>IF(ISNUMBER(K6306),EXP(K6306),"")</f>
        <v/>
      </c>
      <c r="M6306" s="18" t="inlineStr">
        <is>
          <t>every value from 0.01 to 30 in steps of 0.01</t>
        </is>
      </c>
      <c r="N6306" s="18" t="inlineStr">
        <is>
          <t>contents|small|distance_to_river_km</t>
        </is>
      </c>
    </row>
    <row r="6307">
      <c r="B6307" s="18" t="inlineStr">
        <is>
          <t>contents|small|distance_to_river_km|15.24</t>
        </is>
      </c>
      <c r="C6307" s="18" t="inlineStr">
        <is>
          <t>contents</t>
        </is>
      </c>
      <c r="D6307" s="18" t="inlineStr">
        <is>
          <t>small</t>
        </is>
      </c>
      <c r="E6307" s="18" t="inlineStr">
        <is>
          <t>distance_to_river_km</t>
        </is>
      </c>
      <c r="F6307" s="18" t="inlineStr">
        <is>
          <t>spline value</t>
        </is>
      </c>
      <c r="G6307" s="18" t="n"/>
      <c r="H6307" s="33" t="n">
        <v>15.24</v>
      </c>
      <c r="I6307" s="33" t="n"/>
      <c r="J6307" s="33" t="n"/>
      <c r="K6307" s="34" t="n">
        <v>-0.2368938689477853</v>
      </c>
      <c r="L6307" s="35">
        <f>IF(ISNUMBER(K6307),EXP(K6307),"")</f>
        <v/>
      </c>
      <c r="M6307" s="18" t="inlineStr">
        <is>
          <t>every value from 0.01 to 30 in steps of 0.01</t>
        </is>
      </c>
      <c r="N6307" s="18" t="inlineStr">
        <is>
          <t>contents|small|distance_to_river_km</t>
        </is>
      </c>
    </row>
    <row r="6308">
      <c r="B6308" s="18" t="inlineStr">
        <is>
          <t>contents|small|distance_to_river_km|15.25</t>
        </is>
      </c>
      <c r="C6308" s="18" t="inlineStr">
        <is>
          <t>contents</t>
        </is>
      </c>
      <c r="D6308" s="18" t="inlineStr">
        <is>
          <t>small</t>
        </is>
      </c>
      <c r="E6308" s="18" t="inlineStr">
        <is>
          <t>distance_to_river_km</t>
        </is>
      </c>
      <c r="F6308" s="18" t="inlineStr">
        <is>
          <t>spline value</t>
        </is>
      </c>
      <c r="G6308" s="18" t="n"/>
      <c r="H6308" s="33" t="n">
        <v>15.25</v>
      </c>
      <c r="I6308" s="33" t="n"/>
      <c r="J6308" s="33" t="n"/>
      <c r="K6308" s="34" t="n">
        <v>-0.2371906582608605</v>
      </c>
      <c r="L6308" s="35">
        <f>IF(ISNUMBER(K6308),EXP(K6308),"")</f>
        <v/>
      </c>
      <c r="M6308" s="18" t="inlineStr">
        <is>
          <t>every value from 0.01 to 30 in steps of 0.01</t>
        </is>
      </c>
      <c r="N6308" s="18" t="inlineStr">
        <is>
          <t>contents|small|distance_to_river_km</t>
        </is>
      </c>
    </row>
    <row r="6309">
      <c r="B6309" s="18" t="inlineStr">
        <is>
          <t>contents|small|distance_to_river_km|15.26</t>
        </is>
      </c>
      <c r="C6309" s="18" t="inlineStr">
        <is>
          <t>contents</t>
        </is>
      </c>
      <c r="D6309" s="18" t="inlineStr">
        <is>
          <t>small</t>
        </is>
      </c>
      <c r="E6309" s="18" t="inlineStr">
        <is>
          <t>distance_to_river_km</t>
        </is>
      </c>
      <c r="F6309" s="18" t="inlineStr">
        <is>
          <t>spline value</t>
        </is>
      </c>
      <c r="G6309" s="18" t="n"/>
      <c r="H6309" s="33" t="n">
        <v>15.26</v>
      </c>
      <c r="I6309" s="33" t="n"/>
      <c r="J6309" s="33" t="n"/>
      <c r="K6309" s="34" t="n">
        <v>-0.2374875049384664</v>
      </c>
      <c r="L6309" s="35">
        <f>IF(ISNUMBER(K6309),EXP(K6309),"")</f>
        <v/>
      </c>
      <c r="M6309" s="18" t="inlineStr">
        <is>
          <t>every value from 0.01 to 30 in steps of 0.01</t>
        </is>
      </c>
      <c r="N6309" s="18" t="inlineStr">
        <is>
          <t>contents|small|distance_to_river_km</t>
        </is>
      </c>
    </row>
    <row r="6310">
      <c r="B6310" s="18" t="inlineStr">
        <is>
          <t>contents|small|distance_to_river_km|15.27</t>
        </is>
      </c>
      <c r="C6310" s="18" t="inlineStr">
        <is>
          <t>contents</t>
        </is>
      </c>
      <c r="D6310" s="18" t="inlineStr">
        <is>
          <t>small</t>
        </is>
      </c>
      <c r="E6310" s="18" t="inlineStr">
        <is>
          <t>distance_to_river_km</t>
        </is>
      </c>
      <c r="F6310" s="18" t="inlineStr">
        <is>
          <t>spline value</t>
        </is>
      </c>
      <c r="G6310" s="18" t="n"/>
      <c r="H6310" s="33" t="n">
        <v>15.27</v>
      </c>
      <c r="I6310" s="33" t="n"/>
      <c r="J6310" s="33" t="n"/>
      <c r="K6310" s="34" t="n">
        <v>-0.2377844087058277</v>
      </c>
      <c r="L6310" s="35">
        <f>IF(ISNUMBER(K6310),EXP(K6310),"")</f>
        <v/>
      </c>
      <c r="M6310" s="18" t="inlineStr">
        <is>
          <t>every value from 0.01 to 30 in steps of 0.01</t>
        </is>
      </c>
      <c r="N6310" s="18" t="inlineStr">
        <is>
          <t>contents|small|distance_to_river_km</t>
        </is>
      </c>
    </row>
    <row r="6311">
      <c r="B6311" s="18" t="inlineStr">
        <is>
          <t>contents|small|distance_to_river_km|15.28</t>
        </is>
      </c>
      <c r="C6311" s="18" t="inlineStr">
        <is>
          <t>contents</t>
        </is>
      </c>
      <c r="D6311" s="18" t="inlineStr">
        <is>
          <t>small</t>
        </is>
      </c>
      <c r="E6311" s="18" t="inlineStr">
        <is>
          <t>distance_to_river_km</t>
        </is>
      </c>
      <c r="F6311" s="18" t="inlineStr">
        <is>
          <t>spline value</t>
        </is>
      </c>
      <c r="G6311" s="18" t="n"/>
      <c r="H6311" s="33" t="n">
        <v>15.28</v>
      </c>
      <c r="I6311" s="33" t="n"/>
      <c r="J6311" s="33" t="n"/>
      <c r="K6311" s="34" t="n">
        <v>-0.2380813692881693</v>
      </c>
      <c r="L6311" s="35">
        <f>IF(ISNUMBER(K6311),EXP(K6311),"")</f>
        <v/>
      </c>
      <c r="M6311" s="18" t="inlineStr">
        <is>
          <t>every value from 0.01 to 30 in steps of 0.01</t>
        </is>
      </c>
      <c r="N6311" s="18" t="inlineStr">
        <is>
          <t>contents|small|distance_to_river_km</t>
        </is>
      </c>
    </row>
    <row r="6312">
      <c r="B6312" s="18" t="inlineStr">
        <is>
          <t>contents|small|distance_to_river_km|15.29</t>
        </is>
      </c>
      <c r="C6312" s="18" t="inlineStr">
        <is>
          <t>contents</t>
        </is>
      </c>
      <c r="D6312" s="18" t="inlineStr">
        <is>
          <t>small</t>
        </is>
      </c>
      <c r="E6312" s="18" t="inlineStr">
        <is>
          <t>distance_to_river_km</t>
        </is>
      </c>
      <c r="F6312" s="18" t="inlineStr">
        <is>
          <t>spline value</t>
        </is>
      </c>
      <c r="G6312" s="18" t="n"/>
      <c r="H6312" s="33" t="n">
        <v>15.29</v>
      </c>
      <c r="I6312" s="33" t="n"/>
      <c r="J6312" s="33" t="n"/>
      <c r="K6312" s="34" t="n">
        <v>-0.2383783864107157</v>
      </c>
      <c r="L6312" s="35">
        <f>IF(ISNUMBER(K6312),EXP(K6312),"")</f>
        <v/>
      </c>
      <c r="M6312" s="18" t="inlineStr">
        <is>
          <t>every value from 0.01 to 30 in steps of 0.01</t>
        </is>
      </c>
      <c r="N6312" s="18" t="inlineStr">
        <is>
          <t>contents|small|distance_to_river_km</t>
        </is>
      </c>
    </row>
    <row r="6313">
      <c r="B6313" s="18" t="inlineStr">
        <is>
          <t>contents|small|distance_to_river_km|15.30</t>
        </is>
      </c>
      <c r="C6313" s="18" t="inlineStr">
        <is>
          <t>contents</t>
        </is>
      </c>
      <c r="D6313" s="18" t="inlineStr">
        <is>
          <t>small</t>
        </is>
      </c>
      <c r="E6313" s="18" t="inlineStr">
        <is>
          <t>distance_to_river_km</t>
        </is>
      </c>
      <c r="F6313" s="18" t="inlineStr">
        <is>
          <t>spline value</t>
        </is>
      </c>
      <c r="G6313" s="18" t="n"/>
      <c r="H6313" s="33" t="n">
        <v>15.3</v>
      </c>
      <c r="I6313" s="33" t="n"/>
      <c r="J6313" s="33" t="n"/>
      <c r="K6313" s="34" t="n">
        <v>-0.2386754597986918</v>
      </c>
      <c r="L6313" s="35">
        <f>IF(ISNUMBER(K6313),EXP(K6313),"")</f>
        <v/>
      </c>
      <c r="M6313" s="18" t="inlineStr">
        <is>
          <t>every value from 0.01 to 30 in steps of 0.01</t>
        </is>
      </c>
      <c r="N6313" s="18" t="inlineStr">
        <is>
          <t>contents|small|distance_to_river_km</t>
        </is>
      </c>
    </row>
    <row r="6314">
      <c r="B6314" s="18" t="inlineStr">
        <is>
          <t>contents|small|distance_to_river_km|15.31</t>
        </is>
      </c>
      <c r="C6314" s="18" t="inlineStr">
        <is>
          <t>contents</t>
        </is>
      </c>
      <c r="D6314" s="18" t="inlineStr">
        <is>
          <t>small</t>
        </is>
      </c>
      <c r="E6314" s="18" t="inlineStr">
        <is>
          <t>distance_to_river_km</t>
        </is>
      </c>
      <c r="F6314" s="18" t="inlineStr">
        <is>
          <t>spline value</t>
        </is>
      </c>
      <c r="G6314" s="18" t="n"/>
      <c r="H6314" s="33" t="n">
        <v>15.31</v>
      </c>
      <c r="I6314" s="33" t="n"/>
      <c r="J6314" s="33" t="n"/>
      <c r="K6314" s="34" t="n">
        <v>-0.2389725891773221</v>
      </c>
      <c r="L6314" s="35">
        <f>IF(ISNUMBER(K6314),EXP(K6314),"")</f>
        <v/>
      </c>
      <c r="M6314" s="18" t="inlineStr">
        <is>
          <t>every value from 0.01 to 30 in steps of 0.01</t>
        </is>
      </c>
      <c r="N6314" s="18" t="inlineStr">
        <is>
          <t>contents|small|distance_to_river_km</t>
        </is>
      </c>
    </row>
    <row r="6315">
      <c r="B6315" s="18" t="inlineStr">
        <is>
          <t>contents|small|distance_to_river_km|15.32</t>
        </is>
      </c>
      <c r="C6315" s="18" t="inlineStr">
        <is>
          <t>contents</t>
        </is>
      </c>
      <c r="D6315" s="18" t="inlineStr">
        <is>
          <t>small</t>
        </is>
      </c>
      <c r="E6315" s="18" t="inlineStr">
        <is>
          <t>distance_to_river_km</t>
        </is>
      </c>
      <c r="F6315" s="18" t="inlineStr">
        <is>
          <t>spline value</t>
        </is>
      </c>
      <c r="G6315" s="18" t="n"/>
      <c r="H6315" s="33" t="n">
        <v>15.32</v>
      </c>
      <c r="I6315" s="33" t="n"/>
      <c r="J6315" s="33" t="n"/>
      <c r="K6315" s="34" t="n">
        <v>-0.2392697742718316</v>
      </c>
      <c r="L6315" s="35">
        <f>IF(ISNUMBER(K6315),EXP(K6315),"")</f>
        <v/>
      </c>
      <c r="M6315" s="18" t="inlineStr">
        <is>
          <t>every value from 0.01 to 30 in steps of 0.01</t>
        </is>
      </c>
      <c r="N6315" s="18" t="inlineStr">
        <is>
          <t>contents|small|distance_to_river_km</t>
        </is>
      </c>
    </row>
    <row r="6316">
      <c r="B6316" s="18" t="inlineStr">
        <is>
          <t>contents|small|distance_to_river_km|15.33</t>
        </is>
      </c>
      <c r="C6316" s="18" t="inlineStr">
        <is>
          <t>contents</t>
        </is>
      </c>
      <c r="D6316" s="18" t="inlineStr">
        <is>
          <t>small</t>
        </is>
      </c>
      <c r="E6316" s="18" t="inlineStr">
        <is>
          <t>distance_to_river_km</t>
        </is>
      </c>
      <c r="F6316" s="18" t="inlineStr">
        <is>
          <t>spline value</t>
        </is>
      </c>
      <c r="G6316" s="18" t="n"/>
      <c r="H6316" s="33" t="n">
        <v>15.33</v>
      </c>
      <c r="I6316" s="33" t="n"/>
      <c r="J6316" s="33" t="n"/>
      <c r="K6316" s="34" t="n">
        <v>-0.239567014807445</v>
      </c>
      <c r="L6316" s="35">
        <f>IF(ISNUMBER(K6316),EXP(K6316),"")</f>
        <v/>
      </c>
      <c r="M6316" s="18" t="inlineStr">
        <is>
          <t>every value from 0.01 to 30 in steps of 0.01</t>
        </is>
      </c>
      <c r="N6316" s="18" t="inlineStr">
        <is>
          <t>contents|small|distance_to_river_km</t>
        </is>
      </c>
    </row>
    <row r="6317">
      <c r="B6317" s="18" t="inlineStr">
        <is>
          <t>contents|small|distance_to_river_km|15.34</t>
        </is>
      </c>
      <c r="C6317" s="18" t="inlineStr">
        <is>
          <t>contents</t>
        </is>
      </c>
      <c r="D6317" s="18" t="inlineStr">
        <is>
          <t>small</t>
        </is>
      </c>
      <c r="E6317" s="18" t="inlineStr">
        <is>
          <t>distance_to_river_km</t>
        </is>
      </c>
      <c r="F6317" s="18" t="inlineStr">
        <is>
          <t>spline value</t>
        </is>
      </c>
      <c r="G6317" s="18" t="n"/>
      <c r="H6317" s="33" t="n">
        <v>15.34</v>
      </c>
      <c r="I6317" s="33" t="n"/>
      <c r="J6317" s="33" t="n"/>
      <c r="K6317" s="34" t="n">
        <v>-0.2398643105093869</v>
      </c>
      <c r="L6317" s="35">
        <f>IF(ISNUMBER(K6317),EXP(K6317),"")</f>
        <v/>
      </c>
      <c r="M6317" s="18" t="inlineStr">
        <is>
          <t>every value from 0.01 to 30 in steps of 0.01</t>
        </is>
      </c>
      <c r="N6317" s="18" t="inlineStr">
        <is>
          <t>contents|small|distance_to_river_km</t>
        </is>
      </c>
    </row>
    <row r="6318">
      <c r="B6318" s="18" t="inlineStr">
        <is>
          <t>contents|small|distance_to_river_km|15.35</t>
        </is>
      </c>
      <c r="C6318" s="18" t="inlineStr">
        <is>
          <t>contents</t>
        </is>
      </c>
      <c r="D6318" s="18" t="inlineStr">
        <is>
          <t>small</t>
        </is>
      </c>
      <c r="E6318" s="18" t="inlineStr">
        <is>
          <t>distance_to_river_km</t>
        </is>
      </c>
      <c r="F6318" s="18" t="inlineStr">
        <is>
          <t>spline value</t>
        </is>
      </c>
      <c r="G6318" s="18" t="n"/>
      <c r="H6318" s="33" t="n">
        <v>15.35</v>
      </c>
      <c r="I6318" s="33" t="n"/>
      <c r="J6318" s="33" t="n"/>
      <c r="K6318" s="34" t="n">
        <v>-0.2401616611028821</v>
      </c>
      <c r="L6318" s="35">
        <f>IF(ISNUMBER(K6318),EXP(K6318),"")</f>
        <v/>
      </c>
      <c r="M6318" s="18" t="inlineStr">
        <is>
          <t>every value from 0.01 to 30 in steps of 0.01</t>
        </is>
      </c>
      <c r="N6318" s="18" t="inlineStr">
        <is>
          <t>contents|small|distance_to_river_km</t>
        </is>
      </c>
    </row>
    <row r="6319">
      <c r="B6319" s="18" t="inlineStr">
        <is>
          <t>contents|small|distance_to_river_km|15.36</t>
        </is>
      </c>
      <c r="C6319" s="18" t="inlineStr">
        <is>
          <t>contents</t>
        </is>
      </c>
      <c r="D6319" s="18" t="inlineStr">
        <is>
          <t>small</t>
        </is>
      </c>
      <c r="E6319" s="18" t="inlineStr">
        <is>
          <t>distance_to_river_km</t>
        </is>
      </c>
      <c r="F6319" s="18" t="inlineStr">
        <is>
          <t>spline value</t>
        </is>
      </c>
      <c r="G6319" s="18" t="n"/>
      <c r="H6319" s="33" t="n">
        <v>15.36</v>
      </c>
      <c r="I6319" s="33" t="n"/>
      <c r="J6319" s="33" t="n"/>
      <c r="K6319" s="34" t="n">
        <v>-0.2404590663131553</v>
      </c>
      <c r="L6319" s="35">
        <f>IF(ISNUMBER(K6319),EXP(K6319),"")</f>
        <v/>
      </c>
      <c r="M6319" s="18" t="inlineStr">
        <is>
          <t>every value from 0.01 to 30 in steps of 0.01</t>
        </is>
      </c>
      <c r="N6319" s="18" t="inlineStr">
        <is>
          <t>contents|small|distance_to_river_km</t>
        </is>
      </c>
    </row>
    <row r="6320">
      <c r="B6320" s="18" t="inlineStr">
        <is>
          <t>contents|small|distance_to_river_km|15.37</t>
        </is>
      </c>
      <c r="C6320" s="18" t="inlineStr">
        <is>
          <t>contents</t>
        </is>
      </c>
      <c r="D6320" s="18" t="inlineStr">
        <is>
          <t>small</t>
        </is>
      </c>
      <c r="E6320" s="18" t="inlineStr">
        <is>
          <t>distance_to_river_km</t>
        </is>
      </c>
      <c r="F6320" s="18" t="inlineStr">
        <is>
          <t>spline value</t>
        </is>
      </c>
      <c r="G6320" s="18" t="n"/>
      <c r="H6320" s="33" t="n">
        <v>15.37</v>
      </c>
      <c r="I6320" s="33" t="n"/>
      <c r="J6320" s="33" t="n"/>
      <c r="K6320" s="34" t="n">
        <v>-0.2407565258654313</v>
      </c>
      <c r="L6320" s="35">
        <f>IF(ISNUMBER(K6320),EXP(K6320),"")</f>
        <v/>
      </c>
      <c r="M6320" s="18" t="inlineStr">
        <is>
          <t>every value from 0.01 to 30 in steps of 0.01</t>
        </is>
      </c>
      <c r="N6320" s="18" t="inlineStr">
        <is>
          <t>contents|small|distance_to_river_km</t>
        </is>
      </c>
    </row>
    <row r="6321">
      <c r="B6321" s="18" t="inlineStr">
        <is>
          <t>contents|small|distance_to_river_km|15.38</t>
        </is>
      </c>
      <c r="C6321" s="18" t="inlineStr">
        <is>
          <t>contents</t>
        </is>
      </c>
      <c r="D6321" s="18" t="inlineStr">
        <is>
          <t>small</t>
        </is>
      </c>
      <c r="E6321" s="18" t="inlineStr">
        <is>
          <t>distance_to_river_km</t>
        </is>
      </c>
      <c r="F6321" s="18" t="inlineStr">
        <is>
          <t>spline value</t>
        </is>
      </c>
      <c r="G6321" s="18" t="n"/>
      <c r="H6321" s="33" t="n">
        <v>15.38</v>
      </c>
      <c r="I6321" s="33" t="n"/>
      <c r="J6321" s="33" t="n"/>
      <c r="K6321" s="34" t="n">
        <v>-0.2410540394849348</v>
      </c>
      <c r="L6321" s="35">
        <f>IF(ISNUMBER(K6321),EXP(K6321),"")</f>
        <v/>
      </c>
      <c r="M6321" s="18" t="inlineStr">
        <is>
          <t>every value from 0.01 to 30 in steps of 0.01</t>
        </is>
      </c>
      <c r="N6321" s="18" t="inlineStr">
        <is>
          <t>contents|small|distance_to_river_km</t>
        </is>
      </c>
    </row>
    <row r="6322">
      <c r="B6322" s="18" t="inlineStr">
        <is>
          <t>contents|small|distance_to_river_km|15.39</t>
        </is>
      </c>
      <c r="C6322" s="18" t="inlineStr">
        <is>
          <t>contents</t>
        </is>
      </c>
      <c r="D6322" s="18" t="inlineStr">
        <is>
          <t>small</t>
        </is>
      </c>
      <c r="E6322" s="18" t="inlineStr">
        <is>
          <t>distance_to_river_km</t>
        </is>
      </c>
      <c r="F6322" s="18" t="inlineStr">
        <is>
          <t>spline value</t>
        </is>
      </c>
      <c r="G6322" s="18" t="n"/>
      <c r="H6322" s="33" t="n">
        <v>15.39</v>
      </c>
      <c r="I6322" s="33" t="n"/>
      <c r="J6322" s="33" t="n"/>
      <c r="K6322" s="34" t="n">
        <v>-0.2413516068968905</v>
      </c>
      <c r="L6322" s="35">
        <f>IF(ISNUMBER(K6322),EXP(K6322),"")</f>
        <v/>
      </c>
      <c r="M6322" s="18" t="inlineStr">
        <is>
          <t>every value from 0.01 to 30 in steps of 0.01</t>
        </is>
      </c>
      <c r="N6322" s="18" t="inlineStr">
        <is>
          <t>contents|small|distance_to_river_km</t>
        </is>
      </c>
    </row>
    <row r="6323">
      <c r="B6323" s="18" t="inlineStr">
        <is>
          <t>contents|small|distance_to_river_km|15.40</t>
        </is>
      </c>
      <c r="C6323" s="18" t="inlineStr">
        <is>
          <t>contents</t>
        </is>
      </c>
      <c r="D6323" s="18" t="inlineStr">
        <is>
          <t>small</t>
        </is>
      </c>
      <c r="E6323" s="18" t="inlineStr">
        <is>
          <t>distance_to_river_km</t>
        </is>
      </c>
      <c r="F6323" s="18" t="inlineStr">
        <is>
          <t>spline value</t>
        </is>
      </c>
      <c r="G6323" s="18" t="n"/>
      <c r="H6323" s="33" t="n">
        <v>15.4</v>
      </c>
      <c r="I6323" s="33" t="n"/>
      <c r="J6323" s="33" t="n"/>
      <c r="K6323" s="34" t="n">
        <v>-0.2416492278265231</v>
      </c>
      <c r="L6323" s="35">
        <f>IF(ISNUMBER(K6323),EXP(K6323),"")</f>
        <v/>
      </c>
      <c r="M6323" s="18" t="inlineStr">
        <is>
          <t>every value from 0.01 to 30 in steps of 0.01</t>
        </is>
      </c>
      <c r="N6323" s="18" t="inlineStr">
        <is>
          <t>contents|small|distance_to_river_km</t>
        </is>
      </c>
    </row>
    <row r="6324">
      <c r="B6324" s="18" t="inlineStr">
        <is>
          <t>contents|small|distance_to_river_km|15.41</t>
        </is>
      </c>
      <c r="C6324" s="18" t="inlineStr">
        <is>
          <t>contents</t>
        </is>
      </c>
      <c r="D6324" s="18" t="inlineStr">
        <is>
          <t>small</t>
        </is>
      </c>
      <c r="E6324" s="18" t="inlineStr">
        <is>
          <t>distance_to_river_km</t>
        </is>
      </c>
      <c r="F6324" s="18" t="inlineStr">
        <is>
          <t>spline value</t>
        </is>
      </c>
      <c r="G6324" s="18" t="n"/>
      <c r="H6324" s="33" t="n">
        <v>15.41</v>
      </c>
      <c r="I6324" s="33" t="n"/>
      <c r="J6324" s="33" t="n"/>
      <c r="K6324" s="34" t="n">
        <v>-0.2419469019990574</v>
      </c>
      <c r="L6324" s="35">
        <f>IF(ISNUMBER(K6324),EXP(K6324),"")</f>
        <v/>
      </c>
      <c r="M6324" s="18" t="inlineStr">
        <is>
          <t>every value from 0.01 to 30 in steps of 0.01</t>
        </is>
      </c>
      <c r="N6324" s="18" t="inlineStr">
        <is>
          <t>contents|small|distance_to_river_km</t>
        </is>
      </c>
    </row>
    <row r="6325">
      <c r="B6325" s="18" t="inlineStr">
        <is>
          <t>contents|small|distance_to_river_km|15.42</t>
        </is>
      </c>
      <c r="C6325" s="18" t="inlineStr">
        <is>
          <t>contents</t>
        </is>
      </c>
      <c r="D6325" s="18" t="inlineStr">
        <is>
          <t>small</t>
        </is>
      </c>
      <c r="E6325" s="18" t="inlineStr">
        <is>
          <t>distance_to_river_km</t>
        </is>
      </c>
      <c r="F6325" s="18" t="inlineStr">
        <is>
          <t>spline value</t>
        </is>
      </c>
      <c r="G6325" s="18" t="n"/>
      <c r="H6325" s="33" t="n">
        <v>15.42</v>
      </c>
      <c r="I6325" s="33" t="n"/>
      <c r="J6325" s="33" t="n"/>
      <c r="K6325" s="34" t="n">
        <v>-0.2422446291397181</v>
      </c>
      <c r="L6325" s="35">
        <f>IF(ISNUMBER(K6325),EXP(K6325),"")</f>
        <v/>
      </c>
      <c r="M6325" s="18" t="inlineStr">
        <is>
          <t>every value from 0.01 to 30 in steps of 0.01</t>
        </is>
      </c>
      <c r="N6325" s="18" t="inlineStr">
        <is>
          <t>contents|small|distance_to_river_km</t>
        </is>
      </c>
    </row>
    <row r="6326">
      <c r="B6326" s="18" t="inlineStr">
        <is>
          <t>contents|small|distance_to_river_km|15.43</t>
        </is>
      </c>
      <c r="C6326" s="18" t="inlineStr">
        <is>
          <t>contents</t>
        </is>
      </c>
      <c r="D6326" s="18" t="inlineStr">
        <is>
          <t>small</t>
        </is>
      </c>
      <c r="E6326" s="18" t="inlineStr">
        <is>
          <t>distance_to_river_km</t>
        </is>
      </c>
      <c r="F6326" s="18" t="inlineStr">
        <is>
          <t>spline value</t>
        </is>
      </c>
      <c r="G6326" s="18" t="n"/>
      <c r="H6326" s="33" t="n">
        <v>15.43</v>
      </c>
      <c r="I6326" s="33" t="n"/>
      <c r="J6326" s="33" t="n"/>
      <c r="K6326" s="34" t="n">
        <v>-0.24254240897373</v>
      </c>
      <c r="L6326" s="35">
        <f>IF(ISNUMBER(K6326),EXP(K6326),"")</f>
        <v/>
      </c>
      <c r="M6326" s="18" t="inlineStr">
        <is>
          <t>every value from 0.01 to 30 in steps of 0.01</t>
        </is>
      </c>
      <c r="N6326" s="18" t="inlineStr">
        <is>
          <t>contents|small|distance_to_river_km</t>
        </is>
      </c>
    </row>
    <row r="6327">
      <c r="B6327" s="18" t="inlineStr">
        <is>
          <t>contents|small|distance_to_river_km|15.44</t>
        </is>
      </c>
      <c r="C6327" s="18" t="inlineStr">
        <is>
          <t>contents</t>
        </is>
      </c>
      <c r="D6327" s="18" t="inlineStr">
        <is>
          <t>small</t>
        </is>
      </c>
      <c r="E6327" s="18" t="inlineStr">
        <is>
          <t>distance_to_river_km</t>
        </is>
      </c>
      <c r="F6327" s="18" t="inlineStr">
        <is>
          <t>spline value</t>
        </is>
      </c>
      <c r="G6327" s="18" t="n"/>
      <c r="H6327" s="33" t="n">
        <v>15.44</v>
      </c>
      <c r="I6327" s="33" t="n"/>
      <c r="J6327" s="33" t="n"/>
      <c r="K6327" s="34" t="n">
        <v>-0.2428402412263177</v>
      </c>
      <c r="L6327" s="35">
        <f>IF(ISNUMBER(K6327),EXP(K6327),"")</f>
        <v/>
      </c>
      <c r="M6327" s="18" t="inlineStr">
        <is>
          <t>every value from 0.01 to 30 in steps of 0.01</t>
        </is>
      </c>
      <c r="N6327" s="18" t="inlineStr">
        <is>
          <t>contents|small|distance_to_river_km</t>
        </is>
      </c>
    </row>
    <row r="6328">
      <c r="B6328" s="18" t="inlineStr">
        <is>
          <t>contents|small|distance_to_river_km|15.45</t>
        </is>
      </c>
      <c r="C6328" s="18" t="inlineStr">
        <is>
          <t>contents</t>
        </is>
      </c>
      <c r="D6328" s="18" t="inlineStr">
        <is>
          <t>small</t>
        </is>
      </c>
      <c r="E6328" s="18" t="inlineStr">
        <is>
          <t>distance_to_river_km</t>
        </is>
      </c>
      <c r="F6328" s="18" t="inlineStr">
        <is>
          <t>spline value</t>
        </is>
      </c>
      <c r="G6328" s="18" t="n"/>
      <c r="H6328" s="33" t="n">
        <v>15.45</v>
      </c>
      <c r="I6328" s="33" t="n"/>
      <c r="J6328" s="33" t="n"/>
      <c r="K6328" s="34" t="n">
        <v>-0.243138125622706</v>
      </c>
      <c r="L6328" s="35">
        <f>IF(ISNUMBER(K6328),EXP(K6328),"")</f>
        <v/>
      </c>
      <c r="M6328" s="18" t="inlineStr">
        <is>
          <t>every value from 0.01 to 30 in steps of 0.01</t>
        </is>
      </c>
      <c r="N6328" s="18" t="inlineStr">
        <is>
          <t>contents|small|distance_to_river_km</t>
        </is>
      </c>
    </row>
    <row r="6329">
      <c r="B6329" s="18" t="inlineStr">
        <is>
          <t>contents|small|distance_to_river_km|15.46</t>
        </is>
      </c>
      <c r="C6329" s="18" t="inlineStr">
        <is>
          <t>contents</t>
        </is>
      </c>
      <c r="D6329" s="18" t="inlineStr">
        <is>
          <t>small</t>
        </is>
      </c>
      <c r="E6329" s="18" t="inlineStr">
        <is>
          <t>distance_to_river_km</t>
        </is>
      </c>
      <c r="F6329" s="18" t="inlineStr">
        <is>
          <t>spline value</t>
        </is>
      </c>
      <c r="G6329" s="18" t="n"/>
      <c r="H6329" s="33" t="n">
        <v>15.46</v>
      </c>
      <c r="I6329" s="33" t="n"/>
      <c r="J6329" s="33" t="n"/>
      <c r="K6329" s="34" t="n">
        <v>-0.2434360618881198</v>
      </c>
      <c r="L6329" s="35">
        <f>IF(ISNUMBER(K6329),EXP(K6329),"")</f>
        <v/>
      </c>
      <c r="M6329" s="18" t="inlineStr">
        <is>
          <t>every value from 0.01 to 30 in steps of 0.01</t>
        </is>
      </c>
      <c r="N6329" s="18" t="inlineStr">
        <is>
          <t>contents|small|distance_to_river_km</t>
        </is>
      </c>
    </row>
    <row r="6330">
      <c r="B6330" s="18" t="inlineStr">
        <is>
          <t>contents|small|distance_to_river_km|15.47</t>
        </is>
      </c>
      <c r="C6330" s="18" t="inlineStr">
        <is>
          <t>contents</t>
        </is>
      </c>
      <c r="D6330" s="18" t="inlineStr">
        <is>
          <t>small</t>
        </is>
      </c>
      <c r="E6330" s="18" t="inlineStr">
        <is>
          <t>distance_to_river_km</t>
        </is>
      </c>
      <c r="F6330" s="18" t="inlineStr">
        <is>
          <t>spline value</t>
        </is>
      </c>
      <c r="G6330" s="18" t="n"/>
      <c r="H6330" s="33" t="n">
        <v>15.47</v>
      </c>
      <c r="I6330" s="33" t="n"/>
      <c r="J6330" s="33" t="n"/>
      <c r="K6330" s="34" t="n">
        <v>-0.2437340497477836</v>
      </c>
      <c r="L6330" s="35">
        <f>IF(ISNUMBER(K6330),EXP(K6330),"")</f>
        <v/>
      </c>
      <c r="M6330" s="18" t="inlineStr">
        <is>
          <t>every value from 0.01 to 30 in steps of 0.01</t>
        </is>
      </c>
      <c r="N6330" s="18" t="inlineStr">
        <is>
          <t>contents|small|distance_to_river_km</t>
        </is>
      </c>
    </row>
    <row r="6331">
      <c r="B6331" s="18" t="inlineStr">
        <is>
          <t>contents|small|distance_to_river_km|15.48</t>
        </is>
      </c>
      <c r="C6331" s="18" t="inlineStr">
        <is>
          <t>contents</t>
        </is>
      </c>
      <c r="D6331" s="18" t="inlineStr">
        <is>
          <t>small</t>
        </is>
      </c>
      <c r="E6331" s="18" t="inlineStr">
        <is>
          <t>distance_to_river_km</t>
        </is>
      </c>
      <c r="F6331" s="18" t="inlineStr">
        <is>
          <t>spline value</t>
        </is>
      </c>
      <c r="G6331" s="18" t="n"/>
      <c r="H6331" s="33" t="n">
        <v>15.48</v>
      </c>
      <c r="I6331" s="33" t="n"/>
      <c r="J6331" s="33" t="n"/>
      <c r="K6331" s="34" t="n">
        <v>-0.2440320889269221</v>
      </c>
      <c r="L6331" s="35">
        <f>IF(ISNUMBER(K6331),EXP(K6331),"")</f>
        <v/>
      </c>
      <c r="M6331" s="18" t="inlineStr">
        <is>
          <t>every value from 0.01 to 30 in steps of 0.01</t>
        </is>
      </c>
      <c r="N6331" s="18" t="inlineStr">
        <is>
          <t>contents|small|distance_to_river_km</t>
        </is>
      </c>
    </row>
    <row r="6332">
      <c r="B6332" s="18" t="inlineStr">
        <is>
          <t>contents|small|distance_to_river_km|15.49</t>
        </is>
      </c>
      <c r="C6332" s="18" t="inlineStr">
        <is>
          <t>contents</t>
        </is>
      </c>
      <c r="D6332" s="18" t="inlineStr">
        <is>
          <t>small</t>
        </is>
      </c>
      <c r="E6332" s="18" t="inlineStr">
        <is>
          <t>distance_to_river_km</t>
        </is>
      </c>
      <c r="F6332" s="18" t="inlineStr">
        <is>
          <t>spline value</t>
        </is>
      </c>
      <c r="G6332" s="18" t="n"/>
      <c r="H6332" s="33" t="n">
        <v>15.49</v>
      </c>
      <c r="I6332" s="33" t="n"/>
      <c r="J6332" s="33" t="n"/>
      <c r="K6332" s="34" t="n">
        <v>-0.2443301791507603</v>
      </c>
      <c r="L6332" s="35">
        <f>IF(ISNUMBER(K6332),EXP(K6332),"")</f>
        <v/>
      </c>
      <c r="M6332" s="18" t="inlineStr">
        <is>
          <t>every value from 0.01 to 30 in steps of 0.01</t>
        </is>
      </c>
      <c r="N6332" s="18" t="inlineStr">
        <is>
          <t>contents|small|distance_to_river_km</t>
        </is>
      </c>
    </row>
    <row r="6333">
      <c r="B6333" s="18" t="inlineStr">
        <is>
          <t>contents|small|distance_to_river_km|15.50</t>
        </is>
      </c>
      <c r="C6333" s="18" t="inlineStr">
        <is>
          <t>contents</t>
        </is>
      </c>
      <c r="D6333" s="18" t="inlineStr">
        <is>
          <t>small</t>
        </is>
      </c>
      <c r="E6333" s="18" t="inlineStr">
        <is>
          <t>distance_to_river_km</t>
        </is>
      </c>
      <c r="F6333" s="18" t="inlineStr">
        <is>
          <t>spline value</t>
        </is>
      </c>
      <c r="G6333" s="18" t="n"/>
      <c r="H6333" s="33" t="n">
        <v>15.5</v>
      </c>
      <c r="I6333" s="33" t="n"/>
      <c r="J6333" s="33" t="n"/>
      <c r="K6333" s="34" t="n">
        <v>-0.2446283201445227</v>
      </c>
      <c r="L6333" s="35">
        <f>IF(ISNUMBER(K6333),EXP(K6333),"")</f>
        <v/>
      </c>
      <c r="M6333" s="18" t="inlineStr">
        <is>
          <t>every value from 0.01 to 30 in steps of 0.01</t>
        </is>
      </c>
      <c r="N6333" s="18" t="inlineStr">
        <is>
          <t>contents|small|distance_to_river_km</t>
        </is>
      </c>
    </row>
    <row r="6334">
      <c r="B6334" s="18" t="inlineStr">
        <is>
          <t>contents|small|distance_to_river_km|15.51</t>
        </is>
      </c>
      <c r="C6334" s="18" t="inlineStr">
        <is>
          <t>contents</t>
        </is>
      </c>
      <c r="D6334" s="18" t="inlineStr">
        <is>
          <t>small</t>
        </is>
      </c>
      <c r="E6334" s="18" t="inlineStr">
        <is>
          <t>distance_to_river_km</t>
        </is>
      </c>
      <c r="F6334" s="18" t="inlineStr">
        <is>
          <t>spline value</t>
        </is>
      </c>
      <c r="G6334" s="18" t="n"/>
      <c r="H6334" s="33" t="n">
        <v>15.51</v>
      </c>
      <c r="I6334" s="33" t="n"/>
      <c r="J6334" s="33" t="n"/>
      <c r="K6334" s="34" t="n">
        <v>-0.244926511633434</v>
      </c>
      <c r="L6334" s="35">
        <f>IF(ISNUMBER(K6334),EXP(K6334),"")</f>
        <v/>
      </c>
      <c r="M6334" s="18" t="inlineStr">
        <is>
          <t>every value from 0.01 to 30 in steps of 0.01</t>
        </is>
      </c>
      <c r="N6334" s="18" t="inlineStr">
        <is>
          <t>contents|small|distance_to_river_km</t>
        </is>
      </c>
    </row>
    <row r="6335">
      <c r="B6335" s="18" t="inlineStr">
        <is>
          <t>contents|small|distance_to_river_km|15.52</t>
        </is>
      </c>
      <c r="C6335" s="18" t="inlineStr">
        <is>
          <t>contents</t>
        </is>
      </c>
      <c r="D6335" s="18" t="inlineStr">
        <is>
          <t>small</t>
        </is>
      </c>
      <c r="E6335" s="18" t="inlineStr">
        <is>
          <t>distance_to_river_km</t>
        </is>
      </c>
      <c r="F6335" s="18" t="inlineStr">
        <is>
          <t>spline value</t>
        </is>
      </c>
      <c r="G6335" s="18" t="n"/>
      <c r="H6335" s="33" t="n">
        <v>15.52</v>
      </c>
      <c r="I6335" s="33" t="n"/>
      <c r="J6335" s="33" t="n"/>
      <c r="K6335" s="34" t="n">
        <v>-0.2452247533427191</v>
      </c>
      <c r="L6335" s="35">
        <f>IF(ISNUMBER(K6335),EXP(K6335),"")</f>
        <v/>
      </c>
      <c r="M6335" s="18" t="inlineStr">
        <is>
          <t>every value from 0.01 to 30 in steps of 0.01</t>
        </is>
      </c>
      <c r="N6335" s="18" t="inlineStr">
        <is>
          <t>contents|small|distance_to_river_km</t>
        </is>
      </c>
    </row>
    <row r="6336">
      <c r="B6336" s="18" t="inlineStr">
        <is>
          <t>contents|small|distance_to_river_km|15.53</t>
        </is>
      </c>
      <c r="C6336" s="18" t="inlineStr">
        <is>
          <t>contents</t>
        </is>
      </c>
      <c r="D6336" s="18" t="inlineStr">
        <is>
          <t>small</t>
        </is>
      </c>
      <c r="E6336" s="18" t="inlineStr">
        <is>
          <t>distance_to_river_km</t>
        </is>
      </c>
      <c r="F6336" s="18" t="inlineStr">
        <is>
          <t>spline value</t>
        </is>
      </c>
      <c r="G6336" s="18" t="n"/>
      <c r="H6336" s="33" t="n">
        <v>15.53</v>
      </c>
      <c r="I6336" s="33" t="n"/>
      <c r="J6336" s="33" t="n"/>
      <c r="K6336" s="34" t="n">
        <v>-0.2455230449976027</v>
      </c>
      <c r="L6336" s="35">
        <f>IF(ISNUMBER(K6336),EXP(K6336),"")</f>
        <v/>
      </c>
      <c r="M6336" s="18" t="inlineStr">
        <is>
          <t>every value from 0.01 to 30 in steps of 0.01</t>
        </is>
      </c>
      <c r="N6336" s="18" t="inlineStr">
        <is>
          <t>contents|small|distance_to_river_km</t>
        </is>
      </c>
    </row>
    <row r="6337">
      <c r="B6337" s="18" t="inlineStr">
        <is>
          <t>contents|small|distance_to_river_km|15.54</t>
        </is>
      </c>
      <c r="C6337" s="18" t="inlineStr">
        <is>
          <t>contents</t>
        </is>
      </c>
      <c r="D6337" s="18" t="inlineStr">
        <is>
          <t>small</t>
        </is>
      </c>
      <c r="E6337" s="18" t="inlineStr">
        <is>
          <t>distance_to_river_km</t>
        </is>
      </c>
      <c r="F6337" s="18" t="inlineStr">
        <is>
          <t>spline value</t>
        </is>
      </c>
      <c r="G6337" s="18" t="n"/>
      <c r="H6337" s="33" t="n">
        <v>15.54</v>
      </c>
      <c r="I6337" s="33" t="n"/>
      <c r="J6337" s="33" t="n"/>
      <c r="K6337" s="34" t="n">
        <v>-0.2458213863233094</v>
      </c>
      <c r="L6337" s="35">
        <f>IF(ISNUMBER(K6337),EXP(K6337),"")</f>
        <v/>
      </c>
      <c r="M6337" s="18" t="inlineStr">
        <is>
          <t>every value from 0.01 to 30 in steps of 0.01</t>
        </is>
      </c>
      <c r="N6337" s="18" t="inlineStr">
        <is>
          <t>contents|small|distance_to_river_km</t>
        </is>
      </c>
    </row>
    <row r="6338">
      <c r="B6338" s="18" t="inlineStr">
        <is>
          <t>contents|small|distance_to_river_km|15.55</t>
        </is>
      </c>
      <c r="C6338" s="18" t="inlineStr">
        <is>
          <t>contents</t>
        </is>
      </c>
      <c r="D6338" s="18" t="inlineStr">
        <is>
          <t>small</t>
        </is>
      </c>
      <c r="E6338" s="18" t="inlineStr">
        <is>
          <t>distance_to_river_km</t>
        </is>
      </c>
      <c r="F6338" s="18" t="inlineStr">
        <is>
          <t>spline value</t>
        </is>
      </c>
      <c r="G6338" s="18" t="n"/>
      <c r="H6338" s="33" t="n">
        <v>15.55</v>
      </c>
      <c r="I6338" s="33" t="n"/>
      <c r="J6338" s="33" t="n"/>
      <c r="K6338" s="34" t="n">
        <v>-0.2461197770450642</v>
      </c>
      <c r="L6338" s="35">
        <f>IF(ISNUMBER(K6338),EXP(K6338),"")</f>
        <v/>
      </c>
      <c r="M6338" s="18" t="inlineStr">
        <is>
          <t>every value from 0.01 to 30 in steps of 0.01</t>
        </is>
      </c>
      <c r="N6338" s="18" t="inlineStr">
        <is>
          <t>contents|small|distance_to_river_km</t>
        </is>
      </c>
    </row>
    <row r="6339">
      <c r="B6339" s="18" t="inlineStr">
        <is>
          <t>contents|small|distance_to_river_km|15.56</t>
        </is>
      </c>
      <c r="C6339" s="18" t="inlineStr">
        <is>
          <t>contents</t>
        </is>
      </c>
      <c r="D6339" s="18" t="inlineStr">
        <is>
          <t>small</t>
        </is>
      </c>
      <c r="E6339" s="18" t="inlineStr">
        <is>
          <t>distance_to_river_km</t>
        </is>
      </c>
      <c r="F6339" s="18" t="inlineStr">
        <is>
          <t>spline value</t>
        </is>
      </c>
      <c r="G6339" s="18" t="n"/>
      <c r="H6339" s="33" t="n">
        <v>15.56</v>
      </c>
      <c r="I6339" s="33" t="n"/>
      <c r="J6339" s="33" t="n"/>
      <c r="K6339" s="34" t="n">
        <v>-0.2464182168880915</v>
      </c>
      <c r="L6339" s="35">
        <f>IF(ISNUMBER(K6339),EXP(K6339),"")</f>
        <v/>
      </c>
      <c r="M6339" s="18" t="inlineStr">
        <is>
          <t>every value from 0.01 to 30 in steps of 0.01</t>
        </is>
      </c>
      <c r="N6339" s="18" t="inlineStr">
        <is>
          <t>contents|small|distance_to_river_km</t>
        </is>
      </c>
    </row>
    <row r="6340">
      <c r="B6340" s="18" t="inlineStr">
        <is>
          <t>contents|small|distance_to_river_km|15.57</t>
        </is>
      </c>
      <c r="C6340" s="18" t="inlineStr">
        <is>
          <t>contents</t>
        </is>
      </c>
      <c r="D6340" s="18" t="inlineStr">
        <is>
          <t>small</t>
        </is>
      </c>
      <c r="E6340" s="18" t="inlineStr">
        <is>
          <t>distance_to_river_km</t>
        </is>
      </c>
      <c r="F6340" s="18" t="inlineStr">
        <is>
          <t>spline value</t>
        </is>
      </c>
      <c r="G6340" s="18" t="n"/>
      <c r="H6340" s="33" t="n">
        <v>15.57</v>
      </c>
      <c r="I6340" s="33" t="n"/>
      <c r="J6340" s="33" t="n"/>
      <c r="K6340" s="34" t="n">
        <v>-0.2467167055776163</v>
      </c>
      <c r="L6340" s="35">
        <f>IF(ISNUMBER(K6340),EXP(K6340),"")</f>
        <v/>
      </c>
      <c r="M6340" s="18" t="inlineStr">
        <is>
          <t>every value from 0.01 to 30 in steps of 0.01</t>
        </is>
      </c>
      <c r="N6340" s="18" t="inlineStr">
        <is>
          <t>contents|small|distance_to_river_km</t>
        </is>
      </c>
    </row>
    <row r="6341">
      <c r="B6341" s="18" t="inlineStr">
        <is>
          <t>contents|small|distance_to_river_km|15.58</t>
        </is>
      </c>
      <c r="C6341" s="18" t="inlineStr">
        <is>
          <t>contents</t>
        </is>
      </c>
      <c r="D6341" s="18" t="inlineStr">
        <is>
          <t>small</t>
        </is>
      </c>
      <c r="E6341" s="18" t="inlineStr">
        <is>
          <t>distance_to_river_km</t>
        </is>
      </c>
      <c r="F6341" s="18" t="inlineStr">
        <is>
          <t>spline value</t>
        </is>
      </c>
      <c r="G6341" s="18" t="n"/>
      <c r="H6341" s="33" t="n">
        <v>15.58</v>
      </c>
      <c r="I6341" s="33" t="n"/>
      <c r="J6341" s="33" t="n"/>
      <c r="K6341" s="34" t="n">
        <v>-0.2470152428388631</v>
      </c>
      <c r="L6341" s="35">
        <f>IF(ISNUMBER(K6341),EXP(K6341),"")</f>
        <v/>
      </c>
      <c r="M6341" s="18" t="inlineStr">
        <is>
          <t>every value from 0.01 to 30 in steps of 0.01</t>
        </is>
      </c>
      <c r="N6341" s="18" t="inlineStr">
        <is>
          <t>contents|small|distance_to_river_km</t>
        </is>
      </c>
    </row>
    <row r="6342">
      <c r="B6342" s="18" t="inlineStr">
        <is>
          <t>contents|small|distance_to_river_km|15.59</t>
        </is>
      </c>
      <c r="C6342" s="18" t="inlineStr">
        <is>
          <t>contents</t>
        </is>
      </c>
      <c r="D6342" s="18" t="inlineStr">
        <is>
          <t>small</t>
        </is>
      </c>
      <c r="E6342" s="18" t="inlineStr">
        <is>
          <t>distance_to_river_km</t>
        </is>
      </c>
      <c r="F6342" s="18" t="inlineStr">
        <is>
          <t>spline value</t>
        </is>
      </c>
      <c r="G6342" s="18" t="n"/>
      <c r="H6342" s="33" t="n">
        <v>15.59</v>
      </c>
      <c r="I6342" s="33" t="n"/>
      <c r="J6342" s="33" t="n"/>
      <c r="K6342" s="34" t="n">
        <v>-0.2473138283970568</v>
      </c>
      <c r="L6342" s="35">
        <f>IF(ISNUMBER(K6342),EXP(K6342),"")</f>
        <v/>
      </c>
      <c r="M6342" s="18" t="inlineStr">
        <is>
          <t>every value from 0.01 to 30 in steps of 0.01</t>
        </is>
      </c>
      <c r="N6342" s="18" t="inlineStr">
        <is>
          <t>contents|small|distance_to_river_km</t>
        </is>
      </c>
    </row>
    <row r="6343">
      <c r="B6343" s="18" t="inlineStr">
        <is>
          <t>contents|small|distance_to_river_km|15.60</t>
        </is>
      </c>
      <c r="C6343" s="18" t="inlineStr">
        <is>
          <t>contents</t>
        </is>
      </c>
      <c r="D6343" s="18" t="inlineStr">
        <is>
          <t>small</t>
        </is>
      </c>
      <c r="E6343" s="18" t="inlineStr">
        <is>
          <t>distance_to_river_km</t>
        </is>
      </c>
      <c r="F6343" s="18" t="inlineStr">
        <is>
          <t>spline value</t>
        </is>
      </c>
      <c r="G6343" s="18" t="n"/>
      <c r="H6343" s="33" t="n">
        <v>15.6</v>
      </c>
      <c r="I6343" s="33" t="n"/>
      <c r="J6343" s="33" t="n"/>
      <c r="K6343" s="34" t="n">
        <v>-0.2476124619774221</v>
      </c>
      <c r="L6343" s="35">
        <f>IF(ISNUMBER(K6343),EXP(K6343),"")</f>
        <v/>
      </c>
      <c r="M6343" s="18" t="inlineStr">
        <is>
          <t>every value from 0.01 to 30 in steps of 0.01</t>
        </is>
      </c>
      <c r="N6343" s="18" t="inlineStr">
        <is>
          <t>contents|small|distance_to_river_km</t>
        </is>
      </c>
    </row>
    <row r="6344">
      <c r="B6344" s="18" t="inlineStr">
        <is>
          <t>contents|small|distance_to_river_km|15.61</t>
        </is>
      </c>
      <c r="C6344" s="18" t="inlineStr">
        <is>
          <t>contents</t>
        </is>
      </c>
      <c r="D6344" s="18" t="inlineStr">
        <is>
          <t>small</t>
        </is>
      </c>
      <c r="E6344" s="18" t="inlineStr">
        <is>
          <t>distance_to_river_km</t>
        </is>
      </c>
      <c r="F6344" s="18" t="inlineStr">
        <is>
          <t>spline value</t>
        </is>
      </c>
      <c r="G6344" s="18" t="n"/>
      <c r="H6344" s="33" t="n">
        <v>15.61</v>
      </c>
      <c r="I6344" s="33" t="n"/>
      <c r="J6344" s="33" t="n"/>
      <c r="K6344" s="34" t="n">
        <v>-0.2479111433051838</v>
      </c>
      <c r="L6344" s="35">
        <f>IF(ISNUMBER(K6344),EXP(K6344),"")</f>
        <v/>
      </c>
      <c r="M6344" s="18" t="inlineStr">
        <is>
          <t>every value from 0.01 to 30 in steps of 0.01</t>
        </is>
      </c>
      <c r="N6344" s="18" t="inlineStr">
        <is>
          <t>contents|small|distance_to_river_km</t>
        </is>
      </c>
    </row>
    <row r="6345">
      <c r="B6345" s="18" t="inlineStr">
        <is>
          <t>contents|small|distance_to_river_km|15.62</t>
        </is>
      </c>
      <c r="C6345" s="18" t="inlineStr">
        <is>
          <t>contents</t>
        </is>
      </c>
      <c r="D6345" s="18" t="inlineStr">
        <is>
          <t>small</t>
        </is>
      </c>
      <c r="E6345" s="18" t="inlineStr">
        <is>
          <t>distance_to_river_km</t>
        </is>
      </c>
      <c r="F6345" s="18" t="inlineStr">
        <is>
          <t>spline value</t>
        </is>
      </c>
      <c r="G6345" s="18" t="n"/>
      <c r="H6345" s="33" t="n">
        <v>15.62</v>
      </c>
      <c r="I6345" s="33" t="n"/>
      <c r="J6345" s="33" t="n"/>
      <c r="K6345" s="34" t="n">
        <v>-0.2482098721055664</v>
      </c>
      <c r="L6345" s="35">
        <f>IF(ISNUMBER(K6345),EXP(K6345),"")</f>
        <v/>
      </c>
      <c r="M6345" s="18" t="inlineStr">
        <is>
          <t>every value from 0.01 to 30 in steps of 0.01</t>
        </is>
      </c>
      <c r="N6345" s="18" t="inlineStr">
        <is>
          <t>contents|small|distance_to_river_km</t>
        </is>
      </c>
    </row>
    <row r="6346">
      <c r="B6346" s="18" t="inlineStr">
        <is>
          <t>contents|small|distance_to_river_km|15.63</t>
        </is>
      </c>
      <c r="C6346" s="18" t="inlineStr">
        <is>
          <t>contents</t>
        </is>
      </c>
      <c r="D6346" s="18" t="inlineStr">
        <is>
          <t>small</t>
        </is>
      </c>
      <c r="E6346" s="18" t="inlineStr">
        <is>
          <t>distance_to_river_km</t>
        </is>
      </c>
      <c r="F6346" s="18" t="inlineStr">
        <is>
          <t>spline value</t>
        </is>
      </c>
      <c r="G6346" s="18" t="n"/>
      <c r="H6346" s="33" t="n">
        <v>15.63</v>
      </c>
      <c r="I6346" s="33" t="n"/>
      <c r="J6346" s="33" t="n"/>
      <c r="K6346" s="34" t="n">
        <v>-0.2485086481037949</v>
      </c>
      <c r="L6346" s="35">
        <f>IF(ISNUMBER(K6346),EXP(K6346),"")</f>
        <v/>
      </c>
      <c r="M6346" s="18" t="inlineStr">
        <is>
          <t>every value from 0.01 to 30 in steps of 0.01</t>
        </is>
      </c>
      <c r="N6346" s="18" t="inlineStr">
        <is>
          <t>contents|small|distance_to_river_km</t>
        </is>
      </c>
    </row>
    <row r="6347">
      <c r="B6347" s="18" t="inlineStr">
        <is>
          <t>contents|small|distance_to_river_km|15.64</t>
        </is>
      </c>
      <c r="C6347" s="18" t="inlineStr">
        <is>
          <t>contents</t>
        </is>
      </c>
      <c r="D6347" s="18" t="inlineStr">
        <is>
          <t>small</t>
        </is>
      </c>
      <c r="E6347" s="18" t="inlineStr">
        <is>
          <t>distance_to_river_km</t>
        </is>
      </c>
      <c r="F6347" s="18" t="inlineStr">
        <is>
          <t>spline value</t>
        </is>
      </c>
      <c r="G6347" s="18" t="n"/>
      <c r="H6347" s="33" t="n">
        <v>15.64</v>
      </c>
      <c r="I6347" s="33" t="n"/>
      <c r="J6347" s="33" t="n"/>
      <c r="K6347" s="34" t="n">
        <v>-0.2488074710250939</v>
      </c>
      <c r="L6347" s="35">
        <f>IF(ISNUMBER(K6347),EXP(K6347),"")</f>
        <v/>
      </c>
      <c r="M6347" s="18" t="inlineStr">
        <is>
          <t>every value from 0.01 to 30 in steps of 0.01</t>
        </is>
      </c>
      <c r="N6347" s="18" t="inlineStr">
        <is>
          <t>contents|small|distance_to_river_km</t>
        </is>
      </c>
    </row>
    <row r="6348">
      <c r="B6348" s="18" t="inlineStr">
        <is>
          <t>contents|small|distance_to_river_km|15.65</t>
        </is>
      </c>
      <c r="C6348" s="18" t="inlineStr">
        <is>
          <t>contents</t>
        </is>
      </c>
      <c r="D6348" s="18" t="inlineStr">
        <is>
          <t>small</t>
        </is>
      </c>
      <c r="E6348" s="18" t="inlineStr">
        <is>
          <t>distance_to_river_km</t>
        </is>
      </c>
      <c r="F6348" s="18" t="inlineStr">
        <is>
          <t>spline value</t>
        </is>
      </c>
      <c r="G6348" s="18" t="n"/>
      <c r="H6348" s="33" t="n">
        <v>15.65</v>
      </c>
      <c r="I6348" s="33" t="n"/>
      <c r="J6348" s="33" t="n"/>
      <c r="K6348" s="34" t="n">
        <v>-0.2491063405946881</v>
      </c>
      <c r="L6348" s="35">
        <f>IF(ISNUMBER(K6348),EXP(K6348),"")</f>
        <v/>
      </c>
      <c r="M6348" s="18" t="inlineStr">
        <is>
          <t>every value from 0.01 to 30 in steps of 0.01</t>
        </is>
      </c>
      <c r="N6348" s="18" t="inlineStr">
        <is>
          <t>contents|small|distance_to_river_km</t>
        </is>
      </c>
    </row>
    <row r="6349">
      <c r="B6349" s="18" t="inlineStr">
        <is>
          <t>contents|small|distance_to_river_km|15.66</t>
        </is>
      </c>
      <c r="C6349" s="18" t="inlineStr">
        <is>
          <t>contents</t>
        </is>
      </c>
      <c r="D6349" s="18" t="inlineStr">
        <is>
          <t>small</t>
        </is>
      </c>
      <c r="E6349" s="18" t="inlineStr">
        <is>
          <t>distance_to_river_km</t>
        </is>
      </c>
      <c r="F6349" s="18" t="inlineStr">
        <is>
          <t>spline value</t>
        </is>
      </c>
      <c r="G6349" s="18" t="n"/>
      <c r="H6349" s="33" t="n">
        <v>15.66</v>
      </c>
      <c r="I6349" s="33" t="n"/>
      <c r="J6349" s="33" t="n"/>
      <c r="K6349" s="34" t="n">
        <v>-0.2494052565378023</v>
      </c>
      <c r="L6349" s="35">
        <f>IF(ISNUMBER(K6349),EXP(K6349),"")</f>
        <v/>
      </c>
      <c r="M6349" s="18" t="inlineStr">
        <is>
          <t>every value from 0.01 to 30 in steps of 0.01</t>
        </is>
      </c>
      <c r="N6349" s="18" t="inlineStr">
        <is>
          <t>contents|small|distance_to_river_km</t>
        </is>
      </c>
    </row>
    <row r="6350">
      <c r="B6350" s="18" t="inlineStr">
        <is>
          <t>contents|small|distance_to_river_km|15.67</t>
        </is>
      </c>
      <c r="C6350" s="18" t="inlineStr">
        <is>
          <t>contents</t>
        </is>
      </c>
      <c r="D6350" s="18" t="inlineStr">
        <is>
          <t>small</t>
        </is>
      </c>
      <c r="E6350" s="18" t="inlineStr">
        <is>
          <t>distance_to_river_km</t>
        </is>
      </c>
      <c r="F6350" s="18" t="inlineStr">
        <is>
          <t>spline value</t>
        </is>
      </c>
      <c r="G6350" s="18" t="n"/>
      <c r="H6350" s="33" t="n">
        <v>15.67</v>
      </c>
      <c r="I6350" s="33" t="n"/>
      <c r="J6350" s="33" t="n"/>
      <c r="K6350" s="34" t="n">
        <v>-0.2497042185796612</v>
      </c>
      <c r="L6350" s="35">
        <f>IF(ISNUMBER(K6350),EXP(K6350),"")</f>
        <v/>
      </c>
      <c r="M6350" s="18" t="inlineStr">
        <is>
          <t>every value from 0.01 to 30 in steps of 0.01</t>
        </is>
      </c>
      <c r="N6350" s="18" t="inlineStr">
        <is>
          <t>contents|small|distance_to_river_km</t>
        </is>
      </c>
    </row>
    <row r="6351">
      <c r="B6351" s="18" t="inlineStr">
        <is>
          <t>contents|small|distance_to_river_km|15.68</t>
        </is>
      </c>
      <c r="C6351" s="18" t="inlineStr">
        <is>
          <t>contents</t>
        </is>
      </c>
      <c r="D6351" s="18" t="inlineStr">
        <is>
          <t>small</t>
        </is>
      </c>
      <c r="E6351" s="18" t="inlineStr">
        <is>
          <t>distance_to_river_km</t>
        </is>
      </c>
      <c r="F6351" s="18" t="inlineStr">
        <is>
          <t>spline value</t>
        </is>
      </c>
      <c r="G6351" s="18" t="n"/>
      <c r="H6351" s="33" t="n">
        <v>15.68</v>
      </c>
      <c r="I6351" s="33" t="n"/>
      <c r="J6351" s="33" t="n"/>
      <c r="K6351" s="34" t="n">
        <v>-0.2500032264454896</v>
      </c>
      <c r="L6351" s="35">
        <f>IF(ISNUMBER(K6351),EXP(K6351),"")</f>
        <v/>
      </c>
      <c r="M6351" s="18" t="inlineStr">
        <is>
          <t>every value from 0.01 to 30 in steps of 0.01</t>
        </is>
      </c>
      <c r="N6351" s="18" t="inlineStr">
        <is>
          <t>contents|small|distance_to_river_km</t>
        </is>
      </c>
    </row>
    <row r="6352">
      <c r="B6352" s="18" t="inlineStr">
        <is>
          <t>contents|small|distance_to_river_km|15.69</t>
        </is>
      </c>
      <c r="C6352" s="18" t="inlineStr">
        <is>
          <t>contents</t>
        </is>
      </c>
      <c r="D6352" s="18" t="inlineStr">
        <is>
          <t>small</t>
        </is>
      </c>
      <c r="E6352" s="18" t="inlineStr">
        <is>
          <t>distance_to_river_km</t>
        </is>
      </c>
      <c r="F6352" s="18" t="inlineStr">
        <is>
          <t>spline value</t>
        </is>
      </c>
      <c r="G6352" s="18" t="n"/>
      <c r="H6352" s="33" t="n">
        <v>15.69</v>
      </c>
      <c r="I6352" s="33" t="n"/>
      <c r="J6352" s="33" t="n"/>
      <c r="K6352" s="34" t="n">
        <v>-0.250302279860512</v>
      </c>
      <c r="L6352" s="35">
        <f>IF(ISNUMBER(K6352),EXP(K6352),"")</f>
        <v/>
      </c>
      <c r="M6352" s="18" t="inlineStr">
        <is>
          <t>every value from 0.01 to 30 in steps of 0.01</t>
        </is>
      </c>
      <c r="N6352" s="18" t="inlineStr">
        <is>
          <t>contents|small|distance_to_river_km</t>
        </is>
      </c>
    </row>
    <row r="6353">
      <c r="B6353" s="18" t="inlineStr">
        <is>
          <t>contents|small|distance_to_river_km|15.70</t>
        </is>
      </c>
      <c r="C6353" s="18" t="inlineStr">
        <is>
          <t>contents</t>
        </is>
      </c>
      <c r="D6353" s="18" t="inlineStr">
        <is>
          <t>small</t>
        </is>
      </c>
      <c r="E6353" s="18" t="inlineStr">
        <is>
          <t>distance_to_river_km</t>
        </is>
      </c>
      <c r="F6353" s="18" t="inlineStr">
        <is>
          <t>spline value</t>
        </is>
      </c>
      <c r="G6353" s="18" t="n"/>
      <c r="H6353" s="33" t="n">
        <v>15.7</v>
      </c>
      <c r="I6353" s="33" t="n"/>
      <c r="J6353" s="33" t="n"/>
      <c r="K6353" s="34" t="n">
        <v>-0.2506013785499534</v>
      </c>
      <c r="L6353" s="35">
        <f>IF(ISNUMBER(K6353),EXP(K6353),"")</f>
        <v/>
      </c>
      <c r="M6353" s="18" t="inlineStr">
        <is>
          <t>every value from 0.01 to 30 in steps of 0.01</t>
        </is>
      </c>
      <c r="N6353" s="18" t="inlineStr">
        <is>
          <t>contents|small|distance_to_river_km</t>
        </is>
      </c>
    </row>
    <row r="6354">
      <c r="B6354" s="18" t="inlineStr">
        <is>
          <t>contents|small|distance_to_river_km|15.71</t>
        </is>
      </c>
      <c r="C6354" s="18" t="inlineStr">
        <is>
          <t>contents</t>
        </is>
      </c>
      <c r="D6354" s="18" t="inlineStr">
        <is>
          <t>small</t>
        </is>
      </c>
      <c r="E6354" s="18" t="inlineStr">
        <is>
          <t>distance_to_river_km</t>
        </is>
      </c>
      <c r="F6354" s="18" t="inlineStr">
        <is>
          <t>spline value</t>
        </is>
      </c>
      <c r="G6354" s="18" t="n"/>
      <c r="H6354" s="33" t="n">
        <v>15.71</v>
      </c>
      <c r="I6354" s="33" t="n"/>
      <c r="J6354" s="33" t="n"/>
      <c r="K6354" s="34" t="n">
        <v>-0.2509005222390385</v>
      </c>
      <c r="L6354" s="35">
        <f>IF(ISNUMBER(K6354),EXP(K6354),"")</f>
        <v/>
      </c>
      <c r="M6354" s="18" t="inlineStr">
        <is>
          <t>every value from 0.01 to 30 in steps of 0.01</t>
        </is>
      </c>
      <c r="N6354" s="18" t="inlineStr">
        <is>
          <t>contents|small|distance_to_river_km</t>
        </is>
      </c>
    </row>
    <row r="6355">
      <c r="B6355" s="18" t="inlineStr">
        <is>
          <t>contents|small|distance_to_river_km|15.72</t>
        </is>
      </c>
      <c r="C6355" s="18" t="inlineStr">
        <is>
          <t>contents</t>
        </is>
      </c>
      <c r="D6355" s="18" t="inlineStr">
        <is>
          <t>small</t>
        </is>
      </c>
      <c r="E6355" s="18" t="inlineStr">
        <is>
          <t>distance_to_river_km</t>
        </is>
      </c>
      <c r="F6355" s="18" t="inlineStr">
        <is>
          <t>spline value</t>
        </is>
      </c>
      <c r="G6355" s="18" t="n"/>
      <c r="H6355" s="33" t="n">
        <v>15.72</v>
      </c>
      <c r="I6355" s="33" t="n"/>
      <c r="J6355" s="33" t="n"/>
      <c r="K6355" s="34" t="n">
        <v>-0.2511997106529918</v>
      </c>
      <c r="L6355" s="35">
        <f>IF(ISNUMBER(K6355),EXP(K6355),"")</f>
        <v/>
      </c>
      <c r="M6355" s="18" t="inlineStr">
        <is>
          <t>every value from 0.01 to 30 in steps of 0.01</t>
        </is>
      </c>
      <c r="N6355" s="18" t="inlineStr">
        <is>
          <t>contents|small|distance_to_river_km</t>
        </is>
      </c>
    </row>
    <row r="6356">
      <c r="B6356" s="18" t="inlineStr">
        <is>
          <t>contents|small|distance_to_river_km|15.73</t>
        </is>
      </c>
      <c r="C6356" s="18" t="inlineStr">
        <is>
          <t>contents</t>
        </is>
      </c>
      <c r="D6356" s="18" t="inlineStr">
        <is>
          <t>small</t>
        </is>
      </c>
      <c r="E6356" s="18" t="inlineStr">
        <is>
          <t>distance_to_river_km</t>
        </is>
      </c>
      <c r="F6356" s="18" t="inlineStr">
        <is>
          <t>spline value</t>
        </is>
      </c>
      <c r="G6356" s="18" t="n"/>
      <c r="H6356" s="33" t="n">
        <v>15.73</v>
      </c>
      <c r="I6356" s="33" t="n"/>
      <c r="J6356" s="33" t="n"/>
      <c r="K6356" s="34" t="n">
        <v>-0.2514989435170383</v>
      </c>
      <c r="L6356" s="35">
        <f>IF(ISNUMBER(K6356),EXP(K6356),"")</f>
        <v/>
      </c>
      <c r="M6356" s="18" t="inlineStr">
        <is>
          <t>every value from 0.01 to 30 in steps of 0.01</t>
        </is>
      </c>
      <c r="N6356" s="18" t="inlineStr">
        <is>
          <t>contents|small|distance_to_river_km</t>
        </is>
      </c>
    </row>
    <row r="6357">
      <c r="B6357" s="18" t="inlineStr">
        <is>
          <t>contents|small|distance_to_river_km|15.74</t>
        </is>
      </c>
      <c r="C6357" s="18" t="inlineStr">
        <is>
          <t>contents</t>
        </is>
      </c>
      <c r="D6357" s="18" t="inlineStr">
        <is>
          <t>small</t>
        </is>
      </c>
      <c r="E6357" s="18" t="inlineStr">
        <is>
          <t>distance_to_river_km</t>
        </is>
      </c>
      <c r="F6357" s="18" t="inlineStr">
        <is>
          <t>spline value</t>
        </is>
      </c>
      <c r="G6357" s="18" t="n"/>
      <c r="H6357" s="33" t="n">
        <v>15.74</v>
      </c>
      <c r="I6357" s="33" t="n"/>
      <c r="J6357" s="33" t="n"/>
      <c r="K6357" s="34" t="n">
        <v>-0.2517982205564027</v>
      </c>
      <c r="L6357" s="35">
        <f>IF(ISNUMBER(K6357),EXP(K6357),"")</f>
        <v/>
      </c>
      <c r="M6357" s="18" t="inlineStr">
        <is>
          <t>every value from 0.01 to 30 in steps of 0.01</t>
        </is>
      </c>
      <c r="N6357" s="18" t="inlineStr">
        <is>
          <t>contents|small|distance_to_river_km</t>
        </is>
      </c>
    </row>
    <row r="6358">
      <c r="B6358" s="18" t="inlineStr">
        <is>
          <t>contents|small|distance_to_river_km|15.75</t>
        </is>
      </c>
      <c r="C6358" s="18" t="inlineStr">
        <is>
          <t>contents</t>
        </is>
      </c>
      <c r="D6358" s="18" t="inlineStr">
        <is>
          <t>small</t>
        </is>
      </c>
      <c r="E6358" s="18" t="inlineStr">
        <is>
          <t>distance_to_river_km</t>
        </is>
      </c>
      <c r="F6358" s="18" t="inlineStr">
        <is>
          <t>spline value</t>
        </is>
      </c>
      <c r="G6358" s="18" t="n"/>
      <c r="H6358" s="33" t="n">
        <v>15.75</v>
      </c>
      <c r="I6358" s="33" t="n"/>
      <c r="J6358" s="33" t="n"/>
      <c r="K6358" s="34" t="n">
        <v>-0.2520975414963096</v>
      </c>
      <c r="L6358" s="35">
        <f>IF(ISNUMBER(K6358),EXP(K6358),"")</f>
        <v/>
      </c>
      <c r="M6358" s="18" t="inlineStr">
        <is>
          <t>every value from 0.01 to 30 in steps of 0.01</t>
        </is>
      </c>
      <c r="N6358" s="18" t="inlineStr">
        <is>
          <t>contents|small|distance_to_river_km</t>
        </is>
      </c>
    </row>
    <row r="6359">
      <c r="B6359" s="18" t="inlineStr">
        <is>
          <t>contents|small|distance_to_river_km|15.76</t>
        </is>
      </c>
      <c r="C6359" s="18" t="inlineStr">
        <is>
          <t>contents</t>
        </is>
      </c>
      <c r="D6359" s="18" t="inlineStr">
        <is>
          <t>small</t>
        </is>
      </c>
      <c r="E6359" s="18" t="inlineStr">
        <is>
          <t>distance_to_river_km</t>
        </is>
      </c>
      <c r="F6359" s="18" t="inlineStr">
        <is>
          <t>spline value</t>
        </is>
      </c>
      <c r="G6359" s="18" t="n"/>
      <c r="H6359" s="33" t="n">
        <v>15.76</v>
      </c>
      <c r="I6359" s="33" t="n"/>
      <c r="J6359" s="33" t="n"/>
      <c r="K6359" s="34" t="n">
        <v>-0.2523969060619838</v>
      </c>
      <c r="L6359" s="35">
        <f>IF(ISNUMBER(K6359),EXP(K6359),"")</f>
        <v/>
      </c>
      <c r="M6359" s="18" t="inlineStr">
        <is>
          <t>every value from 0.01 to 30 in steps of 0.01</t>
        </is>
      </c>
      <c r="N6359" s="18" t="inlineStr">
        <is>
          <t>contents|small|distance_to_river_km</t>
        </is>
      </c>
    </row>
    <row r="6360">
      <c r="B6360" s="18" t="inlineStr">
        <is>
          <t>contents|small|distance_to_river_km|15.77</t>
        </is>
      </c>
      <c r="C6360" s="18" t="inlineStr">
        <is>
          <t>contents</t>
        </is>
      </c>
      <c r="D6360" s="18" t="inlineStr">
        <is>
          <t>small</t>
        </is>
      </c>
      <c r="E6360" s="18" t="inlineStr">
        <is>
          <t>distance_to_river_km</t>
        </is>
      </c>
      <c r="F6360" s="18" t="inlineStr">
        <is>
          <t>spline value</t>
        </is>
      </c>
      <c r="G6360" s="18" t="n"/>
      <c r="H6360" s="33" t="n">
        <v>15.77</v>
      </c>
      <c r="I6360" s="33" t="n"/>
      <c r="J6360" s="33" t="n"/>
      <c r="K6360" s="34" t="n">
        <v>-0.2526963139786499</v>
      </c>
      <c r="L6360" s="35">
        <f>IF(ISNUMBER(K6360),EXP(K6360),"")</f>
        <v/>
      </c>
      <c r="M6360" s="18" t="inlineStr">
        <is>
          <t>every value from 0.01 to 30 in steps of 0.01</t>
        </is>
      </c>
      <c r="N6360" s="18" t="inlineStr">
        <is>
          <t>contents|small|distance_to_river_km</t>
        </is>
      </c>
    </row>
    <row r="6361">
      <c r="B6361" s="18" t="inlineStr">
        <is>
          <t>contents|small|distance_to_river_km|15.78</t>
        </is>
      </c>
      <c r="C6361" s="18" t="inlineStr">
        <is>
          <t>contents</t>
        </is>
      </c>
      <c r="D6361" s="18" t="inlineStr">
        <is>
          <t>small</t>
        </is>
      </c>
      <c r="E6361" s="18" t="inlineStr">
        <is>
          <t>distance_to_river_km</t>
        </is>
      </c>
      <c r="F6361" s="18" t="inlineStr">
        <is>
          <t>spline value</t>
        </is>
      </c>
      <c r="G6361" s="18" t="n"/>
      <c r="H6361" s="33" t="n">
        <v>15.78</v>
      </c>
      <c r="I6361" s="33" t="n"/>
      <c r="J6361" s="33" t="n"/>
      <c r="K6361" s="34" t="n">
        <v>-0.2529957649715329</v>
      </c>
      <c r="L6361" s="35">
        <f>IF(ISNUMBER(K6361),EXP(K6361),"")</f>
        <v/>
      </c>
      <c r="M6361" s="18" t="inlineStr">
        <is>
          <t>every value from 0.01 to 30 in steps of 0.01</t>
        </is>
      </c>
      <c r="N6361" s="18" t="inlineStr">
        <is>
          <t>contents|small|distance_to_river_km</t>
        </is>
      </c>
    </row>
    <row r="6362">
      <c r="B6362" s="18" t="inlineStr">
        <is>
          <t>contents|small|distance_to_river_km|15.79</t>
        </is>
      </c>
      <c r="C6362" s="18" t="inlineStr">
        <is>
          <t>contents</t>
        </is>
      </c>
      <c r="D6362" s="18" t="inlineStr">
        <is>
          <t>small</t>
        </is>
      </c>
      <c r="E6362" s="18" t="inlineStr">
        <is>
          <t>distance_to_river_km</t>
        </is>
      </c>
      <c r="F6362" s="18" t="inlineStr">
        <is>
          <t>spline value</t>
        </is>
      </c>
      <c r="G6362" s="18" t="n"/>
      <c r="H6362" s="33" t="n">
        <v>15.79</v>
      </c>
      <c r="I6362" s="33" t="n"/>
      <c r="J6362" s="33" t="n"/>
      <c r="K6362" s="34" t="n">
        <v>-0.2532952587658574</v>
      </c>
      <c r="L6362" s="35">
        <f>IF(ISNUMBER(K6362),EXP(K6362),"")</f>
        <v/>
      </c>
      <c r="M6362" s="18" t="inlineStr">
        <is>
          <t>every value from 0.01 to 30 in steps of 0.01</t>
        </is>
      </c>
      <c r="N6362" s="18" t="inlineStr">
        <is>
          <t>contents|small|distance_to_river_km</t>
        </is>
      </c>
    </row>
    <row r="6363">
      <c r="B6363" s="18" t="inlineStr">
        <is>
          <t>contents|small|distance_to_river_km|15.80</t>
        </is>
      </c>
      <c r="C6363" s="18" t="inlineStr">
        <is>
          <t>contents</t>
        </is>
      </c>
      <c r="D6363" s="18" t="inlineStr">
        <is>
          <t>small</t>
        </is>
      </c>
      <c r="E6363" s="18" t="inlineStr">
        <is>
          <t>distance_to_river_km</t>
        </is>
      </c>
      <c r="F6363" s="18" t="inlineStr">
        <is>
          <t>spline value</t>
        </is>
      </c>
      <c r="G6363" s="18" t="n"/>
      <c r="H6363" s="33" t="n">
        <v>15.8</v>
      </c>
      <c r="I6363" s="33" t="n"/>
      <c r="J6363" s="33" t="n"/>
      <c r="K6363" s="34" t="n">
        <v>-0.2535947950868481</v>
      </c>
      <c r="L6363" s="35">
        <f>IF(ISNUMBER(K6363),EXP(K6363),"")</f>
        <v/>
      </c>
      <c r="M6363" s="18" t="inlineStr">
        <is>
          <t>every value from 0.01 to 30 in steps of 0.01</t>
        </is>
      </c>
      <c r="N6363" s="18" t="inlineStr">
        <is>
          <t>contents|small|distance_to_river_km</t>
        </is>
      </c>
    </row>
    <row r="6364">
      <c r="B6364" s="18" t="inlineStr">
        <is>
          <t>contents|small|distance_to_river_km|15.81</t>
        </is>
      </c>
      <c r="C6364" s="18" t="inlineStr">
        <is>
          <t>contents</t>
        </is>
      </c>
      <c r="D6364" s="18" t="inlineStr">
        <is>
          <t>small</t>
        </is>
      </c>
      <c r="E6364" s="18" t="inlineStr">
        <is>
          <t>distance_to_river_km</t>
        </is>
      </c>
      <c r="F6364" s="18" t="inlineStr">
        <is>
          <t>spline value</t>
        </is>
      </c>
      <c r="G6364" s="18" t="n"/>
      <c r="H6364" s="33" t="n">
        <v>15.81</v>
      </c>
      <c r="I6364" s="33" t="n"/>
      <c r="J6364" s="33" t="n"/>
      <c r="K6364" s="34" t="n">
        <v>-0.2538943736597297</v>
      </c>
      <c r="L6364" s="35">
        <f>IF(ISNUMBER(K6364),EXP(K6364),"")</f>
        <v/>
      </c>
      <c r="M6364" s="18" t="inlineStr">
        <is>
          <t>every value from 0.01 to 30 in steps of 0.01</t>
        </is>
      </c>
      <c r="N6364" s="18" t="inlineStr">
        <is>
          <t>contents|small|distance_to_river_km</t>
        </is>
      </c>
    </row>
    <row r="6365">
      <c r="B6365" s="18" t="inlineStr">
        <is>
          <t>contents|small|distance_to_river_km|15.82</t>
        </is>
      </c>
      <c r="C6365" s="18" t="inlineStr">
        <is>
          <t>contents</t>
        </is>
      </c>
      <c r="D6365" s="18" t="inlineStr">
        <is>
          <t>small</t>
        </is>
      </c>
      <c r="E6365" s="18" t="inlineStr">
        <is>
          <t>distance_to_river_km</t>
        </is>
      </c>
      <c r="F6365" s="18" t="inlineStr">
        <is>
          <t>spline value</t>
        </is>
      </c>
      <c r="G6365" s="18" t="n"/>
      <c r="H6365" s="33" t="n">
        <v>15.82</v>
      </c>
      <c r="I6365" s="33" t="n"/>
      <c r="J6365" s="33" t="n"/>
      <c r="K6365" s="34" t="n">
        <v>-0.2541939942097269</v>
      </c>
      <c r="L6365" s="35">
        <f>IF(ISNUMBER(K6365),EXP(K6365),"")</f>
        <v/>
      </c>
      <c r="M6365" s="18" t="inlineStr">
        <is>
          <t>every value from 0.01 to 30 in steps of 0.01</t>
        </is>
      </c>
      <c r="N6365" s="18" t="inlineStr">
        <is>
          <t>contents|small|distance_to_river_km</t>
        </is>
      </c>
    </row>
    <row r="6366">
      <c r="B6366" s="18" t="inlineStr">
        <is>
          <t>contents|small|distance_to_river_km|15.83</t>
        </is>
      </c>
      <c r="C6366" s="18" t="inlineStr">
        <is>
          <t>contents</t>
        </is>
      </c>
      <c r="D6366" s="18" t="inlineStr">
        <is>
          <t>small</t>
        </is>
      </c>
      <c r="E6366" s="18" t="inlineStr">
        <is>
          <t>distance_to_river_km</t>
        </is>
      </c>
      <c r="F6366" s="18" t="inlineStr">
        <is>
          <t>spline value</t>
        </is>
      </c>
      <c r="G6366" s="18" t="n"/>
      <c r="H6366" s="33" t="n">
        <v>15.83</v>
      </c>
      <c r="I6366" s="33" t="n"/>
      <c r="J6366" s="33" t="n"/>
      <c r="K6366" s="34" t="n">
        <v>-0.2544936564620647</v>
      </c>
      <c r="L6366" s="35">
        <f>IF(ISNUMBER(K6366),EXP(K6366),"")</f>
        <v/>
      </c>
      <c r="M6366" s="18" t="inlineStr">
        <is>
          <t>every value from 0.01 to 30 in steps of 0.01</t>
        </is>
      </c>
      <c r="N6366" s="18" t="inlineStr">
        <is>
          <t>contents|small|distance_to_river_km</t>
        </is>
      </c>
    </row>
    <row r="6367">
      <c r="B6367" s="18" t="inlineStr">
        <is>
          <t>contents|small|distance_to_river_km|15.84</t>
        </is>
      </c>
      <c r="C6367" s="18" t="inlineStr">
        <is>
          <t>contents</t>
        </is>
      </c>
      <c r="D6367" s="18" t="inlineStr">
        <is>
          <t>small</t>
        </is>
      </c>
      <c r="E6367" s="18" t="inlineStr">
        <is>
          <t>distance_to_river_km</t>
        </is>
      </c>
      <c r="F6367" s="18" t="inlineStr">
        <is>
          <t>spline value</t>
        </is>
      </c>
      <c r="G6367" s="18" t="n"/>
      <c r="H6367" s="33" t="n">
        <v>15.84</v>
      </c>
      <c r="I6367" s="33" t="n"/>
      <c r="J6367" s="33" t="n"/>
      <c r="K6367" s="34" t="n">
        <v>-0.2547933601419676</v>
      </c>
      <c r="L6367" s="35">
        <f>IF(ISNUMBER(K6367),EXP(K6367),"")</f>
        <v/>
      </c>
      <c r="M6367" s="18" t="inlineStr">
        <is>
          <t>every value from 0.01 to 30 in steps of 0.01</t>
        </is>
      </c>
      <c r="N6367" s="18" t="inlineStr">
        <is>
          <t>contents|small|distance_to_river_km</t>
        </is>
      </c>
    </row>
    <row r="6368">
      <c r="B6368" s="18" t="inlineStr">
        <is>
          <t>contents|small|distance_to_river_km|15.85</t>
        </is>
      </c>
      <c r="C6368" s="18" t="inlineStr">
        <is>
          <t>contents</t>
        </is>
      </c>
      <c r="D6368" s="18" t="inlineStr">
        <is>
          <t>small</t>
        </is>
      </c>
      <c r="E6368" s="18" t="inlineStr">
        <is>
          <t>distance_to_river_km</t>
        </is>
      </c>
      <c r="F6368" s="18" t="inlineStr">
        <is>
          <t>spline value</t>
        </is>
      </c>
      <c r="G6368" s="18" t="n"/>
      <c r="H6368" s="33" t="n">
        <v>15.85</v>
      </c>
      <c r="I6368" s="33" t="n"/>
      <c r="J6368" s="33" t="n"/>
      <c r="K6368" s="34" t="n">
        <v>-0.2550931049746604</v>
      </c>
      <c r="L6368" s="35">
        <f>IF(ISNUMBER(K6368),EXP(K6368),"")</f>
        <v/>
      </c>
      <c r="M6368" s="18" t="inlineStr">
        <is>
          <t>every value from 0.01 to 30 in steps of 0.01</t>
        </is>
      </c>
      <c r="N6368" s="18" t="inlineStr">
        <is>
          <t>contents|small|distance_to_river_km</t>
        </is>
      </c>
    </row>
    <row r="6369">
      <c r="B6369" s="18" t="inlineStr">
        <is>
          <t>contents|small|distance_to_river_km|15.86</t>
        </is>
      </c>
      <c r="C6369" s="18" t="inlineStr">
        <is>
          <t>contents</t>
        </is>
      </c>
      <c r="D6369" s="18" t="inlineStr">
        <is>
          <t>small</t>
        </is>
      </c>
      <c r="E6369" s="18" t="inlineStr">
        <is>
          <t>distance_to_river_km</t>
        </is>
      </c>
      <c r="F6369" s="18" t="inlineStr">
        <is>
          <t>spline value</t>
        </is>
      </c>
      <c r="G6369" s="18" t="n"/>
      <c r="H6369" s="33" t="n">
        <v>15.86</v>
      </c>
      <c r="I6369" s="33" t="n"/>
      <c r="J6369" s="33" t="n"/>
      <c r="K6369" s="34" t="n">
        <v>-0.2553928906853677</v>
      </c>
      <c r="L6369" s="35">
        <f>IF(ISNUMBER(K6369),EXP(K6369),"")</f>
        <v/>
      </c>
      <c r="M6369" s="18" t="inlineStr">
        <is>
          <t>every value from 0.01 to 30 in steps of 0.01</t>
        </is>
      </c>
      <c r="N6369" s="18" t="inlineStr">
        <is>
          <t>contents|small|distance_to_river_km</t>
        </is>
      </c>
    </row>
    <row r="6370">
      <c r="B6370" s="18" t="inlineStr">
        <is>
          <t>contents|small|distance_to_river_km|15.87</t>
        </is>
      </c>
      <c r="C6370" s="18" t="inlineStr">
        <is>
          <t>contents</t>
        </is>
      </c>
      <c r="D6370" s="18" t="inlineStr">
        <is>
          <t>small</t>
        </is>
      </c>
      <c r="E6370" s="18" t="inlineStr">
        <is>
          <t>distance_to_river_km</t>
        </is>
      </c>
      <c r="F6370" s="18" t="inlineStr">
        <is>
          <t>spline value</t>
        </is>
      </c>
      <c r="G6370" s="18" t="n"/>
      <c r="H6370" s="33" t="n">
        <v>15.87</v>
      </c>
      <c r="I6370" s="33" t="n"/>
      <c r="J6370" s="33" t="n"/>
      <c r="K6370" s="34" t="n">
        <v>-0.2556927169993144</v>
      </c>
      <c r="L6370" s="35">
        <f>IF(ISNUMBER(K6370),EXP(K6370),"")</f>
        <v/>
      </c>
      <c r="M6370" s="18" t="inlineStr">
        <is>
          <t>every value from 0.01 to 30 in steps of 0.01</t>
        </is>
      </c>
      <c r="N6370" s="18" t="inlineStr">
        <is>
          <t>contents|small|distance_to_river_km</t>
        </is>
      </c>
    </row>
    <row r="6371">
      <c r="B6371" s="18" t="inlineStr">
        <is>
          <t>contents|small|distance_to_river_km|15.88</t>
        </is>
      </c>
      <c r="C6371" s="18" t="inlineStr">
        <is>
          <t>contents</t>
        </is>
      </c>
      <c r="D6371" s="18" t="inlineStr">
        <is>
          <t>small</t>
        </is>
      </c>
      <c r="E6371" s="18" t="inlineStr">
        <is>
          <t>distance_to_river_km</t>
        </is>
      </c>
      <c r="F6371" s="18" t="inlineStr">
        <is>
          <t>spline value</t>
        </is>
      </c>
      <c r="G6371" s="18" t="n"/>
      <c r="H6371" s="33" t="n">
        <v>15.88</v>
      </c>
      <c r="I6371" s="33" t="n"/>
      <c r="J6371" s="33" t="n"/>
      <c r="K6371" s="34" t="n">
        <v>-0.2559925836417252</v>
      </c>
      <c r="L6371" s="35">
        <f>IF(ISNUMBER(K6371),EXP(K6371),"")</f>
        <v/>
      </c>
      <c r="M6371" s="18" t="inlineStr">
        <is>
          <t>every value from 0.01 to 30 in steps of 0.01</t>
        </is>
      </c>
      <c r="N6371" s="18" t="inlineStr">
        <is>
          <t>contents|small|distance_to_river_km</t>
        </is>
      </c>
    </row>
    <row r="6372">
      <c r="B6372" s="18" t="inlineStr">
        <is>
          <t>contents|small|distance_to_river_km|15.89</t>
        </is>
      </c>
      <c r="C6372" s="18" t="inlineStr">
        <is>
          <t>contents</t>
        </is>
      </c>
      <c r="D6372" s="18" t="inlineStr">
        <is>
          <t>small</t>
        </is>
      </c>
      <c r="E6372" s="18" t="inlineStr">
        <is>
          <t>distance_to_river_km</t>
        </is>
      </c>
      <c r="F6372" s="18" t="inlineStr">
        <is>
          <t>spline value</t>
        </is>
      </c>
      <c r="G6372" s="18" t="n"/>
      <c r="H6372" s="33" t="n">
        <v>15.89</v>
      </c>
      <c r="I6372" s="33" t="n"/>
      <c r="J6372" s="33" t="n"/>
      <c r="K6372" s="34" t="n">
        <v>-0.2562924903378248</v>
      </c>
      <c r="L6372" s="35">
        <f>IF(ISNUMBER(K6372),EXP(K6372),"")</f>
        <v/>
      </c>
      <c r="M6372" s="18" t="inlineStr">
        <is>
          <t>every value from 0.01 to 30 in steps of 0.01</t>
        </is>
      </c>
      <c r="N6372" s="18" t="inlineStr">
        <is>
          <t>contents|small|distance_to_river_km</t>
        </is>
      </c>
    </row>
    <row r="6373">
      <c r="B6373" s="18" t="inlineStr">
        <is>
          <t>contents|small|distance_to_river_km|15.90</t>
        </is>
      </c>
      <c r="C6373" s="18" t="inlineStr">
        <is>
          <t>contents</t>
        </is>
      </c>
      <c r="D6373" s="18" t="inlineStr">
        <is>
          <t>small</t>
        </is>
      </c>
      <c r="E6373" s="18" t="inlineStr">
        <is>
          <t>distance_to_river_km</t>
        </is>
      </c>
      <c r="F6373" s="18" t="inlineStr">
        <is>
          <t>spline value</t>
        </is>
      </c>
      <c r="G6373" s="18" t="n"/>
      <c r="H6373" s="33" t="n">
        <v>15.9</v>
      </c>
      <c r="I6373" s="33" t="n"/>
      <c r="J6373" s="33" t="n"/>
      <c r="K6373" s="34" t="n">
        <v>-0.2565924368128378</v>
      </c>
      <c r="L6373" s="35">
        <f>IF(ISNUMBER(K6373),EXP(K6373),"")</f>
        <v/>
      </c>
      <c r="M6373" s="18" t="inlineStr">
        <is>
          <t>every value from 0.01 to 30 in steps of 0.01</t>
        </is>
      </c>
      <c r="N6373" s="18" t="inlineStr">
        <is>
          <t>contents|small|distance_to_river_km</t>
        </is>
      </c>
    </row>
    <row r="6374">
      <c r="B6374" s="18" t="inlineStr">
        <is>
          <t>contents|small|distance_to_river_km|15.91</t>
        </is>
      </c>
      <c r="C6374" s="18" t="inlineStr">
        <is>
          <t>contents</t>
        </is>
      </c>
      <c r="D6374" s="18" t="inlineStr">
        <is>
          <t>small</t>
        </is>
      </c>
      <c r="E6374" s="18" t="inlineStr">
        <is>
          <t>distance_to_river_km</t>
        </is>
      </c>
      <c r="F6374" s="18" t="inlineStr">
        <is>
          <t>spline value</t>
        </is>
      </c>
      <c r="G6374" s="18" t="n"/>
      <c r="H6374" s="33" t="n">
        <v>15.91</v>
      </c>
      <c r="I6374" s="33" t="n"/>
      <c r="J6374" s="33" t="n"/>
      <c r="K6374" s="34" t="n">
        <v>-0.2568924227919893</v>
      </c>
      <c r="L6374" s="35">
        <f>IF(ISNUMBER(K6374),EXP(K6374),"")</f>
        <v/>
      </c>
      <c r="M6374" s="18" t="inlineStr">
        <is>
          <t>every value from 0.01 to 30 in steps of 0.01</t>
        </is>
      </c>
      <c r="N6374" s="18" t="inlineStr">
        <is>
          <t>contents|small|distance_to_river_km</t>
        </is>
      </c>
    </row>
    <row r="6375">
      <c r="B6375" s="18" t="inlineStr">
        <is>
          <t>contents|small|distance_to_river_km|15.92</t>
        </is>
      </c>
      <c r="C6375" s="18" t="inlineStr">
        <is>
          <t>contents</t>
        </is>
      </c>
      <c r="D6375" s="18" t="inlineStr">
        <is>
          <t>small</t>
        </is>
      </c>
      <c r="E6375" s="18" t="inlineStr">
        <is>
          <t>distance_to_river_km</t>
        </is>
      </c>
      <c r="F6375" s="18" t="inlineStr">
        <is>
          <t>spline value</t>
        </is>
      </c>
      <c r="G6375" s="18" t="n"/>
      <c r="H6375" s="33" t="n">
        <v>15.92</v>
      </c>
      <c r="I6375" s="33" t="n"/>
      <c r="J6375" s="33" t="n"/>
      <c r="K6375" s="34" t="n">
        <v>-0.2571924480005036</v>
      </c>
      <c r="L6375" s="35">
        <f>IF(ISNUMBER(K6375),EXP(K6375),"")</f>
        <v/>
      </c>
      <c r="M6375" s="18" t="inlineStr">
        <is>
          <t>every value from 0.01 to 30 in steps of 0.01</t>
        </is>
      </c>
      <c r="N6375" s="18" t="inlineStr">
        <is>
          <t>contents|small|distance_to_river_km</t>
        </is>
      </c>
    </row>
    <row r="6376">
      <c r="B6376" s="18" t="inlineStr">
        <is>
          <t>contents|small|distance_to_river_km|15.93</t>
        </is>
      </c>
      <c r="C6376" s="18" t="inlineStr">
        <is>
          <t>contents</t>
        </is>
      </c>
      <c r="D6376" s="18" t="inlineStr">
        <is>
          <t>small</t>
        </is>
      </c>
      <c r="E6376" s="18" t="inlineStr">
        <is>
          <t>distance_to_river_km</t>
        </is>
      </c>
      <c r="F6376" s="18" t="inlineStr">
        <is>
          <t>spline value</t>
        </is>
      </c>
      <c r="G6376" s="18" t="n"/>
      <c r="H6376" s="33" t="n">
        <v>15.93</v>
      </c>
      <c r="I6376" s="33" t="n"/>
      <c r="J6376" s="33" t="n"/>
      <c r="K6376" s="34" t="n">
        <v>-0.2574925121636057</v>
      </c>
      <c r="L6376" s="35">
        <f>IF(ISNUMBER(K6376),EXP(K6376),"")</f>
        <v/>
      </c>
      <c r="M6376" s="18" t="inlineStr">
        <is>
          <t>every value from 0.01 to 30 in steps of 0.01</t>
        </is>
      </c>
      <c r="N6376" s="18" t="inlineStr">
        <is>
          <t>contents|small|distance_to_river_km</t>
        </is>
      </c>
    </row>
    <row r="6377">
      <c r="B6377" s="18" t="inlineStr">
        <is>
          <t>contents|small|distance_to_river_km|15.94</t>
        </is>
      </c>
      <c r="C6377" s="18" t="inlineStr">
        <is>
          <t>contents</t>
        </is>
      </c>
      <c r="D6377" s="18" t="inlineStr">
        <is>
          <t>small</t>
        </is>
      </c>
      <c r="E6377" s="18" t="inlineStr">
        <is>
          <t>distance_to_river_km</t>
        </is>
      </c>
      <c r="F6377" s="18" t="inlineStr">
        <is>
          <t>spline value</t>
        </is>
      </c>
      <c r="G6377" s="18" t="n"/>
      <c r="H6377" s="33" t="n">
        <v>15.94</v>
      </c>
      <c r="I6377" s="33" t="n"/>
      <c r="J6377" s="33" t="n"/>
      <c r="K6377" s="34" t="n">
        <v>-0.2577926150065203</v>
      </c>
      <c r="L6377" s="35">
        <f>IF(ISNUMBER(K6377),EXP(K6377),"")</f>
        <v/>
      </c>
      <c r="M6377" s="18" t="inlineStr">
        <is>
          <t>every value from 0.01 to 30 in steps of 0.01</t>
        </is>
      </c>
      <c r="N6377" s="18" t="inlineStr">
        <is>
          <t>contents|small|distance_to_river_km</t>
        </is>
      </c>
    </row>
    <row r="6378">
      <c r="B6378" s="18" t="inlineStr">
        <is>
          <t>contents|small|distance_to_river_km|15.95</t>
        </is>
      </c>
      <c r="C6378" s="18" t="inlineStr">
        <is>
          <t>contents</t>
        </is>
      </c>
      <c r="D6378" s="18" t="inlineStr">
        <is>
          <t>small</t>
        </is>
      </c>
      <c r="E6378" s="18" t="inlineStr">
        <is>
          <t>distance_to_river_km</t>
        </is>
      </c>
      <c r="F6378" s="18" t="inlineStr">
        <is>
          <t>spline value</t>
        </is>
      </c>
      <c r="G6378" s="18" t="n"/>
      <c r="H6378" s="33" t="n">
        <v>15.95</v>
      </c>
      <c r="I6378" s="33" t="n"/>
      <c r="J6378" s="33" t="n"/>
      <c r="K6378" s="34" t="n">
        <v>-0.2580927562544721</v>
      </c>
      <c r="L6378" s="35">
        <f>IF(ISNUMBER(K6378),EXP(K6378),"")</f>
        <v/>
      </c>
      <c r="M6378" s="18" t="inlineStr">
        <is>
          <t>every value from 0.01 to 30 in steps of 0.01</t>
        </is>
      </c>
      <c r="N6378" s="18" t="inlineStr">
        <is>
          <t>contents|small|distance_to_river_km</t>
        </is>
      </c>
    </row>
    <row r="6379">
      <c r="B6379" s="18" t="inlineStr">
        <is>
          <t>contents|small|distance_to_river_km|15.96</t>
        </is>
      </c>
      <c r="C6379" s="18" t="inlineStr">
        <is>
          <t>contents</t>
        </is>
      </c>
      <c r="D6379" s="18" t="inlineStr">
        <is>
          <t>small</t>
        </is>
      </c>
      <c r="E6379" s="18" t="inlineStr">
        <is>
          <t>distance_to_river_km</t>
        </is>
      </c>
      <c r="F6379" s="18" t="inlineStr">
        <is>
          <t>spline value</t>
        </is>
      </c>
      <c r="G6379" s="18" t="n"/>
      <c r="H6379" s="33" t="n">
        <v>15.96</v>
      </c>
      <c r="I6379" s="33" t="n"/>
      <c r="J6379" s="33" t="n"/>
      <c r="K6379" s="34" t="n">
        <v>-0.2583929356326858</v>
      </c>
      <c r="L6379" s="35">
        <f>IF(ISNUMBER(K6379),EXP(K6379),"")</f>
        <v/>
      </c>
      <c r="M6379" s="18" t="inlineStr">
        <is>
          <t>every value from 0.01 to 30 in steps of 0.01</t>
        </is>
      </c>
      <c r="N6379" s="18" t="inlineStr">
        <is>
          <t>contents|small|distance_to_river_km</t>
        </is>
      </c>
    </row>
    <row r="6380">
      <c r="B6380" s="18" t="inlineStr">
        <is>
          <t>contents|small|distance_to_river_km|15.97</t>
        </is>
      </c>
      <c r="C6380" s="18" t="inlineStr">
        <is>
          <t>contents</t>
        </is>
      </c>
      <c r="D6380" s="18" t="inlineStr">
        <is>
          <t>small</t>
        </is>
      </c>
      <c r="E6380" s="18" t="inlineStr">
        <is>
          <t>distance_to_river_km</t>
        </is>
      </c>
      <c r="F6380" s="18" t="inlineStr">
        <is>
          <t>spline value</t>
        </is>
      </c>
      <c r="G6380" s="18" t="n"/>
      <c r="H6380" s="33" t="n">
        <v>15.97</v>
      </c>
      <c r="I6380" s="33" t="n"/>
      <c r="J6380" s="33" t="n"/>
      <c r="K6380" s="34" t="n">
        <v>-0.2586931528663862</v>
      </c>
      <c r="L6380" s="35">
        <f>IF(ISNUMBER(K6380),EXP(K6380),"")</f>
        <v/>
      </c>
      <c r="M6380" s="18" t="inlineStr">
        <is>
          <t>every value from 0.01 to 30 in steps of 0.01</t>
        </is>
      </c>
      <c r="N6380" s="18" t="inlineStr">
        <is>
          <t>contents|small|distance_to_river_km</t>
        </is>
      </c>
    </row>
    <row r="6381">
      <c r="B6381" s="18" t="inlineStr">
        <is>
          <t>contents|small|distance_to_river_km|15.98</t>
        </is>
      </c>
      <c r="C6381" s="18" t="inlineStr">
        <is>
          <t>contents</t>
        </is>
      </c>
      <c r="D6381" s="18" t="inlineStr">
        <is>
          <t>small</t>
        </is>
      </c>
      <c r="E6381" s="18" t="inlineStr">
        <is>
          <t>distance_to_river_km</t>
        </is>
      </c>
      <c r="F6381" s="18" t="inlineStr">
        <is>
          <t>spline value</t>
        </is>
      </c>
      <c r="G6381" s="18" t="n"/>
      <c r="H6381" s="33" t="n">
        <v>15.98</v>
      </c>
      <c r="I6381" s="33" t="n"/>
      <c r="J6381" s="33" t="n"/>
      <c r="K6381" s="34" t="n">
        <v>-0.258993407680798</v>
      </c>
      <c r="L6381" s="35">
        <f>IF(ISNUMBER(K6381),EXP(K6381),"")</f>
        <v/>
      </c>
      <c r="M6381" s="18" t="inlineStr">
        <is>
          <t>every value from 0.01 to 30 in steps of 0.01</t>
        </is>
      </c>
      <c r="N6381" s="18" t="inlineStr">
        <is>
          <t>contents|small|distance_to_river_km</t>
        </is>
      </c>
    </row>
    <row r="6382">
      <c r="B6382" s="18" t="inlineStr">
        <is>
          <t>contents|small|distance_to_river_km|15.99</t>
        </is>
      </c>
      <c r="C6382" s="18" t="inlineStr">
        <is>
          <t>contents</t>
        </is>
      </c>
      <c r="D6382" s="18" t="inlineStr">
        <is>
          <t>small</t>
        </is>
      </c>
      <c r="E6382" s="18" t="inlineStr">
        <is>
          <t>distance_to_river_km</t>
        </is>
      </c>
      <c r="F6382" s="18" t="inlineStr">
        <is>
          <t>spline value</t>
        </is>
      </c>
      <c r="G6382" s="18" t="n"/>
      <c r="H6382" s="33" t="n">
        <v>15.99</v>
      </c>
      <c r="I6382" s="33" t="n"/>
      <c r="J6382" s="33" t="n"/>
      <c r="K6382" s="34" t="n">
        <v>-0.2592936998011458</v>
      </c>
      <c r="L6382" s="35">
        <f>IF(ISNUMBER(K6382),EXP(K6382),"")</f>
        <v/>
      </c>
      <c r="M6382" s="18" t="inlineStr">
        <is>
          <t>every value from 0.01 to 30 in steps of 0.01</t>
        </is>
      </c>
      <c r="N6382" s="18" t="inlineStr">
        <is>
          <t>contents|small|distance_to_river_km</t>
        </is>
      </c>
    </row>
    <row r="6383">
      <c r="B6383" s="18" t="inlineStr">
        <is>
          <t>contents|small|distance_to_river_km|16.00</t>
        </is>
      </c>
      <c r="C6383" s="18" t="inlineStr">
        <is>
          <t>contents</t>
        </is>
      </c>
      <c r="D6383" s="18" t="inlineStr">
        <is>
          <t>small</t>
        </is>
      </c>
      <c r="E6383" s="18" t="inlineStr">
        <is>
          <t>distance_to_river_km</t>
        </is>
      </c>
      <c r="F6383" s="18" t="inlineStr">
        <is>
          <t>spline value</t>
        </is>
      </c>
      <c r="G6383" s="18" t="n"/>
      <c r="H6383" s="33" t="n">
        <v>16</v>
      </c>
      <c r="I6383" s="33" t="n"/>
      <c r="J6383" s="33" t="n"/>
      <c r="K6383" s="34" t="n">
        <v>-0.2595940289526546</v>
      </c>
      <c r="L6383" s="35">
        <f>IF(ISNUMBER(K6383),EXP(K6383),"")</f>
        <v/>
      </c>
      <c r="M6383" s="18" t="inlineStr">
        <is>
          <t>every value from 0.01 to 30 in steps of 0.01</t>
        </is>
      </c>
      <c r="N6383" s="18" t="inlineStr">
        <is>
          <t>contents|small|distance_to_river_km</t>
        </is>
      </c>
    </row>
    <row r="6384">
      <c r="B6384" s="18" t="inlineStr">
        <is>
          <t>contents|small|distance_to_river_km|16.01</t>
        </is>
      </c>
      <c r="C6384" s="18" t="inlineStr">
        <is>
          <t>contents</t>
        </is>
      </c>
      <c r="D6384" s="18" t="inlineStr">
        <is>
          <t>small</t>
        </is>
      </c>
      <c r="E6384" s="18" t="inlineStr">
        <is>
          <t>distance_to_river_km</t>
        </is>
      </c>
      <c r="F6384" s="18" t="inlineStr">
        <is>
          <t>spline value</t>
        </is>
      </c>
      <c r="G6384" s="18" t="n"/>
      <c r="H6384" s="33" t="n">
        <v>16.01</v>
      </c>
      <c r="I6384" s="33" t="n"/>
      <c r="J6384" s="33" t="n"/>
      <c r="K6384" s="34" t="n">
        <v>-0.2598943948605489</v>
      </c>
      <c r="L6384" s="35">
        <f>IF(ISNUMBER(K6384),EXP(K6384),"")</f>
        <v/>
      </c>
      <c r="M6384" s="18" t="inlineStr">
        <is>
          <t>every value from 0.01 to 30 in steps of 0.01</t>
        </is>
      </c>
      <c r="N6384" s="18" t="inlineStr">
        <is>
          <t>contents|small|distance_to_river_km</t>
        </is>
      </c>
    </row>
    <row r="6385">
      <c r="B6385" s="18" t="inlineStr">
        <is>
          <t>contents|small|distance_to_river_km|16.02</t>
        </is>
      </c>
      <c r="C6385" s="18" t="inlineStr">
        <is>
          <t>contents</t>
        </is>
      </c>
      <c r="D6385" s="18" t="inlineStr">
        <is>
          <t>small</t>
        </is>
      </c>
      <c r="E6385" s="18" t="inlineStr">
        <is>
          <t>distance_to_river_km</t>
        </is>
      </c>
      <c r="F6385" s="18" t="inlineStr">
        <is>
          <t>spline value</t>
        </is>
      </c>
      <c r="G6385" s="18" t="n"/>
      <c r="H6385" s="33" t="n">
        <v>16.02</v>
      </c>
      <c r="I6385" s="33" t="n"/>
      <c r="J6385" s="33" t="n"/>
      <c r="K6385" s="34" t="n">
        <v>-0.2601947972500535</v>
      </c>
      <c r="L6385" s="35">
        <f>IF(ISNUMBER(K6385),EXP(K6385),"")</f>
        <v/>
      </c>
      <c r="M6385" s="18" t="inlineStr">
        <is>
          <t>every value from 0.01 to 30 in steps of 0.01</t>
        </is>
      </c>
      <c r="N6385" s="18" t="inlineStr">
        <is>
          <t>contents|small|distance_to_river_km</t>
        </is>
      </c>
    </row>
    <row r="6386">
      <c r="B6386" s="18" t="inlineStr">
        <is>
          <t>contents|small|distance_to_river_km|16.03</t>
        </is>
      </c>
      <c r="C6386" s="18" t="inlineStr">
        <is>
          <t>contents</t>
        </is>
      </c>
      <c r="D6386" s="18" t="inlineStr">
        <is>
          <t>small</t>
        </is>
      </c>
      <c r="E6386" s="18" t="inlineStr">
        <is>
          <t>distance_to_river_km</t>
        </is>
      </c>
      <c r="F6386" s="18" t="inlineStr">
        <is>
          <t>spline value</t>
        </is>
      </c>
      <c r="G6386" s="18" t="n"/>
      <c r="H6386" s="33" t="n">
        <v>16.03</v>
      </c>
      <c r="I6386" s="33" t="n"/>
      <c r="J6386" s="33" t="n"/>
      <c r="K6386" s="34" t="n">
        <v>-0.2604952358463933</v>
      </c>
      <c r="L6386" s="35">
        <f>IF(ISNUMBER(K6386),EXP(K6386),"")</f>
        <v/>
      </c>
      <c r="M6386" s="18" t="inlineStr">
        <is>
          <t>every value from 0.01 to 30 in steps of 0.01</t>
        </is>
      </c>
      <c r="N6386" s="18" t="inlineStr">
        <is>
          <t>contents|small|distance_to_river_km</t>
        </is>
      </c>
    </row>
    <row r="6387">
      <c r="B6387" s="18" t="inlineStr">
        <is>
          <t>contents|small|distance_to_river_km|16.04</t>
        </is>
      </c>
      <c r="C6387" s="18" t="inlineStr">
        <is>
          <t>contents</t>
        </is>
      </c>
      <c r="D6387" s="18" t="inlineStr">
        <is>
          <t>small</t>
        </is>
      </c>
      <c r="E6387" s="18" t="inlineStr">
        <is>
          <t>distance_to_river_km</t>
        </is>
      </c>
      <c r="F6387" s="18" t="inlineStr">
        <is>
          <t>spline value</t>
        </is>
      </c>
      <c r="G6387" s="18" t="n"/>
      <c r="H6387" s="33" t="n">
        <v>16.04</v>
      </c>
      <c r="I6387" s="33" t="n"/>
      <c r="J6387" s="33" t="n"/>
      <c r="K6387" s="34" t="n">
        <v>-0.2607957103747927</v>
      </c>
      <c r="L6387" s="35">
        <f>IF(ISNUMBER(K6387),EXP(K6387),"")</f>
        <v/>
      </c>
      <c r="M6387" s="18" t="inlineStr">
        <is>
          <t>every value from 0.01 to 30 in steps of 0.01</t>
        </is>
      </c>
      <c r="N6387" s="18" t="inlineStr">
        <is>
          <t>contents|small|distance_to_river_km</t>
        </is>
      </c>
    </row>
    <row r="6388">
      <c r="B6388" s="18" t="inlineStr">
        <is>
          <t>contents|small|distance_to_river_km|16.05</t>
        </is>
      </c>
      <c r="C6388" s="18" t="inlineStr">
        <is>
          <t>contents</t>
        </is>
      </c>
      <c r="D6388" s="18" t="inlineStr">
        <is>
          <t>small</t>
        </is>
      </c>
      <c r="E6388" s="18" t="inlineStr">
        <is>
          <t>distance_to_river_km</t>
        </is>
      </c>
      <c r="F6388" s="18" t="inlineStr">
        <is>
          <t>spline value</t>
        </is>
      </c>
      <c r="G6388" s="18" t="n"/>
      <c r="H6388" s="33" t="n">
        <v>16.05</v>
      </c>
      <c r="I6388" s="33" t="n"/>
      <c r="J6388" s="33" t="n"/>
      <c r="K6388" s="34" t="n">
        <v>-0.2610962205604767</v>
      </c>
      <c r="L6388" s="35">
        <f>IF(ISNUMBER(K6388),EXP(K6388),"")</f>
        <v/>
      </c>
      <c r="M6388" s="18" t="inlineStr">
        <is>
          <t>every value from 0.01 to 30 in steps of 0.01</t>
        </is>
      </c>
      <c r="N6388" s="18" t="inlineStr">
        <is>
          <t>contents|small|distance_to_river_km</t>
        </is>
      </c>
    </row>
    <row r="6389">
      <c r="B6389" s="18" t="inlineStr">
        <is>
          <t>contents|small|distance_to_river_km|16.06</t>
        </is>
      </c>
      <c r="C6389" s="18" t="inlineStr">
        <is>
          <t>contents</t>
        </is>
      </c>
      <c r="D6389" s="18" t="inlineStr">
        <is>
          <t>small</t>
        </is>
      </c>
      <c r="E6389" s="18" t="inlineStr">
        <is>
          <t>distance_to_river_km</t>
        </is>
      </c>
      <c r="F6389" s="18" t="inlineStr">
        <is>
          <t>spline value</t>
        </is>
      </c>
      <c r="G6389" s="18" t="n"/>
      <c r="H6389" s="33" t="n">
        <v>16.06</v>
      </c>
      <c r="I6389" s="33" t="n"/>
      <c r="J6389" s="33" t="n"/>
      <c r="K6389" s="34" t="n">
        <v>-0.2613967661286699</v>
      </c>
      <c r="L6389" s="35">
        <f>IF(ISNUMBER(K6389),EXP(K6389),"")</f>
        <v/>
      </c>
      <c r="M6389" s="18" t="inlineStr">
        <is>
          <t>every value from 0.01 to 30 in steps of 0.01</t>
        </is>
      </c>
      <c r="N6389" s="18" t="inlineStr">
        <is>
          <t>contents|small|distance_to_river_km</t>
        </is>
      </c>
    </row>
    <row r="6390">
      <c r="B6390" s="18" t="inlineStr">
        <is>
          <t>contents|small|distance_to_river_km|16.07</t>
        </is>
      </c>
      <c r="C6390" s="18" t="inlineStr">
        <is>
          <t>contents</t>
        </is>
      </c>
      <c r="D6390" s="18" t="inlineStr">
        <is>
          <t>small</t>
        </is>
      </c>
      <c r="E6390" s="18" t="inlineStr">
        <is>
          <t>distance_to_river_km</t>
        </is>
      </c>
      <c r="F6390" s="18" t="inlineStr">
        <is>
          <t>spline value</t>
        </is>
      </c>
      <c r="G6390" s="18" t="n"/>
      <c r="H6390" s="33" t="n">
        <v>16.07</v>
      </c>
      <c r="I6390" s="33" t="n"/>
      <c r="J6390" s="33" t="n"/>
      <c r="K6390" s="34" t="n">
        <v>-0.2616973468045971</v>
      </c>
      <c r="L6390" s="35">
        <f>IF(ISNUMBER(K6390),EXP(K6390),"")</f>
        <v/>
      </c>
      <c r="M6390" s="18" t="inlineStr">
        <is>
          <t>every value from 0.01 to 30 in steps of 0.01</t>
        </is>
      </c>
      <c r="N6390" s="18" t="inlineStr">
        <is>
          <t>contents|small|distance_to_river_km</t>
        </is>
      </c>
    </row>
    <row r="6391">
      <c r="B6391" s="18" t="inlineStr">
        <is>
          <t>contents|small|distance_to_river_km|16.08</t>
        </is>
      </c>
      <c r="C6391" s="18" t="inlineStr">
        <is>
          <t>contents</t>
        </is>
      </c>
      <c r="D6391" s="18" t="inlineStr">
        <is>
          <t>small</t>
        </is>
      </c>
      <c r="E6391" s="18" t="inlineStr">
        <is>
          <t>distance_to_river_km</t>
        </is>
      </c>
      <c r="F6391" s="18" t="inlineStr">
        <is>
          <t>spline value</t>
        </is>
      </c>
      <c r="G6391" s="18" t="n"/>
      <c r="H6391" s="33" t="n">
        <v>16.08</v>
      </c>
      <c r="I6391" s="33" t="n"/>
      <c r="J6391" s="33" t="n"/>
      <c r="K6391" s="34" t="n">
        <v>-0.2619979623134829</v>
      </c>
      <c r="L6391" s="35">
        <f>IF(ISNUMBER(K6391),EXP(K6391),"")</f>
        <v/>
      </c>
      <c r="M6391" s="18" t="inlineStr">
        <is>
          <t>every value from 0.01 to 30 in steps of 0.01</t>
        </is>
      </c>
      <c r="N6391" s="18" t="inlineStr">
        <is>
          <t>contents|small|distance_to_river_km</t>
        </is>
      </c>
    </row>
    <row r="6392">
      <c r="B6392" s="18" t="inlineStr">
        <is>
          <t>contents|small|distance_to_river_km|16.09</t>
        </is>
      </c>
      <c r="C6392" s="18" t="inlineStr">
        <is>
          <t>contents</t>
        </is>
      </c>
      <c r="D6392" s="18" t="inlineStr">
        <is>
          <t>small</t>
        </is>
      </c>
      <c r="E6392" s="18" t="inlineStr">
        <is>
          <t>distance_to_river_km</t>
        </is>
      </c>
      <c r="F6392" s="18" t="inlineStr">
        <is>
          <t>spline value</t>
        </is>
      </c>
      <c r="G6392" s="18" t="n"/>
      <c r="H6392" s="33" t="n">
        <v>16.09</v>
      </c>
      <c r="I6392" s="33" t="n"/>
      <c r="J6392" s="33" t="n"/>
      <c r="K6392" s="34" t="n">
        <v>-0.2622986123805524</v>
      </c>
      <c r="L6392" s="35">
        <f>IF(ISNUMBER(K6392),EXP(K6392),"")</f>
        <v/>
      </c>
      <c r="M6392" s="18" t="inlineStr">
        <is>
          <t>every value from 0.01 to 30 in steps of 0.01</t>
        </is>
      </c>
      <c r="N6392" s="18" t="inlineStr">
        <is>
          <t>contents|small|distance_to_river_km</t>
        </is>
      </c>
    </row>
    <row r="6393">
      <c r="B6393" s="18" t="inlineStr">
        <is>
          <t>contents|small|distance_to_river_km|16.10</t>
        </is>
      </c>
      <c r="C6393" s="18" t="inlineStr">
        <is>
          <t>contents</t>
        </is>
      </c>
      <c r="D6393" s="18" t="inlineStr">
        <is>
          <t>small</t>
        </is>
      </c>
      <c r="E6393" s="18" t="inlineStr">
        <is>
          <t>distance_to_river_km</t>
        </is>
      </c>
      <c r="F6393" s="18" t="inlineStr">
        <is>
          <t>spline value</t>
        </is>
      </c>
      <c r="G6393" s="18" t="n"/>
      <c r="H6393" s="33" t="n">
        <v>16.1</v>
      </c>
      <c r="I6393" s="33" t="n"/>
      <c r="J6393" s="33" t="n"/>
      <c r="K6393" s="34" t="n">
        <v>-0.2625992967310299</v>
      </c>
      <c r="L6393" s="35">
        <f>IF(ISNUMBER(K6393),EXP(K6393),"")</f>
        <v/>
      </c>
      <c r="M6393" s="18" t="inlineStr">
        <is>
          <t>every value from 0.01 to 30 in steps of 0.01</t>
        </is>
      </c>
      <c r="N6393" s="18" t="inlineStr">
        <is>
          <t>contents|small|distance_to_river_km</t>
        </is>
      </c>
    </row>
    <row r="6394">
      <c r="B6394" s="18" t="inlineStr">
        <is>
          <t>contents|small|distance_to_river_km|16.11</t>
        </is>
      </c>
      <c r="C6394" s="18" t="inlineStr">
        <is>
          <t>contents</t>
        </is>
      </c>
      <c r="D6394" s="18" t="inlineStr">
        <is>
          <t>small</t>
        </is>
      </c>
      <c r="E6394" s="18" t="inlineStr">
        <is>
          <t>distance_to_river_km</t>
        </is>
      </c>
      <c r="F6394" s="18" t="inlineStr">
        <is>
          <t>spline value</t>
        </is>
      </c>
      <c r="G6394" s="18" t="n"/>
      <c r="H6394" s="33" t="n">
        <v>16.11</v>
      </c>
      <c r="I6394" s="33" t="n"/>
      <c r="J6394" s="33" t="n"/>
      <c r="K6394" s="34" t="n">
        <v>-0.2629000150901403</v>
      </c>
      <c r="L6394" s="35">
        <f>IF(ISNUMBER(K6394),EXP(K6394),"")</f>
        <v/>
      </c>
      <c r="M6394" s="18" t="inlineStr">
        <is>
          <t>every value from 0.01 to 30 in steps of 0.01</t>
        </is>
      </c>
      <c r="N6394" s="18" t="inlineStr">
        <is>
          <t>contents|small|distance_to_river_km</t>
        </is>
      </c>
    </row>
    <row r="6395">
      <c r="B6395" s="18" t="inlineStr">
        <is>
          <t>contents|small|distance_to_river_km|16.12</t>
        </is>
      </c>
      <c r="C6395" s="18" t="inlineStr">
        <is>
          <t>contents</t>
        </is>
      </c>
      <c r="D6395" s="18" t="inlineStr">
        <is>
          <t>small</t>
        </is>
      </c>
      <c r="E6395" s="18" t="inlineStr">
        <is>
          <t>distance_to_river_km</t>
        </is>
      </c>
      <c r="F6395" s="18" t="inlineStr">
        <is>
          <t>spline value</t>
        </is>
      </c>
      <c r="G6395" s="18" t="n"/>
      <c r="H6395" s="33" t="n">
        <v>16.12</v>
      </c>
      <c r="I6395" s="33" t="n"/>
      <c r="J6395" s="33" t="n"/>
      <c r="K6395" s="34" t="n">
        <v>-0.2632007671831085</v>
      </c>
      <c r="L6395" s="35">
        <f>IF(ISNUMBER(K6395),EXP(K6395),"")</f>
        <v/>
      </c>
      <c r="M6395" s="18" t="inlineStr">
        <is>
          <t>every value from 0.01 to 30 in steps of 0.01</t>
        </is>
      </c>
      <c r="N6395" s="18" t="inlineStr">
        <is>
          <t>contents|small|distance_to_river_km</t>
        </is>
      </c>
    </row>
    <row r="6396">
      <c r="B6396" s="18" t="inlineStr">
        <is>
          <t>contents|small|distance_to_river_km|16.13</t>
        </is>
      </c>
      <c r="C6396" s="18" t="inlineStr">
        <is>
          <t>contents</t>
        </is>
      </c>
      <c r="D6396" s="18" t="inlineStr">
        <is>
          <t>small</t>
        </is>
      </c>
      <c r="E6396" s="18" t="inlineStr">
        <is>
          <t>distance_to_river_km</t>
        </is>
      </c>
      <c r="F6396" s="18" t="inlineStr">
        <is>
          <t>spline value</t>
        </is>
      </c>
      <c r="G6396" s="18" t="n"/>
      <c r="H6396" s="33" t="n">
        <v>16.13</v>
      </c>
      <c r="I6396" s="33" t="n"/>
      <c r="J6396" s="33" t="n"/>
      <c r="K6396" s="34" t="n">
        <v>-0.2635015527351589</v>
      </c>
      <c r="L6396" s="35">
        <f>IF(ISNUMBER(K6396),EXP(K6396),"")</f>
        <v/>
      </c>
      <c r="M6396" s="18" t="inlineStr">
        <is>
          <t>every value from 0.01 to 30 in steps of 0.01</t>
        </is>
      </c>
      <c r="N6396" s="18" t="inlineStr">
        <is>
          <t>contents|small|distance_to_river_km</t>
        </is>
      </c>
    </row>
    <row r="6397">
      <c r="B6397" s="18" t="inlineStr">
        <is>
          <t>contents|small|distance_to_river_km|16.14</t>
        </is>
      </c>
      <c r="C6397" s="18" t="inlineStr">
        <is>
          <t>contents</t>
        </is>
      </c>
      <c r="D6397" s="18" t="inlineStr">
        <is>
          <t>small</t>
        </is>
      </c>
      <c r="E6397" s="18" t="inlineStr">
        <is>
          <t>distance_to_river_km</t>
        </is>
      </c>
      <c r="F6397" s="18" t="inlineStr">
        <is>
          <t>spline value</t>
        </is>
      </c>
      <c r="G6397" s="18" t="n"/>
      <c r="H6397" s="33" t="n">
        <v>16.14</v>
      </c>
      <c r="I6397" s="33" t="n"/>
      <c r="J6397" s="33" t="n"/>
      <c r="K6397" s="34" t="n">
        <v>-0.2638023714715164</v>
      </c>
      <c r="L6397" s="35">
        <f>IF(ISNUMBER(K6397),EXP(K6397),"")</f>
        <v/>
      </c>
      <c r="M6397" s="18" t="inlineStr">
        <is>
          <t>every value from 0.01 to 30 in steps of 0.01</t>
        </is>
      </c>
      <c r="N6397" s="18" t="inlineStr">
        <is>
          <t>contents|small|distance_to_river_km</t>
        </is>
      </c>
    </row>
    <row r="6398">
      <c r="B6398" s="18" t="inlineStr">
        <is>
          <t>contents|small|distance_to_river_km|16.15</t>
        </is>
      </c>
      <c r="C6398" s="18" t="inlineStr">
        <is>
          <t>contents</t>
        </is>
      </c>
      <c r="D6398" s="18" t="inlineStr">
        <is>
          <t>small</t>
        </is>
      </c>
      <c r="E6398" s="18" t="inlineStr">
        <is>
          <t>distance_to_river_km</t>
        </is>
      </c>
      <c r="F6398" s="18" t="inlineStr">
        <is>
          <t>spline value</t>
        </is>
      </c>
      <c r="G6398" s="18" t="n"/>
      <c r="H6398" s="33" t="n">
        <v>16.15</v>
      </c>
      <c r="I6398" s="33" t="n"/>
      <c r="J6398" s="33" t="n"/>
      <c r="K6398" s="34" t="n">
        <v>-0.2641032231174057</v>
      </c>
      <c r="L6398" s="35">
        <f>IF(ISNUMBER(K6398),EXP(K6398),"")</f>
        <v/>
      </c>
      <c r="M6398" s="18" t="inlineStr">
        <is>
          <t>every value from 0.01 to 30 in steps of 0.01</t>
        </is>
      </c>
      <c r="N6398" s="18" t="inlineStr">
        <is>
          <t>contents|small|distance_to_river_km</t>
        </is>
      </c>
    </row>
    <row r="6399">
      <c r="B6399" s="18" t="inlineStr">
        <is>
          <t>contents|small|distance_to_river_km|16.16</t>
        </is>
      </c>
      <c r="C6399" s="18" t="inlineStr">
        <is>
          <t>contents</t>
        </is>
      </c>
      <c r="D6399" s="18" t="inlineStr">
        <is>
          <t>small</t>
        </is>
      </c>
      <c r="E6399" s="18" t="inlineStr">
        <is>
          <t>distance_to_river_km</t>
        </is>
      </c>
      <c r="F6399" s="18" t="inlineStr">
        <is>
          <t>spline value</t>
        </is>
      </c>
      <c r="G6399" s="18" t="n"/>
      <c r="H6399" s="33" t="n">
        <v>16.16</v>
      </c>
      <c r="I6399" s="33" t="n"/>
      <c r="J6399" s="33" t="n"/>
      <c r="K6399" s="34" t="n">
        <v>-0.2644041073980516</v>
      </c>
      <c r="L6399" s="35">
        <f>IF(ISNUMBER(K6399),EXP(K6399),"")</f>
        <v/>
      </c>
      <c r="M6399" s="18" t="inlineStr">
        <is>
          <t>every value from 0.01 to 30 in steps of 0.01</t>
        </is>
      </c>
      <c r="N6399" s="18" t="inlineStr">
        <is>
          <t>contents|small|distance_to_river_km</t>
        </is>
      </c>
    </row>
    <row r="6400">
      <c r="B6400" s="18" t="inlineStr">
        <is>
          <t>contents|small|distance_to_river_km|16.17</t>
        </is>
      </c>
      <c r="C6400" s="18" t="inlineStr">
        <is>
          <t>contents</t>
        </is>
      </c>
      <c r="D6400" s="18" t="inlineStr">
        <is>
          <t>small</t>
        </is>
      </c>
      <c r="E6400" s="18" t="inlineStr">
        <is>
          <t>distance_to_river_km</t>
        </is>
      </c>
      <c r="F6400" s="18" t="inlineStr">
        <is>
          <t>spline value</t>
        </is>
      </c>
      <c r="G6400" s="18" t="n"/>
      <c r="H6400" s="33" t="n">
        <v>16.17</v>
      </c>
      <c r="I6400" s="33" t="n"/>
      <c r="J6400" s="33" t="n"/>
      <c r="K6400" s="34" t="n">
        <v>-0.264705024038679</v>
      </c>
      <c r="L6400" s="35">
        <f>IF(ISNUMBER(K6400),EXP(K6400),"")</f>
        <v/>
      </c>
      <c r="M6400" s="18" t="inlineStr">
        <is>
          <t>every value from 0.01 to 30 in steps of 0.01</t>
        </is>
      </c>
      <c r="N6400" s="18" t="inlineStr">
        <is>
          <t>contents|small|distance_to_river_km</t>
        </is>
      </c>
    </row>
    <row r="6401">
      <c r="B6401" s="18" t="inlineStr">
        <is>
          <t>contents|small|distance_to_river_km|16.18</t>
        </is>
      </c>
      <c r="C6401" s="18" t="inlineStr">
        <is>
          <t>contents</t>
        </is>
      </c>
      <c r="D6401" s="18" t="inlineStr">
        <is>
          <t>small</t>
        </is>
      </c>
      <c r="E6401" s="18" t="inlineStr">
        <is>
          <t>distance_to_river_km</t>
        </is>
      </c>
      <c r="F6401" s="18" t="inlineStr">
        <is>
          <t>spline value</t>
        </is>
      </c>
      <c r="G6401" s="18" t="n"/>
      <c r="H6401" s="33" t="n">
        <v>16.18</v>
      </c>
      <c r="I6401" s="33" t="n"/>
      <c r="J6401" s="33" t="n"/>
      <c r="K6401" s="34" t="n">
        <v>-0.2650059727645122</v>
      </c>
      <c r="L6401" s="35">
        <f>IF(ISNUMBER(K6401),EXP(K6401),"")</f>
        <v/>
      </c>
      <c r="M6401" s="18" t="inlineStr">
        <is>
          <t>every value from 0.01 to 30 in steps of 0.01</t>
        </is>
      </c>
      <c r="N6401" s="18" t="inlineStr">
        <is>
          <t>contents|small|distance_to_river_km</t>
        </is>
      </c>
    </row>
    <row r="6402">
      <c r="B6402" s="18" t="inlineStr">
        <is>
          <t>contents|small|distance_to_river_km|16.19</t>
        </is>
      </c>
      <c r="C6402" s="18" t="inlineStr">
        <is>
          <t>contents</t>
        </is>
      </c>
      <c r="D6402" s="18" t="inlineStr">
        <is>
          <t>small</t>
        </is>
      </c>
      <c r="E6402" s="18" t="inlineStr">
        <is>
          <t>distance_to_river_km</t>
        </is>
      </c>
      <c r="F6402" s="18" t="inlineStr">
        <is>
          <t>spline value</t>
        </is>
      </c>
      <c r="G6402" s="18" t="n"/>
      <c r="H6402" s="33" t="n">
        <v>16.19</v>
      </c>
      <c r="I6402" s="33" t="n"/>
      <c r="J6402" s="33" t="n"/>
      <c r="K6402" s="34" t="n">
        <v>-0.2653069533007762</v>
      </c>
      <c r="L6402" s="35">
        <f>IF(ISNUMBER(K6402),EXP(K6402),"")</f>
        <v/>
      </c>
      <c r="M6402" s="18" t="inlineStr">
        <is>
          <t>every value from 0.01 to 30 in steps of 0.01</t>
        </is>
      </c>
      <c r="N6402" s="18" t="inlineStr">
        <is>
          <t>contents|small|distance_to_river_km</t>
        </is>
      </c>
    </row>
    <row r="6403">
      <c r="B6403" s="18" t="inlineStr">
        <is>
          <t>contents|small|distance_to_river_km|16.20</t>
        </is>
      </c>
      <c r="C6403" s="18" t="inlineStr">
        <is>
          <t>contents</t>
        </is>
      </c>
      <c r="D6403" s="18" t="inlineStr">
        <is>
          <t>small</t>
        </is>
      </c>
      <c r="E6403" s="18" t="inlineStr">
        <is>
          <t>distance_to_river_km</t>
        </is>
      </c>
      <c r="F6403" s="18" t="inlineStr">
        <is>
          <t>spline value</t>
        </is>
      </c>
      <c r="G6403" s="18" t="n"/>
      <c r="H6403" s="33" t="n">
        <v>16.2</v>
      </c>
      <c r="I6403" s="33" t="n"/>
      <c r="J6403" s="33" t="n"/>
      <c r="K6403" s="34" t="n">
        <v>-0.2656079653726956</v>
      </c>
      <c r="L6403" s="35">
        <f>IF(ISNUMBER(K6403),EXP(K6403),"")</f>
        <v/>
      </c>
      <c r="M6403" s="18" t="inlineStr">
        <is>
          <t>every value from 0.01 to 30 in steps of 0.01</t>
        </is>
      </c>
      <c r="N6403" s="18" t="inlineStr">
        <is>
          <t>contents|small|distance_to_river_km</t>
        </is>
      </c>
    </row>
    <row r="6404">
      <c r="B6404" s="18" t="inlineStr">
        <is>
          <t>contents|small|distance_to_river_km|16.21</t>
        </is>
      </c>
      <c r="C6404" s="18" t="inlineStr">
        <is>
          <t>contents</t>
        </is>
      </c>
      <c r="D6404" s="18" t="inlineStr">
        <is>
          <t>small</t>
        </is>
      </c>
      <c r="E6404" s="18" t="inlineStr">
        <is>
          <t>distance_to_river_km</t>
        </is>
      </c>
      <c r="F6404" s="18" t="inlineStr">
        <is>
          <t>spline value</t>
        </is>
      </c>
      <c r="G6404" s="18" t="n"/>
      <c r="H6404" s="33" t="n">
        <v>16.21</v>
      </c>
      <c r="I6404" s="33" t="n"/>
      <c r="J6404" s="33" t="n"/>
      <c r="K6404" s="34" t="n">
        <v>-0.2659090087054953</v>
      </c>
      <c r="L6404" s="35">
        <f>IF(ISNUMBER(K6404),EXP(K6404),"")</f>
        <v/>
      </c>
      <c r="M6404" s="18" t="inlineStr">
        <is>
          <t>every value from 0.01 to 30 in steps of 0.01</t>
        </is>
      </c>
      <c r="N6404" s="18" t="inlineStr">
        <is>
          <t>contents|small|distance_to_river_km</t>
        </is>
      </c>
    </row>
    <row r="6405">
      <c r="B6405" s="18" t="inlineStr">
        <is>
          <t>contents|small|distance_to_river_km|16.22</t>
        </is>
      </c>
      <c r="C6405" s="18" t="inlineStr">
        <is>
          <t>contents</t>
        </is>
      </c>
      <c r="D6405" s="18" t="inlineStr">
        <is>
          <t>small</t>
        </is>
      </c>
      <c r="E6405" s="18" t="inlineStr">
        <is>
          <t>distance_to_river_km</t>
        </is>
      </c>
      <c r="F6405" s="18" t="inlineStr">
        <is>
          <t>spline value</t>
        </is>
      </c>
      <c r="G6405" s="18" t="n"/>
      <c r="H6405" s="33" t="n">
        <v>16.22</v>
      </c>
      <c r="I6405" s="33" t="n"/>
      <c r="J6405" s="33" t="n"/>
      <c r="K6405" s="34" t="n">
        <v>-0.2662100830244</v>
      </c>
      <c r="L6405" s="35">
        <f>IF(ISNUMBER(K6405),EXP(K6405),"")</f>
        <v/>
      </c>
      <c r="M6405" s="18" t="inlineStr">
        <is>
          <t>every value from 0.01 to 30 in steps of 0.01</t>
        </is>
      </c>
      <c r="N6405" s="18" t="inlineStr">
        <is>
          <t>contents|small|distance_to_river_km</t>
        </is>
      </c>
    </row>
    <row r="6406">
      <c r="B6406" s="18" t="inlineStr">
        <is>
          <t>contents|small|distance_to_river_km|16.23</t>
        </is>
      </c>
      <c r="C6406" s="18" t="inlineStr">
        <is>
          <t>contents</t>
        </is>
      </c>
      <c r="D6406" s="18" t="inlineStr">
        <is>
          <t>small</t>
        </is>
      </c>
      <c r="E6406" s="18" t="inlineStr">
        <is>
          <t>distance_to_river_km</t>
        </is>
      </c>
      <c r="F6406" s="18" t="inlineStr">
        <is>
          <t>spline value</t>
        </is>
      </c>
      <c r="G6406" s="18" t="n"/>
      <c r="H6406" s="33" t="n">
        <v>16.23</v>
      </c>
      <c r="I6406" s="33" t="n"/>
      <c r="J6406" s="33" t="n"/>
      <c r="K6406" s="34" t="n">
        <v>-0.2665111880546344</v>
      </c>
      <c r="L6406" s="35">
        <f>IF(ISNUMBER(K6406),EXP(K6406),"")</f>
        <v/>
      </c>
      <c r="M6406" s="18" t="inlineStr">
        <is>
          <t>every value from 0.01 to 30 in steps of 0.01</t>
        </is>
      </c>
      <c r="N6406" s="18" t="inlineStr">
        <is>
          <t>contents|small|distance_to_river_km</t>
        </is>
      </c>
    </row>
    <row r="6407">
      <c r="B6407" s="18" t="inlineStr">
        <is>
          <t>contents|small|distance_to_river_km|16.24</t>
        </is>
      </c>
      <c r="C6407" s="18" t="inlineStr">
        <is>
          <t>contents</t>
        </is>
      </c>
      <c r="D6407" s="18" t="inlineStr">
        <is>
          <t>small</t>
        </is>
      </c>
      <c r="E6407" s="18" t="inlineStr">
        <is>
          <t>distance_to_river_km</t>
        </is>
      </c>
      <c r="F6407" s="18" t="inlineStr">
        <is>
          <t>spline value</t>
        </is>
      </c>
      <c r="G6407" s="18" t="n"/>
      <c r="H6407" s="33" t="n">
        <v>16.24</v>
      </c>
      <c r="I6407" s="33" t="n"/>
      <c r="J6407" s="33" t="n"/>
      <c r="K6407" s="34" t="n">
        <v>-0.2668123235214231</v>
      </c>
      <c r="L6407" s="35">
        <f>IF(ISNUMBER(K6407),EXP(K6407),"")</f>
        <v/>
      </c>
      <c r="M6407" s="18" t="inlineStr">
        <is>
          <t>every value from 0.01 to 30 in steps of 0.01</t>
        </is>
      </c>
      <c r="N6407" s="18" t="inlineStr">
        <is>
          <t>contents|small|distance_to_river_km</t>
        </is>
      </c>
    </row>
    <row r="6408">
      <c r="B6408" s="18" t="inlineStr">
        <is>
          <t>contents|small|distance_to_river_km|16.25</t>
        </is>
      </c>
      <c r="C6408" s="18" t="inlineStr">
        <is>
          <t>contents</t>
        </is>
      </c>
      <c r="D6408" s="18" t="inlineStr">
        <is>
          <t>small</t>
        </is>
      </c>
      <c r="E6408" s="18" t="inlineStr">
        <is>
          <t>distance_to_river_km</t>
        </is>
      </c>
      <c r="F6408" s="18" t="inlineStr">
        <is>
          <t>spline value</t>
        </is>
      </c>
      <c r="G6408" s="18" t="n"/>
      <c r="H6408" s="33" t="n">
        <v>16.25</v>
      </c>
      <c r="I6408" s="33" t="n"/>
      <c r="J6408" s="33" t="n"/>
      <c r="K6408" s="34" t="n">
        <v>-0.2671134891499911</v>
      </c>
      <c r="L6408" s="35">
        <f>IF(ISNUMBER(K6408),EXP(K6408),"")</f>
        <v/>
      </c>
      <c r="M6408" s="18" t="inlineStr">
        <is>
          <t>every value from 0.01 to 30 in steps of 0.01</t>
        </is>
      </c>
      <c r="N6408" s="18" t="inlineStr">
        <is>
          <t>contents|small|distance_to_river_km</t>
        </is>
      </c>
    </row>
    <row r="6409">
      <c r="B6409" s="18" t="inlineStr">
        <is>
          <t>contents|small|distance_to_river_km|16.26</t>
        </is>
      </c>
      <c r="C6409" s="18" t="inlineStr">
        <is>
          <t>contents</t>
        </is>
      </c>
      <c r="D6409" s="18" t="inlineStr">
        <is>
          <t>small</t>
        </is>
      </c>
      <c r="E6409" s="18" t="inlineStr">
        <is>
          <t>distance_to_river_km</t>
        </is>
      </c>
      <c r="F6409" s="18" t="inlineStr">
        <is>
          <t>spline value</t>
        </is>
      </c>
      <c r="G6409" s="18" t="n"/>
      <c r="H6409" s="33" t="n">
        <v>16.26</v>
      </c>
      <c r="I6409" s="33" t="n"/>
      <c r="J6409" s="33" t="n"/>
      <c r="K6409" s="34" t="n">
        <v>-0.2674146846655628</v>
      </c>
      <c r="L6409" s="35">
        <f>IF(ISNUMBER(K6409),EXP(K6409),"")</f>
        <v/>
      </c>
      <c r="M6409" s="18" t="inlineStr">
        <is>
          <t>every value from 0.01 to 30 in steps of 0.01</t>
        </is>
      </c>
      <c r="N6409" s="18" t="inlineStr">
        <is>
          <t>contents|small|distance_to_river_km</t>
        </is>
      </c>
    </row>
    <row r="6410">
      <c r="B6410" s="18" t="inlineStr">
        <is>
          <t>contents|small|distance_to_river_km|16.27</t>
        </is>
      </c>
      <c r="C6410" s="18" t="inlineStr">
        <is>
          <t>contents</t>
        </is>
      </c>
      <c r="D6410" s="18" t="inlineStr">
        <is>
          <t>small</t>
        </is>
      </c>
      <c r="E6410" s="18" t="inlineStr">
        <is>
          <t>distance_to_river_km</t>
        </is>
      </c>
      <c r="F6410" s="18" t="inlineStr">
        <is>
          <t>spline value</t>
        </is>
      </c>
      <c r="G6410" s="18" t="n"/>
      <c r="H6410" s="33" t="n">
        <v>16.27</v>
      </c>
      <c r="I6410" s="33" t="n"/>
      <c r="J6410" s="33" t="n"/>
      <c r="K6410" s="34" t="n">
        <v>-0.2677159097933632</v>
      </c>
      <c r="L6410" s="35">
        <f>IF(ISNUMBER(K6410),EXP(K6410),"")</f>
        <v/>
      </c>
      <c r="M6410" s="18" t="inlineStr">
        <is>
          <t>every value from 0.01 to 30 in steps of 0.01</t>
        </is>
      </c>
      <c r="N6410" s="18" t="inlineStr">
        <is>
          <t>contents|small|distance_to_river_km</t>
        </is>
      </c>
    </row>
    <row r="6411">
      <c r="B6411" s="18" t="inlineStr">
        <is>
          <t>contents|small|distance_to_river_km|16.28</t>
        </is>
      </c>
      <c r="C6411" s="18" t="inlineStr">
        <is>
          <t>contents</t>
        </is>
      </c>
      <c r="D6411" s="18" t="inlineStr">
        <is>
          <t>small</t>
        </is>
      </c>
      <c r="E6411" s="18" t="inlineStr">
        <is>
          <t>distance_to_river_km</t>
        </is>
      </c>
      <c r="F6411" s="18" t="inlineStr">
        <is>
          <t>spline value</t>
        </is>
      </c>
      <c r="G6411" s="18" t="n"/>
      <c r="H6411" s="33" t="n">
        <v>16.28</v>
      </c>
      <c r="I6411" s="33" t="n"/>
      <c r="J6411" s="33" t="n"/>
      <c r="K6411" s="34" t="n">
        <v>-0.268017164258617</v>
      </c>
      <c r="L6411" s="35">
        <f>IF(ISNUMBER(K6411),EXP(K6411),"")</f>
        <v/>
      </c>
      <c r="M6411" s="18" t="inlineStr">
        <is>
          <t>every value from 0.01 to 30 in steps of 0.01</t>
        </is>
      </c>
      <c r="N6411" s="18" t="inlineStr">
        <is>
          <t>contents|small|distance_to_river_km</t>
        </is>
      </c>
    </row>
    <row r="6412">
      <c r="B6412" s="18" t="inlineStr">
        <is>
          <t>contents|small|distance_to_river_km|16.29</t>
        </is>
      </c>
      <c r="C6412" s="18" t="inlineStr">
        <is>
          <t>contents</t>
        </is>
      </c>
      <c r="D6412" s="18" t="inlineStr">
        <is>
          <t>small</t>
        </is>
      </c>
      <c r="E6412" s="18" t="inlineStr">
        <is>
          <t>distance_to_river_km</t>
        </is>
      </c>
      <c r="F6412" s="18" t="inlineStr">
        <is>
          <t>spline value</t>
        </is>
      </c>
      <c r="G6412" s="18" t="n"/>
      <c r="H6412" s="33" t="n">
        <v>16.29</v>
      </c>
      <c r="I6412" s="33" t="n"/>
      <c r="J6412" s="33" t="n"/>
      <c r="K6412" s="34" t="n">
        <v>-0.2683184477865487</v>
      </c>
      <c r="L6412" s="35">
        <f>IF(ISNUMBER(K6412),EXP(K6412),"")</f>
        <v/>
      </c>
      <c r="M6412" s="18" t="inlineStr">
        <is>
          <t>every value from 0.01 to 30 in steps of 0.01</t>
        </is>
      </c>
      <c r="N6412" s="18" t="inlineStr">
        <is>
          <t>contents|small|distance_to_river_km</t>
        </is>
      </c>
    </row>
    <row r="6413">
      <c r="B6413" s="18" t="inlineStr">
        <is>
          <t>contents|small|distance_to_river_km|16.30</t>
        </is>
      </c>
      <c r="C6413" s="18" t="inlineStr">
        <is>
          <t>contents</t>
        </is>
      </c>
      <c r="D6413" s="18" t="inlineStr">
        <is>
          <t>small</t>
        </is>
      </c>
      <c r="E6413" s="18" t="inlineStr">
        <is>
          <t>distance_to_river_km</t>
        </is>
      </c>
      <c r="F6413" s="18" t="inlineStr">
        <is>
          <t>spline value</t>
        </is>
      </c>
      <c r="G6413" s="18" t="n"/>
      <c r="H6413" s="33" t="n">
        <v>16.3</v>
      </c>
      <c r="I6413" s="33" t="n"/>
      <c r="J6413" s="33" t="n"/>
      <c r="K6413" s="34" t="n">
        <v>-0.2686197601023834</v>
      </c>
      <c r="L6413" s="35">
        <f>IF(ISNUMBER(K6413),EXP(K6413),"")</f>
        <v/>
      </c>
      <c r="M6413" s="18" t="inlineStr">
        <is>
          <t>every value from 0.01 to 30 in steps of 0.01</t>
        </is>
      </c>
      <c r="N6413" s="18" t="inlineStr">
        <is>
          <t>contents|small|distance_to_river_km</t>
        </is>
      </c>
    </row>
    <row r="6414">
      <c r="B6414" s="18" t="inlineStr">
        <is>
          <t>contents|small|distance_to_river_km|16.31</t>
        </is>
      </c>
      <c r="C6414" s="18" t="inlineStr">
        <is>
          <t>contents</t>
        </is>
      </c>
      <c r="D6414" s="18" t="inlineStr">
        <is>
          <t>small</t>
        </is>
      </c>
      <c r="E6414" s="18" t="inlineStr">
        <is>
          <t>distance_to_river_km</t>
        </is>
      </c>
      <c r="F6414" s="18" t="inlineStr">
        <is>
          <t>spline value</t>
        </is>
      </c>
      <c r="G6414" s="18" t="n"/>
      <c r="H6414" s="33" t="n">
        <v>16.31</v>
      </c>
      <c r="I6414" s="33" t="n"/>
      <c r="J6414" s="33" t="n"/>
      <c r="K6414" s="34" t="n">
        <v>-0.2689211009313455</v>
      </c>
      <c r="L6414" s="35">
        <f>IF(ISNUMBER(K6414),EXP(K6414),"")</f>
        <v/>
      </c>
      <c r="M6414" s="18" t="inlineStr">
        <is>
          <t>every value from 0.01 to 30 in steps of 0.01</t>
        </is>
      </c>
      <c r="N6414" s="18" t="inlineStr">
        <is>
          <t>contents|small|distance_to_river_km</t>
        </is>
      </c>
    </row>
    <row r="6415">
      <c r="B6415" s="18" t="inlineStr">
        <is>
          <t>contents|small|distance_to_river_km|16.32</t>
        </is>
      </c>
      <c r="C6415" s="18" t="inlineStr">
        <is>
          <t>contents</t>
        </is>
      </c>
      <c r="D6415" s="18" t="inlineStr">
        <is>
          <t>small</t>
        </is>
      </c>
      <c r="E6415" s="18" t="inlineStr">
        <is>
          <t>distance_to_river_km</t>
        </is>
      </c>
      <c r="F6415" s="18" t="inlineStr">
        <is>
          <t>spline value</t>
        </is>
      </c>
      <c r="G6415" s="18" t="n"/>
      <c r="H6415" s="33" t="n">
        <v>16.32</v>
      </c>
      <c r="I6415" s="33" t="n"/>
      <c r="J6415" s="33" t="n"/>
      <c r="K6415" s="34" t="n">
        <v>-0.2692224699986601</v>
      </c>
      <c r="L6415" s="35">
        <f>IF(ISNUMBER(K6415),EXP(K6415),"")</f>
        <v/>
      </c>
      <c r="M6415" s="18" t="inlineStr">
        <is>
          <t>every value from 0.01 to 30 in steps of 0.01</t>
        </is>
      </c>
      <c r="N6415" s="18" t="inlineStr">
        <is>
          <t>contents|small|distance_to_river_km</t>
        </is>
      </c>
    </row>
    <row r="6416">
      <c r="B6416" s="18" t="inlineStr">
        <is>
          <t>contents|small|distance_to_river_km|16.33</t>
        </is>
      </c>
      <c r="C6416" s="18" t="inlineStr">
        <is>
          <t>contents</t>
        </is>
      </c>
      <c r="D6416" s="18" t="inlineStr">
        <is>
          <t>small</t>
        </is>
      </c>
      <c r="E6416" s="18" t="inlineStr">
        <is>
          <t>distance_to_river_km</t>
        </is>
      </c>
      <c r="F6416" s="18" t="inlineStr">
        <is>
          <t>spline value</t>
        </is>
      </c>
      <c r="G6416" s="18" t="n"/>
      <c r="H6416" s="33" t="n">
        <v>16.33</v>
      </c>
      <c r="I6416" s="33" t="n"/>
      <c r="J6416" s="33" t="n"/>
      <c r="K6416" s="34" t="n">
        <v>-0.2695238670295514</v>
      </c>
      <c r="L6416" s="35">
        <f>IF(ISNUMBER(K6416),EXP(K6416),"")</f>
        <v/>
      </c>
      <c r="M6416" s="18" t="inlineStr">
        <is>
          <t>every value from 0.01 to 30 in steps of 0.01</t>
        </is>
      </c>
      <c r="N6416" s="18" t="inlineStr">
        <is>
          <t>contents|small|distance_to_river_km</t>
        </is>
      </c>
    </row>
    <row r="6417">
      <c r="B6417" s="18" t="inlineStr">
        <is>
          <t>contents|small|distance_to_river_km|16.34</t>
        </is>
      </c>
      <c r="C6417" s="18" t="inlineStr">
        <is>
          <t>contents</t>
        </is>
      </c>
      <c r="D6417" s="18" t="inlineStr">
        <is>
          <t>small</t>
        </is>
      </c>
      <c r="E6417" s="18" t="inlineStr">
        <is>
          <t>distance_to_river_km</t>
        </is>
      </c>
      <c r="F6417" s="18" t="inlineStr">
        <is>
          <t>spline value</t>
        </is>
      </c>
      <c r="G6417" s="18" t="n"/>
      <c r="H6417" s="33" t="n">
        <v>16.34</v>
      </c>
      <c r="I6417" s="33" t="n"/>
      <c r="J6417" s="33" t="n"/>
      <c r="K6417" s="34" t="n">
        <v>-0.2698252917492446</v>
      </c>
      <c r="L6417" s="35">
        <f>IF(ISNUMBER(K6417),EXP(K6417),"")</f>
        <v/>
      </c>
      <c r="M6417" s="18" t="inlineStr">
        <is>
          <t>every value from 0.01 to 30 in steps of 0.01</t>
        </is>
      </c>
      <c r="N6417" s="18" t="inlineStr">
        <is>
          <t>contents|small|distance_to_river_km</t>
        </is>
      </c>
    </row>
    <row r="6418">
      <c r="B6418" s="18" t="inlineStr">
        <is>
          <t>contents|small|distance_to_river_km|16.35</t>
        </is>
      </c>
      <c r="C6418" s="18" t="inlineStr">
        <is>
          <t>contents</t>
        </is>
      </c>
      <c r="D6418" s="18" t="inlineStr">
        <is>
          <t>small</t>
        </is>
      </c>
      <c r="E6418" s="18" t="inlineStr">
        <is>
          <t>distance_to_river_km</t>
        </is>
      </c>
      <c r="F6418" s="18" t="inlineStr">
        <is>
          <t>spline value</t>
        </is>
      </c>
      <c r="G6418" s="18" t="n"/>
      <c r="H6418" s="33" t="n">
        <v>16.35</v>
      </c>
      <c r="I6418" s="33" t="n"/>
      <c r="J6418" s="33" t="n"/>
      <c r="K6418" s="34" t="n">
        <v>-0.2701267438829643</v>
      </c>
      <c r="L6418" s="35">
        <f>IF(ISNUMBER(K6418),EXP(K6418),"")</f>
        <v/>
      </c>
      <c r="M6418" s="18" t="inlineStr">
        <is>
          <t>every value from 0.01 to 30 in steps of 0.01</t>
        </is>
      </c>
      <c r="N6418" s="18" t="inlineStr">
        <is>
          <t>contents|small|distance_to_river_km</t>
        </is>
      </c>
    </row>
    <row r="6419">
      <c r="B6419" s="18" t="inlineStr">
        <is>
          <t>contents|small|distance_to_river_km|16.36</t>
        </is>
      </c>
      <c r="C6419" s="18" t="inlineStr">
        <is>
          <t>contents</t>
        </is>
      </c>
      <c r="D6419" s="18" t="inlineStr">
        <is>
          <t>small</t>
        </is>
      </c>
      <c r="E6419" s="18" t="inlineStr">
        <is>
          <t>distance_to_river_km</t>
        </is>
      </c>
      <c r="F6419" s="18" t="inlineStr">
        <is>
          <t>spline value</t>
        </is>
      </c>
      <c r="G6419" s="18" t="n"/>
      <c r="H6419" s="33" t="n">
        <v>16.36</v>
      </c>
      <c r="I6419" s="33" t="n"/>
      <c r="J6419" s="33" t="n"/>
      <c r="K6419" s="34" t="n">
        <v>-0.2704282231559351</v>
      </c>
      <c r="L6419" s="35">
        <f>IF(ISNUMBER(K6419),EXP(K6419),"")</f>
        <v/>
      </c>
      <c r="M6419" s="18" t="inlineStr">
        <is>
          <t>every value from 0.01 to 30 in steps of 0.01</t>
        </is>
      </c>
      <c r="N6419" s="18" t="inlineStr">
        <is>
          <t>contents|small|distance_to_river_km</t>
        </is>
      </c>
    </row>
    <row r="6420">
      <c r="B6420" s="18" t="inlineStr">
        <is>
          <t>contents|small|distance_to_river_km|16.37</t>
        </is>
      </c>
      <c r="C6420" s="18" t="inlineStr">
        <is>
          <t>contents</t>
        </is>
      </c>
      <c r="D6420" s="18" t="inlineStr">
        <is>
          <t>small</t>
        </is>
      </c>
      <c r="E6420" s="18" t="inlineStr">
        <is>
          <t>distance_to_river_km</t>
        </is>
      </c>
      <c r="F6420" s="18" t="inlineStr">
        <is>
          <t>spline value</t>
        </is>
      </c>
      <c r="G6420" s="18" t="n"/>
      <c r="H6420" s="33" t="n">
        <v>16.37</v>
      </c>
      <c r="I6420" s="33" t="n"/>
      <c r="J6420" s="33" t="n"/>
      <c r="K6420" s="34" t="n">
        <v>-0.2707297292933818</v>
      </c>
      <c r="L6420" s="35">
        <f>IF(ISNUMBER(K6420),EXP(K6420),"")</f>
        <v/>
      </c>
      <c r="M6420" s="18" t="inlineStr">
        <is>
          <t>every value from 0.01 to 30 in steps of 0.01</t>
        </is>
      </c>
      <c r="N6420" s="18" t="inlineStr">
        <is>
          <t>contents|small|distance_to_river_km</t>
        </is>
      </c>
    </row>
    <row r="6421">
      <c r="B6421" s="18" t="inlineStr">
        <is>
          <t>contents|small|distance_to_river_km|16.38</t>
        </is>
      </c>
      <c r="C6421" s="18" t="inlineStr">
        <is>
          <t>contents</t>
        </is>
      </c>
      <c r="D6421" s="18" t="inlineStr">
        <is>
          <t>small</t>
        </is>
      </c>
      <c r="E6421" s="18" t="inlineStr">
        <is>
          <t>distance_to_river_km</t>
        </is>
      </c>
      <c r="F6421" s="18" t="inlineStr">
        <is>
          <t>spline value</t>
        </is>
      </c>
      <c r="G6421" s="18" t="n"/>
      <c r="H6421" s="33" t="n">
        <v>16.38</v>
      </c>
      <c r="I6421" s="33" t="n"/>
      <c r="J6421" s="33" t="n"/>
      <c r="K6421" s="34" t="n">
        <v>-0.2710312620205292</v>
      </c>
      <c r="L6421" s="35">
        <f>IF(ISNUMBER(K6421),EXP(K6421),"")</f>
        <v/>
      </c>
      <c r="M6421" s="18" t="inlineStr">
        <is>
          <t>every value from 0.01 to 30 in steps of 0.01</t>
        </is>
      </c>
      <c r="N6421" s="18" t="inlineStr">
        <is>
          <t>contents|small|distance_to_river_km</t>
        </is>
      </c>
    </row>
    <row r="6422">
      <c r="B6422" s="18" t="inlineStr">
        <is>
          <t>contents|small|distance_to_river_km|16.39</t>
        </is>
      </c>
      <c r="C6422" s="18" t="inlineStr">
        <is>
          <t>contents</t>
        </is>
      </c>
      <c r="D6422" s="18" t="inlineStr">
        <is>
          <t>small</t>
        </is>
      </c>
      <c r="E6422" s="18" t="inlineStr">
        <is>
          <t>distance_to_river_km</t>
        </is>
      </c>
      <c r="F6422" s="18" t="inlineStr">
        <is>
          <t>spline value</t>
        </is>
      </c>
      <c r="G6422" s="18" t="n"/>
      <c r="H6422" s="33" t="n">
        <v>16.39</v>
      </c>
      <c r="I6422" s="33" t="n"/>
      <c r="J6422" s="33" t="n"/>
      <c r="K6422" s="34" t="n">
        <v>-0.2713328210626021</v>
      </c>
      <c r="L6422" s="35">
        <f>IF(ISNUMBER(K6422),EXP(K6422),"")</f>
        <v/>
      </c>
      <c r="M6422" s="18" t="inlineStr">
        <is>
          <t>every value from 0.01 to 30 in steps of 0.01</t>
        </is>
      </c>
      <c r="N6422" s="18" t="inlineStr">
        <is>
          <t>contents|small|distance_to_river_km</t>
        </is>
      </c>
    </row>
    <row r="6423">
      <c r="B6423" s="18" t="inlineStr">
        <is>
          <t>contents|small|distance_to_river_km|16.40</t>
        </is>
      </c>
      <c r="C6423" s="18" t="inlineStr">
        <is>
          <t>contents</t>
        </is>
      </c>
      <c r="D6423" s="18" t="inlineStr">
        <is>
          <t>small</t>
        </is>
      </c>
      <c r="E6423" s="18" t="inlineStr">
        <is>
          <t>distance_to_river_km</t>
        </is>
      </c>
      <c r="F6423" s="18" t="inlineStr">
        <is>
          <t>spline value</t>
        </is>
      </c>
      <c r="G6423" s="18" t="n"/>
      <c r="H6423" s="33" t="n">
        <v>16.4</v>
      </c>
      <c r="I6423" s="33" t="n"/>
      <c r="J6423" s="33" t="n"/>
      <c r="K6423" s="34" t="n">
        <v>-0.271634406144825</v>
      </c>
      <c r="L6423" s="35">
        <f>IF(ISNUMBER(K6423),EXP(K6423),"")</f>
        <v/>
      </c>
      <c r="M6423" s="18" t="inlineStr">
        <is>
          <t>every value from 0.01 to 30 in steps of 0.01</t>
        </is>
      </c>
      <c r="N6423" s="18" t="inlineStr">
        <is>
          <t>contents|small|distance_to_river_km</t>
        </is>
      </c>
    </row>
    <row r="6424">
      <c r="B6424" s="18" t="inlineStr">
        <is>
          <t>contents|small|distance_to_river_km|16.41</t>
        </is>
      </c>
      <c r="C6424" s="18" t="inlineStr">
        <is>
          <t>contents</t>
        </is>
      </c>
      <c r="D6424" s="18" t="inlineStr">
        <is>
          <t>small</t>
        </is>
      </c>
      <c r="E6424" s="18" t="inlineStr">
        <is>
          <t>distance_to_river_km</t>
        </is>
      </c>
      <c r="F6424" s="18" t="inlineStr">
        <is>
          <t>spline value</t>
        </is>
      </c>
      <c r="G6424" s="18" t="n"/>
      <c r="H6424" s="33" t="n">
        <v>16.41</v>
      </c>
      <c r="I6424" s="33" t="n"/>
      <c r="J6424" s="33" t="n"/>
      <c r="K6424" s="34" t="n">
        <v>-0.2719360169924229</v>
      </c>
      <c r="L6424" s="35">
        <f>IF(ISNUMBER(K6424),EXP(K6424),"")</f>
        <v/>
      </c>
      <c r="M6424" s="18" t="inlineStr">
        <is>
          <t>every value from 0.01 to 30 in steps of 0.01</t>
        </is>
      </c>
      <c r="N6424" s="18" t="inlineStr">
        <is>
          <t>contents|small|distance_to_river_km</t>
        </is>
      </c>
    </row>
    <row r="6425">
      <c r="B6425" s="18" t="inlineStr">
        <is>
          <t>contents|small|distance_to_river_km|16.42</t>
        </is>
      </c>
      <c r="C6425" s="18" t="inlineStr">
        <is>
          <t>contents</t>
        </is>
      </c>
      <c r="D6425" s="18" t="inlineStr">
        <is>
          <t>small</t>
        </is>
      </c>
      <c r="E6425" s="18" t="inlineStr">
        <is>
          <t>distance_to_river_km</t>
        </is>
      </c>
      <c r="F6425" s="18" t="inlineStr">
        <is>
          <t>spline value</t>
        </is>
      </c>
      <c r="G6425" s="18" t="n"/>
      <c r="H6425" s="33" t="n">
        <v>16.42</v>
      </c>
      <c r="I6425" s="33" t="n"/>
      <c r="J6425" s="33" t="n"/>
      <c r="K6425" s="34" t="n">
        <v>-0.2722376533306202</v>
      </c>
      <c r="L6425" s="35">
        <f>IF(ISNUMBER(K6425),EXP(K6425),"")</f>
        <v/>
      </c>
      <c r="M6425" s="18" t="inlineStr">
        <is>
          <t>every value from 0.01 to 30 in steps of 0.01</t>
        </is>
      </c>
      <c r="N6425" s="18" t="inlineStr">
        <is>
          <t>contents|small|distance_to_river_km</t>
        </is>
      </c>
    </row>
    <row r="6426">
      <c r="B6426" s="18" t="inlineStr">
        <is>
          <t>contents|small|distance_to_river_km|16.43</t>
        </is>
      </c>
      <c r="C6426" s="18" t="inlineStr">
        <is>
          <t>contents</t>
        </is>
      </c>
      <c r="D6426" s="18" t="inlineStr">
        <is>
          <t>small</t>
        </is>
      </c>
      <c r="E6426" s="18" t="inlineStr">
        <is>
          <t>distance_to_river_km</t>
        </is>
      </c>
      <c r="F6426" s="18" t="inlineStr">
        <is>
          <t>spline value</t>
        </is>
      </c>
      <c r="G6426" s="18" t="n"/>
      <c r="H6426" s="33" t="n">
        <v>16.43</v>
      </c>
      <c r="I6426" s="33" t="n"/>
      <c r="J6426" s="33" t="n"/>
      <c r="K6426" s="34" t="n">
        <v>-0.2725393148846419</v>
      </c>
      <c r="L6426" s="35">
        <f>IF(ISNUMBER(K6426),EXP(K6426),"")</f>
        <v/>
      </c>
      <c r="M6426" s="18" t="inlineStr">
        <is>
          <t>every value from 0.01 to 30 in steps of 0.01</t>
        </is>
      </c>
      <c r="N6426" s="18" t="inlineStr">
        <is>
          <t>contents|small|distance_to_river_km</t>
        </is>
      </c>
    </row>
    <row r="6427">
      <c r="B6427" s="18" t="inlineStr">
        <is>
          <t>contents|small|distance_to_river_km|16.44</t>
        </is>
      </c>
      <c r="C6427" s="18" t="inlineStr">
        <is>
          <t>contents</t>
        </is>
      </c>
      <c r="D6427" s="18" t="inlineStr">
        <is>
          <t>small</t>
        </is>
      </c>
      <c r="E6427" s="18" t="inlineStr">
        <is>
          <t>distance_to_river_km</t>
        </is>
      </c>
      <c r="F6427" s="18" t="inlineStr">
        <is>
          <t>spline value</t>
        </is>
      </c>
      <c r="G6427" s="18" t="n"/>
      <c r="H6427" s="33" t="n">
        <v>16.44</v>
      </c>
      <c r="I6427" s="33" t="n"/>
      <c r="J6427" s="33" t="n"/>
      <c r="K6427" s="34" t="n">
        <v>-0.2728410013797127</v>
      </c>
      <c r="L6427" s="35">
        <f>IF(ISNUMBER(K6427),EXP(K6427),"")</f>
        <v/>
      </c>
      <c r="M6427" s="18" t="inlineStr">
        <is>
          <t>every value from 0.01 to 30 in steps of 0.01</t>
        </is>
      </c>
      <c r="N6427" s="18" t="inlineStr">
        <is>
          <t>contents|small|distance_to_river_km</t>
        </is>
      </c>
    </row>
    <row r="6428">
      <c r="B6428" s="18" t="inlineStr">
        <is>
          <t>contents|small|distance_to_river_km|16.45</t>
        </is>
      </c>
      <c r="C6428" s="18" t="inlineStr">
        <is>
          <t>contents</t>
        </is>
      </c>
      <c r="D6428" s="18" t="inlineStr">
        <is>
          <t>small</t>
        </is>
      </c>
      <c r="E6428" s="18" t="inlineStr">
        <is>
          <t>distance_to_river_km</t>
        </is>
      </c>
      <c r="F6428" s="18" t="inlineStr">
        <is>
          <t>spline value</t>
        </is>
      </c>
      <c r="G6428" s="18" t="n"/>
      <c r="H6428" s="33" t="n">
        <v>16.45</v>
      </c>
      <c r="I6428" s="33" t="n"/>
      <c r="J6428" s="33" t="n"/>
      <c r="K6428" s="34" t="n">
        <v>-0.2731427125410571</v>
      </c>
      <c r="L6428" s="35">
        <f>IF(ISNUMBER(K6428),EXP(K6428),"")</f>
        <v/>
      </c>
      <c r="M6428" s="18" t="inlineStr">
        <is>
          <t>every value from 0.01 to 30 in steps of 0.01</t>
        </is>
      </c>
      <c r="N6428" s="18" t="inlineStr">
        <is>
          <t>contents|small|distance_to_river_km</t>
        </is>
      </c>
    </row>
    <row r="6429">
      <c r="B6429" s="18" t="inlineStr">
        <is>
          <t>contents|small|distance_to_river_km|16.46</t>
        </is>
      </c>
      <c r="C6429" s="18" t="inlineStr">
        <is>
          <t>contents</t>
        </is>
      </c>
      <c r="D6429" s="18" t="inlineStr">
        <is>
          <t>small</t>
        </is>
      </c>
      <c r="E6429" s="18" t="inlineStr">
        <is>
          <t>distance_to_river_km</t>
        </is>
      </c>
      <c r="F6429" s="18" t="inlineStr">
        <is>
          <t>spline value</t>
        </is>
      </c>
      <c r="G6429" s="18" t="n"/>
      <c r="H6429" s="33" t="n">
        <v>16.46</v>
      </c>
      <c r="I6429" s="33" t="n"/>
      <c r="J6429" s="33" t="n"/>
      <c r="K6429" s="34" t="n">
        <v>-0.2734444480939002</v>
      </c>
      <c r="L6429" s="35">
        <f>IF(ISNUMBER(K6429),EXP(K6429),"")</f>
        <v/>
      </c>
      <c r="M6429" s="18" t="inlineStr">
        <is>
          <t>every value from 0.01 to 30 in steps of 0.01</t>
        </is>
      </c>
      <c r="N6429" s="18" t="inlineStr">
        <is>
          <t>contents|small|distance_to_river_km</t>
        </is>
      </c>
    </row>
    <row r="6430">
      <c r="B6430" s="18" t="inlineStr">
        <is>
          <t>contents|small|distance_to_river_km|16.47</t>
        </is>
      </c>
      <c r="C6430" s="18" t="inlineStr">
        <is>
          <t>contents</t>
        </is>
      </c>
      <c r="D6430" s="18" t="inlineStr">
        <is>
          <t>small</t>
        </is>
      </c>
      <c r="E6430" s="18" t="inlineStr">
        <is>
          <t>distance_to_river_km</t>
        </is>
      </c>
      <c r="F6430" s="18" t="inlineStr">
        <is>
          <t>spline value</t>
        </is>
      </c>
      <c r="G6430" s="18" t="n"/>
      <c r="H6430" s="33" t="n">
        <v>16.47</v>
      </c>
      <c r="I6430" s="33" t="n"/>
      <c r="J6430" s="33" t="n"/>
      <c r="K6430" s="34" t="n">
        <v>-0.2737462077634665</v>
      </c>
      <c r="L6430" s="35">
        <f>IF(ISNUMBER(K6430),EXP(K6430),"")</f>
        <v/>
      </c>
      <c r="M6430" s="18" t="inlineStr">
        <is>
          <t>every value from 0.01 to 30 in steps of 0.01</t>
        </is>
      </c>
      <c r="N6430" s="18" t="inlineStr">
        <is>
          <t>contents|small|distance_to_river_km</t>
        </is>
      </c>
    </row>
    <row r="6431">
      <c r="B6431" s="18" t="inlineStr">
        <is>
          <t>contents|small|distance_to_river_km|16.48</t>
        </is>
      </c>
      <c r="C6431" s="18" t="inlineStr">
        <is>
          <t>contents</t>
        </is>
      </c>
      <c r="D6431" s="18" t="inlineStr">
        <is>
          <t>small</t>
        </is>
      </c>
      <c r="E6431" s="18" t="inlineStr">
        <is>
          <t>distance_to_river_km</t>
        </is>
      </c>
      <c r="F6431" s="18" t="inlineStr">
        <is>
          <t>spline value</t>
        </is>
      </c>
      <c r="G6431" s="18" t="n"/>
      <c r="H6431" s="33" t="n">
        <v>16.48</v>
      </c>
      <c r="I6431" s="33" t="n"/>
      <c r="J6431" s="33" t="n"/>
      <c r="K6431" s="34" t="n">
        <v>-0.2740479912749808</v>
      </c>
      <c r="L6431" s="35">
        <f>IF(ISNUMBER(K6431),EXP(K6431),"")</f>
        <v/>
      </c>
      <c r="M6431" s="18" t="inlineStr">
        <is>
          <t>every value from 0.01 to 30 in steps of 0.01</t>
        </is>
      </c>
      <c r="N6431" s="18" t="inlineStr">
        <is>
          <t>contents|small|distance_to_river_km</t>
        </is>
      </c>
    </row>
    <row r="6432">
      <c r="B6432" s="18" t="inlineStr">
        <is>
          <t>contents|small|distance_to_river_km|16.49</t>
        </is>
      </c>
      <c r="C6432" s="18" t="inlineStr">
        <is>
          <t>contents</t>
        </is>
      </c>
      <c r="D6432" s="18" t="inlineStr">
        <is>
          <t>small</t>
        </is>
      </c>
      <c r="E6432" s="18" t="inlineStr">
        <is>
          <t>distance_to_river_km</t>
        </is>
      </c>
      <c r="F6432" s="18" t="inlineStr">
        <is>
          <t>spline value</t>
        </is>
      </c>
      <c r="G6432" s="18" t="n"/>
      <c r="H6432" s="33" t="n">
        <v>16.49</v>
      </c>
      <c r="I6432" s="33" t="n"/>
      <c r="J6432" s="33" t="n"/>
      <c r="K6432" s="34" t="n">
        <v>-0.2743497983536677</v>
      </c>
      <c r="L6432" s="35">
        <f>IF(ISNUMBER(K6432),EXP(K6432),"")</f>
        <v/>
      </c>
      <c r="M6432" s="18" t="inlineStr">
        <is>
          <t>every value from 0.01 to 30 in steps of 0.01</t>
        </is>
      </c>
      <c r="N6432" s="18" t="inlineStr">
        <is>
          <t>contents|small|distance_to_river_km</t>
        </is>
      </c>
    </row>
    <row r="6433">
      <c r="B6433" s="18" t="inlineStr">
        <is>
          <t>contents|small|distance_to_river_km|16.50</t>
        </is>
      </c>
      <c r="C6433" s="18" t="inlineStr">
        <is>
          <t>contents</t>
        </is>
      </c>
      <c r="D6433" s="18" t="inlineStr">
        <is>
          <t>small</t>
        </is>
      </c>
      <c r="E6433" s="18" t="inlineStr">
        <is>
          <t>distance_to_river_km</t>
        </is>
      </c>
      <c r="F6433" s="18" t="inlineStr">
        <is>
          <t>spline value</t>
        </is>
      </c>
      <c r="G6433" s="18" t="n"/>
      <c r="H6433" s="33" t="n">
        <v>16.5</v>
      </c>
      <c r="I6433" s="33" t="n"/>
      <c r="J6433" s="33" t="n"/>
      <c r="K6433" s="34" t="n">
        <v>-0.2746516287247521</v>
      </c>
      <c r="L6433" s="35">
        <f>IF(ISNUMBER(K6433),EXP(K6433),"")</f>
        <v/>
      </c>
      <c r="M6433" s="18" t="inlineStr">
        <is>
          <t>every value from 0.01 to 30 in steps of 0.01</t>
        </is>
      </c>
      <c r="N6433" s="18" t="inlineStr">
        <is>
          <t>contents|small|distance_to_river_km</t>
        </is>
      </c>
    </row>
    <row r="6434">
      <c r="B6434" s="18" t="inlineStr">
        <is>
          <t>contents|small|distance_to_river_km|16.51</t>
        </is>
      </c>
      <c r="C6434" s="18" t="inlineStr">
        <is>
          <t>contents</t>
        </is>
      </c>
      <c r="D6434" s="18" t="inlineStr">
        <is>
          <t>small</t>
        </is>
      </c>
      <c r="E6434" s="18" t="inlineStr">
        <is>
          <t>distance_to_river_km</t>
        </is>
      </c>
      <c r="F6434" s="18" t="inlineStr">
        <is>
          <t>spline value</t>
        </is>
      </c>
      <c r="G6434" s="18" t="n"/>
      <c r="H6434" s="33" t="n">
        <v>16.51</v>
      </c>
      <c r="I6434" s="33" t="n"/>
      <c r="J6434" s="33" t="n"/>
      <c r="K6434" s="34" t="n">
        <v>-0.2749534821134588</v>
      </c>
      <c r="L6434" s="35">
        <f>IF(ISNUMBER(K6434),EXP(K6434),"")</f>
        <v/>
      </c>
      <c r="M6434" s="18" t="inlineStr">
        <is>
          <t>every value from 0.01 to 30 in steps of 0.01</t>
        </is>
      </c>
      <c r="N6434" s="18" t="inlineStr">
        <is>
          <t>contents|small|distance_to_river_km</t>
        </is>
      </c>
    </row>
    <row r="6435">
      <c r="B6435" s="18" t="inlineStr">
        <is>
          <t>contents|small|distance_to_river_km|16.52</t>
        </is>
      </c>
      <c r="C6435" s="18" t="inlineStr">
        <is>
          <t>contents</t>
        </is>
      </c>
      <c r="D6435" s="18" t="inlineStr">
        <is>
          <t>small</t>
        </is>
      </c>
      <c r="E6435" s="18" t="inlineStr">
        <is>
          <t>distance_to_river_km</t>
        </is>
      </c>
      <c r="F6435" s="18" t="inlineStr">
        <is>
          <t>spline value</t>
        </is>
      </c>
      <c r="G6435" s="18" t="n"/>
      <c r="H6435" s="33" t="n">
        <v>16.52</v>
      </c>
      <c r="I6435" s="33" t="n"/>
      <c r="J6435" s="33" t="n"/>
      <c r="K6435" s="34" t="n">
        <v>-0.2752553582450122</v>
      </c>
      <c r="L6435" s="35">
        <f>IF(ISNUMBER(K6435),EXP(K6435),"")</f>
        <v/>
      </c>
      <c r="M6435" s="18" t="inlineStr">
        <is>
          <t>every value from 0.01 to 30 in steps of 0.01</t>
        </is>
      </c>
      <c r="N6435" s="18" t="inlineStr">
        <is>
          <t>contents|small|distance_to_river_km</t>
        </is>
      </c>
    </row>
    <row r="6436">
      <c r="B6436" s="18" t="inlineStr">
        <is>
          <t>contents|small|distance_to_river_km|16.53</t>
        </is>
      </c>
      <c r="C6436" s="18" t="inlineStr">
        <is>
          <t>contents</t>
        </is>
      </c>
      <c r="D6436" s="18" t="inlineStr">
        <is>
          <t>small</t>
        </is>
      </c>
      <c r="E6436" s="18" t="inlineStr">
        <is>
          <t>distance_to_river_km</t>
        </is>
      </c>
      <c r="F6436" s="18" t="inlineStr">
        <is>
          <t>spline value</t>
        </is>
      </c>
      <c r="G6436" s="18" t="n"/>
      <c r="H6436" s="33" t="n">
        <v>16.53</v>
      </c>
      <c r="I6436" s="33" t="n"/>
      <c r="J6436" s="33" t="n"/>
      <c r="K6436" s="34" t="n">
        <v>-0.2755572568446374</v>
      </c>
      <c r="L6436" s="35">
        <f>IF(ISNUMBER(K6436),EXP(K6436),"")</f>
        <v/>
      </c>
      <c r="M6436" s="18" t="inlineStr">
        <is>
          <t>every value from 0.01 to 30 in steps of 0.01</t>
        </is>
      </c>
      <c r="N6436" s="18" t="inlineStr">
        <is>
          <t>contents|small|distance_to_river_km</t>
        </is>
      </c>
    </row>
    <row r="6437">
      <c r="B6437" s="18" t="inlineStr">
        <is>
          <t>contents|small|distance_to_river_km|16.54</t>
        </is>
      </c>
      <c r="C6437" s="18" t="inlineStr">
        <is>
          <t>contents</t>
        </is>
      </c>
      <c r="D6437" s="18" t="inlineStr">
        <is>
          <t>small</t>
        </is>
      </c>
      <c r="E6437" s="18" t="inlineStr">
        <is>
          <t>distance_to_river_km</t>
        </is>
      </c>
      <c r="F6437" s="18" t="inlineStr">
        <is>
          <t>spline value</t>
        </is>
      </c>
      <c r="G6437" s="18" t="n"/>
      <c r="H6437" s="33" t="n">
        <v>16.54</v>
      </c>
      <c r="I6437" s="33" t="n"/>
      <c r="J6437" s="33" t="n"/>
      <c r="K6437" s="34" t="n">
        <v>-0.2758591776375589</v>
      </c>
      <c r="L6437" s="35">
        <f>IF(ISNUMBER(K6437),EXP(K6437),"")</f>
        <v/>
      </c>
      <c r="M6437" s="18" t="inlineStr">
        <is>
          <t>every value from 0.01 to 30 in steps of 0.01</t>
        </is>
      </c>
      <c r="N6437" s="18" t="inlineStr">
        <is>
          <t>contents|small|distance_to_river_km</t>
        </is>
      </c>
    </row>
    <row r="6438">
      <c r="B6438" s="18" t="inlineStr">
        <is>
          <t>contents|small|distance_to_river_km|16.55</t>
        </is>
      </c>
      <c r="C6438" s="18" t="inlineStr">
        <is>
          <t>contents</t>
        </is>
      </c>
      <c r="D6438" s="18" t="inlineStr">
        <is>
          <t>small</t>
        </is>
      </c>
      <c r="E6438" s="18" t="inlineStr">
        <is>
          <t>distance_to_river_km</t>
        </is>
      </c>
      <c r="F6438" s="18" t="inlineStr">
        <is>
          <t>spline value</t>
        </is>
      </c>
      <c r="G6438" s="18" t="n"/>
      <c r="H6438" s="33" t="n">
        <v>16.55</v>
      </c>
      <c r="I6438" s="33" t="n"/>
      <c r="J6438" s="33" t="n"/>
      <c r="K6438" s="34" t="n">
        <v>-0.2761611203490015</v>
      </c>
      <c r="L6438" s="35">
        <f>IF(ISNUMBER(K6438),EXP(K6438),"")</f>
        <v/>
      </c>
      <c r="M6438" s="18" t="inlineStr">
        <is>
          <t>every value from 0.01 to 30 in steps of 0.01</t>
        </is>
      </c>
      <c r="N6438" s="18" t="inlineStr">
        <is>
          <t>contents|small|distance_to_river_km</t>
        </is>
      </c>
    </row>
    <row r="6439">
      <c r="B6439" s="18" t="inlineStr">
        <is>
          <t>contents|small|distance_to_river_km|16.56</t>
        </is>
      </c>
      <c r="C6439" s="18" t="inlineStr">
        <is>
          <t>contents</t>
        </is>
      </c>
      <c r="D6439" s="18" t="inlineStr">
        <is>
          <t>small</t>
        </is>
      </c>
      <c r="E6439" s="18" t="inlineStr">
        <is>
          <t>distance_to_river_km</t>
        </is>
      </c>
      <c r="F6439" s="18" t="inlineStr">
        <is>
          <t>spline value</t>
        </is>
      </c>
      <c r="G6439" s="18" t="n"/>
      <c r="H6439" s="33" t="n">
        <v>16.56</v>
      </c>
      <c r="I6439" s="33" t="n"/>
      <c r="J6439" s="33" t="n"/>
      <c r="K6439" s="34" t="n">
        <v>-0.2764630847041899</v>
      </c>
      <c r="L6439" s="35">
        <f>IF(ISNUMBER(K6439),EXP(K6439),"")</f>
        <v/>
      </c>
      <c r="M6439" s="18" t="inlineStr">
        <is>
          <t>every value from 0.01 to 30 in steps of 0.01</t>
        </is>
      </c>
      <c r="N6439" s="18" t="inlineStr">
        <is>
          <t>contents|small|distance_to_river_km</t>
        </is>
      </c>
    </row>
    <row r="6440">
      <c r="B6440" s="18" t="inlineStr">
        <is>
          <t>contents|small|distance_to_river_km|16.57</t>
        </is>
      </c>
      <c r="C6440" s="18" t="inlineStr">
        <is>
          <t>contents</t>
        </is>
      </c>
      <c r="D6440" s="18" t="inlineStr">
        <is>
          <t>small</t>
        </is>
      </c>
      <c r="E6440" s="18" t="inlineStr">
        <is>
          <t>distance_to_river_km</t>
        </is>
      </c>
      <c r="F6440" s="18" t="inlineStr">
        <is>
          <t>spline value</t>
        </is>
      </c>
      <c r="G6440" s="18" t="n"/>
      <c r="H6440" s="33" t="n">
        <v>16.57</v>
      </c>
      <c r="I6440" s="33" t="n"/>
      <c r="J6440" s="33" t="n"/>
      <c r="K6440" s="34" t="n">
        <v>-0.2767650704283489</v>
      </c>
      <c r="L6440" s="35">
        <f>IF(ISNUMBER(K6440),EXP(K6440),"")</f>
        <v/>
      </c>
      <c r="M6440" s="18" t="inlineStr">
        <is>
          <t>every value from 0.01 to 30 in steps of 0.01</t>
        </is>
      </c>
      <c r="N6440" s="18" t="inlineStr">
        <is>
          <t>contents|small|distance_to_river_km</t>
        </is>
      </c>
    </row>
    <row r="6441">
      <c r="B6441" s="18" t="inlineStr">
        <is>
          <t>contents|small|distance_to_river_km|16.58</t>
        </is>
      </c>
      <c r="C6441" s="18" t="inlineStr">
        <is>
          <t>contents</t>
        </is>
      </c>
      <c r="D6441" s="18" t="inlineStr">
        <is>
          <t>small</t>
        </is>
      </c>
      <c r="E6441" s="18" t="inlineStr">
        <is>
          <t>distance_to_river_km</t>
        </is>
      </c>
      <c r="F6441" s="18" t="inlineStr">
        <is>
          <t>spline value</t>
        </is>
      </c>
      <c r="G6441" s="18" t="n"/>
      <c r="H6441" s="33" t="n">
        <v>16.58</v>
      </c>
      <c r="I6441" s="33" t="n"/>
      <c r="J6441" s="33" t="n"/>
      <c r="K6441" s="34" t="n">
        <v>-0.2770670772467031</v>
      </c>
      <c r="L6441" s="35">
        <f>IF(ISNUMBER(K6441),EXP(K6441),"")</f>
        <v/>
      </c>
      <c r="M6441" s="18" t="inlineStr">
        <is>
          <t>every value from 0.01 to 30 in steps of 0.01</t>
        </is>
      </c>
      <c r="N6441" s="18" t="inlineStr">
        <is>
          <t>contents|small|distance_to_river_km</t>
        </is>
      </c>
    </row>
    <row r="6442">
      <c r="B6442" s="18" t="inlineStr">
        <is>
          <t>contents|small|distance_to_river_km|16.59</t>
        </is>
      </c>
      <c r="C6442" s="18" t="inlineStr">
        <is>
          <t>contents</t>
        </is>
      </c>
      <c r="D6442" s="18" t="inlineStr">
        <is>
          <t>small</t>
        </is>
      </c>
      <c r="E6442" s="18" t="inlineStr">
        <is>
          <t>distance_to_river_km</t>
        </is>
      </c>
      <c r="F6442" s="18" t="inlineStr">
        <is>
          <t>spline value</t>
        </is>
      </c>
      <c r="G6442" s="18" t="n"/>
      <c r="H6442" s="33" t="n">
        <v>16.59</v>
      </c>
      <c r="I6442" s="33" t="n"/>
      <c r="J6442" s="33" t="n"/>
      <c r="K6442" s="34" t="n">
        <v>-0.2773691048844775</v>
      </c>
      <c r="L6442" s="35">
        <f>IF(ISNUMBER(K6442),EXP(K6442),"")</f>
        <v/>
      </c>
      <c r="M6442" s="18" t="inlineStr">
        <is>
          <t>every value from 0.01 to 30 in steps of 0.01</t>
        </is>
      </c>
      <c r="N6442" s="18" t="inlineStr">
        <is>
          <t>contents|small|distance_to_river_km</t>
        </is>
      </c>
    </row>
    <row r="6443">
      <c r="B6443" s="18" t="inlineStr">
        <is>
          <t>contents|small|distance_to_river_km|16.60</t>
        </is>
      </c>
      <c r="C6443" s="18" t="inlineStr">
        <is>
          <t>contents</t>
        </is>
      </c>
      <c r="D6443" s="18" t="inlineStr">
        <is>
          <t>small</t>
        </is>
      </c>
      <c r="E6443" s="18" t="inlineStr">
        <is>
          <t>distance_to_river_km</t>
        </is>
      </c>
      <c r="F6443" s="18" t="inlineStr">
        <is>
          <t>spline value</t>
        </is>
      </c>
      <c r="G6443" s="18" t="n"/>
      <c r="H6443" s="33" t="n">
        <v>16.6</v>
      </c>
      <c r="I6443" s="33" t="n"/>
      <c r="J6443" s="33" t="n"/>
      <c r="K6443" s="34" t="n">
        <v>-0.2776711530668967</v>
      </c>
      <c r="L6443" s="35">
        <f>IF(ISNUMBER(K6443),EXP(K6443),"")</f>
        <v/>
      </c>
      <c r="M6443" s="18" t="inlineStr">
        <is>
          <t>every value from 0.01 to 30 in steps of 0.01</t>
        </is>
      </c>
      <c r="N6443" s="18" t="inlineStr">
        <is>
          <t>contents|small|distance_to_river_km</t>
        </is>
      </c>
    </row>
    <row r="6444">
      <c r="B6444" s="18" t="inlineStr">
        <is>
          <t>contents|small|distance_to_river_km|16.61</t>
        </is>
      </c>
      <c r="C6444" s="18" t="inlineStr">
        <is>
          <t>contents</t>
        </is>
      </c>
      <c r="D6444" s="18" t="inlineStr">
        <is>
          <t>small</t>
        </is>
      </c>
      <c r="E6444" s="18" t="inlineStr">
        <is>
          <t>distance_to_river_km</t>
        </is>
      </c>
      <c r="F6444" s="18" t="inlineStr">
        <is>
          <t>spline value</t>
        </is>
      </c>
      <c r="G6444" s="18" t="n"/>
      <c r="H6444" s="33" t="n">
        <v>16.61</v>
      </c>
      <c r="I6444" s="33" t="n"/>
      <c r="J6444" s="33" t="n"/>
      <c r="K6444" s="34" t="n">
        <v>-0.2779732215191851</v>
      </c>
      <c r="L6444" s="35">
        <f>IF(ISNUMBER(K6444),EXP(K6444),"")</f>
        <v/>
      </c>
      <c r="M6444" s="18" t="inlineStr">
        <is>
          <t>every value from 0.01 to 30 in steps of 0.01</t>
        </is>
      </c>
      <c r="N6444" s="18" t="inlineStr">
        <is>
          <t>contents|small|distance_to_river_km</t>
        </is>
      </c>
    </row>
    <row r="6445">
      <c r="B6445" s="18" t="inlineStr">
        <is>
          <t>contents|small|distance_to_river_km|16.62</t>
        </is>
      </c>
      <c r="C6445" s="18" t="inlineStr">
        <is>
          <t>contents</t>
        </is>
      </c>
      <c r="D6445" s="18" t="inlineStr">
        <is>
          <t>small</t>
        </is>
      </c>
      <c r="E6445" s="18" t="inlineStr">
        <is>
          <t>distance_to_river_km</t>
        </is>
      </c>
      <c r="F6445" s="18" t="inlineStr">
        <is>
          <t>spline value</t>
        </is>
      </c>
      <c r="G6445" s="18" t="n"/>
      <c r="H6445" s="33" t="n">
        <v>16.62</v>
      </c>
      <c r="I6445" s="33" t="n"/>
      <c r="J6445" s="33" t="n"/>
      <c r="K6445" s="34" t="n">
        <v>-0.2782753099665679</v>
      </c>
      <c r="L6445" s="35">
        <f>IF(ISNUMBER(K6445),EXP(K6445),"")</f>
        <v/>
      </c>
      <c r="M6445" s="18" t="inlineStr">
        <is>
          <t>every value from 0.01 to 30 in steps of 0.01</t>
        </is>
      </c>
      <c r="N6445" s="18" t="inlineStr">
        <is>
          <t>contents|small|distance_to_river_km</t>
        </is>
      </c>
    </row>
    <row r="6446">
      <c r="B6446" s="18" t="inlineStr">
        <is>
          <t>contents|small|distance_to_river_km|16.63</t>
        </is>
      </c>
      <c r="C6446" s="18" t="inlineStr">
        <is>
          <t>contents</t>
        </is>
      </c>
      <c r="D6446" s="18" t="inlineStr">
        <is>
          <t>small</t>
        </is>
      </c>
      <c r="E6446" s="18" t="inlineStr">
        <is>
          <t>distance_to_river_km</t>
        </is>
      </c>
      <c r="F6446" s="18" t="inlineStr">
        <is>
          <t>spline value</t>
        </is>
      </c>
      <c r="G6446" s="18" t="n"/>
      <c r="H6446" s="33" t="n">
        <v>16.63</v>
      </c>
      <c r="I6446" s="33" t="n"/>
      <c r="J6446" s="33" t="n"/>
      <c r="K6446" s="34" t="n">
        <v>-0.2785774181342696</v>
      </c>
      <c r="L6446" s="35">
        <f>IF(ISNUMBER(K6446),EXP(K6446),"")</f>
        <v/>
      </c>
      <c r="M6446" s="18" t="inlineStr">
        <is>
          <t>every value from 0.01 to 30 in steps of 0.01</t>
        </is>
      </c>
      <c r="N6446" s="18" t="inlineStr">
        <is>
          <t>contents|small|distance_to_river_km</t>
        </is>
      </c>
    </row>
    <row r="6447">
      <c r="B6447" s="18" t="inlineStr">
        <is>
          <t>contents|small|distance_to_river_km|16.64</t>
        </is>
      </c>
      <c r="C6447" s="18" t="inlineStr">
        <is>
          <t>contents</t>
        </is>
      </c>
      <c r="D6447" s="18" t="inlineStr">
        <is>
          <t>small</t>
        </is>
      </c>
      <c r="E6447" s="18" t="inlineStr">
        <is>
          <t>distance_to_river_km</t>
        </is>
      </c>
      <c r="F6447" s="18" t="inlineStr">
        <is>
          <t>spline value</t>
        </is>
      </c>
      <c r="G6447" s="18" t="n"/>
      <c r="H6447" s="33" t="n">
        <v>16.64</v>
      </c>
      <c r="I6447" s="33" t="n"/>
      <c r="J6447" s="33" t="n"/>
      <c r="K6447" s="34" t="n">
        <v>-0.2788795457475151</v>
      </c>
      <c r="L6447" s="35">
        <f>IF(ISNUMBER(K6447),EXP(K6447),"")</f>
        <v/>
      </c>
      <c r="M6447" s="18" t="inlineStr">
        <is>
          <t>every value from 0.01 to 30 in steps of 0.01</t>
        </is>
      </c>
      <c r="N6447" s="18" t="inlineStr">
        <is>
          <t>contents|small|distance_to_river_km</t>
        </is>
      </c>
    </row>
    <row r="6448">
      <c r="B6448" s="18" t="inlineStr">
        <is>
          <t>contents|small|distance_to_river_km|16.65</t>
        </is>
      </c>
      <c r="C6448" s="18" t="inlineStr">
        <is>
          <t>contents</t>
        </is>
      </c>
      <c r="D6448" s="18" t="inlineStr">
        <is>
          <t>small</t>
        </is>
      </c>
      <c r="E6448" s="18" t="inlineStr">
        <is>
          <t>distance_to_river_km</t>
        </is>
      </c>
      <c r="F6448" s="18" t="inlineStr">
        <is>
          <t>spline value</t>
        </is>
      </c>
      <c r="G6448" s="18" t="n"/>
      <c r="H6448" s="33" t="n">
        <v>16.65</v>
      </c>
      <c r="I6448" s="33" t="n"/>
      <c r="J6448" s="33" t="n"/>
      <c r="K6448" s="34" t="n">
        <v>-0.2791816925315289</v>
      </c>
      <c r="L6448" s="35">
        <f>IF(ISNUMBER(K6448),EXP(K6448),"")</f>
        <v/>
      </c>
      <c r="M6448" s="18" t="inlineStr">
        <is>
          <t>every value from 0.01 to 30 in steps of 0.01</t>
        </is>
      </c>
      <c r="N6448" s="18" t="inlineStr">
        <is>
          <t>contents|small|distance_to_river_km</t>
        </is>
      </c>
    </row>
    <row r="6449">
      <c r="B6449" s="18" t="inlineStr">
        <is>
          <t>contents|small|distance_to_river_km|16.66</t>
        </is>
      </c>
      <c r="C6449" s="18" t="inlineStr">
        <is>
          <t>contents</t>
        </is>
      </c>
      <c r="D6449" s="18" t="inlineStr">
        <is>
          <t>small</t>
        </is>
      </c>
      <c r="E6449" s="18" t="inlineStr">
        <is>
          <t>distance_to_river_km</t>
        </is>
      </c>
      <c r="F6449" s="18" t="inlineStr">
        <is>
          <t>spline value</t>
        </is>
      </c>
      <c r="G6449" s="18" t="n"/>
      <c r="H6449" s="33" t="n">
        <v>16.66</v>
      </c>
      <c r="I6449" s="33" t="n"/>
      <c r="J6449" s="33" t="n"/>
      <c r="K6449" s="34" t="n">
        <v>-0.279483858211536</v>
      </c>
      <c r="L6449" s="35">
        <f>IF(ISNUMBER(K6449),EXP(K6449),"")</f>
        <v/>
      </c>
      <c r="M6449" s="18" t="inlineStr">
        <is>
          <t>every value from 0.01 to 30 in steps of 0.01</t>
        </is>
      </c>
      <c r="N6449" s="18" t="inlineStr">
        <is>
          <t>contents|small|distance_to_river_km</t>
        </is>
      </c>
    </row>
    <row r="6450">
      <c r="B6450" s="18" t="inlineStr">
        <is>
          <t>contents|small|distance_to_river_km|16.67</t>
        </is>
      </c>
      <c r="C6450" s="18" t="inlineStr">
        <is>
          <t>contents</t>
        </is>
      </c>
      <c r="D6450" s="18" t="inlineStr">
        <is>
          <t>small</t>
        </is>
      </c>
      <c r="E6450" s="18" t="inlineStr">
        <is>
          <t>distance_to_river_km</t>
        </is>
      </c>
      <c r="F6450" s="18" t="inlineStr">
        <is>
          <t>spline value</t>
        </is>
      </c>
      <c r="G6450" s="18" t="n"/>
      <c r="H6450" s="33" t="n">
        <v>16.67</v>
      </c>
      <c r="I6450" s="33" t="n"/>
      <c r="J6450" s="33" t="n"/>
      <c r="K6450" s="34" t="n">
        <v>-0.2797860425127608</v>
      </c>
      <c r="L6450" s="35">
        <f>IF(ISNUMBER(K6450),EXP(K6450),"")</f>
        <v/>
      </c>
      <c r="M6450" s="18" t="inlineStr">
        <is>
          <t>every value from 0.01 to 30 in steps of 0.01</t>
        </is>
      </c>
      <c r="N6450" s="18" t="inlineStr">
        <is>
          <t>contents|small|distance_to_river_km</t>
        </is>
      </c>
    </row>
    <row r="6451">
      <c r="B6451" s="18" t="inlineStr">
        <is>
          <t>contents|small|distance_to_river_km|16.68</t>
        </is>
      </c>
      <c r="C6451" s="18" t="inlineStr">
        <is>
          <t>contents</t>
        </is>
      </c>
      <c r="D6451" s="18" t="inlineStr">
        <is>
          <t>small</t>
        </is>
      </c>
      <c r="E6451" s="18" t="inlineStr">
        <is>
          <t>distance_to_river_km</t>
        </is>
      </c>
      <c r="F6451" s="18" t="inlineStr">
        <is>
          <t>spline value</t>
        </is>
      </c>
      <c r="G6451" s="18" t="n"/>
      <c r="H6451" s="33" t="n">
        <v>16.68</v>
      </c>
      <c r="I6451" s="33" t="n"/>
      <c r="J6451" s="33" t="n"/>
      <c r="K6451" s="34" t="n">
        <v>-0.2800882451604283</v>
      </c>
      <c r="L6451" s="35">
        <f>IF(ISNUMBER(K6451),EXP(K6451),"")</f>
        <v/>
      </c>
      <c r="M6451" s="18" t="inlineStr">
        <is>
          <t>every value from 0.01 to 30 in steps of 0.01</t>
        </is>
      </c>
      <c r="N6451" s="18" t="inlineStr">
        <is>
          <t>contents|small|distance_to_river_km</t>
        </is>
      </c>
    </row>
    <row r="6452">
      <c r="B6452" s="18" t="inlineStr">
        <is>
          <t>contents|small|distance_to_river_km|16.69</t>
        </is>
      </c>
      <c r="C6452" s="18" t="inlineStr">
        <is>
          <t>contents</t>
        </is>
      </c>
      <c r="D6452" s="18" t="inlineStr">
        <is>
          <t>small</t>
        </is>
      </c>
      <c r="E6452" s="18" t="inlineStr">
        <is>
          <t>distance_to_river_km</t>
        </is>
      </c>
      <c r="F6452" s="18" t="inlineStr">
        <is>
          <t>spline value</t>
        </is>
      </c>
      <c r="G6452" s="18" t="n"/>
      <c r="H6452" s="33" t="n">
        <v>16.69</v>
      </c>
      <c r="I6452" s="33" t="n"/>
      <c r="J6452" s="33" t="n"/>
      <c r="K6452" s="34" t="n">
        <v>-0.2803904658797632</v>
      </c>
      <c r="L6452" s="35">
        <f>IF(ISNUMBER(K6452),EXP(K6452),"")</f>
        <v/>
      </c>
      <c r="M6452" s="18" t="inlineStr">
        <is>
          <t>every value from 0.01 to 30 in steps of 0.01</t>
        </is>
      </c>
      <c r="N6452" s="18" t="inlineStr">
        <is>
          <t>contents|small|distance_to_river_km</t>
        </is>
      </c>
    </row>
    <row r="6453">
      <c r="B6453" s="18" t="inlineStr">
        <is>
          <t>contents|small|distance_to_river_km|16.70</t>
        </is>
      </c>
      <c r="C6453" s="18" t="inlineStr">
        <is>
          <t>contents</t>
        </is>
      </c>
      <c r="D6453" s="18" t="inlineStr">
        <is>
          <t>small</t>
        </is>
      </c>
      <c r="E6453" s="18" t="inlineStr">
        <is>
          <t>distance_to_river_km</t>
        </is>
      </c>
      <c r="F6453" s="18" t="inlineStr">
        <is>
          <t>spline value</t>
        </is>
      </c>
      <c r="G6453" s="18" t="n"/>
      <c r="H6453" s="33" t="n">
        <v>16.7</v>
      </c>
      <c r="I6453" s="33" t="n"/>
      <c r="J6453" s="33" t="n"/>
      <c r="K6453" s="34" t="n">
        <v>-0.2806927043959899</v>
      </c>
      <c r="L6453" s="35">
        <f>IF(ISNUMBER(K6453),EXP(K6453),"")</f>
        <v/>
      </c>
      <c r="M6453" s="18" t="inlineStr">
        <is>
          <t>every value from 0.01 to 30 in steps of 0.01</t>
        </is>
      </c>
      <c r="N6453" s="18" t="inlineStr">
        <is>
          <t>contents|small|distance_to_river_km</t>
        </is>
      </c>
    </row>
    <row r="6454">
      <c r="B6454" s="18" t="inlineStr">
        <is>
          <t>contents|small|distance_to_river_km|16.71</t>
        </is>
      </c>
      <c r="C6454" s="18" t="inlineStr">
        <is>
          <t>contents</t>
        </is>
      </c>
      <c r="D6454" s="18" t="inlineStr">
        <is>
          <t>small</t>
        </is>
      </c>
      <c r="E6454" s="18" t="inlineStr">
        <is>
          <t>distance_to_river_km</t>
        </is>
      </c>
      <c r="F6454" s="18" t="inlineStr">
        <is>
          <t>spline value</t>
        </is>
      </c>
      <c r="G6454" s="18" t="n"/>
      <c r="H6454" s="33" t="n">
        <v>16.71</v>
      </c>
      <c r="I6454" s="33" t="n"/>
      <c r="J6454" s="33" t="n"/>
      <c r="K6454" s="34" t="n">
        <v>-0.2809949604343338</v>
      </c>
      <c r="L6454" s="35">
        <f>IF(ISNUMBER(K6454),EXP(K6454),"")</f>
        <v/>
      </c>
      <c r="M6454" s="18" t="inlineStr">
        <is>
          <t>every value from 0.01 to 30 in steps of 0.01</t>
        </is>
      </c>
      <c r="N6454" s="18" t="inlineStr">
        <is>
          <t>contents|small|distance_to_river_km</t>
        </is>
      </c>
    </row>
    <row r="6455">
      <c r="B6455" s="18" t="inlineStr">
        <is>
          <t>contents|small|distance_to_river_km|16.72</t>
        </is>
      </c>
      <c r="C6455" s="18" t="inlineStr">
        <is>
          <t>contents</t>
        </is>
      </c>
      <c r="D6455" s="18" t="inlineStr">
        <is>
          <t>small</t>
        </is>
      </c>
      <c r="E6455" s="18" t="inlineStr">
        <is>
          <t>distance_to_river_km</t>
        </is>
      </c>
      <c r="F6455" s="18" t="inlineStr">
        <is>
          <t>spline value</t>
        </is>
      </c>
      <c r="G6455" s="18" t="n"/>
      <c r="H6455" s="33" t="n">
        <v>16.72</v>
      </c>
      <c r="I6455" s="33" t="n"/>
      <c r="J6455" s="33" t="n"/>
      <c r="K6455" s="34" t="n">
        <v>-0.281297233720019</v>
      </c>
      <c r="L6455" s="35">
        <f>IF(ISNUMBER(K6455),EXP(K6455),"")</f>
        <v/>
      </c>
      <c r="M6455" s="18" t="inlineStr">
        <is>
          <t>every value from 0.01 to 30 in steps of 0.01</t>
        </is>
      </c>
      <c r="N6455" s="18" t="inlineStr">
        <is>
          <t>contents|small|distance_to_river_km</t>
        </is>
      </c>
    </row>
    <row r="6456">
      <c r="B6456" s="18" t="inlineStr">
        <is>
          <t>contents|small|distance_to_river_km|16.73</t>
        </is>
      </c>
      <c r="C6456" s="18" t="inlineStr">
        <is>
          <t>contents</t>
        </is>
      </c>
      <c r="D6456" s="18" t="inlineStr">
        <is>
          <t>small</t>
        </is>
      </c>
      <c r="E6456" s="18" t="inlineStr">
        <is>
          <t>distance_to_river_km</t>
        </is>
      </c>
      <c r="F6456" s="18" t="inlineStr">
        <is>
          <t>spline value</t>
        </is>
      </c>
      <c r="G6456" s="18" t="n"/>
      <c r="H6456" s="33" t="n">
        <v>16.73</v>
      </c>
      <c r="I6456" s="33" t="n"/>
      <c r="J6456" s="33" t="n"/>
      <c r="K6456" s="34" t="n">
        <v>-0.2815995239782705</v>
      </c>
      <c r="L6456" s="35">
        <f>IF(ISNUMBER(K6456),EXP(K6456),"")</f>
        <v/>
      </c>
      <c r="M6456" s="18" t="inlineStr">
        <is>
          <t>every value from 0.01 to 30 in steps of 0.01</t>
        </is>
      </c>
      <c r="N6456" s="18" t="inlineStr">
        <is>
          <t>contents|small|distance_to_river_km</t>
        </is>
      </c>
    </row>
    <row r="6457">
      <c r="B6457" s="18" t="inlineStr">
        <is>
          <t>contents|small|distance_to_river_km|16.74</t>
        </is>
      </c>
      <c r="C6457" s="18" t="inlineStr">
        <is>
          <t>contents</t>
        </is>
      </c>
      <c r="D6457" s="18" t="inlineStr">
        <is>
          <t>small</t>
        </is>
      </c>
      <c r="E6457" s="18" t="inlineStr">
        <is>
          <t>distance_to_river_km</t>
        </is>
      </c>
      <c r="F6457" s="18" t="inlineStr">
        <is>
          <t>spline value</t>
        </is>
      </c>
      <c r="G6457" s="18" t="n"/>
      <c r="H6457" s="33" t="n">
        <v>16.74</v>
      </c>
      <c r="I6457" s="33" t="n"/>
      <c r="J6457" s="33" t="n"/>
      <c r="K6457" s="34" t="n">
        <v>-0.281901830934313</v>
      </c>
      <c r="L6457" s="35">
        <f>IF(ISNUMBER(K6457),EXP(K6457),"")</f>
        <v/>
      </c>
      <c r="M6457" s="18" t="inlineStr">
        <is>
          <t>every value from 0.01 to 30 in steps of 0.01</t>
        </is>
      </c>
      <c r="N6457" s="18" t="inlineStr">
        <is>
          <t>contents|small|distance_to_river_km</t>
        </is>
      </c>
    </row>
    <row r="6458">
      <c r="B6458" s="18" t="inlineStr">
        <is>
          <t>contents|small|distance_to_river_km|16.75</t>
        </is>
      </c>
      <c r="C6458" s="18" t="inlineStr">
        <is>
          <t>contents</t>
        </is>
      </c>
      <c r="D6458" s="18" t="inlineStr">
        <is>
          <t>small</t>
        </is>
      </c>
      <c r="E6458" s="18" t="inlineStr">
        <is>
          <t>distance_to_river_km</t>
        </is>
      </c>
      <c r="F6458" s="18" t="inlineStr">
        <is>
          <t>spline value</t>
        </is>
      </c>
      <c r="G6458" s="18" t="n"/>
      <c r="H6458" s="33" t="n">
        <v>16.75</v>
      </c>
      <c r="I6458" s="33" t="n"/>
      <c r="J6458" s="33" t="n"/>
      <c r="K6458" s="34" t="n">
        <v>-0.2822041543133713</v>
      </c>
      <c r="L6458" s="35">
        <f>IF(ISNUMBER(K6458),EXP(K6458),"")</f>
        <v/>
      </c>
      <c r="M6458" s="18" t="inlineStr">
        <is>
          <t>every value from 0.01 to 30 in steps of 0.01</t>
        </is>
      </c>
      <c r="N6458" s="18" t="inlineStr">
        <is>
          <t>contents|small|distance_to_river_km</t>
        </is>
      </c>
    </row>
    <row r="6459">
      <c r="B6459" s="18" t="inlineStr">
        <is>
          <t>contents|small|distance_to_river_km|16.76</t>
        </is>
      </c>
      <c r="C6459" s="18" t="inlineStr">
        <is>
          <t>contents</t>
        </is>
      </c>
      <c r="D6459" s="18" t="inlineStr">
        <is>
          <t>small</t>
        </is>
      </c>
      <c r="E6459" s="18" t="inlineStr">
        <is>
          <t>distance_to_river_km</t>
        </is>
      </c>
      <c r="F6459" s="18" t="inlineStr">
        <is>
          <t>spline value</t>
        </is>
      </c>
      <c r="G6459" s="18" t="n"/>
      <c r="H6459" s="33" t="n">
        <v>16.76</v>
      </c>
      <c r="I6459" s="33" t="n"/>
      <c r="J6459" s="33" t="n"/>
      <c r="K6459" s="34" t="n">
        <v>-0.2825064938406701</v>
      </c>
      <c r="L6459" s="35">
        <f>IF(ISNUMBER(K6459),EXP(K6459),"")</f>
        <v/>
      </c>
      <c r="M6459" s="18" t="inlineStr">
        <is>
          <t>every value from 0.01 to 30 in steps of 0.01</t>
        </is>
      </c>
      <c r="N6459" s="18" t="inlineStr">
        <is>
          <t>contents|small|distance_to_river_km</t>
        </is>
      </c>
    </row>
    <row r="6460">
      <c r="B6460" s="18" t="inlineStr">
        <is>
          <t>contents|small|distance_to_river_km|16.77</t>
        </is>
      </c>
      <c r="C6460" s="18" t="inlineStr">
        <is>
          <t>contents</t>
        </is>
      </c>
      <c r="D6460" s="18" t="inlineStr">
        <is>
          <t>small</t>
        </is>
      </c>
      <c r="E6460" s="18" t="inlineStr">
        <is>
          <t>distance_to_river_km</t>
        </is>
      </c>
      <c r="F6460" s="18" t="inlineStr">
        <is>
          <t>spline value</t>
        </is>
      </c>
      <c r="G6460" s="18" t="n"/>
      <c r="H6460" s="33" t="n">
        <v>16.77</v>
      </c>
      <c r="I6460" s="33" t="n"/>
      <c r="J6460" s="33" t="n"/>
      <c r="K6460" s="34" t="n">
        <v>-0.282808849241434</v>
      </c>
      <c r="L6460" s="35">
        <f>IF(ISNUMBER(K6460),EXP(K6460),"")</f>
        <v/>
      </c>
      <c r="M6460" s="18" t="inlineStr">
        <is>
          <t>every value from 0.01 to 30 in steps of 0.01</t>
        </is>
      </c>
      <c r="N6460" s="18" t="inlineStr">
        <is>
          <t>contents|small|distance_to_river_km</t>
        </is>
      </c>
    </row>
    <row r="6461">
      <c r="B6461" s="18" t="inlineStr">
        <is>
          <t>contents|small|distance_to_river_km|16.78</t>
        </is>
      </c>
      <c r="C6461" s="18" t="inlineStr">
        <is>
          <t>contents</t>
        </is>
      </c>
      <c r="D6461" s="18" t="inlineStr">
        <is>
          <t>small</t>
        </is>
      </c>
      <c r="E6461" s="18" t="inlineStr">
        <is>
          <t>distance_to_river_km</t>
        </is>
      </c>
      <c r="F6461" s="18" t="inlineStr">
        <is>
          <t>spline value</t>
        </is>
      </c>
      <c r="G6461" s="18" t="n"/>
      <c r="H6461" s="33" t="n">
        <v>16.78</v>
      </c>
      <c r="I6461" s="33" t="n"/>
      <c r="J6461" s="33" t="n"/>
      <c r="K6461" s="34" t="n">
        <v>-0.2831112202408879</v>
      </c>
      <c r="L6461" s="35">
        <f>IF(ISNUMBER(K6461),EXP(K6461),"")</f>
        <v/>
      </c>
      <c r="M6461" s="18" t="inlineStr">
        <is>
          <t>every value from 0.01 to 30 in steps of 0.01</t>
        </is>
      </c>
      <c r="N6461" s="18" t="inlineStr">
        <is>
          <t>contents|small|distance_to_river_km</t>
        </is>
      </c>
    </row>
    <row r="6462">
      <c r="B6462" s="18" t="inlineStr">
        <is>
          <t>contents|small|distance_to_river_km|16.79</t>
        </is>
      </c>
      <c r="C6462" s="18" t="inlineStr">
        <is>
          <t>contents</t>
        </is>
      </c>
      <c r="D6462" s="18" t="inlineStr">
        <is>
          <t>small</t>
        </is>
      </c>
      <c r="E6462" s="18" t="inlineStr">
        <is>
          <t>distance_to_river_km</t>
        </is>
      </c>
      <c r="F6462" s="18" t="inlineStr">
        <is>
          <t>spline value</t>
        </is>
      </c>
      <c r="G6462" s="18" t="n"/>
      <c r="H6462" s="33" t="n">
        <v>16.79</v>
      </c>
      <c r="I6462" s="33" t="n"/>
      <c r="J6462" s="33" t="n"/>
      <c r="K6462" s="34" t="n">
        <v>-0.2834136065642562</v>
      </c>
      <c r="L6462" s="35">
        <f>IF(ISNUMBER(K6462),EXP(K6462),"")</f>
        <v/>
      </c>
      <c r="M6462" s="18" t="inlineStr">
        <is>
          <t>every value from 0.01 to 30 in steps of 0.01</t>
        </is>
      </c>
      <c r="N6462" s="18" t="inlineStr">
        <is>
          <t>contents|small|distance_to_river_km</t>
        </is>
      </c>
    </row>
    <row r="6463">
      <c r="B6463" s="18" t="inlineStr">
        <is>
          <t>contents|small|distance_to_river_km|16.80</t>
        </is>
      </c>
      <c r="C6463" s="18" t="inlineStr">
        <is>
          <t>contents</t>
        </is>
      </c>
      <c r="D6463" s="18" t="inlineStr">
        <is>
          <t>small</t>
        </is>
      </c>
      <c r="E6463" s="18" t="inlineStr">
        <is>
          <t>distance_to_river_km</t>
        </is>
      </c>
      <c r="F6463" s="18" t="inlineStr">
        <is>
          <t>spline value</t>
        </is>
      </c>
      <c r="G6463" s="18" t="n"/>
      <c r="H6463" s="33" t="n">
        <v>16.8</v>
      </c>
      <c r="I6463" s="33" t="n"/>
      <c r="J6463" s="33" t="n"/>
      <c r="K6463" s="34" t="n">
        <v>-0.2837160079367642</v>
      </c>
      <c r="L6463" s="35">
        <f>IF(ISNUMBER(K6463),EXP(K6463),"")</f>
        <v/>
      </c>
      <c r="M6463" s="18" t="inlineStr">
        <is>
          <t>every value from 0.01 to 30 in steps of 0.01</t>
        </is>
      </c>
      <c r="N6463" s="18" t="inlineStr">
        <is>
          <t>contents|small|distance_to_river_km</t>
        </is>
      </c>
    </row>
    <row r="6464">
      <c r="B6464" s="18" t="inlineStr">
        <is>
          <t>contents|small|distance_to_river_km|16.81</t>
        </is>
      </c>
      <c r="C6464" s="18" t="inlineStr">
        <is>
          <t>contents</t>
        </is>
      </c>
      <c r="D6464" s="18" t="inlineStr">
        <is>
          <t>small</t>
        </is>
      </c>
      <c r="E6464" s="18" t="inlineStr">
        <is>
          <t>distance_to_river_km</t>
        </is>
      </c>
      <c r="F6464" s="18" t="inlineStr">
        <is>
          <t>spline value</t>
        </is>
      </c>
      <c r="G6464" s="18" t="n"/>
      <c r="H6464" s="33" t="n">
        <v>16.81</v>
      </c>
      <c r="I6464" s="33" t="n"/>
      <c r="J6464" s="33" t="n"/>
      <c r="K6464" s="34" t="n">
        <v>-0.2840184240836362</v>
      </c>
      <c r="L6464" s="35">
        <f>IF(ISNUMBER(K6464),EXP(K6464),"")</f>
        <v/>
      </c>
      <c r="M6464" s="18" t="inlineStr">
        <is>
          <t>every value from 0.01 to 30 in steps of 0.01</t>
        </is>
      </c>
      <c r="N6464" s="18" t="inlineStr">
        <is>
          <t>contents|small|distance_to_river_km</t>
        </is>
      </c>
    </row>
    <row r="6465">
      <c r="B6465" s="18" t="inlineStr">
        <is>
          <t>contents|small|distance_to_river_km|16.82</t>
        </is>
      </c>
      <c r="C6465" s="18" t="inlineStr">
        <is>
          <t>contents</t>
        </is>
      </c>
      <c r="D6465" s="18" t="inlineStr">
        <is>
          <t>small</t>
        </is>
      </c>
      <c r="E6465" s="18" t="inlineStr">
        <is>
          <t>distance_to_river_km</t>
        </is>
      </c>
      <c r="F6465" s="18" t="inlineStr">
        <is>
          <t>spline value</t>
        </is>
      </c>
      <c r="G6465" s="18" t="n"/>
      <c r="H6465" s="33" t="n">
        <v>16.82</v>
      </c>
      <c r="I6465" s="33" t="n"/>
      <c r="J6465" s="33" t="n"/>
      <c r="K6465" s="34" t="n">
        <v>-0.2843208547300972</v>
      </c>
      <c r="L6465" s="35">
        <f>IF(ISNUMBER(K6465),EXP(K6465),"")</f>
        <v/>
      </c>
      <c r="M6465" s="18" t="inlineStr">
        <is>
          <t>every value from 0.01 to 30 in steps of 0.01</t>
        </is>
      </c>
      <c r="N6465" s="18" t="inlineStr">
        <is>
          <t>contents|small|distance_to_river_km</t>
        </is>
      </c>
    </row>
    <row r="6466">
      <c r="B6466" s="18" t="inlineStr">
        <is>
          <t>contents|small|distance_to_river_km|16.83</t>
        </is>
      </c>
      <c r="C6466" s="18" t="inlineStr">
        <is>
          <t>contents</t>
        </is>
      </c>
      <c r="D6466" s="18" t="inlineStr">
        <is>
          <t>small</t>
        </is>
      </c>
      <c r="E6466" s="18" t="inlineStr">
        <is>
          <t>distance_to_river_km</t>
        </is>
      </c>
      <c r="F6466" s="18" t="inlineStr">
        <is>
          <t>spline value</t>
        </is>
      </c>
      <c r="G6466" s="18" t="n"/>
      <c r="H6466" s="33" t="n">
        <v>16.83</v>
      </c>
      <c r="I6466" s="33" t="n"/>
      <c r="J6466" s="33" t="n"/>
      <c r="K6466" s="34" t="n">
        <v>-0.2846232996013715</v>
      </c>
      <c r="L6466" s="35">
        <f>IF(ISNUMBER(K6466),EXP(K6466),"")</f>
        <v/>
      </c>
      <c r="M6466" s="18" t="inlineStr">
        <is>
          <t>every value from 0.01 to 30 in steps of 0.01</t>
        </is>
      </c>
      <c r="N6466" s="18" t="inlineStr">
        <is>
          <t>contents|small|distance_to_river_km</t>
        </is>
      </c>
    </row>
    <row r="6467">
      <c r="B6467" s="18" t="inlineStr">
        <is>
          <t>contents|small|distance_to_river_km|16.84</t>
        </is>
      </c>
      <c r="C6467" s="18" t="inlineStr">
        <is>
          <t>contents</t>
        </is>
      </c>
      <c r="D6467" s="18" t="inlineStr">
        <is>
          <t>small</t>
        </is>
      </c>
      <c r="E6467" s="18" t="inlineStr">
        <is>
          <t>distance_to_river_km</t>
        </is>
      </c>
      <c r="F6467" s="18" t="inlineStr">
        <is>
          <t>spline value</t>
        </is>
      </c>
      <c r="G6467" s="18" t="n"/>
      <c r="H6467" s="33" t="n">
        <v>16.84</v>
      </c>
      <c r="I6467" s="33" t="n"/>
      <c r="J6467" s="33" t="n"/>
      <c r="K6467" s="34" t="n">
        <v>-0.2849257584226844</v>
      </c>
      <c r="L6467" s="35">
        <f>IF(ISNUMBER(K6467),EXP(K6467),"")</f>
        <v/>
      </c>
      <c r="M6467" s="18" t="inlineStr">
        <is>
          <t>every value from 0.01 to 30 in steps of 0.01</t>
        </is>
      </c>
      <c r="N6467" s="18" t="inlineStr">
        <is>
          <t>contents|small|distance_to_river_km</t>
        </is>
      </c>
    </row>
    <row r="6468">
      <c r="B6468" s="18" t="inlineStr">
        <is>
          <t>contents|small|distance_to_river_km|16.85</t>
        </is>
      </c>
      <c r="C6468" s="18" t="inlineStr">
        <is>
          <t>contents</t>
        </is>
      </c>
      <c r="D6468" s="18" t="inlineStr">
        <is>
          <t>small</t>
        </is>
      </c>
      <c r="E6468" s="18" t="inlineStr">
        <is>
          <t>distance_to_river_km</t>
        </is>
      </c>
      <c r="F6468" s="18" t="inlineStr">
        <is>
          <t>spline value</t>
        </is>
      </c>
      <c r="G6468" s="18" t="n"/>
      <c r="H6468" s="33" t="n">
        <v>16.85</v>
      </c>
      <c r="I6468" s="33" t="n"/>
      <c r="J6468" s="33" t="n"/>
      <c r="K6468" s="34" t="n">
        <v>-0.2852282309192603</v>
      </c>
      <c r="L6468" s="35">
        <f>IF(ISNUMBER(K6468),EXP(K6468),"")</f>
        <v/>
      </c>
      <c r="M6468" s="18" t="inlineStr">
        <is>
          <t>every value from 0.01 to 30 in steps of 0.01</t>
        </is>
      </c>
      <c r="N6468" s="18" t="inlineStr">
        <is>
          <t>contents|small|distance_to_river_km</t>
        </is>
      </c>
    </row>
    <row r="6469">
      <c r="B6469" s="18" t="inlineStr">
        <is>
          <t>contents|small|distance_to_river_km|16.86</t>
        </is>
      </c>
      <c r="C6469" s="18" t="inlineStr">
        <is>
          <t>contents</t>
        </is>
      </c>
      <c r="D6469" s="18" t="inlineStr">
        <is>
          <t>small</t>
        </is>
      </c>
      <c r="E6469" s="18" t="inlineStr">
        <is>
          <t>distance_to_river_km</t>
        </is>
      </c>
      <c r="F6469" s="18" t="inlineStr">
        <is>
          <t>spline value</t>
        </is>
      </c>
      <c r="G6469" s="18" t="n"/>
      <c r="H6469" s="33" t="n">
        <v>16.86</v>
      </c>
      <c r="I6469" s="33" t="n"/>
      <c r="J6469" s="33" t="n"/>
      <c r="K6469" s="34" t="n">
        <v>-0.2855307168163239</v>
      </c>
      <c r="L6469" s="35">
        <f>IF(ISNUMBER(K6469),EXP(K6469),"")</f>
        <v/>
      </c>
      <c r="M6469" s="18" t="inlineStr">
        <is>
          <t>every value from 0.01 to 30 in steps of 0.01</t>
        </is>
      </c>
      <c r="N6469" s="18" t="inlineStr">
        <is>
          <t>contents|small|distance_to_river_km</t>
        </is>
      </c>
    </row>
    <row r="6470">
      <c r="B6470" s="18" t="inlineStr">
        <is>
          <t>contents|small|distance_to_river_km|16.87</t>
        </is>
      </c>
      <c r="C6470" s="18" t="inlineStr">
        <is>
          <t>contents</t>
        </is>
      </c>
      <c r="D6470" s="18" t="inlineStr">
        <is>
          <t>small</t>
        </is>
      </c>
      <c r="E6470" s="18" t="inlineStr">
        <is>
          <t>distance_to_river_km</t>
        </is>
      </c>
      <c r="F6470" s="18" t="inlineStr">
        <is>
          <t>spline value</t>
        </is>
      </c>
      <c r="G6470" s="18" t="n"/>
      <c r="H6470" s="33" t="n">
        <v>16.87</v>
      </c>
      <c r="I6470" s="33" t="n"/>
      <c r="J6470" s="33" t="n"/>
      <c r="K6470" s="34" t="n">
        <v>-0.2858332158391001</v>
      </c>
      <c r="L6470" s="35">
        <f>IF(ISNUMBER(K6470),EXP(K6470),"")</f>
        <v/>
      </c>
      <c r="M6470" s="18" t="inlineStr">
        <is>
          <t>every value from 0.01 to 30 in steps of 0.01</t>
        </is>
      </c>
      <c r="N6470" s="18" t="inlineStr">
        <is>
          <t>contents|small|distance_to_river_km</t>
        </is>
      </c>
    </row>
    <row r="6471">
      <c r="B6471" s="18" t="inlineStr">
        <is>
          <t>contents|small|distance_to_river_km|16.88</t>
        </is>
      </c>
      <c r="C6471" s="18" t="inlineStr">
        <is>
          <t>contents</t>
        </is>
      </c>
      <c r="D6471" s="18" t="inlineStr">
        <is>
          <t>small</t>
        </is>
      </c>
      <c r="E6471" s="18" t="inlineStr">
        <is>
          <t>distance_to_river_km</t>
        </is>
      </c>
      <c r="F6471" s="18" t="inlineStr">
        <is>
          <t>spline value</t>
        </is>
      </c>
      <c r="G6471" s="18" t="n"/>
      <c r="H6471" s="33" t="n">
        <v>16.88</v>
      </c>
      <c r="I6471" s="33" t="n"/>
      <c r="J6471" s="33" t="n"/>
      <c r="K6471" s="34" t="n">
        <v>-0.2861357277128134</v>
      </c>
      <c r="L6471" s="35">
        <f>IF(ISNUMBER(K6471),EXP(K6471),"")</f>
        <v/>
      </c>
      <c r="M6471" s="18" t="inlineStr">
        <is>
          <t>every value from 0.01 to 30 in steps of 0.01</t>
        </is>
      </c>
      <c r="N6471" s="18" t="inlineStr">
        <is>
          <t>contents|small|distance_to_river_km</t>
        </is>
      </c>
    </row>
    <row r="6472">
      <c r="B6472" s="18" t="inlineStr">
        <is>
          <t>contents|small|distance_to_river_km|16.89</t>
        </is>
      </c>
      <c r="C6472" s="18" t="inlineStr">
        <is>
          <t>contents</t>
        </is>
      </c>
      <c r="D6472" s="18" t="inlineStr">
        <is>
          <t>small</t>
        </is>
      </c>
      <c r="E6472" s="18" t="inlineStr">
        <is>
          <t>distance_to_river_km</t>
        </is>
      </c>
      <c r="F6472" s="18" t="inlineStr">
        <is>
          <t>spline value</t>
        </is>
      </c>
      <c r="G6472" s="18" t="n"/>
      <c r="H6472" s="33" t="n">
        <v>16.89</v>
      </c>
      <c r="I6472" s="33" t="n"/>
      <c r="J6472" s="33" t="n"/>
      <c r="K6472" s="34" t="n">
        <v>-0.2864382521626888</v>
      </c>
      <c r="L6472" s="35">
        <f>IF(ISNUMBER(K6472),EXP(K6472),"")</f>
        <v/>
      </c>
      <c r="M6472" s="18" t="inlineStr">
        <is>
          <t>every value from 0.01 to 30 in steps of 0.01</t>
        </is>
      </c>
      <c r="N6472" s="18" t="inlineStr">
        <is>
          <t>contents|small|distance_to_river_km</t>
        </is>
      </c>
    </row>
    <row r="6473">
      <c r="B6473" s="18" t="inlineStr">
        <is>
          <t>contents|small|distance_to_river_km|16.90</t>
        </is>
      </c>
      <c r="C6473" s="18" t="inlineStr">
        <is>
          <t>contents</t>
        </is>
      </c>
      <c r="D6473" s="18" t="inlineStr">
        <is>
          <t>small</t>
        </is>
      </c>
      <c r="E6473" s="18" t="inlineStr">
        <is>
          <t>distance_to_river_km</t>
        </is>
      </c>
      <c r="F6473" s="18" t="inlineStr">
        <is>
          <t>spline value</t>
        </is>
      </c>
      <c r="G6473" s="18" t="n"/>
      <c r="H6473" s="33" t="n">
        <v>16.9</v>
      </c>
      <c r="I6473" s="33" t="n"/>
      <c r="J6473" s="33" t="n"/>
      <c r="K6473" s="34" t="n">
        <v>-0.2867407889139509</v>
      </c>
      <c r="L6473" s="35">
        <f>IF(ISNUMBER(K6473),EXP(K6473),"")</f>
        <v/>
      </c>
      <c r="M6473" s="18" t="inlineStr">
        <is>
          <t>every value from 0.01 to 30 in steps of 0.01</t>
        </is>
      </c>
      <c r="N6473" s="18" t="inlineStr">
        <is>
          <t>contents|small|distance_to_river_km</t>
        </is>
      </c>
    </row>
    <row r="6474">
      <c r="B6474" s="18" t="inlineStr">
        <is>
          <t>contents|small|distance_to_river_km|16.91</t>
        </is>
      </c>
      <c r="C6474" s="18" t="inlineStr">
        <is>
          <t>contents</t>
        </is>
      </c>
      <c r="D6474" s="18" t="inlineStr">
        <is>
          <t>small</t>
        </is>
      </c>
      <c r="E6474" s="18" t="inlineStr">
        <is>
          <t>distance_to_river_km</t>
        </is>
      </c>
      <c r="F6474" s="18" t="inlineStr">
        <is>
          <t>spline value</t>
        </is>
      </c>
      <c r="G6474" s="18" t="n"/>
      <c r="H6474" s="33" t="n">
        <v>16.91</v>
      </c>
      <c r="I6474" s="33" t="n"/>
      <c r="J6474" s="33" t="n"/>
      <c r="K6474" s="34" t="n">
        <v>-0.2870433376918244</v>
      </c>
      <c r="L6474" s="35">
        <f>IF(ISNUMBER(K6474),EXP(K6474),"")</f>
        <v/>
      </c>
      <c r="M6474" s="18" t="inlineStr">
        <is>
          <t>every value from 0.01 to 30 in steps of 0.01</t>
        </is>
      </c>
      <c r="N6474" s="18" t="inlineStr">
        <is>
          <t>contents|small|distance_to_river_km</t>
        </is>
      </c>
    </row>
    <row r="6475">
      <c r="B6475" s="18" t="inlineStr">
        <is>
          <t>contents|small|distance_to_river_km|16.92</t>
        </is>
      </c>
      <c r="C6475" s="18" t="inlineStr">
        <is>
          <t>contents</t>
        </is>
      </c>
      <c r="D6475" s="18" t="inlineStr">
        <is>
          <t>small</t>
        </is>
      </c>
      <c r="E6475" s="18" t="inlineStr">
        <is>
          <t>distance_to_river_km</t>
        </is>
      </c>
      <c r="F6475" s="18" t="inlineStr">
        <is>
          <t>spline value</t>
        </is>
      </c>
      <c r="G6475" s="18" t="n"/>
      <c r="H6475" s="33" t="n">
        <v>16.92</v>
      </c>
      <c r="I6475" s="33" t="n"/>
      <c r="J6475" s="33" t="n"/>
      <c r="K6475" s="34" t="n">
        <v>-0.2873458982215342</v>
      </c>
      <c r="L6475" s="35">
        <f>IF(ISNUMBER(K6475),EXP(K6475),"")</f>
        <v/>
      </c>
      <c r="M6475" s="18" t="inlineStr">
        <is>
          <t>every value from 0.01 to 30 in steps of 0.01</t>
        </is>
      </c>
      <c r="N6475" s="18" t="inlineStr">
        <is>
          <t>contents|small|distance_to_river_km</t>
        </is>
      </c>
    </row>
    <row r="6476">
      <c r="B6476" s="18" t="inlineStr">
        <is>
          <t>contents|small|distance_to_river_km|16.93</t>
        </is>
      </c>
      <c r="C6476" s="18" t="inlineStr">
        <is>
          <t>contents</t>
        </is>
      </c>
      <c r="D6476" s="18" t="inlineStr">
        <is>
          <t>small</t>
        </is>
      </c>
      <c r="E6476" s="18" t="inlineStr">
        <is>
          <t>distance_to_river_km</t>
        </is>
      </c>
      <c r="F6476" s="18" t="inlineStr">
        <is>
          <t>spline value</t>
        </is>
      </c>
      <c r="G6476" s="18" t="n"/>
      <c r="H6476" s="33" t="n">
        <v>16.93</v>
      </c>
      <c r="I6476" s="33" t="n"/>
      <c r="J6476" s="33" t="n"/>
      <c r="K6476" s="34" t="n">
        <v>-0.2876484702283047</v>
      </c>
      <c r="L6476" s="35">
        <f>IF(ISNUMBER(K6476),EXP(K6476),"")</f>
        <v/>
      </c>
      <c r="M6476" s="18" t="inlineStr">
        <is>
          <t>every value from 0.01 to 30 in steps of 0.01</t>
        </is>
      </c>
      <c r="N6476" s="18" t="inlineStr">
        <is>
          <t>contents|small|distance_to_river_km</t>
        </is>
      </c>
    </row>
    <row r="6477">
      <c r="B6477" s="18" t="inlineStr">
        <is>
          <t>contents|small|distance_to_river_km|16.94</t>
        </is>
      </c>
      <c r="C6477" s="18" t="inlineStr">
        <is>
          <t>contents</t>
        </is>
      </c>
      <c r="D6477" s="18" t="inlineStr">
        <is>
          <t>small</t>
        </is>
      </c>
      <c r="E6477" s="18" t="inlineStr">
        <is>
          <t>distance_to_river_km</t>
        </is>
      </c>
      <c r="F6477" s="18" t="inlineStr">
        <is>
          <t>spline value</t>
        </is>
      </c>
      <c r="G6477" s="18" t="n"/>
      <c r="H6477" s="33" t="n">
        <v>16.94</v>
      </c>
      <c r="I6477" s="33" t="n"/>
      <c r="J6477" s="33" t="n"/>
      <c r="K6477" s="34" t="n">
        <v>-0.287951053437361</v>
      </c>
      <c r="L6477" s="35">
        <f>IF(ISNUMBER(K6477),EXP(K6477),"")</f>
        <v/>
      </c>
      <c r="M6477" s="18" t="inlineStr">
        <is>
          <t>every value from 0.01 to 30 in steps of 0.01</t>
        </is>
      </c>
      <c r="N6477" s="18" t="inlineStr">
        <is>
          <t>contents|small|distance_to_river_km</t>
        </is>
      </c>
    </row>
    <row r="6478">
      <c r="B6478" s="18" t="inlineStr">
        <is>
          <t>contents|small|distance_to_river_km|16.95</t>
        </is>
      </c>
      <c r="C6478" s="18" t="inlineStr">
        <is>
          <t>contents</t>
        </is>
      </c>
      <c r="D6478" s="18" t="inlineStr">
        <is>
          <t>small</t>
        </is>
      </c>
      <c r="E6478" s="18" t="inlineStr">
        <is>
          <t>distance_to_river_km</t>
        </is>
      </c>
      <c r="F6478" s="18" t="inlineStr">
        <is>
          <t>spline value</t>
        </is>
      </c>
      <c r="G6478" s="18" t="n"/>
      <c r="H6478" s="33" t="n">
        <v>16.95</v>
      </c>
      <c r="I6478" s="33" t="n"/>
      <c r="J6478" s="33" t="n"/>
      <c r="K6478" s="34" t="n">
        <v>-0.2882536475739276</v>
      </c>
      <c r="L6478" s="35">
        <f>IF(ISNUMBER(K6478),EXP(K6478),"")</f>
        <v/>
      </c>
      <c r="M6478" s="18" t="inlineStr">
        <is>
          <t>every value from 0.01 to 30 in steps of 0.01</t>
        </is>
      </c>
      <c r="N6478" s="18" t="inlineStr">
        <is>
          <t>contents|small|distance_to_river_km</t>
        </is>
      </c>
    </row>
    <row r="6479">
      <c r="B6479" s="18" t="inlineStr">
        <is>
          <t>contents|small|distance_to_river_km|16.96</t>
        </is>
      </c>
      <c r="C6479" s="18" t="inlineStr">
        <is>
          <t>contents</t>
        </is>
      </c>
      <c r="D6479" s="18" t="inlineStr">
        <is>
          <t>small</t>
        </is>
      </c>
      <c r="E6479" s="18" t="inlineStr">
        <is>
          <t>distance_to_river_km</t>
        </is>
      </c>
      <c r="F6479" s="18" t="inlineStr">
        <is>
          <t>spline value</t>
        </is>
      </c>
      <c r="G6479" s="18" t="n"/>
      <c r="H6479" s="33" t="n">
        <v>16.96</v>
      </c>
      <c r="I6479" s="33" t="n"/>
      <c r="J6479" s="33" t="n"/>
      <c r="K6479" s="34" t="n">
        <v>-0.2885562523632293</v>
      </c>
      <c r="L6479" s="35">
        <f>IF(ISNUMBER(K6479),EXP(K6479),"")</f>
        <v/>
      </c>
      <c r="M6479" s="18" t="inlineStr">
        <is>
          <t>every value from 0.01 to 30 in steps of 0.01</t>
        </is>
      </c>
      <c r="N6479" s="18" t="inlineStr">
        <is>
          <t>contents|small|distance_to_river_km</t>
        </is>
      </c>
    </row>
    <row r="6480">
      <c r="B6480" s="18" t="inlineStr">
        <is>
          <t>contents|small|distance_to_river_km|16.97</t>
        </is>
      </c>
      <c r="C6480" s="18" t="inlineStr">
        <is>
          <t>contents</t>
        </is>
      </c>
      <c r="D6480" s="18" t="inlineStr">
        <is>
          <t>small</t>
        </is>
      </c>
      <c r="E6480" s="18" t="inlineStr">
        <is>
          <t>distance_to_river_km</t>
        </is>
      </c>
      <c r="F6480" s="18" t="inlineStr">
        <is>
          <t>spline value</t>
        </is>
      </c>
      <c r="G6480" s="18" t="n"/>
      <c r="H6480" s="33" t="n">
        <v>16.97</v>
      </c>
      <c r="I6480" s="33" t="n"/>
      <c r="J6480" s="33" t="n"/>
      <c r="K6480" s="34" t="n">
        <v>-0.2888588675304908</v>
      </c>
      <c r="L6480" s="35">
        <f>IF(ISNUMBER(K6480),EXP(K6480),"")</f>
        <v/>
      </c>
      <c r="M6480" s="18" t="inlineStr">
        <is>
          <t>every value from 0.01 to 30 in steps of 0.01</t>
        </is>
      </c>
      <c r="N6480" s="18" t="inlineStr">
        <is>
          <t>contents|small|distance_to_river_km</t>
        </is>
      </c>
    </row>
    <row r="6481">
      <c r="B6481" s="18" t="inlineStr">
        <is>
          <t>contents|small|distance_to_river_km|16.98</t>
        </is>
      </c>
      <c r="C6481" s="18" t="inlineStr">
        <is>
          <t>contents</t>
        </is>
      </c>
      <c r="D6481" s="18" t="inlineStr">
        <is>
          <t>small</t>
        </is>
      </c>
      <c r="E6481" s="18" t="inlineStr">
        <is>
          <t>distance_to_river_km</t>
        </is>
      </c>
      <c r="F6481" s="18" t="inlineStr">
        <is>
          <t>spline value</t>
        </is>
      </c>
      <c r="G6481" s="18" t="n"/>
      <c r="H6481" s="33" t="n">
        <v>16.98</v>
      </c>
      <c r="I6481" s="33" t="n"/>
      <c r="J6481" s="33" t="n"/>
      <c r="K6481" s="34" t="n">
        <v>-0.2891614928009369</v>
      </c>
      <c r="L6481" s="35">
        <f>IF(ISNUMBER(K6481),EXP(K6481),"")</f>
        <v/>
      </c>
      <c r="M6481" s="18" t="inlineStr">
        <is>
          <t>every value from 0.01 to 30 in steps of 0.01</t>
        </is>
      </c>
      <c r="N6481" s="18" t="inlineStr">
        <is>
          <t>contents|small|distance_to_river_km</t>
        </is>
      </c>
    </row>
    <row r="6482">
      <c r="B6482" s="18" t="inlineStr">
        <is>
          <t>contents|small|distance_to_river_km|16.99</t>
        </is>
      </c>
      <c r="C6482" s="18" t="inlineStr">
        <is>
          <t>contents</t>
        </is>
      </c>
      <c r="D6482" s="18" t="inlineStr">
        <is>
          <t>small</t>
        </is>
      </c>
      <c r="E6482" s="18" t="inlineStr">
        <is>
          <t>distance_to_river_km</t>
        </is>
      </c>
      <c r="F6482" s="18" t="inlineStr">
        <is>
          <t>spline value</t>
        </is>
      </c>
      <c r="G6482" s="18" t="n"/>
      <c r="H6482" s="33" t="n">
        <v>16.99</v>
      </c>
      <c r="I6482" s="33" t="n"/>
      <c r="J6482" s="33" t="n"/>
      <c r="K6482" s="34" t="n">
        <v>-0.2894641278997923</v>
      </c>
      <c r="L6482" s="35">
        <f>IF(ISNUMBER(K6482),EXP(K6482),"")</f>
        <v/>
      </c>
      <c r="M6482" s="18" t="inlineStr">
        <is>
          <t>every value from 0.01 to 30 in steps of 0.01</t>
        </is>
      </c>
      <c r="N6482" s="18" t="inlineStr">
        <is>
          <t>contents|small|distance_to_river_km</t>
        </is>
      </c>
    </row>
    <row r="6483">
      <c r="B6483" s="18" t="inlineStr">
        <is>
          <t>contents|small|distance_to_river_km|17.00</t>
        </is>
      </c>
      <c r="C6483" s="18" t="inlineStr">
        <is>
          <t>contents</t>
        </is>
      </c>
      <c r="D6483" s="18" t="inlineStr">
        <is>
          <t>small</t>
        </is>
      </c>
      <c r="E6483" s="18" t="inlineStr">
        <is>
          <t>distance_to_river_km</t>
        </is>
      </c>
      <c r="F6483" s="18" t="inlineStr">
        <is>
          <t>spline value</t>
        </is>
      </c>
      <c r="G6483" s="18" t="n"/>
      <c r="H6483" s="33" t="n">
        <v>17</v>
      </c>
      <c r="I6483" s="33" t="n"/>
      <c r="J6483" s="33" t="n"/>
      <c r="K6483" s="34" t="n">
        <v>-0.2897667725522817</v>
      </c>
      <c r="L6483" s="35">
        <f>IF(ISNUMBER(K6483),EXP(K6483),"")</f>
        <v/>
      </c>
      <c r="M6483" s="18" t="inlineStr">
        <is>
          <t>every value from 0.01 to 30 in steps of 0.01</t>
        </is>
      </c>
      <c r="N6483" s="18" t="inlineStr">
        <is>
          <t>contents|small|distance_to_river_km</t>
        </is>
      </c>
    </row>
    <row r="6484">
      <c r="B6484" s="18" t="inlineStr">
        <is>
          <t>contents|small|distance_to_river_km|17.01</t>
        </is>
      </c>
      <c r="C6484" s="18" t="inlineStr">
        <is>
          <t>contents</t>
        </is>
      </c>
      <c r="D6484" s="18" t="inlineStr">
        <is>
          <t>small</t>
        </is>
      </c>
      <c r="E6484" s="18" t="inlineStr">
        <is>
          <t>distance_to_river_km</t>
        </is>
      </c>
      <c r="F6484" s="18" t="inlineStr">
        <is>
          <t>spline value</t>
        </is>
      </c>
      <c r="G6484" s="18" t="n"/>
      <c r="H6484" s="33" t="n">
        <v>17.01</v>
      </c>
      <c r="I6484" s="33" t="n"/>
      <c r="J6484" s="33" t="n"/>
      <c r="K6484" s="34" t="n">
        <v>-0.29006942648363</v>
      </c>
      <c r="L6484" s="35">
        <f>IF(ISNUMBER(K6484),EXP(K6484),"")</f>
        <v/>
      </c>
      <c r="M6484" s="18" t="inlineStr">
        <is>
          <t>every value from 0.01 to 30 in steps of 0.01</t>
        </is>
      </c>
      <c r="N6484" s="18" t="inlineStr">
        <is>
          <t>contents|small|distance_to_river_km</t>
        </is>
      </c>
    </row>
    <row r="6485">
      <c r="B6485" s="18" t="inlineStr">
        <is>
          <t>contents|small|distance_to_river_km|17.02</t>
        </is>
      </c>
      <c r="C6485" s="18" t="inlineStr">
        <is>
          <t>contents</t>
        </is>
      </c>
      <c r="D6485" s="18" t="inlineStr">
        <is>
          <t>small</t>
        </is>
      </c>
      <c r="E6485" s="18" t="inlineStr">
        <is>
          <t>distance_to_river_km</t>
        </is>
      </c>
      <c r="F6485" s="18" t="inlineStr">
        <is>
          <t>spline value</t>
        </is>
      </c>
      <c r="G6485" s="18" t="n"/>
      <c r="H6485" s="33" t="n">
        <v>17.02</v>
      </c>
      <c r="I6485" s="33" t="n"/>
      <c r="J6485" s="33" t="n"/>
      <c r="K6485" s="34" t="n">
        <v>-0.2903720894190616</v>
      </c>
      <c r="L6485" s="35">
        <f>IF(ISNUMBER(K6485),EXP(K6485),"")</f>
        <v/>
      </c>
      <c r="M6485" s="18" t="inlineStr">
        <is>
          <t>every value from 0.01 to 30 in steps of 0.01</t>
        </is>
      </c>
      <c r="N6485" s="18" t="inlineStr">
        <is>
          <t>contents|small|distance_to_river_km</t>
        </is>
      </c>
    </row>
    <row r="6486">
      <c r="B6486" s="18" t="inlineStr">
        <is>
          <t>contents|small|distance_to_river_km|17.03</t>
        </is>
      </c>
      <c r="C6486" s="18" t="inlineStr">
        <is>
          <t>contents</t>
        </is>
      </c>
      <c r="D6486" s="18" t="inlineStr">
        <is>
          <t>small</t>
        </is>
      </c>
      <c r="E6486" s="18" t="inlineStr">
        <is>
          <t>distance_to_river_km</t>
        </is>
      </c>
      <c r="F6486" s="18" t="inlineStr">
        <is>
          <t>spline value</t>
        </is>
      </c>
      <c r="G6486" s="18" t="n"/>
      <c r="H6486" s="33" t="n">
        <v>17.03</v>
      </c>
      <c r="I6486" s="33" t="n"/>
      <c r="J6486" s="33" t="n"/>
      <c r="K6486" s="34" t="n">
        <v>-0.2906747610838016</v>
      </c>
      <c r="L6486" s="35">
        <f>IF(ISNUMBER(K6486),EXP(K6486),"")</f>
        <v/>
      </c>
      <c r="M6486" s="18" t="inlineStr">
        <is>
          <t>every value from 0.01 to 30 in steps of 0.01</t>
        </is>
      </c>
      <c r="N6486" s="18" t="inlineStr">
        <is>
          <t>contents|small|distance_to_river_km</t>
        </is>
      </c>
    </row>
    <row r="6487">
      <c r="B6487" s="18" t="inlineStr">
        <is>
          <t>contents|small|distance_to_river_km|17.04</t>
        </is>
      </c>
      <c r="C6487" s="18" t="inlineStr">
        <is>
          <t>contents</t>
        </is>
      </c>
      <c r="D6487" s="18" t="inlineStr">
        <is>
          <t>small</t>
        </is>
      </c>
      <c r="E6487" s="18" t="inlineStr">
        <is>
          <t>distance_to_river_km</t>
        </is>
      </c>
      <c r="F6487" s="18" t="inlineStr">
        <is>
          <t>spline value</t>
        </is>
      </c>
      <c r="G6487" s="18" t="n"/>
      <c r="H6487" s="33" t="n">
        <v>17.04</v>
      </c>
      <c r="I6487" s="33" t="n"/>
      <c r="J6487" s="33" t="n"/>
      <c r="K6487" s="34" t="n">
        <v>-0.2909774412030743</v>
      </c>
      <c r="L6487" s="35">
        <f>IF(ISNUMBER(K6487),EXP(K6487),"")</f>
        <v/>
      </c>
      <c r="M6487" s="18" t="inlineStr">
        <is>
          <t>every value from 0.01 to 30 in steps of 0.01</t>
        </is>
      </c>
      <c r="N6487" s="18" t="inlineStr">
        <is>
          <t>contents|small|distance_to_river_km</t>
        </is>
      </c>
    </row>
    <row r="6488">
      <c r="B6488" s="18" t="inlineStr">
        <is>
          <t>contents|small|distance_to_river_km|17.05</t>
        </is>
      </c>
      <c r="C6488" s="18" t="inlineStr">
        <is>
          <t>contents</t>
        </is>
      </c>
      <c r="D6488" s="18" t="inlineStr">
        <is>
          <t>small</t>
        </is>
      </c>
      <c r="E6488" s="18" t="inlineStr">
        <is>
          <t>distance_to_river_km</t>
        </is>
      </c>
      <c r="F6488" s="18" t="inlineStr">
        <is>
          <t>spline value</t>
        </is>
      </c>
      <c r="G6488" s="18" t="n"/>
      <c r="H6488" s="33" t="n">
        <v>17.05</v>
      </c>
      <c r="I6488" s="33" t="n"/>
      <c r="J6488" s="33" t="n"/>
      <c r="K6488" s="34" t="n">
        <v>-0.2912801295021049</v>
      </c>
      <c r="L6488" s="35">
        <f>IF(ISNUMBER(K6488),EXP(K6488),"")</f>
        <v/>
      </c>
      <c r="M6488" s="18" t="inlineStr">
        <is>
          <t>every value from 0.01 to 30 in steps of 0.01</t>
        </is>
      </c>
      <c r="N6488" s="18" t="inlineStr">
        <is>
          <t>contents|small|distance_to_river_km</t>
        </is>
      </c>
    </row>
    <row r="6489">
      <c r="B6489" s="18" t="inlineStr">
        <is>
          <t>contents|small|distance_to_river_km|17.06</t>
        </is>
      </c>
      <c r="C6489" s="18" t="inlineStr">
        <is>
          <t>contents</t>
        </is>
      </c>
      <c r="D6489" s="18" t="inlineStr">
        <is>
          <t>small</t>
        </is>
      </c>
      <c r="E6489" s="18" t="inlineStr">
        <is>
          <t>distance_to_river_km</t>
        </is>
      </c>
      <c r="F6489" s="18" t="inlineStr">
        <is>
          <t>spline value</t>
        </is>
      </c>
      <c r="G6489" s="18" t="n"/>
      <c r="H6489" s="33" t="n">
        <v>17.06</v>
      </c>
      <c r="I6489" s="33" t="n"/>
      <c r="J6489" s="33" t="n"/>
      <c r="K6489" s="34" t="n">
        <v>-0.2915828257061179</v>
      </c>
      <c r="L6489" s="35">
        <f>IF(ISNUMBER(K6489),EXP(K6489),"")</f>
        <v/>
      </c>
      <c r="M6489" s="18" t="inlineStr">
        <is>
          <t>every value from 0.01 to 30 in steps of 0.01</t>
        </is>
      </c>
      <c r="N6489" s="18" t="inlineStr">
        <is>
          <t>contents|small|distance_to_river_km</t>
        </is>
      </c>
    </row>
    <row r="6490">
      <c r="B6490" s="18" t="inlineStr">
        <is>
          <t>contents|small|distance_to_river_km|17.07</t>
        </is>
      </c>
      <c r="C6490" s="18" t="inlineStr">
        <is>
          <t>contents</t>
        </is>
      </c>
      <c r="D6490" s="18" t="inlineStr">
        <is>
          <t>small</t>
        </is>
      </c>
      <c r="E6490" s="18" t="inlineStr">
        <is>
          <t>distance_to_river_km</t>
        </is>
      </c>
      <c r="F6490" s="18" t="inlineStr">
        <is>
          <t>spline value</t>
        </is>
      </c>
      <c r="G6490" s="18" t="n"/>
      <c r="H6490" s="33" t="n">
        <v>17.07</v>
      </c>
      <c r="I6490" s="33" t="n"/>
      <c r="J6490" s="33" t="n"/>
      <c r="K6490" s="34" t="n">
        <v>-0.291885529540338</v>
      </c>
      <c r="L6490" s="35">
        <f>IF(ISNUMBER(K6490),EXP(K6490),"")</f>
        <v/>
      </c>
      <c r="M6490" s="18" t="inlineStr">
        <is>
          <t>every value from 0.01 to 30 in steps of 0.01</t>
        </is>
      </c>
      <c r="N6490" s="18" t="inlineStr">
        <is>
          <t>contents|small|distance_to_river_km</t>
        </is>
      </c>
    </row>
    <row r="6491">
      <c r="B6491" s="18" t="inlineStr">
        <is>
          <t>contents|small|distance_to_river_km|17.08</t>
        </is>
      </c>
      <c r="C6491" s="18" t="inlineStr">
        <is>
          <t>contents</t>
        </is>
      </c>
      <c r="D6491" s="18" t="inlineStr">
        <is>
          <t>small</t>
        </is>
      </c>
      <c r="E6491" s="18" t="inlineStr">
        <is>
          <t>distance_to_river_km</t>
        </is>
      </c>
      <c r="F6491" s="18" t="inlineStr">
        <is>
          <t>spline value</t>
        </is>
      </c>
      <c r="G6491" s="18" t="n"/>
      <c r="H6491" s="33" t="n">
        <v>17.08</v>
      </c>
      <c r="I6491" s="33" t="n"/>
      <c r="J6491" s="33" t="n"/>
      <c r="K6491" s="34" t="n">
        <v>-0.2921882407299899</v>
      </c>
      <c r="L6491" s="35">
        <f>IF(ISNUMBER(K6491),EXP(K6491),"")</f>
        <v/>
      </c>
      <c r="M6491" s="18" t="inlineStr">
        <is>
          <t>every value from 0.01 to 30 in steps of 0.01</t>
        </is>
      </c>
      <c r="N6491" s="18" t="inlineStr">
        <is>
          <t>contents|small|distance_to_river_km</t>
        </is>
      </c>
    </row>
    <row r="6492">
      <c r="B6492" s="18" t="inlineStr">
        <is>
          <t>contents|small|distance_to_river_km|17.09</t>
        </is>
      </c>
      <c r="C6492" s="18" t="inlineStr">
        <is>
          <t>contents</t>
        </is>
      </c>
      <c r="D6492" s="18" t="inlineStr">
        <is>
          <t>small</t>
        </is>
      </c>
      <c r="E6492" s="18" t="inlineStr">
        <is>
          <t>distance_to_river_km</t>
        </is>
      </c>
      <c r="F6492" s="18" t="inlineStr">
        <is>
          <t>spline value</t>
        </is>
      </c>
      <c r="G6492" s="18" t="n"/>
      <c r="H6492" s="33" t="n">
        <v>17.09</v>
      </c>
      <c r="I6492" s="33" t="n"/>
      <c r="J6492" s="33" t="n"/>
      <c r="K6492" s="34" t="n">
        <v>-0.2924909590002986</v>
      </c>
      <c r="L6492" s="35">
        <f>IF(ISNUMBER(K6492),EXP(K6492),"")</f>
        <v/>
      </c>
      <c r="M6492" s="18" t="inlineStr">
        <is>
          <t>every value from 0.01 to 30 in steps of 0.01</t>
        </is>
      </c>
      <c r="N6492" s="18" t="inlineStr">
        <is>
          <t>contents|small|distance_to_river_km</t>
        </is>
      </c>
    </row>
    <row r="6493">
      <c r="B6493" s="18" t="inlineStr">
        <is>
          <t>contents|small|distance_to_river_km|17.10</t>
        </is>
      </c>
      <c r="C6493" s="18" t="inlineStr">
        <is>
          <t>contents</t>
        </is>
      </c>
      <c r="D6493" s="18" t="inlineStr">
        <is>
          <t>small</t>
        </is>
      </c>
      <c r="E6493" s="18" t="inlineStr">
        <is>
          <t>distance_to_river_km</t>
        </is>
      </c>
      <c r="F6493" s="18" t="inlineStr">
        <is>
          <t>spline value</t>
        </is>
      </c>
      <c r="G6493" s="18" t="n"/>
      <c r="H6493" s="33" t="n">
        <v>17.1</v>
      </c>
      <c r="I6493" s="33" t="n"/>
      <c r="J6493" s="33" t="n"/>
      <c r="K6493" s="34" t="n">
        <v>-0.2927936840764886</v>
      </c>
      <c r="L6493" s="35">
        <f>IF(ISNUMBER(K6493),EXP(K6493),"")</f>
        <v/>
      </c>
      <c r="M6493" s="18" t="inlineStr">
        <is>
          <t>every value from 0.01 to 30 in steps of 0.01</t>
        </is>
      </c>
      <c r="N6493" s="18" t="inlineStr">
        <is>
          <t>contents|small|distance_to_river_km</t>
        </is>
      </c>
    </row>
    <row r="6494">
      <c r="B6494" s="18" t="inlineStr">
        <is>
          <t>contents|small|distance_to_river_km|17.11</t>
        </is>
      </c>
      <c r="C6494" s="18" t="inlineStr">
        <is>
          <t>contents</t>
        </is>
      </c>
      <c r="D6494" s="18" t="inlineStr">
        <is>
          <t>small</t>
        </is>
      </c>
      <c r="E6494" s="18" t="inlineStr">
        <is>
          <t>distance_to_river_km</t>
        </is>
      </c>
      <c r="F6494" s="18" t="inlineStr">
        <is>
          <t>spline value</t>
        </is>
      </c>
      <c r="G6494" s="18" t="n"/>
      <c r="H6494" s="33" t="n">
        <v>17.11</v>
      </c>
      <c r="I6494" s="33" t="n"/>
      <c r="J6494" s="33" t="n"/>
      <c r="K6494" s="34" t="n">
        <v>-0.2930964156837845</v>
      </c>
      <c r="L6494" s="35">
        <f>IF(ISNUMBER(K6494),EXP(K6494),"")</f>
        <v/>
      </c>
      <c r="M6494" s="18" t="inlineStr">
        <is>
          <t>every value from 0.01 to 30 in steps of 0.01</t>
        </is>
      </c>
      <c r="N6494" s="18" t="inlineStr">
        <is>
          <t>contents|small|distance_to_river_km</t>
        </is>
      </c>
    </row>
    <row r="6495">
      <c r="B6495" s="18" t="inlineStr">
        <is>
          <t>contents|small|distance_to_river_km|17.12</t>
        </is>
      </c>
      <c r="C6495" s="18" t="inlineStr">
        <is>
          <t>contents</t>
        </is>
      </c>
      <c r="D6495" s="18" t="inlineStr">
        <is>
          <t>small</t>
        </is>
      </c>
      <c r="E6495" s="18" t="inlineStr">
        <is>
          <t>distance_to_river_km</t>
        </is>
      </c>
      <c r="F6495" s="18" t="inlineStr">
        <is>
          <t>spline value</t>
        </is>
      </c>
      <c r="G6495" s="18" t="n"/>
      <c r="H6495" s="33" t="n">
        <v>17.12</v>
      </c>
      <c r="I6495" s="33" t="n"/>
      <c r="J6495" s="33" t="n"/>
      <c r="K6495" s="34" t="n">
        <v>-0.2933991535474115</v>
      </c>
      <c r="L6495" s="35">
        <f>IF(ISNUMBER(K6495),EXP(K6495),"")</f>
        <v/>
      </c>
      <c r="M6495" s="18" t="inlineStr">
        <is>
          <t>every value from 0.01 to 30 in steps of 0.01</t>
        </is>
      </c>
      <c r="N6495" s="18" t="inlineStr">
        <is>
          <t>contents|small|distance_to_river_km</t>
        </is>
      </c>
    </row>
    <row r="6496">
      <c r="B6496" s="18" t="inlineStr">
        <is>
          <t>contents|small|distance_to_river_km|17.13</t>
        </is>
      </c>
      <c r="C6496" s="18" t="inlineStr">
        <is>
          <t>contents</t>
        </is>
      </c>
      <c r="D6496" s="18" t="inlineStr">
        <is>
          <t>small</t>
        </is>
      </c>
      <c r="E6496" s="18" t="inlineStr">
        <is>
          <t>distance_to_river_km</t>
        </is>
      </c>
      <c r="F6496" s="18" t="inlineStr">
        <is>
          <t>spline value</t>
        </is>
      </c>
      <c r="G6496" s="18" t="n"/>
      <c r="H6496" s="33" t="n">
        <v>17.13</v>
      </c>
      <c r="I6496" s="33" t="n"/>
      <c r="J6496" s="33" t="n"/>
      <c r="K6496" s="34" t="n">
        <v>-0.2937018973925938</v>
      </c>
      <c r="L6496" s="35">
        <f>IF(ISNUMBER(K6496),EXP(K6496),"")</f>
        <v/>
      </c>
      <c r="M6496" s="18" t="inlineStr">
        <is>
          <t>every value from 0.01 to 30 in steps of 0.01</t>
        </is>
      </c>
      <c r="N6496" s="18" t="inlineStr">
        <is>
          <t>contents|small|distance_to_river_km</t>
        </is>
      </c>
    </row>
    <row r="6497">
      <c r="B6497" s="18" t="inlineStr">
        <is>
          <t>contents|small|distance_to_river_km|17.14</t>
        </is>
      </c>
      <c r="C6497" s="18" t="inlineStr">
        <is>
          <t>contents</t>
        </is>
      </c>
      <c r="D6497" s="18" t="inlineStr">
        <is>
          <t>small</t>
        </is>
      </c>
      <c r="E6497" s="18" t="inlineStr">
        <is>
          <t>distance_to_river_km</t>
        </is>
      </c>
      <c r="F6497" s="18" t="inlineStr">
        <is>
          <t>spline value</t>
        </is>
      </c>
      <c r="G6497" s="18" t="n"/>
      <c r="H6497" s="33" t="n">
        <v>17.14</v>
      </c>
      <c r="I6497" s="33" t="n"/>
      <c r="J6497" s="33" t="n"/>
      <c r="K6497" s="34" t="n">
        <v>-0.2940046469445565</v>
      </c>
      <c r="L6497" s="35">
        <f>IF(ISNUMBER(K6497),EXP(K6497),"")</f>
        <v/>
      </c>
      <c r="M6497" s="18" t="inlineStr">
        <is>
          <t>every value from 0.01 to 30 in steps of 0.01</t>
        </is>
      </c>
      <c r="N6497" s="18" t="inlineStr">
        <is>
          <t>contents|small|distance_to_river_km</t>
        </is>
      </c>
    </row>
    <row r="6498">
      <c r="B6498" s="18" t="inlineStr">
        <is>
          <t>contents|small|distance_to_river_km|17.15</t>
        </is>
      </c>
      <c r="C6498" s="18" t="inlineStr">
        <is>
          <t>contents</t>
        </is>
      </c>
      <c r="D6498" s="18" t="inlineStr">
        <is>
          <t>small</t>
        </is>
      </c>
      <c r="E6498" s="18" t="inlineStr">
        <is>
          <t>distance_to_river_km</t>
        </is>
      </c>
      <c r="F6498" s="18" t="inlineStr">
        <is>
          <t>spline value</t>
        </is>
      </c>
      <c r="G6498" s="18" t="n"/>
      <c r="H6498" s="33" t="n">
        <v>17.15</v>
      </c>
      <c r="I6498" s="33" t="n"/>
      <c r="J6498" s="33" t="n"/>
      <c r="K6498" s="34" t="n">
        <v>-0.2943074019285241</v>
      </c>
      <c r="L6498" s="35">
        <f>IF(ISNUMBER(K6498),EXP(K6498),"")</f>
        <v/>
      </c>
      <c r="M6498" s="18" t="inlineStr">
        <is>
          <t>every value from 0.01 to 30 in steps of 0.01</t>
        </is>
      </c>
      <c r="N6498" s="18" t="inlineStr">
        <is>
          <t>contents|small|distance_to_river_km</t>
        </is>
      </c>
    </row>
    <row r="6499">
      <c r="B6499" s="18" t="inlineStr">
        <is>
          <t>contents|small|distance_to_river_km|17.16</t>
        </is>
      </c>
      <c r="C6499" s="18" t="inlineStr">
        <is>
          <t>contents</t>
        </is>
      </c>
      <c r="D6499" s="18" t="inlineStr">
        <is>
          <t>small</t>
        </is>
      </c>
      <c r="E6499" s="18" t="inlineStr">
        <is>
          <t>distance_to_river_km</t>
        </is>
      </c>
      <c r="F6499" s="18" t="inlineStr">
        <is>
          <t>spline value</t>
        </is>
      </c>
      <c r="G6499" s="18" t="n"/>
      <c r="H6499" s="33" t="n">
        <v>17.16</v>
      </c>
      <c r="I6499" s="33" t="n"/>
      <c r="J6499" s="33" t="n"/>
      <c r="K6499" s="34" t="n">
        <v>-0.2946101620697215</v>
      </c>
      <c r="L6499" s="35">
        <f>IF(ISNUMBER(K6499),EXP(K6499),"")</f>
        <v/>
      </c>
      <c r="M6499" s="18" t="inlineStr">
        <is>
          <t>every value from 0.01 to 30 in steps of 0.01</t>
        </is>
      </c>
      <c r="N6499" s="18" t="inlineStr">
        <is>
          <t>contents|small|distance_to_river_km</t>
        </is>
      </c>
    </row>
    <row r="6500">
      <c r="B6500" s="18" t="inlineStr">
        <is>
          <t>contents|small|distance_to_river_km|17.17</t>
        </is>
      </c>
      <c r="C6500" s="18" t="inlineStr">
        <is>
          <t>contents</t>
        </is>
      </c>
      <c r="D6500" s="18" t="inlineStr">
        <is>
          <t>small</t>
        </is>
      </c>
      <c r="E6500" s="18" t="inlineStr">
        <is>
          <t>distance_to_river_km</t>
        </is>
      </c>
      <c r="F6500" s="18" t="inlineStr">
        <is>
          <t>spline value</t>
        </is>
      </c>
      <c r="G6500" s="18" t="n"/>
      <c r="H6500" s="33" t="n">
        <v>17.17</v>
      </c>
      <c r="I6500" s="33" t="n"/>
      <c r="J6500" s="33" t="n"/>
      <c r="K6500" s="34" t="n">
        <v>-0.2949129270933735</v>
      </c>
      <c r="L6500" s="35">
        <f>IF(ISNUMBER(K6500),EXP(K6500),"")</f>
        <v/>
      </c>
      <c r="M6500" s="18" t="inlineStr">
        <is>
          <t>every value from 0.01 to 30 in steps of 0.01</t>
        </is>
      </c>
      <c r="N6500" s="18" t="inlineStr">
        <is>
          <t>contents|small|distance_to_river_km</t>
        </is>
      </c>
    </row>
    <row r="6501">
      <c r="B6501" s="18" t="inlineStr">
        <is>
          <t>contents|small|distance_to_river_km|17.18</t>
        </is>
      </c>
      <c r="C6501" s="18" t="inlineStr">
        <is>
          <t>contents</t>
        </is>
      </c>
      <c r="D6501" s="18" t="inlineStr">
        <is>
          <t>small</t>
        </is>
      </c>
      <c r="E6501" s="18" t="inlineStr">
        <is>
          <t>distance_to_river_km</t>
        </is>
      </c>
      <c r="F6501" s="18" t="inlineStr">
        <is>
          <t>spline value</t>
        </is>
      </c>
      <c r="G6501" s="18" t="n"/>
      <c r="H6501" s="33" t="n">
        <v>17.18</v>
      </c>
      <c r="I6501" s="33" t="n"/>
      <c r="J6501" s="33" t="n"/>
      <c r="K6501" s="34" t="n">
        <v>-0.2952156967247044</v>
      </c>
      <c r="L6501" s="35">
        <f>IF(ISNUMBER(K6501),EXP(K6501),"")</f>
        <v/>
      </c>
      <c r="M6501" s="18" t="inlineStr">
        <is>
          <t>every value from 0.01 to 30 in steps of 0.01</t>
        </is>
      </c>
      <c r="N6501" s="18" t="inlineStr">
        <is>
          <t>contents|small|distance_to_river_km</t>
        </is>
      </c>
    </row>
    <row r="6502">
      <c r="B6502" s="18" t="inlineStr">
        <is>
          <t>contents|small|distance_to_river_km|17.19</t>
        </is>
      </c>
      <c r="C6502" s="18" t="inlineStr">
        <is>
          <t>contents</t>
        </is>
      </c>
      <c r="D6502" s="18" t="inlineStr">
        <is>
          <t>small</t>
        </is>
      </c>
      <c r="E6502" s="18" t="inlineStr">
        <is>
          <t>distance_to_river_km</t>
        </is>
      </c>
      <c r="F6502" s="18" t="inlineStr">
        <is>
          <t>spline value</t>
        </is>
      </c>
      <c r="G6502" s="18" t="n"/>
      <c r="H6502" s="33" t="n">
        <v>17.19</v>
      </c>
      <c r="I6502" s="33" t="n"/>
      <c r="J6502" s="33" t="n"/>
      <c r="K6502" s="34" t="n">
        <v>-0.2955184706889394</v>
      </c>
      <c r="L6502" s="35">
        <f>IF(ISNUMBER(K6502),EXP(K6502),"")</f>
        <v/>
      </c>
      <c r="M6502" s="18" t="inlineStr">
        <is>
          <t>every value from 0.01 to 30 in steps of 0.01</t>
        </is>
      </c>
      <c r="N6502" s="18" t="inlineStr">
        <is>
          <t>contents|small|distance_to_river_km</t>
        </is>
      </c>
    </row>
    <row r="6503">
      <c r="B6503" s="18" t="inlineStr">
        <is>
          <t>contents|small|distance_to_river_km|17.20</t>
        </is>
      </c>
      <c r="C6503" s="18" t="inlineStr">
        <is>
          <t>contents</t>
        </is>
      </c>
      <c r="D6503" s="18" t="inlineStr">
        <is>
          <t>small</t>
        </is>
      </c>
      <c r="E6503" s="18" t="inlineStr">
        <is>
          <t>distance_to_river_km</t>
        </is>
      </c>
      <c r="F6503" s="18" t="inlineStr">
        <is>
          <t>spline value</t>
        </is>
      </c>
      <c r="G6503" s="18" t="n"/>
      <c r="H6503" s="33" t="n">
        <v>17.2</v>
      </c>
      <c r="I6503" s="33" t="n"/>
      <c r="J6503" s="33" t="n"/>
      <c r="K6503" s="34" t="n">
        <v>-0.2958212487113031</v>
      </c>
      <c r="L6503" s="35">
        <f>IF(ISNUMBER(K6503),EXP(K6503),"")</f>
        <v/>
      </c>
      <c r="M6503" s="18" t="inlineStr">
        <is>
          <t>every value from 0.01 to 30 in steps of 0.01</t>
        </is>
      </c>
      <c r="N6503" s="18" t="inlineStr">
        <is>
          <t>contents|small|distance_to_river_km</t>
        </is>
      </c>
    </row>
    <row r="6504">
      <c r="B6504" s="18" t="inlineStr">
        <is>
          <t>contents|small|distance_to_river_km|17.21</t>
        </is>
      </c>
      <c r="C6504" s="18" t="inlineStr">
        <is>
          <t>contents</t>
        </is>
      </c>
      <c r="D6504" s="18" t="inlineStr">
        <is>
          <t>small</t>
        </is>
      </c>
      <c r="E6504" s="18" t="inlineStr">
        <is>
          <t>distance_to_river_km</t>
        </is>
      </c>
      <c r="F6504" s="18" t="inlineStr">
        <is>
          <t>spline value</t>
        </is>
      </c>
      <c r="G6504" s="18" t="n"/>
      <c r="H6504" s="33" t="n">
        <v>17.21</v>
      </c>
      <c r="I6504" s="33" t="n"/>
      <c r="J6504" s="33" t="n"/>
      <c r="K6504" s="34" t="n">
        <v>-0.2961240305170201</v>
      </c>
      <c r="L6504" s="35">
        <f>IF(ISNUMBER(K6504),EXP(K6504),"")</f>
        <v/>
      </c>
      <c r="M6504" s="18" t="inlineStr">
        <is>
          <t>every value from 0.01 to 30 in steps of 0.01</t>
        </is>
      </c>
      <c r="N6504" s="18" t="inlineStr">
        <is>
          <t>contents|small|distance_to_river_km</t>
        </is>
      </c>
    </row>
    <row r="6505">
      <c r="B6505" s="18" t="inlineStr">
        <is>
          <t>contents|small|distance_to_river_km|17.22</t>
        </is>
      </c>
      <c r="C6505" s="18" t="inlineStr">
        <is>
          <t>contents</t>
        </is>
      </c>
      <c r="D6505" s="18" t="inlineStr">
        <is>
          <t>small</t>
        </is>
      </c>
      <c r="E6505" s="18" t="inlineStr">
        <is>
          <t>distance_to_river_km</t>
        </is>
      </c>
      <c r="F6505" s="18" t="inlineStr">
        <is>
          <t>spline value</t>
        </is>
      </c>
      <c r="G6505" s="18" t="n"/>
      <c r="H6505" s="33" t="n">
        <v>17.22</v>
      </c>
      <c r="I6505" s="33" t="n"/>
      <c r="J6505" s="33" t="n"/>
      <c r="K6505" s="34" t="n">
        <v>-0.2964268158313152</v>
      </c>
      <c r="L6505" s="35">
        <f>IF(ISNUMBER(K6505),EXP(K6505),"")</f>
        <v/>
      </c>
      <c r="M6505" s="18" t="inlineStr">
        <is>
          <t>every value from 0.01 to 30 in steps of 0.01</t>
        </is>
      </c>
      <c r="N6505" s="18" t="inlineStr">
        <is>
          <t>contents|small|distance_to_river_km</t>
        </is>
      </c>
    </row>
    <row r="6506">
      <c r="B6506" s="18" t="inlineStr">
        <is>
          <t>contents|small|distance_to_river_km|17.23</t>
        </is>
      </c>
      <c r="C6506" s="18" t="inlineStr">
        <is>
          <t>contents</t>
        </is>
      </c>
      <c r="D6506" s="18" t="inlineStr">
        <is>
          <t>small</t>
        </is>
      </c>
      <c r="E6506" s="18" t="inlineStr">
        <is>
          <t>distance_to_river_km</t>
        </is>
      </c>
      <c r="F6506" s="18" t="inlineStr">
        <is>
          <t>spline value</t>
        </is>
      </c>
      <c r="G6506" s="18" t="n"/>
      <c r="H6506" s="33" t="n">
        <v>17.23</v>
      </c>
      <c r="I6506" s="33" t="n"/>
      <c r="J6506" s="33" t="n"/>
      <c r="K6506" s="34" t="n">
        <v>-0.2967296043794133</v>
      </c>
      <c r="L6506" s="35">
        <f>IF(ISNUMBER(K6506),EXP(K6506),"")</f>
        <v/>
      </c>
      <c r="M6506" s="18" t="inlineStr">
        <is>
          <t>every value from 0.01 to 30 in steps of 0.01</t>
        </is>
      </c>
      <c r="N6506" s="18" t="inlineStr">
        <is>
          <t>contents|small|distance_to_river_km</t>
        </is>
      </c>
    </row>
    <row r="6507">
      <c r="B6507" s="18" t="inlineStr">
        <is>
          <t>contents|small|distance_to_river_km|17.24</t>
        </is>
      </c>
      <c r="C6507" s="18" t="inlineStr">
        <is>
          <t>contents</t>
        </is>
      </c>
      <c r="D6507" s="18" t="inlineStr">
        <is>
          <t>small</t>
        </is>
      </c>
      <c r="E6507" s="18" t="inlineStr">
        <is>
          <t>distance_to_river_km</t>
        </is>
      </c>
      <c r="F6507" s="18" t="inlineStr">
        <is>
          <t>spline value</t>
        </is>
      </c>
      <c r="G6507" s="18" t="n"/>
      <c r="H6507" s="33" t="n">
        <v>17.24</v>
      </c>
      <c r="I6507" s="33" t="n"/>
      <c r="J6507" s="33" t="n"/>
      <c r="K6507" s="34" t="n">
        <v>-0.2970323958865388</v>
      </c>
      <c r="L6507" s="35">
        <f>IF(ISNUMBER(K6507),EXP(K6507),"")</f>
        <v/>
      </c>
      <c r="M6507" s="18" t="inlineStr">
        <is>
          <t>every value from 0.01 to 30 in steps of 0.01</t>
        </is>
      </c>
      <c r="N6507" s="18" t="inlineStr">
        <is>
          <t>contents|small|distance_to_river_km</t>
        </is>
      </c>
    </row>
    <row r="6508">
      <c r="B6508" s="18" t="inlineStr">
        <is>
          <t>contents|small|distance_to_river_km|17.25</t>
        </is>
      </c>
      <c r="C6508" s="18" t="inlineStr">
        <is>
          <t>contents</t>
        </is>
      </c>
      <c r="D6508" s="18" t="inlineStr">
        <is>
          <t>small</t>
        </is>
      </c>
      <c r="E6508" s="18" t="inlineStr">
        <is>
          <t>distance_to_river_km</t>
        </is>
      </c>
      <c r="F6508" s="18" t="inlineStr">
        <is>
          <t>spline value</t>
        </is>
      </c>
      <c r="G6508" s="18" t="n"/>
      <c r="H6508" s="33" t="n">
        <v>17.25</v>
      </c>
      <c r="I6508" s="33" t="n"/>
      <c r="J6508" s="33" t="n"/>
      <c r="K6508" s="34" t="n">
        <v>-0.2973351900779168</v>
      </c>
      <c r="L6508" s="35">
        <f>IF(ISNUMBER(K6508),EXP(K6508),"")</f>
        <v/>
      </c>
      <c r="M6508" s="18" t="inlineStr">
        <is>
          <t>every value from 0.01 to 30 in steps of 0.01</t>
        </is>
      </c>
      <c r="N6508" s="18" t="inlineStr">
        <is>
          <t>contents|small|distance_to_river_km</t>
        </is>
      </c>
    </row>
    <row r="6509">
      <c r="B6509" s="18" t="inlineStr">
        <is>
          <t>contents|small|distance_to_river_km|17.26</t>
        </is>
      </c>
      <c r="C6509" s="18" t="inlineStr">
        <is>
          <t>contents</t>
        </is>
      </c>
      <c r="D6509" s="18" t="inlineStr">
        <is>
          <t>small</t>
        </is>
      </c>
      <c r="E6509" s="18" t="inlineStr">
        <is>
          <t>distance_to_river_km</t>
        </is>
      </c>
      <c r="F6509" s="18" t="inlineStr">
        <is>
          <t>spline value</t>
        </is>
      </c>
      <c r="G6509" s="18" t="n"/>
      <c r="H6509" s="33" t="n">
        <v>17.26</v>
      </c>
      <c r="I6509" s="33" t="n"/>
      <c r="J6509" s="33" t="n"/>
      <c r="K6509" s="34" t="n">
        <v>-0.2976379866787719</v>
      </c>
      <c r="L6509" s="35">
        <f>IF(ISNUMBER(K6509),EXP(K6509),"")</f>
        <v/>
      </c>
      <c r="M6509" s="18" t="inlineStr">
        <is>
          <t>every value from 0.01 to 30 in steps of 0.01</t>
        </is>
      </c>
      <c r="N6509" s="18" t="inlineStr">
        <is>
          <t>contents|small|distance_to_river_km</t>
        </is>
      </c>
    </row>
    <row r="6510">
      <c r="B6510" s="18" t="inlineStr">
        <is>
          <t>contents|small|distance_to_river_km|17.27</t>
        </is>
      </c>
      <c r="C6510" s="18" t="inlineStr">
        <is>
          <t>contents</t>
        </is>
      </c>
      <c r="D6510" s="18" t="inlineStr">
        <is>
          <t>small</t>
        </is>
      </c>
      <c r="E6510" s="18" t="inlineStr">
        <is>
          <t>distance_to_river_km</t>
        </is>
      </c>
      <c r="F6510" s="18" t="inlineStr">
        <is>
          <t>spline value</t>
        </is>
      </c>
      <c r="G6510" s="18" t="n"/>
      <c r="H6510" s="33" t="n">
        <v>17.27</v>
      </c>
      <c r="I6510" s="33" t="n"/>
      <c r="J6510" s="33" t="n"/>
      <c r="K6510" s="34" t="n">
        <v>-0.2979407854143286</v>
      </c>
      <c r="L6510" s="35">
        <f>IF(ISNUMBER(K6510),EXP(K6510),"")</f>
        <v/>
      </c>
      <c r="M6510" s="18" t="inlineStr">
        <is>
          <t>every value from 0.01 to 30 in steps of 0.01</t>
        </is>
      </c>
      <c r="N6510" s="18" t="inlineStr">
        <is>
          <t>contents|small|distance_to_river_km</t>
        </is>
      </c>
    </row>
    <row r="6511">
      <c r="B6511" s="18" t="inlineStr">
        <is>
          <t>contents|small|distance_to_river_km|17.28</t>
        </is>
      </c>
      <c r="C6511" s="18" t="inlineStr">
        <is>
          <t>contents</t>
        </is>
      </c>
      <c r="D6511" s="18" t="inlineStr">
        <is>
          <t>small</t>
        </is>
      </c>
      <c r="E6511" s="18" t="inlineStr">
        <is>
          <t>distance_to_river_km</t>
        </is>
      </c>
      <c r="F6511" s="18" t="inlineStr">
        <is>
          <t>spline value</t>
        </is>
      </c>
      <c r="G6511" s="18" t="n"/>
      <c r="H6511" s="33" t="n">
        <v>17.28</v>
      </c>
      <c r="I6511" s="33" t="n"/>
      <c r="J6511" s="33" t="n"/>
      <c r="K6511" s="34" t="n">
        <v>-0.2982435860098119</v>
      </c>
      <c r="L6511" s="35">
        <f>IF(ISNUMBER(K6511),EXP(K6511),"")</f>
        <v/>
      </c>
      <c r="M6511" s="18" t="inlineStr">
        <is>
          <t>every value from 0.01 to 30 in steps of 0.01</t>
        </is>
      </c>
      <c r="N6511" s="18" t="inlineStr">
        <is>
          <t>contents|small|distance_to_river_km</t>
        </is>
      </c>
    </row>
    <row r="6512">
      <c r="B6512" s="18" t="inlineStr">
        <is>
          <t>contents|small|distance_to_river_km|17.29</t>
        </is>
      </c>
      <c r="C6512" s="18" t="inlineStr">
        <is>
          <t>contents</t>
        </is>
      </c>
      <c r="D6512" s="18" t="inlineStr">
        <is>
          <t>small</t>
        </is>
      </c>
      <c r="E6512" s="18" t="inlineStr">
        <is>
          <t>distance_to_river_km</t>
        </is>
      </c>
      <c r="F6512" s="18" t="inlineStr">
        <is>
          <t>spline value</t>
        </is>
      </c>
      <c r="G6512" s="18" t="n"/>
      <c r="H6512" s="33" t="n">
        <v>17.29</v>
      </c>
      <c r="I6512" s="33" t="n"/>
      <c r="J6512" s="33" t="n"/>
      <c r="K6512" s="34" t="n">
        <v>-0.2985463881904464</v>
      </c>
      <c r="L6512" s="35">
        <f>IF(ISNUMBER(K6512),EXP(K6512),"")</f>
        <v/>
      </c>
      <c r="M6512" s="18" t="inlineStr">
        <is>
          <t>every value from 0.01 to 30 in steps of 0.01</t>
        </is>
      </c>
      <c r="N6512" s="18" t="inlineStr">
        <is>
          <t>contents|small|distance_to_river_km</t>
        </is>
      </c>
    </row>
    <row r="6513">
      <c r="B6513" s="18" t="inlineStr">
        <is>
          <t>contents|small|distance_to_river_km|17.30</t>
        </is>
      </c>
      <c r="C6513" s="18" t="inlineStr">
        <is>
          <t>contents</t>
        </is>
      </c>
      <c r="D6513" s="18" t="inlineStr">
        <is>
          <t>small</t>
        </is>
      </c>
      <c r="E6513" s="18" t="inlineStr">
        <is>
          <t>distance_to_river_km</t>
        </is>
      </c>
      <c r="F6513" s="18" t="inlineStr">
        <is>
          <t>spline value</t>
        </is>
      </c>
      <c r="G6513" s="18" t="n"/>
      <c r="H6513" s="33" t="n">
        <v>17.3</v>
      </c>
      <c r="I6513" s="33" t="n"/>
      <c r="J6513" s="33" t="n"/>
      <c r="K6513" s="34" t="n">
        <v>-0.298849191681457</v>
      </c>
      <c r="L6513" s="35">
        <f>IF(ISNUMBER(K6513),EXP(K6513),"")</f>
        <v/>
      </c>
      <c r="M6513" s="18" t="inlineStr">
        <is>
          <t>every value from 0.01 to 30 in steps of 0.01</t>
        </is>
      </c>
      <c r="N6513" s="18" t="inlineStr">
        <is>
          <t>contents|small|distance_to_river_km</t>
        </is>
      </c>
    </row>
    <row r="6514">
      <c r="B6514" s="18" t="inlineStr">
        <is>
          <t>contents|small|distance_to_river_km|17.31</t>
        </is>
      </c>
      <c r="C6514" s="18" t="inlineStr">
        <is>
          <t>contents</t>
        </is>
      </c>
      <c r="D6514" s="18" t="inlineStr">
        <is>
          <t>small</t>
        </is>
      </c>
      <c r="E6514" s="18" t="inlineStr">
        <is>
          <t>distance_to_river_km</t>
        </is>
      </c>
      <c r="F6514" s="18" t="inlineStr">
        <is>
          <t>spline value</t>
        </is>
      </c>
      <c r="G6514" s="18" t="n"/>
      <c r="H6514" s="33" t="n">
        <v>17.31</v>
      </c>
      <c r="I6514" s="33" t="n"/>
      <c r="J6514" s="33" t="n"/>
      <c r="K6514" s="34" t="n">
        <v>-0.2991519962080681</v>
      </c>
      <c r="L6514" s="35">
        <f>IF(ISNUMBER(K6514),EXP(K6514),"")</f>
        <v/>
      </c>
      <c r="M6514" s="18" t="inlineStr">
        <is>
          <t>every value from 0.01 to 30 in steps of 0.01</t>
        </is>
      </c>
      <c r="N6514" s="18" t="inlineStr">
        <is>
          <t>contents|small|distance_to_river_km</t>
        </is>
      </c>
    </row>
    <row r="6515">
      <c r="B6515" s="18" t="inlineStr">
        <is>
          <t>contents|small|distance_to_river_km|17.32</t>
        </is>
      </c>
      <c r="C6515" s="18" t="inlineStr">
        <is>
          <t>contents</t>
        </is>
      </c>
      <c r="D6515" s="18" t="inlineStr">
        <is>
          <t>small</t>
        </is>
      </c>
      <c r="E6515" s="18" t="inlineStr">
        <is>
          <t>distance_to_river_km</t>
        </is>
      </c>
      <c r="F6515" s="18" t="inlineStr">
        <is>
          <t>spline value</t>
        </is>
      </c>
      <c r="G6515" s="18" t="n"/>
      <c r="H6515" s="33" t="n">
        <v>17.32</v>
      </c>
      <c r="I6515" s="33" t="n"/>
      <c r="J6515" s="33" t="n"/>
      <c r="K6515" s="34" t="n">
        <v>-0.2994548014955048</v>
      </c>
      <c r="L6515" s="35">
        <f>IF(ISNUMBER(K6515),EXP(K6515),"")</f>
        <v/>
      </c>
      <c r="M6515" s="18" t="inlineStr">
        <is>
          <t>every value from 0.01 to 30 in steps of 0.01</t>
        </is>
      </c>
      <c r="N6515" s="18" t="inlineStr">
        <is>
          <t>contents|small|distance_to_river_km</t>
        </is>
      </c>
    </row>
    <row r="6516">
      <c r="B6516" s="18" t="inlineStr">
        <is>
          <t>contents|small|distance_to_river_km|17.33</t>
        </is>
      </c>
      <c r="C6516" s="18" t="inlineStr">
        <is>
          <t>contents</t>
        </is>
      </c>
      <c r="D6516" s="18" t="inlineStr">
        <is>
          <t>small</t>
        </is>
      </c>
      <c r="E6516" s="18" t="inlineStr">
        <is>
          <t>distance_to_river_km</t>
        </is>
      </c>
      <c r="F6516" s="18" t="inlineStr">
        <is>
          <t>spline value</t>
        </is>
      </c>
      <c r="G6516" s="18" t="n"/>
      <c r="H6516" s="33" t="n">
        <v>17.33</v>
      </c>
      <c r="I6516" s="33" t="n"/>
      <c r="J6516" s="33" t="n"/>
      <c r="K6516" s="34" t="n">
        <v>-0.2997576072689916</v>
      </c>
      <c r="L6516" s="35">
        <f>IF(ISNUMBER(K6516),EXP(K6516),"")</f>
        <v/>
      </c>
      <c r="M6516" s="18" t="inlineStr">
        <is>
          <t>every value from 0.01 to 30 in steps of 0.01</t>
        </is>
      </c>
      <c r="N6516" s="18" t="inlineStr">
        <is>
          <t>contents|small|distance_to_river_km</t>
        </is>
      </c>
    </row>
    <row r="6517">
      <c r="B6517" s="18" t="inlineStr">
        <is>
          <t>contents|small|distance_to_river_km|17.34</t>
        </is>
      </c>
      <c r="C6517" s="18" t="inlineStr">
        <is>
          <t>contents</t>
        </is>
      </c>
      <c r="D6517" s="18" t="inlineStr">
        <is>
          <t>small</t>
        </is>
      </c>
      <c r="E6517" s="18" t="inlineStr">
        <is>
          <t>distance_to_river_km</t>
        </is>
      </c>
      <c r="F6517" s="18" t="inlineStr">
        <is>
          <t>spline value</t>
        </is>
      </c>
      <c r="G6517" s="18" t="n"/>
      <c r="H6517" s="33" t="n">
        <v>17.34</v>
      </c>
      <c r="I6517" s="33" t="n"/>
      <c r="J6517" s="33" t="n"/>
      <c r="K6517" s="34" t="n">
        <v>-0.3000604132537534</v>
      </c>
      <c r="L6517" s="35">
        <f>IF(ISNUMBER(K6517),EXP(K6517),"")</f>
        <v/>
      </c>
      <c r="M6517" s="18" t="inlineStr">
        <is>
          <t>every value from 0.01 to 30 in steps of 0.01</t>
        </is>
      </c>
      <c r="N6517" s="18" t="inlineStr">
        <is>
          <t>contents|small|distance_to_river_km</t>
        </is>
      </c>
    </row>
    <row r="6518">
      <c r="B6518" s="18" t="inlineStr">
        <is>
          <t>contents|small|distance_to_river_km|17.35</t>
        </is>
      </c>
      <c r="C6518" s="18" t="inlineStr">
        <is>
          <t>contents</t>
        </is>
      </c>
      <c r="D6518" s="18" t="inlineStr">
        <is>
          <t>small</t>
        </is>
      </c>
      <c r="E6518" s="18" t="inlineStr">
        <is>
          <t>distance_to_river_km</t>
        </is>
      </c>
      <c r="F6518" s="18" t="inlineStr">
        <is>
          <t>spline value</t>
        </is>
      </c>
      <c r="G6518" s="18" t="n"/>
      <c r="H6518" s="33" t="n">
        <v>17.35</v>
      </c>
      <c r="I6518" s="33" t="n"/>
      <c r="J6518" s="33" t="n"/>
      <c r="K6518" s="34" t="n">
        <v>-0.3003632191750148</v>
      </c>
      <c r="L6518" s="35">
        <f>IF(ISNUMBER(K6518),EXP(K6518),"")</f>
        <v/>
      </c>
      <c r="M6518" s="18" t="inlineStr">
        <is>
          <t>every value from 0.01 to 30 in steps of 0.01</t>
        </is>
      </c>
      <c r="N6518" s="18" t="inlineStr">
        <is>
          <t>contents|small|distance_to_river_km</t>
        </is>
      </c>
    </row>
    <row r="6519">
      <c r="B6519" s="18" t="inlineStr">
        <is>
          <t>contents|small|distance_to_river_km|17.36</t>
        </is>
      </c>
      <c r="C6519" s="18" t="inlineStr">
        <is>
          <t>contents</t>
        </is>
      </c>
      <c r="D6519" s="18" t="inlineStr">
        <is>
          <t>small</t>
        </is>
      </c>
      <c r="E6519" s="18" t="inlineStr">
        <is>
          <t>distance_to_river_km</t>
        </is>
      </c>
      <c r="F6519" s="18" t="inlineStr">
        <is>
          <t>spline value</t>
        </is>
      </c>
      <c r="G6519" s="18" t="n"/>
      <c r="H6519" s="33" t="n">
        <v>17.36</v>
      </c>
      <c r="I6519" s="33" t="n"/>
      <c r="J6519" s="33" t="n"/>
      <c r="K6519" s="34" t="n">
        <v>-0.3006660247580005</v>
      </c>
      <c r="L6519" s="35">
        <f>IF(ISNUMBER(K6519),EXP(K6519),"")</f>
        <v/>
      </c>
      <c r="M6519" s="18" t="inlineStr">
        <is>
          <t>every value from 0.01 to 30 in steps of 0.01</t>
        </is>
      </c>
      <c r="N6519" s="18" t="inlineStr">
        <is>
          <t>contents|small|distance_to_river_km</t>
        </is>
      </c>
    </row>
    <row r="6520">
      <c r="B6520" s="18" t="inlineStr">
        <is>
          <t>contents|small|distance_to_river_km|17.37</t>
        </is>
      </c>
      <c r="C6520" s="18" t="inlineStr">
        <is>
          <t>contents</t>
        </is>
      </c>
      <c r="D6520" s="18" t="inlineStr">
        <is>
          <t>small</t>
        </is>
      </c>
      <c r="E6520" s="18" t="inlineStr">
        <is>
          <t>distance_to_river_km</t>
        </is>
      </c>
      <c r="F6520" s="18" t="inlineStr">
        <is>
          <t>spline value</t>
        </is>
      </c>
      <c r="G6520" s="18" t="n"/>
      <c r="H6520" s="33" t="n">
        <v>17.37</v>
      </c>
      <c r="I6520" s="33" t="n"/>
      <c r="J6520" s="33" t="n"/>
      <c r="K6520" s="34" t="n">
        <v>-0.3009688297279354</v>
      </c>
      <c r="L6520" s="35">
        <f>IF(ISNUMBER(K6520),EXP(K6520),"")</f>
        <v/>
      </c>
      <c r="M6520" s="18" t="inlineStr">
        <is>
          <t>every value from 0.01 to 30 in steps of 0.01</t>
        </is>
      </c>
      <c r="N6520" s="18" t="inlineStr">
        <is>
          <t>contents|small|distance_to_river_km</t>
        </is>
      </c>
    </row>
    <row r="6521">
      <c r="B6521" s="18" t="inlineStr">
        <is>
          <t>contents|small|distance_to_river_km|17.38</t>
        </is>
      </c>
      <c r="C6521" s="18" t="inlineStr">
        <is>
          <t>contents</t>
        </is>
      </c>
      <c r="D6521" s="18" t="inlineStr">
        <is>
          <t>small</t>
        </is>
      </c>
      <c r="E6521" s="18" t="inlineStr">
        <is>
          <t>distance_to_river_km</t>
        </is>
      </c>
      <c r="F6521" s="18" t="inlineStr">
        <is>
          <t>spline value</t>
        </is>
      </c>
      <c r="G6521" s="18" t="n"/>
      <c r="H6521" s="33" t="n">
        <v>17.38</v>
      </c>
      <c r="I6521" s="33" t="n"/>
      <c r="J6521" s="33" t="n"/>
      <c r="K6521" s="34" t="n">
        <v>-0.3012716338100441</v>
      </c>
      <c r="L6521" s="35">
        <f>IF(ISNUMBER(K6521),EXP(K6521),"")</f>
        <v/>
      </c>
      <c r="M6521" s="18" t="inlineStr">
        <is>
          <t>every value from 0.01 to 30 in steps of 0.01</t>
        </is>
      </c>
      <c r="N6521" s="18" t="inlineStr">
        <is>
          <t>contents|small|distance_to_river_km</t>
        </is>
      </c>
    </row>
    <row r="6522">
      <c r="B6522" s="18" t="inlineStr">
        <is>
          <t>contents|small|distance_to_river_km|17.39</t>
        </is>
      </c>
      <c r="C6522" s="18" t="inlineStr">
        <is>
          <t>contents</t>
        </is>
      </c>
      <c r="D6522" s="18" t="inlineStr">
        <is>
          <t>small</t>
        </is>
      </c>
      <c r="E6522" s="18" t="inlineStr">
        <is>
          <t>distance_to_river_km</t>
        </is>
      </c>
      <c r="F6522" s="18" t="inlineStr">
        <is>
          <t>spline value</t>
        </is>
      </c>
      <c r="G6522" s="18" t="n"/>
      <c r="H6522" s="33" t="n">
        <v>17.39</v>
      </c>
      <c r="I6522" s="33" t="n"/>
      <c r="J6522" s="33" t="n"/>
      <c r="K6522" s="34" t="n">
        <v>-0.3015744367295514</v>
      </c>
      <c r="L6522" s="35">
        <f>IF(ISNUMBER(K6522),EXP(K6522),"")</f>
        <v/>
      </c>
      <c r="M6522" s="18" t="inlineStr">
        <is>
          <t>every value from 0.01 to 30 in steps of 0.01</t>
        </is>
      </c>
      <c r="N6522" s="18" t="inlineStr">
        <is>
          <t>contents|small|distance_to_river_km</t>
        </is>
      </c>
    </row>
    <row r="6523">
      <c r="B6523" s="18" t="inlineStr">
        <is>
          <t>contents|small|distance_to_river_km|17.40</t>
        </is>
      </c>
      <c r="C6523" s="18" t="inlineStr">
        <is>
          <t>contents</t>
        </is>
      </c>
      <c r="D6523" s="18" t="inlineStr">
        <is>
          <t>small</t>
        </is>
      </c>
      <c r="E6523" s="18" t="inlineStr">
        <is>
          <t>distance_to_river_km</t>
        </is>
      </c>
      <c r="F6523" s="18" t="inlineStr">
        <is>
          <t>spline value</t>
        </is>
      </c>
      <c r="G6523" s="18" t="n"/>
      <c r="H6523" s="33" t="n">
        <v>17.4</v>
      </c>
      <c r="I6523" s="33" t="n"/>
      <c r="J6523" s="33" t="n"/>
      <c r="K6523" s="34" t="n">
        <v>-0.3018772382116819</v>
      </c>
      <c r="L6523" s="35">
        <f>IF(ISNUMBER(K6523),EXP(K6523),"")</f>
        <v/>
      </c>
      <c r="M6523" s="18" t="inlineStr">
        <is>
          <t>every value from 0.01 to 30 in steps of 0.01</t>
        </is>
      </c>
      <c r="N6523" s="18" t="inlineStr">
        <is>
          <t>contents|small|distance_to_river_km</t>
        </is>
      </c>
    </row>
    <row r="6524">
      <c r="B6524" s="18" t="inlineStr">
        <is>
          <t>contents|small|distance_to_river_km|17.41</t>
        </is>
      </c>
      <c r="C6524" s="18" t="inlineStr">
        <is>
          <t>contents</t>
        </is>
      </c>
      <c r="D6524" s="18" t="inlineStr">
        <is>
          <t>small</t>
        </is>
      </c>
      <c r="E6524" s="18" t="inlineStr">
        <is>
          <t>distance_to_river_km</t>
        </is>
      </c>
      <c r="F6524" s="18" t="inlineStr">
        <is>
          <t>spline value</t>
        </is>
      </c>
      <c r="G6524" s="18" t="n"/>
      <c r="H6524" s="33" t="n">
        <v>17.41</v>
      </c>
      <c r="I6524" s="33" t="n"/>
      <c r="J6524" s="33" t="n"/>
      <c r="K6524" s="34" t="n">
        <v>-0.3021800379816605</v>
      </c>
      <c r="L6524" s="35">
        <f>IF(ISNUMBER(K6524),EXP(K6524),"")</f>
        <v/>
      </c>
      <c r="M6524" s="18" t="inlineStr">
        <is>
          <t>every value from 0.01 to 30 in steps of 0.01</t>
        </is>
      </c>
      <c r="N6524" s="18" t="inlineStr">
        <is>
          <t>contents|small|distance_to_river_km</t>
        </is>
      </c>
    </row>
    <row r="6525">
      <c r="B6525" s="18" t="inlineStr">
        <is>
          <t>contents|small|distance_to_river_km|17.42</t>
        </is>
      </c>
      <c r="C6525" s="18" t="inlineStr">
        <is>
          <t>contents</t>
        </is>
      </c>
      <c r="D6525" s="18" t="inlineStr">
        <is>
          <t>small</t>
        </is>
      </c>
      <c r="E6525" s="18" t="inlineStr">
        <is>
          <t>distance_to_river_km</t>
        </is>
      </c>
      <c r="F6525" s="18" t="inlineStr">
        <is>
          <t>spline value</t>
        </is>
      </c>
      <c r="G6525" s="18" t="n"/>
      <c r="H6525" s="33" t="n">
        <v>17.42</v>
      </c>
      <c r="I6525" s="33" t="n"/>
      <c r="J6525" s="33" t="n"/>
      <c r="K6525" s="34" t="n">
        <v>-0.3024828357647119</v>
      </c>
      <c r="L6525" s="35">
        <f>IF(ISNUMBER(K6525),EXP(K6525),"")</f>
        <v/>
      </c>
      <c r="M6525" s="18" t="inlineStr">
        <is>
          <t>every value from 0.01 to 30 in steps of 0.01</t>
        </is>
      </c>
      <c r="N6525" s="18" t="inlineStr">
        <is>
          <t>contents|small|distance_to_river_km</t>
        </is>
      </c>
    </row>
    <row r="6526">
      <c r="B6526" s="18" t="inlineStr">
        <is>
          <t>contents|small|distance_to_river_km|17.43</t>
        </is>
      </c>
      <c r="C6526" s="18" t="inlineStr">
        <is>
          <t>contents</t>
        </is>
      </c>
      <c r="D6526" s="18" t="inlineStr">
        <is>
          <t>small</t>
        </is>
      </c>
      <c r="E6526" s="18" t="inlineStr">
        <is>
          <t>distance_to_river_km</t>
        </is>
      </c>
      <c r="F6526" s="18" t="inlineStr">
        <is>
          <t>spline value</t>
        </is>
      </c>
      <c r="G6526" s="18" t="n"/>
      <c r="H6526" s="33" t="n">
        <v>17.43</v>
      </c>
      <c r="I6526" s="33" t="n"/>
      <c r="J6526" s="33" t="n"/>
      <c r="K6526" s="34" t="n">
        <v>-0.3027856312860607</v>
      </c>
      <c r="L6526" s="35">
        <f>IF(ISNUMBER(K6526),EXP(K6526),"")</f>
        <v/>
      </c>
      <c r="M6526" s="18" t="inlineStr">
        <is>
          <t>every value from 0.01 to 30 in steps of 0.01</t>
        </is>
      </c>
      <c r="N6526" s="18" t="inlineStr">
        <is>
          <t>contents|small|distance_to_river_km</t>
        </is>
      </c>
    </row>
    <row r="6527">
      <c r="B6527" s="18" t="inlineStr">
        <is>
          <t>contents|small|distance_to_river_km|17.44</t>
        </is>
      </c>
      <c r="C6527" s="18" t="inlineStr">
        <is>
          <t>contents</t>
        </is>
      </c>
      <c r="D6527" s="18" t="inlineStr">
        <is>
          <t>small</t>
        </is>
      </c>
      <c r="E6527" s="18" t="inlineStr">
        <is>
          <t>distance_to_river_km</t>
        </is>
      </c>
      <c r="F6527" s="18" t="inlineStr">
        <is>
          <t>spline value</t>
        </is>
      </c>
      <c r="G6527" s="18" t="n"/>
      <c r="H6527" s="33" t="n">
        <v>17.44</v>
      </c>
      <c r="I6527" s="33" t="n"/>
      <c r="J6527" s="33" t="n"/>
      <c r="K6527" s="34" t="n">
        <v>-0.3030884242709317</v>
      </c>
      <c r="L6527" s="35">
        <f>IF(ISNUMBER(K6527),EXP(K6527),"")</f>
        <v/>
      </c>
      <c r="M6527" s="18" t="inlineStr">
        <is>
          <t>every value from 0.01 to 30 in steps of 0.01</t>
        </is>
      </c>
      <c r="N6527" s="18" t="inlineStr">
        <is>
          <t>contents|small|distance_to_river_km</t>
        </is>
      </c>
    </row>
    <row r="6528">
      <c r="B6528" s="18" t="inlineStr">
        <is>
          <t>contents|small|distance_to_river_km|17.45</t>
        </is>
      </c>
      <c r="C6528" s="18" t="inlineStr">
        <is>
          <t>contents</t>
        </is>
      </c>
      <c r="D6528" s="18" t="inlineStr">
        <is>
          <t>small</t>
        </is>
      </c>
      <c r="E6528" s="18" t="inlineStr">
        <is>
          <t>distance_to_river_km</t>
        </is>
      </c>
      <c r="F6528" s="18" t="inlineStr">
        <is>
          <t>spline value</t>
        </is>
      </c>
      <c r="G6528" s="18" t="n"/>
      <c r="H6528" s="33" t="n">
        <v>17.45</v>
      </c>
      <c r="I6528" s="33" t="n"/>
      <c r="J6528" s="33" t="n"/>
      <c r="K6528" s="34" t="n">
        <v>-0.3033912144445498</v>
      </c>
      <c r="L6528" s="35">
        <f>IF(ISNUMBER(K6528),EXP(K6528),"")</f>
        <v/>
      </c>
      <c r="M6528" s="18" t="inlineStr">
        <is>
          <t>every value from 0.01 to 30 in steps of 0.01</t>
        </is>
      </c>
      <c r="N6528" s="18" t="inlineStr">
        <is>
          <t>contents|small|distance_to_river_km</t>
        </is>
      </c>
    </row>
    <row r="6529">
      <c r="B6529" s="18" t="inlineStr">
        <is>
          <t>contents|small|distance_to_river_km|17.46</t>
        </is>
      </c>
      <c r="C6529" s="18" t="inlineStr">
        <is>
          <t>contents</t>
        </is>
      </c>
      <c r="D6529" s="18" t="inlineStr">
        <is>
          <t>small</t>
        </is>
      </c>
      <c r="E6529" s="18" t="inlineStr">
        <is>
          <t>distance_to_river_km</t>
        </is>
      </c>
      <c r="F6529" s="18" t="inlineStr">
        <is>
          <t>spline value</t>
        </is>
      </c>
      <c r="G6529" s="18" t="n"/>
      <c r="H6529" s="33" t="n">
        <v>17.46</v>
      </c>
      <c r="I6529" s="33" t="n"/>
      <c r="J6529" s="33" t="n"/>
      <c r="K6529" s="34" t="n">
        <v>-0.3036940015321395</v>
      </c>
      <c r="L6529" s="35">
        <f>IF(ISNUMBER(K6529),EXP(K6529),"")</f>
        <v/>
      </c>
      <c r="M6529" s="18" t="inlineStr">
        <is>
          <t>every value from 0.01 to 30 in steps of 0.01</t>
        </is>
      </c>
      <c r="N6529" s="18" t="inlineStr">
        <is>
          <t>contents|small|distance_to_river_km</t>
        </is>
      </c>
    </row>
    <row r="6530">
      <c r="B6530" s="18" t="inlineStr">
        <is>
          <t>contents|small|distance_to_river_km|17.47</t>
        </is>
      </c>
      <c r="C6530" s="18" t="inlineStr">
        <is>
          <t>contents</t>
        </is>
      </c>
      <c r="D6530" s="18" t="inlineStr">
        <is>
          <t>small</t>
        </is>
      </c>
      <c r="E6530" s="18" t="inlineStr">
        <is>
          <t>distance_to_river_km</t>
        </is>
      </c>
      <c r="F6530" s="18" t="inlineStr">
        <is>
          <t>spline value</t>
        </is>
      </c>
      <c r="G6530" s="18" t="n"/>
      <c r="H6530" s="33" t="n">
        <v>17.47</v>
      </c>
      <c r="I6530" s="33" t="n"/>
      <c r="J6530" s="33" t="n"/>
      <c r="K6530" s="34" t="n">
        <v>-0.3039967852589255</v>
      </c>
      <c r="L6530" s="35">
        <f>IF(ISNUMBER(K6530),EXP(K6530),"")</f>
        <v/>
      </c>
      <c r="M6530" s="18" t="inlineStr">
        <is>
          <t>every value from 0.01 to 30 in steps of 0.01</t>
        </is>
      </c>
      <c r="N6530" s="18" t="inlineStr">
        <is>
          <t>contents|small|distance_to_river_km</t>
        </is>
      </c>
    </row>
    <row r="6531">
      <c r="B6531" s="18" t="inlineStr">
        <is>
          <t>contents|small|distance_to_river_km|17.48</t>
        </is>
      </c>
      <c r="C6531" s="18" t="inlineStr">
        <is>
          <t>contents</t>
        </is>
      </c>
      <c r="D6531" s="18" t="inlineStr">
        <is>
          <t>small</t>
        </is>
      </c>
      <c r="E6531" s="18" t="inlineStr">
        <is>
          <t>distance_to_river_km</t>
        </is>
      </c>
      <c r="F6531" s="18" t="inlineStr">
        <is>
          <t>spline value</t>
        </is>
      </c>
      <c r="G6531" s="18" t="n"/>
      <c r="H6531" s="33" t="n">
        <v>17.48</v>
      </c>
      <c r="I6531" s="33" t="n"/>
      <c r="J6531" s="33" t="n"/>
      <c r="K6531" s="34" t="n">
        <v>-0.3042995653501329</v>
      </c>
      <c r="L6531" s="35">
        <f>IF(ISNUMBER(K6531),EXP(K6531),"")</f>
        <v/>
      </c>
      <c r="M6531" s="18" t="inlineStr">
        <is>
          <t>every value from 0.01 to 30 in steps of 0.01</t>
        </is>
      </c>
      <c r="N6531" s="18" t="inlineStr">
        <is>
          <t>contents|small|distance_to_river_km</t>
        </is>
      </c>
    </row>
    <row r="6532">
      <c r="B6532" s="18" t="inlineStr">
        <is>
          <t>contents|small|distance_to_river_km|17.49</t>
        </is>
      </c>
      <c r="C6532" s="18" t="inlineStr">
        <is>
          <t>contents</t>
        </is>
      </c>
      <c r="D6532" s="18" t="inlineStr">
        <is>
          <t>small</t>
        </is>
      </c>
      <c r="E6532" s="18" t="inlineStr">
        <is>
          <t>distance_to_river_km</t>
        </is>
      </c>
      <c r="F6532" s="18" t="inlineStr">
        <is>
          <t>spline value</t>
        </is>
      </c>
      <c r="G6532" s="18" t="n"/>
      <c r="H6532" s="33" t="n">
        <v>17.49</v>
      </c>
      <c r="I6532" s="33" t="n"/>
      <c r="J6532" s="33" t="n"/>
      <c r="K6532" s="34" t="n">
        <v>-0.304602341530986</v>
      </c>
      <c r="L6532" s="35">
        <f>IF(ISNUMBER(K6532),EXP(K6532),"")</f>
        <v/>
      </c>
      <c r="M6532" s="18" t="inlineStr">
        <is>
          <t>every value from 0.01 to 30 in steps of 0.01</t>
        </is>
      </c>
      <c r="N6532" s="18" t="inlineStr">
        <is>
          <t>contents|small|distance_to_river_km</t>
        </is>
      </c>
    </row>
    <row r="6533">
      <c r="B6533" s="18" t="inlineStr">
        <is>
          <t>contents|small|distance_to_river_km|17.50</t>
        </is>
      </c>
      <c r="C6533" s="18" t="inlineStr">
        <is>
          <t>contents</t>
        </is>
      </c>
      <c r="D6533" s="18" t="inlineStr">
        <is>
          <t>small</t>
        </is>
      </c>
      <c r="E6533" s="18" t="inlineStr">
        <is>
          <t>distance_to_river_km</t>
        </is>
      </c>
      <c r="F6533" s="18" t="inlineStr">
        <is>
          <t>spline value</t>
        </is>
      </c>
      <c r="G6533" s="18" t="n"/>
      <c r="H6533" s="33" t="n">
        <v>17.5</v>
      </c>
      <c r="I6533" s="33" t="n"/>
      <c r="J6533" s="33" t="n"/>
      <c r="K6533" s="34" t="n">
        <v>-0.3049051135267097</v>
      </c>
      <c r="L6533" s="35">
        <f>IF(ISNUMBER(K6533),EXP(K6533),"")</f>
        <v/>
      </c>
      <c r="M6533" s="18" t="inlineStr">
        <is>
          <t>every value from 0.01 to 30 in steps of 0.01</t>
        </is>
      </c>
      <c r="N6533" s="18" t="inlineStr">
        <is>
          <t>contents|small|distance_to_river_km</t>
        </is>
      </c>
    </row>
    <row r="6534">
      <c r="B6534" s="18" t="inlineStr">
        <is>
          <t>contents|small|distance_to_river_km|17.51</t>
        </is>
      </c>
      <c r="C6534" s="18" t="inlineStr">
        <is>
          <t>contents</t>
        </is>
      </c>
      <c r="D6534" s="18" t="inlineStr">
        <is>
          <t>small</t>
        </is>
      </c>
      <c r="E6534" s="18" t="inlineStr">
        <is>
          <t>distance_to_river_km</t>
        </is>
      </c>
      <c r="F6534" s="18" t="inlineStr">
        <is>
          <t>spline value</t>
        </is>
      </c>
      <c r="G6534" s="18" t="n"/>
      <c r="H6534" s="33" t="n">
        <v>17.51</v>
      </c>
      <c r="I6534" s="33" t="n"/>
      <c r="J6534" s="33" t="n"/>
      <c r="K6534" s="34" t="n">
        <v>-0.3052078810625289</v>
      </c>
      <c r="L6534" s="35">
        <f>IF(ISNUMBER(K6534),EXP(K6534),"")</f>
        <v/>
      </c>
      <c r="M6534" s="18" t="inlineStr">
        <is>
          <t>every value from 0.01 to 30 in steps of 0.01</t>
        </is>
      </c>
      <c r="N6534" s="18" t="inlineStr">
        <is>
          <t>contents|small|distance_to_river_km</t>
        </is>
      </c>
    </row>
    <row r="6535">
      <c r="B6535" s="18" t="inlineStr">
        <is>
          <t>contents|small|distance_to_river_km|17.52</t>
        </is>
      </c>
      <c r="C6535" s="18" t="inlineStr">
        <is>
          <t>contents</t>
        </is>
      </c>
      <c r="D6535" s="18" t="inlineStr">
        <is>
          <t>small</t>
        </is>
      </c>
      <c r="E6535" s="18" t="inlineStr">
        <is>
          <t>distance_to_river_km</t>
        </is>
      </c>
      <c r="F6535" s="18" t="inlineStr">
        <is>
          <t>spline value</t>
        </is>
      </c>
      <c r="G6535" s="18" t="n"/>
      <c r="H6535" s="33" t="n">
        <v>17.52</v>
      </c>
      <c r="I6535" s="33" t="n"/>
      <c r="J6535" s="33" t="n"/>
      <c r="K6535" s="34" t="n">
        <v>-0.3055106438636682</v>
      </c>
      <c r="L6535" s="35">
        <f>IF(ISNUMBER(K6535),EXP(K6535),"")</f>
        <v/>
      </c>
      <c r="M6535" s="18" t="inlineStr">
        <is>
          <t>every value from 0.01 to 30 in steps of 0.01</t>
        </is>
      </c>
      <c r="N6535" s="18" t="inlineStr">
        <is>
          <t>contents|small|distance_to_river_km</t>
        </is>
      </c>
    </row>
    <row r="6536">
      <c r="B6536" s="18" t="inlineStr">
        <is>
          <t>contents|small|distance_to_river_km|17.53</t>
        </is>
      </c>
      <c r="C6536" s="18" t="inlineStr">
        <is>
          <t>contents</t>
        </is>
      </c>
      <c r="D6536" s="18" t="inlineStr">
        <is>
          <t>small</t>
        </is>
      </c>
      <c r="E6536" s="18" t="inlineStr">
        <is>
          <t>distance_to_river_km</t>
        </is>
      </c>
      <c r="F6536" s="18" t="inlineStr">
        <is>
          <t>spline value</t>
        </is>
      </c>
      <c r="G6536" s="18" t="n"/>
      <c r="H6536" s="33" t="n">
        <v>17.53</v>
      </c>
      <c r="I6536" s="33" t="n"/>
      <c r="J6536" s="33" t="n"/>
      <c r="K6536" s="34" t="n">
        <v>-0.3058134016553521</v>
      </c>
      <c r="L6536" s="35">
        <f>IF(ISNUMBER(K6536),EXP(K6536),"")</f>
        <v/>
      </c>
      <c r="M6536" s="18" t="inlineStr">
        <is>
          <t>every value from 0.01 to 30 in steps of 0.01</t>
        </is>
      </c>
      <c r="N6536" s="18" t="inlineStr">
        <is>
          <t>contents|small|distance_to_river_km</t>
        </is>
      </c>
    </row>
    <row r="6537">
      <c r="B6537" s="18" t="inlineStr">
        <is>
          <t>contents|small|distance_to_river_km|17.54</t>
        </is>
      </c>
      <c r="C6537" s="18" t="inlineStr">
        <is>
          <t>contents</t>
        </is>
      </c>
      <c r="D6537" s="18" t="inlineStr">
        <is>
          <t>small</t>
        </is>
      </c>
      <c r="E6537" s="18" t="inlineStr">
        <is>
          <t>distance_to_river_km</t>
        </is>
      </c>
      <c r="F6537" s="18" t="inlineStr">
        <is>
          <t>spline value</t>
        </is>
      </c>
      <c r="G6537" s="18" t="n"/>
      <c r="H6537" s="33" t="n">
        <v>17.54</v>
      </c>
      <c r="I6537" s="33" t="n"/>
      <c r="J6537" s="33" t="n"/>
      <c r="K6537" s="34" t="n">
        <v>-0.3061161541628056</v>
      </c>
      <c r="L6537" s="35">
        <f>IF(ISNUMBER(K6537),EXP(K6537),"")</f>
        <v/>
      </c>
      <c r="M6537" s="18" t="inlineStr">
        <is>
          <t>every value from 0.01 to 30 in steps of 0.01</t>
        </is>
      </c>
      <c r="N6537" s="18" t="inlineStr">
        <is>
          <t>contents|small|distance_to_river_km</t>
        </is>
      </c>
    </row>
    <row r="6538">
      <c r="B6538" s="18" t="inlineStr">
        <is>
          <t>contents|small|distance_to_river_km|17.55</t>
        </is>
      </c>
      <c r="C6538" s="18" t="inlineStr">
        <is>
          <t>contents</t>
        </is>
      </c>
      <c r="D6538" s="18" t="inlineStr">
        <is>
          <t>small</t>
        </is>
      </c>
      <c r="E6538" s="18" t="inlineStr">
        <is>
          <t>distance_to_river_km</t>
        </is>
      </c>
      <c r="F6538" s="18" t="inlineStr">
        <is>
          <t>spline value</t>
        </is>
      </c>
      <c r="G6538" s="18" t="n"/>
      <c r="H6538" s="33" t="n">
        <v>17.55</v>
      </c>
      <c r="I6538" s="33" t="n"/>
      <c r="J6538" s="33" t="n"/>
      <c r="K6538" s="34" t="n">
        <v>-0.3064189011112534</v>
      </c>
      <c r="L6538" s="35">
        <f>IF(ISNUMBER(K6538),EXP(K6538),"")</f>
        <v/>
      </c>
      <c r="M6538" s="18" t="inlineStr">
        <is>
          <t>every value from 0.01 to 30 in steps of 0.01</t>
        </is>
      </c>
      <c r="N6538" s="18" t="inlineStr">
        <is>
          <t>contents|small|distance_to_river_km</t>
        </is>
      </c>
    </row>
    <row r="6539">
      <c r="B6539" s="18" t="inlineStr">
        <is>
          <t>contents|small|distance_to_river_km|17.56</t>
        </is>
      </c>
      <c r="C6539" s="18" t="inlineStr">
        <is>
          <t>contents</t>
        </is>
      </c>
      <c r="D6539" s="18" t="inlineStr">
        <is>
          <t>small</t>
        </is>
      </c>
      <c r="E6539" s="18" t="inlineStr">
        <is>
          <t>distance_to_river_km</t>
        </is>
      </c>
      <c r="F6539" s="18" t="inlineStr">
        <is>
          <t>spline value</t>
        </is>
      </c>
      <c r="G6539" s="18" t="n"/>
      <c r="H6539" s="33" t="n">
        <v>17.56</v>
      </c>
      <c r="I6539" s="33" t="n"/>
      <c r="J6539" s="33" t="n"/>
      <c r="K6539" s="34" t="n">
        <v>-0.3067216422259203</v>
      </c>
      <c r="L6539" s="35">
        <f>IF(ISNUMBER(K6539),EXP(K6539),"")</f>
        <v/>
      </c>
      <c r="M6539" s="18" t="inlineStr">
        <is>
          <t>every value from 0.01 to 30 in steps of 0.01</t>
        </is>
      </c>
      <c r="N6539" s="18" t="inlineStr">
        <is>
          <t>contents|small|distance_to_river_km</t>
        </is>
      </c>
    </row>
    <row r="6540">
      <c r="B6540" s="18" t="inlineStr">
        <is>
          <t>contents|small|distance_to_river_km|17.57</t>
        </is>
      </c>
      <c r="C6540" s="18" t="inlineStr">
        <is>
          <t>contents</t>
        </is>
      </c>
      <c r="D6540" s="18" t="inlineStr">
        <is>
          <t>small</t>
        </is>
      </c>
      <c r="E6540" s="18" t="inlineStr">
        <is>
          <t>distance_to_river_km</t>
        </is>
      </c>
      <c r="F6540" s="18" t="inlineStr">
        <is>
          <t>spline value</t>
        </is>
      </c>
      <c r="G6540" s="18" t="n"/>
      <c r="H6540" s="33" t="n">
        <v>17.57</v>
      </c>
      <c r="I6540" s="33" t="n"/>
      <c r="J6540" s="33" t="n"/>
      <c r="K6540" s="34" t="n">
        <v>-0.3070243772320308</v>
      </c>
      <c r="L6540" s="35">
        <f>IF(ISNUMBER(K6540),EXP(K6540),"")</f>
        <v/>
      </c>
      <c r="M6540" s="18" t="inlineStr">
        <is>
          <t>every value from 0.01 to 30 in steps of 0.01</t>
        </is>
      </c>
      <c r="N6540" s="18" t="inlineStr">
        <is>
          <t>contents|small|distance_to_river_km</t>
        </is>
      </c>
    </row>
    <row r="6541">
      <c r="B6541" s="18" t="inlineStr">
        <is>
          <t>contents|small|distance_to_river_km|17.58</t>
        </is>
      </c>
      <c r="C6541" s="18" t="inlineStr">
        <is>
          <t>contents</t>
        </is>
      </c>
      <c r="D6541" s="18" t="inlineStr">
        <is>
          <t>small</t>
        </is>
      </c>
      <c r="E6541" s="18" t="inlineStr">
        <is>
          <t>distance_to_river_km</t>
        </is>
      </c>
      <c r="F6541" s="18" t="inlineStr">
        <is>
          <t>spline value</t>
        </is>
      </c>
      <c r="G6541" s="18" t="n"/>
      <c r="H6541" s="33" t="n">
        <v>17.58</v>
      </c>
      <c r="I6541" s="33" t="n"/>
      <c r="J6541" s="33" t="n"/>
      <c r="K6541" s="34" t="n">
        <v>-0.3073271058548098</v>
      </c>
      <c r="L6541" s="35">
        <f>IF(ISNUMBER(K6541),EXP(K6541),"")</f>
        <v/>
      </c>
      <c r="M6541" s="18" t="inlineStr">
        <is>
          <t>every value from 0.01 to 30 in steps of 0.01</t>
        </is>
      </c>
      <c r="N6541" s="18" t="inlineStr">
        <is>
          <t>contents|small|distance_to_river_km</t>
        </is>
      </c>
    </row>
    <row r="6542">
      <c r="B6542" s="18" t="inlineStr">
        <is>
          <t>contents|small|distance_to_river_km|17.59</t>
        </is>
      </c>
      <c r="C6542" s="18" t="inlineStr">
        <is>
          <t>contents</t>
        </is>
      </c>
      <c r="D6542" s="18" t="inlineStr">
        <is>
          <t>small</t>
        </is>
      </c>
      <c r="E6542" s="18" t="inlineStr">
        <is>
          <t>distance_to_river_km</t>
        </is>
      </c>
      <c r="F6542" s="18" t="inlineStr">
        <is>
          <t>spline value</t>
        </is>
      </c>
      <c r="G6542" s="18" t="n"/>
      <c r="H6542" s="33" t="n">
        <v>17.59</v>
      </c>
      <c r="I6542" s="33" t="n"/>
      <c r="J6542" s="33" t="n"/>
      <c r="K6542" s="34" t="n">
        <v>-0.3076298278194821</v>
      </c>
      <c r="L6542" s="35">
        <f>IF(ISNUMBER(K6542),EXP(K6542),"")</f>
        <v/>
      </c>
      <c r="M6542" s="18" t="inlineStr">
        <is>
          <t>every value from 0.01 to 30 in steps of 0.01</t>
        </is>
      </c>
      <c r="N6542" s="18" t="inlineStr">
        <is>
          <t>contents|small|distance_to_river_km</t>
        </is>
      </c>
    </row>
    <row r="6543">
      <c r="B6543" s="18" t="inlineStr">
        <is>
          <t>contents|small|distance_to_river_km|17.60</t>
        </is>
      </c>
      <c r="C6543" s="18" t="inlineStr">
        <is>
          <t>contents</t>
        </is>
      </c>
      <c r="D6543" s="18" t="inlineStr">
        <is>
          <t>small</t>
        </is>
      </c>
      <c r="E6543" s="18" t="inlineStr">
        <is>
          <t>distance_to_river_km</t>
        </is>
      </c>
      <c r="F6543" s="18" t="inlineStr">
        <is>
          <t>spline value</t>
        </is>
      </c>
      <c r="G6543" s="18" t="n"/>
      <c r="H6543" s="33" t="n">
        <v>17.6</v>
      </c>
      <c r="I6543" s="33" t="n"/>
      <c r="J6543" s="33" t="n"/>
      <c r="K6543" s="34" t="n">
        <v>-0.3079325428512723</v>
      </c>
      <c r="L6543" s="35">
        <f>IF(ISNUMBER(K6543),EXP(K6543),"")</f>
        <v/>
      </c>
      <c r="M6543" s="18" t="inlineStr">
        <is>
          <t>every value from 0.01 to 30 in steps of 0.01</t>
        </is>
      </c>
      <c r="N6543" s="18" t="inlineStr">
        <is>
          <t>contents|small|distance_to_river_km</t>
        </is>
      </c>
    </row>
    <row r="6544">
      <c r="B6544" s="18" t="inlineStr">
        <is>
          <t>contents|small|distance_to_river_km|17.61</t>
        </is>
      </c>
      <c r="C6544" s="18" t="inlineStr">
        <is>
          <t>contents</t>
        </is>
      </c>
      <c r="D6544" s="18" t="inlineStr">
        <is>
          <t>small</t>
        </is>
      </c>
      <c r="E6544" s="18" t="inlineStr">
        <is>
          <t>distance_to_river_km</t>
        </is>
      </c>
      <c r="F6544" s="18" t="inlineStr">
        <is>
          <t>spline value</t>
        </is>
      </c>
      <c r="G6544" s="18" t="n"/>
      <c r="H6544" s="33" t="n">
        <v>17.61</v>
      </c>
      <c r="I6544" s="33" t="n"/>
      <c r="J6544" s="33" t="n"/>
      <c r="K6544" s="34" t="n">
        <v>-0.308235250675405</v>
      </c>
      <c r="L6544" s="35">
        <f>IF(ISNUMBER(K6544),EXP(K6544),"")</f>
        <v/>
      </c>
      <c r="M6544" s="18" t="inlineStr">
        <is>
          <t>every value from 0.01 to 30 in steps of 0.01</t>
        </is>
      </c>
      <c r="N6544" s="18" t="inlineStr">
        <is>
          <t>contents|small|distance_to_river_km</t>
        </is>
      </c>
    </row>
    <row r="6545">
      <c r="B6545" s="18" t="inlineStr">
        <is>
          <t>contents|small|distance_to_river_km|17.62</t>
        </is>
      </c>
      <c r="C6545" s="18" t="inlineStr">
        <is>
          <t>contents</t>
        </is>
      </c>
      <c r="D6545" s="18" t="inlineStr">
        <is>
          <t>small</t>
        </is>
      </c>
      <c r="E6545" s="18" t="inlineStr">
        <is>
          <t>distance_to_river_km</t>
        </is>
      </c>
      <c r="F6545" s="18" t="inlineStr">
        <is>
          <t>spline value</t>
        </is>
      </c>
      <c r="G6545" s="18" t="n"/>
      <c r="H6545" s="33" t="n">
        <v>17.62</v>
      </c>
      <c r="I6545" s="33" t="n"/>
      <c r="J6545" s="33" t="n"/>
      <c r="K6545" s="34" t="n">
        <v>-0.3085379510171054</v>
      </c>
      <c r="L6545" s="35">
        <f>IF(ISNUMBER(K6545),EXP(K6545),"")</f>
        <v/>
      </c>
      <c r="M6545" s="18" t="inlineStr">
        <is>
          <t>every value from 0.01 to 30 in steps of 0.01</t>
        </is>
      </c>
      <c r="N6545" s="18" t="inlineStr">
        <is>
          <t>contents|small|distance_to_river_km</t>
        </is>
      </c>
    </row>
    <row r="6546">
      <c r="B6546" s="18" t="inlineStr">
        <is>
          <t>contents|small|distance_to_river_km|17.63</t>
        </is>
      </c>
      <c r="C6546" s="18" t="inlineStr">
        <is>
          <t>contents</t>
        </is>
      </c>
      <c r="D6546" s="18" t="inlineStr">
        <is>
          <t>small</t>
        </is>
      </c>
      <c r="E6546" s="18" t="inlineStr">
        <is>
          <t>distance_to_river_km</t>
        </is>
      </c>
      <c r="F6546" s="18" t="inlineStr">
        <is>
          <t>spline value</t>
        </is>
      </c>
      <c r="G6546" s="18" t="n"/>
      <c r="H6546" s="33" t="n">
        <v>17.63</v>
      </c>
      <c r="I6546" s="33" t="n"/>
      <c r="J6546" s="33" t="n"/>
      <c r="K6546" s="34" t="n">
        <v>-0.3088406436015976</v>
      </c>
      <c r="L6546" s="35">
        <f>IF(ISNUMBER(K6546),EXP(K6546),"")</f>
        <v/>
      </c>
      <c r="M6546" s="18" t="inlineStr">
        <is>
          <t>every value from 0.01 to 30 in steps of 0.01</t>
        </is>
      </c>
      <c r="N6546" s="18" t="inlineStr">
        <is>
          <t>contents|small|distance_to_river_km</t>
        </is>
      </c>
    </row>
    <row r="6547">
      <c r="B6547" s="18" t="inlineStr">
        <is>
          <t>contents|small|distance_to_river_km|17.64</t>
        </is>
      </c>
      <c r="C6547" s="18" t="inlineStr">
        <is>
          <t>contents</t>
        </is>
      </c>
      <c r="D6547" s="18" t="inlineStr">
        <is>
          <t>small</t>
        </is>
      </c>
      <c r="E6547" s="18" t="inlineStr">
        <is>
          <t>distance_to_river_km</t>
        </is>
      </c>
      <c r="F6547" s="18" t="inlineStr">
        <is>
          <t>spline value</t>
        </is>
      </c>
      <c r="G6547" s="18" t="n"/>
      <c r="H6547" s="33" t="n">
        <v>17.64</v>
      </c>
      <c r="I6547" s="33" t="n"/>
      <c r="J6547" s="33" t="n"/>
      <c r="K6547" s="34" t="n">
        <v>-0.3091433281541068</v>
      </c>
      <c r="L6547" s="35">
        <f>IF(ISNUMBER(K6547),EXP(K6547),"")</f>
        <v/>
      </c>
      <c r="M6547" s="18" t="inlineStr">
        <is>
          <t>every value from 0.01 to 30 in steps of 0.01</t>
        </is>
      </c>
      <c r="N6547" s="18" t="inlineStr">
        <is>
          <t>contents|small|distance_to_river_km</t>
        </is>
      </c>
    </row>
    <row r="6548">
      <c r="B6548" s="18" t="inlineStr">
        <is>
          <t>contents|small|distance_to_river_km|17.65</t>
        </is>
      </c>
      <c r="C6548" s="18" t="inlineStr">
        <is>
          <t>contents</t>
        </is>
      </c>
      <c r="D6548" s="18" t="inlineStr">
        <is>
          <t>small</t>
        </is>
      </c>
      <c r="E6548" s="18" t="inlineStr">
        <is>
          <t>distance_to_river_km</t>
        </is>
      </c>
      <c r="F6548" s="18" t="inlineStr">
        <is>
          <t>spline value</t>
        </is>
      </c>
      <c r="G6548" s="18" t="n"/>
      <c r="H6548" s="33" t="n">
        <v>17.65</v>
      </c>
      <c r="I6548" s="33" t="n"/>
      <c r="J6548" s="33" t="n"/>
      <c r="K6548" s="34" t="n">
        <v>-0.3094460043998576</v>
      </c>
      <c r="L6548" s="35">
        <f>IF(ISNUMBER(K6548),EXP(K6548),"")</f>
        <v/>
      </c>
      <c r="M6548" s="18" t="inlineStr">
        <is>
          <t>every value from 0.01 to 30 in steps of 0.01</t>
        </is>
      </c>
      <c r="N6548" s="18" t="inlineStr">
        <is>
          <t>contents|small|distance_to_river_km</t>
        </is>
      </c>
    </row>
    <row r="6549">
      <c r="B6549" s="18" t="inlineStr">
        <is>
          <t>contents|small|distance_to_river_km|17.66</t>
        </is>
      </c>
      <c r="C6549" s="18" t="inlineStr">
        <is>
          <t>contents</t>
        </is>
      </c>
      <c r="D6549" s="18" t="inlineStr">
        <is>
          <t>small</t>
        </is>
      </c>
      <c r="E6549" s="18" t="inlineStr">
        <is>
          <t>distance_to_river_km</t>
        </is>
      </c>
      <c r="F6549" s="18" t="inlineStr">
        <is>
          <t>spline value</t>
        </is>
      </c>
      <c r="G6549" s="18" t="n"/>
      <c r="H6549" s="33" t="n">
        <v>17.66</v>
      </c>
      <c r="I6549" s="33" t="n"/>
      <c r="J6549" s="33" t="n"/>
      <c r="K6549" s="34" t="n">
        <v>-0.3097486720640747</v>
      </c>
      <c r="L6549" s="35">
        <f>IF(ISNUMBER(K6549),EXP(K6549),"")</f>
        <v/>
      </c>
      <c r="M6549" s="18" t="inlineStr">
        <is>
          <t>every value from 0.01 to 30 in steps of 0.01</t>
        </is>
      </c>
      <c r="N6549" s="18" t="inlineStr">
        <is>
          <t>contents|small|distance_to_river_km</t>
        </is>
      </c>
    </row>
    <row r="6550">
      <c r="B6550" s="18" t="inlineStr">
        <is>
          <t>contents|small|distance_to_river_km|17.67</t>
        </is>
      </c>
      <c r="C6550" s="18" t="inlineStr">
        <is>
          <t>contents</t>
        </is>
      </c>
      <c r="D6550" s="18" t="inlineStr">
        <is>
          <t>small</t>
        </is>
      </c>
      <c r="E6550" s="18" t="inlineStr">
        <is>
          <t>distance_to_river_km</t>
        </is>
      </c>
      <c r="F6550" s="18" t="inlineStr">
        <is>
          <t>spline value</t>
        </is>
      </c>
      <c r="G6550" s="18" t="n"/>
      <c r="H6550" s="33" t="n">
        <v>17.67</v>
      </c>
      <c r="I6550" s="33" t="n"/>
      <c r="J6550" s="33" t="n"/>
      <c r="K6550" s="34" t="n">
        <v>-0.3100513308719829</v>
      </c>
      <c r="L6550" s="35">
        <f>IF(ISNUMBER(K6550),EXP(K6550),"")</f>
        <v/>
      </c>
      <c r="M6550" s="18" t="inlineStr">
        <is>
          <t>every value from 0.01 to 30 in steps of 0.01</t>
        </is>
      </c>
      <c r="N6550" s="18" t="inlineStr">
        <is>
          <t>contents|small|distance_to_river_km</t>
        </is>
      </c>
    </row>
    <row r="6551">
      <c r="B6551" s="18" t="inlineStr">
        <is>
          <t>contents|small|distance_to_river_km|17.68</t>
        </is>
      </c>
      <c r="C6551" s="18" t="inlineStr">
        <is>
          <t>contents</t>
        </is>
      </c>
      <c r="D6551" s="18" t="inlineStr">
        <is>
          <t>small</t>
        </is>
      </c>
      <c r="E6551" s="18" t="inlineStr">
        <is>
          <t>distance_to_river_km</t>
        </is>
      </c>
      <c r="F6551" s="18" t="inlineStr">
        <is>
          <t>spline value</t>
        </is>
      </c>
      <c r="G6551" s="18" t="n"/>
      <c r="H6551" s="33" t="n">
        <v>17.68</v>
      </c>
      <c r="I6551" s="33" t="n"/>
      <c r="J6551" s="33" t="n"/>
      <c r="K6551" s="34" t="n">
        <v>-0.3103539805488069</v>
      </c>
      <c r="L6551" s="35">
        <f>IF(ISNUMBER(K6551),EXP(K6551),"")</f>
        <v/>
      </c>
      <c r="M6551" s="18" t="inlineStr">
        <is>
          <t>every value from 0.01 to 30 in steps of 0.01</t>
        </is>
      </c>
      <c r="N6551" s="18" t="inlineStr">
        <is>
          <t>contents|small|distance_to_river_km</t>
        </is>
      </c>
    </row>
    <row r="6552">
      <c r="B6552" s="18" t="inlineStr">
        <is>
          <t>contents|small|distance_to_river_km|17.69</t>
        </is>
      </c>
      <c r="C6552" s="18" t="inlineStr">
        <is>
          <t>contents</t>
        </is>
      </c>
      <c r="D6552" s="18" t="inlineStr">
        <is>
          <t>small</t>
        </is>
      </c>
      <c r="E6552" s="18" t="inlineStr">
        <is>
          <t>distance_to_river_km</t>
        </is>
      </c>
      <c r="F6552" s="18" t="inlineStr">
        <is>
          <t>spline value</t>
        </is>
      </c>
      <c r="G6552" s="18" t="n"/>
      <c r="H6552" s="33" t="n">
        <v>17.69</v>
      </c>
      <c r="I6552" s="33" t="n"/>
      <c r="J6552" s="33" t="n"/>
      <c r="K6552" s="34" t="n">
        <v>-0.3106566208197714</v>
      </c>
      <c r="L6552" s="35">
        <f>IF(ISNUMBER(K6552),EXP(K6552),"")</f>
        <v/>
      </c>
      <c r="M6552" s="18" t="inlineStr">
        <is>
          <t>every value from 0.01 to 30 in steps of 0.01</t>
        </is>
      </c>
      <c r="N6552" s="18" t="inlineStr">
        <is>
          <t>contents|small|distance_to_river_km</t>
        </is>
      </c>
    </row>
    <row r="6553">
      <c r="B6553" s="18" t="inlineStr">
        <is>
          <t>contents|small|distance_to_river_km|17.70</t>
        </is>
      </c>
      <c r="C6553" s="18" t="inlineStr">
        <is>
          <t>contents</t>
        </is>
      </c>
      <c r="D6553" s="18" t="inlineStr">
        <is>
          <t>small</t>
        </is>
      </c>
      <c r="E6553" s="18" t="inlineStr">
        <is>
          <t>distance_to_river_km</t>
        </is>
      </c>
      <c r="F6553" s="18" t="inlineStr">
        <is>
          <t>spline value</t>
        </is>
      </c>
      <c r="G6553" s="18" t="n"/>
      <c r="H6553" s="33" t="n">
        <v>17.7</v>
      </c>
      <c r="I6553" s="33" t="n"/>
      <c r="J6553" s="33" t="n"/>
      <c r="K6553" s="34" t="n">
        <v>-0.310959251410101</v>
      </c>
      <c r="L6553" s="35">
        <f>IF(ISNUMBER(K6553),EXP(K6553),"")</f>
        <v/>
      </c>
      <c r="M6553" s="18" t="inlineStr">
        <is>
          <t>every value from 0.01 to 30 in steps of 0.01</t>
        </is>
      </c>
      <c r="N6553" s="18" t="inlineStr">
        <is>
          <t>contents|small|distance_to_river_km</t>
        </is>
      </c>
    </row>
    <row r="6554">
      <c r="B6554" s="18" t="inlineStr">
        <is>
          <t>contents|small|distance_to_river_km|17.71</t>
        </is>
      </c>
      <c r="C6554" s="18" t="inlineStr">
        <is>
          <t>contents</t>
        </is>
      </c>
      <c r="D6554" s="18" t="inlineStr">
        <is>
          <t>small</t>
        </is>
      </c>
      <c r="E6554" s="18" t="inlineStr">
        <is>
          <t>distance_to_river_km</t>
        </is>
      </c>
      <c r="F6554" s="18" t="inlineStr">
        <is>
          <t>spline value</t>
        </is>
      </c>
      <c r="G6554" s="18" t="n"/>
      <c r="H6554" s="33" t="n">
        <v>17.71</v>
      </c>
      <c r="I6554" s="33" t="n"/>
      <c r="J6554" s="33" t="n"/>
      <c r="K6554" s="34" t="n">
        <v>-0.3112618720450208</v>
      </c>
      <c r="L6554" s="35">
        <f>IF(ISNUMBER(K6554),EXP(K6554),"")</f>
        <v/>
      </c>
      <c r="M6554" s="18" t="inlineStr">
        <is>
          <t>every value from 0.01 to 30 in steps of 0.01</t>
        </is>
      </c>
      <c r="N6554" s="18" t="inlineStr">
        <is>
          <t>contents|small|distance_to_river_km</t>
        </is>
      </c>
    </row>
    <row r="6555">
      <c r="B6555" s="18" t="inlineStr">
        <is>
          <t>contents|small|distance_to_river_km|17.72</t>
        </is>
      </c>
      <c r="C6555" s="18" t="inlineStr">
        <is>
          <t>contents</t>
        </is>
      </c>
      <c r="D6555" s="18" t="inlineStr">
        <is>
          <t>small</t>
        </is>
      </c>
      <c r="E6555" s="18" t="inlineStr">
        <is>
          <t>distance_to_river_km</t>
        </is>
      </c>
      <c r="F6555" s="18" t="inlineStr">
        <is>
          <t>spline value</t>
        </is>
      </c>
      <c r="G6555" s="18" t="n"/>
      <c r="H6555" s="33" t="n">
        <v>17.72</v>
      </c>
      <c r="I6555" s="33" t="n"/>
      <c r="J6555" s="33" t="n"/>
      <c r="K6555" s="34" t="n">
        <v>-0.3115644824497551</v>
      </c>
      <c r="L6555" s="35">
        <f>IF(ISNUMBER(K6555),EXP(K6555),"")</f>
        <v/>
      </c>
      <c r="M6555" s="18" t="inlineStr">
        <is>
          <t>every value from 0.01 to 30 in steps of 0.01</t>
        </is>
      </c>
      <c r="N6555" s="18" t="inlineStr">
        <is>
          <t>contents|small|distance_to_river_km</t>
        </is>
      </c>
    </row>
    <row r="6556">
      <c r="B6556" s="18" t="inlineStr">
        <is>
          <t>contents|small|distance_to_river_km|17.73</t>
        </is>
      </c>
      <c r="C6556" s="18" t="inlineStr">
        <is>
          <t>contents</t>
        </is>
      </c>
      <c r="D6556" s="18" t="inlineStr">
        <is>
          <t>small</t>
        </is>
      </c>
      <c r="E6556" s="18" t="inlineStr">
        <is>
          <t>distance_to_river_km</t>
        </is>
      </c>
      <c r="F6556" s="18" t="inlineStr">
        <is>
          <t>spline value</t>
        </is>
      </c>
      <c r="G6556" s="18" t="n"/>
      <c r="H6556" s="33" t="n">
        <v>17.73</v>
      </c>
      <c r="I6556" s="33" t="n"/>
      <c r="J6556" s="33" t="n"/>
      <c r="K6556" s="34" t="n">
        <v>-0.3118670823495291</v>
      </c>
      <c r="L6556" s="35">
        <f>IF(ISNUMBER(K6556),EXP(K6556),"")</f>
        <v/>
      </c>
      <c r="M6556" s="18" t="inlineStr">
        <is>
          <t>every value from 0.01 to 30 in steps of 0.01</t>
        </is>
      </c>
      <c r="N6556" s="18" t="inlineStr">
        <is>
          <t>contents|small|distance_to_river_km</t>
        </is>
      </c>
    </row>
    <row r="6557">
      <c r="B6557" s="18" t="inlineStr">
        <is>
          <t>contents|small|distance_to_river_km|17.74</t>
        </is>
      </c>
      <c r="C6557" s="18" t="inlineStr">
        <is>
          <t>contents</t>
        </is>
      </c>
      <c r="D6557" s="18" t="inlineStr">
        <is>
          <t>small</t>
        </is>
      </c>
      <c r="E6557" s="18" t="inlineStr">
        <is>
          <t>distance_to_river_km</t>
        </is>
      </c>
      <c r="F6557" s="18" t="inlineStr">
        <is>
          <t>spline value</t>
        </is>
      </c>
      <c r="G6557" s="18" t="n"/>
      <c r="H6557" s="33" t="n">
        <v>17.74</v>
      </c>
      <c r="I6557" s="33" t="n"/>
      <c r="J6557" s="33" t="n"/>
      <c r="K6557" s="34" t="n">
        <v>-0.312169671469567</v>
      </c>
      <c r="L6557" s="35">
        <f>IF(ISNUMBER(K6557),EXP(K6557),"")</f>
        <v/>
      </c>
      <c r="M6557" s="18" t="inlineStr">
        <is>
          <t>every value from 0.01 to 30 in steps of 0.01</t>
        </is>
      </c>
      <c r="N6557" s="18" t="inlineStr">
        <is>
          <t>contents|small|distance_to_river_km</t>
        </is>
      </c>
    </row>
    <row r="6558">
      <c r="B6558" s="18" t="inlineStr">
        <is>
          <t>contents|small|distance_to_river_km|17.75</t>
        </is>
      </c>
      <c r="C6558" s="18" t="inlineStr">
        <is>
          <t>contents</t>
        </is>
      </c>
      <c r="D6558" s="18" t="inlineStr">
        <is>
          <t>small</t>
        </is>
      </c>
      <c r="E6558" s="18" t="inlineStr">
        <is>
          <t>distance_to_river_km</t>
        </is>
      </c>
      <c r="F6558" s="18" t="inlineStr">
        <is>
          <t>spline value</t>
        </is>
      </c>
      <c r="G6558" s="18" t="n"/>
      <c r="H6558" s="33" t="n">
        <v>17.75</v>
      </c>
      <c r="I6558" s="33" t="n"/>
      <c r="J6558" s="33" t="n"/>
      <c r="K6558" s="34" t="n">
        <v>-0.312472249535094</v>
      </c>
      <c r="L6558" s="35">
        <f>IF(ISNUMBER(K6558),EXP(K6558),"")</f>
        <v/>
      </c>
      <c r="M6558" s="18" t="inlineStr">
        <is>
          <t>every value from 0.01 to 30 in steps of 0.01</t>
        </is>
      </c>
      <c r="N6558" s="18" t="inlineStr">
        <is>
          <t>contents|small|distance_to_river_km</t>
        </is>
      </c>
    </row>
    <row r="6559">
      <c r="B6559" s="18" t="inlineStr">
        <is>
          <t>contents|small|distance_to_river_km|17.76</t>
        </is>
      </c>
      <c r="C6559" s="18" t="inlineStr">
        <is>
          <t>contents</t>
        </is>
      </c>
      <c r="D6559" s="18" t="inlineStr">
        <is>
          <t>small</t>
        </is>
      </c>
      <c r="E6559" s="18" t="inlineStr">
        <is>
          <t>distance_to_river_km</t>
        </is>
      </c>
      <c r="F6559" s="18" t="inlineStr">
        <is>
          <t>spline value</t>
        </is>
      </c>
      <c r="G6559" s="18" t="n"/>
      <c r="H6559" s="33" t="n">
        <v>17.76</v>
      </c>
      <c r="I6559" s="33" t="n"/>
      <c r="J6559" s="33" t="n"/>
      <c r="K6559" s="34" t="n">
        <v>-0.3127748162713346</v>
      </c>
      <c r="L6559" s="35">
        <f>IF(ISNUMBER(K6559),EXP(K6559),"")</f>
        <v/>
      </c>
      <c r="M6559" s="18" t="inlineStr">
        <is>
          <t>every value from 0.01 to 30 in steps of 0.01</t>
        </is>
      </c>
      <c r="N6559" s="18" t="inlineStr">
        <is>
          <t>contents|small|distance_to_river_km</t>
        </is>
      </c>
    </row>
    <row r="6560">
      <c r="B6560" s="18" t="inlineStr">
        <is>
          <t>contents|small|distance_to_river_km|17.77</t>
        </is>
      </c>
      <c r="C6560" s="18" t="inlineStr">
        <is>
          <t>contents</t>
        </is>
      </c>
      <c r="D6560" s="18" t="inlineStr">
        <is>
          <t>small</t>
        </is>
      </c>
      <c r="E6560" s="18" t="inlineStr">
        <is>
          <t>distance_to_river_km</t>
        </is>
      </c>
      <c r="F6560" s="18" t="inlineStr">
        <is>
          <t>spline value</t>
        </is>
      </c>
      <c r="G6560" s="18" t="n"/>
      <c r="H6560" s="33" t="n">
        <v>17.77</v>
      </c>
      <c r="I6560" s="33" t="n"/>
      <c r="J6560" s="33" t="n"/>
      <c r="K6560" s="34" t="n">
        <v>-0.3130773714035135</v>
      </c>
      <c r="L6560" s="35">
        <f>IF(ISNUMBER(K6560),EXP(K6560),"")</f>
        <v/>
      </c>
      <c r="M6560" s="18" t="inlineStr">
        <is>
          <t>every value from 0.01 to 30 in steps of 0.01</t>
        </is>
      </c>
      <c r="N6560" s="18" t="inlineStr">
        <is>
          <t>contents|small|distance_to_river_km</t>
        </is>
      </c>
    </row>
    <row r="6561">
      <c r="B6561" s="18" t="inlineStr">
        <is>
          <t>contents|small|distance_to_river_km|17.78</t>
        </is>
      </c>
      <c r="C6561" s="18" t="inlineStr">
        <is>
          <t>contents</t>
        </is>
      </c>
      <c r="D6561" s="18" t="inlineStr">
        <is>
          <t>small</t>
        </is>
      </c>
      <c r="E6561" s="18" t="inlineStr">
        <is>
          <t>distance_to_river_km</t>
        </is>
      </c>
      <c r="F6561" s="18" t="inlineStr">
        <is>
          <t>spline value</t>
        </is>
      </c>
      <c r="G6561" s="18" t="n"/>
      <c r="H6561" s="33" t="n">
        <v>17.78</v>
      </c>
      <c r="I6561" s="33" t="n"/>
      <c r="J6561" s="33" t="n"/>
      <c r="K6561" s="34" t="n">
        <v>-0.3133799146568557</v>
      </c>
      <c r="L6561" s="35">
        <f>IF(ISNUMBER(K6561),EXP(K6561),"")</f>
        <v/>
      </c>
      <c r="M6561" s="18" t="inlineStr">
        <is>
          <t>every value from 0.01 to 30 in steps of 0.01</t>
        </is>
      </c>
      <c r="N6561" s="18" t="inlineStr">
        <is>
          <t>contents|small|distance_to_river_km</t>
        </is>
      </c>
    </row>
    <row r="6562">
      <c r="B6562" s="18" t="inlineStr">
        <is>
          <t>contents|small|distance_to_river_km|17.79</t>
        </is>
      </c>
      <c r="C6562" s="18" t="inlineStr">
        <is>
          <t>contents</t>
        </is>
      </c>
      <c r="D6562" s="18" t="inlineStr">
        <is>
          <t>small</t>
        </is>
      </c>
      <c r="E6562" s="18" t="inlineStr">
        <is>
          <t>distance_to_river_km</t>
        </is>
      </c>
      <c r="F6562" s="18" t="inlineStr">
        <is>
          <t>spline value</t>
        </is>
      </c>
      <c r="G6562" s="18" t="n"/>
      <c r="H6562" s="33" t="n">
        <v>17.79</v>
      </c>
      <c r="I6562" s="33" t="n"/>
      <c r="J6562" s="33" t="n"/>
      <c r="K6562" s="34" t="n">
        <v>-0.3136824457565854</v>
      </c>
      <c r="L6562" s="35">
        <f>IF(ISNUMBER(K6562),EXP(K6562),"")</f>
        <v/>
      </c>
      <c r="M6562" s="18" t="inlineStr">
        <is>
          <t>every value from 0.01 to 30 in steps of 0.01</t>
        </is>
      </c>
      <c r="N6562" s="18" t="inlineStr">
        <is>
          <t>contents|small|distance_to_river_km</t>
        </is>
      </c>
    </row>
    <row r="6563">
      <c r="B6563" s="18" t="inlineStr">
        <is>
          <t>contents|small|distance_to_river_km|17.80</t>
        </is>
      </c>
      <c r="C6563" s="18" t="inlineStr">
        <is>
          <t>contents</t>
        </is>
      </c>
      <c r="D6563" s="18" t="inlineStr">
        <is>
          <t>small</t>
        </is>
      </c>
      <c r="E6563" s="18" t="inlineStr">
        <is>
          <t>distance_to_river_km</t>
        </is>
      </c>
      <c r="F6563" s="18" t="inlineStr">
        <is>
          <t>spline value</t>
        </is>
      </c>
      <c r="G6563" s="18" t="n"/>
      <c r="H6563" s="33" t="n">
        <v>17.8</v>
      </c>
      <c r="I6563" s="33" t="n"/>
      <c r="J6563" s="33" t="n"/>
      <c r="K6563" s="34" t="n">
        <v>-0.3139849644279279</v>
      </c>
      <c r="L6563" s="35">
        <f>IF(ISNUMBER(K6563),EXP(K6563),"")</f>
        <v/>
      </c>
      <c r="M6563" s="18" t="inlineStr">
        <is>
          <t>every value from 0.01 to 30 in steps of 0.01</t>
        </is>
      </c>
      <c r="N6563" s="18" t="inlineStr">
        <is>
          <t>contents|small|distance_to_river_km</t>
        </is>
      </c>
    </row>
    <row r="6564">
      <c r="B6564" s="18" t="inlineStr">
        <is>
          <t>contents|small|distance_to_river_km|17.81</t>
        </is>
      </c>
      <c r="C6564" s="18" t="inlineStr">
        <is>
          <t>contents</t>
        </is>
      </c>
      <c r="D6564" s="18" t="inlineStr">
        <is>
          <t>small</t>
        </is>
      </c>
      <c r="E6564" s="18" t="inlineStr">
        <is>
          <t>distance_to_river_km</t>
        </is>
      </c>
      <c r="F6564" s="18" t="inlineStr">
        <is>
          <t>spline value</t>
        </is>
      </c>
      <c r="G6564" s="18" t="n"/>
      <c r="H6564" s="33" t="n">
        <v>17.81</v>
      </c>
      <c r="I6564" s="33" t="n"/>
      <c r="J6564" s="33" t="n"/>
      <c r="K6564" s="34" t="n">
        <v>-0.3142874703961077</v>
      </c>
      <c r="L6564" s="35">
        <f>IF(ISNUMBER(K6564),EXP(K6564),"")</f>
        <v/>
      </c>
      <c r="M6564" s="18" t="inlineStr">
        <is>
          <t>every value from 0.01 to 30 in steps of 0.01</t>
        </is>
      </c>
      <c r="N6564" s="18" t="inlineStr">
        <is>
          <t>contents|small|distance_to_river_km</t>
        </is>
      </c>
    </row>
    <row r="6565">
      <c r="B6565" s="18" t="inlineStr">
        <is>
          <t>contents|small|distance_to_river_km|17.82</t>
        </is>
      </c>
      <c r="C6565" s="18" t="inlineStr">
        <is>
          <t>contents</t>
        </is>
      </c>
      <c r="D6565" s="18" t="inlineStr">
        <is>
          <t>small</t>
        </is>
      </c>
      <c r="E6565" s="18" t="inlineStr">
        <is>
          <t>distance_to_river_km</t>
        </is>
      </c>
      <c r="F6565" s="18" t="inlineStr">
        <is>
          <t>spline value</t>
        </is>
      </c>
      <c r="G6565" s="18" t="n"/>
      <c r="H6565" s="33" t="n">
        <v>17.82</v>
      </c>
      <c r="I6565" s="33" t="n"/>
      <c r="J6565" s="33" t="n"/>
      <c r="K6565" s="34" t="n">
        <v>-0.3145899633863495</v>
      </c>
      <c r="L6565" s="35">
        <f>IF(ISNUMBER(K6565),EXP(K6565),"")</f>
        <v/>
      </c>
      <c r="M6565" s="18" t="inlineStr">
        <is>
          <t>every value from 0.01 to 30 in steps of 0.01</t>
        </is>
      </c>
      <c r="N6565" s="18" t="inlineStr">
        <is>
          <t>contents|small|distance_to_river_km</t>
        </is>
      </c>
    </row>
    <row r="6566">
      <c r="B6566" s="18" t="inlineStr">
        <is>
          <t>contents|small|distance_to_river_km|17.83</t>
        </is>
      </c>
      <c r="C6566" s="18" t="inlineStr">
        <is>
          <t>contents</t>
        </is>
      </c>
      <c r="D6566" s="18" t="inlineStr">
        <is>
          <t>small</t>
        </is>
      </c>
      <c r="E6566" s="18" t="inlineStr">
        <is>
          <t>distance_to_river_km</t>
        </is>
      </c>
      <c r="F6566" s="18" t="inlineStr">
        <is>
          <t>spline value</t>
        </is>
      </c>
      <c r="G6566" s="18" t="n"/>
      <c r="H6566" s="33" t="n">
        <v>17.83</v>
      </c>
      <c r="I6566" s="33" t="n"/>
      <c r="J6566" s="33" t="n"/>
      <c r="K6566" s="34" t="n">
        <v>-0.3148924431238779</v>
      </c>
      <c r="L6566" s="35">
        <f>IF(ISNUMBER(K6566),EXP(K6566),"")</f>
        <v/>
      </c>
      <c r="M6566" s="18" t="inlineStr">
        <is>
          <t>every value from 0.01 to 30 in steps of 0.01</t>
        </is>
      </c>
      <c r="N6566" s="18" t="inlineStr">
        <is>
          <t>contents|small|distance_to_river_km</t>
        </is>
      </c>
    </row>
    <row r="6567">
      <c r="B6567" s="18" t="inlineStr">
        <is>
          <t>contents|small|distance_to_river_km|17.84</t>
        </is>
      </c>
      <c r="C6567" s="18" t="inlineStr">
        <is>
          <t>contents</t>
        </is>
      </c>
      <c r="D6567" s="18" t="inlineStr">
        <is>
          <t>small</t>
        </is>
      </c>
      <c r="E6567" s="18" t="inlineStr">
        <is>
          <t>distance_to_river_km</t>
        </is>
      </c>
      <c r="F6567" s="18" t="inlineStr">
        <is>
          <t>spline value</t>
        </is>
      </c>
      <c r="G6567" s="18" t="n"/>
      <c r="H6567" s="33" t="n">
        <v>17.84</v>
      </c>
      <c r="I6567" s="33" t="n"/>
      <c r="J6567" s="33" t="n"/>
      <c r="K6567" s="34" t="n">
        <v>-0.3151949093339181</v>
      </c>
      <c r="L6567" s="35">
        <f>IF(ISNUMBER(K6567),EXP(K6567),"")</f>
        <v/>
      </c>
      <c r="M6567" s="18" t="inlineStr">
        <is>
          <t>every value from 0.01 to 30 in steps of 0.01</t>
        </is>
      </c>
      <c r="N6567" s="18" t="inlineStr">
        <is>
          <t>contents|small|distance_to_river_km</t>
        </is>
      </c>
    </row>
    <row r="6568">
      <c r="B6568" s="18" t="inlineStr">
        <is>
          <t>contents|small|distance_to_river_km|17.85</t>
        </is>
      </c>
      <c r="C6568" s="18" t="inlineStr">
        <is>
          <t>contents</t>
        </is>
      </c>
      <c r="D6568" s="18" t="inlineStr">
        <is>
          <t>small</t>
        </is>
      </c>
      <c r="E6568" s="18" t="inlineStr">
        <is>
          <t>distance_to_river_km</t>
        </is>
      </c>
      <c r="F6568" s="18" t="inlineStr">
        <is>
          <t>spline value</t>
        </is>
      </c>
      <c r="G6568" s="18" t="n"/>
      <c r="H6568" s="33" t="n">
        <v>17.85</v>
      </c>
      <c r="I6568" s="33" t="n"/>
      <c r="J6568" s="33" t="n"/>
      <c r="K6568" s="34" t="n">
        <v>-0.3154973617416944</v>
      </c>
      <c r="L6568" s="35">
        <f>IF(ISNUMBER(K6568),EXP(K6568),"")</f>
        <v/>
      </c>
      <c r="M6568" s="18" t="inlineStr">
        <is>
          <t>every value from 0.01 to 30 in steps of 0.01</t>
        </is>
      </c>
      <c r="N6568" s="18" t="inlineStr">
        <is>
          <t>contents|small|distance_to_river_km</t>
        </is>
      </c>
    </row>
    <row r="6569">
      <c r="B6569" s="18" t="inlineStr">
        <is>
          <t>contents|small|distance_to_river_km|17.86</t>
        </is>
      </c>
      <c r="C6569" s="18" t="inlineStr">
        <is>
          <t>contents</t>
        </is>
      </c>
      <c r="D6569" s="18" t="inlineStr">
        <is>
          <t>small</t>
        </is>
      </c>
      <c r="E6569" s="18" t="inlineStr">
        <is>
          <t>distance_to_river_km</t>
        </is>
      </c>
      <c r="F6569" s="18" t="inlineStr">
        <is>
          <t>spline value</t>
        </is>
      </c>
      <c r="G6569" s="18" t="n"/>
      <c r="H6569" s="33" t="n">
        <v>17.86</v>
      </c>
      <c r="I6569" s="33" t="n"/>
      <c r="J6569" s="33" t="n"/>
      <c r="K6569" s="34" t="n">
        <v>-0.3157998000724315</v>
      </c>
      <c r="L6569" s="35">
        <f>IF(ISNUMBER(K6569),EXP(K6569),"")</f>
        <v/>
      </c>
      <c r="M6569" s="18" t="inlineStr">
        <is>
          <t>every value from 0.01 to 30 in steps of 0.01</t>
        </is>
      </c>
      <c r="N6569" s="18" t="inlineStr">
        <is>
          <t>contents|small|distance_to_river_km</t>
        </is>
      </c>
    </row>
    <row r="6570">
      <c r="B6570" s="18" t="inlineStr">
        <is>
          <t>contents|small|distance_to_river_km|17.87</t>
        </is>
      </c>
      <c r="C6570" s="18" t="inlineStr">
        <is>
          <t>contents</t>
        </is>
      </c>
      <c r="D6570" s="18" t="inlineStr">
        <is>
          <t>small</t>
        </is>
      </c>
      <c r="E6570" s="18" t="inlineStr">
        <is>
          <t>distance_to_river_km</t>
        </is>
      </c>
      <c r="F6570" s="18" t="inlineStr">
        <is>
          <t>spline value</t>
        </is>
      </c>
      <c r="G6570" s="18" t="n"/>
      <c r="H6570" s="33" t="n">
        <v>17.87</v>
      </c>
      <c r="I6570" s="33" t="n"/>
      <c r="J6570" s="33" t="n"/>
      <c r="K6570" s="34" t="n">
        <v>-0.3161022240513545</v>
      </c>
      <c r="L6570" s="35">
        <f>IF(ISNUMBER(K6570),EXP(K6570),"")</f>
        <v/>
      </c>
      <c r="M6570" s="18" t="inlineStr">
        <is>
          <t>every value from 0.01 to 30 in steps of 0.01</t>
        </is>
      </c>
      <c r="N6570" s="18" t="inlineStr">
        <is>
          <t>contents|small|distance_to_river_km</t>
        </is>
      </c>
    </row>
    <row r="6571">
      <c r="B6571" s="18" t="inlineStr">
        <is>
          <t>contents|small|distance_to_river_km|17.88</t>
        </is>
      </c>
      <c r="C6571" s="18" t="inlineStr">
        <is>
          <t>contents</t>
        </is>
      </c>
      <c r="D6571" s="18" t="inlineStr">
        <is>
          <t>small</t>
        </is>
      </c>
      <c r="E6571" s="18" t="inlineStr">
        <is>
          <t>distance_to_river_km</t>
        </is>
      </c>
      <c r="F6571" s="18" t="inlineStr">
        <is>
          <t>spline value</t>
        </is>
      </c>
      <c r="G6571" s="18" t="n"/>
      <c r="H6571" s="33" t="n">
        <v>17.88</v>
      </c>
      <c r="I6571" s="33" t="n"/>
      <c r="J6571" s="33" t="n"/>
      <c r="K6571" s="34" t="n">
        <v>-0.3164046334036877</v>
      </c>
      <c r="L6571" s="35">
        <f>IF(ISNUMBER(K6571),EXP(K6571),"")</f>
        <v/>
      </c>
      <c r="M6571" s="18" t="inlineStr">
        <is>
          <t>every value from 0.01 to 30 in steps of 0.01</t>
        </is>
      </c>
      <c r="N6571" s="18" t="inlineStr">
        <is>
          <t>contents|small|distance_to_river_km</t>
        </is>
      </c>
    </row>
    <row r="6572">
      <c r="B6572" s="18" t="inlineStr">
        <is>
          <t>contents|small|distance_to_river_km|17.89</t>
        </is>
      </c>
      <c r="C6572" s="18" t="inlineStr">
        <is>
          <t>contents</t>
        </is>
      </c>
      <c r="D6572" s="18" t="inlineStr">
        <is>
          <t>small</t>
        </is>
      </c>
      <c r="E6572" s="18" t="inlineStr">
        <is>
          <t>distance_to_river_km</t>
        </is>
      </c>
      <c r="F6572" s="18" t="inlineStr">
        <is>
          <t>spline value</t>
        </is>
      </c>
      <c r="G6572" s="18" t="n"/>
      <c r="H6572" s="33" t="n">
        <v>17.89</v>
      </c>
      <c r="I6572" s="33" t="n"/>
      <c r="J6572" s="33" t="n"/>
      <c r="K6572" s="34" t="n">
        <v>-0.3167070278546562</v>
      </c>
      <c r="L6572" s="35">
        <f>IF(ISNUMBER(K6572),EXP(K6572),"")</f>
        <v/>
      </c>
      <c r="M6572" s="18" t="inlineStr">
        <is>
          <t>every value from 0.01 to 30 in steps of 0.01</t>
        </is>
      </c>
      <c r="N6572" s="18" t="inlineStr">
        <is>
          <t>contents|small|distance_to_river_km</t>
        </is>
      </c>
    </row>
    <row r="6573">
      <c r="B6573" s="18" t="inlineStr">
        <is>
          <t>contents|small|distance_to_river_km|17.90</t>
        </is>
      </c>
      <c r="C6573" s="18" t="inlineStr">
        <is>
          <t>contents</t>
        </is>
      </c>
      <c r="D6573" s="18" t="inlineStr">
        <is>
          <t>small</t>
        </is>
      </c>
      <c r="E6573" s="18" t="inlineStr">
        <is>
          <t>distance_to_river_km</t>
        </is>
      </c>
      <c r="F6573" s="18" t="inlineStr">
        <is>
          <t>spline value</t>
        </is>
      </c>
      <c r="G6573" s="18" t="n"/>
      <c r="H6573" s="33" t="n">
        <v>17.9</v>
      </c>
      <c r="I6573" s="33" t="n"/>
      <c r="J6573" s="33" t="n"/>
      <c r="K6573" s="34" t="n">
        <v>-0.3170094071294846</v>
      </c>
      <c r="L6573" s="35">
        <f>IF(ISNUMBER(K6573),EXP(K6573),"")</f>
        <v/>
      </c>
      <c r="M6573" s="18" t="inlineStr">
        <is>
          <t>every value from 0.01 to 30 in steps of 0.01</t>
        </is>
      </c>
      <c r="N6573" s="18" t="inlineStr">
        <is>
          <t>contents|small|distance_to_river_km</t>
        </is>
      </c>
    </row>
    <row r="6574">
      <c r="B6574" s="18" t="inlineStr">
        <is>
          <t>contents|small|distance_to_river_km|17.91</t>
        </is>
      </c>
      <c r="C6574" s="18" t="inlineStr">
        <is>
          <t>contents</t>
        </is>
      </c>
      <c r="D6574" s="18" t="inlineStr">
        <is>
          <t>small</t>
        </is>
      </c>
      <c r="E6574" s="18" t="inlineStr">
        <is>
          <t>distance_to_river_km</t>
        </is>
      </c>
      <c r="F6574" s="18" t="inlineStr">
        <is>
          <t>spline value</t>
        </is>
      </c>
      <c r="G6574" s="18" t="n"/>
      <c r="H6574" s="33" t="n">
        <v>17.91</v>
      </c>
      <c r="I6574" s="33" t="n"/>
      <c r="J6574" s="33" t="n"/>
      <c r="K6574" s="34" t="n">
        <v>-0.3173117709533976</v>
      </c>
      <c r="L6574" s="35">
        <f>IF(ISNUMBER(K6574),EXP(K6574),"")</f>
        <v/>
      </c>
      <c r="M6574" s="18" t="inlineStr">
        <is>
          <t>every value from 0.01 to 30 in steps of 0.01</t>
        </is>
      </c>
      <c r="N6574" s="18" t="inlineStr">
        <is>
          <t>contents|small|distance_to_river_km</t>
        </is>
      </c>
    </row>
    <row r="6575">
      <c r="B6575" s="18" t="inlineStr">
        <is>
          <t>contents|small|distance_to_river_km|17.92</t>
        </is>
      </c>
      <c r="C6575" s="18" t="inlineStr">
        <is>
          <t>contents</t>
        </is>
      </c>
      <c r="D6575" s="18" t="inlineStr">
        <is>
          <t>small</t>
        </is>
      </c>
      <c r="E6575" s="18" t="inlineStr">
        <is>
          <t>distance_to_river_km</t>
        </is>
      </c>
      <c r="F6575" s="18" t="inlineStr">
        <is>
          <t>spline value</t>
        </is>
      </c>
      <c r="G6575" s="18" t="n"/>
      <c r="H6575" s="33" t="n">
        <v>17.92</v>
      </c>
      <c r="I6575" s="33" t="n"/>
      <c r="J6575" s="33" t="n"/>
      <c r="K6575" s="34" t="n">
        <v>-0.3176141190516199</v>
      </c>
      <c r="L6575" s="35">
        <f>IF(ISNUMBER(K6575),EXP(K6575),"")</f>
        <v/>
      </c>
      <c r="M6575" s="18" t="inlineStr">
        <is>
          <t>every value from 0.01 to 30 in steps of 0.01</t>
        </is>
      </c>
      <c r="N6575" s="18" t="inlineStr">
        <is>
          <t>contents|small|distance_to_river_km</t>
        </is>
      </c>
    </row>
    <row r="6576">
      <c r="B6576" s="18" t="inlineStr">
        <is>
          <t>contents|small|distance_to_river_km|17.93</t>
        </is>
      </c>
      <c r="C6576" s="18" t="inlineStr">
        <is>
          <t>contents</t>
        </is>
      </c>
      <c r="D6576" s="18" t="inlineStr">
        <is>
          <t>small</t>
        </is>
      </c>
      <c r="E6576" s="18" t="inlineStr">
        <is>
          <t>distance_to_river_km</t>
        </is>
      </c>
      <c r="F6576" s="18" t="inlineStr">
        <is>
          <t>spline value</t>
        </is>
      </c>
      <c r="G6576" s="18" t="n"/>
      <c r="H6576" s="33" t="n">
        <v>17.93</v>
      </c>
      <c r="I6576" s="33" t="n"/>
      <c r="J6576" s="33" t="n"/>
      <c r="K6576" s="34" t="n">
        <v>-0.3179164511493763</v>
      </c>
      <c r="L6576" s="35">
        <f>IF(ISNUMBER(K6576),EXP(K6576),"")</f>
        <v/>
      </c>
      <c r="M6576" s="18" t="inlineStr">
        <is>
          <t>every value from 0.01 to 30 in steps of 0.01</t>
        </is>
      </c>
      <c r="N6576" s="18" t="inlineStr">
        <is>
          <t>contents|small|distance_to_river_km</t>
        </is>
      </c>
    </row>
    <row r="6577">
      <c r="B6577" s="18" t="inlineStr">
        <is>
          <t>contents|small|distance_to_river_km|17.94</t>
        </is>
      </c>
      <c r="C6577" s="18" t="inlineStr">
        <is>
          <t>contents</t>
        </is>
      </c>
      <c r="D6577" s="18" t="inlineStr">
        <is>
          <t>small</t>
        </is>
      </c>
      <c r="E6577" s="18" t="inlineStr">
        <is>
          <t>distance_to_river_km</t>
        </is>
      </c>
      <c r="F6577" s="18" t="inlineStr">
        <is>
          <t>spline value</t>
        </is>
      </c>
      <c r="G6577" s="18" t="n"/>
      <c r="H6577" s="33" t="n">
        <v>17.94</v>
      </c>
      <c r="I6577" s="33" t="n"/>
      <c r="J6577" s="33" t="n"/>
      <c r="K6577" s="34" t="n">
        <v>-0.3182187669718915</v>
      </c>
      <c r="L6577" s="35">
        <f>IF(ISNUMBER(K6577),EXP(K6577),"")</f>
        <v/>
      </c>
      <c r="M6577" s="18" t="inlineStr">
        <is>
          <t>every value from 0.01 to 30 in steps of 0.01</t>
        </is>
      </c>
      <c r="N6577" s="18" t="inlineStr">
        <is>
          <t>contents|small|distance_to_river_km</t>
        </is>
      </c>
    </row>
    <row r="6578">
      <c r="B6578" s="18" t="inlineStr">
        <is>
          <t>contents|small|distance_to_river_km|17.95</t>
        </is>
      </c>
      <c r="C6578" s="18" t="inlineStr">
        <is>
          <t>contents</t>
        </is>
      </c>
      <c r="D6578" s="18" t="inlineStr">
        <is>
          <t>small</t>
        </is>
      </c>
      <c r="E6578" s="18" t="inlineStr">
        <is>
          <t>distance_to_river_km</t>
        </is>
      </c>
      <c r="F6578" s="18" t="inlineStr">
        <is>
          <t>spline value</t>
        </is>
      </c>
      <c r="G6578" s="18" t="n"/>
      <c r="H6578" s="33" t="n">
        <v>17.95</v>
      </c>
      <c r="I6578" s="33" t="n"/>
      <c r="J6578" s="33" t="n"/>
      <c r="K6578" s="34" t="n">
        <v>-0.3185210662443902</v>
      </c>
      <c r="L6578" s="35">
        <f>IF(ISNUMBER(K6578),EXP(K6578),"")</f>
        <v/>
      </c>
      <c r="M6578" s="18" t="inlineStr">
        <is>
          <t>every value from 0.01 to 30 in steps of 0.01</t>
        </is>
      </c>
      <c r="N6578" s="18" t="inlineStr">
        <is>
          <t>contents|small|distance_to_river_km</t>
        </is>
      </c>
    </row>
    <row r="6579">
      <c r="B6579" s="18" t="inlineStr">
        <is>
          <t>contents|small|distance_to_river_km|17.96</t>
        </is>
      </c>
      <c r="C6579" s="18" t="inlineStr">
        <is>
          <t>contents</t>
        </is>
      </c>
      <c r="D6579" s="18" t="inlineStr">
        <is>
          <t>small</t>
        </is>
      </c>
      <c r="E6579" s="18" t="inlineStr">
        <is>
          <t>distance_to_river_km</t>
        </is>
      </c>
      <c r="F6579" s="18" t="inlineStr">
        <is>
          <t>spline value</t>
        </is>
      </c>
      <c r="G6579" s="18" t="n"/>
      <c r="H6579" s="33" t="n">
        <v>17.96</v>
      </c>
      <c r="I6579" s="33" t="n"/>
      <c r="J6579" s="33" t="n"/>
      <c r="K6579" s="34" t="n">
        <v>-0.3188233486920973</v>
      </c>
      <c r="L6579" s="35">
        <f>IF(ISNUMBER(K6579),EXP(K6579),"")</f>
        <v/>
      </c>
      <c r="M6579" s="18" t="inlineStr">
        <is>
          <t>every value from 0.01 to 30 in steps of 0.01</t>
        </is>
      </c>
      <c r="N6579" s="18" t="inlineStr">
        <is>
          <t>contents|small|distance_to_river_km</t>
        </is>
      </c>
    </row>
    <row r="6580">
      <c r="B6580" s="18" t="inlineStr">
        <is>
          <t>contents|small|distance_to_river_km|17.97</t>
        </is>
      </c>
      <c r="C6580" s="18" t="inlineStr">
        <is>
          <t>contents</t>
        </is>
      </c>
      <c r="D6580" s="18" t="inlineStr">
        <is>
          <t>small</t>
        </is>
      </c>
      <c r="E6580" s="18" t="inlineStr">
        <is>
          <t>distance_to_river_km</t>
        </is>
      </c>
      <c r="F6580" s="18" t="inlineStr">
        <is>
          <t>spline value</t>
        </is>
      </c>
      <c r="G6580" s="18" t="n"/>
      <c r="H6580" s="33" t="n">
        <v>17.97</v>
      </c>
      <c r="I6580" s="33" t="n"/>
      <c r="J6580" s="33" t="n"/>
      <c r="K6580" s="34" t="n">
        <v>-0.3191256140402373</v>
      </c>
      <c r="L6580" s="35">
        <f>IF(ISNUMBER(K6580),EXP(K6580),"")</f>
        <v/>
      </c>
      <c r="M6580" s="18" t="inlineStr">
        <is>
          <t>every value from 0.01 to 30 in steps of 0.01</t>
        </is>
      </c>
      <c r="N6580" s="18" t="inlineStr">
        <is>
          <t>contents|small|distance_to_river_km</t>
        </is>
      </c>
    </row>
    <row r="6581">
      <c r="B6581" s="18" t="inlineStr">
        <is>
          <t>contents|small|distance_to_river_km|17.98</t>
        </is>
      </c>
      <c r="C6581" s="18" t="inlineStr">
        <is>
          <t>contents</t>
        </is>
      </c>
      <c r="D6581" s="18" t="inlineStr">
        <is>
          <t>small</t>
        </is>
      </c>
      <c r="E6581" s="18" t="inlineStr">
        <is>
          <t>distance_to_river_km</t>
        </is>
      </c>
      <c r="F6581" s="18" t="inlineStr">
        <is>
          <t>spline value</t>
        </is>
      </c>
      <c r="G6581" s="18" t="n"/>
      <c r="H6581" s="33" t="n">
        <v>17.98</v>
      </c>
      <c r="I6581" s="33" t="n"/>
      <c r="J6581" s="33" t="n"/>
      <c r="K6581" s="34" t="n">
        <v>-0.3194278620140351</v>
      </c>
      <c r="L6581" s="35">
        <f>IF(ISNUMBER(K6581),EXP(K6581),"")</f>
        <v/>
      </c>
      <c r="M6581" s="18" t="inlineStr">
        <is>
          <t>every value from 0.01 to 30 in steps of 0.01</t>
        </is>
      </c>
      <c r="N6581" s="18" t="inlineStr">
        <is>
          <t>contents|small|distance_to_river_km</t>
        </is>
      </c>
    </row>
    <row r="6582">
      <c r="B6582" s="18" t="inlineStr">
        <is>
          <t>contents|small|distance_to_river_km|17.99</t>
        </is>
      </c>
      <c r="C6582" s="18" t="inlineStr">
        <is>
          <t>contents</t>
        </is>
      </c>
      <c r="D6582" s="18" t="inlineStr">
        <is>
          <t>small</t>
        </is>
      </c>
      <c r="E6582" s="18" t="inlineStr">
        <is>
          <t>distance_to_river_km</t>
        </is>
      </c>
      <c r="F6582" s="18" t="inlineStr">
        <is>
          <t>spline value</t>
        </is>
      </c>
      <c r="G6582" s="18" t="n"/>
      <c r="H6582" s="33" t="n">
        <v>17.99</v>
      </c>
      <c r="I6582" s="33" t="n"/>
      <c r="J6582" s="33" t="n"/>
      <c r="K6582" s="34" t="n">
        <v>-0.3197300923387152</v>
      </c>
      <c r="L6582" s="35">
        <f>IF(ISNUMBER(K6582),EXP(K6582),"")</f>
        <v/>
      </c>
      <c r="M6582" s="18" t="inlineStr">
        <is>
          <t>every value from 0.01 to 30 in steps of 0.01</t>
        </is>
      </c>
      <c r="N6582" s="18" t="inlineStr">
        <is>
          <t>contents|small|distance_to_river_km</t>
        </is>
      </c>
    </row>
    <row r="6583">
      <c r="B6583" s="18" t="inlineStr">
        <is>
          <t>contents|small|distance_to_river_km|18.00</t>
        </is>
      </c>
      <c r="C6583" s="18" t="inlineStr">
        <is>
          <t>contents</t>
        </is>
      </c>
      <c r="D6583" s="18" t="inlineStr">
        <is>
          <t>small</t>
        </is>
      </c>
      <c r="E6583" s="18" t="inlineStr">
        <is>
          <t>distance_to_river_km</t>
        </is>
      </c>
      <c r="F6583" s="18" t="inlineStr">
        <is>
          <t>spline value</t>
        </is>
      </c>
      <c r="G6583" s="18" t="n"/>
      <c r="H6583" s="33" t="n">
        <v>18</v>
      </c>
      <c r="I6583" s="33" t="n"/>
      <c r="J6583" s="33" t="n"/>
      <c r="K6583" s="34" t="n">
        <v>-0.3200323047395027</v>
      </c>
      <c r="L6583" s="35">
        <f>IF(ISNUMBER(K6583),EXP(K6583),"")</f>
        <v/>
      </c>
      <c r="M6583" s="18" t="inlineStr">
        <is>
          <t>every value from 0.01 to 30 in steps of 0.01</t>
        </is>
      </c>
      <c r="N6583" s="18" t="inlineStr">
        <is>
          <t>contents|small|distance_to_river_km</t>
        </is>
      </c>
    </row>
    <row r="6584">
      <c r="B6584" s="18" t="inlineStr">
        <is>
          <t>contents|small|distance_to_river_km|18.01</t>
        </is>
      </c>
      <c r="C6584" s="18" t="inlineStr">
        <is>
          <t>contents</t>
        </is>
      </c>
      <c r="D6584" s="18" t="inlineStr">
        <is>
          <t>small</t>
        </is>
      </c>
      <c r="E6584" s="18" t="inlineStr">
        <is>
          <t>distance_to_river_km</t>
        </is>
      </c>
      <c r="F6584" s="18" t="inlineStr">
        <is>
          <t>spline value</t>
        </is>
      </c>
      <c r="G6584" s="18" t="n"/>
      <c r="H6584" s="33" t="n">
        <v>18.01</v>
      </c>
      <c r="I6584" s="33" t="n"/>
      <c r="J6584" s="33" t="n"/>
      <c r="K6584" s="34" t="n">
        <v>-0.3203344989416221</v>
      </c>
      <c r="L6584" s="35">
        <f>IF(ISNUMBER(K6584),EXP(K6584),"")</f>
        <v/>
      </c>
      <c r="M6584" s="18" t="inlineStr">
        <is>
          <t>every value from 0.01 to 30 in steps of 0.01</t>
        </is>
      </c>
      <c r="N6584" s="18" t="inlineStr">
        <is>
          <t>contents|small|distance_to_river_km</t>
        </is>
      </c>
    </row>
    <row r="6585">
      <c r="B6585" s="18" t="inlineStr">
        <is>
          <t>contents|small|distance_to_river_km|18.02</t>
        </is>
      </c>
      <c r="C6585" s="18" t="inlineStr">
        <is>
          <t>contents</t>
        </is>
      </c>
      <c r="D6585" s="18" t="inlineStr">
        <is>
          <t>small</t>
        </is>
      </c>
      <c r="E6585" s="18" t="inlineStr">
        <is>
          <t>distance_to_river_km</t>
        </is>
      </c>
      <c r="F6585" s="18" t="inlineStr">
        <is>
          <t>spline value</t>
        </is>
      </c>
      <c r="G6585" s="18" t="n"/>
      <c r="H6585" s="33" t="n">
        <v>18.02</v>
      </c>
      <c r="I6585" s="33" t="n"/>
      <c r="J6585" s="33" t="n"/>
      <c r="K6585" s="34" t="n">
        <v>-0.3206366746702982</v>
      </c>
      <c r="L6585" s="35">
        <f>IF(ISNUMBER(K6585),EXP(K6585),"")</f>
        <v/>
      </c>
      <c r="M6585" s="18" t="inlineStr">
        <is>
          <t>every value from 0.01 to 30 in steps of 0.01</t>
        </is>
      </c>
      <c r="N6585" s="18" t="inlineStr">
        <is>
          <t>contents|small|distance_to_river_km</t>
        </is>
      </c>
    </row>
    <row r="6586">
      <c r="B6586" s="18" t="inlineStr">
        <is>
          <t>contents|small|distance_to_river_km|18.03</t>
        </is>
      </c>
      <c r="C6586" s="18" t="inlineStr">
        <is>
          <t>contents</t>
        </is>
      </c>
      <c r="D6586" s="18" t="inlineStr">
        <is>
          <t>small</t>
        </is>
      </c>
      <c r="E6586" s="18" t="inlineStr">
        <is>
          <t>distance_to_river_km</t>
        </is>
      </c>
      <c r="F6586" s="18" t="inlineStr">
        <is>
          <t>spline value</t>
        </is>
      </c>
      <c r="G6586" s="18" t="n"/>
      <c r="H6586" s="33" t="n">
        <v>18.03</v>
      </c>
      <c r="I6586" s="33" t="n"/>
      <c r="J6586" s="33" t="n"/>
      <c r="K6586" s="34" t="n">
        <v>-0.3209388316507556</v>
      </c>
      <c r="L6586" s="35">
        <f>IF(ISNUMBER(K6586),EXP(K6586),"")</f>
        <v/>
      </c>
      <c r="M6586" s="18" t="inlineStr">
        <is>
          <t>every value from 0.01 to 30 in steps of 0.01</t>
        </is>
      </c>
      <c r="N6586" s="18" t="inlineStr">
        <is>
          <t>contents|small|distance_to_river_km</t>
        </is>
      </c>
    </row>
    <row r="6587">
      <c r="B6587" s="18" t="inlineStr">
        <is>
          <t>contents|small|distance_to_river_km|18.04</t>
        </is>
      </c>
      <c r="C6587" s="18" t="inlineStr">
        <is>
          <t>contents</t>
        </is>
      </c>
      <c r="D6587" s="18" t="inlineStr">
        <is>
          <t>small</t>
        </is>
      </c>
      <c r="E6587" s="18" t="inlineStr">
        <is>
          <t>distance_to_river_km</t>
        </is>
      </c>
      <c r="F6587" s="18" t="inlineStr">
        <is>
          <t>spline value</t>
        </is>
      </c>
      <c r="G6587" s="18" t="n"/>
      <c r="H6587" s="33" t="n">
        <v>18.04</v>
      </c>
      <c r="I6587" s="33" t="n"/>
      <c r="J6587" s="33" t="n"/>
      <c r="K6587" s="34" t="n">
        <v>-0.3212409696082191</v>
      </c>
      <c r="L6587" s="35">
        <f>IF(ISNUMBER(K6587),EXP(K6587),"")</f>
        <v/>
      </c>
      <c r="M6587" s="18" t="inlineStr">
        <is>
          <t>every value from 0.01 to 30 in steps of 0.01</t>
        </is>
      </c>
      <c r="N6587" s="18" t="inlineStr">
        <is>
          <t>contents|small|distance_to_river_km</t>
        </is>
      </c>
    </row>
    <row r="6588">
      <c r="B6588" s="18" t="inlineStr">
        <is>
          <t>contents|small|distance_to_river_km|18.05</t>
        </is>
      </c>
      <c r="C6588" s="18" t="inlineStr">
        <is>
          <t>contents</t>
        </is>
      </c>
      <c r="D6588" s="18" t="inlineStr">
        <is>
          <t>small</t>
        </is>
      </c>
      <c r="E6588" s="18" t="inlineStr">
        <is>
          <t>distance_to_river_km</t>
        </is>
      </c>
      <c r="F6588" s="18" t="inlineStr">
        <is>
          <t>spline value</t>
        </is>
      </c>
      <c r="G6588" s="18" t="n"/>
      <c r="H6588" s="33" t="n">
        <v>18.05</v>
      </c>
      <c r="I6588" s="33" t="n"/>
      <c r="J6588" s="33" t="n"/>
      <c r="K6588" s="34" t="n">
        <v>-0.3215430882679136</v>
      </c>
      <c r="L6588" s="35">
        <f>IF(ISNUMBER(K6588),EXP(K6588),"")</f>
        <v/>
      </c>
      <c r="M6588" s="18" t="inlineStr">
        <is>
          <t>every value from 0.01 to 30 in steps of 0.01</t>
        </is>
      </c>
      <c r="N6588" s="18" t="inlineStr">
        <is>
          <t>contents|small|distance_to_river_km</t>
        </is>
      </c>
    </row>
    <row r="6589">
      <c r="B6589" s="18" t="inlineStr">
        <is>
          <t>contents|small|distance_to_river_km|18.06</t>
        </is>
      </c>
      <c r="C6589" s="18" t="inlineStr">
        <is>
          <t>contents</t>
        </is>
      </c>
      <c r="D6589" s="18" t="inlineStr">
        <is>
          <t>small</t>
        </is>
      </c>
      <c r="E6589" s="18" t="inlineStr">
        <is>
          <t>distance_to_river_km</t>
        </is>
      </c>
      <c r="F6589" s="18" t="inlineStr">
        <is>
          <t>spline value</t>
        </is>
      </c>
      <c r="G6589" s="18" t="n"/>
      <c r="H6589" s="33" t="n">
        <v>18.06</v>
      </c>
      <c r="I6589" s="33" t="n"/>
      <c r="J6589" s="33" t="n"/>
      <c r="K6589" s="34" t="n">
        <v>-0.3218451873550636</v>
      </c>
      <c r="L6589" s="35">
        <f>IF(ISNUMBER(K6589),EXP(K6589),"")</f>
        <v/>
      </c>
      <c r="M6589" s="18" t="inlineStr">
        <is>
          <t>every value from 0.01 to 30 in steps of 0.01</t>
        </is>
      </c>
      <c r="N6589" s="18" t="inlineStr">
        <is>
          <t>contents|small|distance_to_river_km</t>
        </is>
      </c>
    </row>
    <row r="6590">
      <c r="B6590" s="18" t="inlineStr">
        <is>
          <t>contents|small|distance_to_river_km|18.07</t>
        </is>
      </c>
      <c r="C6590" s="18" t="inlineStr">
        <is>
          <t>contents</t>
        </is>
      </c>
      <c r="D6590" s="18" t="inlineStr">
        <is>
          <t>small</t>
        </is>
      </c>
      <c r="E6590" s="18" t="inlineStr">
        <is>
          <t>distance_to_river_km</t>
        </is>
      </c>
      <c r="F6590" s="18" t="inlineStr">
        <is>
          <t>spline value</t>
        </is>
      </c>
      <c r="G6590" s="18" t="n"/>
      <c r="H6590" s="33" t="n">
        <v>18.07</v>
      </c>
      <c r="I6590" s="33" t="n"/>
      <c r="J6590" s="33" t="n"/>
      <c r="K6590" s="34" t="n">
        <v>-0.3221472665948939</v>
      </c>
      <c r="L6590" s="35">
        <f>IF(ISNUMBER(K6590),EXP(K6590),"")</f>
        <v/>
      </c>
      <c r="M6590" s="18" t="inlineStr">
        <is>
          <t>every value from 0.01 to 30 in steps of 0.01</t>
        </is>
      </c>
      <c r="N6590" s="18" t="inlineStr">
        <is>
          <t>contents|small|distance_to_river_km</t>
        </is>
      </c>
    </row>
    <row r="6591">
      <c r="B6591" s="18" t="inlineStr">
        <is>
          <t>contents|small|distance_to_river_km|18.08</t>
        </is>
      </c>
      <c r="C6591" s="18" t="inlineStr">
        <is>
          <t>contents</t>
        </is>
      </c>
      <c r="D6591" s="18" t="inlineStr">
        <is>
          <t>small</t>
        </is>
      </c>
      <c r="E6591" s="18" t="inlineStr">
        <is>
          <t>distance_to_river_km</t>
        </is>
      </c>
      <c r="F6591" s="18" t="inlineStr">
        <is>
          <t>spline value</t>
        </is>
      </c>
      <c r="G6591" s="18" t="n"/>
      <c r="H6591" s="33" t="n">
        <v>18.08</v>
      </c>
      <c r="I6591" s="33" t="n"/>
      <c r="J6591" s="33" t="n"/>
      <c r="K6591" s="34" t="n">
        <v>-0.3224493257126292</v>
      </c>
      <c r="L6591" s="35">
        <f>IF(ISNUMBER(K6591),EXP(K6591),"")</f>
        <v/>
      </c>
      <c r="M6591" s="18" t="inlineStr">
        <is>
          <t>every value from 0.01 to 30 in steps of 0.01</t>
        </is>
      </c>
      <c r="N6591" s="18" t="inlineStr">
        <is>
          <t>contents|small|distance_to_river_km</t>
        </is>
      </c>
    </row>
    <row r="6592">
      <c r="B6592" s="18" t="inlineStr">
        <is>
          <t>contents|small|distance_to_river_km|18.09</t>
        </is>
      </c>
      <c r="C6592" s="18" t="inlineStr">
        <is>
          <t>contents</t>
        </is>
      </c>
      <c r="D6592" s="18" t="inlineStr">
        <is>
          <t>small</t>
        </is>
      </c>
      <c r="E6592" s="18" t="inlineStr">
        <is>
          <t>distance_to_river_km</t>
        </is>
      </c>
      <c r="F6592" s="18" t="inlineStr">
        <is>
          <t>spline value</t>
        </is>
      </c>
      <c r="G6592" s="18" t="n"/>
      <c r="H6592" s="33" t="n">
        <v>18.09</v>
      </c>
      <c r="I6592" s="33" t="n"/>
      <c r="J6592" s="33" t="n"/>
      <c r="K6592" s="34" t="n">
        <v>-0.3227513644334944</v>
      </c>
      <c r="L6592" s="35">
        <f>IF(ISNUMBER(K6592),EXP(K6592),"")</f>
        <v/>
      </c>
      <c r="M6592" s="18" t="inlineStr">
        <is>
          <t>every value from 0.01 to 30 in steps of 0.01</t>
        </is>
      </c>
      <c r="N6592" s="18" t="inlineStr">
        <is>
          <t>contents|small|distance_to_river_km</t>
        </is>
      </c>
    </row>
    <row r="6593">
      <c r="B6593" s="18" t="inlineStr">
        <is>
          <t>contents|small|distance_to_river_km|18.10</t>
        </is>
      </c>
      <c r="C6593" s="18" t="inlineStr">
        <is>
          <t>contents</t>
        </is>
      </c>
      <c r="D6593" s="18" t="inlineStr">
        <is>
          <t>small</t>
        </is>
      </c>
      <c r="E6593" s="18" t="inlineStr">
        <is>
          <t>distance_to_river_km</t>
        </is>
      </c>
      <c r="F6593" s="18" t="inlineStr">
        <is>
          <t>spline value</t>
        </is>
      </c>
      <c r="G6593" s="18" t="n"/>
      <c r="H6593" s="33" t="n">
        <v>18.1</v>
      </c>
      <c r="I6593" s="33" t="n"/>
      <c r="J6593" s="33" t="n"/>
      <c r="K6593" s="34" t="n">
        <v>-0.3230533824827142</v>
      </c>
      <c r="L6593" s="35">
        <f>IF(ISNUMBER(K6593),EXP(K6593),"")</f>
        <v/>
      </c>
      <c r="M6593" s="18" t="inlineStr">
        <is>
          <t>every value from 0.01 to 30 in steps of 0.01</t>
        </is>
      </c>
      <c r="N6593" s="18" t="inlineStr">
        <is>
          <t>contents|small|distance_to_river_km</t>
        </is>
      </c>
    </row>
    <row r="6594">
      <c r="B6594" s="18" t="inlineStr">
        <is>
          <t>contents|small|distance_to_river_km|18.11</t>
        </is>
      </c>
      <c r="C6594" s="18" t="inlineStr">
        <is>
          <t>contents</t>
        </is>
      </c>
      <c r="D6594" s="18" t="inlineStr">
        <is>
          <t>small</t>
        </is>
      </c>
      <c r="E6594" s="18" t="inlineStr">
        <is>
          <t>distance_to_river_km</t>
        </is>
      </c>
      <c r="F6594" s="18" t="inlineStr">
        <is>
          <t>spline value</t>
        </is>
      </c>
      <c r="G6594" s="18" t="n"/>
      <c r="H6594" s="33" t="n">
        <v>18.11</v>
      </c>
      <c r="I6594" s="33" t="n"/>
      <c r="J6594" s="33" t="n"/>
      <c r="K6594" s="34" t="n">
        <v>-0.3233553795855131</v>
      </c>
      <c r="L6594" s="35">
        <f>IF(ISNUMBER(K6594),EXP(K6594),"")</f>
        <v/>
      </c>
      <c r="M6594" s="18" t="inlineStr">
        <is>
          <t>every value from 0.01 to 30 in steps of 0.01</t>
        </is>
      </c>
      <c r="N6594" s="18" t="inlineStr">
        <is>
          <t>contents|small|distance_to_river_km</t>
        </is>
      </c>
    </row>
    <row r="6595">
      <c r="B6595" s="18" t="inlineStr">
        <is>
          <t>contents|small|distance_to_river_km|18.12</t>
        </is>
      </c>
      <c r="C6595" s="18" t="inlineStr">
        <is>
          <t>contents</t>
        </is>
      </c>
      <c r="D6595" s="18" t="inlineStr">
        <is>
          <t>small</t>
        </is>
      </c>
      <c r="E6595" s="18" t="inlineStr">
        <is>
          <t>distance_to_river_km</t>
        </is>
      </c>
      <c r="F6595" s="18" t="inlineStr">
        <is>
          <t>spline value</t>
        </is>
      </c>
      <c r="G6595" s="18" t="n"/>
      <c r="H6595" s="33" t="n">
        <v>18.12</v>
      </c>
      <c r="I6595" s="33" t="n"/>
      <c r="J6595" s="33" t="n"/>
      <c r="K6595" s="34" t="n">
        <v>-0.323657355467116</v>
      </c>
      <c r="L6595" s="35">
        <f>IF(ISNUMBER(K6595),EXP(K6595),"")</f>
        <v/>
      </c>
      <c r="M6595" s="18" t="inlineStr">
        <is>
          <t>every value from 0.01 to 30 in steps of 0.01</t>
        </is>
      </c>
      <c r="N6595" s="18" t="inlineStr">
        <is>
          <t>contents|small|distance_to_river_km</t>
        </is>
      </c>
    </row>
    <row r="6596">
      <c r="B6596" s="18" t="inlineStr">
        <is>
          <t>contents|small|distance_to_river_km|18.13</t>
        </is>
      </c>
      <c r="C6596" s="18" t="inlineStr">
        <is>
          <t>contents</t>
        </is>
      </c>
      <c r="D6596" s="18" t="inlineStr">
        <is>
          <t>small</t>
        </is>
      </c>
      <c r="E6596" s="18" t="inlineStr">
        <is>
          <t>distance_to_river_km</t>
        </is>
      </c>
      <c r="F6596" s="18" t="inlineStr">
        <is>
          <t>spline value</t>
        </is>
      </c>
      <c r="G6596" s="18" t="n"/>
      <c r="H6596" s="33" t="n">
        <v>18.13</v>
      </c>
      <c r="I6596" s="33" t="n"/>
      <c r="J6596" s="33" t="n"/>
      <c r="K6596" s="34" t="n">
        <v>-0.3239593098527476</v>
      </c>
      <c r="L6596" s="35">
        <f>IF(ISNUMBER(K6596),EXP(K6596),"")</f>
        <v/>
      </c>
      <c r="M6596" s="18" t="inlineStr">
        <is>
          <t>every value from 0.01 to 30 in steps of 0.01</t>
        </is>
      </c>
      <c r="N6596" s="18" t="inlineStr">
        <is>
          <t>contents|small|distance_to_river_km</t>
        </is>
      </c>
    </row>
    <row r="6597">
      <c r="B6597" s="18" t="inlineStr">
        <is>
          <t>contents|small|distance_to_river_km|18.14</t>
        </is>
      </c>
      <c r="C6597" s="18" t="inlineStr">
        <is>
          <t>contents</t>
        </is>
      </c>
      <c r="D6597" s="18" t="inlineStr">
        <is>
          <t>small</t>
        </is>
      </c>
      <c r="E6597" s="18" t="inlineStr">
        <is>
          <t>distance_to_river_km</t>
        </is>
      </c>
      <c r="F6597" s="18" t="inlineStr">
        <is>
          <t>spline value</t>
        </is>
      </c>
      <c r="G6597" s="18" t="n"/>
      <c r="H6597" s="33" t="n">
        <v>18.14</v>
      </c>
      <c r="I6597" s="33" t="n"/>
      <c r="J6597" s="33" t="n"/>
      <c r="K6597" s="34" t="n">
        <v>-0.3242612424676328</v>
      </c>
      <c r="L6597" s="35">
        <f>IF(ISNUMBER(K6597),EXP(K6597),"")</f>
        <v/>
      </c>
      <c r="M6597" s="18" t="inlineStr">
        <is>
          <t>every value from 0.01 to 30 in steps of 0.01</t>
        </is>
      </c>
      <c r="N6597" s="18" t="inlineStr">
        <is>
          <t>contents|small|distance_to_river_km</t>
        </is>
      </c>
    </row>
    <row r="6598">
      <c r="B6598" s="18" t="inlineStr">
        <is>
          <t>contents|small|distance_to_river_km|18.15</t>
        </is>
      </c>
      <c r="C6598" s="18" t="inlineStr">
        <is>
          <t>contents</t>
        </is>
      </c>
      <c r="D6598" s="18" t="inlineStr">
        <is>
          <t>small</t>
        </is>
      </c>
      <c r="E6598" s="18" t="inlineStr">
        <is>
          <t>distance_to_river_km</t>
        </is>
      </c>
      <c r="F6598" s="18" t="inlineStr">
        <is>
          <t>spline value</t>
        </is>
      </c>
      <c r="G6598" s="18" t="n"/>
      <c r="H6598" s="33" t="n">
        <v>18.15</v>
      </c>
      <c r="I6598" s="33" t="n"/>
      <c r="J6598" s="33" t="n"/>
      <c r="K6598" s="34" t="n">
        <v>-0.324563153036996</v>
      </c>
      <c r="L6598" s="35">
        <f>IF(ISNUMBER(K6598),EXP(K6598),"")</f>
        <v/>
      </c>
      <c r="M6598" s="18" t="inlineStr">
        <is>
          <t>every value from 0.01 to 30 in steps of 0.01</t>
        </is>
      </c>
      <c r="N6598" s="18" t="inlineStr">
        <is>
          <t>contents|small|distance_to_river_km</t>
        </is>
      </c>
    </row>
    <row r="6599">
      <c r="B6599" s="18" t="inlineStr">
        <is>
          <t>contents|small|distance_to_river_km|18.16</t>
        </is>
      </c>
      <c r="C6599" s="18" t="inlineStr">
        <is>
          <t>contents</t>
        </is>
      </c>
      <c r="D6599" s="18" t="inlineStr">
        <is>
          <t>small</t>
        </is>
      </c>
      <c r="E6599" s="18" t="inlineStr">
        <is>
          <t>distance_to_river_km</t>
        </is>
      </c>
      <c r="F6599" s="18" t="inlineStr">
        <is>
          <t>spline value</t>
        </is>
      </c>
      <c r="G6599" s="18" t="n"/>
      <c r="H6599" s="33" t="n">
        <v>18.16</v>
      </c>
      <c r="I6599" s="33" t="n"/>
      <c r="J6599" s="33" t="n"/>
      <c r="K6599" s="34" t="n">
        <v>-0.3248650412860621</v>
      </c>
      <c r="L6599" s="35">
        <f>IF(ISNUMBER(K6599),EXP(K6599),"")</f>
        <v/>
      </c>
      <c r="M6599" s="18" t="inlineStr">
        <is>
          <t>every value from 0.01 to 30 in steps of 0.01</t>
        </is>
      </c>
      <c r="N6599" s="18" t="inlineStr">
        <is>
          <t>contents|small|distance_to_river_km</t>
        </is>
      </c>
    </row>
    <row r="6600">
      <c r="B6600" s="18" t="inlineStr">
        <is>
          <t>contents|small|distance_to_river_km|18.17</t>
        </is>
      </c>
      <c r="C6600" s="18" t="inlineStr">
        <is>
          <t>contents</t>
        </is>
      </c>
      <c r="D6600" s="18" t="inlineStr">
        <is>
          <t>small</t>
        </is>
      </c>
      <c r="E6600" s="18" t="inlineStr">
        <is>
          <t>distance_to_river_km</t>
        </is>
      </c>
      <c r="F6600" s="18" t="inlineStr">
        <is>
          <t>spline value</t>
        </is>
      </c>
      <c r="G6600" s="18" t="n"/>
      <c r="H6600" s="33" t="n">
        <v>18.17</v>
      </c>
      <c r="I6600" s="33" t="n"/>
      <c r="J6600" s="33" t="n"/>
      <c r="K6600" s="34" t="n">
        <v>-0.3251669069400561</v>
      </c>
      <c r="L6600" s="35">
        <f>IF(ISNUMBER(K6600),EXP(K6600),"")</f>
        <v/>
      </c>
      <c r="M6600" s="18" t="inlineStr">
        <is>
          <t>every value from 0.01 to 30 in steps of 0.01</t>
        </is>
      </c>
      <c r="N6600" s="18" t="inlineStr">
        <is>
          <t>contents|small|distance_to_river_km</t>
        </is>
      </c>
    </row>
    <row r="6601">
      <c r="B6601" s="18" t="inlineStr">
        <is>
          <t>contents|small|distance_to_river_km|18.18</t>
        </is>
      </c>
      <c r="C6601" s="18" t="inlineStr">
        <is>
          <t>contents</t>
        </is>
      </c>
      <c r="D6601" s="18" t="inlineStr">
        <is>
          <t>small</t>
        </is>
      </c>
      <c r="E6601" s="18" t="inlineStr">
        <is>
          <t>distance_to_river_km</t>
        </is>
      </c>
      <c r="F6601" s="18" t="inlineStr">
        <is>
          <t>spline value</t>
        </is>
      </c>
      <c r="G6601" s="18" t="n"/>
      <c r="H6601" s="33" t="n">
        <v>18.18</v>
      </c>
      <c r="I6601" s="33" t="n"/>
      <c r="J6601" s="33" t="n"/>
      <c r="K6601" s="34" t="n">
        <v>-0.3254687497242021</v>
      </c>
      <c r="L6601" s="35">
        <f>IF(ISNUMBER(K6601),EXP(K6601),"")</f>
        <v/>
      </c>
      <c r="M6601" s="18" t="inlineStr">
        <is>
          <t>every value from 0.01 to 30 in steps of 0.01</t>
        </is>
      </c>
      <c r="N6601" s="18" t="inlineStr">
        <is>
          <t>contents|small|distance_to_river_km</t>
        </is>
      </c>
    </row>
    <row r="6602">
      <c r="B6602" s="18" t="inlineStr">
        <is>
          <t>contents|small|distance_to_river_km|18.19</t>
        </is>
      </c>
      <c r="C6602" s="18" t="inlineStr">
        <is>
          <t>contents</t>
        </is>
      </c>
      <c r="D6602" s="18" t="inlineStr">
        <is>
          <t>small</t>
        </is>
      </c>
      <c r="E6602" s="18" t="inlineStr">
        <is>
          <t>distance_to_river_km</t>
        </is>
      </c>
      <c r="F6602" s="18" t="inlineStr">
        <is>
          <t>spline value</t>
        </is>
      </c>
      <c r="G6602" s="18" t="n"/>
      <c r="H6602" s="33" t="n">
        <v>18.19</v>
      </c>
      <c r="I6602" s="33" t="n"/>
      <c r="J6602" s="33" t="n"/>
      <c r="K6602" s="34" t="n">
        <v>-0.3257705693637254</v>
      </c>
      <c r="L6602" s="35">
        <f>IF(ISNUMBER(K6602),EXP(K6602),"")</f>
        <v/>
      </c>
      <c r="M6602" s="18" t="inlineStr">
        <is>
          <t>every value from 0.01 to 30 in steps of 0.01</t>
        </is>
      </c>
      <c r="N6602" s="18" t="inlineStr">
        <is>
          <t>contents|small|distance_to_river_km</t>
        </is>
      </c>
    </row>
    <row r="6603">
      <c r="B6603" s="18" t="inlineStr">
        <is>
          <t>contents|small|distance_to_river_km|18.20</t>
        </is>
      </c>
      <c r="C6603" s="18" t="inlineStr">
        <is>
          <t>contents</t>
        </is>
      </c>
      <c r="D6603" s="18" t="inlineStr">
        <is>
          <t>small</t>
        </is>
      </c>
      <c r="E6603" s="18" t="inlineStr">
        <is>
          <t>distance_to_river_km</t>
        </is>
      </c>
      <c r="F6603" s="18" t="inlineStr">
        <is>
          <t>spline value</t>
        </is>
      </c>
      <c r="G6603" s="18" t="n"/>
      <c r="H6603" s="33" t="n">
        <v>18.2</v>
      </c>
      <c r="I6603" s="33" t="n"/>
      <c r="J6603" s="33" t="n"/>
      <c r="K6603" s="34" t="n">
        <v>-0.3260723655838505</v>
      </c>
      <c r="L6603" s="35">
        <f>IF(ISNUMBER(K6603),EXP(K6603),"")</f>
        <v/>
      </c>
      <c r="M6603" s="18" t="inlineStr">
        <is>
          <t>every value from 0.01 to 30 in steps of 0.01</t>
        </is>
      </c>
      <c r="N6603" s="18" t="inlineStr">
        <is>
          <t>contents|small|distance_to_river_km</t>
        </is>
      </c>
    </row>
    <row r="6604">
      <c r="B6604" s="18" t="inlineStr">
        <is>
          <t>contents|small|distance_to_river_km|18.21</t>
        </is>
      </c>
      <c r="C6604" s="18" t="inlineStr">
        <is>
          <t>contents</t>
        </is>
      </c>
      <c r="D6604" s="18" t="inlineStr">
        <is>
          <t>small</t>
        </is>
      </c>
      <c r="E6604" s="18" t="inlineStr">
        <is>
          <t>distance_to_river_km</t>
        </is>
      </c>
      <c r="F6604" s="18" t="inlineStr">
        <is>
          <t>spline value</t>
        </is>
      </c>
      <c r="G6604" s="18" t="n"/>
      <c r="H6604" s="33" t="n">
        <v>18.21</v>
      </c>
      <c r="I6604" s="33" t="n"/>
      <c r="J6604" s="33" t="n"/>
      <c r="K6604" s="34" t="n">
        <v>-0.3263741381098023</v>
      </c>
      <c r="L6604" s="35">
        <f>IF(ISNUMBER(K6604),EXP(K6604),"")</f>
        <v/>
      </c>
      <c r="M6604" s="18" t="inlineStr">
        <is>
          <t>every value from 0.01 to 30 in steps of 0.01</t>
        </is>
      </c>
      <c r="N6604" s="18" t="inlineStr">
        <is>
          <t>contents|small|distance_to_river_km</t>
        </is>
      </c>
    </row>
    <row r="6605">
      <c r="B6605" s="18" t="inlineStr">
        <is>
          <t>contents|small|distance_to_river_km|18.22</t>
        </is>
      </c>
      <c r="C6605" s="18" t="inlineStr">
        <is>
          <t>contents</t>
        </is>
      </c>
      <c r="D6605" s="18" t="inlineStr">
        <is>
          <t>small</t>
        </is>
      </c>
      <c r="E6605" s="18" t="inlineStr">
        <is>
          <t>distance_to_river_km</t>
        </is>
      </c>
      <c r="F6605" s="18" t="inlineStr">
        <is>
          <t>spline value</t>
        </is>
      </c>
      <c r="G6605" s="18" t="n"/>
      <c r="H6605" s="33" t="n">
        <v>18.22</v>
      </c>
      <c r="I6605" s="33" t="n"/>
      <c r="J6605" s="33" t="n"/>
      <c r="K6605" s="34" t="n">
        <v>-0.3266758866668052</v>
      </c>
      <c r="L6605" s="35">
        <f>IF(ISNUMBER(K6605),EXP(K6605),"")</f>
        <v/>
      </c>
      <c r="M6605" s="18" t="inlineStr">
        <is>
          <t>every value from 0.01 to 30 in steps of 0.01</t>
        </is>
      </c>
      <c r="N6605" s="18" t="inlineStr">
        <is>
          <t>contents|small|distance_to_river_km</t>
        </is>
      </c>
    </row>
    <row r="6606">
      <c r="B6606" s="18" t="inlineStr">
        <is>
          <t>contents|small|distance_to_river_km|18.23</t>
        </is>
      </c>
      <c r="C6606" s="18" t="inlineStr">
        <is>
          <t>contents</t>
        </is>
      </c>
      <c r="D6606" s="18" t="inlineStr">
        <is>
          <t>small</t>
        </is>
      </c>
      <c r="E6606" s="18" t="inlineStr">
        <is>
          <t>distance_to_river_km</t>
        </is>
      </c>
      <c r="F6606" s="18" t="inlineStr">
        <is>
          <t>spline value</t>
        </is>
      </c>
      <c r="G6606" s="18" t="n"/>
      <c r="H6606" s="33" t="n">
        <v>18.23</v>
      </c>
      <c r="I6606" s="33" t="n"/>
      <c r="J6606" s="33" t="n"/>
      <c r="K6606" s="34" t="n">
        <v>-0.3269776109800843</v>
      </c>
      <c r="L6606" s="35">
        <f>IF(ISNUMBER(K6606),EXP(K6606),"")</f>
        <v/>
      </c>
      <c r="M6606" s="18" t="inlineStr">
        <is>
          <t>every value from 0.01 to 30 in steps of 0.01</t>
        </is>
      </c>
      <c r="N6606" s="18" t="inlineStr">
        <is>
          <t>contents|small|distance_to_river_km</t>
        </is>
      </c>
    </row>
    <row r="6607">
      <c r="B6607" s="18" t="inlineStr">
        <is>
          <t>contents|small|distance_to_river_km|18.24</t>
        </is>
      </c>
      <c r="C6607" s="18" t="inlineStr">
        <is>
          <t>contents</t>
        </is>
      </c>
      <c r="D6607" s="18" t="inlineStr">
        <is>
          <t>small</t>
        </is>
      </c>
      <c r="E6607" s="18" t="inlineStr">
        <is>
          <t>distance_to_river_km</t>
        </is>
      </c>
      <c r="F6607" s="18" t="inlineStr">
        <is>
          <t>spline value</t>
        </is>
      </c>
      <c r="G6607" s="18" t="n"/>
      <c r="H6607" s="33" t="n">
        <v>18.24</v>
      </c>
      <c r="I6607" s="33" t="n"/>
      <c r="J6607" s="33" t="n"/>
      <c r="K6607" s="34" t="n">
        <v>-0.3272793107748641</v>
      </c>
      <c r="L6607" s="35">
        <f>IF(ISNUMBER(K6607),EXP(K6607),"")</f>
        <v/>
      </c>
      <c r="M6607" s="18" t="inlineStr">
        <is>
          <t>every value from 0.01 to 30 in steps of 0.01</t>
        </is>
      </c>
      <c r="N6607" s="18" t="inlineStr">
        <is>
          <t>contents|small|distance_to_river_km</t>
        </is>
      </c>
    </row>
    <row r="6608">
      <c r="B6608" s="18" t="inlineStr">
        <is>
          <t>contents|small|distance_to_river_km|18.25</t>
        </is>
      </c>
      <c r="C6608" s="18" t="inlineStr">
        <is>
          <t>contents</t>
        </is>
      </c>
      <c r="D6608" s="18" t="inlineStr">
        <is>
          <t>small</t>
        </is>
      </c>
      <c r="E6608" s="18" t="inlineStr">
        <is>
          <t>distance_to_river_km</t>
        </is>
      </c>
      <c r="F6608" s="18" t="inlineStr">
        <is>
          <t>spline value</t>
        </is>
      </c>
      <c r="G6608" s="18" t="n"/>
      <c r="H6608" s="33" t="n">
        <v>18.25</v>
      </c>
      <c r="I6608" s="33" t="n"/>
      <c r="J6608" s="33" t="n"/>
      <c r="K6608" s="34" t="n">
        <v>-0.3275809857763693</v>
      </c>
      <c r="L6608" s="35">
        <f>IF(ISNUMBER(K6608),EXP(K6608),"")</f>
        <v/>
      </c>
      <c r="M6608" s="18" t="inlineStr">
        <is>
          <t>every value from 0.01 to 30 in steps of 0.01</t>
        </is>
      </c>
      <c r="N6608" s="18" t="inlineStr">
        <is>
          <t>contents|small|distance_to_river_km</t>
        </is>
      </c>
    </row>
    <row r="6609">
      <c r="B6609" s="18" t="inlineStr">
        <is>
          <t>contents|small|distance_to_river_km|18.26</t>
        </is>
      </c>
      <c r="C6609" s="18" t="inlineStr">
        <is>
          <t>contents</t>
        </is>
      </c>
      <c r="D6609" s="18" t="inlineStr">
        <is>
          <t>small</t>
        </is>
      </c>
      <c r="E6609" s="18" t="inlineStr">
        <is>
          <t>distance_to_river_km</t>
        </is>
      </c>
      <c r="F6609" s="18" t="inlineStr">
        <is>
          <t>spline value</t>
        </is>
      </c>
      <c r="G6609" s="18" t="n"/>
      <c r="H6609" s="33" t="n">
        <v>18.26</v>
      </c>
      <c r="I6609" s="33" t="n"/>
      <c r="J6609" s="33" t="n"/>
      <c r="K6609" s="34" t="n">
        <v>-0.3278826357098248</v>
      </c>
      <c r="L6609" s="35">
        <f>IF(ISNUMBER(K6609),EXP(K6609),"")</f>
        <v/>
      </c>
      <c r="M6609" s="18" t="inlineStr">
        <is>
          <t>every value from 0.01 to 30 in steps of 0.01</t>
        </is>
      </c>
      <c r="N6609" s="18" t="inlineStr">
        <is>
          <t>contents|small|distance_to_river_km</t>
        </is>
      </c>
    </row>
    <row r="6610">
      <c r="B6610" s="18" t="inlineStr">
        <is>
          <t>contents|small|distance_to_river_km|18.27</t>
        </is>
      </c>
      <c r="C6610" s="18" t="inlineStr">
        <is>
          <t>contents</t>
        </is>
      </c>
      <c r="D6610" s="18" t="inlineStr">
        <is>
          <t>small</t>
        </is>
      </c>
      <c r="E6610" s="18" t="inlineStr">
        <is>
          <t>distance_to_river_km</t>
        </is>
      </c>
      <c r="F6610" s="18" t="inlineStr">
        <is>
          <t>spline value</t>
        </is>
      </c>
      <c r="G6610" s="18" t="n"/>
      <c r="H6610" s="33" t="n">
        <v>18.27</v>
      </c>
      <c r="I6610" s="33" t="n"/>
      <c r="J6610" s="33" t="n"/>
      <c r="K6610" s="34" t="n">
        <v>-0.3281842603004552</v>
      </c>
      <c r="L6610" s="35">
        <f>IF(ISNUMBER(K6610),EXP(K6610),"")</f>
        <v/>
      </c>
      <c r="M6610" s="18" t="inlineStr">
        <is>
          <t>every value from 0.01 to 30 in steps of 0.01</t>
        </is>
      </c>
      <c r="N6610" s="18" t="inlineStr">
        <is>
          <t>contents|small|distance_to_river_km</t>
        </is>
      </c>
    </row>
    <row r="6611">
      <c r="B6611" s="18" t="inlineStr">
        <is>
          <t>contents|small|distance_to_river_km|18.28</t>
        </is>
      </c>
      <c r="C6611" s="18" t="inlineStr">
        <is>
          <t>contents</t>
        </is>
      </c>
      <c r="D6611" s="18" t="inlineStr">
        <is>
          <t>small</t>
        </is>
      </c>
      <c r="E6611" s="18" t="inlineStr">
        <is>
          <t>distance_to_river_km</t>
        </is>
      </c>
      <c r="F6611" s="18" t="inlineStr">
        <is>
          <t>spline value</t>
        </is>
      </c>
      <c r="G6611" s="18" t="n"/>
      <c r="H6611" s="33" t="n">
        <v>18.28</v>
      </c>
      <c r="I6611" s="33" t="n"/>
      <c r="J6611" s="33" t="n"/>
      <c r="K6611" s="34" t="n">
        <v>-0.3284858592734854</v>
      </c>
      <c r="L6611" s="35">
        <f>IF(ISNUMBER(K6611),EXP(K6611),"")</f>
        <v/>
      </c>
      <c r="M6611" s="18" t="inlineStr">
        <is>
          <t>every value from 0.01 to 30 in steps of 0.01</t>
        </is>
      </c>
      <c r="N6611" s="18" t="inlineStr">
        <is>
          <t>contents|small|distance_to_river_km</t>
        </is>
      </c>
    </row>
    <row r="6612">
      <c r="B6612" s="18" t="inlineStr">
        <is>
          <t>contents|small|distance_to_river_km|18.29</t>
        </is>
      </c>
      <c r="C6612" s="18" t="inlineStr">
        <is>
          <t>contents</t>
        </is>
      </c>
      <c r="D6612" s="18" t="inlineStr">
        <is>
          <t>small</t>
        </is>
      </c>
      <c r="E6612" s="18" t="inlineStr">
        <is>
          <t>distance_to_river_km</t>
        </is>
      </c>
      <c r="F6612" s="18" t="inlineStr">
        <is>
          <t>spline value</t>
        </is>
      </c>
      <c r="G6612" s="18" t="n"/>
      <c r="H6612" s="33" t="n">
        <v>18.29</v>
      </c>
      <c r="I6612" s="33" t="n"/>
      <c r="J6612" s="33" t="n"/>
      <c r="K6612" s="34" t="n">
        <v>-0.3287874323541399</v>
      </c>
      <c r="L6612" s="35">
        <f>IF(ISNUMBER(K6612),EXP(K6612),"")</f>
        <v/>
      </c>
      <c r="M6612" s="18" t="inlineStr">
        <is>
          <t>every value from 0.01 to 30 in steps of 0.01</t>
        </is>
      </c>
      <c r="N6612" s="18" t="inlineStr">
        <is>
          <t>contents|small|distance_to_river_km</t>
        </is>
      </c>
    </row>
    <row r="6613">
      <c r="B6613" s="18" t="inlineStr">
        <is>
          <t>contents|small|distance_to_river_km|18.30</t>
        </is>
      </c>
      <c r="C6613" s="18" t="inlineStr">
        <is>
          <t>contents</t>
        </is>
      </c>
      <c r="D6613" s="18" t="inlineStr">
        <is>
          <t>small</t>
        </is>
      </c>
      <c r="E6613" s="18" t="inlineStr">
        <is>
          <t>distance_to_river_km</t>
        </is>
      </c>
      <c r="F6613" s="18" t="inlineStr">
        <is>
          <t>spline value</t>
        </is>
      </c>
      <c r="G6613" s="18" t="n"/>
      <c r="H6613" s="33" t="n">
        <v>18.3</v>
      </c>
      <c r="I6613" s="33" t="n"/>
      <c r="J6613" s="33" t="n"/>
      <c r="K6613" s="34" t="n">
        <v>-0.3290889792676437</v>
      </c>
      <c r="L6613" s="35">
        <f>IF(ISNUMBER(K6613),EXP(K6613),"")</f>
        <v/>
      </c>
      <c r="M6613" s="18" t="inlineStr">
        <is>
          <t>every value from 0.01 to 30 in steps of 0.01</t>
        </is>
      </c>
      <c r="N6613" s="18" t="inlineStr">
        <is>
          <t>contents|small|distance_to_river_km</t>
        </is>
      </c>
    </row>
    <row r="6614">
      <c r="B6614" s="18" t="inlineStr">
        <is>
          <t>contents|small|distance_to_river_km|18.31</t>
        </is>
      </c>
      <c r="C6614" s="18" t="inlineStr">
        <is>
          <t>contents</t>
        </is>
      </c>
      <c r="D6614" s="18" t="inlineStr">
        <is>
          <t>small</t>
        </is>
      </c>
      <c r="E6614" s="18" t="inlineStr">
        <is>
          <t>distance_to_river_km</t>
        </is>
      </c>
      <c r="F6614" s="18" t="inlineStr">
        <is>
          <t>spline value</t>
        </is>
      </c>
      <c r="G6614" s="18" t="n"/>
      <c r="H6614" s="33" t="n">
        <v>18.31</v>
      </c>
      <c r="I6614" s="33" t="n"/>
      <c r="J6614" s="33" t="n"/>
      <c r="K6614" s="34" t="n">
        <v>-0.3293904997392213</v>
      </c>
      <c r="L6614" s="35">
        <f>IF(ISNUMBER(K6614),EXP(K6614),"")</f>
        <v/>
      </c>
      <c r="M6614" s="18" t="inlineStr">
        <is>
          <t>every value from 0.01 to 30 in steps of 0.01</t>
        </is>
      </c>
      <c r="N6614" s="18" t="inlineStr">
        <is>
          <t>contents|small|distance_to_river_km</t>
        </is>
      </c>
    </row>
    <row r="6615">
      <c r="B6615" s="18" t="inlineStr">
        <is>
          <t>contents|small|distance_to_river_km|18.32</t>
        </is>
      </c>
      <c r="C6615" s="18" t="inlineStr">
        <is>
          <t>contents</t>
        </is>
      </c>
      <c r="D6615" s="18" t="inlineStr">
        <is>
          <t>small</t>
        </is>
      </c>
      <c r="E6615" s="18" t="inlineStr">
        <is>
          <t>distance_to_river_km</t>
        </is>
      </c>
      <c r="F6615" s="18" t="inlineStr">
        <is>
          <t>spline value</t>
        </is>
      </c>
      <c r="G6615" s="18" t="n"/>
      <c r="H6615" s="33" t="n">
        <v>18.32</v>
      </c>
      <c r="I6615" s="33" t="n"/>
      <c r="J6615" s="33" t="n"/>
      <c r="K6615" s="34" t="n">
        <v>-0.3296919934940975</v>
      </c>
      <c r="L6615" s="35">
        <f>IF(ISNUMBER(K6615),EXP(K6615),"")</f>
        <v/>
      </c>
      <c r="M6615" s="18" t="inlineStr">
        <is>
          <t>every value from 0.01 to 30 in steps of 0.01</t>
        </is>
      </c>
      <c r="N6615" s="18" t="inlineStr">
        <is>
          <t>contents|small|distance_to_river_km</t>
        </is>
      </c>
    </row>
    <row r="6616">
      <c r="B6616" s="18" t="inlineStr">
        <is>
          <t>contents|small|distance_to_river_km|18.33</t>
        </is>
      </c>
      <c r="C6616" s="18" t="inlineStr">
        <is>
          <t>contents</t>
        </is>
      </c>
      <c r="D6616" s="18" t="inlineStr">
        <is>
          <t>small</t>
        </is>
      </c>
      <c r="E6616" s="18" t="inlineStr">
        <is>
          <t>distance_to_river_km</t>
        </is>
      </c>
      <c r="F6616" s="18" t="inlineStr">
        <is>
          <t>spline value</t>
        </is>
      </c>
      <c r="G6616" s="18" t="n"/>
      <c r="H6616" s="33" t="n">
        <v>18.33</v>
      </c>
      <c r="I6616" s="33" t="n"/>
      <c r="J6616" s="33" t="n"/>
      <c r="K6616" s="34" t="n">
        <v>-0.329993460257497</v>
      </c>
      <c r="L6616" s="35">
        <f>IF(ISNUMBER(K6616),EXP(K6616),"")</f>
        <v/>
      </c>
      <c r="M6616" s="18" t="inlineStr">
        <is>
          <t>every value from 0.01 to 30 in steps of 0.01</t>
        </is>
      </c>
      <c r="N6616" s="18" t="inlineStr">
        <is>
          <t>contents|small|distance_to_river_km</t>
        </is>
      </c>
    </row>
    <row r="6617">
      <c r="B6617" s="18" t="inlineStr">
        <is>
          <t>contents|small|distance_to_river_km|18.34</t>
        </is>
      </c>
      <c r="C6617" s="18" t="inlineStr">
        <is>
          <t>contents</t>
        </is>
      </c>
      <c r="D6617" s="18" t="inlineStr">
        <is>
          <t>small</t>
        </is>
      </c>
      <c r="E6617" s="18" t="inlineStr">
        <is>
          <t>distance_to_river_km</t>
        </is>
      </c>
      <c r="F6617" s="18" t="inlineStr">
        <is>
          <t>spline value</t>
        </is>
      </c>
      <c r="G6617" s="18" t="n"/>
      <c r="H6617" s="33" t="n">
        <v>18.34</v>
      </c>
      <c r="I6617" s="33" t="n"/>
      <c r="J6617" s="33" t="n"/>
      <c r="K6617" s="34" t="n">
        <v>-0.3302948997546447</v>
      </c>
      <c r="L6617" s="35">
        <f>IF(ISNUMBER(K6617),EXP(K6617),"")</f>
        <v/>
      </c>
      <c r="M6617" s="18" t="inlineStr">
        <is>
          <t>every value from 0.01 to 30 in steps of 0.01</t>
        </is>
      </c>
      <c r="N6617" s="18" t="inlineStr">
        <is>
          <t>contents|small|distance_to_river_km</t>
        </is>
      </c>
    </row>
    <row r="6618">
      <c r="B6618" s="18" t="inlineStr">
        <is>
          <t>contents|small|distance_to_river_km|18.35</t>
        </is>
      </c>
      <c r="C6618" s="18" t="inlineStr">
        <is>
          <t>contents</t>
        </is>
      </c>
      <c r="D6618" s="18" t="inlineStr">
        <is>
          <t>small</t>
        </is>
      </c>
      <c r="E6618" s="18" t="inlineStr">
        <is>
          <t>distance_to_river_km</t>
        </is>
      </c>
      <c r="F6618" s="18" t="inlineStr">
        <is>
          <t>spline value</t>
        </is>
      </c>
      <c r="G6618" s="18" t="n"/>
      <c r="H6618" s="33" t="n">
        <v>18.35</v>
      </c>
      <c r="I6618" s="33" t="n"/>
      <c r="J6618" s="33" t="n"/>
      <c r="K6618" s="34" t="n">
        <v>-0.3305963117107652</v>
      </c>
      <c r="L6618" s="35">
        <f>IF(ISNUMBER(K6618),EXP(K6618),"")</f>
        <v/>
      </c>
      <c r="M6618" s="18" t="inlineStr">
        <is>
          <t>every value from 0.01 to 30 in steps of 0.01</t>
        </is>
      </c>
      <c r="N6618" s="18" t="inlineStr">
        <is>
          <t>contents|small|distance_to_river_km</t>
        </is>
      </c>
    </row>
    <row r="6619">
      <c r="B6619" s="18" t="inlineStr">
        <is>
          <t>contents|small|distance_to_river_km|18.36</t>
        </is>
      </c>
      <c r="C6619" s="18" t="inlineStr">
        <is>
          <t>contents</t>
        </is>
      </c>
      <c r="D6619" s="18" t="inlineStr">
        <is>
          <t>small</t>
        </is>
      </c>
      <c r="E6619" s="18" t="inlineStr">
        <is>
          <t>distance_to_river_km</t>
        </is>
      </c>
      <c r="F6619" s="18" t="inlineStr">
        <is>
          <t>spline value</t>
        </is>
      </c>
      <c r="G6619" s="18" t="n"/>
      <c r="H6619" s="33" t="n">
        <v>18.36</v>
      </c>
      <c r="I6619" s="33" t="n"/>
      <c r="J6619" s="33" t="n"/>
      <c r="K6619" s="34" t="n">
        <v>-0.3308976958510832</v>
      </c>
      <c r="L6619" s="35">
        <f>IF(ISNUMBER(K6619),EXP(K6619),"")</f>
        <v/>
      </c>
      <c r="M6619" s="18" t="inlineStr">
        <is>
          <t>every value from 0.01 to 30 in steps of 0.01</t>
        </is>
      </c>
      <c r="N6619" s="18" t="inlineStr">
        <is>
          <t>contents|small|distance_to_river_km</t>
        </is>
      </c>
    </row>
    <row r="6620">
      <c r="B6620" s="18" t="inlineStr">
        <is>
          <t>contents|small|distance_to_river_km|18.37</t>
        </is>
      </c>
      <c r="C6620" s="18" t="inlineStr">
        <is>
          <t>contents</t>
        </is>
      </c>
      <c r="D6620" s="18" t="inlineStr">
        <is>
          <t>small</t>
        </is>
      </c>
      <c r="E6620" s="18" t="inlineStr">
        <is>
          <t>distance_to_river_km</t>
        </is>
      </c>
      <c r="F6620" s="18" t="inlineStr">
        <is>
          <t>spline value</t>
        </is>
      </c>
      <c r="G6620" s="18" t="n"/>
      <c r="H6620" s="33" t="n">
        <v>18.37</v>
      </c>
      <c r="I6620" s="33" t="n"/>
      <c r="J6620" s="33" t="n"/>
      <c r="K6620" s="34" t="n">
        <v>-0.3311990519008235</v>
      </c>
      <c r="L6620" s="35">
        <f>IF(ISNUMBER(K6620),EXP(K6620),"")</f>
        <v/>
      </c>
      <c r="M6620" s="18" t="inlineStr">
        <is>
          <t>every value from 0.01 to 30 in steps of 0.01</t>
        </is>
      </c>
      <c r="N6620" s="18" t="inlineStr">
        <is>
          <t>contents|small|distance_to_river_km</t>
        </is>
      </c>
    </row>
    <row r="6621">
      <c r="B6621" s="18" t="inlineStr">
        <is>
          <t>contents|small|distance_to_river_km|18.38</t>
        </is>
      </c>
      <c r="C6621" s="18" t="inlineStr">
        <is>
          <t>contents</t>
        </is>
      </c>
      <c r="D6621" s="18" t="inlineStr">
        <is>
          <t>small</t>
        </is>
      </c>
      <c r="E6621" s="18" t="inlineStr">
        <is>
          <t>distance_to_river_km</t>
        </is>
      </c>
      <c r="F6621" s="18" t="inlineStr">
        <is>
          <t>spline value</t>
        </is>
      </c>
      <c r="G6621" s="18" t="n"/>
      <c r="H6621" s="33" t="n">
        <v>18.38</v>
      </c>
      <c r="I6621" s="33" t="n"/>
      <c r="J6621" s="33" t="n"/>
      <c r="K6621" s="34" t="n">
        <v>-0.3315003795852107</v>
      </c>
      <c r="L6621" s="35">
        <f>IF(ISNUMBER(K6621),EXP(K6621),"")</f>
        <v/>
      </c>
      <c r="M6621" s="18" t="inlineStr">
        <is>
          <t>every value from 0.01 to 30 in steps of 0.01</t>
        </is>
      </c>
      <c r="N6621" s="18" t="inlineStr">
        <is>
          <t>contents|small|distance_to_river_km</t>
        </is>
      </c>
    </row>
    <row r="6622">
      <c r="B6622" s="18" t="inlineStr">
        <is>
          <t>contents|small|distance_to_river_km|18.39</t>
        </is>
      </c>
      <c r="C6622" s="18" t="inlineStr">
        <is>
          <t>contents</t>
        </is>
      </c>
      <c r="D6622" s="18" t="inlineStr">
        <is>
          <t>small</t>
        </is>
      </c>
      <c r="E6622" s="18" t="inlineStr">
        <is>
          <t>distance_to_river_km</t>
        </is>
      </c>
      <c r="F6622" s="18" t="inlineStr">
        <is>
          <t>spline value</t>
        </is>
      </c>
      <c r="G6622" s="18" t="n"/>
      <c r="H6622" s="33" t="n">
        <v>18.39</v>
      </c>
      <c r="I6622" s="33" t="n"/>
      <c r="J6622" s="33" t="n"/>
      <c r="K6622" s="34" t="n">
        <v>-0.3318016786294698</v>
      </c>
      <c r="L6622" s="35">
        <f>IF(ISNUMBER(K6622),EXP(K6622),"")</f>
        <v/>
      </c>
      <c r="M6622" s="18" t="inlineStr">
        <is>
          <t>every value from 0.01 to 30 in steps of 0.01</t>
        </is>
      </c>
      <c r="N6622" s="18" t="inlineStr">
        <is>
          <t>contents|small|distance_to_river_km</t>
        </is>
      </c>
    </row>
    <row r="6623">
      <c r="B6623" s="18" t="inlineStr">
        <is>
          <t>contents|small|distance_to_river_km|18.40</t>
        </is>
      </c>
      <c r="C6623" s="18" t="inlineStr">
        <is>
          <t>contents</t>
        </is>
      </c>
      <c r="D6623" s="18" t="inlineStr">
        <is>
          <t>small</t>
        </is>
      </c>
      <c r="E6623" s="18" t="inlineStr">
        <is>
          <t>distance_to_river_km</t>
        </is>
      </c>
      <c r="F6623" s="18" t="inlineStr">
        <is>
          <t>spline value</t>
        </is>
      </c>
      <c r="G6623" s="18" t="n"/>
      <c r="H6623" s="33" t="n">
        <v>18.4</v>
      </c>
      <c r="I6623" s="33" t="n"/>
      <c r="J6623" s="33" t="n"/>
      <c r="K6623" s="34" t="n">
        <v>-0.3321029487588252</v>
      </c>
      <c r="L6623" s="35">
        <f>IF(ISNUMBER(K6623),EXP(K6623),"")</f>
        <v/>
      </c>
      <c r="M6623" s="18" t="inlineStr">
        <is>
          <t>every value from 0.01 to 30 in steps of 0.01</t>
        </is>
      </c>
      <c r="N6623" s="18" t="inlineStr">
        <is>
          <t>contents|small|distance_to_river_km</t>
        </is>
      </c>
    </row>
    <row r="6624">
      <c r="B6624" s="18" t="inlineStr">
        <is>
          <t>contents|small|distance_to_river_km|18.41</t>
        </is>
      </c>
      <c r="C6624" s="18" t="inlineStr">
        <is>
          <t>contents</t>
        </is>
      </c>
      <c r="D6624" s="18" t="inlineStr">
        <is>
          <t>small</t>
        </is>
      </c>
      <c r="E6624" s="18" t="inlineStr">
        <is>
          <t>distance_to_river_km</t>
        </is>
      </c>
      <c r="F6624" s="18" t="inlineStr">
        <is>
          <t>spline value</t>
        </is>
      </c>
      <c r="G6624" s="18" t="n"/>
      <c r="H6624" s="33" t="n">
        <v>18.41</v>
      </c>
      <c r="I6624" s="33" t="n"/>
      <c r="J6624" s="33" t="n"/>
      <c r="K6624" s="34" t="n">
        <v>-0.3324041896985019</v>
      </c>
      <c r="L6624" s="35">
        <f>IF(ISNUMBER(K6624),EXP(K6624),"")</f>
        <v/>
      </c>
      <c r="M6624" s="18" t="inlineStr">
        <is>
          <t>every value from 0.01 to 30 in steps of 0.01</t>
        </is>
      </c>
      <c r="N6624" s="18" t="inlineStr">
        <is>
          <t>contents|small|distance_to_river_km</t>
        </is>
      </c>
    </row>
    <row r="6625">
      <c r="B6625" s="18" t="inlineStr">
        <is>
          <t>contents|small|distance_to_river_km|18.42</t>
        </is>
      </c>
      <c r="C6625" s="18" t="inlineStr">
        <is>
          <t>contents</t>
        </is>
      </c>
      <c r="D6625" s="18" t="inlineStr">
        <is>
          <t>small</t>
        </is>
      </c>
      <c r="E6625" s="18" t="inlineStr">
        <is>
          <t>distance_to_river_km</t>
        </is>
      </c>
      <c r="F6625" s="18" t="inlineStr">
        <is>
          <t>spline value</t>
        </is>
      </c>
      <c r="G6625" s="18" t="n"/>
      <c r="H6625" s="33" t="n">
        <v>18.42</v>
      </c>
      <c r="I6625" s="33" t="n"/>
      <c r="J6625" s="33" t="n"/>
      <c r="K6625" s="34" t="n">
        <v>-0.3327054011737247</v>
      </c>
      <c r="L6625" s="35">
        <f>IF(ISNUMBER(K6625),EXP(K6625),"")</f>
        <v/>
      </c>
      <c r="M6625" s="18" t="inlineStr">
        <is>
          <t>every value from 0.01 to 30 in steps of 0.01</t>
        </is>
      </c>
      <c r="N6625" s="18" t="inlineStr">
        <is>
          <t>contents|small|distance_to_river_km</t>
        </is>
      </c>
    </row>
    <row r="6626">
      <c r="B6626" s="18" t="inlineStr">
        <is>
          <t>contents|small|distance_to_river_km|18.43</t>
        </is>
      </c>
      <c r="C6626" s="18" t="inlineStr">
        <is>
          <t>contents</t>
        </is>
      </c>
      <c r="D6626" s="18" t="inlineStr">
        <is>
          <t>small</t>
        </is>
      </c>
      <c r="E6626" s="18" t="inlineStr">
        <is>
          <t>distance_to_river_km</t>
        </is>
      </c>
      <c r="F6626" s="18" t="inlineStr">
        <is>
          <t>spline value</t>
        </is>
      </c>
      <c r="G6626" s="18" t="n"/>
      <c r="H6626" s="33" t="n">
        <v>18.43</v>
      </c>
      <c r="I6626" s="33" t="n"/>
      <c r="J6626" s="33" t="n"/>
      <c r="K6626" s="34" t="n">
        <v>-0.3330065829097179</v>
      </c>
      <c r="L6626" s="35">
        <f>IF(ISNUMBER(K6626),EXP(K6626),"")</f>
        <v/>
      </c>
      <c r="M6626" s="18" t="inlineStr">
        <is>
          <t>every value from 0.01 to 30 in steps of 0.01</t>
        </is>
      </c>
      <c r="N6626" s="18" t="inlineStr">
        <is>
          <t>contents|small|distance_to_river_km</t>
        </is>
      </c>
    </row>
    <row r="6627">
      <c r="B6627" s="18" t="inlineStr">
        <is>
          <t>contents|small|distance_to_river_km|18.44</t>
        </is>
      </c>
      <c r="C6627" s="18" t="inlineStr">
        <is>
          <t>contents</t>
        </is>
      </c>
      <c r="D6627" s="18" t="inlineStr">
        <is>
          <t>small</t>
        </is>
      </c>
      <c r="E6627" s="18" t="inlineStr">
        <is>
          <t>distance_to_river_km</t>
        </is>
      </c>
      <c r="F6627" s="18" t="inlineStr">
        <is>
          <t>spline value</t>
        </is>
      </c>
      <c r="G6627" s="18" t="n"/>
      <c r="H6627" s="33" t="n">
        <v>18.44</v>
      </c>
      <c r="I6627" s="33" t="n"/>
      <c r="J6627" s="33" t="n"/>
      <c r="K6627" s="34" t="n">
        <v>-0.3333077346317066</v>
      </c>
      <c r="L6627" s="35">
        <f>IF(ISNUMBER(K6627),EXP(K6627),"")</f>
        <v/>
      </c>
      <c r="M6627" s="18" t="inlineStr">
        <is>
          <t>every value from 0.01 to 30 in steps of 0.01</t>
        </is>
      </c>
      <c r="N6627" s="18" t="inlineStr">
        <is>
          <t>contents|small|distance_to_river_km</t>
        </is>
      </c>
    </row>
    <row r="6628">
      <c r="B6628" s="18" t="inlineStr">
        <is>
          <t>contents|small|distance_to_river_km|18.45</t>
        </is>
      </c>
      <c r="C6628" s="18" t="inlineStr">
        <is>
          <t>contents</t>
        </is>
      </c>
      <c r="D6628" s="18" t="inlineStr">
        <is>
          <t>small</t>
        </is>
      </c>
      <c r="E6628" s="18" t="inlineStr">
        <is>
          <t>distance_to_river_km</t>
        </is>
      </c>
      <c r="F6628" s="18" t="inlineStr">
        <is>
          <t>spline value</t>
        </is>
      </c>
      <c r="G6628" s="18" t="n"/>
      <c r="H6628" s="33" t="n">
        <v>18.45</v>
      </c>
      <c r="I6628" s="33" t="n"/>
      <c r="J6628" s="33" t="n"/>
      <c r="K6628" s="34" t="n">
        <v>-0.3336088560649154</v>
      </c>
      <c r="L6628" s="35">
        <f>IF(ISNUMBER(K6628),EXP(K6628),"")</f>
        <v/>
      </c>
      <c r="M6628" s="18" t="inlineStr">
        <is>
          <t>every value from 0.01 to 30 in steps of 0.01</t>
        </is>
      </c>
      <c r="N6628" s="18" t="inlineStr">
        <is>
          <t>contents|small|distance_to_river_km</t>
        </is>
      </c>
    </row>
    <row r="6629">
      <c r="B6629" s="18" t="inlineStr">
        <is>
          <t>contents|small|distance_to_river_km|18.46</t>
        </is>
      </c>
      <c r="C6629" s="18" t="inlineStr">
        <is>
          <t>contents</t>
        </is>
      </c>
      <c r="D6629" s="18" t="inlineStr">
        <is>
          <t>small</t>
        </is>
      </c>
      <c r="E6629" s="18" t="inlineStr">
        <is>
          <t>distance_to_river_km</t>
        </is>
      </c>
      <c r="F6629" s="18" t="inlineStr">
        <is>
          <t>spline value</t>
        </is>
      </c>
      <c r="G6629" s="18" t="n"/>
      <c r="H6629" s="33" t="n">
        <v>18.46</v>
      </c>
      <c r="I6629" s="33" t="n"/>
      <c r="J6629" s="33" t="n"/>
      <c r="K6629" s="34" t="n">
        <v>-0.3339099469345692</v>
      </c>
      <c r="L6629" s="35">
        <f>IF(ISNUMBER(K6629),EXP(K6629),"")</f>
        <v/>
      </c>
      <c r="M6629" s="18" t="inlineStr">
        <is>
          <t>every value from 0.01 to 30 in steps of 0.01</t>
        </is>
      </c>
      <c r="N6629" s="18" t="inlineStr">
        <is>
          <t>contents|small|distance_to_river_km</t>
        </is>
      </c>
    </row>
    <row r="6630">
      <c r="B6630" s="18" t="inlineStr">
        <is>
          <t>contents|small|distance_to_river_km|18.47</t>
        </is>
      </c>
      <c r="C6630" s="18" t="inlineStr">
        <is>
          <t>contents</t>
        </is>
      </c>
      <c r="D6630" s="18" t="inlineStr">
        <is>
          <t>small</t>
        </is>
      </c>
      <c r="E6630" s="18" t="inlineStr">
        <is>
          <t>distance_to_river_km</t>
        </is>
      </c>
      <c r="F6630" s="18" t="inlineStr">
        <is>
          <t>spline value</t>
        </is>
      </c>
      <c r="G6630" s="18" t="n"/>
      <c r="H6630" s="33" t="n">
        <v>18.47</v>
      </c>
      <c r="I6630" s="33" t="n"/>
      <c r="J6630" s="33" t="n"/>
      <c r="K6630" s="34" t="n">
        <v>-0.3342110069658923</v>
      </c>
      <c r="L6630" s="35">
        <f>IF(ISNUMBER(K6630),EXP(K6630),"")</f>
        <v/>
      </c>
      <c r="M6630" s="18" t="inlineStr">
        <is>
          <t>every value from 0.01 to 30 in steps of 0.01</t>
        </is>
      </c>
      <c r="N6630" s="18" t="inlineStr">
        <is>
          <t>contents|small|distance_to_river_km</t>
        </is>
      </c>
    </row>
    <row r="6631">
      <c r="B6631" s="18" t="inlineStr">
        <is>
          <t>contents|small|distance_to_river_km|18.48</t>
        </is>
      </c>
      <c r="C6631" s="18" t="inlineStr">
        <is>
          <t>contents</t>
        </is>
      </c>
      <c r="D6631" s="18" t="inlineStr">
        <is>
          <t>small</t>
        </is>
      </c>
      <c r="E6631" s="18" t="inlineStr">
        <is>
          <t>distance_to_river_km</t>
        </is>
      </c>
      <c r="F6631" s="18" t="inlineStr">
        <is>
          <t>spline value</t>
        </is>
      </c>
      <c r="G6631" s="18" t="n"/>
      <c r="H6631" s="33" t="n">
        <v>18.48</v>
      </c>
      <c r="I6631" s="33" t="n"/>
      <c r="J6631" s="33" t="n"/>
      <c r="K6631" s="34" t="n">
        <v>-0.33451203588411</v>
      </c>
      <c r="L6631" s="35">
        <f>IF(ISNUMBER(K6631),EXP(K6631),"")</f>
        <v/>
      </c>
      <c r="M6631" s="18" t="inlineStr">
        <is>
          <t>every value from 0.01 to 30 in steps of 0.01</t>
        </is>
      </c>
      <c r="N6631" s="18" t="inlineStr">
        <is>
          <t>contents|small|distance_to_river_km</t>
        </is>
      </c>
    </row>
    <row r="6632">
      <c r="B6632" s="18" t="inlineStr">
        <is>
          <t>contents|small|distance_to_river_km|18.49</t>
        </is>
      </c>
      <c r="C6632" s="18" t="inlineStr">
        <is>
          <t>contents</t>
        </is>
      </c>
      <c r="D6632" s="18" t="inlineStr">
        <is>
          <t>small</t>
        </is>
      </c>
      <c r="E6632" s="18" t="inlineStr">
        <is>
          <t>distance_to_river_km</t>
        </is>
      </c>
      <c r="F6632" s="18" t="inlineStr">
        <is>
          <t>spline value</t>
        </is>
      </c>
      <c r="G6632" s="18" t="n"/>
      <c r="H6632" s="33" t="n">
        <v>18.49</v>
      </c>
      <c r="I6632" s="33" t="n"/>
      <c r="J6632" s="33" t="n"/>
      <c r="K6632" s="34" t="n">
        <v>-0.3348130334144465</v>
      </c>
      <c r="L6632" s="35">
        <f>IF(ISNUMBER(K6632),EXP(K6632),"")</f>
        <v/>
      </c>
      <c r="M6632" s="18" t="inlineStr">
        <is>
          <t>every value from 0.01 to 30 in steps of 0.01</t>
        </is>
      </c>
      <c r="N6632" s="18" t="inlineStr">
        <is>
          <t>contents|small|distance_to_river_km</t>
        </is>
      </c>
    </row>
    <row r="6633">
      <c r="B6633" s="18" t="inlineStr">
        <is>
          <t>contents|small|distance_to_river_km|18.50</t>
        </is>
      </c>
      <c r="C6633" s="18" t="inlineStr">
        <is>
          <t>contents</t>
        </is>
      </c>
      <c r="D6633" s="18" t="inlineStr">
        <is>
          <t>small</t>
        </is>
      </c>
      <c r="E6633" s="18" t="inlineStr">
        <is>
          <t>distance_to_river_km</t>
        </is>
      </c>
      <c r="F6633" s="18" t="inlineStr">
        <is>
          <t>spline value</t>
        </is>
      </c>
      <c r="G6633" s="18" t="n"/>
      <c r="H6633" s="33" t="n">
        <v>18.5</v>
      </c>
      <c r="I6633" s="33" t="n"/>
      <c r="J6633" s="33" t="n"/>
      <c r="K6633" s="34" t="n">
        <v>-0.335113999282127</v>
      </c>
      <c r="L6633" s="35">
        <f>IF(ISNUMBER(K6633),EXP(K6633),"")</f>
        <v/>
      </c>
      <c r="M6633" s="18" t="inlineStr">
        <is>
          <t>every value from 0.01 to 30 in steps of 0.01</t>
        </is>
      </c>
      <c r="N6633" s="18" t="inlineStr">
        <is>
          <t>contents|small|distance_to_river_km</t>
        </is>
      </c>
    </row>
    <row r="6634">
      <c r="B6634" s="18" t="inlineStr">
        <is>
          <t>contents|small|distance_to_river_km|18.51</t>
        </is>
      </c>
      <c r="C6634" s="18" t="inlineStr">
        <is>
          <t>contents</t>
        </is>
      </c>
      <c r="D6634" s="18" t="inlineStr">
        <is>
          <t>small</t>
        </is>
      </c>
      <c r="E6634" s="18" t="inlineStr">
        <is>
          <t>distance_to_river_km</t>
        </is>
      </c>
      <c r="F6634" s="18" t="inlineStr">
        <is>
          <t>spline value</t>
        </is>
      </c>
      <c r="G6634" s="18" t="n"/>
      <c r="H6634" s="33" t="n">
        <v>18.51</v>
      </c>
      <c r="I6634" s="33" t="n"/>
      <c r="J6634" s="33" t="n"/>
      <c r="K6634" s="34" t="n">
        <v>-0.335414933212376</v>
      </c>
      <c r="L6634" s="35">
        <f>IF(ISNUMBER(K6634),EXP(K6634),"")</f>
        <v/>
      </c>
      <c r="M6634" s="18" t="inlineStr">
        <is>
          <t>every value from 0.01 to 30 in steps of 0.01</t>
        </is>
      </c>
      <c r="N6634" s="18" t="inlineStr">
        <is>
          <t>contents|small|distance_to_river_km</t>
        </is>
      </c>
    </row>
    <row r="6635">
      <c r="B6635" s="18" t="inlineStr">
        <is>
          <t>contents|small|distance_to_river_km|18.52</t>
        </is>
      </c>
      <c r="C6635" s="18" t="inlineStr">
        <is>
          <t>contents</t>
        </is>
      </c>
      <c r="D6635" s="18" t="inlineStr">
        <is>
          <t>small</t>
        </is>
      </c>
      <c r="E6635" s="18" t="inlineStr">
        <is>
          <t>distance_to_river_km</t>
        </is>
      </c>
      <c r="F6635" s="18" t="inlineStr">
        <is>
          <t>spline value</t>
        </is>
      </c>
      <c r="G6635" s="18" t="n"/>
      <c r="H6635" s="33" t="n">
        <v>18.52</v>
      </c>
      <c r="I6635" s="33" t="n"/>
      <c r="J6635" s="33" t="n"/>
      <c r="K6635" s="34" t="n">
        <v>-0.3357158349304182</v>
      </c>
      <c r="L6635" s="35">
        <f>IF(ISNUMBER(K6635),EXP(K6635),"")</f>
        <v/>
      </c>
      <c r="M6635" s="18" t="inlineStr">
        <is>
          <t>every value from 0.01 to 30 in steps of 0.01</t>
        </is>
      </c>
      <c r="N6635" s="18" t="inlineStr">
        <is>
          <t>contents|small|distance_to_river_km</t>
        </is>
      </c>
    </row>
    <row r="6636">
      <c r="B6636" s="18" t="inlineStr">
        <is>
          <t>contents|small|distance_to_river_km|18.53</t>
        </is>
      </c>
      <c r="C6636" s="18" t="inlineStr">
        <is>
          <t>contents</t>
        </is>
      </c>
      <c r="D6636" s="18" t="inlineStr">
        <is>
          <t>small</t>
        </is>
      </c>
      <c r="E6636" s="18" t="inlineStr">
        <is>
          <t>distance_to_river_km</t>
        </is>
      </c>
      <c r="F6636" s="18" t="inlineStr">
        <is>
          <t>spline value</t>
        </is>
      </c>
      <c r="G6636" s="18" t="n"/>
      <c r="H6636" s="33" t="n">
        <v>18.53</v>
      </c>
      <c r="I6636" s="33" t="n"/>
      <c r="J6636" s="33" t="n"/>
      <c r="K6636" s="34" t="n">
        <v>-0.3360167041614784</v>
      </c>
      <c r="L6636" s="35">
        <f>IF(ISNUMBER(K6636),EXP(K6636),"")</f>
        <v/>
      </c>
      <c r="M6636" s="18" t="inlineStr">
        <is>
          <t>every value from 0.01 to 30 in steps of 0.01</t>
        </is>
      </c>
      <c r="N6636" s="18" t="inlineStr">
        <is>
          <t>contents|small|distance_to_river_km</t>
        </is>
      </c>
    </row>
    <row r="6637">
      <c r="B6637" s="18" t="inlineStr">
        <is>
          <t>contents|small|distance_to_river_km|18.54</t>
        </is>
      </c>
      <c r="C6637" s="18" t="inlineStr">
        <is>
          <t>contents</t>
        </is>
      </c>
      <c r="D6637" s="18" t="inlineStr">
        <is>
          <t>small</t>
        </is>
      </c>
      <c r="E6637" s="18" t="inlineStr">
        <is>
          <t>distance_to_river_km</t>
        </is>
      </c>
      <c r="F6637" s="18" t="inlineStr">
        <is>
          <t>spline value</t>
        </is>
      </c>
      <c r="G6637" s="18" t="n"/>
      <c r="H6637" s="33" t="n">
        <v>18.54</v>
      </c>
      <c r="I6637" s="33" t="n"/>
      <c r="J6637" s="33" t="n"/>
      <c r="K6637" s="34" t="n">
        <v>-0.3363175406307812</v>
      </c>
      <c r="L6637" s="35">
        <f>IF(ISNUMBER(K6637),EXP(K6637),"")</f>
        <v/>
      </c>
      <c r="M6637" s="18" t="inlineStr">
        <is>
          <t>every value from 0.01 to 30 in steps of 0.01</t>
        </is>
      </c>
      <c r="N6637" s="18" t="inlineStr">
        <is>
          <t>contents|small|distance_to_river_km</t>
        </is>
      </c>
    </row>
    <row r="6638">
      <c r="B6638" s="18" t="inlineStr">
        <is>
          <t>contents|small|distance_to_river_km|18.55</t>
        </is>
      </c>
      <c r="C6638" s="18" t="inlineStr">
        <is>
          <t>contents</t>
        </is>
      </c>
      <c r="D6638" s="18" t="inlineStr">
        <is>
          <t>small</t>
        </is>
      </c>
      <c r="E6638" s="18" t="inlineStr">
        <is>
          <t>distance_to_river_km</t>
        </is>
      </c>
      <c r="F6638" s="18" t="inlineStr">
        <is>
          <t>spline value</t>
        </is>
      </c>
      <c r="G6638" s="18" t="n"/>
      <c r="H6638" s="33" t="n">
        <v>18.55</v>
      </c>
      <c r="I6638" s="33" t="n"/>
      <c r="J6638" s="33" t="n"/>
      <c r="K6638" s="34" t="n">
        <v>-0.3366183440635517</v>
      </c>
      <c r="L6638" s="35">
        <f>IF(ISNUMBER(K6638),EXP(K6638),"")</f>
        <v/>
      </c>
      <c r="M6638" s="18" t="inlineStr">
        <is>
          <t>every value from 0.01 to 30 in steps of 0.01</t>
        </is>
      </c>
      <c r="N6638" s="18" t="inlineStr">
        <is>
          <t>contents|small|distance_to_river_km</t>
        </is>
      </c>
    </row>
    <row r="6639">
      <c r="B6639" s="18" t="inlineStr">
        <is>
          <t>contents|small|distance_to_river_km|18.56</t>
        </is>
      </c>
      <c r="C6639" s="18" t="inlineStr">
        <is>
          <t>contents</t>
        </is>
      </c>
      <c r="D6639" s="18" t="inlineStr">
        <is>
          <t>small</t>
        </is>
      </c>
      <c r="E6639" s="18" t="inlineStr">
        <is>
          <t>distance_to_river_km</t>
        </is>
      </c>
      <c r="F6639" s="18" t="inlineStr">
        <is>
          <t>spline value</t>
        </is>
      </c>
      <c r="G6639" s="18" t="n"/>
      <c r="H6639" s="33" t="n">
        <v>18.56</v>
      </c>
      <c r="I6639" s="33" t="n"/>
      <c r="J6639" s="33" t="n"/>
      <c r="K6639" s="34" t="n">
        <v>-0.3369191141850141</v>
      </c>
      <c r="L6639" s="35">
        <f>IF(ISNUMBER(K6639),EXP(K6639),"")</f>
        <v/>
      </c>
      <c r="M6639" s="18" t="inlineStr">
        <is>
          <t>every value from 0.01 to 30 in steps of 0.01</t>
        </is>
      </c>
      <c r="N6639" s="18" t="inlineStr">
        <is>
          <t>contents|small|distance_to_river_km</t>
        </is>
      </c>
    </row>
    <row r="6640">
      <c r="B6640" s="18" t="inlineStr">
        <is>
          <t>contents|small|distance_to_river_km|18.57</t>
        </is>
      </c>
      <c r="C6640" s="18" t="inlineStr">
        <is>
          <t>contents</t>
        </is>
      </c>
      <c r="D6640" s="18" t="inlineStr">
        <is>
          <t>small</t>
        </is>
      </c>
      <c r="E6640" s="18" t="inlineStr">
        <is>
          <t>distance_to_river_km</t>
        </is>
      </c>
      <c r="F6640" s="18" t="inlineStr">
        <is>
          <t>spline value</t>
        </is>
      </c>
      <c r="G6640" s="18" t="n"/>
      <c r="H6640" s="33" t="n">
        <v>18.57</v>
      </c>
      <c r="I6640" s="33" t="n"/>
      <c r="J6640" s="33" t="n"/>
      <c r="K6640" s="34" t="n">
        <v>-0.3372198507203936</v>
      </c>
      <c r="L6640" s="35">
        <f>IF(ISNUMBER(K6640),EXP(K6640),"")</f>
        <v/>
      </c>
      <c r="M6640" s="18" t="inlineStr">
        <is>
          <t>every value from 0.01 to 30 in steps of 0.01</t>
        </is>
      </c>
      <c r="N6640" s="18" t="inlineStr">
        <is>
          <t>contents|small|distance_to_river_km</t>
        </is>
      </c>
    </row>
    <row r="6641">
      <c r="B6641" s="18" t="inlineStr">
        <is>
          <t>contents|small|distance_to_river_km|18.58</t>
        </is>
      </c>
      <c r="C6641" s="18" t="inlineStr">
        <is>
          <t>contents</t>
        </is>
      </c>
      <c r="D6641" s="18" t="inlineStr">
        <is>
          <t>small</t>
        </is>
      </c>
      <c r="E6641" s="18" t="inlineStr">
        <is>
          <t>distance_to_river_km</t>
        </is>
      </c>
      <c r="F6641" s="18" t="inlineStr">
        <is>
          <t>spline value</t>
        </is>
      </c>
      <c r="G6641" s="18" t="n"/>
      <c r="H6641" s="33" t="n">
        <v>18.58</v>
      </c>
      <c r="I6641" s="33" t="n"/>
      <c r="J6641" s="33" t="n"/>
      <c r="K6641" s="34" t="n">
        <v>-0.3375205533949147</v>
      </c>
      <c r="L6641" s="35">
        <f>IF(ISNUMBER(K6641),EXP(K6641),"")</f>
        <v/>
      </c>
      <c r="M6641" s="18" t="inlineStr">
        <is>
          <t>every value from 0.01 to 30 in steps of 0.01</t>
        </is>
      </c>
      <c r="N6641" s="18" t="inlineStr">
        <is>
          <t>contents|small|distance_to_river_km</t>
        </is>
      </c>
    </row>
    <row r="6642">
      <c r="B6642" s="18" t="inlineStr">
        <is>
          <t>contents|small|distance_to_river_km|18.59</t>
        </is>
      </c>
      <c r="C6642" s="18" t="inlineStr">
        <is>
          <t>contents</t>
        </is>
      </c>
      <c r="D6642" s="18" t="inlineStr">
        <is>
          <t>small</t>
        </is>
      </c>
      <c r="E6642" s="18" t="inlineStr">
        <is>
          <t>distance_to_river_km</t>
        </is>
      </c>
      <c r="F6642" s="18" t="inlineStr">
        <is>
          <t>spline value</t>
        </is>
      </c>
      <c r="G6642" s="18" t="n"/>
      <c r="H6642" s="33" t="n">
        <v>18.59</v>
      </c>
      <c r="I6642" s="33" t="n"/>
      <c r="J6642" s="33" t="n"/>
      <c r="K6642" s="34" t="n">
        <v>-0.3378212219338022</v>
      </c>
      <c r="L6642" s="35">
        <f>IF(ISNUMBER(K6642),EXP(K6642),"")</f>
        <v/>
      </c>
      <c r="M6642" s="18" t="inlineStr">
        <is>
          <t>every value from 0.01 to 30 in steps of 0.01</t>
        </is>
      </c>
      <c r="N6642" s="18" t="inlineStr">
        <is>
          <t>contents|small|distance_to_river_km</t>
        </is>
      </c>
    </row>
    <row r="6643">
      <c r="B6643" s="18" t="inlineStr">
        <is>
          <t>contents|small|distance_to_river_km|18.60</t>
        </is>
      </c>
      <c r="C6643" s="18" t="inlineStr">
        <is>
          <t>contents</t>
        </is>
      </c>
      <c r="D6643" s="18" t="inlineStr">
        <is>
          <t>small</t>
        </is>
      </c>
      <c r="E6643" s="18" t="inlineStr">
        <is>
          <t>distance_to_river_km</t>
        </is>
      </c>
      <c r="F6643" s="18" t="inlineStr">
        <is>
          <t>spline value</t>
        </is>
      </c>
      <c r="G6643" s="18" t="n"/>
      <c r="H6643" s="33" t="n">
        <v>18.6</v>
      </c>
      <c r="I6643" s="33" t="n"/>
      <c r="J6643" s="33" t="n"/>
      <c r="K6643" s="34" t="n">
        <v>-0.3381218560622807</v>
      </c>
      <c r="L6643" s="35">
        <f>IF(ISNUMBER(K6643),EXP(K6643),"")</f>
        <v/>
      </c>
      <c r="M6643" s="18" t="inlineStr">
        <is>
          <t>every value from 0.01 to 30 in steps of 0.01</t>
        </is>
      </c>
      <c r="N6643" s="18" t="inlineStr">
        <is>
          <t>contents|small|distance_to_river_km</t>
        </is>
      </c>
    </row>
    <row r="6644">
      <c r="B6644" s="18" t="inlineStr">
        <is>
          <t>contents|small|distance_to_river_km|18.61</t>
        </is>
      </c>
      <c r="C6644" s="18" t="inlineStr">
        <is>
          <t>contents</t>
        </is>
      </c>
      <c r="D6644" s="18" t="inlineStr">
        <is>
          <t>small</t>
        </is>
      </c>
      <c r="E6644" s="18" t="inlineStr">
        <is>
          <t>distance_to_river_km</t>
        </is>
      </c>
      <c r="F6644" s="18" t="inlineStr">
        <is>
          <t>spline value</t>
        </is>
      </c>
      <c r="G6644" s="18" t="n"/>
      <c r="H6644" s="33" t="n">
        <v>18.61</v>
      </c>
      <c r="I6644" s="33" t="n"/>
      <c r="J6644" s="33" t="n"/>
      <c r="K6644" s="34" t="n">
        <v>-0.3384224555055751</v>
      </c>
      <c r="L6644" s="35">
        <f>IF(ISNUMBER(K6644),EXP(K6644),"")</f>
        <v/>
      </c>
      <c r="M6644" s="18" t="inlineStr">
        <is>
          <t>every value from 0.01 to 30 in steps of 0.01</t>
        </is>
      </c>
      <c r="N6644" s="18" t="inlineStr">
        <is>
          <t>contents|small|distance_to_river_km</t>
        </is>
      </c>
    </row>
    <row r="6645">
      <c r="B6645" s="18" t="inlineStr">
        <is>
          <t>contents|small|distance_to_river_km|18.62</t>
        </is>
      </c>
      <c r="C6645" s="18" t="inlineStr">
        <is>
          <t>contents</t>
        </is>
      </c>
      <c r="D6645" s="18" t="inlineStr">
        <is>
          <t>small</t>
        </is>
      </c>
      <c r="E6645" s="18" t="inlineStr">
        <is>
          <t>distance_to_river_km</t>
        </is>
      </c>
      <c r="F6645" s="18" t="inlineStr">
        <is>
          <t>spline value</t>
        </is>
      </c>
      <c r="G6645" s="18" t="n"/>
      <c r="H6645" s="33" t="n">
        <v>18.62</v>
      </c>
      <c r="I6645" s="33" t="n"/>
      <c r="J6645" s="33" t="n"/>
      <c r="K6645" s="34" t="n">
        <v>-0.3387230199889101</v>
      </c>
      <c r="L6645" s="35">
        <f>IF(ISNUMBER(K6645),EXP(K6645),"")</f>
        <v/>
      </c>
      <c r="M6645" s="18" t="inlineStr">
        <is>
          <t>every value from 0.01 to 30 in steps of 0.01</t>
        </is>
      </c>
      <c r="N6645" s="18" t="inlineStr">
        <is>
          <t>contents|small|distance_to_river_km</t>
        </is>
      </c>
    </row>
    <row r="6646">
      <c r="B6646" s="18" t="inlineStr">
        <is>
          <t>contents|small|distance_to_river_km|18.63</t>
        </is>
      </c>
      <c r="C6646" s="18" t="inlineStr">
        <is>
          <t>contents</t>
        </is>
      </c>
      <c r="D6646" s="18" t="inlineStr">
        <is>
          <t>small</t>
        </is>
      </c>
      <c r="E6646" s="18" t="inlineStr">
        <is>
          <t>distance_to_river_km</t>
        </is>
      </c>
      <c r="F6646" s="18" t="inlineStr">
        <is>
          <t>spline value</t>
        </is>
      </c>
      <c r="G6646" s="18" t="n"/>
      <c r="H6646" s="33" t="n">
        <v>18.63</v>
      </c>
      <c r="I6646" s="33" t="n"/>
      <c r="J6646" s="33" t="n"/>
      <c r="K6646" s="34" t="n">
        <v>-0.3390235492375103</v>
      </c>
      <c r="L6646" s="35">
        <f>IF(ISNUMBER(K6646),EXP(K6646),"")</f>
        <v/>
      </c>
      <c r="M6646" s="18" t="inlineStr">
        <is>
          <t>every value from 0.01 to 30 in steps of 0.01</t>
        </is>
      </c>
      <c r="N6646" s="18" t="inlineStr">
        <is>
          <t>contents|small|distance_to_river_km</t>
        </is>
      </c>
    </row>
    <row r="6647">
      <c r="B6647" s="18" t="inlineStr">
        <is>
          <t>contents|small|distance_to_river_km|18.64</t>
        </is>
      </c>
      <c r="C6647" s="18" t="inlineStr">
        <is>
          <t>contents</t>
        </is>
      </c>
      <c r="D6647" s="18" t="inlineStr">
        <is>
          <t>small</t>
        </is>
      </c>
      <c r="E6647" s="18" t="inlineStr">
        <is>
          <t>distance_to_river_km</t>
        </is>
      </c>
      <c r="F6647" s="18" t="inlineStr">
        <is>
          <t>spline value</t>
        </is>
      </c>
      <c r="G6647" s="18" t="n"/>
      <c r="H6647" s="33" t="n">
        <v>18.64</v>
      </c>
      <c r="I6647" s="33" t="n"/>
      <c r="J6647" s="33" t="n"/>
      <c r="K6647" s="34" t="n">
        <v>-0.3393240429766006</v>
      </c>
      <c r="L6647" s="35">
        <f>IF(ISNUMBER(K6647),EXP(K6647),"")</f>
        <v/>
      </c>
      <c r="M6647" s="18" t="inlineStr">
        <is>
          <t>every value from 0.01 to 30 in steps of 0.01</t>
        </is>
      </c>
      <c r="N6647" s="18" t="inlineStr">
        <is>
          <t>contents|small|distance_to_river_km</t>
        </is>
      </c>
    </row>
    <row r="6648">
      <c r="B6648" s="18" t="inlineStr">
        <is>
          <t>contents|small|distance_to_river_km|18.65</t>
        </is>
      </c>
      <c r="C6648" s="18" t="inlineStr">
        <is>
          <t>contents</t>
        </is>
      </c>
      <c r="D6648" s="18" t="inlineStr">
        <is>
          <t>small</t>
        </is>
      </c>
      <c r="E6648" s="18" t="inlineStr">
        <is>
          <t>distance_to_river_km</t>
        </is>
      </c>
      <c r="F6648" s="18" t="inlineStr">
        <is>
          <t>spline value</t>
        </is>
      </c>
      <c r="G6648" s="18" t="n"/>
      <c r="H6648" s="33" t="n">
        <v>18.65</v>
      </c>
      <c r="I6648" s="33" t="n"/>
      <c r="J6648" s="33" t="n"/>
      <c r="K6648" s="34" t="n">
        <v>-0.3396245009314056</v>
      </c>
      <c r="L6648" s="35">
        <f>IF(ISNUMBER(K6648),EXP(K6648),"")</f>
        <v/>
      </c>
      <c r="M6648" s="18" t="inlineStr">
        <is>
          <t>every value from 0.01 to 30 in steps of 0.01</t>
        </is>
      </c>
      <c r="N6648" s="18" t="inlineStr">
        <is>
          <t>contents|small|distance_to_river_km</t>
        </is>
      </c>
    </row>
    <row r="6649">
      <c r="B6649" s="18" t="inlineStr">
        <is>
          <t>contents|small|distance_to_river_km|18.66</t>
        </is>
      </c>
      <c r="C6649" s="18" t="inlineStr">
        <is>
          <t>contents</t>
        </is>
      </c>
      <c r="D6649" s="18" t="inlineStr">
        <is>
          <t>small</t>
        </is>
      </c>
      <c r="E6649" s="18" t="inlineStr">
        <is>
          <t>distance_to_river_km</t>
        </is>
      </c>
      <c r="F6649" s="18" t="inlineStr">
        <is>
          <t>spline value</t>
        </is>
      </c>
      <c r="G6649" s="18" t="n"/>
      <c r="H6649" s="33" t="n">
        <v>18.66</v>
      </c>
      <c r="I6649" s="33" t="n"/>
      <c r="J6649" s="33" t="n"/>
      <c r="K6649" s="34" t="n">
        <v>-0.3399249228271501</v>
      </c>
      <c r="L6649" s="35">
        <f>IF(ISNUMBER(K6649),EXP(K6649),"")</f>
        <v/>
      </c>
      <c r="M6649" s="18" t="inlineStr">
        <is>
          <t>every value from 0.01 to 30 in steps of 0.01</t>
        </is>
      </c>
      <c r="N6649" s="18" t="inlineStr">
        <is>
          <t>contents|small|distance_to_river_km</t>
        </is>
      </c>
    </row>
    <row r="6650">
      <c r="B6650" s="18" t="inlineStr">
        <is>
          <t>contents|small|distance_to_river_km|18.67</t>
        </is>
      </c>
      <c r="C6650" s="18" t="inlineStr">
        <is>
          <t>contents</t>
        </is>
      </c>
      <c r="D6650" s="18" t="inlineStr">
        <is>
          <t>small</t>
        </is>
      </c>
      <c r="E6650" s="18" t="inlineStr">
        <is>
          <t>distance_to_river_km</t>
        </is>
      </c>
      <c r="F6650" s="18" t="inlineStr">
        <is>
          <t>spline value</t>
        </is>
      </c>
      <c r="G6650" s="18" t="n"/>
      <c r="H6650" s="33" t="n">
        <v>18.67</v>
      </c>
      <c r="I6650" s="33" t="n"/>
      <c r="J6650" s="33" t="n"/>
      <c r="K6650" s="34" t="n">
        <v>-0.340225308389059</v>
      </c>
      <c r="L6650" s="35">
        <f>IF(ISNUMBER(K6650),EXP(K6650),"")</f>
        <v/>
      </c>
      <c r="M6650" s="18" t="inlineStr">
        <is>
          <t>every value from 0.01 to 30 in steps of 0.01</t>
        </is>
      </c>
      <c r="N6650" s="18" t="inlineStr">
        <is>
          <t>contents|small|distance_to_river_km</t>
        </is>
      </c>
    </row>
    <row r="6651">
      <c r="B6651" s="18" t="inlineStr">
        <is>
          <t>contents|small|distance_to_river_km|18.68</t>
        </is>
      </c>
      <c r="C6651" s="18" t="inlineStr">
        <is>
          <t>contents</t>
        </is>
      </c>
      <c r="D6651" s="18" t="inlineStr">
        <is>
          <t>small</t>
        </is>
      </c>
      <c r="E6651" s="18" t="inlineStr">
        <is>
          <t>distance_to_river_km</t>
        </is>
      </c>
      <c r="F6651" s="18" t="inlineStr">
        <is>
          <t>spline value</t>
        </is>
      </c>
      <c r="G6651" s="18" t="n"/>
      <c r="H6651" s="33" t="n">
        <v>18.68</v>
      </c>
      <c r="I6651" s="33" t="n"/>
      <c r="J6651" s="33" t="n"/>
      <c r="K6651" s="34" t="n">
        <v>-0.3405256573423568</v>
      </c>
      <c r="L6651" s="35">
        <f>IF(ISNUMBER(K6651),EXP(K6651),"")</f>
        <v/>
      </c>
      <c r="M6651" s="18" t="inlineStr">
        <is>
          <t>every value from 0.01 to 30 in steps of 0.01</t>
        </is>
      </c>
      <c r="N6651" s="18" t="inlineStr">
        <is>
          <t>contents|small|distance_to_river_km</t>
        </is>
      </c>
    </row>
    <row r="6652">
      <c r="B6652" s="18" t="inlineStr">
        <is>
          <t>contents|small|distance_to_river_km|18.69</t>
        </is>
      </c>
      <c r="C6652" s="18" t="inlineStr">
        <is>
          <t>contents</t>
        </is>
      </c>
      <c r="D6652" s="18" t="inlineStr">
        <is>
          <t>small</t>
        </is>
      </c>
      <c r="E6652" s="18" t="inlineStr">
        <is>
          <t>distance_to_river_km</t>
        </is>
      </c>
      <c r="F6652" s="18" t="inlineStr">
        <is>
          <t>spline value</t>
        </is>
      </c>
      <c r="G6652" s="18" t="n"/>
      <c r="H6652" s="33" t="n">
        <v>18.69</v>
      </c>
      <c r="I6652" s="33" t="n"/>
      <c r="J6652" s="33" t="n"/>
      <c r="K6652" s="34" t="n">
        <v>-0.3408259694122682</v>
      </c>
      <c r="L6652" s="35">
        <f>IF(ISNUMBER(K6652),EXP(K6652),"")</f>
        <v/>
      </c>
      <c r="M6652" s="18" t="inlineStr">
        <is>
          <t>every value from 0.01 to 30 in steps of 0.01</t>
        </is>
      </c>
      <c r="N6652" s="18" t="inlineStr">
        <is>
          <t>contents|small|distance_to_river_km</t>
        </is>
      </c>
    </row>
    <row r="6653">
      <c r="B6653" s="18" t="inlineStr">
        <is>
          <t>contents|small|distance_to_river_km|18.70</t>
        </is>
      </c>
      <c r="C6653" s="18" t="inlineStr">
        <is>
          <t>contents</t>
        </is>
      </c>
      <c r="D6653" s="18" t="inlineStr">
        <is>
          <t>small</t>
        </is>
      </c>
      <c r="E6653" s="18" t="inlineStr">
        <is>
          <t>distance_to_river_km</t>
        </is>
      </c>
      <c r="F6653" s="18" t="inlineStr">
        <is>
          <t>spline value</t>
        </is>
      </c>
      <c r="G6653" s="18" t="n"/>
      <c r="H6653" s="33" t="n">
        <v>18.7</v>
      </c>
      <c r="I6653" s="33" t="n"/>
      <c r="J6653" s="33" t="n"/>
      <c r="K6653" s="34" t="n">
        <v>-0.341126244324018</v>
      </c>
      <c r="L6653" s="35">
        <f>IF(ISNUMBER(K6653),EXP(K6653),"")</f>
        <v/>
      </c>
      <c r="M6653" s="18" t="inlineStr">
        <is>
          <t>every value from 0.01 to 30 in steps of 0.01</t>
        </is>
      </c>
      <c r="N6653" s="18" t="inlineStr">
        <is>
          <t>contents|small|distance_to_river_km</t>
        </is>
      </c>
    </row>
    <row r="6654">
      <c r="B6654" s="18" t="inlineStr">
        <is>
          <t>contents|small|distance_to_river_km|18.71</t>
        </is>
      </c>
      <c r="C6654" s="18" t="inlineStr">
        <is>
          <t>contents</t>
        </is>
      </c>
      <c r="D6654" s="18" t="inlineStr">
        <is>
          <t>small</t>
        </is>
      </c>
      <c r="E6654" s="18" t="inlineStr">
        <is>
          <t>distance_to_river_km</t>
        </is>
      </c>
      <c r="F6654" s="18" t="inlineStr">
        <is>
          <t>spline value</t>
        </is>
      </c>
      <c r="G6654" s="18" t="n"/>
      <c r="H6654" s="33" t="n">
        <v>18.71</v>
      </c>
      <c r="I6654" s="33" t="n"/>
      <c r="J6654" s="33" t="n"/>
      <c r="K6654" s="34" t="n">
        <v>-0.341426481802831</v>
      </c>
      <c r="L6654" s="35">
        <f>IF(ISNUMBER(K6654),EXP(K6654),"")</f>
        <v/>
      </c>
      <c r="M6654" s="18" t="inlineStr">
        <is>
          <t>every value from 0.01 to 30 in steps of 0.01</t>
        </is>
      </c>
      <c r="N6654" s="18" t="inlineStr">
        <is>
          <t>contents|small|distance_to_river_km</t>
        </is>
      </c>
    </row>
    <row r="6655">
      <c r="B6655" s="18" t="inlineStr">
        <is>
          <t>contents|small|distance_to_river_km|18.72</t>
        </is>
      </c>
      <c r="C6655" s="18" t="inlineStr">
        <is>
          <t>contents</t>
        </is>
      </c>
      <c r="D6655" s="18" t="inlineStr">
        <is>
          <t>small</t>
        </is>
      </c>
      <c r="E6655" s="18" t="inlineStr">
        <is>
          <t>distance_to_river_km</t>
        </is>
      </c>
      <c r="F6655" s="18" t="inlineStr">
        <is>
          <t>spline value</t>
        </is>
      </c>
      <c r="G6655" s="18" t="n"/>
      <c r="H6655" s="33" t="n">
        <v>18.72</v>
      </c>
      <c r="I6655" s="33" t="n"/>
      <c r="J6655" s="33" t="n"/>
      <c r="K6655" s="34" t="n">
        <v>-0.3417266815739318</v>
      </c>
      <c r="L6655" s="35">
        <f>IF(ISNUMBER(K6655),EXP(K6655),"")</f>
        <v/>
      </c>
      <c r="M6655" s="18" t="inlineStr">
        <is>
          <t>every value from 0.01 to 30 in steps of 0.01</t>
        </is>
      </c>
      <c r="N6655" s="18" t="inlineStr">
        <is>
          <t>contents|small|distance_to_river_km</t>
        </is>
      </c>
    </row>
    <row r="6656">
      <c r="B6656" s="18" t="inlineStr">
        <is>
          <t>contents|small|distance_to_river_km|18.73</t>
        </is>
      </c>
      <c r="C6656" s="18" t="inlineStr">
        <is>
          <t>contents</t>
        </is>
      </c>
      <c r="D6656" s="18" t="inlineStr">
        <is>
          <t>small</t>
        </is>
      </c>
      <c r="E6656" s="18" t="inlineStr">
        <is>
          <t>distance_to_river_km</t>
        </is>
      </c>
      <c r="F6656" s="18" t="inlineStr">
        <is>
          <t>spline value</t>
        </is>
      </c>
      <c r="G6656" s="18" t="n"/>
      <c r="H6656" s="33" t="n">
        <v>18.73</v>
      </c>
      <c r="I6656" s="33" t="n"/>
      <c r="J6656" s="33" t="n"/>
      <c r="K6656" s="34" t="n">
        <v>-0.3420268433625454</v>
      </c>
      <c r="L6656" s="35">
        <f>IF(ISNUMBER(K6656),EXP(K6656),"")</f>
        <v/>
      </c>
      <c r="M6656" s="18" t="inlineStr">
        <is>
          <t>every value from 0.01 to 30 in steps of 0.01</t>
        </is>
      </c>
      <c r="N6656" s="18" t="inlineStr">
        <is>
          <t>contents|small|distance_to_river_km</t>
        </is>
      </c>
    </row>
    <row r="6657">
      <c r="B6657" s="18" t="inlineStr">
        <is>
          <t>contents|small|distance_to_river_km|18.74</t>
        </is>
      </c>
      <c r="C6657" s="18" t="inlineStr">
        <is>
          <t>contents</t>
        </is>
      </c>
      <c r="D6657" s="18" t="inlineStr">
        <is>
          <t>small</t>
        </is>
      </c>
      <c r="E6657" s="18" t="inlineStr">
        <is>
          <t>distance_to_river_km</t>
        </is>
      </c>
      <c r="F6657" s="18" t="inlineStr">
        <is>
          <t>spline value</t>
        </is>
      </c>
      <c r="G6657" s="18" t="n"/>
      <c r="H6657" s="33" t="n">
        <v>18.74</v>
      </c>
      <c r="I6657" s="33" t="n"/>
      <c r="J6657" s="33" t="n"/>
      <c r="K6657" s="34" t="n">
        <v>-0.3423269668938962</v>
      </c>
      <c r="L6657" s="35">
        <f>IF(ISNUMBER(K6657),EXP(K6657),"")</f>
        <v/>
      </c>
      <c r="M6657" s="18" t="inlineStr">
        <is>
          <t>every value from 0.01 to 30 in steps of 0.01</t>
        </is>
      </c>
      <c r="N6657" s="18" t="inlineStr">
        <is>
          <t>contents|small|distance_to_river_km</t>
        </is>
      </c>
    </row>
    <row r="6658">
      <c r="B6658" s="18" t="inlineStr">
        <is>
          <t>contents|small|distance_to_river_km|18.75</t>
        </is>
      </c>
      <c r="C6658" s="18" t="inlineStr">
        <is>
          <t>contents</t>
        </is>
      </c>
      <c r="D6658" s="18" t="inlineStr">
        <is>
          <t>small</t>
        </is>
      </c>
      <c r="E6658" s="18" t="inlineStr">
        <is>
          <t>distance_to_river_km</t>
        </is>
      </c>
      <c r="F6658" s="18" t="inlineStr">
        <is>
          <t>spline value</t>
        </is>
      </c>
      <c r="G6658" s="18" t="n"/>
      <c r="H6658" s="33" t="n">
        <v>18.75</v>
      </c>
      <c r="I6658" s="33" t="n"/>
      <c r="J6658" s="33" t="n"/>
      <c r="K6658" s="34" t="n">
        <v>-0.3426270518932091</v>
      </c>
      <c r="L6658" s="35">
        <f>IF(ISNUMBER(K6658),EXP(K6658),"")</f>
        <v/>
      </c>
      <c r="M6658" s="18" t="inlineStr">
        <is>
          <t>every value from 0.01 to 30 in steps of 0.01</t>
        </is>
      </c>
      <c r="N6658" s="18" t="inlineStr">
        <is>
          <t>contents|small|distance_to_river_km</t>
        </is>
      </c>
    </row>
    <row r="6659">
      <c r="B6659" s="18" t="inlineStr">
        <is>
          <t>contents|small|distance_to_river_km|18.76</t>
        </is>
      </c>
      <c r="C6659" s="18" t="inlineStr">
        <is>
          <t>contents</t>
        </is>
      </c>
      <c r="D6659" s="18" t="inlineStr">
        <is>
          <t>small</t>
        </is>
      </c>
      <c r="E6659" s="18" t="inlineStr">
        <is>
          <t>distance_to_river_km</t>
        </is>
      </c>
      <c r="F6659" s="18" t="inlineStr">
        <is>
          <t>spline value</t>
        </is>
      </c>
      <c r="G6659" s="18" t="n"/>
      <c r="H6659" s="33" t="n">
        <v>18.76</v>
      </c>
      <c r="I6659" s="33" t="n"/>
      <c r="J6659" s="33" t="n"/>
      <c r="K6659" s="34" t="n">
        <v>-0.342927098085709</v>
      </c>
      <c r="L6659" s="35">
        <f>IF(ISNUMBER(K6659),EXP(K6659),"")</f>
        <v/>
      </c>
      <c r="M6659" s="18" t="inlineStr">
        <is>
          <t>every value from 0.01 to 30 in steps of 0.01</t>
        </is>
      </c>
      <c r="N6659" s="18" t="inlineStr">
        <is>
          <t>contents|small|distance_to_river_km</t>
        </is>
      </c>
    </row>
    <row r="6660">
      <c r="B6660" s="18" t="inlineStr">
        <is>
          <t>contents|small|distance_to_river_km|18.77</t>
        </is>
      </c>
      <c r="C6660" s="18" t="inlineStr">
        <is>
          <t>contents</t>
        </is>
      </c>
      <c r="D6660" s="18" t="inlineStr">
        <is>
          <t>small</t>
        </is>
      </c>
      <c r="E6660" s="18" t="inlineStr">
        <is>
          <t>distance_to_river_km</t>
        </is>
      </c>
      <c r="F6660" s="18" t="inlineStr">
        <is>
          <t>spline value</t>
        </is>
      </c>
      <c r="G6660" s="18" t="n"/>
      <c r="H6660" s="33" t="n">
        <v>18.77</v>
      </c>
      <c r="I6660" s="33" t="n"/>
      <c r="J6660" s="33" t="n"/>
      <c r="K6660" s="34" t="n">
        <v>-0.3432271051966202</v>
      </c>
      <c r="L6660" s="35">
        <f>IF(ISNUMBER(K6660),EXP(K6660),"")</f>
        <v/>
      </c>
      <c r="M6660" s="18" t="inlineStr">
        <is>
          <t>every value from 0.01 to 30 in steps of 0.01</t>
        </is>
      </c>
      <c r="N6660" s="18" t="inlineStr">
        <is>
          <t>contents|small|distance_to_river_km</t>
        </is>
      </c>
    </row>
    <row r="6661">
      <c r="B6661" s="18" t="inlineStr">
        <is>
          <t>contents|small|distance_to_river_km|18.78</t>
        </is>
      </c>
      <c r="C6661" s="18" t="inlineStr">
        <is>
          <t>contents</t>
        </is>
      </c>
      <c r="D6661" s="18" t="inlineStr">
        <is>
          <t>small</t>
        </is>
      </c>
      <c r="E6661" s="18" t="inlineStr">
        <is>
          <t>distance_to_river_km</t>
        </is>
      </c>
      <c r="F6661" s="18" t="inlineStr">
        <is>
          <t>spline value</t>
        </is>
      </c>
      <c r="G6661" s="18" t="n"/>
      <c r="H6661" s="33" t="n">
        <v>18.78</v>
      </c>
      <c r="I6661" s="33" t="n"/>
      <c r="J6661" s="33" t="n"/>
      <c r="K6661" s="34" t="n">
        <v>-0.3435270729511678</v>
      </c>
      <c r="L6661" s="35">
        <f>IF(ISNUMBER(K6661),EXP(K6661),"")</f>
        <v/>
      </c>
      <c r="M6661" s="18" t="inlineStr">
        <is>
          <t>every value from 0.01 to 30 in steps of 0.01</t>
        </is>
      </c>
      <c r="N6661" s="18" t="inlineStr">
        <is>
          <t>contents|small|distance_to_river_km</t>
        </is>
      </c>
    </row>
    <row r="6662">
      <c r="B6662" s="18" t="inlineStr">
        <is>
          <t>contents|small|distance_to_river_km|18.79</t>
        </is>
      </c>
      <c r="C6662" s="18" t="inlineStr">
        <is>
          <t>contents</t>
        </is>
      </c>
      <c r="D6662" s="18" t="inlineStr">
        <is>
          <t>small</t>
        </is>
      </c>
      <c r="E6662" s="18" t="inlineStr">
        <is>
          <t>distance_to_river_km</t>
        </is>
      </c>
      <c r="F6662" s="18" t="inlineStr">
        <is>
          <t>spline value</t>
        </is>
      </c>
      <c r="G6662" s="18" t="n"/>
      <c r="H6662" s="33" t="n">
        <v>18.79</v>
      </c>
      <c r="I6662" s="33" t="n"/>
      <c r="J6662" s="33" t="n"/>
      <c r="K6662" s="34" t="n">
        <v>-0.3438270010745763</v>
      </c>
      <c r="L6662" s="35">
        <f>IF(ISNUMBER(K6662),EXP(K6662),"")</f>
        <v/>
      </c>
      <c r="M6662" s="18" t="inlineStr">
        <is>
          <t>every value from 0.01 to 30 in steps of 0.01</t>
        </is>
      </c>
      <c r="N6662" s="18" t="inlineStr">
        <is>
          <t>contents|small|distance_to_river_km</t>
        </is>
      </c>
    </row>
    <row r="6663">
      <c r="B6663" s="18" t="inlineStr">
        <is>
          <t>contents|small|distance_to_river_km|18.80</t>
        </is>
      </c>
      <c r="C6663" s="18" t="inlineStr">
        <is>
          <t>contents</t>
        </is>
      </c>
      <c r="D6663" s="18" t="inlineStr">
        <is>
          <t>small</t>
        </is>
      </c>
      <c r="E6663" s="18" t="inlineStr">
        <is>
          <t>distance_to_river_km</t>
        </is>
      </c>
      <c r="F6663" s="18" t="inlineStr">
        <is>
          <t>spline value</t>
        </is>
      </c>
      <c r="G6663" s="18" t="n"/>
      <c r="H6663" s="33" t="n">
        <v>18.8</v>
      </c>
      <c r="I6663" s="33" t="n"/>
      <c r="J6663" s="33" t="n"/>
      <c r="K6663" s="34" t="n">
        <v>-0.3441268892920707</v>
      </c>
      <c r="L6663" s="35">
        <f>IF(ISNUMBER(K6663),EXP(K6663),"")</f>
        <v/>
      </c>
      <c r="M6663" s="18" t="inlineStr">
        <is>
          <t>every value from 0.01 to 30 in steps of 0.01</t>
        </is>
      </c>
      <c r="N6663" s="18" t="inlineStr">
        <is>
          <t>contents|small|distance_to_river_km</t>
        </is>
      </c>
    </row>
    <row r="6664">
      <c r="B6664" s="18" t="inlineStr">
        <is>
          <t>contents|small|distance_to_river_km|18.81</t>
        </is>
      </c>
      <c r="C6664" s="18" t="inlineStr">
        <is>
          <t>contents</t>
        </is>
      </c>
      <c r="D6664" s="18" t="inlineStr">
        <is>
          <t>small</t>
        </is>
      </c>
      <c r="E6664" s="18" t="inlineStr">
        <is>
          <t>distance_to_river_km</t>
        </is>
      </c>
      <c r="F6664" s="18" t="inlineStr">
        <is>
          <t>spline value</t>
        </is>
      </c>
      <c r="G6664" s="18" t="n"/>
      <c r="H6664" s="33" t="n">
        <v>18.81</v>
      </c>
      <c r="I6664" s="33" t="n"/>
      <c r="J6664" s="33" t="n"/>
      <c r="K6664" s="34" t="n">
        <v>-0.3444267373288755</v>
      </c>
      <c r="L6664" s="35">
        <f>IF(ISNUMBER(K6664),EXP(K6664),"")</f>
        <v/>
      </c>
      <c r="M6664" s="18" t="inlineStr">
        <is>
          <t>every value from 0.01 to 30 in steps of 0.01</t>
        </is>
      </c>
      <c r="N6664" s="18" t="inlineStr">
        <is>
          <t>contents|small|distance_to_river_km</t>
        </is>
      </c>
    </row>
    <row r="6665">
      <c r="B6665" s="18" t="inlineStr">
        <is>
          <t>contents|small|distance_to_river_km|18.82</t>
        </is>
      </c>
      <c r="C6665" s="18" t="inlineStr">
        <is>
          <t>contents</t>
        </is>
      </c>
      <c r="D6665" s="18" t="inlineStr">
        <is>
          <t>small</t>
        </is>
      </c>
      <c r="E6665" s="18" t="inlineStr">
        <is>
          <t>distance_to_river_km</t>
        </is>
      </c>
      <c r="F6665" s="18" t="inlineStr">
        <is>
          <t>spline value</t>
        </is>
      </c>
      <c r="G6665" s="18" t="n"/>
      <c r="H6665" s="33" t="n">
        <v>18.82</v>
      </c>
      <c r="I6665" s="33" t="n"/>
      <c r="J6665" s="33" t="n"/>
      <c r="K6665" s="34" t="n">
        <v>-0.3447265449102154</v>
      </c>
      <c r="L6665" s="35">
        <f>IF(ISNUMBER(K6665),EXP(K6665),"")</f>
        <v/>
      </c>
      <c r="M6665" s="18" t="inlineStr">
        <is>
          <t>every value from 0.01 to 30 in steps of 0.01</t>
        </is>
      </c>
      <c r="N6665" s="18" t="inlineStr">
        <is>
          <t>contents|small|distance_to_river_km</t>
        </is>
      </c>
    </row>
    <row r="6666">
      <c r="B6666" s="18" t="inlineStr">
        <is>
          <t>contents|small|distance_to_river_km|18.83</t>
        </is>
      </c>
      <c r="C6666" s="18" t="inlineStr">
        <is>
          <t>contents</t>
        </is>
      </c>
      <c r="D6666" s="18" t="inlineStr">
        <is>
          <t>small</t>
        </is>
      </c>
      <c r="E6666" s="18" t="inlineStr">
        <is>
          <t>distance_to_river_km</t>
        </is>
      </c>
      <c r="F6666" s="18" t="inlineStr">
        <is>
          <t>spline value</t>
        </is>
      </c>
      <c r="G6666" s="18" t="n"/>
      <c r="H6666" s="33" t="n">
        <v>18.83</v>
      </c>
      <c r="I6666" s="33" t="n"/>
      <c r="J6666" s="33" t="n"/>
      <c r="K6666" s="34" t="n">
        <v>-0.3450263117613153</v>
      </c>
      <c r="L6666" s="35">
        <f>IF(ISNUMBER(K6666),EXP(K6666),"")</f>
        <v/>
      </c>
      <c r="M6666" s="18" t="inlineStr">
        <is>
          <t>every value from 0.01 to 30 in steps of 0.01</t>
        </is>
      </c>
      <c r="N6666" s="18" t="inlineStr">
        <is>
          <t>contents|small|distance_to_river_km</t>
        </is>
      </c>
    </row>
    <row r="6667">
      <c r="B6667" s="18" t="inlineStr">
        <is>
          <t>contents|small|distance_to_river_km|18.84</t>
        </is>
      </c>
      <c r="C6667" s="18" t="inlineStr">
        <is>
          <t>contents</t>
        </is>
      </c>
      <c r="D6667" s="18" t="inlineStr">
        <is>
          <t>small</t>
        </is>
      </c>
      <c r="E6667" s="18" t="inlineStr">
        <is>
          <t>distance_to_river_km</t>
        </is>
      </c>
      <c r="F6667" s="18" t="inlineStr">
        <is>
          <t>spline value</t>
        </is>
      </c>
      <c r="G6667" s="18" t="n"/>
      <c r="H6667" s="33" t="n">
        <v>18.84</v>
      </c>
      <c r="I6667" s="33" t="n"/>
      <c r="J6667" s="33" t="n"/>
      <c r="K6667" s="34" t="n">
        <v>-0.3453260376073999</v>
      </c>
      <c r="L6667" s="35">
        <f>IF(ISNUMBER(K6667),EXP(K6667),"")</f>
        <v/>
      </c>
      <c r="M6667" s="18" t="inlineStr">
        <is>
          <t>every value from 0.01 to 30 in steps of 0.01</t>
        </is>
      </c>
      <c r="N6667" s="18" t="inlineStr">
        <is>
          <t>contents|small|distance_to_river_km</t>
        </is>
      </c>
    </row>
    <row r="6668">
      <c r="B6668" s="18" t="inlineStr">
        <is>
          <t>contents|small|distance_to_river_km|18.85</t>
        </is>
      </c>
      <c r="C6668" s="18" t="inlineStr">
        <is>
          <t>contents</t>
        </is>
      </c>
      <c r="D6668" s="18" t="inlineStr">
        <is>
          <t>small</t>
        </is>
      </c>
      <c r="E6668" s="18" t="inlineStr">
        <is>
          <t>distance_to_river_km</t>
        </is>
      </c>
      <c r="F6668" s="18" t="inlineStr">
        <is>
          <t>spline value</t>
        </is>
      </c>
      <c r="G6668" s="18" t="n"/>
      <c r="H6668" s="33" t="n">
        <v>18.85</v>
      </c>
      <c r="I6668" s="33" t="n"/>
      <c r="J6668" s="33" t="n"/>
      <c r="K6668" s="34" t="n">
        <v>-0.345625722173694</v>
      </c>
      <c r="L6668" s="35">
        <f>IF(ISNUMBER(K6668),EXP(K6668),"")</f>
        <v/>
      </c>
      <c r="M6668" s="18" t="inlineStr">
        <is>
          <t>every value from 0.01 to 30 in steps of 0.01</t>
        </is>
      </c>
      <c r="N6668" s="18" t="inlineStr">
        <is>
          <t>contents|small|distance_to_river_km</t>
        </is>
      </c>
    </row>
    <row r="6669">
      <c r="B6669" s="18" t="inlineStr">
        <is>
          <t>contents|small|distance_to_river_km|18.86</t>
        </is>
      </c>
      <c r="C6669" s="18" t="inlineStr">
        <is>
          <t>contents</t>
        </is>
      </c>
      <c r="D6669" s="18" t="inlineStr">
        <is>
          <t>small</t>
        </is>
      </c>
      <c r="E6669" s="18" t="inlineStr">
        <is>
          <t>distance_to_river_km</t>
        </is>
      </c>
      <c r="F6669" s="18" t="inlineStr">
        <is>
          <t>spline value</t>
        </is>
      </c>
      <c r="G6669" s="18" t="n"/>
      <c r="H6669" s="33" t="n">
        <v>18.86</v>
      </c>
      <c r="I6669" s="33" t="n"/>
      <c r="J6669" s="33" t="n"/>
      <c r="K6669" s="34" t="n">
        <v>-0.3459253651854221</v>
      </c>
      <c r="L6669" s="35">
        <f>IF(ISNUMBER(K6669),EXP(K6669),"")</f>
        <v/>
      </c>
      <c r="M6669" s="18" t="inlineStr">
        <is>
          <t>every value from 0.01 to 30 in steps of 0.01</t>
        </is>
      </c>
      <c r="N6669" s="18" t="inlineStr">
        <is>
          <t>contents|small|distance_to_river_km</t>
        </is>
      </c>
    </row>
    <row r="6670">
      <c r="B6670" s="18" t="inlineStr">
        <is>
          <t>contents|small|distance_to_river_km|18.87</t>
        </is>
      </c>
      <c r="C6670" s="18" t="inlineStr">
        <is>
          <t>contents</t>
        </is>
      </c>
      <c r="D6670" s="18" t="inlineStr">
        <is>
          <t>small</t>
        </is>
      </c>
      <c r="E6670" s="18" t="inlineStr">
        <is>
          <t>distance_to_river_km</t>
        </is>
      </c>
      <c r="F6670" s="18" t="inlineStr">
        <is>
          <t>spline value</t>
        </is>
      </c>
      <c r="G6670" s="18" t="n"/>
      <c r="H6670" s="33" t="n">
        <v>18.87</v>
      </c>
      <c r="I6670" s="33" t="n"/>
      <c r="J6670" s="33" t="n"/>
      <c r="K6670" s="34" t="n">
        <v>-0.346224966367809</v>
      </c>
      <c r="L6670" s="35">
        <f>IF(ISNUMBER(K6670),EXP(K6670),"")</f>
        <v/>
      </c>
      <c r="M6670" s="18" t="inlineStr">
        <is>
          <t>every value from 0.01 to 30 in steps of 0.01</t>
        </is>
      </c>
      <c r="N6670" s="18" t="inlineStr">
        <is>
          <t>contents|small|distance_to_river_km</t>
        </is>
      </c>
    </row>
    <row r="6671">
      <c r="B6671" s="18" t="inlineStr">
        <is>
          <t>contents|small|distance_to_river_km|18.88</t>
        </is>
      </c>
      <c r="C6671" s="18" t="inlineStr">
        <is>
          <t>contents</t>
        </is>
      </c>
      <c r="D6671" s="18" t="inlineStr">
        <is>
          <t>small</t>
        </is>
      </c>
      <c r="E6671" s="18" t="inlineStr">
        <is>
          <t>distance_to_river_km</t>
        </is>
      </c>
      <c r="F6671" s="18" t="inlineStr">
        <is>
          <t>spline value</t>
        </is>
      </c>
      <c r="G6671" s="18" t="n"/>
      <c r="H6671" s="33" t="n">
        <v>18.88</v>
      </c>
      <c r="I6671" s="33" t="n"/>
      <c r="J6671" s="33" t="n"/>
      <c r="K6671" s="34" t="n">
        <v>-0.3465245254460795</v>
      </c>
      <c r="L6671" s="35">
        <f>IF(ISNUMBER(K6671),EXP(K6671),"")</f>
        <v/>
      </c>
      <c r="M6671" s="18" t="inlineStr">
        <is>
          <t>every value from 0.01 to 30 in steps of 0.01</t>
        </is>
      </c>
      <c r="N6671" s="18" t="inlineStr">
        <is>
          <t>contents|small|distance_to_river_km</t>
        </is>
      </c>
    </row>
    <row r="6672">
      <c r="B6672" s="18" t="inlineStr">
        <is>
          <t>contents|small|distance_to_river_km|18.89</t>
        </is>
      </c>
      <c r="C6672" s="18" t="inlineStr">
        <is>
          <t>contents</t>
        </is>
      </c>
      <c r="D6672" s="18" t="inlineStr">
        <is>
          <t>small</t>
        </is>
      </c>
      <c r="E6672" s="18" t="inlineStr">
        <is>
          <t>distance_to_river_km</t>
        </is>
      </c>
      <c r="F6672" s="18" t="inlineStr">
        <is>
          <t>spline value</t>
        </is>
      </c>
      <c r="G6672" s="18" t="n"/>
      <c r="H6672" s="33" t="n">
        <v>18.89</v>
      </c>
      <c r="I6672" s="33" t="n"/>
      <c r="J6672" s="33" t="n"/>
      <c r="K6672" s="34" t="n">
        <v>-0.3468240421454585</v>
      </c>
      <c r="L6672" s="35">
        <f>IF(ISNUMBER(K6672),EXP(K6672),"")</f>
        <v/>
      </c>
      <c r="M6672" s="18" t="inlineStr">
        <is>
          <t>every value from 0.01 to 30 in steps of 0.01</t>
        </is>
      </c>
      <c r="N6672" s="18" t="inlineStr">
        <is>
          <t>contents|small|distance_to_river_km</t>
        </is>
      </c>
    </row>
    <row r="6673">
      <c r="B6673" s="18" t="inlineStr">
        <is>
          <t>contents|small|distance_to_river_km|18.90</t>
        </is>
      </c>
      <c r="C6673" s="18" t="inlineStr">
        <is>
          <t>contents</t>
        </is>
      </c>
      <c r="D6673" s="18" t="inlineStr">
        <is>
          <t>small</t>
        </is>
      </c>
      <c r="E6673" s="18" t="inlineStr">
        <is>
          <t>distance_to_river_km</t>
        </is>
      </c>
      <c r="F6673" s="18" t="inlineStr">
        <is>
          <t>spline value</t>
        </is>
      </c>
      <c r="G6673" s="18" t="n"/>
      <c r="H6673" s="33" t="n">
        <v>18.9</v>
      </c>
      <c r="I6673" s="33" t="n"/>
      <c r="J6673" s="33" t="n"/>
      <c r="K6673" s="34" t="n">
        <v>-0.3471235161911704</v>
      </c>
      <c r="L6673" s="35">
        <f>IF(ISNUMBER(K6673),EXP(K6673),"")</f>
        <v/>
      </c>
      <c r="M6673" s="18" t="inlineStr">
        <is>
          <t>every value from 0.01 to 30 in steps of 0.01</t>
        </is>
      </c>
      <c r="N6673" s="18" t="inlineStr">
        <is>
          <t>contents|small|distance_to_river_km</t>
        </is>
      </c>
    </row>
    <row r="6674">
      <c r="B6674" s="18" t="inlineStr">
        <is>
          <t>contents|small|distance_to_river_km|18.91</t>
        </is>
      </c>
      <c r="C6674" s="18" t="inlineStr">
        <is>
          <t>contents</t>
        </is>
      </c>
      <c r="D6674" s="18" t="inlineStr">
        <is>
          <t>small</t>
        </is>
      </c>
      <c r="E6674" s="18" t="inlineStr">
        <is>
          <t>distance_to_river_km</t>
        </is>
      </c>
      <c r="F6674" s="18" t="inlineStr">
        <is>
          <t>spline value</t>
        </is>
      </c>
      <c r="G6674" s="18" t="n"/>
      <c r="H6674" s="33" t="n">
        <v>18.91</v>
      </c>
      <c r="I6674" s="33" t="n"/>
      <c r="J6674" s="33" t="n"/>
      <c r="K6674" s="34" t="n">
        <v>-0.3474229473084402</v>
      </c>
      <c r="L6674" s="35">
        <f>IF(ISNUMBER(K6674),EXP(K6674),"")</f>
        <v/>
      </c>
      <c r="M6674" s="18" t="inlineStr">
        <is>
          <t>every value from 0.01 to 30 in steps of 0.01</t>
        </is>
      </c>
      <c r="N6674" s="18" t="inlineStr">
        <is>
          <t>contents|small|distance_to_river_km</t>
        </is>
      </c>
    </row>
    <row r="6675">
      <c r="B6675" s="18" t="inlineStr">
        <is>
          <t>contents|small|distance_to_river_km|18.92</t>
        </is>
      </c>
      <c r="C6675" s="18" t="inlineStr">
        <is>
          <t>contents</t>
        </is>
      </c>
      <c r="D6675" s="18" t="inlineStr">
        <is>
          <t>small</t>
        </is>
      </c>
      <c r="E6675" s="18" t="inlineStr">
        <is>
          <t>distance_to_river_km</t>
        </is>
      </c>
      <c r="F6675" s="18" t="inlineStr">
        <is>
          <t>spline value</t>
        </is>
      </c>
      <c r="G6675" s="18" t="n"/>
      <c r="H6675" s="33" t="n">
        <v>18.92</v>
      </c>
      <c r="I6675" s="33" t="n"/>
      <c r="J6675" s="33" t="n"/>
      <c r="K6675" s="34" t="n">
        <v>-0.3477223352224925</v>
      </c>
      <c r="L6675" s="35">
        <f>IF(ISNUMBER(K6675),EXP(K6675),"")</f>
        <v/>
      </c>
      <c r="M6675" s="18" t="inlineStr">
        <is>
          <t>every value from 0.01 to 30 in steps of 0.01</t>
        </is>
      </c>
      <c r="N6675" s="18" t="inlineStr">
        <is>
          <t>contents|small|distance_to_river_km</t>
        </is>
      </c>
    </row>
    <row r="6676">
      <c r="B6676" s="18" t="inlineStr">
        <is>
          <t>contents|small|distance_to_river_km|18.93</t>
        </is>
      </c>
      <c r="C6676" s="18" t="inlineStr">
        <is>
          <t>contents</t>
        </is>
      </c>
      <c r="D6676" s="18" t="inlineStr">
        <is>
          <t>small</t>
        </is>
      </c>
      <c r="E6676" s="18" t="inlineStr">
        <is>
          <t>distance_to_river_km</t>
        </is>
      </c>
      <c r="F6676" s="18" t="inlineStr">
        <is>
          <t>spline value</t>
        </is>
      </c>
      <c r="G6676" s="18" t="n"/>
      <c r="H6676" s="33" t="n">
        <v>18.93</v>
      </c>
      <c r="I6676" s="33" t="n"/>
      <c r="J6676" s="33" t="n"/>
      <c r="K6676" s="34" t="n">
        <v>-0.3480216796585519</v>
      </c>
      <c r="L6676" s="35">
        <f>IF(ISNUMBER(K6676),EXP(K6676),"")</f>
        <v/>
      </c>
      <c r="M6676" s="18" t="inlineStr">
        <is>
          <t>every value from 0.01 to 30 in steps of 0.01</t>
        </is>
      </c>
      <c r="N6676" s="18" t="inlineStr">
        <is>
          <t>contents|small|distance_to_river_km</t>
        </is>
      </c>
    </row>
    <row r="6677">
      <c r="B6677" s="18" t="inlineStr">
        <is>
          <t>contents|small|distance_to_river_km|18.94</t>
        </is>
      </c>
      <c r="C6677" s="18" t="inlineStr">
        <is>
          <t>contents</t>
        </is>
      </c>
      <c r="D6677" s="18" t="inlineStr">
        <is>
          <t>small</t>
        </is>
      </c>
      <c r="E6677" s="18" t="inlineStr">
        <is>
          <t>distance_to_river_km</t>
        </is>
      </c>
      <c r="F6677" s="18" t="inlineStr">
        <is>
          <t>spline value</t>
        </is>
      </c>
      <c r="G6677" s="18" t="n"/>
      <c r="H6677" s="33" t="n">
        <v>18.94</v>
      </c>
      <c r="I6677" s="33" t="n"/>
      <c r="J6677" s="33" t="n"/>
      <c r="K6677" s="34" t="n">
        <v>-0.3483209803418436</v>
      </c>
      <c r="L6677" s="35">
        <f>IF(ISNUMBER(K6677),EXP(K6677),"")</f>
        <v/>
      </c>
      <c r="M6677" s="18" t="inlineStr">
        <is>
          <t>every value from 0.01 to 30 in steps of 0.01</t>
        </is>
      </c>
      <c r="N6677" s="18" t="inlineStr">
        <is>
          <t>contents|small|distance_to_river_km</t>
        </is>
      </c>
    </row>
    <row r="6678">
      <c r="B6678" s="18" t="inlineStr">
        <is>
          <t>contents|small|distance_to_river_km|18.95</t>
        </is>
      </c>
      <c r="C6678" s="18" t="inlineStr">
        <is>
          <t>contents</t>
        </is>
      </c>
      <c r="D6678" s="18" t="inlineStr">
        <is>
          <t>small</t>
        </is>
      </c>
      <c r="E6678" s="18" t="inlineStr">
        <is>
          <t>distance_to_river_km</t>
        </is>
      </c>
      <c r="F6678" s="18" t="inlineStr">
        <is>
          <t>spline value</t>
        </is>
      </c>
      <c r="G6678" s="18" t="n"/>
      <c r="H6678" s="33" t="n">
        <v>18.95</v>
      </c>
      <c r="I6678" s="33" t="n"/>
      <c r="J6678" s="33" t="n"/>
      <c r="K6678" s="34" t="n">
        <v>-0.3486202369975916</v>
      </c>
      <c r="L6678" s="35">
        <f>IF(ISNUMBER(K6678),EXP(K6678),"")</f>
        <v/>
      </c>
      <c r="M6678" s="18" t="inlineStr">
        <is>
          <t>every value from 0.01 to 30 in steps of 0.01</t>
        </is>
      </c>
      <c r="N6678" s="18" t="inlineStr">
        <is>
          <t>contents|small|distance_to_river_km</t>
        </is>
      </c>
    </row>
    <row r="6679">
      <c r="B6679" s="18" t="inlineStr">
        <is>
          <t>contents|small|distance_to_river_km|18.96</t>
        </is>
      </c>
      <c r="C6679" s="18" t="inlineStr">
        <is>
          <t>contents</t>
        </is>
      </c>
      <c r="D6679" s="18" t="inlineStr">
        <is>
          <t>small</t>
        </is>
      </c>
      <c r="E6679" s="18" t="inlineStr">
        <is>
          <t>distance_to_river_km</t>
        </is>
      </c>
      <c r="F6679" s="18" t="inlineStr">
        <is>
          <t>spline value</t>
        </is>
      </c>
      <c r="G6679" s="18" t="n"/>
      <c r="H6679" s="33" t="n">
        <v>18.96</v>
      </c>
      <c r="I6679" s="33" t="n"/>
      <c r="J6679" s="33" t="n"/>
      <c r="K6679" s="34" t="n">
        <v>-0.3489194493510213</v>
      </c>
      <c r="L6679" s="35">
        <f>IF(ISNUMBER(K6679),EXP(K6679),"")</f>
        <v/>
      </c>
      <c r="M6679" s="18" t="inlineStr">
        <is>
          <t>every value from 0.01 to 30 in steps of 0.01</t>
        </is>
      </c>
      <c r="N6679" s="18" t="inlineStr">
        <is>
          <t>contents|small|distance_to_river_km</t>
        </is>
      </c>
    </row>
    <row r="6680">
      <c r="B6680" s="18" t="inlineStr">
        <is>
          <t>contents|small|distance_to_river_km|18.97</t>
        </is>
      </c>
      <c r="C6680" s="18" t="inlineStr">
        <is>
          <t>contents</t>
        </is>
      </c>
      <c r="D6680" s="18" t="inlineStr">
        <is>
          <t>small</t>
        </is>
      </c>
      <c r="E6680" s="18" t="inlineStr">
        <is>
          <t>distance_to_river_km</t>
        </is>
      </c>
      <c r="F6680" s="18" t="inlineStr">
        <is>
          <t>spline value</t>
        </is>
      </c>
      <c r="G6680" s="18" t="n"/>
      <c r="H6680" s="33" t="n">
        <v>18.97</v>
      </c>
      <c r="I6680" s="33" t="n"/>
      <c r="J6680" s="33" t="n"/>
      <c r="K6680" s="34" t="n">
        <v>-0.3492186171273571</v>
      </c>
      <c r="L6680" s="35">
        <f>IF(ISNUMBER(K6680),EXP(K6680),"")</f>
        <v/>
      </c>
      <c r="M6680" s="18" t="inlineStr">
        <is>
          <t>every value from 0.01 to 30 in steps of 0.01</t>
        </is>
      </c>
      <c r="N6680" s="18" t="inlineStr">
        <is>
          <t>contents|small|distance_to_river_km</t>
        </is>
      </c>
    </row>
    <row r="6681">
      <c r="B6681" s="18" t="inlineStr">
        <is>
          <t>contents|small|distance_to_river_km|18.98</t>
        </is>
      </c>
      <c r="C6681" s="18" t="inlineStr">
        <is>
          <t>contents</t>
        </is>
      </c>
      <c r="D6681" s="18" t="inlineStr">
        <is>
          <t>small</t>
        </is>
      </c>
      <c r="E6681" s="18" t="inlineStr">
        <is>
          <t>distance_to_river_km</t>
        </is>
      </c>
      <c r="F6681" s="18" t="inlineStr">
        <is>
          <t>spline value</t>
        </is>
      </c>
      <c r="G6681" s="18" t="n"/>
      <c r="H6681" s="33" t="n">
        <v>18.98</v>
      </c>
      <c r="I6681" s="33" t="n"/>
      <c r="J6681" s="33" t="n"/>
      <c r="K6681" s="34" t="n">
        <v>-0.3495177400518239</v>
      </c>
      <c r="L6681" s="35">
        <f>IF(ISNUMBER(K6681),EXP(K6681),"")</f>
        <v/>
      </c>
      <c r="M6681" s="18" t="inlineStr">
        <is>
          <t>every value from 0.01 to 30 in steps of 0.01</t>
        </is>
      </c>
      <c r="N6681" s="18" t="inlineStr">
        <is>
          <t>contents|small|distance_to_river_km</t>
        </is>
      </c>
    </row>
    <row r="6682">
      <c r="B6682" s="18" t="inlineStr">
        <is>
          <t>contents|small|distance_to_river_km|18.99</t>
        </is>
      </c>
      <c r="C6682" s="18" t="inlineStr">
        <is>
          <t>contents</t>
        </is>
      </c>
      <c r="D6682" s="18" t="inlineStr">
        <is>
          <t>small</t>
        </is>
      </c>
      <c r="E6682" s="18" t="inlineStr">
        <is>
          <t>distance_to_river_km</t>
        </is>
      </c>
      <c r="F6682" s="18" t="inlineStr">
        <is>
          <t>spline value</t>
        </is>
      </c>
      <c r="G6682" s="18" t="n"/>
      <c r="H6682" s="33" t="n">
        <v>18.99</v>
      </c>
      <c r="I6682" s="33" t="n"/>
      <c r="J6682" s="33" t="n"/>
      <c r="K6682" s="34" t="n">
        <v>-0.3498168178496462</v>
      </c>
      <c r="L6682" s="35">
        <f>IF(ISNUMBER(K6682),EXP(K6682),"")</f>
        <v/>
      </c>
      <c r="M6682" s="18" t="inlineStr">
        <is>
          <t>every value from 0.01 to 30 in steps of 0.01</t>
        </is>
      </c>
      <c r="N6682" s="18" t="inlineStr">
        <is>
          <t>contents|small|distance_to_river_km</t>
        </is>
      </c>
    </row>
    <row r="6683">
      <c r="B6683" s="18" t="inlineStr">
        <is>
          <t>contents|small|distance_to_river_km|19.00</t>
        </is>
      </c>
      <c r="C6683" s="18" t="inlineStr">
        <is>
          <t>contents</t>
        </is>
      </c>
      <c r="D6683" s="18" t="inlineStr">
        <is>
          <t>small</t>
        </is>
      </c>
      <c r="E6683" s="18" t="inlineStr">
        <is>
          <t>distance_to_river_km</t>
        </is>
      </c>
      <c r="F6683" s="18" t="inlineStr">
        <is>
          <t>spline value</t>
        </is>
      </c>
      <c r="G6683" s="18" t="n"/>
      <c r="H6683" s="33" t="n">
        <v>19</v>
      </c>
      <c r="I6683" s="33" t="n"/>
      <c r="J6683" s="33" t="n"/>
      <c r="K6683" s="34" t="n">
        <v>-0.3501158502460491</v>
      </c>
      <c r="L6683" s="35">
        <f>IF(ISNUMBER(K6683),EXP(K6683),"")</f>
        <v/>
      </c>
      <c r="M6683" s="18" t="inlineStr">
        <is>
          <t>every value from 0.01 to 30 in steps of 0.01</t>
        </is>
      </c>
      <c r="N6683" s="18" t="inlineStr">
        <is>
          <t>contents|small|distance_to_river_km</t>
        </is>
      </c>
    </row>
    <row r="6684">
      <c r="B6684" s="18" t="inlineStr">
        <is>
          <t>contents|small|distance_to_river_km|19.01</t>
        </is>
      </c>
      <c r="C6684" s="18" t="inlineStr">
        <is>
          <t>contents</t>
        </is>
      </c>
      <c r="D6684" s="18" t="inlineStr">
        <is>
          <t>small</t>
        </is>
      </c>
      <c r="E6684" s="18" t="inlineStr">
        <is>
          <t>distance_to_river_km</t>
        </is>
      </c>
      <c r="F6684" s="18" t="inlineStr">
        <is>
          <t>spline value</t>
        </is>
      </c>
      <c r="G6684" s="18" t="n"/>
      <c r="H6684" s="33" t="n">
        <v>19.01</v>
      </c>
      <c r="I6684" s="33" t="n"/>
      <c r="J6684" s="33" t="n"/>
      <c r="K6684" s="34" t="n">
        <v>-0.350414836966257</v>
      </c>
      <c r="L6684" s="35">
        <f>IF(ISNUMBER(K6684),EXP(K6684),"")</f>
        <v/>
      </c>
      <c r="M6684" s="18" t="inlineStr">
        <is>
          <t>every value from 0.01 to 30 in steps of 0.01</t>
        </is>
      </c>
      <c r="N6684" s="18" t="inlineStr">
        <is>
          <t>contents|small|distance_to_river_km</t>
        </is>
      </c>
    </row>
    <row r="6685">
      <c r="B6685" s="18" t="inlineStr">
        <is>
          <t>contents|small|distance_to_river_km|19.02</t>
        </is>
      </c>
      <c r="C6685" s="18" t="inlineStr">
        <is>
          <t>contents</t>
        </is>
      </c>
      <c r="D6685" s="18" t="inlineStr">
        <is>
          <t>small</t>
        </is>
      </c>
      <c r="E6685" s="18" t="inlineStr">
        <is>
          <t>distance_to_river_km</t>
        </is>
      </c>
      <c r="F6685" s="18" t="inlineStr">
        <is>
          <t>spline value</t>
        </is>
      </c>
      <c r="G6685" s="18" t="n"/>
      <c r="H6685" s="33" t="n">
        <v>19.02</v>
      </c>
      <c r="I6685" s="33" t="n"/>
      <c r="J6685" s="33" t="n"/>
      <c r="K6685" s="34" t="n">
        <v>-0.3507137777354946</v>
      </c>
      <c r="L6685" s="35">
        <f>IF(ISNUMBER(K6685),EXP(K6685),"")</f>
        <v/>
      </c>
      <c r="M6685" s="18" t="inlineStr">
        <is>
          <t>every value from 0.01 to 30 in steps of 0.01</t>
        </is>
      </c>
      <c r="N6685" s="18" t="inlineStr">
        <is>
          <t>contents|small|distance_to_river_km</t>
        </is>
      </c>
    </row>
    <row r="6686">
      <c r="B6686" s="18" t="inlineStr">
        <is>
          <t>contents|small|distance_to_river_km|19.03</t>
        </is>
      </c>
      <c r="C6686" s="18" t="inlineStr">
        <is>
          <t>contents</t>
        </is>
      </c>
      <c r="D6686" s="18" t="inlineStr">
        <is>
          <t>small</t>
        </is>
      </c>
      <c r="E6686" s="18" t="inlineStr">
        <is>
          <t>distance_to_river_km</t>
        </is>
      </c>
      <c r="F6686" s="18" t="inlineStr">
        <is>
          <t>spline value</t>
        </is>
      </c>
      <c r="G6686" s="18" t="n"/>
      <c r="H6686" s="33" t="n">
        <v>19.03</v>
      </c>
      <c r="I6686" s="33" t="n"/>
      <c r="J6686" s="33" t="n"/>
      <c r="K6686" s="34" t="n">
        <v>-0.351012672278987</v>
      </c>
      <c r="L6686" s="35">
        <f>IF(ISNUMBER(K6686),EXP(K6686),"")</f>
        <v/>
      </c>
      <c r="M6686" s="18" t="inlineStr">
        <is>
          <t>every value from 0.01 to 30 in steps of 0.01</t>
        </is>
      </c>
      <c r="N6686" s="18" t="inlineStr">
        <is>
          <t>contents|small|distance_to_river_km</t>
        </is>
      </c>
    </row>
    <row r="6687">
      <c r="B6687" s="18" t="inlineStr">
        <is>
          <t>contents|small|distance_to_river_km|19.04</t>
        </is>
      </c>
      <c r="C6687" s="18" t="inlineStr">
        <is>
          <t>contents</t>
        </is>
      </c>
      <c r="D6687" s="18" t="inlineStr">
        <is>
          <t>small</t>
        </is>
      </c>
      <c r="E6687" s="18" t="inlineStr">
        <is>
          <t>distance_to_river_km</t>
        </is>
      </c>
      <c r="F6687" s="18" t="inlineStr">
        <is>
          <t>spline value</t>
        </is>
      </c>
      <c r="G6687" s="18" t="n"/>
      <c r="H6687" s="33" t="n">
        <v>19.04</v>
      </c>
      <c r="I6687" s="33" t="n"/>
      <c r="J6687" s="33" t="n"/>
      <c r="K6687" s="34" t="n">
        <v>-0.3513115203219584</v>
      </c>
      <c r="L6687" s="35">
        <f>IF(ISNUMBER(K6687),EXP(K6687),"")</f>
        <v/>
      </c>
      <c r="M6687" s="18" t="inlineStr">
        <is>
          <t>every value from 0.01 to 30 in steps of 0.01</t>
        </is>
      </c>
      <c r="N6687" s="18" t="inlineStr">
        <is>
          <t>contents|small|distance_to_river_km</t>
        </is>
      </c>
    </row>
    <row r="6688">
      <c r="B6688" s="18" t="inlineStr">
        <is>
          <t>contents|small|distance_to_river_km|19.05</t>
        </is>
      </c>
      <c r="C6688" s="18" t="inlineStr">
        <is>
          <t>contents</t>
        </is>
      </c>
      <c r="D6688" s="18" t="inlineStr">
        <is>
          <t>small</t>
        </is>
      </c>
      <c r="E6688" s="18" t="inlineStr">
        <is>
          <t>distance_to_river_km</t>
        </is>
      </c>
      <c r="F6688" s="18" t="inlineStr">
        <is>
          <t>spline value</t>
        </is>
      </c>
      <c r="G6688" s="18" t="n"/>
      <c r="H6688" s="33" t="n">
        <v>19.05</v>
      </c>
      <c r="I6688" s="33" t="n"/>
      <c r="J6688" s="33" t="n"/>
      <c r="K6688" s="34" t="n">
        <v>-0.3516103215896341</v>
      </c>
      <c r="L6688" s="35">
        <f>IF(ISNUMBER(K6688),EXP(K6688),"")</f>
        <v/>
      </c>
      <c r="M6688" s="18" t="inlineStr">
        <is>
          <t>every value from 0.01 to 30 in steps of 0.01</t>
        </is>
      </c>
      <c r="N6688" s="18" t="inlineStr">
        <is>
          <t>contents|small|distance_to_river_km</t>
        </is>
      </c>
    </row>
    <row r="6689">
      <c r="B6689" s="18" t="inlineStr">
        <is>
          <t>contents|small|distance_to_river_km|19.06</t>
        </is>
      </c>
      <c r="C6689" s="18" t="inlineStr">
        <is>
          <t>contents</t>
        </is>
      </c>
      <c r="D6689" s="18" t="inlineStr">
        <is>
          <t>small</t>
        </is>
      </c>
      <c r="E6689" s="18" t="inlineStr">
        <is>
          <t>distance_to_river_km</t>
        </is>
      </c>
      <c r="F6689" s="18" t="inlineStr">
        <is>
          <t>spline value</t>
        </is>
      </c>
      <c r="G6689" s="18" t="n"/>
      <c r="H6689" s="33" t="n">
        <v>19.06</v>
      </c>
      <c r="I6689" s="33" t="n"/>
      <c r="J6689" s="33" t="n"/>
      <c r="K6689" s="34" t="n">
        <v>-0.3519090758072385</v>
      </c>
      <c r="L6689" s="35">
        <f>IF(ISNUMBER(K6689),EXP(K6689),"")</f>
        <v/>
      </c>
      <c r="M6689" s="18" t="inlineStr">
        <is>
          <t>every value from 0.01 to 30 in steps of 0.01</t>
        </is>
      </c>
      <c r="N6689" s="18" t="inlineStr">
        <is>
          <t>contents|small|distance_to_river_km</t>
        </is>
      </c>
    </row>
    <row r="6690">
      <c r="B6690" s="18" t="inlineStr">
        <is>
          <t>contents|small|distance_to_river_km|19.07</t>
        </is>
      </c>
      <c r="C6690" s="18" t="inlineStr">
        <is>
          <t>contents</t>
        </is>
      </c>
      <c r="D6690" s="18" t="inlineStr">
        <is>
          <t>small</t>
        </is>
      </c>
      <c r="E6690" s="18" t="inlineStr">
        <is>
          <t>distance_to_river_km</t>
        </is>
      </c>
      <c r="F6690" s="18" t="inlineStr">
        <is>
          <t>spline value</t>
        </is>
      </c>
      <c r="G6690" s="18" t="n"/>
      <c r="H6690" s="33" t="n">
        <v>19.07</v>
      </c>
      <c r="I6690" s="33" t="n"/>
      <c r="J6690" s="33" t="n"/>
      <c r="K6690" s="34" t="n">
        <v>-0.3522077826999964</v>
      </c>
      <c r="L6690" s="35">
        <f>IF(ISNUMBER(K6690),EXP(K6690),"")</f>
        <v/>
      </c>
      <c r="M6690" s="18" t="inlineStr">
        <is>
          <t>every value from 0.01 to 30 in steps of 0.01</t>
        </is>
      </c>
      <c r="N6690" s="18" t="inlineStr">
        <is>
          <t>contents|small|distance_to_river_km</t>
        </is>
      </c>
    </row>
    <row r="6691">
      <c r="B6691" s="18" t="inlineStr">
        <is>
          <t>contents|small|distance_to_river_km|19.08</t>
        </is>
      </c>
      <c r="C6691" s="18" t="inlineStr">
        <is>
          <t>contents</t>
        </is>
      </c>
      <c r="D6691" s="18" t="inlineStr">
        <is>
          <t>small</t>
        </is>
      </c>
      <c r="E6691" s="18" t="inlineStr">
        <is>
          <t>distance_to_river_km</t>
        </is>
      </c>
      <c r="F6691" s="18" t="inlineStr">
        <is>
          <t>spline value</t>
        </is>
      </c>
      <c r="G6691" s="18" t="n"/>
      <c r="H6691" s="33" t="n">
        <v>19.08</v>
      </c>
      <c r="I6691" s="33" t="n"/>
      <c r="J6691" s="33" t="n"/>
      <c r="K6691" s="34" t="n">
        <v>-0.3525064419931324</v>
      </c>
      <c r="L6691" s="35">
        <f>IF(ISNUMBER(K6691),EXP(K6691),"")</f>
        <v/>
      </c>
      <c r="M6691" s="18" t="inlineStr">
        <is>
          <t>every value from 0.01 to 30 in steps of 0.01</t>
        </is>
      </c>
      <c r="N6691" s="18" t="inlineStr">
        <is>
          <t>contents|small|distance_to_river_km</t>
        </is>
      </c>
    </row>
    <row r="6692">
      <c r="B6692" s="18" t="inlineStr">
        <is>
          <t>contents|small|distance_to_river_km|19.09</t>
        </is>
      </c>
      <c r="C6692" s="18" t="inlineStr">
        <is>
          <t>contents</t>
        </is>
      </c>
      <c r="D6692" s="18" t="inlineStr">
        <is>
          <t>small</t>
        </is>
      </c>
      <c r="E6692" s="18" t="inlineStr">
        <is>
          <t>distance_to_river_km</t>
        </is>
      </c>
      <c r="F6692" s="18" t="inlineStr">
        <is>
          <t>spline value</t>
        </is>
      </c>
      <c r="G6692" s="18" t="n"/>
      <c r="H6692" s="33" t="n">
        <v>19.09</v>
      </c>
      <c r="I6692" s="33" t="n"/>
      <c r="J6692" s="33" t="n"/>
      <c r="K6692" s="34" t="n">
        <v>-0.3528050534118715</v>
      </c>
      <c r="L6692" s="35">
        <f>IF(ISNUMBER(K6692),EXP(K6692),"")</f>
        <v/>
      </c>
      <c r="M6692" s="18" t="inlineStr">
        <is>
          <t>every value from 0.01 to 30 in steps of 0.01</t>
        </is>
      </c>
      <c r="N6692" s="18" t="inlineStr">
        <is>
          <t>contents|small|distance_to_river_km</t>
        </is>
      </c>
    </row>
    <row r="6693">
      <c r="B6693" s="18" t="inlineStr">
        <is>
          <t>contents|small|distance_to_river_km|19.10</t>
        </is>
      </c>
      <c r="C6693" s="18" t="inlineStr">
        <is>
          <t>contents</t>
        </is>
      </c>
      <c r="D6693" s="18" t="inlineStr">
        <is>
          <t>small</t>
        </is>
      </c>
      <c r="E6693" s="18" t="inlineStr">
        <is>
          <t>distance_to_river_km</t>
        </is>
      </c>
      <c r="F6693" s="18" t="inlineStr">
        <is>
          <t>spline value</t>
        </is>
      </c>
      <c r="G6693" s="18" t="n"/>
      <c r="H6693" s="33" t="n">
        <v>19.1</v>
      </c>
      <c r="I6693" s="33" t="n"/>
      <c r="J6693" s="33" t="n"/>
      <c r="K6693" s="34" t="n">
        <v>-0.3531036166814382</v>
      </c>
      <c r="L6693" s="35">
        <f>IF(ISNUMBER(K6693),EXP(K6693),"")</f>
        <v/>
      </c>
      <c r="M6693" s="18" t="inlineStr">
        <is>
          <t>every value from 0.01 to 30 in steps of 0.01</t>
        </is>
      </c>
      <c r="N6693" s="18" t="inlineStr">
        <is>
          <t>contents|small|distance_to_river_km</t>
        </is>
      </c>
    </row>
    <row r="6694">
      <c r="B6694" s="18" t="inlineStr">
        <is>
          <t>contents|small|distance_to_river_km|19.11</t>
        </is>
      </c>
      <c r="C6694" s="18" t="inlineStr">
        <is>
          <t>contents</t>
        </is>
      </c>
      <c r="D6694" s="18" t="inlineStr">
        <is>
          <t>small</t>
        </is>
      </c>
      <c r="E6694" s="18" t="inlineStr">
        <is>
          <t>distance_to_river_km</t>
        </is>
      </c>
      <c r="F6694" s="18" t="inlineStr">
        <is>
          <t>spline value</t>
        </is>
      </c>
      <c r="G6694" s="18" t="n"/>
      <c r="H6694" s="33" t="n">
        <v>19.11</v>
      </c>
      <c r="I6694" s="33" t="n"/>
      <c r="J6694" s="33" t="n"/>
      <c r="K6694" s="34" t="n">
        <v>-0.3534021315270574</v>
      </c>
      <c r="L6694" s="35">
        <f>IF(ISNUMBER(K6694),EXP(K6694),"")</f>
        <v/>
      </c>
      <c r="M6694" s="18" t="inlineStr">
        <is>
          <t>every value from 0.01 to 30 in steps of 0.01</t>
        </is>
      </c>
      <c r="N6694" s="18" t="inlineStr">
        <is>
          <t>contents|small|distance_to_river_km</t>
        </is>
      </c>
    </row>
    <row r="6695">
      <c r="B6695" s="18" t="inlineStr">
        <is>
          <t>contents|small|distance_to_river_km|19.12</t>
        </is>
      </c>
      <c r="C6695" s="18" t="inlineStr">
        <is>
          <t>contents</t>
        </is>
      </c>
      <c r="D6695" s="18" t="inlineStr">
        <is>
          <t>small</t>
        </is>
      </c>
      <c r="E6695" s="18" t="inlineStr">
        <is>
          <t>distance_to_river_km</t>
        </is>
      </c>
      <c r="F6695" s="18" t="inlineStr">
        <is>
          <t>spline value</t>
        </is>
      </c>
      <c r="G6695" s="18" t="n"/>
      <c r="H6695" s="33" t="n">
        <v>19.12</v>
      </c>
      <c r="I6695" s="33" t="n"/>
      <c r="J6695" s="33" t="n"/>
      <c r="K6695" s="34" t="n">
        <v>-0.3537005976739538</v>
      </c>
      <c r="L6695" s="35">
        <f>IF(ISNUMBER(K6695),EXP(K6695),"")</f>
        <v/>
      </c>
      <c r="M6695" s="18" t="inlineStr">
        <is>
          <t>every value from 0.01 to 30 in steps of 0.01</t>
        </is>
      </c>
      <c r="N6695" s="18" t="inlineStr">
        <is>
          <t>contents|small|distance_to_river_km</t>
        </is>
      </c>
    </row>
    <row r="6696">
      <c r="B6696" s="18" t="inlineStr">
        <is>
          <t>contents|small|distance_to_river_km|19.13</t>
        </is>
      </c>
      <c r="C6696" s="18" t="inlineStr">
        <is>
          <t>contents</t>
        </is>
      </c>
      <c r="D6696" s="18" t="inlineStr">
        <is>
          <t>small</t>
        </is>
      </c>
      <c r="E6696" s="18" t="inlineStr">
        <is>
          <t>distance_to_river_km</t>
        </is>
      </c>
      <c r="F6696" s="18" t="inlineStr">
        <is>
          <t>spline value</t>
        </is>
      </c>
      <c r="G6696" s="18" t="n"/>
      <c r="H6696" s="33" t="n">
        <v>19.13</v>
      </c>
      <c r="I6696" s="33" t="n"/>
      <c r="J6696" s="33" t="n"/>
      <c r="K6696" s="34" t="n">
        <v>-0.353999014847352</v>
      </c>
      <c r="L6696" s="35">
        <f>IF(ISNUMBER(K6696),EXP(K6696),"")</f>
        <v/>
      </c>
      <c r="M6696" s="18" t="inlineStr">
        <is>
          <t>every value from 0.01 to 30 in steps of 0.01</t>
        </is>
      </c>
      <c r="N6696" s="18" t="inlineStr">
        <is>
          <t>contents|small|distance_to_river_km</t>
        </is>
      </c>
    </row>
    <row r="6697">
      <c r="B6697" s="18" t="inlineStr">
        <is>
          <t>contents|small|distance_to_river_km|19.14</t>
        </is>
      </c>
      <c r="C6697" s="18" t="inlineStr">
        <is>
          <t>contents</t>
        </is>
      </c>
      <c r="D6697" s="18" t="inlineStr">
        <is>
          <t>small</t>
        </is>
      </c>
      <c r="E6697" s="18" t="inlineStr">
        <is>
          <t>distance_to_river_km</t>
        </is>
      </c>
      <c r="F6697" s="18" t="inlineStr">
        <is>
          <t>spline value</t>
        </is>
      </c>
      <c r="G6697" s="18" t="n"/>
      <c r="H6697" s="33" t="n">
        <v>19.14</v>
      </c>
      <c r="I6697" s="33" t="n"/>
      <c r="J6697" s="33" t="n"/>
      <c r="K6697" s="34" t="n">
        <v>-0.3542973827724768</v>
      </c>
      <c r="L6697" s="35">
        <f>IF(ISNUMBER(K6697),EXP(K6697),"")</f>
        <v/>
      </c>
      <c r="M6697" s="18" t="inlineStr">
        <is>
          <t>every value from 0.01 to 30 in steps of 0.01</t>
        </is>
      </c>
      <c r="N6697" s="18" t="inlineStr">
        <is>
          <t>contents|small|distance_to_river_km</t>
        </is>
      </c>
    </row>
    <row r="6698">
      <c r="B6698" s="18" t="inlineStr">
        <is>
          <t>contents|small|distance_to_river_km|19.15</t>
        </is>
      </c>
      <c r="C6698" s="18" t="inlineStr">
        <is>
          <t>contents</t>
        </is>
      </c>
      <c r="D6698" s="18" t="inlineStr">
        <is>
          <t>small</t>
        </is>
      </c>
      <c r="E6698" s="18" t="inlineStr">
        <is>
          <t>distance_to_river_km</t>
        </is>
      </c>
      <c r="F6698" s="18" t="inlineStr">
        <is>
          <t>spline value</t>
        </is>
      </c>
      <c r="G6698" s="18" t="n"/>
      <c r="H6698" s="33" t="n">
        <v>19.15</v>
      </c>
      <c r="I6698" s="33" t="n"/>
      <c r="J6698" s="33" t="n"/>
      <c r="K6698" s="34" t="n">
        <v>-0.3545957011745529</v>
      </c>
      <c r="L6698" s="35">
        <f>IF(ISNUMBER(K6698),EXP(K6698),"")</f>
        <v/>
      </c>
      <c r="M6698" s="18" t="inlineStr">
        <is>
          <t>every value from 0.01 to 30 in steps of 0.01</t>
        </is>
      </c>
      <c r="N6698" s="18" t="inlineStr">
        <is>
          <t>contents|small|distance_to_river_km</t>
        </is>
      </c>
    </row>
    <row r="6699">
      <c r="B6699" s="18" t="inlineStr">
        <is>
          <t>contents|small|distance_to_river_km|19.16</t>
        </is>
      </c>
      <c r="C6699" s="18" t="inlineStr">
        <is>
          <t>contents</t>
        </is>
      </c>
      <c r="D6699" s="18" t="inlineStr">
        <is>
          <t>small</t>
        </is>
      </c>
      <c r="E6699" s="18" t="inlineStr">
        <is>
          <t>distance_to_river_km</t>
        </is>
      </c>
      <c r="F6699" s="18" t="inlineStr">
        <is>
          <t>spline value</t>
        </is>
      </c>
      <c r="G6699" s="18" t="n"/>
      <c r="H6699" s="33" t="n">
        <v>19.16</v>
      </c>
      <c r="I6699" s="33" t="n"/>
      <c r="J6699" s="33" t="n"/>
      <c r="K6699" s="34" t="n">
        <v>-0.3548939697788052</v>
      </c>
      <c r="L6699" s="35">
        <f>IF(ISNUMBER(K6699),EXP(K6699),"")</f>
        <v/>
      </c>
      <c r="M6699" s="18" t="inlineStr">
        <is>
          <t>every value from 0.01 to 30 in steps of 0.01</t>
        </is>
      </c>
      <c r="N6699" s="18" t="inlineStr">
        <is>
          <t>contents|small|distance_to_river_km</t>
        </is>
      </c>
    </row>
    <row r="6700">
      <c r="B6700" s="18" t="inlineStr">
        <is>
          <t>contents|small|distance_to_river_km|19.17</t>
        </is>
      </c>
      <c r="C6700" s="18" t="inlineStr">
        <is>
          <t>contents</t>
        </is>
      </c>
      <c r="D6700" s="18" t="inlineStr">
        <is>
          <t>small</t>
        </is>
      </c>
      <c r="E6700" s="18" t="inlineStr">
        <is>
          <t>distance_to_river_km</t>
        </is>
      </c>
      <c r="F6700" s="18" t="inlineStr">
        <is>
          <t>spline value</t>
        </is>
      </c>
      <c r="G6700" s="18" t="n"/>
      <c r="H6700" s="33" t="n">
        <v>19.17</v>
      </c>
      <c r="I6700" s="33" t="n"/>
      <c r="J6700" s="33" t="n"/>
      <c r="K6700" s="34" t="n">
        <v>-0.3551921883104583</v>
      </c>
      <c r="L6700" s="35">
        <f>IF(ISNUMBER(K6700),EXP(K6700),"")</f>
        <v/>
      </c>
      <c r="M6700" s="18" t="inlineStr">
        <is>
          <t>every value from 0.01 to 30 in steps of 0.01</t>
        </is>
      </c>
      <c r="N6700" s="18" t="inlineStr">
        <is>
          <t>contents|small|distance_to_river_km</t>
        </is>
      </c>
    </row>
    <row r="6701">
      <c r="B6701" s="18" t="inlineStr">
        <is>
          <t>contents|small|distance_to_river_km|19.18</t>
        </is>
      </c>
      <c r="C6701" s="18" t="inlineStr">
        <is>
          <t>contents</t>
        </is>
      </c>
      <c r="D6701" s="18" t="inlineStr">
        <is>
          <t>small</t>
        </is>
      </c>
      <c r="E6701" s="18" t="inlineStr">
        <is>
          <t>distance_to_river_km</t>
        </is>
      </c>
      <c r="F6701" s="18" t="inlineStr">
        <is>
          <t>spline value</t>
        </is>
      </c>
      <c r="G6701" s="18" t="n"/>
      <c r="H6701" s="33" t="n">
        <v>19.18</v>
      </c>
      <c r="I6701" s="33" t="n"/>
      <c r="J6701" s="33" t="n"/>
      <c r="K6701" s="34" t="n">
        <v>-0.3554903564947369</v>
      </c>
      <c r="L6701" s="35">
        <f>IF(ISNUMBER(K6701),EXP(K6701),"")</f>
        <v/>
      </c>
      <c r="M6701" s="18" t="inlineStr">
        <is>
          <t>every value from 0.01 to 30 in steps of 0.01</t>
        </is>
      </c>
      <c r="N6701" s="18" t="inlineStr">
        <is>
          <t>contents|small|distance_to_river_km</t>
        </is>
      </c>
    </row>
    <row r="6702">
      <c r="B6702" s="18" t="inlineStr">
        <is>
          <t>contents|small|distance_to_river_km|19.19</t>
        </is>
      </c>
      <c r="C6702" s="18" t="inlineStr">
        <is>
          <t>contents</t>
        </is>
      </c>
      <c r="D6702" s="18" t="inlineStr">
        <is>
          <t>small</t>
        </is>
      </c>
      <c r="E6702" s="18" t="inlineStr">
        <is>
          <t>distance_to_river_km</t>
        </is>
      </c>
      <c r="F6702" s="18" t="inlineStr">
        <is>
          <t>spline value</t>
        </is>
      </c>
      <c r="G6702" s="18" t="n"/>
      <c r="H6702" s="33" t="n">
        <v>19.19</v>
      </c>
      <c r="I6702" s="33" t="n"/>
      <c r="J6702" s="33" t="n"/>
      <c r="K6702" s="34" t="n">
        <v>-0.3557884740568658</v>
      </c>
      <c r="L6702" s="35">
        <f>IF(ISNUMBER(K6702),EXP(K6702),"")</f>
        <v/>
      </c>
      <c r="M6702" s="18" t="inlineStr">
        <is>
          <t>every value from 0.01 to 30 in steps of 0.01</t>
        </is>
      </c>
      <c r="N6702" s="18" t="inlineStr">
        <is>
          <t>contents|small|distance_to_river_km</t>
        </is>
      </c>
    </row>
    <row r="6703">
      <c r="B6703" s="18" t="inlineStr">
        <is>
          <t>contents|small|distance_to_river_km|19.20</t>
        </is>
      </c>
      <c r="C6703" s="18" t="inlineStr">
        <is>
          <t>contents</t>
        </is>
      </c>
      <c r="D6703" s="18" t="inlineStr">
        <is>
          <t>small</t>
        </is>
      </c>
      <c r="E6703" s="18" t="inlineStr">
        <is>
          <t>distance_to_river_km</t>
        </is>
      </c>
      <c r="F6703" s="18" t="inlineStr">
        <is>
          <t>spline value</t>
        </is>
      </c>
      <c r="G6703" s="18" t="n"/>
      <c r="H6703" s="33" t="n">
        <v>19.2</v>
      </c>
      <c r="I6703" s="33" t="n"/>
      <c r="J6703" s="33" t="n"/>
      <c r="K6703" s="34" t="n">
        <v>-0.3560865407220697</v>
      </c>
      <c r="L6703" s="35">
        <f>IF(ISNUMBER(K6703),EXP(K6703),"")</f>
        <v/>
      </c>
      <c r="M6703" s="18" t="inlineStr">
        <is>
          <t>every value from 0.01 to 30 in steps of 0.01</t>
        </is>
      </c>
      <c r="N6703" s="18" t="inlineStr">
        <is>
          <t>contents|small|distance_to_river_km</t>
        </is>
      </c>
    </row>
    <row r="6704">
      <c r="B6704" s="18" t="inlineStr">
        <is>
          <t>contents|small|distance_to_river_km|19.21</t>
        </is>
      </c>
      <c r="C6704" s="18" t="inlineStr">
        <is>
          <t>contents</t>
        </is>
      </c>
      <c r="D6704" s="18" t="inlineStr">
        <is>
          <t>small</t>
        </is>
      </c>
      <c r="E6704" s="18" t="inlineStr">
        <is>
          <t>distance_to_river_km</t>
        </is>
      </c>
      <c r="F6704" s="18" t="inlineStr">
        <is>
          <t>spline value</t>
        </is>
      </c>
      <c r="G6704" s="18" t="n"/>
      <c r="H6704" s="33" t="n">
        <v>19.21</v>
      </c>
      <c r="I6704" s="33" t="n"/>
      <c r="J6704" s="33" t="n"/>
      <c r="K6704" s="34" t="n">
        <v>-0.3563845562155734</v>
      </c>
      <c r="L6704" s="35">
        <f>IF(ISNUMBER(K6704),EXP(K6704),"")</f>
        <v/>
      </c>
      <c r="M6704" s="18" t="inlineStr">
        <is>
          <t>every value from 0.01 to 30 in steps of 0.01</t>
        </is>
      </c>
      <c r="N6704" s="18" t="inlineStr">
        <is>
          <t>contents|small|distance_to_river_km</t>
        </is>
      </c>
    </row>
    <row r="6705">
      <c r="B6705" s="18" t="inlineStr">
        <is>
          <t>contents|small|distance_to_river_km|19.22</t>
        </is>
      </c>
      <c r="C6705" s="18" t="inlineStr">
        <is>
          <t>contents</t>
        </is>
      </c>
      <c r="D6705" s="18" t="inlineStr">
        <is>
          <t>small</t>
        </is>
      </c>
      <c r="E6705" s="18" t="inlineStr">
        <is>
          <t>distance_to_river_km</t>
        </is>
      </c>
      <c r="F6705" s="18" t="inlineStr">
        <is>
          <t>spline value</t>
        </is>
      </c>
      <c r="G6705" s="18" t="n"/>
      <c r="H6705" s="33" t="n">
        <v>19.22</v>
      </c>
      <c r="I6705" s="33" t="n"/>
      <c r="J6705" s="33" t="n"/>
      <c r="K6705" s="34" t="n">
        <v>-0.3566825202626014</v>
      </c>
      <c r="L6705" s="35">
        <f>IF(ISNUMBER(K6705),EXP(K6705),"")</f>
        <v/>
      </c>
      <c r="M6705" s="18" t="inlineStr">
        <is>
          <t>every value from 0.01 to 30 in steps of 0.01</t>
        </is>
      </c>
      <c r="N6705" s="18" t="inlineStr">
        <is>
          <t>contents|small|distance_to_river_km</t>
        </is>
      </c>
    </row>
    <row r="6706">
      <c r="B6706" s="18" t="inlineStr">
        <is>
          <t>contents|small|distance_to_river_km|19.23</t>
        </is>
      </c>
      <c r="C6706" s="18" t="inlineStr">
        <is>
          <t>contents</t>
        </is>
      </c>
      <c r="D6706" s="18" t="inlineStr">
        <is>
          <t>small</t>
        </is>
      </c>
      <c r="E6706" s="18" t="inlineStr">
        <is>
          <t>distance_to_river_km</t>
        </is>
      </c>
      <c r="F6706" s="18" t="inlineStr">
        <is>
          <t>spline value</t>
        </is>
      </c>
      <c r="G6706" s="18" t="n"/>
      <c r="H6706" s="33" t="n">
        <v>19.23</v>
      </c>
      <c r="I6706" s="33" t="n"/>
      <c r="J6706" s="33" t="n"/>
      <c r="K6706" s="34" t="n">
        <v>-0.3569804325883787</v>
      </c>
      <c r="L6706" s="35">
        <f>IF(ISNUMBER(K6706),EXP(K6706),"")</f>
        <v/>
      </c>
      <c r="M6706" s="18" t="inlineStr">
        <is>
          <t>every value from 0.01 to 30 in steps of 0.01</t>
        </is>
      </c>
      <c r="N6706" s="18" t="inlineStr">
        <is>
          <t>contents|small|distance_to_river_km</t>
        </is>
      </c>
    </row>
    <row r="6707">
      <c r="B6707" s="18" t="inlineStr">
        <is>
          <t>contents|small|distance_to_river_km|19.24</t>
        </is>
      </c>
      <c r="C6707" s="18" t="inlineStr">
        <is>
          <t>contents</t>
        </is>
      </c>
      <c r="D6707" s="18" t="inlineStr">
        <is>
          <t>small</t>
        </is>
      </c>
      <c r="E6707" s="18" t="inlineStr">
        <is>
          <t>distance_to_river_km</t>
        </is>
      </c>
      <c r="F6707" s="18" t="inlineStr">
        <is>
          <t>spline value</t>
        </is>
      </c>
      <c r="G6707" s="18" t="n"/>
      <c r="H6707" s="33" t="n">
        <v>19.24</v>
      </c>
      <c r="I6707" s="33" t="n"/>
      <c r="J6707" s="33" t="n"/>
      <c r="K6707" s="34" t="n">
        <v>-0.35727829291813</v>
      </c>
      <c r="L6707" s="35">
        <f>IF(ISNUMBER(K6707),EXP(K6707),"")</f>
        <v/>
      </c>
      <c r="M6707" s="18" t="inlineStr">
        <is>
          <t>every value from 0.01 to 30 in steps of 0.01</t>
        </is>
      </c>
      <c r="N6707" s="18" t="inlineStr">
        <is>
          <t>contents|small|distance_to_river_km</t>
        </is>
      </c>
    </row>
    <row r="6708">
      <c r="B6708" s="18" t="inlineStr">
        <is>
          <t>contents|small|distance_to_river_km|19.25</t>
        </is>
      </c>
      <c r="C6708" s="18" t="inlineStr">
        <is>
          <t>contents</t>
        </is>
      </c>
      <c r="D6708" s="18" t="inlineStr">
        <is>
          <t>small</t>
        </is>
      </c>
      <c r="E6708" s="18" t="inlineStr">
        <is>
          <t>distance_to_river_km</t>
        </is>
      </c>
      <c r="F6708" s="18" t="inlineStr">
        <is>
          <t>spline value</t>
        </is>
      </c>
      <c r="G6708" s="18" t="n"/>
      <c r="H6708" s="33" t="n">
        <v>19.25</v>
      </c>
      <c r="I6708" s="33" t="n"/>
      <c r="J6708" s="33" t="n"/>
      <c r="K6708" s="34" t="n">
        <v>-0.35757610097708</v>
      </c>
      <c r="L6708" s="35">
        <f>IF(ISNUMBER(K6708),EXP(K6708),"")</f>
        <v/>
      </c>
      <c r="M6708" s="18" t="inlineStr">
        <is>
          <t>every value from 0.01 to 30 in steps of 0.01</t>
        </is>
      </c>
      <c r="N6708" s="18" t="inlineStr">
        <is>
          <t>contents|small|distance_to_river_km</t>
        </is>
      </c>
    </row>
    <row r="6709">
      <c r="B6709" s="18" t="inlineStr">
        <is>
          <t>contents|small|distance_to_river_km|19.26</t>
        </is>
      </c>
      <c r="C6709" s="18" t="inlineStr">
        <is>
          <t>contents</t>
        </is>
      </c>
      <c r="D6709" s="18" t="inlineStr">
        <is>
          <t>small</t>
        </is>
      </c>
      <c r="E6709" s="18" t="inlineStr">
        <is>
          <t>distance_to_river_km</t>
        </is>
      </c>
      <c r="F6709" s="18" t="inlineStr">
        <is>
          <t>spline value</t>
        </is>
      </c>
      <c r="G6709" s="18" t="n"/>
      <c r="H6709" s="33" t="n">
        <v>19.26</v>
      </c>
      <c r="I6709" s="33" t="n"/>
      <c r="J6709" s="33" t="n"/>
      <c r="K6709" s="34" t="n">
        <v>-0.3578738564904534</v>
      </c>
      <c r="L6709" s="35">
        <f>IF(ISNUMBER(K6709),EXP(K6709),"")</f>
        <v/>
      </c>
      <c r="M6709" s="18" t="inlineStr">
        <is>
          <t>every value from 0.01 to 30 in steps of 0.01</t>
        </is>
      </c>
      <c r="N6709" s="18" t="inlineStr">
        <is>
          <t>contents|small|distance_to_river_km</t>
        </is>
      </c>
    </row>
    <row r="6710">
      <c r="B6710" s="18" t="inlineStr">
        <is>
          <t>contents|small|distance_to_river_km|19.27</t>
        </is>
      </c>
      <c r="C6710" s="18" t="inlineStr">
        <is>
          <t>contents</t>
        </is>
      </c>
      <c r="D6710" s="18" t="inlineStr">
        <is>
          <t>small</t>
        </is>
      </c>
      <c r="E6710" s="18" t="inlineStr">
        <is>
          <t>distance_to_river_km</t>
        </is>
      </c>
      <c r="F6710" s="18" t="inlineStr">
        <is>
          <t>spline value</t>
        </is>
      </c>
      <c r="G6710" s="18" t="n"/>
      <c r="H6710" s="33" t="n">
        <v>19.27</v>
      </c>
      <c r="I6710" s="33" t="n"/>
      <c r="J6710" s="33" t="n"/>
      <c r="K6710" s="34" t="n">
        <v>-0.3581715591834747</v>
      </c>
      <c r="L6710" s="35">
        <f>IF(ISNUMBER(K6710),EXP(K6710),"")</f>
        <v/>
      </c>
      <c r="M6710" s="18" t="inlineStr">
        <is>
          <t>every value from 0.01 to 30 in steps of 0.01</t>
        </is>
      </c>
      <c r="N6710" s="18" t="inlineStr">
        <is>
          <t>contents|small|distance_to_river_km</t>
        </is>
      </c>
    </row>
    <row r="6711">
      <c r="B6711" s="18" t="inlineStr">
        <is>
          <t>contents|small|distance_to_river_km|19.28</t>
        </is>
      </c>
      <c r="C6711" s="18" t="inlineStr">
        <is>
          <t>contents</t>
        </is>
      </c>
      <c r="D6711" s="18" t="inlineStr">
        <is>
          <t>small</t>
        </is>
      </c>
      <c r="E6711" s="18" t="inlineStr">
        <is>
          <t>distance_to_river_km</t>
        </is>
      </c>
      <c r="F6711" s="18" t="inlineStr">
        <is>
          <t>spline value</t>
        </is>
      </c>
      <c r="G6711" s="18" t="n"/>
      <c r="H6711" s="33" t="n">
        <v>19.28</v>
      </c>
      <c r="I6711" s="33" t="n"/>
      <c r="J6711" s="33" t="n"/>
      <c r="K6711" s="34" t="n">
        <v>-0.3584692087813691</v>
      </c>
      <c r="L6711" s="35">
        <f>IF(ISNUMBER(K6711),EXP(K6711),"")</f>
        <v/>
      </c>
      <c r="M6711" s="18" t="inlineStr">
        <is>
          <t>every value from 0.01 to 30 in steps of 0.01</t>
        </is>
      </c>
      <c r="N6711" s="18" t="inlineStr">
        <is>
          <t>contents|small|distance_to_river_km</t>
        </is>
      </c>
    </row>
    <row r="6712">
      <c r="B6712" s="18" t="inlineStr">
        <is>
          <t>contents|small|distance_to_river_km|19.29</t>
        </is>
      </c>
      <c r="C6712" s="18" t="inlineStr">
        <is>
          <t>contents</t>
        </is>
      </c>
      <c r="D6712" s="18" t="inlineStr">
        <is>
          <t>small</t>
        </is>
      </c>
      <c r="E6712" s="18" t="inlineStr">
        <is>
          <t>distance_to_river_km</t>
        </is>
      </c>
      <c r="F6712" s="18" t="inlineStr">
        <is>
          <t>spline value</t>
        </is>
      </c>
      <c r="G6712" s="18" t="n"/>
      <c r="H6712" s="33" t="n">
        <v>19.29</v>
      </c>
      <c r="I6712" s="33" t="n"/>
      <c r="J6712" s="33" t="n"/>
      <c r="K6712" s="34" t="n">
        <v>-0.358766805009361</v>
      </c>
      <c r="L6712" s="35">
        <f>IF(ISNUMBER(K6712),EXP(K6712),"")</f>
        <v/>
      </c>
      <c r="M6712" s="18" t="inlineStr">
        <is>
          <t>every value from 0.01 to 30 in steps of 0.01</t>
        </is>
      </c>
      <c r="N6712" s="18" t="inlineStr">
        <is>
          <t>contents|small|distance_to_river_km</t>
        </is>
      </c>
    </row>
    <row r="6713">
      <c r="B6713" s="18" t="inlineStr">
        <is>
          <t>contents|small|distance_to_river_km|19.30</t>
        </is>
      </c>
      <c r="C6713" s="18" t="inlineStr">
        <is>
          <t>contents</t>
        </is>
      </c>
      <c r="D6713" s="18" t="inlineStr">
        <is>
          <t>small</t>
        </is>
      </c>
      <c r="E6713" s="18" t="inlineStr">
        <is>
          <t>distance_to_river_km</t>
        </is>
      </c>
      <c r="F6713" s="18" t="inlineStr">
        <is>
          <t>spline value</t>
        </is>
      </c>
      <c r="G6713" s="18" t="n"/>
      <c r="H6713" s="33" t="n">
        <v>19.3</v>
      </c>
      <c r="I6713" s="33" t="n"/>
      <c r="J6713" s="33" t="n"/>
      <c r="K6713" s="34" t="n">
        <v>-0.3590643475926752</v>
      </c>
      <c r="L6713" s="35">
        <f>IF(ISNUMBER(K6713),EXP(K6713),"")</f>
        <v/>
      </c>
      <c r="M6713" s="18" t="inlineStr">
        <is>
          <t>every value from 0.01 to 30 in steps of 0.01</t>
        </is>
      </c>
      <c r="N6713" s="18" t="inlineStr">
        <is>
          <t>contents|small|distance_to_river_km</t>
        </is>
      </c>
    </row>
    <row r="6714">
      <c r="B6714" s="18" t="inlineStr">
        <is>
          <t>contents|small|distance_to_river_km|19.31</t>
        </is>
      </c>
      <c r="C6714" s="18" t="inlineStr">
        <is>
          <t>contents</t>
        </is>
      </c>
      <c r="D6714" s="18" t="inlineStr">
        <is>
          <t>small</t>
        </is>
      </c>
      <c r="E6714" s="18" t="inlineStr">
        <is>
          <t>distance_to_river_km</t>
        </is>
      </c>
      <c r="F6714" s="18" t="inlineStr">
        <is>
          <t>spline value</t>
        </is>
      </c>
      <c r="G6714" s="18" t="n"/>
      <c r="H6714" s="33" t="n">
        <v>19.31</v>
      </c>
      <c r="I6714" s="33" t="n"/>
      <c r="J6714" s="33" t="n"/>
      <c r="K6714" s="34" t="n">
        <v>-0.3593618362565365</v>
      </c>
      <c r="L6714" s="35">
        <f>IF(ISNUMBER(K6714),EXP(K6714),"")</f>
        <v/>
      </c>
      <c r="M6714" s="18" t="inlineStr">
        <is>
          <t>every value from 0.01 to 30 in steps of 0.01</t>
        </is>
      </c>
      <c r="N6714" s="18" t="inlineStr">
        <is>
          <t>contents|small|distance_to_river_km</t>
        </is>
      </c>
    </row>
    <row r="6715">
      <c r="B6715" s="18" t="inlineStr">
        <is>
          <t>contents|small|distance_to_river_km|19.32</t>
        </is>
      </c>
      <c r="C6715" s="18" t="inlineStr">
        <is>
          <t>contents</t>
        </is>
      </c>
      <c r="D6715" s="18" t="inlineStr">
        <is>
          <t>small</t>
        </is>
      </c>
      <c r="E6715" s="18" t="inlineStr">
        <is>
          <t>distance_to_river_km</t>
        </is>
      </c>
      <c r="F6715" s="18" t="inlineStr">
        <is>
          <t>spline value</t>
        </is>
      </c>
      <c r="G6715" s="18" t="n"/>
      <c r="H6715" s="33" t="n">
        <v>19.32</v>
      </c>
      <c r="I6715" s="33" t="n"/>
      <c r="J6715" s="33" t="n"/>
      <c r="K6715" s="34" t="n">
        <v>-0.3596592707261696</v>
      </c>
      <c r="L6715" s="35">
        <f>IF(ISNUMBER(K6715),EXP(K6715),"")</f>
        <v/>
      </c>
      <c r="M6715" s="18" t="inlineStr">
        <is>
          <t>every value from 0.01 to 30 in steps of 0.01</t>
        </is>
      </c>
      <c r="N6715" s="18" t="inlineStr">
        <is>
          <t>contents|small|distance_to_river_km</t>
        </is>
      </c>
    </row>
    <row r="6716">
      <c r="B6716" s="18" t="inlineStr">
        <is>
          <t>contents|small|distance_to_river_km|19.33</t>
        </is>
      </c>
      <c r="C6716" s="18" t="inlineStr">
        <is>
          <t>contents</t>
        </is>
      </c>
      <c r="D6716" s="18" t="inlineStr">
        <is>
          <t>small</t>
        </is>
      </c>
      <c r="E6716" s="18" t="inlineStr">
        <is>
          <t>distance_to_river_km</t>
        </is>
      </c>
      <c r="F6716" s="18" t="inlineStr">
        <is>
          <t>spline value</t>
        </is>
      </c>
      <c r="G6716" s="18" t="n"/>
      <c r="H6716" s="33" t="n">
        <v>19.33</v>
      </c>
      <c r="I6716" s="33" t="n"/>
      <c r="J6716" s="33" t="n"/>
      <c r="K6716" s="34" t="n">
        <v>-0.3599566507267992</v>
      </c>
      <c r="L6716" s="35">
        <f>IF(ISNUMBER(K6716),EXP(K6716),"")</f>
        <v/>
      </c>
      <c r="M6716" s="18" t="inlineStr">
        <is>
          <t>every value from 0.01 to 30 in steps of 0.01</t>
        </is>
      </c>
      <c r="N6716" s="18" t="inlineStr">
        <is>
          <t>contents|small|distance_to_river_km</t>
        </is>
      </c>
    </row>
    <row r="6717">
      <c r="B6717" s="18" t="inlineStr">
        <is>
          <t>contents|small|distance_to_river_km|19.34</t>
        </is>
      </c>
      <c r="C6717" s="18" t="inlineStr">
        <is>
          <t>contents</t>
        </is>
      </c>
      <c r="D6717" s="18" t="inlineStr">
        <is>
          <t>small</t>
        </is>
      </c>
      <c r="E6717" s="18" t="inlineStr">
        <is>
          <t>distance_to_river_km</t>
        </is>
      </c>
      <c r="F6717" s="18" t="inlineStr">
        <is>
          <t>spline value</t>
        </is>
      </c>
      <c r="G6717" s="18" t="n"/>
      <c r="H6717" s="33" t="n">
        <v>19.34</v>
      </c>
      <c r="I6717" s="33" t="n"/>
      <c r="J6717" s="33" t="n"/>
      <c r="K6717" s="34" t="n">
        <v>-0.3602539759836501</v>
      </c>
      <c r="L6717" s="35">
        <f>IF(ISNUMBER(K6717),EXP(K6717),"")</f>
        <v/>
      </c>
      <c r="M6717" s="18" t="inlineStr">
        <is>
          <t>every value from 0.01 to 30 in steps of 0.01</t>
        </is>
      </c>
      <c r="N6717" s="18" t="inlineStr">
        <is>
          <t>contents|small|distance_to_river_km</t>
        </is>
      </c>
    </row>
    <row r="6718">
      <c r="B6718" s="18" t="inlineStr">
        <is>
          <t>contents|small|distance_to_river_km|19.35</t>
        </is>
      </c>
      <c r="C6718" s="18" t="inlineStr">
        <is>
          <t>contents</t>
        </is>
      </c>
      <c r="D6718" s="18" t="inlineStr">
        <is>
          <t>small</t>
        </is>
      </c>
      <c r="E6718" s="18" t="inlineStr">
        <is>
          <t>distance_to_river_km</t>
        </is>
      </c>
      <c r="F6718" s="18" t="inlineStr">
        <is>
          <t>spline value</t>
        </is>
      </c>
      <c r="G6718" s="18" t="n"/>
      <c r="H6718" s="33" t="n">
        <v>19.35</v>
      </c>
      <c r="I6718" s="33" t="n"/>
      <c r="J6718" s="33" t="n"/>
      <c r="K6718" s="34" t="n">
        <v>-0.360551246221947</v>
      </c>
      <c r="L6718" s="35">
        <f>IF(ISNUMBER(K6718),EXP(K6718),"")</f>
        <v/>
      </c>
      <c r="M6718" s="18" t="inlineStr">
        <is>
          <t>every value from 0.01 to 30 in steps of 0.01</t>
        </is>
      </c>
      <c r="N6718" s="18" t="inlineStr">
        <is>
          <t>contents|small|distance_to_river_km</t>
        </is>
      </c>
    </row>
    <row r="6719">
      <c r="B6719" s="18" t="inlineStr">
        <is>
          <t>contents|small|distance_to_river_km|19.36</t>
        </is>
      </c>
      <c r="C6719" s="18" t="inlineStr">
        <is>
          <t>contents</t>
        </is>
      </c>
      <c r="D6719" s="18" t="inlineStr">
        <is>
          <t>small</t>
        </is>
      </c>
      <c r="E6719" s="18" t="inlineStr">
        <is>
          <t>distance_to_river_km</t>
        </is>
      </c>
      <c r="F6719" s="18" t="inlineStr">
        <is>
          <t>spline value</t>
        </is>
      </c>
      <c r="G6719" s="18" t="n"/>
      <c r="H6719" s="33" t="n">
        <v>19.36</v>
      </c>
      <c r="I6719" s="33" t="n"/>
      <c r="J6719" s="33" t="n"/>
      <c r="K6719" s="34" t="n">
        <v>-0.3608484611669144</v>
      </c>
      <c r="L6719" s="35">
        <f>IF(ISNUMBER(K6719),EXP(K6719),"")</f>
        <v/>
      </c>
      <c r="M6719" s="18" t="inlineStr">
        <is>
          <t>every value from 0.01 to 30 in steps of 0.01</t>
        </is>
      </c>
      <c r="N6719" s="18" t="inlineStr">
        <is>
          <t>contents|small|distance_to_river_km</t>
        </is>
      </c>
    </row>
    <row r="6720">
      <c r="B6720" s="18" t="inlineStr">
        <is>
          <t>contents|small|distance_to_river_km|19.37</t>
        </is>
      </c>
      <c r="C6720" s="18" t="inlineStr">
        <is>
          <t>contents</t>
        </is>
      </c>
      <c r="D6720" s="18" t="inlineStr">
        <is>
          <t>small</t>
        </is>
      </c>
      <c r="E6720" s="18" t="inlineStr">
        <is>
          <t>distance_to_river_km</t>
        </is>
      </c>
      <c r="F6720" s="18" t="inlineStr">
        <is>
          <t>spline value</t>
        </is>
      </c>
      <c r="G6720" s="18" t="n"/>
      <c r="H6720" s="33" t="n">
        <v>19.37</v>
      </c>
      <c r="I6720" s="33" t="n"/>
      <c r="J6720" s="33" t="n"/>
      <c r="K6720" s="34" t="n">
        <v>-0.3611456205437775</v>
      </c>
      <c r="L6720" s="35">
        <f>IF(ISNUMBER(K6720),EXP(K6720),"")</f>
        <v/>
      </c>
      <c r="M6720" s="18" t="inlineStr">
        <is>
          <t>every value from 0.01 to 30 in steps of 0.01</t>
        </is>
      </c>
      <c r="N6720" s="18" t="inlineStr">
        <is>
          <t>contents|small|distance_to_river_km</t>
        </is>
      </c>
    </row>
    <row r="6721">
      <c r="B6721" s="18" t="inlineStr">
        <is>
          <t>contents|small|distance_to_river_km|19.38</t>
        </is>
      </c>
      <c r="C6721" s="18" t="inlineStr">
        <is>
          <t>contents</t>
        </is>
      </c>
      <c r="D6721" s="18" t="inlineStr">
        <is>
          <t>small</t>
        </is>
      </c>
      <c r="E6721" s="18" t="inlineStr">
        <is>
          <t>distance_to_river_km</t>
        </is>
      </c>
      <c r="F6721" s="18" t="inlineStr">
        <is>
          <t>spline value</t>
        </is>
      </c>
      <c r="G6721" s="18" t="n"/>
      <c r="H6721" s="33" t="n">
        <v>19.38</v>
      </c>
      <c r="I6721" s="33" t="n"/>
      <c r="J6721" s="33" t="n"/>
      <c r="K6721" s="34" t="n">
        <v>-0.3614427240777607</v>
      </c>
      <c r="L6721" s="35">
        <f>IF(ISNUMBER(K6721),EXP(K6721),"")</f>
        <v/>
      </c>
      <c r="M6721" s="18" t="inlineStr">
        <is>
          <t>every value from 0.01 to 30 in steps of 0.01</t>
        </is>
      </c>
      <c r="N6721" s="18" t="inlineStr">
        <is>
          <t>contents|small|distance_to_river_km</t>
        </is>
      </c>
    </row>
    <row r="6722">
      <c r="B6722" s="18" t="inlineStr">
        <is>
          <t>contents|small|distance_to_river_km|19.39</t>
        </is>
      </c>
      <c r="C6722" s="18" t="inlineStr">
        <is>
          <t>contents</t>
        </is>
      </c>
      <c r="D6722" s="18" t="inlineStr">
        <is>
          <t>small</t>
        </is>
      </c>
      <c r="E6722" s="18" t="inlineStr">
        <is>
          <t>distance_to_river_km</t>
        </is>
      </c>
      <c r="F6722" s="18" t="inlineStr">
        <is>
          <t>spline value</t>
        </is>
      </c>
      <c r="G6722" s="18" t="n"/>
      <c r="H6722" s="33" t="n">
        <v>19.39</v>
      </c>
      <c r="I6722" s="33" t="n"/>
      <c r="J6722" s="33" t="n"/>
      <c r="K6722" s="34" t="n">
        <v>-0.3617397714940888</v>
      </c>
      <c r="L6722" s="35">
        <f>IF(ISNUMBER(K6722),EXP(K6722),"")</f>
        <v/>
      </c>
      <c r="M6722" s="18" t="inlineStr">
        <is>
          <t>every value from 0.01 to 30 in steps of 0.01</t>
        </is>
      </c>
      <c r="N6722" s="18" t="inlineStr">
        <is>
          <t>contents|small|distance_to_river_km</t>
        </is>
      </c>
    </row>
    <row r="6723">
      <c r="B6723" s="18" t="inlineStr">
        <is>
          <t>contents|small|distance_to_river_km|19.40</t>
        </is>
      </c>
      <c r="C6723" s="18" t="inlineStr">
        <is>
          <t>contents</t>
        </is>
      </c>
      <c r="D6723" s="18" t="inlineStr">
        <is>
          <t>small</t>
        </is>
      </c>
      <c r="E6723" s="18" t="inlineStr">
        <is>
          <t>distance_to_river_km</t>
        </is>
      </c>
      <c r="F6723" s="18" t="inlineStr">
        <is>
          <t>spline value</t>
        </is>
      </c>
      <c r="G6723" s="18" t="n"/>
      <c r="H6723" s="33" t="n">
        <v>19.4</v>
      </c>
      <c r="I6723" s="33" t="n"/>
      <c r="J6723" s="33" t="n"/>
      <c r="K6723" s="34" t="n">
        <v>-0.3620367625179864</v>
      </c>
      <c r="L6723" s="35">
        <f>IF(ISNUMBER(K6723),EXP(K6723),"")</f>
        <v/>
      </c>
      <c r="M6723" s="18" t="inlineStr">
        <is>
          <t>every value from 0.01 to 30 in steps of 0.01</t>
        </is>
      </c>
      <c r="N6723" s="18" t="inlineStr">
        <is>
          <t>contents|small|distance_to_river_km</t>
        </is>
      </c>
    </row>
    <row r="6724">
      <c r="B6724" s="18" t="inlineStr">
        <is>
          <t>contents|small|distance_to_river_km|19.41</t>
        </is>
      </c>
      <c r="C6724" s="18" t="inlineStr">
        <is>
          <t>contents</t>
        </is>
      </c>
      <c r="D6724" s="18" t="inlineStr">
        <is>
          <t>small</t>
        </is>
      </c>
      <c r="E6724" s="18" t="inlineStr">
        <is>
          <t>distance_to_river_km</t>
        </is>
      </c>
      <c r="F6724" s="18" t="inlineStr">
        <is>
          <t>spline value</t>
        </is>
      </c>
      <c r="G6724" s="18" t="n"/>
      <c r="H6724" s="33" t="n">
        <v>19.41</v>
      </c>
      <c r="I6724" s="33" t="n"/>
      <c r="J6724" s="33" t="n"/>
      <c r="K6724" s="34" t="n">
        <v>-0.3623336968746786</v>
      </c>
      <c r="L6724" s="35">
        <f>IF(ISNUMBER(K6724),EXP(K6724),"")</f>
        <v/>
      </c>
      <c r="M6724" s="18" t="inlineStr">
        <is>
          <t>every value from 0.01 to 30 in steps of 0.01</t>
        </is>
      </c>
      <c r="N6724" s="18" t="inlineStr">
        <is>
          <t>contents|small|distance_to_river_km</t>
        </is>
      </c>
    </row>
    <row r="6725">
      <c r="B6725" s="18" t="inlineStr">
        <is>
          <t>contents|small|distance_to_river_km|19.42</t>
        </is>
      </c>
      <c r="C6725" s="18" t="inlineStr">
        <is>
          <t>contents</t>
        </is>
      </c>
      <c r="D6725" s="18" t="inlineStr">
        <is>
          <t>small</t>
        </is>
      </c>
      <c r="E6725" s="18" t="inlineStr">
        <is>
          <t>distance_to_river_km</t>
        </is>
      </c>
      <c r="F6725" s="18" t="inlineStr">
        <is>
          <t>spline value</t>
        </is>
      </c>
      <c r="G6725" s="18" t="n"/>
      <c r="H6725" s="33" t="n">
        <v>19.42</v>
      </c>
      <c r="I6725" s="33" t="n"/>
      <c r="J6725" s="33" t="n"/>
      <c r="K6725" s="34" t="n">
        <v>-0.3626305742893899</v>
      </c>
      <c r="L6725" s="35">
        <f>IF(ISNUMBER(K6725),EXP(K6725),"")</f>
        <v/>
      </c>
      <c r="M6725" s="18" t="inlineStr">
        <is>
          <t>every value from 0.01 to 30 in steps of 0.01</t>
        </is>
      </c>
      <c r="N6725" s="18" t="inlineStr">
        <is>
          <t>contents|small|distance_to_river_km</t>
        </is>
      </c>
    </row>
    <row r="6726">
      <c r="B6726" s="18" t="inlineStr">
        <is>
          <t>contents|small|distance_to_river_km|19.43</t>
        </is>
      </c>
      <c r="C6726" s="18" t="inlineStr">
        <is>
          <t>contents</t>
        </is>
      </c>
      <c r="D6726" s="18" t="inlineStr">
        <is>
          <t>small</t>
        </is>
      </c>
      <c r="E6726" s="18" t="inlineStr">
        <is>
          <t>distance_to_river_km</t>
        </is>
      </c>
      <c r="F6726" s="18" t="inlineStr">
        <is>
          <t>spline value</t>
        </is>
      </c>
      <c r="G6726" s="18" t="n"/>
      <c r="H6726" s="33" t="n">
        <v>19.43</v>
      </c>
      <c r="I6726" s="33" t="n"/>
      <c r="J6726" s="33" t="n"/>
      <c r="K6726" s="34" t="n">
        <v>-0.3629273944873448</v>
      </c>
      <c r="L6726" s="35">
        <f>IF(ISNUMBER(K6726),EXP(K6726),"")</f>
        <v/>
      </c>
      <c r="M6726" s="18" t="inlineStr">
        <is>
          <t>every value from 0.01 to 30 in steps of 0.01</t>
        </is>
      </c>
      <c r="N6726" s="18" t="inlineStr">
        <is>
          <t>contents|small|distance_to_river_km</t>
        </is>
      </c>
    </row>
    <row r="6727">
      <c r="B6727" s="18" t="inlineStr">
        <is>
          <t>contents|small|distance_to_river_km|19.44</t>
        </is>
      </c>
      <c r="C6727" s="18" t="inlineStr">
        <is>
          <t>contents</t>
        </is>
      </c>
      <c r="D6727" s="18" t="inlineStr">
        <is>
          <t>small</t>
        </is>
      </c>
      <c r="E6727" s="18" t="inlineStr">
        <is>
          <t>distance_to_river_km</t>
        </is>
      </c>
      <c r="F6727" s="18" t="inlineStr">
        <is>
          <t>spline value</t>
        </is>
      </c>
      <c r="G6727" s="18" t="n"/>
      <c r="H6727" s="33" t="n">
        <v>19.44</v>
      </c>
      <c r="I6727" s="33" t="n"/>
      <c r="J6727" s="33" t="n"/>
      <c r="K6727" s="34" t="n">
        <v>-0.3632241571937685</v>
      </c>
      <c r="L6727" s="35">
        <f>IF(ISNUMBER(K6727),EXP(K6727),"")</f>
        <v/>
      </c>
      <c r="M6727" s="18" t="inlineStr">
        <is>
          <t>every value from 0.01 to 30 in steps of 0.01</t>
        </is>
      </c>
      <c r="N6727" s="18" t="inlineStr">
        <is>
          <t>contents|small|distance_to_river_km</t>
        </is>
      </c>
    </row>
    <row r="6728">
      <c r="B6728" s="18" t="inlineStr">
        <is>
          <t>contents|small|distance_to_river_km|19.45</t>
        </is>
      </c>
      <c r="C6728" s="18" t="inlineStr">
        <is>
          <t>contents</t>
        </is>
      </c>
      <c r="D6728" s="18" t="inlineStr">
        <is>
          <t>small</t>
        </is>
      </c>
      <c r="E6728" s="18" t="inlineStr">
        <is>
          <t>distance_to_river_km</t>
        </is>
      </c>
      <c r="F6728" s="18" t="inlineStr">
        <is>
          <t>spline value</t>
        </is>
      </c>
      <c r="G6728" s="18" t="n"/>
      <c r="H6728" s="33" t="n">
        <v>19.45</v>
      </c>
      <c r="I6728" s="33" t="n"/>
      <c r="J6728" s="33" t="n"/>
      <c r="K6728" s="34" t="n">
        <v>-0.3635208621338855</v>
      </c>
      <c r="L6728" s="35">
        <f>IF(ISNUMBER(K6728),EXP(K6728),"")</f>
        <v/>
      </c>
      <c r="M6728" s="18" t="inlineStr">
        <is>
          <t>every value from 0.01 to 30 in steps of 0.01</t>
        </is>
      </c>
      <c r="N6728" s="18" t="inlineStr">
        <is>
          <t>contents|small|distance_to_river_km</t>
        </is>
      </c>
    </row>
    <row r="6729">
      <c r="B6729" s="18" t="inlineStr">
        <is>
          <t>contents|small|distance_to_river_km|19.46</t>
        </is>
      </c>
      <c r="C6729" s="18" t="inlineStr">
        <is>
          <t>contents</t>
        </is>
      </c>
      <c r="D6729" s="18" t="inlineStr">
        <is>
          <t>small</t>
        </is>
      </c>
      <c r="E6729" s="18" t="inlineStr">
        <is>
          <t>distance_to_river_km</t>
        </is>
      </c>
      <c r="F6729" s="18" t="inlineStr">
        <is>
          <t>spline value</t>
        </is>
      </c>
      <c r="G6729" s="18" t="n"/>
      <c r="H6729" s="33" t="n">
        <v>19.46</v>
      </c>
      <c r="I6729" s="33" t="n"/>
      <c r="J6729" s="33" t="n"/>
      <c r="K6729" s="34" t="n">
        <v>-0.3638175090329204</v>
      </c>
      <c r="L6729" s="35">
        <f>IF(ISNUMBER(K6729),EXP(K6729),"")</f>
        <v/>
      </c>
      <c r="M6729" s="18" t="inlineStr">
        <is>
          <t>every value from 0.01 to 30 in steps of 0.01</t>
        </is>
      </c>
      <c r="N6729" s="18" t="inlineStr">
        <is>
          <t>contents|small|distance_to_river_km</t>
        </is>
      </c>
    </row>
    <row r="6730">
      <c r="B6730" s="18" t="inlineStr">
        <is>
          <t>contents|small|distance_to_river_km|19.47</t>
        </is>
      </c>
      <c r="C6730" s="18" t="inlineStr">
        <is>
          <t>contents</t>
        </is>
      </c>
      <c r="D6730" s="18" t="inlineStr">
        <is>
          <t>small</t>
        </is>
      </c>
      <c r="E6730" s="18" t="inlineStr">
        <is>
          <t>distance_to_river_km</t>
        </is>
      </c>
      <c r="F6730" s="18" t="inlineStr">
        <is>
          <t>spline value</t>
        </is>
      </c>
      <c r="G6730" s="18" t="n"/>
      <c r="H6730" s="33" t="n">
        <v>19.47</v>
      </c>
      <c r="I6730" s="33" t="n"/>
      <c r="J6730" s="33" t="n"/>
      <c r="K6730" s="34" t="n">
        <v>-0.3641140976160981</v>
      </c>
      <c r="L6730" s="35">
        <f>IF(ISNUMBER(K6730),EXP(K6730),"")</f>
        <v/>
      </c>
      <c r="M6730" s="18" t="inlineStr">
        <is>
          <t>every value from 0.01 to 30 in steps of 0.01</t>
        </is>
      </c>
      <c r="N6730" s="18" t="inlineStr">
        <is>
          <t>contents|small|distance_to_river_km</t>
        </is>
      </c>
    </row>
    <row r="6731">
      <c r="B6731" s="18" t="inlineStr">
        <is>
          <t>contents|small|distance_to_river_km|19.48</t>
        </is>
      </c>
      <c r="C6731" s="18" t="inlineStr">
        <is>
          <t>contents</t>
        </is>
      </c>
      <c r="D6731" s="18" t="inlineStr">
        <is>
          <t>small</t>
        </is>
      </c>
      <c r="E6731" s="18" t="inlineStr">
        <is>
          <t>distance_to_river_km</t>
        </is>
      </c>
      <c r="F6731" s="18" t="inlineStr">
        <is>
          <t>spline value</t>
        </is>
      </c>
      <c r="G6731" s="18" t="n"/>
      <c r="H6731" s="33" t="n">
        <v>19.48</v>
      </c>
      <c r="I6731" s="33" t="n"/>
      <c r="J6731" s="33" t="n"/>
      <c r="K6731" s="34" t="n">
        <v>-0.3644106276086434</v>
      </c>
      <c r="L6731" s="35">
        <f>IF(ISNUMBER(K6731),EXP(K6731),"")</f>
        <v/>
      </c>
      <c r="M6731" s="18" t="inlineStr">
        <is>
          <t>every value from 0.01 to 30 in steps of 0.01</t>
        </is>
      </c>
      <c r="N6731" s="18" t="inlineStr">
        <is>
          <t>contents|small|distance_to_river_km</t>
        </is>
      </c>
    </row>
    <row r="6732">
      <c r="B6732" s="18" t="inlineStr">
        <is>
          <t>contents|small|distance_to_river_km|19.49</t>
        </is>
      </c>
      <c r="C6732" s="18" t="inlineStr">
        <is>
          <t>contents</t>
        </is>
      </c>
      <c r="D6732" s="18" t="inlineStr">
        <is>
          <t>small</t>
        </is>
      </c>
      <c r="E6732" s="18" t="inlineStr">
        <is>
          <t>distance_to_river_km</t>
        </is>
      </c>
      <c r="F6732" s="18" t="inlineStr">
        <is>
          <t>spline value</t>
        </is>
      </c>
      <c r="G6732" s="18" t="n"/>
      <c r="H6732" s="33" t="n">
        <v>19.49</v>
      </c>
      <c r="I6732" s="33" t="n"/>
      <c r="J6732" s="33" t="n"/>
      <c r="K6732" s="34" t="n">
        <v>-0.3647070987357808</v>
      </c>
      <c r="L6732" s="35">
        <f>IF(ISNUMBER(K6732),EXP(K6732),"")</f>
        <v/>
      </c>
      <c r="M6732" s="18" t="inlineStr">
        <is>
          <t>every value from 0.01 to 30 in steps of 0.01</t>
        </is>
      </c>
      <c r="N6732" s="18" t="inlineStr">
        <is>
          <t>contents|small|distance_to_river_km</t>
        </is>
      </c>
    </row>
    <row r="6733">
      <c r="B6733" s="18" t="inlineStr">
        <is>
          <t>contents|small|distance_to_river_km|19.50</t>
        </is>
      </c>
      <c r="C6733" s="18" t="inlineStr">
        <is>
          <t>contents</t>
        </is>
      </c>
      <c r="D6733" s="18" t="inlineStr">
        <is>
          <t>small</t>
        </is>
      </c>
      <c r="E6733" s="18" t="inlineStr">
        <is>
          <t>distance_to_river_km</t>
        </is>
      </c>
      <c r="F6733" s="18" t="inlineStr">
        <is>
          <t>spline value</t>
        </is>
      </c>
      <c r="G6733" s="18" t="n"/>
      <c r="H6733" s="33" t="n">
        <v>19.5</v>
      </c>
      <c r="I6733" s="33" t="n"/>
      <c r="J6733" s="33" t="n"/>
      <c r="K6733" s="34" t="n">
        <v>-0.3650035107227352</v>
      </c>
      <c r="L6733" s="35">
        <f>IF(ISNUMBER(K6733),EXP(K6733),"")</f>
        <v/>
      </c>
      <c r="M6733" s="18" t="inlineStr">
        <is>
          <t>every value from 0.01 to 30 in steps of 0.01</t>
        </is>
      </c>
      <c r="N6733" s="18" t="inlineStr">
        <is>
          <t>contents|small|distance_to_river_km</t>
        </is>
      </c>
    </row>
    <row r="6734">
      <c r="B6734" s="18" t="inlineStr">
        <is>
          <t>contents|small|distance_to_river_km|19.51</t>
        </is>
      </c>
      <c r="C6734" s="18" t="inlineStr">
        <is>
          <t>contents</t>
        </is>
      </c>
      <c r="D6734" s="18" t="inlineStr">
        <is>
          <t>small</t>
        </is>
      </c>
      <c r="E6734" s="18" t="inlineStr">
        <is>
          <t>distance_to_river_km</t>
        </is>
      </c>
      <c r="F6734" s="18" t="inlineStr">
        <is>
          <t>spline value</t>
        </is>
      </c>
      <c r="G6734" s="18" t="n"/>
      <c r="H6734" s="33" t="n">
        <v>19.51</v>
      </c>
      <c r="I6734" s="33" t="n"/>
      <c r="J6734" s="33" t="n"/>
      <c r="K6734" s="34" t="n">
        <v>-0.3652998632947315</v>
      </c>
      <c r="L6734" s="35">
        <f>IF(ISNUMBER(K6734),EXP(K6734),"")</f>
        <v/>
      </c>
      <c r="M6734" s="18" t="inlineStr">
        <is>
          <t>every value from 0.01 to 30 in steps of 0.01</t>
        </is>
      </c>
      <c r="N6734" s="18" t="inlineStr">
        <is>
          <t>contents|small|distance_to_river_km</t>
        </is>
      </c>
    </row>
    <row r="6735">
      <c r="B6735" s="18" t="inlineStr">
        <is>
          <t>contents|small|distance_to_river_km|19.52</t>
        </is>
      </c>
      <c r="C6735" s="18" t="inlineStr">
        <is>
          <t>contents</t>
        </is>
      </c>
      <c r="D6735" s="18" t="inlineStr">
        <is>
          <t>small</t>
        </is>
      </c>
      <c r="E6735" s="18" t="inlineStr">
        <is>
          <t>distance_to_river_km</t>
        </is>
      </c>
      <c r="F6735" s="18" t="inlineStr">
        <is>
          <t>spline value</t>
        </is>
      </c>
      <c r="G6735" s="18" t="n"/>
      <c r="H6735" s="33" t="n">
        <v>19.52</v>
      </c>
      <c r="I6735" s="33" t="n"/>
      <c r="J6735" s="33" t="n"/>
      <c r="K6735" s="34" t="n">
        <v>-0.3655961561769939</v>
      </c>
      <c r="L6735" s="35">
        <f>IF(ISNUMBER(K6735),EXP(K6735),"")</f>
        <v/>
      </c>
      <c r="M6735" s="18" t="inlineStr">
        <is>
          <t>every value from 0.01 to 30 in steps of 0.01</t>
        </is>
      </c>
      <c r="N6735" s="18" t="inlineStr">
        <is>
          <t>contents|small|distance_to_river_km</t>
        </is>
      </c>
    </row>
    <row r="6736">
      <c r="B6736" s="18" t="inlineStr">
        <is>
          <t>contents|small|distance_to_river_km|19.53</t>
        </is>
      </c>
      <c r="C6736" s="18" t="inlineStr">
        <is>
          <t>contents</t>
        </is>
      </c>
      <c r="D6736" s="18" t="inlineStr">
        <is>
          <t>small</t>
        </is>
      </c>
      <c r="E6736" s="18" t="inlineStr">
        <is>
          <t>distance_to_river_km</t>
        </is>
      </c>
      <c r="F6736" s="18" t="inlineStr">
        <is>
          <t>spline value</t>
        </is>
      </c>
      <c r="G6736" s="18" t="n"/>
      <c r="H6736" s="33" t="n">
        <v>19.53</v>
      </c>
      <c r="I6736" s="33" t="n"/>
      <c r="J6736" s="33" t="n"/>
      <c r="K6736" s="34" t="n">
        <v>-0.3658923890947476</v>
      </c>
      <c r="L6736" s="35">
        <f>IF(ISNUMBER(K6736),EXP(K6736),"")</f>
        <v/>
      </c>
      <c r="M6736" s="18" t="inlineStr">
        <is>
          <t>every value from 0.01 to 30 in steps of 0.01</t>
        </is>
      </c>
      <c r="N6736" s="18" t="inlineStr">
        <is>
          <t>contents|small|distance_to_river_km</t>
        </is>
      </c>
    </row>
    <row r="6737">
      <c r="B6737" s="18" t="inlineStr">
        <is>
          <t>contents|small|distance_to_river_km|19.54</t>
        </is>
      </c>
      <c r="C6737" s="18" t="inlineStr">
        <is>
          <t>contents</t>
        </is>
      </c>
      <c r="D6737" s="18" t="inlineStr">
        <is>
          <t>small</t>
        </is>
      </c>
      <c r="E6737" s="18" t="inlineStr">
        <is>
          <t>distance_to_river_km</t>
        </is>
      </c>
      <c r="F6737" s="18" t="inlineStr">
        <is>
          <t>spline value</t>
        </is>
      </c>
      <c r="G6737" s="18" t="n"/>
      <c r="H6737" s="33" t="n">
        <v>19.54</v>
      </c>
      <c r="I6737" s="33" t="n"/>
      <c r="J6737" s="33" t="n"/>
      <c r="K6737" s="34" t="n">
        <v>-0.3661885617732172</v>
      </c>
      <c r="L6737" s="35">
        <f>IF(ISNUMBER(K6737),EXP(K6737),"")</f>
        <v/>
      </c>
      <c r="M6737" s="18" t="inlineStr">
        <is>
          <t>every value from 0.01 to 30 in steps of 0.01</t>
        </is>
      </c>
      <c r="N6737" s="18" t="inlineStr">
        <is>
          <t>contents|small|distance_to_river_km</t>
        </is>
      </c>
    </row>
    <row r="6738">
      <c r="B6738" s="18" t="inlineStr">
        <is>
          <t>contents|small|distance_to_river_km|19.55</t>
        </is>
      </c>
      <c r="C6738" s="18" t="inlineStr">
        <is>
          <t>contents</t>
        </is>
      </c>
      <c r="D6738" s="18" t="inlineStr">
        <is>
          <t>small</t>
        </is>
      </c>
      <c r="E6738" s="18" t="inlineStr">
        <is>
          <t>distance_to_river_km</t>
        </is>
      </c>
      <c r="F6738" s="18" t="inlineStr">
        <is>
          <t>spline value</t>
        </is>
      </c>
      <c r="G6738" s="18" t="n"/>
      <c r="H6738" s="33" t="n">
        <v>19.55</v>
      </c>
      <c r="I6738" s="33" t="n"/>
      <c r="J6738" s="33" t="n"/>
      <c r="K6738" s="34" t="n">
        <v>-0.3664846739376274</v>
      </c>
      <c r="L6738" s="35">
        <f>IF(ISNUMBER(K6738),EXP(K6738),"")</f>
        <v/>
      </c>
      <c r="M6738" s="18" t="inlineStr">
        <is>
          <t>every value from 0.01 to 30 in steps of 0.01</t>
        </is>
      </c>
      <c r="N6738" s="18" t="inlineStr">
        <is>
          <t>contents|small|distance_to_river_km</t>
        </is>
      </c>
    </row>
    <row r="6739">
      <c r="B6739" s="18" t="inlineStr">
        <is>
          <t>contents|small|distance_to_river_km|19.56</t>
        </is>
      </c>
      <c r="C6739" s="18" t="inlineStr">
        <is>
          <t>contents</t>
        </is>
      </c>
      <c r="D6739" s="18" t="inlineStr">
        <is>
          <t>small</t>
        </is>
      </c>
      <c r="E6739" s="18" t="inlineStr">
        <is>
          <t>distance_to_river_km</t>
        </is>
      </c>
      <c r="F6739" s="18" t="inlineStr">
        <is>
          <t>spline value</t>
        </is>
      </c>
      <c r="G6739" s="18" t="n"/>
      <c r="H6739" s="33" t="n">
        <v>19.56</v>
      </c>
      <c r="I6739" s="33" t="n"/>
      <c r="J6739" s="33" t="n"/>
      <c r="K6739" s="34" t="n">
        <v>-0.3667807253132029</v>
      </c>
      <c r="L6739" s="35">
        <f>IF(ISNUMBER(K6739),EXP(K6739),"")</f>
        <v/>
      </c>
      <c r="M6739" s="18" t="inlineStr">
        <is>
          <t>every value from 0.01 to 30 in steps of 0.01</t>
        </is>
      </c>
      <c r="N6739" s="18" t="inlineStr">
        <is>
          <t>contents|small|distance_to_river_km</t>
        </is>
      </c>
    </row>
    <row r="6740">
      <c r="B6740" s="18" t="inlineStr">
        <is>
          <t>contents|small|distance_to_river_km|19.57</t>
        </is>
      </c>
      <c r="C6740" s="18" t="inlineStr">
        <is>
          <t>contents</t>
        </is>
      </c>
      <c r="D6740" s="18" t="inlineStr">
        <is>
          <t>small</t>
        </is>
      </c>
      <c r="E6740" s="18" t="inlineStr">
        <is>
          <t>distance_to_river_km</t>
        </is>
      </c>
      <c r="F6740" s="18" t="inlineStr">
        <is>
          <t>spline value</t>
        </is>
      </c>
      <c r="G6740" s="18" t="n"/>
      <c r="H6740" s="33" t="n">
        <v>19.57</v>
      </c>
      <c r="I6740" s="33" t="n"/>
      <c r="J6740" s="33" t="n"/>
      <c r="K6740" s="34" t="n">
        <v>-0.3670767156251686</v>
      </c>
      <c r="L6740" s="35">
        <f>IF(ISNUMBER(K6740),EXP(K6740),"")</f>
        <v/>
      </c>
      <c r="M6740" s="18" t="inlineStr">
        <is>
          <t>every value from 0.01 to 30 in steps of 0.01</t>
        </is>
      </c>
      <c r="N6740" s="18" t="inlineStr">
        <is>
          <t>contents|small|distance_to_river_km</t>
        </is>
      </c>
    </row>
    <row r="6741">
      <c r="B6741" s="18" t="inlineStr">
        <is>
          <t>contents|small|distance_to_river_km|19.58</t>
        </is>
      </c>
      <c r="C6741" s="18" t="inlineStr">
        <is>
          <t>contents</t>
        </is>
      </c>
      <c r="D6741" s="18" t="inlineStr">
        <is>
          <t>small</t>
        </is>
      </c>
      <c r="E6741" s="18" t="inlineStr">
        <is>
          <t>distance_to_river_km</t>
        </is>
      </c>
      <c r="F6741" s="18" t="inlineStr">
        <is>
          <t>spline value</t>
        </is>
      </c>
      <c r="G6741" s="18" t="n"/>
      <c r="H6741" s="33" t="n">
        <v>19.58</v>
      </c>
      <c r="I6741" s="33" t="n"/>
      <c r="J6741" s="33" t="n"/>
      <c r="K6741" s="34" t="n">
        <v>-0.3673726445987489</v>
      </c>
      <c r="L6741" s="35">
        <f>IF(ISNUMBER(K6741),EXP(K6741),"")</f>
        <v/>
      </c>
      <c r="M6741" s="18" t="inlineStr">
        <is>
          <t>every value from 0.01 to 30 in steps of 0.01</t>
        </is>
      </c>
      <c r="N6741" s="18" t="inlineStr">
        <is>
          <t>contents|small|distance_to_river_km</t>
        </is>
      </c>
    </row>
    <row r="6742">
      <c r="B6742" s="18" t="inlineStr">
        <is>
          <t>contents|small|distance_to_river_km|19.59</t>
        </is>
      </c>
      <c r="C6742" s="18" t="inlineStr">
        <is>
          <t>contents</t>
        </is>
      </c>
      <c r="D6742" s="18" t="inlineStr">
        <is>
          <t>small</t>
        </is>
      </c>
      <c r="E6742" s="18" t="inlineStr">
        <is>
          <t>distance_to_river_km</t>
        </is>
      </c>
      <c r="F6742" s="18" t="inlineStr">
        <is>
          <t>spline value</t>
        </is>
      </c>
      <c r="G6742" s="18" t="n"/>
      <c r="H6742" s="33" t="n">
        <v>19.59</v>
      </c>
      <c r="I6742" s="33" t="n"/>
      <c r="J6742" s="33" t="n"/>
      <c r="K6742" s="34" t="n">
        <v>-0.367668511959169</v>
      </c>
      <c r="L6742" s="35">
        <f>IF(ISNUMBER(K6742),EXP(K6742),"")</f>
        <v/>
      </c>
      <c r="M6742" s="18" t="inlineStr">
        <is>
          <t>every value from 0.01 to 30 in steps of 0.01</t>
        </is>
      </c>
      <c r="N6742" s="18" t="inlineStr">
        <is>
          <t>contents|small|distance_to_river_km</t>
        </is>
      </c>
    </row>
    <row r="6743">
      <c r="B6743" s="18" t="inlineStr">
        <is>
          <t>contents|small|distance_to_river_km|19.60</t>
        </is>
      </c>
      <c r="C6743" s="18" t="inlineStr">
        <is>
          <t>contents</t>
        </is>
      </c>
      <c r="D6743" s="18" t="inlineStr">
        <is>
          <t>small</t>
        </is>
      </c>
      <c r="E6743" s="18" t="inlineStr">
        <is>
          <t>distance_to_river_km</t>
        </is>
      </c>
      <c r="F6743" s="18" t="inlineStr">
        <is>
          <t>spline value</t>
        </is>
      </c>
      <c r="G6743" s="18" t="n"/>
      <c r="H6743" s="33" t="n">
        <v>19.6</v>
      </c>
      <c r="I6743" s="33" t="n"/>
      <c r="J6743" s="33" t="n"/>
      <c r="K6743" s="34" t="n">
        <v>-0.3679643174316533</v>
      </c>
      <c r="L6743" s="35">
        <f>IF(ISNUMBER(K6743),EXP(K6743),"")</f>
        <v/>
      </c>
      <c r="M6743" s="18" t="inlineStr">
        <is>
          <t>every value from 0.01 to 30 in steps of 0.01</t>
        </is>
      </c>
      <c r="N6743" s="18" t="inlineStr">
        <is>
          <t>contents|small|distance_to_river_km</t>
        </is>
      </c>
    </row>
    <row r="6744">
      <c r="B6744" s="18" t="inlineStr">
        <is>
          <t>contents|small|distance_to_river_km|19.61</t>
        </is>
      </c>
      <c r="C6744" s="18" t="inlineStr">
        <is>
          <t>contents</t>
        </is>
      </c>
      <c r="D6744" s="18" t="inlineStr">
        <is>
          <t>small</t>
        </is>
      </c>
      <c r="E6744" s="18" t="inlineStr">
        <is>
          <t>distance_to_river_km</t>
        </is>
      </c>
      <c r="F6744" s="18" t="inlineStr">
        <is>
          <t>spline value</t>
        </is>
      </c>
      <c r="G6744" s="18" t="n"/>
      <c r="H6744" s="33" t="n">
        <v>19.61</v>
      </c>
      <c r="I6744" s="33" t="n"/>
      <c r="J6744" s="33" t="n"/>
      <c r="K6744" s="34" t="n">
        <v>-0.3682600607414265</v>
      </c>
      <c r="L6744" s="35">
        <f>IF(ISNUMBER(K6744),EXP(K6744),"")</f>
        <v/>
      </c>
      <c r="M6744" s="18" t="inlineStr">
        <is>
          <t>every value from 0.01 to 30 in steps of 0.01</t>
        </is>
      </c>
      <c r="N6744" s="18" t="inlineStr">
        <is>
          <t>contents|small|distance_to_river_km</t>
        </is>
      </c>
    </row>
    <row r="6745">
      <c r="B6745" s="18" t="inlineStr">
        <is>
          <t>contents|small|distance_to_river_km|19.62</t>
        </is>
      </c>
      <c r="C6745" s="18" t="inlineStr">
        <is>
          <t>contents</t>
        </is>
      </c>
      <c r="D6745" s="18" t="inlineStr">
        <is>
          <t>small</t>
        </is>
      </c>
      <c r="E6745" s="18" t="inlineStr">
        <is>
          <t>distance_to_river_km</t>
        </is>
      </c>
      <c r="F6745" s="18" t="inlineStr">
        <is>
          <t>spline value</t>
        </is>
      </c>
      <c r="G6745" s="18" t="n"/>
      <c r="H6745" s="33" t="n">
        <v>19.62</v>
      </c>
      <c r="I6745" s="33" t="n"/>
      <c r="J6745" s="33" t="n"/>
      <c r="K6745" s="34" t="n">
        <v>-0.3685557416137135</v>
      </c>
      <c r="L6745" s="35">
        <f>IF(ISNUMBER(K6745),EXP(K6745),"")</f>
        <v/>
      </c>
      <c r="M6745" s="18" t="inlineStr">
        <is>
          <t>every value from 0.01 to 30 in steps of 0.01</t>
        </is>
      </c>
      <c r="N6745" s="18" t="inlineStr">
        <is>
          <t>contents|small|distance_to_river_km</t>
        </is>
      </c>
    </row>
    <row r="6746">
      <c r="B6746" s="18" t="inlineStr">
        <is>
          <t>contents|small|distance_to_river_km|19.63</t>
        </is>
      </c>
      <c r="C6746" s="18" t="inlineStr">
        <is>
          <t>contents</t>
        </is>
      </c>
      <c r="D6746" s="18" t="inlineStr">
        <is>
          <t>small</t>
        </is>
      </c>
      <c r="E6746" s="18" t="inlineStr">
        <is>
          <t>distance_to_river_km</t>
        </is>
      </c>
      <c r="F6746" s="18" t="inlineStr">
        <is>
          <t>spline value</t>
        </is>
      </c>
      <c r="G6746" s="18" t="n"/>
      <c r="H6746" s="33" t="n">
        <v>19.63</v>
      </c>
      <c r="I6746" s="33" t="n"/>
      <c r="J6746" s="33" t="n"/>
      <c r="K6746" s="34" t="n">
        <v>-0.368851359773739</v>
      </c>
      <c r="L6746" s="35">
        <f>IF(ISNUMBER(K6746),EXP(K6746),"")</f>
        <v/>
      </c>
      <c r="M6746" s="18" t="inlineStr">
        <is>
          <t>every value from 0.01 to 30 in steps of 0.01</t>
        </is>
      </c>
      <c r="N6746" s="18" t="inlineStr">
        <is>
          <t>contents|small|distance_to_river_km</t>
        </is>
      </c>
    </row>
    <row r="6747">
      <c r="B6747" s="18" t="inlineStr">
        <is>
          <t>contents|small|distance_to_river_km|19.64</t>
        </is>
      </c>
      <c r="C6747" s="18" t="inlineStr">
        <is>
          <t>contents</t>
        </is>
      </c>
      <c r="D6747" s="18" t="inlineStr">
        <is>
          <t>small</t>
        </is>
      </c>
      <c r="E6747" s="18" t="inlineStr">
        <is>
          <t>distance_to_river_km</t>
        </is>
      </c>
      <c r="F6747" s="18" t="inlineStr">
        <is>
          <t>spline value</t>
        </is>
      </c>
      <c r="G6747" s="18" t="n"/>
      <c r="H6747" s="33" t="n">
        <v>19.64</v>
      </c>
      <c r="I6747" s="33" t="n"/>
      <c r="J6747" s="33" t="n"/>
      <c r="K6747" s="34" t="n">
        <v>-0.3691469149467277</v>
      </c>
      <c r="L6747" s="35">
        <f>IF(ISNUMBER(K6747),EXP(K6747),"")</f>
        <v/>
      </c>
      <c r="M6747" s="18" t="inlineStr">
        <is>
          <t>every value from 0.01 to 30 in steps of 0.01</t>
        </is>
      </c>
      <c r="N6747" s="18" t="inlineStr">
        <is>
          <t>contents|small|distance_to_river_km</t>
        </is>
      </c>
    </row>
    <row r="6748">
      <c r="B6748" s="18" t="inlineStr">
        <is>
          <t>contents|small|distance_to_river_km|19.65</t>
        </is>
      </c>
      <c r="C6748" s="18" t="inlineStr">
        <is>
          <t>contents</t>
        </is>
      </c>
      <c r="D6748" s="18" t="inlineStr">
        <is>
          <t>small</t>
        </is>
      </c>
      <c r="E6748" s="18" t="inlineStr">
        <is>
          <t>distance_to_river_km</t>
        </is>
      </c>
      <c r="F6748" s="18" t="inlineStr">
        <is>
          <t>spline value</t>
        </is>
      </c>
      <c r="G6748" s="18" t="n"/>
      <c r="H6748" s="33" t="n">
        <v>19.65</v>
      </c>
      <c r="I6748" s="33" t="n"/>
      <c r="J6748" s="33" t="n"/>
      <c r="K6748" s="34" t="n">
        <v>-0.3694424068579043</v>
      </c>
      <c r="L6748" s="35">
        <f>IF(ISNUMBER(K6748),EXP(K6748),"")</f>
        <v/>
      </c>
      <c r="M6748" s="18" t="inlineStr">
        <is>
          <t>every value from 0.01 to 30 in steps of 0.01</t>
        </is>
      </c>
      <c r="N6748" s="18" t="inlineStr">
        <is>
          <t>contents|small|distance_to_river_km</t>
        </is>
      </c>
    </row>
    <row r="6749">
      <c r="B6749" s="18" t="inlineStr">
        <is>
          <t>contents|small|distance_to_river_km|19.66</t>
        </is>
      </c>
      <c r="C6749" s="18" t="inlineStr">
        <is>
          <t>contents</t>
        </is>
      </c>
      <c r="D6749" s="18" t="inlineStr">
        <is>
          <t>small</t>
        </is>
      </c>
      <c r="E6749" s="18" t="inlineStr">
        <is>
          <t>distance_to_river_km</t>
        </is>
      </c>
      <c r="F6749" s="18" t="inlineStr">
        <is>
          <t>spline value</t>
        </is>
      </c>
      <c r="G6749" s="18" t="n"/>
      <c r="H6749" s="33" t="n">
        <v>19.66</v>
      </c>
      <c r="I6749" s="33" t="n"/>
      <c r="J6749" s="33" t="n"/>
      <c r="K6749" s="34" t="n">
        <v>-0.3697378352324937</v>
      </c>
      <c r="L6749" s="35">
        <f>IF(ISNUMBER(K6749),EXP(K6749),"")</f>
        <v/>
      </c>
      <c r="M6749" s="18" t="inlineStr">
        <is>
          <t>every value from 0.01 to 30 in steps of 0.01</t>
        </is>
      </c>
      <c r="N6749" s="18" t="inlineStr">
        <is>
          <t>contents|small|distance_to_river_km</t>
        </is>
      </c>
    </row>
    <row r="6750">
      <c r="B6750" s="18" t="inlineStr">
        <is>
          <t>contents|small|distance_to_river_km|19.67</t>
        </is>
      </c>
      <c r="C6750" s="18" t="inlineStr">
        <is>
          <t>contents</t>
        </is>
      </c>
      <c r="D6750" s="18" t="inlineStr">
        <is>
          <t>small</t>
        </is>
      </c>
      <c r="E6750" s="18" t="inlineStr">
        <is>
          <t>distance_to_river_km</t>
        </is>
      </c>
      <c r="F6750" s="18" t="inlineStr">
        <is>
          <t>spline value</t>
        </is>
      </c>
      <c r="G6750" s="18" t="n"/>
      <c r="H6750" s="33" t="n">
        <v>19.67</v>
      </c>
      <c r="I6750" s="33" t="n"/>
      <c r="J6750" s="33" t="n"/>
      <c r="K6750" s="34" t="n">
        <v>-0.3700331997957204</v>
      </c>
      <c r="L6750" s="35">
        <f>IF(ISNUMBER(K6750),EXP(K6750),"")</f>
        <v/>
      </c>
      <c r="M6750" s="18" t="inlineStr">
        <is>
          <t>every value from 0.01 to 30 in steps of 0.01</t>
        </is>
      </c>
      <c r="N6750" s="18" t="inlineStr">
        <is>
          <t>contents|small|distance_to_river_km</t>
        </is>
      </c>
    </row>
    <row r="6751">
      <c r="B6751" s="18" t="inlineStr">
        <is>
          <t>contents|small|distance_to_river_km|19.68</t>
        </is>
      </c>
      <c r="C6751" s="18" t="inlineStr">
        <is>
          <t>contents</t>
        </is>
      </c>
      <c r="D6751" s="18" t="inlineStr">
        <is>
          <t>small</t>
        </is>
      </c>
      <c r="E6751" s="18" t="inlineStr">
        <is>
          <t>distance_to_river_km</t>
        </is>
      </c>
      <c r="F6751" s="18" t="inlineStr">
        <is>
          <t>spline value</t>
        </is>
      </c>
      <c r="G6751" s="18" t="n"/>
      <c r="H6751" s="33" t="n">
        <v>19.68</v>
      </c>
      <c r="I6751" s="33" t="n"/>
      <c r="J6751" s="33" t="n"/>
      <c r="K6751" s="34" t="n">
        <v>-0.3703285002728091</v>
      </c>
      <c r="L6751" s="35">
        <f>IF(ISNUMBER(K6751),EXP(K6751),"")</f>
        <v/>
      </c>
      <c r="M6751" s="18" t="inlineStr">
        <is>
          <t>every value from 0.01 to 30 in steps of 0.01</t>
        </is>
      </c>
      <c r="N6751" s="18" t="inlineStr">
        <is>
          <t>contents|small|distance_to_river_km</t>
        </is>
      </c>
    </row>
    <row r="6752">
      <c r="B6752" s="18" t="inlineStr">
        <is>
          <t>contents|small|distance_to_river_km|19.69</t>
        </is>
      </c>
      <c r="C6752" s="18" t="inlineStr">
        <is>
          <t>contents</t>
        </is>
      </c>
      <c r="D6752" s="18" t="inlineStr">
        <is>
          <t>small</t>
        </is>
      </c>
      <c r="E6752" s="18" t="inlineStr">
        <is>
          <t>distance_to_river_km</t>
        </is>
      </c>
      <c r="F6752" s="18" t="inlineStr">
        <is>
          <t>spline value</t>
        </is>
      </c>
      <c r="G6752" s="18" t="n"/>
      <c r="H6752" s="33" t="n">
        <v>19.69</v>
      </c>
      <c r="I6752" s="33" t="n"/>
      <c r="J6752" s="33" t="n"/>
      <c r="K6752" s="34" t="n">
        <v>-0.3706237363889848</v>
      </c>
      <c r="L6752" s="35">
        <f>IF(ISNUMBER(K6752),EXP(K6752),"")</f>
        <v/>
      </c>
      <c r="M6752" s="18" t="inlineStr">
        <is>
          <t>every value from 0.01 to 30 in steps of 0.01</t>
        </is>
      </c>
      <c r="N6752" s="18" t="inlineStr">
        <is>
          <t>contents|small|distance_to_river_km</t>
        </is>
      </c>
    </row>
    <row r="6753">
      <c r="B6753" s="18" t="inlineStr">
        <is>
          <t>contents|small|distance_to_river_km|19.70</t>
        </is>
      </c>
      <c r="C6753" s="18" t="inlineStr">
        <is>
          <t>contents</t>
        </is>
      </c>
      <c r="D6753" s="18" t="inlineStr">
        <is>
          <t>small</t>
        </is>
      </c>
      <c r="E6753" s="18" t="inlineStr">
        <is>
          <t>distance_to_river_km</t>
        </is>
      </c>
      <c r="F6753" s="18" t="inlineStr">
        <is>
          <t>spline value</t>
        </is>
      </c>
      <c r="G6753" s="18" t="n"/>
      <c r="H6753" s="33" t="n">
        <v>19.7</v>
      </c>
      <c r="I6753" s="33" t="n"/>
      <c r="J6753" s="33" t="n"/>
      <c r="K6753" s="34" t="n">
        <v>-0.3709189078694721</v>
      </c>
      <c r="L6753" s="35">
        <f>IF(ISNUMBER(K6753),EXP(K6753),"")</f>
        <v/>
      </c>
      <c r="M6753" s="18" t="inlineStr">
        <is>
          <t>every value from 0.01 to 30 in steps of 0.01</t>
        </is>
      </c>
      <c r="N6753" s="18" t="inlineStr">
        <is>
          <t>contents|small|distance_to_river_km</t>
        </is>
      </c>
    </row>
    <row r="6754">
      <c r="B6754" s="18" t="inlineStr">
        <is>
          <t>contents|small|distance_to_river_km|19.71</t>
        </is>
      </c>
      <c r="C6754" s="18" t="inlineStr">
        <is>
          <t>contents</t>
        </is>
      </c>
      <c r="D6754" s="18" t="inlineStr">
        <is>
          <t>small</t>
        </is>
      </c>
      <c r="E6754" s="18" t="inlineStr">
        <is>
          <t>distance_to_river_km</t>
        </is>
      </c>
      <c r="F6754" s="18" t="inlineStr">
        <is>
          <t>spline value</t>
        </is>
      </c>
      <c r="G6754" s="18" t="n"/>
      <c r="H6754" s="33" t="n">
        <v>19.71</v>
      </c>
      <c r="I6754" s="33" t="n"/>
      <c r="J6754" s="33" t="n"/>
      <c r="K6754" s="34" t="n">
        <v>-0.3712140144394958</v>
      </c>
      <c r="L6754" s="35">
        <f>IF(ISNUMBER(K6754),EXP(K6754),"")</f>
        <v/>
      </c>
      <c r="M6754" s="18" t="inlineStr">
        <is>
          <t>every value from 0.01 to 30 in steps of 0.01</t>
        </is>
      </c>
      <c r="N6754" s="18" t="inlineStr">
        <is>
          <t>contents|small|distance_to_river_km</t>
        </is>
      </c>
    </row>
    <row r="6755">
      <c r="B6755" s="18" t="inlineStr">
        <is>
          <t>contents|small|distance_to_river_km|19.72</t>
        </is>
      </c>
      <c r="C6755" s="18" t="inlineStr">
        <is>
          <t>contents</t>
        </is>
      </c>
      <c r="D6755" s="18" t="inlineStr">
        <is>
          <t>small</t>
        </is>
      </c>
      <c r="E6755" s="18" t="inlineStr">
        <is>
          <t>distance_to_river_km</t>
        </is>
      </c>
      <c r="F6755" s="18" t="inlineStr">
        <is>
          <t>spline value</t>
        </is>
      </c>
      <c r="G6755" s="18" t="n"/>
      <c r="H6755" s="33" t="n">
        <v>19.72</v>
      </c>
      <c r="I6755" s="33" t="n"/>
      <c r="J6755" s="33" t="n"/>
      <c r="K6755" s="34" t="n">
        <v>-0.3715090558242804</v>
      </c>
      <c r="L6755" s="35">
        <f>IF(ISNUMBER(K6755),EXP(K6755),"")</f>
        <v/>
      </c>
      <c r="M6755" s="18" t="inlineStr">
        <is>
          <t>every value from 0.01 to 30 in steps of 0.01</t>
        </is>
      </c>
      <c r="N6755" s="18" t="inlineStr">
        <is>
          <t>contents|small|distance_to_river_km</t>
        </is>
      </c>
    </row>
    <row r="6756">
      <c r="B6756" s="18" t="inlineStr">
        <is>
          <t>contents|small|distance_to_river_km|19.73</t>
        </is>
      </c>
      <c r="C6756" s="18" t="inlineStr">
        <is>
          <t>contents</t>
        </is>
      </c>
      <c r="D6756" s="18" t="inlineStr">
        <is>
          <t>small</t>
        </is>
      </c>
      <c r="E6756" s="18" t="inlineStr">
        <is>
          <t>distance_to_river_km</t>
        </is>
      </c>
      <c r="F6756" s="18" t="inlineStr">
        <is>
          <t>spline value</t>
        </is>
      </c>
      <c r="G6756" s="18" t="n"/>
      <c r="H6756" s="33" t="n">
        <v>19.73</v>
      </c>
      <c r="I6756" s="33" t="n"/>
      <c r="J6756" s="33" t="n"/>
      <c r="K6756" s="34" t="n">
        <v>-0.371804031749051</v>
      </c>
      <c r="L6756" s="35">
        <f>IF(ISNUMBER(K6756),EXP(K6756),"")</f>
        <v/>
      </c>
      <c r="M6756" s="18" t="inlineStr">
        <is>
          <t>every value from 0.01 to 30 in steps of 0.01</t>
        </is>
      </c>
      <c r="N6756" s="18" t="inlineStr">
        <is>
          <t>contents|small|distance_to_river_km</t>
        </is>
      </c>
    </row>
    <row r="6757">
      <c r="B6757" s="18" t="inlineStr">
        <is>
          <t>contents|small|distance_to_river_km|19.74</t>
        </is>
      </c>
      <c r="C6757" s="18" t="inlineStr">
        <is>
          <t>contents</t>
        </is>
      </c>
      <c r="D6757" s="18" t="inlineStr">
        <is>
          <t>small</t>
        </is>
      </c>
      <c r="E6757" s="18" t="inlineStr">
        <is>
          <t>distance_to_river_km</t>
        </is>
      </c>
      <c r="F6757" s="18" t="inlineStr">
        <is>
          <t>spline value</t>
        </is>
      </c>
      <c r="G6757" s="18" t="n"/>
      <c r="H6757" s="33" t="n">
        <v>19.74</v>
      </c>
      <c r="I6757" s="33" t="n"/>
      <c r="J6757" s="33" t="n"/>
      <c r="K6757" s="34" t="n">
        <v>-0.3720989419390319</v>
      </c>
      <c r="L6757" s="35">
        <f>IF(ISNUMBER(K6757),EXP(K6757),"")</f>
        <v/>
      </c>
      <c r="M6757" s="18" t="inlineStr">
        <is>
          <t>every value from 0.01 to 30 in steps of 0.01</t>
        </is>
      </c>
      <c r="N6757" s="18" t="inlineStr">
        <is>
          <t>contents|small|distance_to_river_km</t>
        </is>
      </c>
    </row>
    <row r="6758">
      <c r="B6758" s="18" t="inlineStr">
        <is>
          <t>contents|small|distance_to_river_km|19.75</t>
        </is>
      </c>
      <c r="C6758" s="18" t="inlineStr">
        <is>
          <t>contents</t>
        </is>
      </c>
      <c r="D6758" s="18" t="inlineStr">
        <is>
          <t>small</t>
        </is>
      </c>
      <c r="E6758" s="18" t="inlineStr">
        <is>
          <t>distance_to_river_km</t>
        </is>
      </c>
      <c r="F6758" s="18" t="inlineStr">
        <is>
          <t>spline value</t>
        </is>
      </c>
      <c r="G6758" s="18" t="n"/>
      <c r="H6758" s="33" t="n">
        <v>19.75</v>
      </c>
      <c r="I6758" s="33" t="n"/>
      <c r="J6758" s="33" t="n"/>
      <c r="K6758" s="34" t="n">
        <v>-0.3723937861194481</v>
      </c>
      <c r="L6758" s="35">
        <f>IF(ISNUMBER(K6758),EXP(K6758),"")</f>
        <v/>
      </c>
      <c r="M6758" s="18" t="inlineStr">
        <is>
          <t>every value from 0.01 to 30 in steps of 0.01</t>
        </is>
      </c>
      <c r="N6758" s="18" t="inlineStr">
        <is>
          <t>contents|small|distance_to_river_km</t>
        </is>
      </c>
    </row>
    <row r="6759">
      <c r="B6759" s="18" t="inlineStr">
        <is>
          <t>contents|small|distance_to_river_km|19.76</t>
        </is>
      </c>
      <c r="C6759" s="18" t="inlineStr">
        <is>
          <t>contents</t>
        </is>
      </c>
      <c r="D6759" s="18" t="inlineStr">
        <is>
          <t>small</t>
        </is>
      </c>
      <c r="E6759" s="18" t="inlineStr">
        <is>
          <t>distance_to_river_km</t>
        </is>
      </c>
      <c r="F6759" s="18" t="inlineStr">
        <is>
          <t>spline value</t>
        </is>
      </c>
      <c r="G6759" s="18" t="n"/>
      <c r="H6759" s="33" t="n">
        <v>19.76</v>
      </c>
      <c r="I6759" s="33" t="n"/>
      <c r="J6759" s="33" t="n"/>
      <c r="K6759" s="34" t="n">
        <v>-0.3726885640155244</v>
      </c>
      <c r="L6759" s="35">
        <f>IF(ISNUMBER(K6759),EXP(K6759),"")</f>
        <v/>
      </c>
      <c r="M6759" s="18" t="inlineStr">
        <is>
          <t>every value from 0.01 to 30 in steps of 0.01</t>
        </is>
      </c>
      <c r="N6759" s="18" t="inlineStr">
        <is>
          <t>contents|small|distance_to_river_km</t>
        </is>
      </c>
    </row>
    <row r="6760">
      <c r="B6760" s="18" t="inlineStr">
        <is>
          <t>contents|small|distance_to_river_km|19.77</t>
        </is>
      </c>
      <c r="C6760" s="18" t="inlineStr">
        <is>
          <t>contents</t>
        </is>
      </c>
      <c r="D6760" s="18" t="inlineStr">
        <is>
          <t>small</t>
        </is>
      </c>
      <c r="E6760" s="18" t="inlineStr">
        <is>
          <t>distance_to_river_km</t>
        </is>
      </c>
      <c r="F6760" s="18" t="inlineStr">
        <is>
          <t>spline value</t>
        </is>
      </c>
      <c r="G6760" s="18" t="n"/>
      <c r="H6760" s="33" t="n">
        <v>19.77</v>
      </c>
      <c r="I6760" s="33" t="n"/>
      <c r="J6760" s="33" t="n"/>
      <c r="K6760" s="34" t="n">
        <v>-0.3729832753524853</v>
      </c>
      <c r="L6760" s="35">
        <f>IF(ISNUMBER(K6760),EXP(K6760),"")</f>
        <v/>
      </c>
      <c r="M6760" s="18" t="inlineStr">
        <is>
          <t>every value from 0.01 to 30 in steps of 0.01</t>
        </is>
      </c>
      <c r="N6760" s="18" t="inlineStr">
        <is>
          <t>contents|small|distance_to_river_km</t>
        </is>
      </c>
    </row>
    <row r="6761">
      <c r="B6761" s="18" t="inlineStr">
        <is>
          <t>contents|small|distance_to_river_km|19.78</t>
        </is>
      </c>
      <c r="C6761" s="18" t="inlineStr">
        <is>
          <t>contents</t>
        </is>
      </c>
      <c r="D6761" s="18" t="inlineStr">
        <is>
          <t>small</t>
        </is>
      </c>
      <c r="E6761" s="18" t="inlineStr">
        <is>
          <t>distance_to_river_km</t>
        </is>
      </c>
      <c r="F6761" s="18" t="inlineStr">
        <is>
          <t>spline value</t>
        </is>
      </c>
      <c r="G6761" s="18" t="n"/>
      <c r="H6761" s="33" t="n">
        <v>19.78</v>
      </c>
      <c r="I6761" s="33" t="n"/>
      <c r="J6761" s="33" t="n"/>
      <c r="K6761" s="34" t="n">
        <v>-0.3732779198555557</v>
      </c>
      <c r="L6761" s="35">
        <f>IF(ISNUMBER(K6761),EXP(K6761),"")</f>
        <v/>
      </c>
      <c r="M6761" s="18" t="inlineStr">
        <is>
          <t>every value from 0.01 to 30 in steps of 0.01</t>
        </is>
      </c>
      <c r="N6761" s="18" t="inlineStr">
        <is>
          <t>contents|small|distance_to_river_km</t>
        </is>
      </c>
    </row>
    <row r="6762">
      <c r="B6762" s="18" t="inlineStr">
        <is>
          <t>contents|small|distance_to_river_km|19.79</t>
        </is>
      </c>
      <c r="C6762" s="18" t="inlineStr">
        <is>
          <t>contents</t>
        </is>
      </c>
      <c r="D6762" s="18" t="inlineStr">
        <is>
          <t>small</t>
        </is>
      </c>
      <c r="E6762" s="18" t="inlineStr">
        <is>
          <t>distance_to_river_km</t>
        </is>
      </c>
      <c r="F6762" s="18" t="inlineStr">
        <is>
          <t>spline value</t>
        </is>
      </c>
      <c r="G6762" s="18" t="n"/>
      <c r="H6762" s="33" t="n">
        <v>19.79</v>
      </c>
      <c r="I6762" s="33" t="n"/>
      <c r="J6762" s="33" t="n"/>
      <c r="K6762" s="34" t="n">
        <v>-0.3735724972499603</v>
      </c>
      <c r="L6762" s="35">
        <f>IF(ISNUMBER(K6762),EXP(K6762),"")</f>
        <v/>
      </c>
      <c r="M6762" s="18" t="inlineStr">
        <is>
          <t>every value from 0.01 to 30 in steps of 0.01</t>
        </is>
      </c>
      <c r="N6762" s="18" t="inlineStr">
        <is>
          <t>contents|small|distance_to_river_km</t>
        </is>
      </c>
    </row>
    <row r="6763">
      <c r="B6763" s="18" t="inlineStr">
        <is>
          <t>contents|small|distance_to_river_km|19.80</t>
        </is>
      </c>
      <c r="C6763" s="18" t="inlineStr">
        <is>
          <t>contents</t>
        </is>
      </c>
      <c r="D6763" s="18" t="inlineStr">
        <is>
          <t>small</t>
        </is>
      </c>
      <c r="E6763" s="18" t="inlineStr">
        <is>
          <t>distance_to_river_km</t>
        </is>
      </c>
      <c r="F6763" s="18" t="inlineStr">
        <is>
          <t>spline value</t>
        </is>
      </c>
      <c r="G6763" s="18" t="n"/>
      <c r="H6763" s="33" t="n">
        <v>19.8</v>
      </c>
      <c r="I6763" s="33" t="n"/>
      <c r="J6763" s="33" t="n"/>
      <c r="K6763" s="34" t="n">
        <v>-0.3738670072609238</v>
      </c>
      <c r="L6763" s="35">
        <f>IF(ISNUMBER(K6763),EXP(K6763),"")</f>
        <v/>
      </c>
      <c r="M6763" s="18" t="inlineStr">
        <is>
          <t>every value from 0.01 to 30 in steps of 0.01</t>
        </is>
      </c>
      <c r="N6763" s="18" t="inlineStr">
        <is>
          <t>contents|small|distance_to_river_km</t>
        </is>
      </c>
    </row>
    <row r="6764">
      <c r="B6764" s="18" t="inlineStr">
        <is>
          <t>contents|small|distance_to_river_km|19.81</t>
        </is>
      </c>
      <c r="C6764" s="18" t="inlineStr">
        <is>
          <t>contents</t>
        </is>
      </c>
      <c r="D6764" s="18" t="inlineStr">
        <is>
          <t>small</t>
        </is>
      </c>
      <c r="E6764" s="18" t="inlineStr">
        <is>
          <t>distance_to_river_km</t>
        </is>
      </c>
      <c r="F6764" s="18" t="inlineStr">
        <is>
          <t>spline value</t>
        </is>
      </c>
      <c r="G6764" s="18" t="n"/>
      <c r="H6764" s="33" t="n">
        <v>19.81</v>
      </c>
      <c r="I6764" s="33" t="n"/>
      <c r="J6764" s="33" t="n"/>
      <c r="K6764" s="34" t="n">
        <v>-0.3741614496136709</v>
      </c>
      <c r="L6764" s="35">
        <f>IF(ISNUMBER(K6764),EXP(K6764),"")</f>
        <v/>
      </c>
      <c r="M6764" s="18" t="inlineStr">
        <is>
          <t>every value from 0.01 to 30 in steps of 0.01</t>
        </is>
      </c>
      <c r="N6764" s="18" t="inlineStr">
        <is>
          <t>contents|small|distance_to_river_km</t>
        </is>
      </c>
    </row>
    <row r="6765">
      <c r="B6765" s="18" t="inlineStr">
        <is>
          <t>contents|small|distance_to_river_km|19.82</t>
        </is>
      </c>
      <c r="C6765" s="18" t="inlineStr">
        <is>
          <t>contents</t>
        </is>
      </c>
      <c r="D6765" s="18" t="inlineStr">
        <is>
          <t>small</t>
        </is>
      </c>
      <c r="E6765" s="18" t="inlineStr">
        <is>
          <t>distance_to_river_km</t>
        </is>
      </c>
      <c r="F6765" s="18" t="inlineStr">
        <is>
          <t>spline value</t>
        </is>
      </c>
      <c r="G6765" s="18" t="n"/>
      <c r="H6765" s="33" t="n">
        <v>19.82</v>
      </c>
      <c r="I6765" s="33" t="n"/>
      <c r="J6765" s="33" t="n"/>
      <c r="K6765" s="34" t="n">
        <v>-0.3744558240334264</v>
      </c>
      <c r="L6765" s="35">
        <f>IF(ISNUMBER(K6765),EXP(K6765),"")</f>
        <v/>
      </c>
      <c r="M6765" s="18" t="inlineStr">
        <is>
          <t>every value from 0.01 to 30 in steps of 0.01</t>
        </is>
      </c>
      <c r="N6765" s="18" t="inlineStr">
        <is>
          <t>contents|small|distance_to_river_km</t>
        </is>
      </c>
    </row>
    <row r="6766">
      <c r="B6766" s="18" t="inlineStr">
        <is>
          <t>contents|small|distance_to_river_km|19.83</t>
        </is>
      </c>
      <c r="C6766" s="18" t="inlineStr">
        <is>
          <t>contents</t>
        </is>
      </c>
      <c r="D6766" s="18" t="inlineStr">
        <is>
          <t>small</t>
        </is>
      </c>
      <c r="E6766" s="18" t="inlineStr">
        <is>
          <t>distance_to_river_km</t>
        </is>
      </c>
      <c r="F6766" s="18" t="inlineStr">
        <is>
          <t>spline value</t>
        </is>
      </c>
      <c r="G6766" s="18" t="n"/>
      <c r="H6766" s="33" t="n">
        <v>19.83</v>
      </c>
      <c r="I6766" s="33" t="n"/>
      <c r="J6766" s="33" t="n"/>
      <c r="K6766" s="34" t="n">
        <v>-0.374750130245415</v>
      </c>
      <c r="L6766" s="35">
        <f>IF(ISNUMBER(K6766),EXP(K6766),"")</f>
        <v/>
      </c>
      <c r="M6766" s="18" t="inlineStr">
        <is>
          <t>every value from 0.01 to 30 in steps of 0.01</t>
        </is>
      </c>
      <c r="N6766" s="18" t="inlineStr">
        <is>
          <t>contents|small|distance_to_river_km</t>
        </is>
      </c>
    </row>
    <row r="6767">
      <c r="B6767" s="18" t="inlineStr">
        <is>
          <t>contents|small|distance_to_river_km|19.84</t>
        </is>
      </c>
      <c r="C6767" s="18" t="inlineStr">
        <is>
          <t>contents</t>
        </is>
      </c>
      <c r="D6767" s="18" t="inlineStr">
        <is>
          <t>small</t>
        </is>
      </c>
      <c r="E6767" s="18" t="inlineStr">
        <is>
          <t>distance_to_river_km</t>
        </is>
      </c>
      <c r="F6767" s="18" t="inlineStr">
        <is>
          <t>spline value</t>
        </is>
      </c>
      <c r="G6767" s="18" t="n"/>
      <c r="H6767" s="33" t="n">
        <v>19.84</v>
      </c>
      <c r="I6767" s="33" t="n"/>
      <c r="J6767" s="33" t="n"/>
      <c r="K6767" s="34" t="n">
        <v>-0.3750443679748615</v>
      </c>
      <c r="L6767" s="35">
        <f>IF(ISNUMBER(K6767),EXP(K6767),"")</f>
        <v/>
      </c>
      <c r="M6767" s="18" t="inlineStr">
        <is>
          <t>every value from 0.01 to 30 in steps of 0.01</t>
        </is>
      </c>
      <c r="N6767" s="18" t="inlineStr">
        <is>
          <t>contents|small|distance_to_river_km</t>
        </is>
      </c>
    </row>
    <row r="6768">
      <c r="B6768" s="18" t="inlineStr">
        <is>
          <t>contents|small|distance_to_river_km|19.85</t>
        </is>
      </c>
      <c r="C6768" s="18" t="inlineStr">
        <is>
          <t>contents</t>
        </is>
      </c>
      <c r="D6768" s="18" t="inlineStr">
        <is>
          <t>small</t>
        </is>
      </c>
      <c r="E6768" s="18" t="inlineStr">
        <is>
          <t>distance_to_river_km</t>
        </is>
      </c>
      <c r="F6768" s="18" t="inlineStr">
        <is>
          <t>spline value</t>
        </is>
      </c>
      <c r="G6768" s="18" t="n"/>
      <c r="H6768" s="33" t="n">
        <v>19.85</v>
      </c>
      <c r="I6768" s="33" t="n"/>
      <c r="J6768" s="33" t="n"/>
      <c r="K6768" s="34" t="n">
        <v>-0.3753385369469905</v>
      </c>
      <c r="L6768" s="35">
        <f>IF(ISNUMBER(K6768),EXP(K6768),"")</f>
        <v/>
      </c>
      <c r="M6768" s="18" t="inlineStr">
        <is>
          <t>every value from 0.01 to 30 in steps of 0.01</t>
        </is>
      </c>
      <c r="N6768" s="18" t="inlineStr">
        <is>
          <t>contents|small|distance_to_river_km</t>
        </is>
      </c>
    </row>
    <row r="6769">
      <c r="B6769" s="18" t="inlineStr">
        <is>
          <t>contents|small|distance_to_river_km|19.86</t>
        </is>
      </c>
      <c r="C6769" s="18" t="inlineStr">
        <is>
          <t>contents</t>
        </is>
      </c>
      <c r="D6769" s="18" t="inlineStr">
        <is>
          <t>small</t>
        </is>
      </c>
      <c r="E6769" s="18" t="inlineStr">
        <is>
          <t>distance_to_river_km</t>
        </is>
      </c>
      <c r="F6769" s="18" t="inlineStr">
        <is>
          <t>spline value</t>
        </is>
      </c>
      <c r="G6769" s="18" t="n"/>
      <c r="H6769" s="33" t="n">
        <v>19.86</v>
      </c>
      <c r="I6769" s="33" t="n"/>
      <c r="J6769" s="33" t="n"/>
      <c r="K6769" s="34" t="n">
        <v>-0.3756326368870269</v>
      </c>
      <c r="L6769" s="35">
        <f>IF(ISNUMBER(K6769),EXP(K6769),"")</f>
        <v/>
      </c>
      <c r="M6769" s="18" t="inlineStr">
        <is>
          <t>every value from 0.01 to 30 in steps of 0.01</t>
        </is>
      </c>
      <c r="N6769" s="18" t="inlineStr">
        <is>
          <t>contents|small|distance_to_river_km</t>
        </is>
      </c>
    </row>
    <row r="6770">
      <c r="B6770" s="18" t="inlineStr">
        <is>
          <t>contents|small|distance_to_river_km|19.87</t>
        </is>
      </c>
      <c r="C6770" s="18" t="inlineStr">
        <is>
          <t>contents</t>
        </is>
      </c>
      <c r="D6770" s="18" t="inlineStr">
        <is>
          <t>small</t>
        </is>
      </c>
      <c r="E6770" s="18" t="inlineStr">
        <is>
          <t>distance_to_river_km</t>
        </is>
      </c>
      <c r="F6770" s="18" t="inlineStr">
        <is>
          <t>spline value</t>
        </is>
      </c>
      <c r="G6770" s="18" t="n"/>
      <c r="H6770" s="33" t="n">
        <v>19.87</v>
      </c>
      <c r="I6770" s="33" t="n"/>
      <c r="J6770" s="33" t="n"/>
      <c r="K6770" s="34" t="n">
        <v>-0.3759266675201953</v>
      </c>
      <c r="L6770" s="35">
        <f>IF(ISNUMBER(K6770),EXP(K6770),"")</f>
        <v/>
      </c>
      <c r="M6770" s="18" t="inlineStr">
        <is>
          <t>every value from 0.01 to 30 in steps of 0.01</t>
        </is>
      </c>
      <c r="N6770" s="18" t="inlineStr">
        <is>
          <t>contents|small|distance_to_river_km</t>
        </is>
      </c>
    </row>
    <row r="6771">
      <c r="B6771" s="18" t="inlineStr">
        <is>
          <t>contents|small|distance_to_river_km|19.88</t>
        </is>
      </c>
      <c r="C6771" s="18" t="inlineStr">
        <is>
          <t>contents</t>
        </is>
      </c>
      <c r="D6771" s="18" t="inlineStr">
        <is>
          <t>small</t>
        </is>
      </c>
      <c r="E6771" s="18" t="inlineStr">
        <is>
          <t>distance_to_river_km</t>
        </is>
      </c>
      <c r="F6771" s="18" t="inlineStr">
        <is>
          <t>spline value</t>
        </is>
      </c>
      <c r="G6771" s="18" t="n"/>
      <c r="H6771" s="33" t="n">
        <v>19.88</v>
      </c>
      <c r="I6771" s="33" t="n"/>
      <c r="J6771" s="33" t="n"/>
      <c r="K6771" s="34" t="n">
        <v>-0.3762206285717203</v>
      </c>
      <c r="L6771" s="35">
        <f>IF(ISNUMBER(K6771),EXP(K6771),"")</f>
        <v/>
      </c>
      <c r="M6771" s="18" t="inlineStr">
        <is>
          <t>every value from 0.01 to 30 in steps of 0.01</t>
        </is>
      </c>
      <c r="N6771" s="18" t="inlineStr">
        <is>
          <t>contents|small|distance_to_river_km</t>
        </is>
      </c>
    </row>
    <row r="6772">
      <c r="B6772" s="18" t="inlineStr">
        <is>
          <t>contents|small|distance_to_river_km|19.89</t>
        </is>
      </c>
      <c r="C6772" s="18" t="inlineStr">
        <is>
          <t>contents</t>
        </is>
      </c>
      <c r="D6772" s="18" t="inlineStr">
        <is>
          <t>small</t>
        </is>
      </c>
      <c r="E6772" s="18" t="inlineStr">
        <is>
          <t>distance_to_river_km</t>
        </is>
      </c>
      <c r="F6772" s="18" t="inlineStr">
        <is>
          <t>spline value</t>
        </is>
      </c>
      <c r="G6772" s="18" t="n"/>
      <c r="H6772" s="33" t="n">
        <v>19.89</v>
      </c>
      <c r="I6772" s="33" t="n"/>
      <c r="J6772" s="33" t="n"/>
      <c r="K6772" s="34" t="n">
        <v>-0.376514519766827</v>
      </c>
      <c r="L6772" s="35">
        <f>IF(ISNUMBER(K6772),EXP(K6772),"")</f>
        <v/>
      </c>
      <c r="M6772" s="18" t="inlineStr">
        <is>
          <t>every value from 0.01 to 30 in steps of 0.01</t>
        </is>
      </c>
      <c r="N6772" s="18" t="inlineStr">
        <is>
          <t>contents|small|distance_to_river_km</t>
        </is>
      </c>
    </row>
    <row r="6773">
      <c r="B6773" s="18" t="inlineStr">
        <is>
          <t>contents|small|distance_to_river_km|19.90</t>
        </is>
      </c>
      <c r="C6773" s="18" t="inlineStr">
        <is>
          <t>contents</t>
        </is>
      </c>
      <c r="D6773" s="18" t="inlineStr">
        <is>
          <t>small</t>
        </is>
      </c>
      <c r="E6773" s="18" t="inlineStr">
        <is>
          <t>distance_to_river_km</t>
        </is>
      </c>
      <c r="F6773" s="18" t="inlineStr">
        <is>
          <t>spline value</t>
        </is>
      </c>
      <c r="G6773" s="18" t="n"/>
      <c r="H6773" s="33" t="n">
        <v>19.9</v>
      </c>
      <c r="I6773" s="33" t="n"/>
      <c r="J6773" s="33" t="n"/>
      <c r="K6773" s="34" t="n">
        <v>-0.3768083408307398</v>
      </c>
      <c r="L6773" s="35">
        <f>IF(ISNUMBER(K6773),EXP(K6773),"")</f>
        <v/>
      </c>
      <c r="M6773" s="18" t="inlineStr">
        <is>
          <t>every value from 0.01 to 30 in steps of 0.01</t>
        </is>
      </c>
      <c r="N6773" s="18" t="inlineStr">
        <is>
          <t>contents|small|distance_to_river_km</t>
        </is>
      </c>
    </row>
    <row r="6774">
      <c r="B6774" s="18" t="inlineStr">
        <is>
          <t>contents|small|distance_to_river_km|19.91</t>
        </is>
      </c>
      <c r="C6774" s="18" t="inlineStr">
        <is>
          <t>contents</t>
        </is>
      </c>
      <c r="D6774" s="18" t="inlineStr">
        <is>
          <t>small</t>
        </is>
      </c>
      <c r="E6774" s="18" t="inlineStr">
        <is>
          <t>distance_to_river_km</t>
        </is>
      </c>
      <c r="F6774" s="18" t="inlineStr">
        <is>
          <t>spline value</t>
        </is>
      </c>
      <c r="G6774" s="18" t="n"/>
      <c r="H6774" s="33" t="n">
        <v>19.91</v>
      </c>
      <c r="I6774" s="33" t="n"/>
      <c r="J6774" s="33" t="n"/>
      <c r="K6774" s="34" t="n">
        <v>-0.3771020914886837</v>
      </c>
      <c r="L6774" s="35">
        <f>IF(ISNUMBER(K6774),EXP(K6774),"")</f>
        <v/>
      </c>
      <c r="M6774" s="18" t="inlineStr">
        <is>
          <t>every value from 0.01 to 30 in steps of 0.01</t>
        </is>
      </c>
      <c r="N6774" s="18" t="inlineStr">
        <is>
          <t>contents|small|distance_to_river_km</t>
        </is>
      </c>
    </row>
    <row r="6775">
      <c r="B6775" s="18" t="inlineStr">
        <is>
          <t>contents|small|distance_to_river_km|19.92</t>
        </is>
      </c>
      <c r="C6775" s="18" t="inlineStr">
        <is>
          <t>contents</t>
        </is>
      </c>
      <c r="D6775" s="18" t="inlineStr">
        <is>
          <t>small</t>
        </is>
      </c>
      <c r="E6775" s="18" t="inlineStr">
        <is>
          <t>distance_to_river_km</t>
        </is>
      </c>
      <c r="F6775" s="18" t="inlineStr">
        <is>
          <t>spline value</t>
        </is>
      </c>
      <c r="G6775" s="18" t="n"/>
      <c r="H6775" s="33" t="n">
        <v>19.92</v>
      </c>
      <c r="I6775" s="33" t="n"/>
      <c r="J6775" s="33" t="n"/>
      <c r="K6775" s="34" t="n">
        <v>-0.3773957714658832</v>
      </c>
      <c r="L6775" s="35">
        <f>IF(ISNUMBER(K6775),EXP(K6775),"")</f>
        <v/>
      </c>
      <c r="M6775" s="18" t="inlineStr">
        <is>
          <t>every value from 0.01 to 30 in steps of 0.01</t>
        </is>
      </c>
      <c r="N6775" s="18" t="inlineStr">
        <is>
          <t>contents|small|distance_to_river_km</t>
        </is>
      </c>
    </row>
    <row r="6776">
      <c r="B6776" s="18" t="inlineStr">
        <is>
          <t>contents|small|distance_to_river_km|19.93</t>
        </is>
      </c>
      <c r="C6776" s="18" t="inlineStr">
        <is>
          <t>contents</t>
        </is>
      </c>
      <c r="D6776" s="18" t="inlineStr">
        <is>
          <t>small</t>
        </is>
      </c>
      <c r="E6776" s="18" t="inlineStr">
        <is>
          <t>distance_to_river_km</t>
        </is>
      </c>
      <c r="F6776" s="18" t="inlineStr">
        <is>
          <t>spline value</t>
        </is>
      </c>
      <c r="G6776" s="18" t="n"/>
      <c r="H6776" s="33" t="n">
        <v>19.93</v>
      </c>
      <c r="I6776" s="33" t="n"/>
      <c r="J6776" s="33" t="n"/>
      <c r="K6776" s="34" t="n">
        <v>-0.3776893804875631</v>
      </c>
      <c r="L6776" s="35">
        <f>IF(ISNUMBER(K6776),EXP(K6776),"")</f>
        <v/>
      </c>
      <c r="M6776" s="18" t="inlineStr">
        <is>
          <t>every value from 0.01 to 30 in steps of 0.01</t>
        </is>
      </c>
      <c r="N6776" s="18" t="inlineStr">
        <is>
          <t>contents|small|distance_to_river_km</t>
        </is>
      </c>
    </row>
    <row r="6777">
      <c r="B6777" s="18" t="inlineStr">
        <is>
          <t>contents|small|distance_to_river_km|19.94</t>
        </is>
      </c>
      <c r="C6777" s="18" t="inlineStr">
        <is>
          <t>contents</t>
        </is>
      </c>
      <c r="D6777" s="18" t="inlineStr">
        <is>
          <t>small</t>
        </is>
      </c>
      <c r="E6777" s="18" t="inlineStr">
        <is>
          <t>distance_to_river_km</t>
        </is>
      </c>
      <c r="F6777" s="18" t="inlineStr">
        <is>
          <t>spline value</t>
        </is>
      </c>
      <c r="G6777" s="18" t="n"/>
      <c r="H6777" s="33" t="n">
        <v>19.94</v>
      </c>
      <c r="I6777" s="33" t="n"/>
      <c r="J6777" s="33" t="n"/>
      <c r="K6777" s="34" t="n">
        <v>-0.3779829182789482</v>
      </c>
      <c r="L6777" s="35">
        <f>IF(ISNUMBER(K6777),EXP(K6777),"")</f>
        <v/>
      </c>
      <c r="M6777" s="18" t="inlineStr">
        <is>
          <t>every value from 0.01 to 30 in steps of 0.01</t>
        </is>
      </c>
      <c r="N6777" s="18" t="inlineStr">
        <is>
          <t>contents|small|distance_to_river_km</t>
        </is>
      </c>
    </row>
    <row r="6778">
      <c r="B6778" s="18" t="inlineStr">
        <is>
          <t>contents|small|distance_to_river_km|19.95</t>
        </is>
      </c>
      <c r="C6778" s="18" t="inlineStr">
        <is>
          <t>contents</t>
        </is>
      </c>
      <c r="D6778" s="18" t="inlineStr">
        <is>
          <t>small</t>
        </is>
      </c>
      <c r="E6778" s="18" t="inlineStr">
        <is>
          <t>distance_to_river_km</t>
        </is>
      </c>
      <c r="F6778" s="18" t="inlineStr">
        <is>
          <t>spline value</t>
        </is>
      </c>
      <c r="G6778" s="18" t="n"/>
      <c r="H6778" s="33" t="n">
        <v>19.95</v>
      </c>
      <c r="I6778" s="33" t="n"/>
      <c r="J6778" s="33" t="n"/>
      <c r="K6778" s="34" t="n">
        <v>-0.3782763845652632</v>
      </c>
      <c r="L6778" s="35">
        <f>IF(ISNUMBER(K6778),EXP(K6778),"")</f>
        <v/>
      </c>
      <c r="M6778" s="18" t="inlineStr">
        <is>
          <t>every value from 0.01 to 30 in steps of 0.01</t>
        </is>
      </c>
      <c r="N6778" s="18" t="inlineStr">
        <is>
          <t>contents|small|distance_to_river_km</t>
        </is>
      </c>
    </row>
    <row r="6779">
      <c r="B6779" s="18" t="inlineStr">
        <is>
          <t>contents|small|distance_to_river_km|19.96</t>
        </is>
      </c>
      <c r="C6779" s="18" t="inlineStr">
        <is>
          <t>contents</t>
        </is>
      </c>
      <c r="D6779" s="18" t="inlineStr">
        <is>
          <t>small</t>
        </is>
      </c>
      <c r="E6779" s="18" t="inlineStr">
        <is>
          <t>distance_to_river_km</t>
        </is>
      </c>
      <c r="F6779" s="18" t="inlineStr">
        <is>
          <t>spline value</t>
        </is>
      </c>
      <c r="G6779" s="18" t="n"/>
      <c r="H6779" s="33" t="n">
        <v>19.96</v>
      </c>
      <c r="I6779" s="33" t="n"/>
      <c r="J6779" s="33" t="n"/>
      <c r="K6779" s="34" t="n">
        <v>-0.3785697790717328</v>
      </c>
      <c r="L6779" s="35">
        <f>IF(ISNUMBER(K6779),EXP(K6779),"")</f>
        <v/>
      </c>
      <c r="M6779" s="18" t="inlineStr">
        <is>
          <t>every value from 0.01 to 30 in steps of 0.01</t>
        </is>
      </c>
      <c r="N6779" s="18" t="inlineStr">
        <is>
          <t>contents|small|distance_to_river_km</t>
        </is>
      </c>
    </row>
    <row r="6780">
      <c r="B6780" s="18" t="inlineStr">
        <is>
          <t>contents|small|distance_to_river_km|19.97</t>
        </is>
      </c>
      <c r="C6780" s="18" t="inlineStr">
        <is>
          <t>contents</t>
        </is>
      </c>
      <c r="D6780" s="18" t="inlineStr">
        <is>
          <t>small</t>
        </is>
      </c>
      <c r="E6780" s="18" t="inlineStr">
        <is>
          <t>distance_to_river_km</t>
        </is>
      </c>
      <c r="F6780" s="18" t="inlineStr">
        <is>
          <t>spline value</t>
        </is>
      </c>
      <c r="G6780" s="18" t="n"/>
      <c r="H6780" s="33" t="n">
        <v>19.97</v>
      </c>
      <c r="I6780" s="33" t="n"/>
      <c r="J6780" s="33" t="n"/>
      <c r="K6780" s="34" t="n">
        <v>-0.3788631015235817</v>
      </c>
      <c r="L6780" s="35">
        <f>IF(ISNUMBER(K6780),EXP(K6780),"")</f>
        <v/>
      </c>
      <c r="M6780" s="18" t="inlineStr">
        <is>
          <t>every value from 0.01 to 30 in steps of 0.01</t>
        </is>
      </c>
      <c r="N6780" s="18" t="inlineStr">
        <is>
          <t>contents|small|distance_to_river_km</t>
        </is>
      </c>
    </row>
    <row r="6781">
      <c r="B6781" s="18" t="inlineStr">
        <is>
          <t>contents|small|distance_to_river_km|19.98</t>
        </is>
      </c>
      <c r="C6781" s="18" t="inlineStr">
        <is>
          <t>contents</t>
        </is>
      </c>
      <c r="D6781" s="18" t="inlineStr">
        <is>
          <t>small</t>
        </is>
      </c>
      <c r="E6781" s="18" t="inlineStr">
        <is>
          <t>distance_to_river_km</t>
        </is>
      </c>
      <c r="F6781" s="18" t="inlineStr">
        <is>
          <t>spline value</t>
        </is>
      </c>
      <c r="G6781" s="18" t="n"/>
      <c r="H6781" s="33" t="n">
        <v>19.98</v>
      </c>
      <c r="I6781" s="33" t="n"/>
      <c r="J6781" s="33" t="n"/>
      <c r="K6781" s="34" t="n">
        <v>-0.3791563516460348</v>
      </c>
      <c r="L6781" s="35">
        <f>IF(ISNUMBER(K6781),EXP(K6781),"")</f>
        <v/>
      </c>
      <c r="M6781" s="18" t="inlineStr">
        <is>
          <t>every value from 0.01 to 30 in steps of 0.01</t>
        </is>
      </c>
      <c r="N6781" s="18" t="inlineStr">
        <is>
          <t>contents|small|distance_to_river_km</t>
        </is>
      </c>
    </row>
    <row r="6782">
      <c r="B6782" s="18" t="inlineStr">
        <is>
          <t>contents|small|distance_to_river_km|19.99</t>
        </is>
      </c>
      <c r="C6782" s="18" t="inlineStr">
        <is>
          <t>contents</t>
        </is>
      </c>
      <c r="D6782" s="18" t="inlineStr">
        <is>
          <t>small</t>
        </is>
      </c>
      <c r="E6782" s="18" t="inlineStr">
        <is>
          <t>distance_to_river_km</t>
        </is>
      </c>
      <c r="F6782" s="18" t="inlineStr">
        <is>
          <t>spline value</t>
        </is>
      </c>
      <c r="G6782" s="18" t="n"/>
      <c r="H6782" s="33" t="n">
        <v>19.99</v>
      </c>
      <c r="I6782" s="33" t="n"/>
      <c r="J6782" s="33" t="n"/>
      <c r="K6782" s="34" t="n">
        <v>-0.3794495291643166</v>
      </c>
      <c r="L6782" s="35">
        <f>IF(ISNUMBER(K6782),EXP(K6782),"")</f>
        <v/>
      </c>
      <c r="M6782" s="18" t="inlineStr">
        <is>
          <t>every value from 0.01 to 30 in steps of 0.01</t>
        </is>
      </c>
      <c r="N6782" s="18" t="inlineStr">
        <is>
          <t>contents|small|distance_to_river_km</t>
        </is>
      </c>
    </row>
    <row r="6783">
      <c r="B6783" s="18" t="inlineStr">
        <is>
          <t>contents|small|distance_to_river_km|20.00</t>
        </is>
      </c>
      <c r="C6783" s="18" t="inlineStr">
        <is>
          <t>contents</t>
        </is>
      </c>
      <c r="D6783" s="18" t="inlineStr">
        <is>
          <t>small</t>
        </is>
      </c>
      <c r="E6783" s="18" t="inlineStr">
        <is>
          <t>distance_to_river_km</t>
        </is>
      </c>
      <c r="F6783" s="18" t="inlineStr">
        <is>
          <t>spline value</t>
        </is>
      </c>
      <c r="G6783" s="18" t="n"/>
      <c r="H6783" s="33" t="n">
        <v>20</v>
      </c>
      <c r="I6783" s="33" t="n"/>
      <c r="J6783" s="33" t="n"/>
      <c r="K6783" s="34" t="n">
        <v>-0.3797426338036521</v>
      </c>
      <c r="L6783" s="35">
        <f>IF(ISNUMBER(K6783),EXP(K6783),"")</f>
        <v/>
      </c>
      <c r="M6783" s="18" t="inlineStr">
        <is>
          <t>every value from 0.01 to 30 in steps of 0.01</t>
        </is>
      </c>
      <c r="N6783" s="18" t="inlineStr">
        <is>
          <t>contents|small|distance_to_river_km</t>
        </is>
      </c>
    </row>
    <row r="6784">
      <c r="B6784" s="18" t="inlineStr">
        <is>
          <t>contents|small|distance_to_river_km|20.01</t>
        </is>
      </c>
      <c r="C6784" s="18" t="inlineStr">
        <is>
          <t>contents</t>
        </is>
      </c>
      <c r="D6784" s="18" t="inlineStr">
        <is>
          <t>small</t>
        </is>
      </c>
      <c r="E6784" s="18" t="inlineStr">
        <is>
          <t>distance_to_river_km</t>
        </is>
      </c>
      <c r="F6784" s="18" t="inlineStr">
        <is>
          <t>spline value</t>
        </is>
      </c>
      <c r="G6784" s="18" t="n"/>
      <c r="H6784" s="33" t="n">
        <v>20.01</v>
      </c>
      <c r="I6784" s="33" t="n"/>
      <c r="J6784" s="33" t="n"/>
      <c r="K6784" s="34" t="n">
        <v>-0.3800356652892657</v>
      </c>
      <c r="L6784" s="35">
        <f>IF(ISNUMBER(K6784),EXP(K6784),"")</f>
        <v/>
      </c>
      <c r="M6784" s="18" t="inlineStr">
        <is>
          <t>every value from 0.01 to 30 in steps of 0.01</t>
        </is>
      </c>
      <c r="N6784" s="18" t="inlineStr">
        <is>
          <t>contents|small|distance_to_river_km</t>
        </is>
      </c>
    </row>
    <row r="6785">
      <c r="B6785" s="18" t="inlineStr">
        <is>
          <t>contents|small|distance_to_river_km|20.02</t>
        </is>
      </c>
      <c r="C6785" s="18" t="inlineStr">
        <is>
          <t>contents</t>
        </is>
      </c>
      <c r="D6785" s="18" t="inlineStr">
        <is>
          <t>small</t>
        </is>
      </c>
      <c r="E6785" s="18" t="inlineStr">
        <is>
          <t>distance_to_river_km</t>
        </is>
      </c>
      <c r="F6785" s="18" t="inlineStr">
        <is>
          <t>spline value</t>
        </is>
      </c>
      <c r="G6785" s="18" t="n"/>
      <c r="H6785" s="33" t="n">
        <v>20.02</v>
      </c>
      <c r="I6785" s="33" t="n"/>
      <c r="J6785" s="33" t="n"/>
      <c r="K6785" s="34" t="n">
        <v>-0.3803286233463824</v>
      </c>
      <c r="L6785" s="35">
        <f>IF(ISNUMBER(K6785),EXP(K6785),"")</f>
        <v/>
      </c>
      <c r="M6785" s="18" t="inlineStr">
        <is>
          <t>every value from 0.01 to 30 in steps of 0.01</t>
        </is>
      </c>
      <c r="N6785" s="18" t="inlineStr">
        <is>
          <t>contents|small|distance_to_river_km</t>
        </is>
      </c>
    </row>
    <row r="6786">
      <c r="B6786" s="18" t="inlineStr">
        <is>
          <t>contents|small|distance_to_river_km|20.03</t>
        </is>
      </c>
      <c r="C6786" s="18" t="inlineStr">
        <is>
          <t>contents</t>
        </is>
      </c>
      <c r="D6786" s="18" t="inlineStr">
        <is>
          <t>small</t>
        </is>
      </c>
      <c r="E6786" s="18" t="inlineStr">
        <is>
          <t>distance_to_river_km</t>
        </is>
      </c>
      <c r="F6786" s="18" t="inlineStr">
        <is>
          <t>spline value</t>
        </is>
      </c>
      <c r="G6786" s="18" t="n"/>
      <c r="H6786" s="33" t="n">
        <v>20.03</v>
      </c>
      <c r="I6786" s="33" t="n"/>
      <c r="J6786" s="33" t="n"/>
      <c r="K6786" s="34" t="n">
        <v>-0.3806215077002268</v>
      </c>
      <c r="L6786" s="35">
        <f>IF(ISNUMBER(K6786),EXP(K6786),"")</f>
        <v/>
      </c>
      <c r="M6786" s="18" t="inlineStr">
        <is>
          <t>every value from 0.01 to 30 in steps of 0.01</t>
        </is>
      </c>
      <c r="N6786" s="18" t="inlineStr">
        <is>
          <t>contents|small|distance_to_river_km</t>
        </is>
      </c>
    </row>
    <row r="6787">
      <c r="B6787" s="18" t="inlineStr">
        <is>
          <t>contents|small|distance_to_river_km|20.04</t>
        </is>
      </c>
      <c r="C6787" s="18" t="inlineStr">
        <is>
          <t>contents</t>
        </is>
      </c>
      <c r="D6787" s="18" t="inlineStr">
        <is>
          <t>small</t>
        </is>
      </c>
      <c r="E6787" s="18" t="inlineStr">
        <is>
          <t>distance_to_river_km</t>
        </is>
      </c>
      <c r="F6787" s="18" t="inlineStr">
        <is>
          <t>spline value</t>
        </is>
      </c>
      <c r="G6787" s="18" t="n"/>
      <c r="H6787" s="33" t="n">
        <v>20.04</v>
      </c>
      <c r="I6787" s="33" t="n"/>
      <c r="J6787" s="33" t="n"/>
      <c r="K6787" s="34" t="n">
        <v>-0.3809143180760237</v>
      </c>
      <c r="L6787" s="35">
        <f>IF(ISNUMBER(K6787),EXP(K6787),"")</f>
        <v/>
      </c>
      <c r="M6787" s="18" t="inlineStr">
        <is>
          <t>every value from 0.01 to 30 in steps of 0.01</t>
        </is>
      </c>
      <c r="N6787" s="18" t="inlineStr">
        <is>
          <t>contents|small|distance_to_river_km</t>
        </is>
      </c>
    </row>
    <row r="6788">
      <c r="B6788" s="18" t="inlineStr">
        <is>
          <t>contents|small|distance_to_river_km|20.05</t>
        </is>
      </c>
      <c r="C6788" s="18" t="inlineStr">
        <is>
          <t>contents</t>
        </is>
      </c>
      <c r="D6788" s="18" t="inlineStr">
        <is>
          <t>small</t>
        </is>
      </c>
      <c r="E6788" s="18" t="inlineStr">
        <is>
          <t>distance_to_river_km</t>
        </is>
      </c>
      <c r="F6788" s="18" t="inlineStr">
        <is>
          <t>spline value</t>
        </is>
      </c>
      <c r="G6788" s="18" t="n"/>
      <c r="H6788" s="33" t="n">
        <v>20.05</v>
      </c>
      <c r="I6788" s="33" t="n"/>
      <c r="J6788" s="33" t="n"/>
      <c r="K6788" s="34" t="n">
        <v>-0.3812070541989979</v>
      </c>
      <c r="L6788" s="35">
        <f>IF(ISNUMBER(K6788),EXP(K6788),"")</f>
        <v/>
      </c>
      <c r="M6788" s="18" t="inlineStr">
        <is>
          <t>every value from 0.01 to 30 in steps of 0.01</t>
        </is>
      </c>
      <c r="N6788" s="18" t="inlineStr">
        <is>
          <t>contents|small|distance_to_river_km</t>
        </is>
      </c>
    </row>
    <row r="6789">
      <c r="B6789" s="18" t="inlineStr">
        <is>
          <t>contents|small|distance_to_river_km|20.06</t>
        </is>
      </c>
      <c r="C6789" s="18" t="inlineStr">
        <is>
          <t>contents</t>
        </is>
      </c>
      <c r="D6789" s="18" t="inlineStr">
        <is>
          <t>small</t>
        </is>
      </c>
      <c r="E6789" s="18" t="inlineStr">
        <is>
          <t>distance_to_river_km</t>
        </is>
      </c>
      <c r="F6789" s="18" t="inlineStr">
        <is>
          <t>spline value</t>
        </is>
      </c>
      <c r="G6789" s="18" t="n"/>
      <c r="H6789" s="33" t="n">
        <v>20.06</v>
      </c>
      <c r="I6789" s="33" t="n"/>
      <c r="J6789" s="33" t="n"/>
      <c r="K6789" s="34" t="n">
        <v>-0.3814997157943739</v>
      </c>
      <c r="L6789" s="35">
        <f>IF(ISNUMBER(K6789),EXP(K6789),"")</f>
        <v/>
      </c>
      <c r="M6789" s="18" t="inlineStr">
        <is>
          <t>every value from 0.01 to 30 in steps of 0.01</t>
        </is>
      </c>
      <c r="N6789" s="18" t="inlineStr">
        <is>
          <t>contents|small|distance_to_river_km</t>
        </is>
      </c>
    </row>
    <row r="6790">
      <c r="B6790" s="18" t="inlineStr">
        <is>
          <t>contents|small|distance_to_river_km|20.07</t>
        </is>
      </c>
      <c r="C6790" s="18" t="inlineStr">
        <is>
          <t>contents</t>
        </is>
      </c>
      <c r="D6790" s="18" t="inlineStr">
        <is>
          <t>small</t>
        </is>
      </c>
      <c r="E6790" s="18" t="inlineStr">
        <is>
          <t>distance_to_river_km</t>
        </is>
      </c>
      <c r="F6790" s="18" t="inlineStr">
        <is>
          <t>spline value</t>
        </is>
      </c>
      <c r="G6790" s="18" t="n"/>
      <c r="H6790" s="33" t="n">
        <v>20.07</v>
      </c>
      <c r="I6790" s="33" t="n"/>
      <c r="J6790" s="33" t="n"/>
      <c r="K6790" s="34" t="n">
        <v>-0.3817923025873766</v>
      </c>
      <c r="L6790" s="35">
        <f>IF(ISNUMBER(K6790),EXP(K6790),"")</f>
        <v/>
      </c>
      <c r="M6790" s="18" t="inlineStr">
        <is>
          <t>every value from 0.01 to 30 in steps of 0.01</t>
        </is>
      </c>
      <c r="N6790" s="18" t="inlineStr">
        <is>
          <t>contents|small|distance_to_river_km</t>
        </is>
      </c>
    </row>
    <row r="6791">
      <c r="B6791" s="18" t="inlineStr">
        <is>
          <t>contents|small|distance_to_river_km|20.08</t>
        </is>
      </c>
      <c r="C6791" s="18" t="inlineStr">
        <is>
          <t>contents</t>
        </is>
      </c>
      <c r="D6791" s="18" t="inlineStr">
        <is>
          <t>small</t>
        </is>
      </c>
      <c r="E6791" s="18" t="inlineStr">
        <is>
          <t>distance_to_river_km</t>
        </is>
      </c>
      <c r="F6791" s="18" t="inlineStr">
        <is>
          <t>spline value</t>
        </is>
      </c>
      <c r="G6791" s="18" t="n"/>
      <c r="H6791" s="33" t="n">
        <v>20.08</v>
      </c>
      <c r="I6791" s="33" t="n"/>
      <c r="J6791" s="33" t="n"/>
      <c r="K6791" s="34" t="n">
        <v>-0.3820848143032307</v>
      </c>
      <c r="L6791" s="35">
        <f>IF(ISNUMBER(K6791),EXP(K6791),"")</f>
        <v/>
      </c>
      <c r="M6791" s="18" t="inlineStr">
        <is>
          <t>every value from 0.01 to 30 in steps of 0.01</t>
        </is>
      </c>
      <c r="N6791" s="18" t="inlineStr">
        <is>
          <t>contents|small|distance_to_river_km</t>
        </is>
      </c>
    </row>
    <row r="6792">
      <c r="B6792" s="18" t="inlineStr">
        <is>
          <t>contents|small|distance_to_river_km|20.09</t>
        </is>
      </c>
      <c r="C6792" s="18" t="inlineStr">
        <is>
          <t>contents</t>
        </is>
      </c>
      <c r="D6792" s="18" t="inlineStr">
        <is>
          <t>small</t>
        </is>
      </c>
      <c r="E6792" s="18" t="inlineStr">
        <is>
          <t>distance_to_river_km</t>
        </is>
      </c>
      <c r="F6792" s="18" t="inlineStr">
        <is>
          <t>spline value</t>
        </is>
      </c>
      <c r="G6792" s="18" t="n"/>
      <c r="H6792" s="33" t="n">
        <v>20.09</v>
      </c>
      <c r="I6792" s="33" t="n"/>
      <c r="J6792" s="33" t="n"/>
      <c r="K6792" s="34" t="n">
        <v>-0.3823772506671611</v>
      </c>
      <c r="L6792" s="35">
        <f>IF(ISNUMBER(K6792),EXP(K6792),"")</f>
        <v/>
      </c>
      <c r="M6792" s="18" t="inlineStr">
        <is>
          <t>every value from 0.01 to 30 in steps of 0.01</t>
        </is>
      </c>
      <c r="N6792" s="18" t="inlineStr">
        <is>
          <t>contents|small|distance_to_river_km</t>
        </is>
      </c>
    </row>
    <row r="6793">
      <c r="B6793" s="18" t="inlineStr">
        <is>
          <t>contents|small|distance_to_river_km|20.10</t>
        </is>
      </c>
      <c r="C6793" s="18" t="inlineStr">
        <is>
          <t>contents</t>
        </is>
      </c>
      <c r="D6793" s="18" t="inlineStr">
        <is>
          <t>small</t>
        </is>
      </c>
      <c r="E6793" s="18" t="inlineStr">
        <is>
          <t>distance_to_river_km</t>
        </is>
      </c>
      <c r="F6793" s="18" t="inlineStr">
        <is>
          <t>spline value</t>
        </is>
      </c>
      <c r="G6793" s="18" t="n"/>
      <c r="H6793" s="33" t="n">
        <v>20.1</v>
      </c>
      <c r="I6793" s="33" t="n"/>
      <c r="J6793" s="33" t="n"/>
      <c r="K6793" s="34" t="n">
        <v>-0.3826696114043922</v>
      </c>
      <c r="L6793" s="35">
        <f>IF(ISNUMBER(K6793),EXP(K6793),"")</f>
        <v/>
      </c>
      <c r="M6793" s="18" t="inlineStr">
        <is>
          <t>every value from 0.01 to 30 in steps of 0.01</t>
        </is>
      </c>
      <c r="N6793" s="18" t="inlineStr">
        <is>
          <t>contents|small|distance_to_river_km</t>
        </is>
      </c>
    </row>
    <row r="6794">
      <c r="B6794" s="18" t="inlineStr">
        <is>
          <t>contents|small|distance_to_river_km|20.11</t>
        </is>
      </c>
      <c r="C6794" s="18" t="inlineStr">
        <is>
          <t>contents</t>
        </is>
      </c>
      <c r="D6794" s="18" t="inlineStr">
        <is>
          <t>small</t>
        </is>
      </c>
      <c r="E6794" s="18" t="inlineStr">
        <is>
          <t>distance_to_river_km</t>
        </is>
      </c>
      <c r="F6794" s="18" t="inlineStr">
        <is>
          <t>spline value</t>
        </is>
      </c>
      <c r="G6794" s="18" t="n"/>
      <c r="H6794" s="33" t="n">
        <v>20.11</v>
      </c>
      <c r="I6794" s="33" t="n"/>
      <c r="J6794" s="33" t="n"/>
      <c r="K6794" s="34" t="n">
        <v>-0.3829618962401489</v>
      </c>
      <c r="L6794" s="35">
        <f>IF(ISNUMBER(K6794),EXP(K6794),"")</f>
        <v/>
      </c>
      <c r="M6794" s="18" t="inlineStr">
        <is>
          <t>every value from 0.01 to 30 in steps of 0.01</t>
        </is>
      </c>
      <c r="N6794" s="18" t="inlineStr">
        <is>
          <t>contents|small|distance_to_river_km</t>
        </is>
      </c>
    </row>
    <row r="6795">
      <c r="B6795" s="18" t="inlineStr">
        <is>
          <t>contents|small|distance_to_river_km|20.12</t>
        </is>
      </c>
      <c r="C6795" s="18" t="inlineStr">
        <is>
          <t>contents</t>
        </is>
      </c>
      <c r="D6795" s="18" t="inlineStr">
        <is>
          <t>small</t>
        </is>
      </c>
      <c r="E6795" s="18" t="inlineStr">
        <is>
          <t>distance_to_river_km</t>
        </is>
      </c>
      <c r="F6795" s="18" t="inlineStr">
        <is>
          <t>spline value</t>
        </is>
      </c>
      <c r="G6795" s="18" t="n"/>
      <c r="H6795" s="33" t="n">
        <v>20.12</v>
      </c>
      <c r="I6795" s="33" t="n"/>
      <c r="J6795" s="33" t="n"/>
      <c r="K6795" s="34" t="n">
        <v>-0.3832541048996558</v>
      </c>
      <c r="L6795" s="35">
        <f>IF(ISNUMBER(K6795),EXP(K6795),"")</f>
        <v/>
      </c>
      <c r="M6795" s="18" t="inlineStr">
        <is>
          <t>every value from 0.01 to 30 in steps of 0.01</t>
        </is>
      </c>
      <c r="N6795" s="18" t="inlineStr">
        <is>
          <t>contents|small|distance_to_river_km</t>
        </is>
      </c>
    </row>
    <row r="6796">
      <c r="B6796" s="18" t="inlineStr">
        <is>
          <t>contents|small|distance_to_river_km|20.13</t>
        </is>
      </c>
      <c r="C6796" s="18" t="inlineStr">
        <is>
          <t>contents</t>
        </is>
      </c>
      <c r="D6796" s="18" t="inlineStr">
        <is>
          <t>small</t>
        </is>
      </c>
      <c r="E6796" s="18" t="inlineStr">
        <is>
          <t>distance_to_river_km</t>
        </is>
      </c>
      <c r="F6796" s="18" t="inlineStr">
        <is>
          <t>spline value</t>
        </is>
      </c>
      <c r="G6796" s="18" t="n"/>
      <c r="H6796" s="33" t="n">
        <v>20.13</v>
      </c>
      <c r="I6796" s="33" t="n"/>
      <c r="J6796" s="33" t="n"/>
      <c r="K6796" s="34" t="n">
        <v>-0.383546237108138</v>
      </c>
      <c r="L6796" s="35">
        <f>IF(ISNUMBER(K6796),EXP(K6796),"")</f>
        <v/>
      </c>
      <c r="M6796" s="18" t="inlineStr">
        <is>
          <t>every value from 0.01 to 30 in steps of 0.01</t>
        </is>
      </c>
      <c r="N6796" s="18" t="inlineStr">
        <is>
          <t>contents|small|distance_to_river_km</t>
        </is>
      </c>
    </row>
    <row r="6797">
      <c r="B6797" s="18" t="inlineStr">
        <is>
          <t>contents|small|distance_to_river_km|20.14</t>
        </is>
      </c>
      <c r="C6797" s="18" t="inlineStr">
        <is>
          <t>contents</t>
        </is>
      </c>
      <c r="D6797" s="18" t="inlineStr">
        <is>
          <t>small</t>
        </is>
      </c>
      <c r="E6797" s="18" t="inlineStr">
        <is>
          <t>distance_to_river_km</t>
        </is>
      </c>
      <c r="F6797" s="18" t="inlineStr">
        <is>
          <t>spline value</t>
        </is>
      </c>
      <c r="G6797" s="18" t="n"/>
      <c r="H6797" s="33" t="n">
        <v>20.14</v>
      </c>
      <c r="I6797" s="33" t="n"/>
      <c r="J6797" s="33" t="n"/>
      <c r="K6797" s="34" t="n">
        <v>-0.3838382925908198</v>
      </c>
      <c r="L6797" s="35">
        <f>IF(ISNUMBER(K6797),EXP(K6797),"")</f>
        <v/>
      </c>
      <c r="M6797" s="18" t="inlineStr">
        <is>
          <t>every value from 0.01 to 30 in steps of 0.01</t>
        </is>
      </c>
      <c r="N6797" s="18" t="inlineStr">
        <is>
          <t>contents|small|distance_to_river_km</t>
        </is>
      </c>
    </row>
    <row r="6798">
      <c r="B6798" s="18" t="inlineStr">
        <is>
          <t>contents|small|distance_to_river_km|20.15</t>
        </is>
      </c>
      <c r="C6798" s="18" t="inlineStr">
        <is>
          <t>contents</t>
        </is>
      </c>
      <c r="D6798" s="18" t="inlineStr">
        <is>
          <t>small</t>
        </is>
      </c>
      <c r="E6798" s="18" t="inlineStr">
        <is>
          <t>distance_to_river_km</t>
        </is>
      </c>
      <c r="F6798" s="18" t="inlineStr">
        <is>
          <t>spline value</t>
        </is>
      </c>
      <c r="G6798" s="18" t="n"/>
      <c r="H6798" s="33" t="n">
        <v>20.15</v>
      </c>
      <c r="I6798" s="33" t="n"/>
      <c r="J6798" s="33" t="n"/>
      <c r="K6798" s="34" t="n">
        <v>-0.3841302710729262</v>
      </c>
      <c r="L6798" s="35">
        <f>IF(ISNUMBER(K6798),EXP(K6798),"")</f>
        <v/>
      </c>
      <c r="M6798" s="18" t="inlineStr">
        <is>
          <t>every value from 0.01 to 30 in steps of 0.01</t>
        </is>
      </c>
      <c r="N6798" s="18" t="inlineStr">
        <is>
          <t>contents|small|distance_to_river_km</t>
        </is>
      </c>
    </row>
    <row r="6799">
      <c r="B6799" s="18" t="inlineStr">
        <is>
          <t>contents|small|distance_to_river_km|20.16</t>
        </is>
      </c>
      <c r="C6799" s="18" t="inlineStr">
        <is>
          <t>contents</t>
        </is>
      </c>
      <c r="D6799" s="18" t="inlineStr">
        <is>
          <t>small</t>
        </is>
      </c>
      <c r="E6799" s="18" t="inlineStr">
        <is>
          <t>distance_to_river_km</t>
        </is>
      </c>
      <c r="F6799" s="18" t="inlineStr">
        <is>
          <t>spline value</t>
        </is>
      </c>
      <c r="G6799" s="18" t="n"/>
      <c r="H6799" s="33" t="n">
        <v>20.16</v>
      </c>
      <c r="I6799" s="33" t="n"/>
      <c r="J6799" s="33" t="n"/>
      <c r="K6799" s="34" t="n">
        <v>-0.384422172279682</v>
      </c>
      <c r="L6799" s="35">
        <f>IF(ISNUMBER(K6799),EXP(K6799),"")</f>
        <v/>
      </c>
      <c r="M6799" s="18" t="inlineStr">
        <is>
          <t>every value from 0.01 to 30 in steps of 0.01</t>
        </is>
      </c>
      <c r="N6799" s="18" t="inlineStr">
        <is>
          <t>contents|small|distance_to_river_km</t>
        </is>
      </c>
    </row>
    <row r="6800">
      <c r="B6800" s="18" t="inlineStr">
        <is>
          <t>contents|small|distance_to_river_km|20.17</t>
        </is>
      </c>
      <c r="C6800" s="18" t="inlineStr">
        <is>
          <t>contents</t>
        </is>
      </c>
      <c r="D6800" s="18" t="inlineStr">
        <is>
          <t>small</t>
        </is>
      </c>
      <c r="E6800" s="18" t="inlineStr">
        <is>
          <t>distance_to_river_km</t>
        </is>
      </c>
      <c r="F6800" s="18" t="inlineStr">
        <is>
          <t>spline value</t>
        </is>
      </c>
      <c r="G6800" s="18" t="n"/>
      <c r="H6800" s="33" t="n">
        <v>20.17</v>
      </c>
      <c r="I6800" s="33" t="n"/>
      <c r="J6800" s="33" t="n"/>
      <c r="K6800" s="34" t="n">
        <v>-0.3847139959363116</v>
      </c>
      <c r="L6800" s="35">
        <f>IF(ISNUMBER(K6800),EXP(K6800),"")</f>
        <v/>
      </c>
      <c r="M6800" s="18" t="inlineStr">
        <is>
          <t>every value from 0.01 to 30 in steps of 0.01</t>
        </is>
      </c>
      <c r="N6800" s="18" t="inlineStr">
        <is>
          <t>contents|small|distance_to_river_km</t>
        </is>
      </c>
    </row>
    <row r="6801">
      <c r="B6801" s="18" t="inlineStr">
        <is>
          <t>contents|small|distance_to_river_km|20.18</t>
        </is>
      </c>
      <c r="C6801" s="18" t="inlineStr">
        <is>
          <t>contents</t>
        </is>
      </c>
      <c r="D6801" s="18" t="inlineStr">
        <is>
          <t>small</t>
        </is>
      </c>
      <c r="E6801" s="18" t="inlineStr">
        <is>
          <t>distance_to_river_km</t>
        </is>
      </c>
      <c r="F6801" s="18" t="inlineStr">
        <is>
          <t>spline value</t>
        </is>
      </c>
      <c r="G6801" s="18" t="n"/>
      <c r="H6801" s="33" t="n">
        <v>20.18</v>
      </c>
      <c r="I6801" s="33" t="n"/>
      <c r="J6801" s="33" t="n"/>
      <c r="K6801" s="34" t="n">
        <v>-0.3850057417680399</v>
      </c>
      <c r="L6801" s="35">
        <f>IF(ISNUMBER(K6801),EXP(K6801),"")</f>
        <v/>
      </c>
      <c r="M6801" s="18" t="inlineStr">
        <is>
          <t>every value from 0.01 to 30 in steps of 0.01</t>
        </is>
      </c>
      <c r="N6801" s="18" t="inlineStr">
        <is>
          <t>contents|small|distance_to_river_km</t>
        </is>
      </c>
    </row>
    <row r="6802">
      <c r="B6802" s="18" t="inlineStr">
        <is>
          <t>contents|small|distance_to_river_km|20.19</t>
        </is>
      </c>
      <c r="C6802" s="18" t="inlineStr">
        <is>
          <t>contents</t>
        </is>
      </c>
      <c r="D6802" s="18" t="inlineStr">
        <is>
          <t>small</t>
        </is>
      </c>
      <c r="E6802" s="18" t="inlineStr">
        <is>
          <t>distance_to_river_km</t>
        </is>
      </c>
      <c r="F6802" s="18" t="inlineStr">
        <is>
          <t>spline value</t>
        </is>
      </c>
      <c r="G6802" s="18" t="n"/>
      <c r="H6802" s="33" t="n">
        <v>20.19</v>
      </c>
      <c r="I6802" s="33" t="n"/>
      <c r="J6802" s="33" t="n"/>
      <c r="K6802" s="34" t="n">
        <v>-0.3852974095000918</v>
      </c>
      <c r="L6802" s="35">
        <f>IF(ISNUMBER(K6802),EXP(K6802),"")</f>
        <v/>
      </c>
      <c r="M6802" s="18" t="inlineStr">
        <is>
          <t>every value from 0.01 to 30 in steps of 0.01</t>
        </is>
      </c>
      <c r="N6802" s="18" t="inlineStr">
        <is>
          <t>contents|small|distance_to_river_km</t>
        </is>
      </c>
    </row>
    <row r="6803">
      <c r="B6803" s="18" t="inlineStr">
        <is>
          <t>contents|small|distance_to_river_km|20.20</t>
        </is>
      </c>
      <c r="C6803" s="18" t="inlineStr">
        <is>
          <t>contents</t>
        </is>
      </c>
      <c r="D6803" s="18" t="inlineStr">
        <is>
          <t>small</t>
        </is>
      </c>
      <c r="E6803" s="18" t="inlineStr">
        <is>
          <t>distance_to_river_km</t>
        </is>
      </c>
      <c r="F6803" s="18" t="inlineStr">
        <is>
          <t>spline value</t>
        </is>
      </c>
      <c r="G6803" s="18" t="n"/>
      <c r="H6803" s="33" t="n">
        <v>20.2</v>
      </c>
      <c r="I6803" s="33" t="n"/>
      <c r="J6803" s="33" t="n"/>
      <c r="K6803" s="34" t="n">
        <v>-0.3855889988576918</v>
      </c>
      <c r="L6803" s="35">
        <f>IF(ISNUMBER(K6803),EXP(K6803),"")</f>
        <v/>
      </c>
      <c r="M6803" s="18" t="inlineStr">
        <is>
          <t>every value from 0.01 to 30 in steps of 0.01</t>
        </is>
      </c>
      <c r="N6803" s="18" t="inlineStr">
        <is>
          <t>contents|small|distance_to_river_km</t>
        </is>
      </c>
    </row>
    <row r="6804">
      <c r="B6804" s="18" t="inlineStr">
        <is>
          <t>contents|small|distance_to_river_km|20.21</t>
        </is>
      </c>
      <c r="C6804" s="18" t="inlineStr">
        <is>
          <t>contents</t>
        </is>
      </c>
      <c r="D6804" s="18" t="inlineStr">
        <is>
          <t>small</t>
        </is>
      </c>
      <c r="E6804" s="18" t="inlineStr">
        <is>
          <t>distance_to_river_km</t>
        </is>
      </c>
      <c r="F6804" s="18" t="inlineStr">
        <is>
          <t>spline value</t>
        </is>
      </c>
      <c r="G6804" s="18" t="n"/>
      <c r="H6804" s="33" t="n">
        <v>20.21</v>
      </c>
      <c r="I6804" s="33" t="n"/>
      <c r="J6804" s="33" t="n"/>
      <c r="K6804" s="34" t="n">
        <v>-0.3858805095660648</v>
      </c>
      <c r="L6804" s="35">
        <f>IF(ISNUMBER(K6804),EXP(K6804),"")</f>
        <v/>
      </c>
      <c r="M6804" s="18" t="inlineStr">
        <is>
          <t>every value from 0.01 to 30 in steps of 0.01</t>
        </is>
      </c>
      <c r="N6804" s="18" t="inlineStr">
        <is>
          <t>contents|small|distance_to_river_km</t>
        </is>
      </c>
    </row>
    <row r="6805">
      <c r="B6805" s="18" t="inlineStr">
        <is>
          <t>contents|small|distance_to_river_km|20.22</t>
        </is>
      </c>
      <c r="C6805" s="18" t="inlineStr">
        <is>
          <t>contents</t>
        </is>
      </c>
      <c r="D6805" s="18" t="inlineStr">
        <is>
          <t>small</t>
        </is>
      </c>
      <c r="E6805" s="18" t="inlineStr">
        <is>
          <t>distance_to_river_km</t>
        </is>
      </c>
      <c r="F6805" s="18" t="inlineStr">
        <is>
          <t>spline value</t>
        </is>
      </c>
      <c r="G6805" s="18" t="n"/>
      <c r="H6805" s="33" t="n">
        <v>20.22</v>
      </c>
      <c r="I6805" s="33" t="n"/>
      <c r="J6805" s="33" t="n"/>
      <c r="K6805" s="34" t="n">
        <v>-0.3861719413504353</v>
      </c>
      <c r="L6805" s="35">
        <f>IF(ISNUMBER(K6805),EXP(K6805),"")</f>
        <v/>
      </c>
      <c r="M6805" s="18" t="inlineStr">
        <is>
          <t>every value from 0.01 to 30 in steps of 0.01</t>
        </is>
      </c>
      <c r="N6805" s="18" t="inlineStr">
        <is>
          <t>contents|small|distance_to_river_km</t>
        </is>
      </c>
    </row>
    <row r="6806">
      <c r="B6806" s="18" t="inlineStr">
        <is>
          <t>contents|small|distance_to_river_km|20.23</t>
        </is>
      </c>
      <c r="C6806" s="18" t="inlineStr">
        <is>
          <t>contents</t>
        </is>
      </c>
      <c r="D6806" s="18" t="inlineStr">
        <is>
          <t>small</t>
        </is>
      </c>
      <c r="E6806" s="18" t="inlineStr">
        <is>
          <t>distance_to_river_km</t>
        </is>
      </c>
      <c r="F6806" s="18" t="inlineStr">
        <is>
          <t>spline value</t>
        </is>
      </c>
      <c r="G6806" s="18" t="n"/>
      <c r="H6806" s="33" t="n">
        <v>20.23</v>
      </c>
      <c r="I6806" s="33" t="n"/>
      <c r="J6806" s="33" t="n"/>
      <c r="K6806" s="34" t="n">
        <v>-0.3864632939360282</v>
      </c>
      <c r="L6806" s="35">
        <f>IF(ISNUMBER(K6806),EXP(K6806),"")</f>
        <v/>
      </c>
      <c r="M6806" s="18" t="inlineStr">
        <is>
          <t>every value from 0.01 to 30 in steps of 0.01</t>
        </is>
      </c>
      <c r="N6806" s="18" t="inlineStr">
        <is>
          <t>contents|small|distance_to_river_km</t>
        </is>
      </c>
    </row>
    <row r="6807">
      <c r="B6807" s="18" t="inlineStr">
        <is>
          <t>contents|small|distance_to_river_km|20.24</t>
        </is>
      </c>
      <c r="C6807" s="18" t="inlineStr">
        <is>
          <t>contents</t>
        </is>
      </c>
      <c r="D6807" s="18" t="inlineStr">
        <is>
          <t>small</t>
        </is>
      </c>
      <c r="E6807" s="18" t="inlineStr">
        <is>
          <t>distance_to_river_km</t>
        </is>
      </c>
      <c r="F6807" s="18" t="inlineStr">
        <is>
          <t>spline value</t>
        </is>
      </c>
      <c r="G6807" s="18" t="n"/>
      <c r="H6807" s="33" t="n">
        <v>20.24</v>
      </c>
      <c r="I6807" s="33" t="n"/>
      <c r="J6807" s="33" t="n"/>
      <c r="K6807" s="34" t="n">
        <v>-0.3867545670480683</v>
      </c>
      <c r="L6807" s="35">
        <f>IF(ISNUMBER(K6807),EXP(K6807),"")</f>
        <v/>
      </c>
      <c r="M6807" s="18" t="inlineStr">
        <is>
          <t>every value from 0.01 to 30 in steps of 0.01</t>
        </is>
      </c>
      <c r="N6807" s="18" t="inlineStr">
        <is>
          <t>contents|small|distance_to_river_km</t>
        </is>
      </c>
    </row>
    <row r="6808">
      <c r="B6808" s="18" t="inlineStr">
        <is>
          <t>contents|small|distance_to_river_km|20.25</t>
        </is>
      </c>
      <c r="C6808" s="18" t="inlineStr">
        <is>
          <t>contents</t>
        </is>
      </c>
      <c r="D6808" s="18" t="inlineStr">
        <is>
          <t>small</t>
        </is>
      </c>
      <c r="E6808" s="18" t="inlineStr">
        <is>
          <t>distance_to_river_km</t>
        </is>
      </c>
      <c r="F6808" s="18" t="inlineStr">
        <is>
          <t>spline value</t>
        </is>
      </c>
      <c r="G6808" s="18" t="n"/>
      <c r="H6808" s="33" t="n">
        <v>20.25</v>
      </c>
      <c r="I6808" s="33" t="n"/>
      <c r="J6808" s="33" t="n"/>
      <c r="K6808" s="34" t="n">
        <v>-0.3870457604117802</v>
      </c>
      <c r="L6808" s="35">
        <f>IF(ISNUMBER(K6808),EXP(K6808),"")</f>
        <v/>
      </c>
      <c r="M6808" s="18" t="inlineStr">
        <is>
          <t>every value from 0.01 to 30 in steps of 0.01</t>
        </is>
      </c>
      <c r="N6808" s="18" t="inlineStr">
        <is>
          <t>contents|small|distance_to_river_km</t>
        </is>
      </c>
    </row>
    <row r="6809">
      <c r="B6809" s="18" t="inlineStr">
        <is>
          <t>contents|small|distance_to_river_km|20.26</t>
        </is>
      </c>
      <c r="C6809" s="18" t="inlineStr">
        <is>
          <t>contents</t>
        </is>
      </c>
      <c r="D6809" s="18" t="inlineStr">
        <is>
          <t>small</t>
        </is>
      </c>
      <c r="E6809" s="18" t="inlineStr">
        <is>
          <t>distance_to_river_km</t>
        </is>
      </c>
      <c r="F6809" s="18" t="inlineStr">
        <is>
          <t>spline value</t>
        </is>
      </c>
      <c r="G6809" s="18" t="n"/>
      <c r="H6809" s="33" t="n">
        <v>20.26</v>
      </c>
      <c r="I6809" s="33" t="n"/>
      <c r="J6809" s="33" t="n"/>
      <c r="K6809" s="34" t="n">
        <v>-0.3873368737523887</v>
      </c>
      <c r="L6809" s="35">
        <f>IF(ISNUMBER(K6809),EXP(K6809),"")</f>
        <v/>
      </c>
      <c r="M6809" s="18" t="inlineStr">
        <is>
          <t>every value from 0.01 to 30 in steps of 0.01</t>
        </is>
      </c>
      <c r="N6809" s="18" t="inlineStr">
        <is>
          <t>contents|small|distance_to_river_km</t>
        </is>
      </c>
    </row>
    <row r="6810">
      <c r="B6810" s="18" t="inlineStr">
        <is>
          <t>contents|small|distance_to_river_km|20.27</t>
        </is>
      </c>
      <c r="C6810" s="18" t="inlineStr">
        <is>
          <t>contents</t>
        </is>
      </c>
      <c r="D6810" s="18" t="inlineStr">
        <is>
          <t>small</t>
        </is>
      </c>
      <c r="E6810" s="18" t="inlineStr">
        <is>
          <t>distance_to_river_km</t>
        </is>
      </c>
      <c r="F6810" s="18" t="inlineStr">
        <is>
          <t>spline value</t>
        </is>
      </c>
      <c r="G6810" s="18" t="n"/>
      <c r="H6810" s="33" t="n">
        <v>20.27</v>
      </c>
      <c r="I6810" s="33" t="n"/>
      <c r="J6810" s="33" t="n"/>
      <c r="K6810" s="34" t="n">
        <v>-0.3876279067951184</v>
      </c>
      <c r="L6810" s="35">
        <f>IF(ISNUMBER(K6810),EXP(K6810),"")</f>
        <v/>
      </c>
      <c r="M6810" s="18" t="inlineStr">
        <is>
          <t>every value from 0.01 to 30 in steps of 0.01</t>
        </is>
      </c>
      <c r="N6810" s="18" t="inlineStr">
        <is>
          <t>contents|small|distance_to_river_km</t>
        </is>
      </c>
    </row>
    <row r="6811">
      <c r="B6811" s="18" t="inlineStr">
        <is>
          <t>contents|small|distance_to_river_km|20.28</t>
        </is>
      </c>
      <c r="C6811" s="18" t="inlineStr">
        <is>
          <t>contents</t>
        </is>
      </c>
      <c r="D6811" s="18" t="inlineStr">
        <is>
          <t>small</t>
        </is>
      </c>
      <c r="E6811" s="18" t="inlineStr">
        <is>
          <t>distance_to_river_km</t>
        </is>
      </c>
      <c r="F6811" s="18" t="inlineStr">
        <is>
          <t>spline value</t>
        </is>
      </c>
      <c r="G6811" s="18" t="n"/>
      <c r="H6811" s="33" t="n">
        <v>20.28</v>
      </c>
      <c r="I6811" s="33" t="n"/>
      <c r="J6811" s="33" t="n"/>
      <c r="K6811" s="34" t="n">
        <v>-0.3879188592651943</v>
      </c>
      <c r="L6811" s="35">
        <f>IF(ISNUMBER(K6811),EXP(K6811),"")</f>
        <v/>
      </c>
      <c r="M6811" s="18" t="inlineStr">
        <is>
          <t>every value from 0.01 to 30 in steps of 0.01</t>
        </is>
      </c>
      <c r="N6811" s="18" t="inlineStr">
        <is>
          <t>contents|small|distance_to_river_km</t>
        </is>
      </c>
    </row>
    <row r="6812">
      <c r="B6812" s="18" t="inlineStr">
        <is>
          <t>contents|small|distance_to_river_km|20.29</t>
        </is>
      </c>
      <c r="C6812" s="18" t="inlineStr">
        <is>
          <t>contents</t>
        </is>
      </c>
      <c r="D6812" s="18" t="inlineStr">
        <is>
          <t>small</t>
        </is>
      </c>
      <c r="E6812" s="18" t="inlineStr">
        <is>
          <t>distance_to_river_km</t>
        </is>
      </c>
      <c r="F6812" s="18" t="inlineStr">
        <is>
          <t>spline value</t>
        </is>
      </c>
      <c r="G6812" s="18" t="n"/>
      <c r="H6812" s="33" t="n">
        <v>20.29</v>
      </c>
      <c r="I6812" s="33" t="n"/>
      <c r="J6812" s="33" t="n"/>
      <c r="K6812" s="34" t="n">
        <v>-0.3882097308878407</v>
      </c>
      <c r="L6812" s="35">
        <f>IF(ISNUMBER(K6812),EXP(K6812),"")</f>
        <v/>
      </c>
      <c r="M6812" s="18" t="inlineStr">
        <is>
          <t>every value from 0.01 to 30 in steps of 0.01</t>
        </is>
      </c>
      <c r="N6812" s="18" t="inlineStr">
        <is>
          <t>contents|small|distance_to_river_km</t>
        </is>
      </c>
    </row>
    <row r="6813">
      <c r="B6813" s="18" t="inlineStr">
        <is>
          <t>contents|small|distance_to_river_km|20.30</t>
        </is>
      </c>
      <c r="C6813" s="18" t="inlineStr">
        <is>
          <t>contents</t>
        </is>
      </c>
      <c r="D6813" s="18" t="inlineStr">
        <is>
          <t>small</t>
        </is>
      </c>
      <c r="E6813" s="18" t="inlineStr">
        <is>
          <t>distance_to_river_km</t>
        </is>
      </c>
      <c r="F6813" s="18" t="inlineStr">
        <is>
          <t>spline value</t>
        </is>
      </c>
      <c r="G6813" s="18" t="n"/>
      <c r="H6813" s="33" t="n">
        <v>20.3</v>
      </c>
      <c r="I6813" s="33" t="n"/>
      <c r="J6813" s="33" t="n"/>
      <c r="K6813" s="34" t="n">
        <v>-0.3885005213882829</v>
      </c>
      <c r="L6813" s="35">
        <f>IF(ISNUMBER(K6813),EXP(K6813),"")</f>
        <v/>
      </c>
      <c r="M6813" s="18" t="inlineStr">
        <is>
          <t>every value from 0.01 to 30 in steps of 0.01</t>
        </is>
      </c>
      <c r="N6813" s="18" t="inlineStr">
        <is>
          <t>contents|small|distance_to_river_km</t>
        </is>
      </c>
    </row>
    <row r="6814">
      <c r="B6814" s="18" t="inlineStr">
        <is>
          <t>contents|small|distance_to_river_km|20.31</t>
        </is>
      </c>
      <c r="C6814" s="18" t="inlineStr">
        <is>
          <t>contents</t>
        </is>
      </c>
      <c r="D6814" s="18" t="inlineStr">
        <is>
          <t>small</t>
        </is>
      </c>
      <c r="E6814" s="18" t="inlineStr">
        <is>
          <t>distance_to_river_km</t>
        </is>
      </c>
      <c r="F6814" s="18" t="inlineStr">
        <is>
          <t>spline value</t>
        </is>
      </c>
      <c r="G6814" s="18" t="n"/>
      <c r="H6814" s="33" t="n">
        <v>20.31</v>
      </c>
      <c r="I6814" s="33" t="n"/>
      <c r="J6814" s="33" t="n"/>
      <c r="K6814" s="34" t="n">
        <v>-0.3887912304917451</v>
      </c>
      <c r="L6814" s="35">
        <f>IF(ISNUMBER(K6814),EXP(K6814),"")</f>
        <v/>
      </c>
      <c r="M6814" s="18" t="inlineStr">
        <is>
          <t>every value from 0.01 to 30 in steps of 0.01</t>
        </is>
      </c>
      <c r="N6814" s="18" t="inlineStr">
        <is>
          <t>contents|small|distance_to_river_km</t>
        </is>
      </c>
    </row>
    <row r="6815">
      <c r="B6815" s="18" t="inlineStr">
        <is>
          <t>contents|small|distance_to_river_km|20.32</t>
        </is>
      </c>
      <c r="C6815" s="18" t="inlineStr">
        <is>
          <t>contents</t>
        </is>
      </c>
      <c r="D6815" s="18" t="inlineStr">
        <is>
          <t>small</t>
        </is>
      </c>
      <c r="E6815" s="18" t="inlineStr">
        <is>
          <t>distance_to_river_km</t>
        </is>
      </c>
      <c r="F6815" s="18" t="inlineStr">
        <is>
          <t>spline value</t>
        </is>
      </c>
      <c r="G6815" s="18" t="n"/>
      <c r="H6815" s="33" t="n">
        <v>20.32</v>
      </c>
      <c r="I6815" s="33" t="n"/>
      <c r="J6815" s="33" t="n"/>
      <c r="K6815" s="34" t="n">
        <v>-0.3890818579234524</v>
      </c>
      <c r="L6815" s="35">
        <f>IF(ISNUMBER(K6815),EXP(K6815),"")</f>
        <v/>
      </c>
      <c r="M6815" s="18" t="inlineStr">
        <is>
          <t>every value from 0.01 to 30 in steps of 0.01</t>
        </is>
      </c>
      <c r="N6815" s="18" t="inlineStr">
        <is>
          <t>contents|small|distance_to_river_km</t>
        </is>
      </c>
    </row>
    <row r="6816">
      <c r="B6816" s="18" t="inlineStr">
        <is>
          <t>contents|small|distance_to_river_km|20.33</t>
        </is>
      </c>
      <c r="C6816" s="18" t="inlineStr">
        <is>
          <t>contents</t>
        </is>
      </c>
      <c r="D6816" s="18" t="inlineStr">
        <is>
          <t>small</t>
        </is>
      </c>
      <c r="E6816" s="18" t="inlineStr">
        <is>
          <t>distance_to_river_km</t>
        </is>
      </c>
      <c r="F6816" s="18" t="inlineStr">
        <is>
          <t>spline value</t>
        </is>
      </c>
      <c r="G6816" s="18" t="n"/>
      <c r="H6816" s="33" t="n">
        <v>20.33</v>
      </c>
      <c r="I6816" s="33" t="n"/>
      <c r="J6816" s="33" t="n"/>
      <c r="K6816" s="34" t="n">
        <v>-0.3893724034086293</v>
      </c>
      <c r="L6816" s="35">
        <f>IF(ISNUMBER(K6816),EXP(K6816),"")</f>
        <v/>
      </c>
      <c r="M6816" s="18" t="inlineStr">
        <is>
          <t>every value from 0.01 to 30 in steps of 0.01</t>
        </is>
      </c>
      <c r="N6816" s="18" t="inlineStr">
        <is>
          <t>contents|small|distance_to_river_km</t>
        </is>
      </c>
    </row>
    <row r="6817">
      <c r="B6817" s="18" t="inlineStr">
        <is>
          <t>contents|small|distance_to_river_km|20.34</t>
        </is>
      </c>
      <c r="C6817" s="18" t="inlineStr">
        <is>
          <t>contents</t>
        </is>
      </c>
      <c r="D6817" s="18" t="inlineStr">
        <is>
          <t>small</t>
        </is>
      </c>
      <c r="E6817" s="18" t="inlineStr">
        <is>
          <t>distance_to_river_km</t>
        </is>
      </c>
      <c r="F6817" s="18" t="inlineStr">
        <is>
          <t>spline value</t>
        </is>
      </c>
      <c r="G6817" s="18" t="n"/>
      <c r="H6817" s="33" t="n">
        <v>20.34</v>
      </c>
      <c r="I6817" s="33" t="n"/>
      <c r="J6817" s="33" t="n"/>
      <c r="K6817" s="34" t="n">
        <v>-0.3896628666725008</v>
      </c>
      <c r="L6817" s="35">
        <f>IF(ISNUMBER(K6817),EXP(K6817),"")</f>
        <v/>
      </c>
      <c r="M6817" s="18" t="inlineStr">
        <is>
          <t>every value from 0.01 to 30 in steps of 0.01</t>
        </is>
      </c>
      <c r="N6817" s="18" t="inlineStr">
        <is>
          <t>contents|small|distance_to_river_km</t>
        </is>
      </c>
    </row>
    <row r="6818">
      <c r="B6818" s="18" t="inlineStr">
        <is>
          <t>contents|small|distance_to_river_km|20.35</t>
        </is>
      </c>
      <c r="C6818" s="18" t="inlineStr">
        <is>
          <t>contents</t>
        </is>
      </c>
      <c r="D6818" s="18" t="inlineStr">
        <is>
          <t>small</t>
        </is>
      </c>
      <c r="E6818" s="18" t="inlineStr">
        <is>
          <t>distance_to_river_km</t>
        </is>
      </c>
      <c r="F6818" s="18" t="inlineStr">
        <is>
          <t>spline value</t>
        </is>
      </c>
      <c r="G6818" s="18" t="n"/>
      <c r="H6818" s="33" t="n">
        <v>20.35</v>
      </c>
      <c r="I6818" s="33" t="n"/>
      <c r="J6818" s="33" t="n"/>
      <c r="K6818" s="34" t="n">
        <v>-0.3899532474402914</v>
      </c>
      <c r="L6818" s="35">
        <f>IF(ISNUMBER(K6818),EXP(K6818),"")</f>
        <v/>
      </c>
      <c r="M6818" s="18" t="inlineStr">
        <is>
          <t>every value from 0.01 to 30 in steps of 0.01</t>
        </is>
      </c>
      <c r="N6818" s="18" t="inlineStr">
        <is>
          <t>contents|small|distance_to_river_km</t>
        </is>
      </c>
    </row>
    <row r="6819">
      <c r="B6819" s="18" t="inlineStr">
        <is>
          <t>contents|small|distance_to_river_km|20.36</t>
        </is>
      </c>
      <c r="C6819" s="18" t="inlineStr">
        <is>
          <t>contents</t>
        </is>
      </c>
      <c r="D6819" s="18" t="inlineStr">
        <is>
          <t>small</t>
        </is>
      </c>
      <c r="E6819" s="18" t="inlineStr">
        <is>
          <t>distance_to_river_km</t>
        </is>
      </c>
      <c r="F6819" s="18" t="inlineStr">
        <is>
          <t>spline value</t>
        </is>
      </c>
      <c r="G6819" s="18" t="n"/>
      <c r="H6819" s="33" t="n">
        <v>20.36</v>
      </c>
      <c r="I6819" s="33" t="n"/>
      <c r="J6819" s="33" t="n"/>
      <c r="K6819" s="34" t="n">
        <v>-0.3902435454372257</v>
      </c>
      <c r="L6819" s="35">
        <f>IF(ISNUMBER(K6819),EXP(K6819),"")</f>
        <v/>
      </c>
      <c r="M6819" s="18" t="inlineStr">
        <is>
          <t>every value from 0.01 to 30 in steps of 0.01</t>
        </is>
      </c>
      <c r="N6819" s="18" t="inlineStr">
        <is>
          <t>contents|small|distance_to_river_km</t>
        </is>
      </c>
    </row>
    <row r="6820">
      <c r="B6820" s="18" t="inlineStr">
        <is>
          <t>contents|small|distance_to_river_km|20.37</t>
        </is>
      </c>
      <c r="C6820" s="18" t="inlineStr">
        <is>
          <t>contents</t>
        </is>
      </c>
      <c r="D6820" s="18" t="inlineStr">
        <is>
          <t>small</t>
        </is>
      </c>
      <c r="E6820" s="18" t="inlineStr">
        <is>
          <t>distance_to_river_km</t>
        </is>
      </c>
      <c r="F6820" s="18" t="inlineStr">
        <is>
          <t>spline value</t>
        </is>
      </c>
      <c r="G6820" s="18" t="n"/>
      <c r="H6820" s="33" t="n">
        <v>20.37</v>
      </c>
      <c r="I6820" s="33" t="n"/>
      <c r="J6820" s="33" t="n"/>
      <c r="K6820" s="34" t="n">
        <v>-0.3905337603885288</v>
      </c>
      <c r="L6820" s="35">
        <f>IF(ISNUMBER(K6820),EXP(K6820),"")</f>
        <v/>
      </c>
      <c r="M6820" s="18" t="inlineStr">
        <is>
          <t>every value from 0.01 to 30 in steps of 0.01</t>
        </is>
      </c>
      <c r="N6820" s="18" t="inlineStr">
        <is>
          <t>contents|small|distance_to_river_km</t>
        </is>
      </c>
    </row>
    <row r="6821">
      <c r="B6821" s="18" t="inlineStr">
        <is>
          <t>contents|small|distance_to_river_km|20.38</t>
        </is>
      </c>
      <c r="C6821" s="18" t="inlineStr">
        <is>
          <t>contents</t>
        </is>
      </c>
      <c r="D6821" s="18" t="inlineStr">
        <is>
          <t>small</t>
        </is>
      </c>
      <c r="E6821" s="18" t="inlineStr">
        <is>
          <t>distance_to_river_km</t>
        </is>
      </c>
      <c r="F6821" s="18" t="inlineStr">
        <is>
          <t>spline value</t>
        </is>
      </c>
      <c r="G6821" s="18" t="n"/>
      <c r="H6821" s="33" t="n">
        <v>20.38</v>
      </c>
      <c r="I6821" s="33" t="n"/>
      <c r="J6821" s="33" t="n"/>
      <c r="K6821" s="34" t="n">
        <v>-0.3908238920194251</v>
      </c>
      <c r="L6821" s="35">
        <f>IF(ISNUMBER(K6821),EXP(K6821),"")</f>
        <v/>
      </c>
      <c r="M6821" s="18" t="inlineStr">
        <is>
          <t>every value from 0.01 to 30 in steps of 0.01</t>
        </is>
      </c>
      <c r="N6821" s="18" t="inlineStr">
        <is>
          <t>contents|small|distance_to_river_km</t>
        </is>
      </c>
    </row>
    <row r="6822">
      <c r="B6822" s="18" t="inlineStr">
        <is>
          <t>contents|small|distance_to_river_km|20.39</t>
        </is>
      </c>
      <c r="C6822" s="18" t="inlineStr">
        <is>
          <t>contents</t>
        </is>
      </c>
      <c r="D6822" s="18" t="inlineStr">
        <is>
          <t>small</t>
        </is>
      </c>
      <c r="E6822" s="18" t="inlineStr">
        <is>
          <t>distance_to_river_km</t>
        </is>
      </c>
      <c r="F6822" s="18" t="inlineStr">
        <is>
          <t>spline value</t>
        </is>
      </c>
      <c r="G6822" s="18" t="n"/>
      <c r="H6822" s="33" t="n">
        <v>20.39</v>
      </c>
      <c r="I6822" s="33" t="n"/>
      <c r="J6822" s="33" t="n"/>
      <c r="K6822" s="34" t="n">
        <v>-0.3911139400551397</v>
      </c>
      <c r="L6822" s="35">
        <f>IF(ISNUMBER(K6822),EXP(K6822),"")</f>
        <v/>
      </c>
      <c r="M6822" s="18" t="inlineStr">
        <is>
          <t>every value from 0.01 to 30 in steps of 0.01</t>
        </is>
      </c>
      <c r="N6822" s="18" t="inlineStr">
        <is>
          <t>contents|small|distance_to_river_km</t>
        </is>
      </c>
    </row>
    <row r="6823">
      <c r="B6823" s="18" t="inlineStr">
        <is>
          <t>contents|small|distance_to_river_km|20.40</t>
        </is>
      </c>
      <c r="C6823" s="18" t="inlineStr">
        <is>
          <t>contents</t>
        </is>
      </c>
      <c r="D6823" s="18" t="inlineStr">
        <is>
          <t>small</t>
        </is>
      </c>
      <c r="E6823" s="18" t="inlineStr">
        <is>
          <t>distance_to_river_km</t>
        </is>
      </c>
      <c r="F6823" s="18" t="inlineStr">
        <is>
          <t>spline value</t>
        </is>
      </c>
      <c r="G6823" s="18" t="n"/>
      <c r="H6823" s="33" t="n">
        <v>20.4</v>
      </c>
      <c r="I6823" s="33" t="n"/>
      <c r="J6823" s="33" t="n"/>
      <c r="K6823" s="34" t="n">
        <v>-0.3914039042208969</v>
      </c>
      <c r="L6823" s="35">
        <f>IF(ISNUMBER(K6823),EXP(K6823),"")</f>
        <v/>
      </c>
      <c r="M6823" s="18" t="inlineStr">
        <is>
          <t>every value from 0.01 to 30 in steps of 0.01</t>
        </is>
      </c>
      <c r="N6823" s="18" t="inlineStr">
        <is>
          <t>contents|small|distance_to_river_km</t>
        </is>
      </c>
    </row>
    <row r="6824">
      <c r="B6824" s="18" t="inlineStr">
        <is>
          <t>contents|small|distance_to_river_km|20.41</t>
        </is>
      </c>
      <c r="C6824" s="18" t="inlineStr">
        <is>
          <t>contents</t>
        </is>
      </c>
      <c r="D6824" s="18" t="inlineStr">
        <is>
          <t>small</t>
        </is>
      </c>
      <c r="E6824" s="18" t="inlineStr">
        <is>
          <t>distance_to_river_km</t>
        </is>
      </c>
      <c r="F6824" s="18" t="inlineStr">
        <is>
          <t>spline value</t>
        </is>
      </c>
      <c r="G6824" s="18" t="n"/>
      <c r="H6824" s="33" t="n">
        <v>20.41</v>
      </c>
      <c r="I6824" s="33" t="n"/>
      <c r="J6824" s="33" t="n"/>
      <c r="K6824" s="34" t="n">
        <v>-0.3916937842419219</v>
      </c>
      <c r="L6824" s="35">
        <f>IF(ISNUMBER(K6824),EXP(K6824),"")</f>
        <v/>
      </c>
      <c r="M6824" s="18" t="inlineStr">
        <is>
          <t>every value from 0.01 to 30 in steps of 0.01</t>
        </is>
      </c>
      <c r="N6824" s="18" t="inlineStr">
        <is>
          <t>contents|small|distance_to_river_km</t>
        </is>
      </c>
    </row>
    <row r="6825">
      <c r="B6825" s="18" t="inlineStr">
        <is>
          <t>contents|small|distance_to_river_km|20.42</t>
        </is>
      </c>
      <c r="C6825" s="18" t="inlineStr">
        <is>
          <t>contents</t>
        </is>
      </c>
      <c r="D6825" s="18" t="inlineStr">
        <is>
          <t>small</t>
        </is>
      </c>
      <c r="E6825" s="18" t="inlineStr">
        <is>
          <t>distance_to_river_km</t>
        </is>
      </c>
      <c r="F6825" s="18" t="inlineStr">
        <is>
          <t>spline value</t>
        </is>
      </c>
      <c r="G6825" s="18" t="n"/>
      <c r="H6825" s="33" t="n">
        <v>20.42</v>
      </c>
      <c r="I6825" s="33" t="n"/>
      <c r="J6825" s="33" t="n"/>
      <c r="K6825" s="34" t="n">
        <v>-0.391983579843439</v>
      </c>
      <c r="L6825" s="35">
        <f>IF(ISNUMBER(K6825),EXP(K6825),"")</f>
        <v/>
      </c>
      <c r="M6825" s="18" t="inlineStr">
        <is>
          <t>every value from 0.01 to 30 in steps of 0.01</t>
        </is>
      </c>
      <c r="N6825" s="18" t="inlineStr">
        <is>
          <t>contents|small|distance_to_river_km</t>
        </is>
      </c>
    </row>
    <row r="6826">
      <c r="B6826" s="18" t="inlineStr">
        <is>
          <t>contents|small|distance_to_river_km|20.43</t>
        </is>
      </c>
      <c r="C6826" s="18" t="inlineStr">
        <is>
          <t>contents</t>
        </is>
      </c>
      <c r="D6826" s="18" t="inlineStr">
        <is>
          <t>small</t>
        </is>
      </c>
      <c r="E6826" s="18" t="inlineStr">
        <is>
          <t>distance_to_river_km</t>
        </is>
      </c>
      <c r="F6826" s="18" t="inlineStr">
        <is>
          <t>spline value</t>
        </is>
      </c>
      <c r="G6826" s="18" t="n"/>
      <c r="H6826" s="33" t="n">
        <v>20.43</v>
      </c>
      <c r="I6826" s="33" t="n"/>
      <c r="J6826" s="33" t="n"/>
      <c r="K6826" s="34" t="n">
        <v>-0.3922732907506731</v>
      </c>
      <c r="L6826" s="35">
        <f>IF(ISNUMBER(K6826),EXP(K6826),"")</f>
        <v/>
      </c>
      <c r="M6826" s="18" t="inlineStr">
        <is>
          <t>every value from 0.01 to 30 in steps of 0.01</t>
        </is>
      </c>
      <c r="N6826" s="18" t="inlineStr">
        <is>
          <t>contents|small|distance_to_river_km</t>
        </is>
      </c>
    </row>
    <row r="6827">
      <c r="B6827" s="18" t="inlineStr">
        <is>
          <t>contents|small|distance_to_river_km|20.44</t>
        </is>
      </c>
      <c r="C6827" s="18" t="inlineStr">
        <is>
          <t>contents</t>
        </is>
      </c>
      <c r="D6827" s="18" t="inlineStr">
        <is>
          <t>small</t>
        </is>
      </c>
      <c r="E6827" s="18" t="inlineStr">
        <is>
          <t>distance_to_river_km</t>
        </is>
      </c>
      <c r="F6827" s="18" t="inlineStr">
        <is>
          <t>spline value</t>
        </is>
      </c>
      <c r="G6827" s="18" t="n"/>
      <c r="H6827" s="33" t="n">
        <v>20.44</v>
      </c>
      <c r="I6827" s="33" t="n"/>
      <c r="J6827" s="33" t="n"/>
      <c r="K6827" s="34" t="n">
        <v>-0.3925629166888491</v>
      </c>
      <c r="L6827" s="35">
        <f>IF(ISNUMBER(K6827),EXP(K6827),"")</f>
        <v/>
      </c>
      <c r="M6827" s="18" t="inlineStr">
        <is>
          <t>every value from 0.01 to 30 in steps of 0.01</t>
        </is>
      </c>
      <c r="N6827" s="18" t="inlineStr">
        <is>
          <t>contents|small|distance_to_river_km</t>
        </is>
      </c>
    </row>
    <row r="6828">
      <c r="B6828" s="18" t="inlineStr">
        <is>
          <t>contents|small|distance_to_river_km|20.45</t>
        </is>
      </c>
      <c r="C6828" s="18" t="inlineStr">
        <is>
          <t>contents</t>
        </is>
      </c>
      <c r="D6828" s="18" t="inlineStr">
        <is>
          <t>small</t>
        </is>
      </c>
      <c r="E6828" s="18" t="inlineStr">
        <is>
          <t>distance_to_river_km</t>
        </is>
      </c>
      <c r="F6828" s="18" t="inlineStr">
        <is>
          <t>spline value</t>
        </is>
      </c>
      <c r="G6828" s="18" t="n"/>
      <c r="H6828" s="33" t="n">
        <v>20.45</v>
      </c>
      <c r="I6828" s="33" t="n"/>
      <c r="J6828" s="33" t="n"/>
      <c r="K6828" s="34" t="n">
        <v>-0.3928524573831914</v>
      </c>
      <c r="L6828" s="35">
        <f>IF(ISNUMBER(K6828),EXP(K6828),"")</f>
        <v/>
      </c>
      <c r="M6828" s="18" t="inlineStr">
        <is>
          <t>every value from 0.01 to 30 in steps of 0.01</t>
        </is>
      </c>
      <c r="N6828" s="18" t="inlineStr">
        <is>
          <t>contents|small|distance_to_river_km</t>
        </is>
      </c>
    </row>
    <row r="6829">
      <c r="B6829" s="18" t="inlineStr">
        <is>
          <t>contents|small|distance_to_river_km|20.46</t>
        </is>
      </c>
      <c r="C6829" s="18" t="inlineStr">
        <is>
          <t>contents</t>
        </is>
      </c>
      <c r="D6829" s="18" t="inlineStr">
        <is>
          <t>small</t>
        </is>
      </c>
      <c r="E6829" s="18" t="inlineStr">
        <is>
          <t>distance_to_river_km</t>
        </is>
      </c>
      <c r="F6829" s="18" t="inlineStr">
        <is>
          <t>spline value</t>
        </is>
      </c>
      <c r="G6829" s="18" t="n"/>
      <c r="H6829" s="33" t="n">
        <v>20.46</v>
      </c>
      <c r="I6829" s="33" t="n"/>
      <c r="J6829" s="33" t="n"/>
      <c r="K6829" s="34" t="n">
        <v>-0.3931419125589249</v>
      </c>
      <c r="L6829" s="35">
        <f>IF(ISNUMBER(K6829),EXP(K6829),"")</f>
        <v/>
      </c>
      <c r="M6829" s="18" t="inlineStr">
        <is>
          <t>every value from 0.01 to 30 in steps of 0.01</t>
        </is>
      </c>
      <c r="N6829" s="18" t="inlineStr">
        <is>
          <t>contents|small|distance_to_river_km</t>
        </is>
      </c>
    </row>
    <row r="6830">
      <c r="B6830" s="18" t="inlineStr">
        <is>
          <t>contents|small|distance_to_river_km|20.47</t>
        </is>
      </c>
      <c r="C6830" s="18" t="inlineStr">
        <is>
          <t>contents</t>
        </is>
      </c>
      <c r="D6830" s="18" t="inlineStr">
        <is>
          <t>small</t>
        </is>
      </c>
      <c r="E6830" s="18" t="inlineStr">
        <is>
          <t>distance_to_river_km</t>
        </is>
      </c>
      <c r="F6830" s="18" t="inlineStr">
        <is>
          <t>spline value</t>
        </is>
      </c>
      <c r="G6830" s="18" t="n"/>
      <c r="H6830" s="33" t="n">
        <v>20.47</v>
      </c>
      <c r="I6830" s="33" t="n"/>
      <c r="J6830" s="33" t="n"/>
      <c r="K6830" s="34" t="n">
        <v>-0.3934312819412744</v>
      </c>
      <c r="L6830" s="35">
        <f>IF(ISNUMBER(K6830),EXP(K6830),"")</f>
        <v/>
      </c>
      <c r="M6830" s="18" t="inlineStr">
        <is>
          <t>every value from 0.01 to 30 in steps of 0.01</t>
        </is>
      </c>
      <c r="N6830" s="18" t="inlineStr">
        <is>
          <t>contents|small|distance_to_river_km</t>
        </is>
      </c>
    </row>
    <row r="6831">
      <c r="B6831" s="18" t="inlineStr">
        <is>
          <t>contents|small|distance_to_river_km|20.48</t>
        </is>
      </c>
      <c r="C6831" s="18" t="inlineStr">
        <is>
          <t>contents</t>
        </is>
      </c>
      <c r="D6831" s="18" t="inlineStr">
        <is>
          <t>small</t>
        </is>
      </c>
      <c r="E6831" s="18" t="inlineStr">
        <is>
          <t>distance_to_river_km</t>
        </is>
      </c>
      <c r="F6831" s="18" t="inlineStr">
        <is>
          <t>spline value</t>
        </is>
      </c>
      <c r="G6831" s="18" t="n"/>
      <c r="H6831" s="33" t="n">
        <v>20.48</v>
      </c>
      <c r="I6831" s="33" t="n"/>
      <c r="J6831" s="33" t="n"/>
      <c r="K6831" s="34" t="n">
        <v>-0.3937205652554646</v>
      </c>
      <c r="L6831" s="35">
        <f>IF(ISNUMBER(K6831),EXP(K6831),"")</f>
        <v/>
      </c>
      <c r="M6831" s="18" t="inlineStr">
        <is>
          <t>every value from 0.01 to 30 in steps of 0.01</t>
        </is>
      </c>
      <c r="N6831" s="18" t="inlineStr">
        <is>
          <t>contents|small|distance_to_river_km</t>
        </is>
      </c>
    </row>
    <row r="6832">
      <c r="B6832" s="18" t="inlineStr">
        <is>
          <t>contents|small|distance_to_river_km|20.49</t>
        </is>
      </c>
      <c r="C6832" s="18" t="inlineStr">
        <is>
          <t>contents</t>
        </is>
      </c>
      <c r="D6832" s="18" t="inlineStr">
        <is>
          <t>small</t>
        </is>
      </c>
      <c r="E6832" s="18" t="inlineStr">
        <is>
          <t>distance_to_river_km</t>
        </is>
      </c>
      <c r="F6832" s="18" t="inlineStr">
        <is>
          <t>spline value</t>
        </is>
      </c>
      <c r="G6832" s="18" t="n"/>
      <c r="H6832" s="33" t="n">
        <v>20.49</v>
      </c>
      <c r="I6832" s="33" t="n"/>
      <c r="J6832" s="33" t="n"/>
      <c r="K6832" s="34" t="n">
        <v>-0.3940097622267201</v>
      </c>
      <c r="L6832" s="35">
        <f>IF(ISNUMBER(K6832),EXP(K6832),"")</f>
        <v/>
      </c>
      <c r="M6832" s="18" t="inlineStr">
        <is>
          <t>every value from 0.01 to 30 in steps of 0.01</t>
        </is>
      </c>
      <c r="N6832" s="18" t="inlineStr">
        <is>
          <t>contents|small|distance_to_river_km</t>
        </is>
      </c>
    </row>
    <row r="6833">
      <c r="B6833" s="18" t="inlineStr">
        <is>
          <t>contents|small|distance_to_river_km|20.50</t>
        </is>
      </c>
      <c r="C6833" s="18" t="inlineStr">
        <is>
          <t>contents</t>
        </is>
      </c>
      <c r="D6833" s="18" t="inlineStr">
        <is>
          <t>small</t>
        </is>
      </c>
      <c r="E6833" s="18" t="inlineStr">
        <is>
          <t>distance_to_river_km</t>
        </is>
      </c>
      <c r="F6833" s="18" t="inlineStr">
        <is>
          <t>spline value</t>
        </is>
      </c>
      <c r="G6833" s="18" t="n"/>
      <c r="H6833" s="33" t="n">
        <v>20.5</v>
      </c>
      <c r="I6833" s="33" t="n"/>
      <c r="J6833" s="33" t="n"/>
      <c r="K6833" s="34" t="n">
        <v>-0.3942988725802659</v>
      </c>
      <c r="L6833" s="35">
        <f>IF(ISNUMBER(K6833),EXP(K6833),"")</f>
        <v/>
      </c>
      <c r="M6833" s="18" t="inlineStr">
        <is>
          <t>every value from 0.01 to 30 in steps of 0.01</t>
        </is>
      </c>
      <c r="N6833" s="18" t="inlineStr">
        <is>
          <t>contents|small|distance_to_river_km</t>
        </is>
      </c>
    </row>
    <row r="6834">
      <c r="B6834" s="18" t="inlineStr">
        <is>
          <t>contents|small|distance_to_river_km|20.51</t>
        </is>
      </c>
      <c r="C6834" s="18" t="inlineStr">
        <is>
          <t>contents</t>
        </is>
      </c>
      <c r="D6834" s="18" t="inlineStr">
        <is>
          <t>small</t>
        </is>
      </c>
      <c r="E6834" s="18" t="inlineStr">
        <is>
          <t>distance_to_river_km</t>
        </is>
      </c>
      <c r="F6834" s="18" t="inlineStr">
        <is>
          <t>spline value</t>
        </is>
      </c>
      <c r="G6834" s="18" t="n"/>
      <c r="H6834" s="33" t="n">
        <v>20.51</v>
      </c>
      <c r="I6834" s="33" t="n"/>
      <c r="J6834" s="33" t="n"/>
      <c r="K6834" s="34" t="n">
        <v>-0.3945878960413265</v>
      </c>
      <c r="L6834" s="35">
        <f>IF(ISNUMBER(K6834),EXP(K6834),"")</f>
        <v/>
      </c>
      <c r="M6834" s="18" t="inlineStr">
        <is>
          <t>every value from 0.01 to 30 in steps of 0.01</t>
        </is>
      </c>
      <c r="N6834" s="18" t="inlineStr">
        <is>
          <t>contents|small|distance_to_river_km</t>
        </is>
      </c>
    </row>
    <row r="6835">
      <c r="B6835" s="18" t="inlineStr">
        <is>
          <t>contents|small|distance_to_river_km|20.52</t>
        </is>
      </c>
      <c r="C6835" s="18" t="inlineStr">
        <is>
          <t>contents</t>
        </is>
      </c>
      <c r="D6835" s="18" t="inlineStr">
        <is>
          <t>small</t>
        </is>
      </c>
      <c r="E6835" s="18" t="inlineStr">
        <is>
          <t>distance_to_river_km</t>
        </is>
      </c>
      <c r="F6835" s="18" t="inlineStr">
        <is>
          <t>spline value</t>
        </is>
      </c>
      <c r="G6835" s="18" t="n"/>
      <c r="H6835" s="33" t="n">
        <v>20.52</v>
      </c>
      <c r="I6835" s="33" t="n"/>
      <c r="J6835" s="33" t="n"/>
      <c r="K6835" s="34" t="n">
        <v>-0.3948768323351266</v>
      </c>
      <c r="L6835" s="35">
        <f>IF(ISNUMBER(K6835),EXP(K6835),"")</f>
        <v/>
      </c>
      <c r="M6835" s="18" t="inlineStr">
        <is>
          <t>every value from 0.01 to 30 in steps of 0.01</t>
        </is>
      </c>
      <c r="N6835" s="18" t="inlineStr">
        <is>
          <t>contents|small|distance_to_river_km</t>
        </is>
      </c>
    </row>
    <row r="6836">
      <c r="B6836" s="18" t="inlineStr">
        <is>
          <t>contents|small|distance_to_river_km|20.53</t>
        </is>
      </c>
      <c r="C6836" s="18" t="inlineStr">
        <is>
          <t>contents</t>
        </is>
      </c>
      <c r="D6836" s="18" t="inlineStr">
        <is>
          <t>small</t>
        </is>
      </c>
      <c r="E6836" s="18" t="inlineStr">
        <is>
          <t>distance_to_river_km</t>
        </is>
      </c>
      <c r="F6836" s="18" t="inlineStr">
        <is>
          <t>spline value</t>
        </is>
      </c>
      <c r="G6836" s="18" t="n"/>
      <c r="H6836" s="33" t="n">
        <v>20.53</v>
      </c>
      <c r="I6836" s="33" t="n"/>
      <c r="J6836" s="33" t="n"/>
      <c r="K6836" s="34" t="n">
        <v>-0.3951656811868912</v>
      </c>
      <c r="L6836" s="35">
        <f>IF(ISNUMBER(K6836),EXP(K6836),"")</f>
        <v/>
      </c>
      <c r="M6836" s="18" t="inlineStr">
        <is>
          <t>every value from 0.01 to 30 in steps of 0.01</t>
        </is>
      </c>
      <c r="N6836" s="18" t="inlineStr">
        <is>
          <t>contents|small|distance_to_river_km</t>
        </is>
      </c>
    </row>
    <row r="6837">
      <c r="B6837" s="18" t="inlineStr">
        <is>
          <t>contents|small|distance_to_river_km|20.54</t>
        </is>
      </c>
      <c r="C6837" s="18" t="inlineStr">
        <is>
          <t>contents</t>
        </is>
      </c>
      <c r="D6837" s="18" t="inlineStr">
        <is>
          <t>small</t>
        </is>
      </c>
      <c r="E6837" s="18" t="inlineStr">
        <is>
          <t>distance_to_river_km</t>
        </is>
      </c>
      <c r="F6837" s="18" t="inlineStr">
        <is>
          <t>spline value</t>
        </is>
      </c>
      <c r="G6837" s="18" t="n"/>
      <c r="H6837" s="33" t="n">
        <v>20.54</v>
      </c>
      <c r="I6837" s="33" t="n"/>
      <c r="J6837" s="33" t="n"/>
      <c r="K6837" s="34" t="n">
        <v>-0.3954544423218447</v>
      </c>
      <c r="L6837" s="35">
        <f>IF(ISNUMBER(K6837),EXP(K6837),"")</f>
        <v/>
      </c>
      <c r="M6837" s="18" t="inlineStr">
        <is>
          <t>every value from 0.01 to 30 in steps of 0.01</t>
        </is>
      </c>
      <c r="N6837" s="18" t="inlineStr">
        <is>
          <t>contents|small|distance_to_river_km</t>
        </is>
      </c>
    </row>
    <row r="6838">
      <c r="B6838" s="18" t="inlineStr">
        <is>
          <t>contents|small|distance_to_river_km|20.55</t>
        </is>
      </c>
      <c r="C6838" s="18" t="inlineStr">
        <is>
          <t>contents</t>
        </is>
      </c>
      <c r="D6838" s="18" t="inlineStr">
        <is>
          <t>small</t>
        </is>
      </c>
      <c r="E6838" s="18" t="inlineStr">
        <is>
          <t>distance_to_river_km</t>
        </is>
      </c>
      <c r="F6838" s="18" t="inlineStr">
        <is>
          <t>spline value</t>
        </is>
      </c>
      <c r="G6838" s="18" t="n"/>
      <c r="H6838" s="33" t="n">
        <v>20.55</v>
      </c>
      <c r="I6838" s="33" t="n"/>
      <c r="J6838" s="33" t="n"/>
      <c r="K6838" s="34" t="n">
        <v>-0.3957431154652121</v>
      </c>
      <c r="L6838" s="35">
        <f>IF(ISNUMBER(K6838),EXP(K6838),"")</f>
        <v/>
      </c>
      <c r="M6838" s="18" t="inlineStr">
        <is>
          <t>every value from 0.01 to 30 in steps of 0.01</t>
        </is>
      </c>
      <c r="N6838" s="18" t="inlineStr">
        <is>
          <t>contents|small|distance_to_river_km</t>
        </is>
      </c>
    </row>
    <row r="6839">
      <c r="B6839" s="18" t="inlineStr">
        <is>
          <t>contents|small|distance_to_river_km|20.56</t>
        </is>
      </c>
      <c r="C6839" s="18" t="inlineStr">
        <is>
          <t>contents</t>
        </is>
      </c>
      <c r="D6839" s="18" t="inlineStr">
        <is>
          <t>small</t>
        </is>
      </c>
      <c r="E6839" s="18" t="inlineStr">
        <is>
          <t>distance_to_river_km</t>
        </is>
      </c>
      <c r="F6839" s="18" t="inlineStr">
        <is>
          <t>spline value</t>
        </is>
      </c>
      <c r="G6839" s="18" t="n"/>
      <c r="H6839" s="33" t="n">
        <v>20.56</v>
      </c>
      <c r="I6839" s="33" t="n"/>
      <c r="J6839" s="33" t="n"/>
      <c r="K6839" s="34" t="n">
        <v>-0.3960317003422179</v>
      </c>
      <c r="L6839" s="35">
        <f>IF(ISNUMBER(K6839),EXP(K6839),"")</f>
        <v/>
      </c>
      <c r="M6839" s="18" t="inlineStr">
        <is>
          <t>every value from 0.01 to 30 in steps of 0.01</t>
        </is>
      </c>
      <c r="N6839" s="18" t="inlineStr">
        <is>
          <t>contents|small|distance_to_river_km</t>
        </is>
      </c>
    </row>
    <row r="6840">
      <c r="B6840" s="18" t="inlineStr">
        <is>
          <t>contents|small|distance_to_river_km|20.57</t>
        </is>
      </c>
      <c r="C6840" s="18" t="inlineStr">
        <is>
          <t>contents</t>
        </is>
      </c>
      <c r="D6840" s="18" t="inlineStr">
        <is>
          <t>small</t>
        </is>
      </c>
      <c r="E6840" s="18" t="inlineStr">
        <is>
          <t>distance_to_river_km</t>
        </is>
      </c>
      <c r="F6840" s="18" t="inlineStr">
        <is>
          <t>spline value</t>
        </is>
      </c>
      <c r="G6840" s="18" t="n"/>
      <c r="H6840" s="33" t="n">
        <v>20.57</v>
      </c>
      <c r="I6840" s="33" t="n"/>
      <c r="J6840" s="33" t="n"/>
      <c r="K6840" s="34" t="n">
        <v>-0.3963201966780872</v>
      </c>
      <c r="L6840" s="35">
        <f>IF(ISNUMBER(K6840),EXP(K6840),"")</f>
        <v/>
      </c>
      <c r="M6840" s="18" t="inlineStr">
        <is>
          <t>every value from 0.01 to 30 in steps of 0.01</t>
        </is>
      </c>
      <c r="N6840" s="18" t="inlineStr">
        <is>
          <t>contents|small|distance_to_river_km</t>
        </is>
      </c>
    </row>
    <row r="6841">
      <c r="B6841" s="18" t="inlineStr">
        <is>
          <t>contents|small|distance_to_river_km|20.58</t>
        </is>
      </c>
      <c r="C6841" s="18" t="inlineStr">
        <is>
          <t>contents</t>
        </is>
      </c>
      <c r="D6841" s="18" t="inlineStr">
        <is>
          <t>small</t>
        </is>
      </c>
      <c r="E6841" s="18" t="inlineStr">
        <is>
          <t>distance_to_river_km</t>
        </is>
      </c>
      <c r="F6841" s="18" t="inlineStr">
        <is>
          <t>spline value</t>
        </is>
      </c>
      <c r="G6841" s="18" t="n"/>
      <c r="H6841" s="33" t="n">
        <v>20.58</v>
      </c>
      <c r="I6841" s="33" t="n"/>
      <c r="J6841" s="33" t="n"/>
      <c r="K6841" s="34" t="n">
        <v>-0.3966086041980442</v>
      </c>
      <c r="L6841" s="35">
        <f>IF(ISNUMBER(K6841),EXP(K6841),"")</f>
        <v/>
      </c>
      <c r="M6841" s="18" t="inlineStr">
        <is>
          <t>every value from 0.01 to 30 in steps of 0.01</t>
        </is>
      </c>
      <c r="N6841" s="18" t="inlineStr">
        <is>
          <t>contents|small|distance_to_river_km</t>
        </is>
      </c>
    </row>
    <row r="6842">
      <c r="B6842" s="18" t="inlineStr">
        <is>
          <t>contents|small|distance_to_river_km|20.59</t>
        </is>
      </c>
      <c r="C6842" s="18" t="inlineStr">
        <is>
          <t>contents</t>
        </is>
      </c>
      <c r="D6842" s="18" t="inlineStr">
        <is>
          <t>small</t>
        </is>
      </c>
      <c r="E6842" s="18" t="inlineStr">
        <is>
          <t>distance_to_river_km</t>
        </is>
      </c>
      <c r="F6842" s="18" t="inlineStr">
        <is>
          <t>spline value</t>
        </is>
      </c>
      <c r="G6842" s="18" t="n"/>
      <c r="H6842" s="33" t="n">
        <v>20.59</v>
      </c>
      <c r="I6842" s="33" t="n"/>
      <c r="J6842" s="33" t="n"/>
      <c r="K6842" s="34" t="n">
        <v>-0.3968969226273141</v>
      </c>
      <c r="L6842" s="35">
        <f>IF(ISNUMBER(K6842),EXP(K6842),"")</f>
        <v/>
      </c>
      <c r="M6842" s="18" t="inlineStr">
        <is>
          <t>every value from 0.01 to 30 in steps of 0.01</t>
        </is>
      </c>
      <c r="N6842" s="18" t="inlineStr">
        <is>
          <t>contents|small|distance_to_river_km</t>
        </is>
      </c>
    </row>
    <row r="6843">
      <c r="B6843" s="18" t="inlineStr">
        <is>
          <t>contents|small|distance_to_river_km|20.60</t>
        </is>
      </c>
      <c r="C6843" s="18" t="inlineStr">
        <is>
          <t>contents</t>
        </is>
      </c>
      <c r="D6843" s="18" t="inlineStr">
        <is>
          <t>small</t>
        </is>
      </c>
      <c r="E6843" s="18" t="inlineStr">
        <is>
          <t>distance_to_river_km</t>
        </is>
      </c>
      <c r="F6843" s="18" t="inlineStr">
        <is>
          <t>spline value</t>
        </is>
      </c>
      <c r="G6843" s="18" t="n"/>
      <c r="H6843" s="33" t="n">
        <v>20.6</v>
      </c>
      <c r="I6843" s="33" t="n"/>
      <c r="J6843" s="33" t="n"/>
      <c r="K6843" s="34" t="n">
        <v>-0.3971851516911214</v>
      </c>
      <c r="L6843" s="35">
        <f>IF(ISNUMBER(K6843),EXP(K6843),"")</f>
        <v/>
      </c>
      <c r="M6843" s="18" t="inlineStr">
        <is>
          <t>every value from 0.01 to 30 in steps of 0.01</t>
        </is>
      </c>
      <c r="N6843" s="18" t="inlineStr">
        <is>
          <t>contents|small|distance_to_river_km</t>
        </is>
      </c>
    </row>
    <row r="6844">
      <c r="B6844" s="18" t="inlineStr">
        <is>
          <t>contents|small|distance_to_river_km|20.61</t>
        </is>
      </c>
      <c r="C6844" s="18" t="inlineStr">
        <is>
          <t>contents</t>
        </is>
      </c>
      <c r="D6844" s="18" t="inlineStr">
        <is>
          <t>small</t>
        </is>
      </c>
      <c r="E6844" s="18" t="inlineStr">
        <is>
          <t>distance_to_river_km</t>
        </is>
      </c>
      <c r="F6844" s="18" t="inlineStr">
        <is>
          <t>spline value</t>
        </is>
      </c>
      <c r="G6844" s="18" t="n"/>
      <c r="H6844" s="33" t="n">
        <v>20.61</v>
      </c>
      <c r="I6844" s="33" t="n"/>
      <c r="J6844" s="33" t="n"/>
      <c r="K6844" s="34" t="n">
        <v>-0.3974732911146908</v>
      </c>
      <c r="L6844" s="35">
        <f>IF(ISNUMBER(K6844),EXP(K6844),"")</f>
        <v/>
      </c>
      <c r="M6844" s="18" t="inlineStr">
        <is>
          <t>every value from 0.01 to 30 in steps of 0.01</t>
        </is>
      </c>
      <c r="N6844" s="18" t="inlineStr">
        <is>
          <t>contents|small|distance_to_river_km</t>
        </is>
      </c>
    </row>
    <row r="6845">
      <c r="B6845" s="18" t="inlineStr">
        <is>
          <t>contents|small|distance_to_river_km|20.62</t>
        </is>
      </c>
      <c r="C6845" s="18" t="inlineStr">
        <is>
          <t>contents</t>
        </is>
      </c>
      <c r="D6845" s="18" t="inlineStr">
        <is>
          <t>small</t>
        </is>
      </c>
      <c r="E6845" s="18" t="inlineStr">
        <is>
          <t>distance_to_river_km</t>
        </is>
      </c>
      <c r="F6845" s="18" t="inlineStr">
        <is>
          <t>spline value</t>
        </is>
      </c>
      <c r="G6845" s="18" t="n"/>
      <c r="H6845" s="33" t="n">
        <v>20.62</v>
      </c>
      <c r="I6845" s="33" t="n"/>
      <c r="J6845" s="33" t="n"/>
      <c r="K6845" s="34" t="n">
        <v>-0.3977613406232473</v>
      </c>
      <c r="L6845" s="35">
        <f>IF(ISNUMBER(K6845),EXP(K6845),"")</f>
        <v/>
      </c>
      <c r="M6845" s="18" t="inlineStr">
        <is>
          <t>every value from 0.01 to 30 in steps of 0.01</t>
        </is>
      </c>
      <c r="N6845" s="18" t="inlineStr">
        <is>
          <t>contents|small|distance_to_river_km</t>
        </is>
      </c>
    </row>
    <row r="6846">
      <c r="B6846" s="18" t="inlineStr">
        <is>
          <t>contents|small|distance_to_river_km|20.63</t>
        </is>
      </c>
      <c r="C6846" s="18" t="inlineStr">
        <is>
          <t>contents</t>
        </is>
      </c>
      <c r="D6846" s="18" t="inlineStr">
        <is>
          <t>small</t>
        </is>
      </c>
      <c r="E6846" s="18" t="inlineStr">
        <is>
          <t>distance_to_river_km</t>
        </is>
      </c>
      <c r="F6846" s="18" t="inlineStr">
        <is>
          <t>spline value</t>
        </is>
      </c>
      <c r="G6846" s="18" t="n"/>
      <c r="H6846" s="33" t="n">
        <v>20.63</v>
      </c>
      <c r="I6846" s="33" t="n"/>
      <c r="J6846" s="33" t="n"/>
      <c r="K6846" s="34" t="n">
        <v>-0.3980492999420153</v>
      </c>
      <c r="L6846" s="35">
        <f>IF(ISNUMBER(K6846),EXP(K6846),"")</f>
        <v/>
      </c>
      <c r="M6846" s="18" t="inlineStr">
        <is>
          <t>every value from 0.01 to 30 in steps of 0.01</t>
        </is>
      </c>
      <c r="N6846" s="18" t="inlineStr">
        <is>
          <t>contents|small|distance_to_river_km</t>
        </is>
      </c>
    </row>
    <row r="6847">
      <c r="B6847" s="18" t="inlineStr">
        <is>
          <t>contents|small|distance_to_river_km|20.64</t>
        </is>
      </c>
      <c r="C6847" s="18" t="inlineStr">
        <is>
          <t>contents</t>
        </is>
      </c>
      <c r="D6847" s="18" t="inlineStr">
        <is>
          <t>small</t>
        </is>
      </c>
      <c r="E6847" s="18" t="inlineStr">
        <is>
          <t>distance_to_river_km</t>
        </is>
      </c>
      <c r="F6847" s="18" t="inlineStr">
        <is>
          <t>spline value</t>
        </is>
      </c>
      <c r="G6847" s="18" t="n"/>
      <c r="H6847" s="33" t="n">
        <v>20.64</v>
      </c>
      <c r="I6847" s="33" t="n"/>
      <c r="J6847" s="33" t="n"/>
      <c r="K6847" s="34" t="n">
        <v>-0.3983371687962197</v>
      </c>
      <c r="L6847" s="35">
        <f>IF(ISNUMBER(K6847),EXP(K6847),"")</f>
        <v/>
      </c>
      <c r="M6847" s="18" t="inlineStr">
        <is>
          <t>every value from 0.01 to 30 in steps of 0.01</t>
        </is>
      </c>
      <c r="N6847" s="18" t="inlineStr">
        <is>
          <t>contents|small|distance_to_river_km</t>
        </is>
      </c>
    </row>
    <row r="6848">
      <c r="B6848" s="18" t="inlineStr">
        <is>
          <t>contents|small|distance_to_river_km|20.65</t>
        </is>
      </c>
      <c r="C6848" s="18" t="inlineStr">
        <is>
          <t>contents</t>
        </is>
      </c>
      <c r="D6848" s="18" t="inlineStr">
        <is>
          <t>small</t>
        </is>
      </c>
      <c r="E6848" s="18" t="inlineStr">
        <is>
          <t>distance_to_river_km</t>
        </is>
      </c>
      <c r="F6848" s="18" t="inlineStr">
        <is>
          <t>spline value</t>
        </is>
      </c>
      <c r="G6848" s="18" t="n"/>
      <c r="H6848" s="33" t="n">
        <v>20.65</v>
      </c>
      <c r="I6848" s="33" t="n"/>
      <c r="J6848" s="33" t="n"/>
      <c r="K6848" s="34" t="n">
        <v>-0.3986249469110852</v>
      </c>
      <c r="L6848" s="35">
        <f>IF(ISNUMBER(K6848),EXP(K6848),"")</f>
        <v/>
      </c>
      <c r="M6848" s="18" t="inlineStr">
        <is>
          <t>every value from 0.01 to 30 in steps of 0.01</t>
        </is>
      </c>
      <c r="N6848" s="18" t="inlineStr">
        <is>
          <t>contents|small|distance_to_river_km</t>
        </is>
      </c>
    </row>
    <row r="6849">
      <c r="B6849" s="18" t="inlineStr">
        <is>
          <t>contents|small|distance_to_river_km|20.66</t>
        </is>
      </c>
      <c r="C6849" s="18" t="inlineStr">
        <is>
          <t>contents</t>
        </is>
      </c>
      <c r="D6849" s="18" t="inlineStr">
        <is>
          <t>small</t>
        </is>
      </c>
      <c r="E6849" s="18" t="inlineStr">
        <is>
          <t>distance_to_river_km</t>
        </is>
      </c>
      <c r="F6849" s="18" t="inlineStr">
        <is>
          <t>spline value</t>
        </is>
      </c>
      <c r="G6849" s="18" t="n"/>
      <c r="H6849" s="33" t="n">
        <v>20.66</v>
      </c>
      <c r="I6849" s="33" t="n"/>
      <c r="J6849" s="33" t="n"/>
      <c r="K6849" s="34" t="n">
        <v>-0.3989126340118366</v>
      </c>
      <c r="L6849" s="35">
        <f>IF(ISNUMBER(K6849),EXP(K6849),"")</f>
        <v/>
      </c>
      <c r="M6849" s="18" t="inlineStr">
        <is>
          <t>every value from 0.01 to 30 in steps of 0.01</t>
        </is>
      </c>
      <c r="N6849" s="18" t="inlineStr">
        <is>
          <t>contents|small|distance_to_river_km</t>
        </is>
      </c>
    </row>
    <row r="6850">
      <c r="B6850" s="18" t="inlineStr">
        <is>
          <t>contents|small|distance_to_river_km|20.67</t>
        </is>
      </c>
      <c r="C6850" s="18" t="inlineStr">
        <is>
          <t>contents</t>
        </is>
      </c>
      <c r="D6850" s="18" t="inlineStr">
        <is>
          <t>small</t>
        </is>
      </c>
      <c r="E6850" s="18" t="inlineStr">
        <is>
          <t>distance_to_river_km</t>
        </is>
      </c>
      <c r="F6850" s="18" t="inlineStr">
        <is>
          <t>spline value</t>
        </is>
      </c>
      <c r="G6850" s="18" t="n"/>
      <c r="H6850" s="33" t="n">
        <v>20.67</v>
      </c>
      <c r="I6850" s="33" t="n"/>
      <c r="J6850" s="33" t="n"/>
      <c r="K6850" s="34" t="n">
        <v>-0.3992002298236986</v>
      </c>
      <c r="L6850" s="35">
        <f>IF(ISNUMBER(K6850),EXP(K6850),"")</f>
        <v/>
      </c>
      <c r="M6850" s="18" t="inlineStr">
        <is>
          <t>every value from 0.01 to 30 in steps of 0.01</t>
        </is>
      </c>
      <c r="N6850" s="18" t="inlineStr">
        <is>
          <t>contents|small|distance_to_river_km</t>
        </is>
      </c>
    </row>
    <row r="6851">
      <c r="B6851" s="18" t="inlineStr">
        <is>
          <t>contents|small|distance_to_river_km|20.68</t>
        </is>
      </c>
      <c r="C6851" s="18" t="inlineStr">
        <is>
          <t>contents</t>
        </is>
      </c>
      <c r="D6851" s="18" t="inlineStr">
        <is>
          <t>small</t>
        </is>
      </c>
      <c r="E6851" s="18" t="inlineStr">
        <is>
          <t>distance_to_river_km</t>
        </is>
      </c>
      <c r="F6851" s="18" t="inlineStr">
        <is>
          <t>spline value</t>
        </is>
      </c>
      <c r="G6851" s="18" t="n"/>
      <c r="H6851" s="33" t="n">
        <v>20.68</v>
      </c>
      <c r="I6851" s="33" t="n"/>
      <c r="J6851" s="33" t="n"/>
      <c r="K6851" s="34" t="n">
        <v>-0.3994877340718958</v>
      </c>
      <c r="L6851" s="35">
        <f>IF(ISNUMBER(K6851),EXP(K6851),"")</f>
        <v/>
      </c>
      <c r="M6851" s="18" t="inlineStr">
        <is>
          <t>every value from 0.01 to 30 in steps of 0.01</t>
        </is>
      </c>
      <c r="N6851" s="18" t="inlineStr">
        <is>
          <t>contents|small|distance_to_river_km</t>
        </is>
      </c>
    </row>
    <row r="6852">
      <c r="B6852" s="18" t="inlineStr">
        <is>
          <t>contents|small|distance_to_river_km|20.69</t>
        </is>
      </c>
      <c r="C6852" s="18" t="inlineStr">
        <is>
          <t>contents</t>
        </is>
      </c>
      <c r="D6852" s="18" t="inlineStr">
        <is>
          <t>small</t>
        </is>
      </c>
      <c r="E6852" s="18" t="inlineStr">
        <is>
          <t>distance_to_river_km</t>
        </is>
      </c>
      <c r="F6852" s="18" t="inlineStr">
        <is>
          <t>spline value</t>
        </is>
      </c>
      <c r="G6852" s="18" t="n"/>
      <c r="H6852" s="33" t="n">
        <v>20.69</v>
      </c>
      <c r="I6852" s="33" t="n"/>
      <c r="J6852" s="33" t="n"/>
      <c r="K6852" s="34" t="n">
        <v>-0.399775146481653</v>
      </c>
      <c r="L6852" s="35">
        <f>IF(ISNUMBER(K6852),EXP(K6852),"")</f>
        <v/>
      </c>
      <c r="M6852" s="18" t="inlineStr">
        <is>
          <t>every value from 0.01 to 30 in steps of 0.01</t>
        </is>
      </c>
      <c r="N6852" s="18" t="inlineStr">
        <is>
          <t>contents|small|distance_to_river_km</t>
        </is>
      </c>
    </row>
    <row r="6853">
      <c r="B6853" s="18" t="inlineStr">
        <is>
          <t>contents|small|distance_to_river_km|20.70</t>
        </is>
      </c>
      <c r="C6853" s="18" t="inlineStr">
        <is>
          <t>contents</t>
        </is>
      </c>
      <c r="D6853" s="18" t="inlineStr">
        <is>
          <t>small</t>
        </is>
      </c>
      <c r="E6853" s="18" t="inlineStr">
        <is>
          <t>distance_to_river_km</t>
        </is>
      </c>
      <c r="F6853" s="18" t="inlineStr">
        <is>
          <t>spline value</t>
        </is>
      </c>
      <c r="G6853" s="18" t="n"/>
      <c r="H6853" s="33" t="n">
        <v>20.7</v>
      </c>
      <c r="I6853" s="33" t="n"/>
      <c r="J6853" s="33" t="n"/>
      <c r="K6853" s="34" t="n">
        <v>-0.4000624667781951</v>
      </c>
      <c r="L6853" s="35">
        <f>IF(ISNUMBER(K6853),EXP(K6853),"")</f>
        <v/>
      </c>
      <c r="M6853" s="18" t="inlineStr">
        <is>
          <t>every value from 0.01 to 30 in steps of 0.01</t>
        </is>
      </c>
      <c r="N6853" s="18" t="inlineStr">
        <is>
          <t>contents|small|distance_to_river_km</t>
        </is>
      </c>
    </row>
    <row r="6854">
      <c r="B6854" s="18" t="inlineStr">
        <is>
          <t>contents|small|distance_to_river_km|20.71</t>
        </is>
      </c>
      <c r="C6854" s="18" t="inlineStr">
        <is>
          <t>contents</t>
        </is>
      </c>
      <c r="D6854" s="18" t="inlineStr">
        <is>
          <t>small</t>
        </is>
      </c>
      <c r="E6854" s="18" t="inlineStr">
        <is>
          <t>distance_to_river_km</t>
        </is>
      </c>
      <c r="F6854" s="18" t="inlineStr">
        <is>
          <t>spline value</t>
        </is>
      </c>
      <c r="G6854" s="18" t="n"/>
      <c r="H6854" s="33" t="n">
        <v>20.71</v>
      </c>
      <c r="I6854" s="33" t="n"/>
      <c r="J6854" s="33" t="n"/>
      <c r="K6854" s="34" t="n">
        <v>-0.4003496946867467</v>
      </c>
      <c r="L6854" s="35">
        <f>IF(ISNUMBER(K6854),EXP(K6854),"")</f>
        <v/>
      </c>
      <c r="M6854" s="18" t="inlineStr">
        <is>
          <t>every value from 0.01 to 30 in steps of 0.01</t>
        </is>
      </c>
      <c r="N6854" s="18" t="inlineStr">
        <is>
          <t>contents|small|distance_to_river_km</t>
        </is>
      </c>
    </row>
    <row r="6855">
      <c r="B6855" s="18" t="inlineStr">
        <is>
          <t>contents|small|distance_to_river_km|20.72</t>
        </is>
      </c>
      <c r="C6855" s="18" t="inlineStr">
        <is>
          <t>contents</t>
        </is>
      </c>
      <c r="D6855" s="18" t="inlineStr">
        <is>
          <t>small</t>
        </is>
      </c>
      <c r="E6855" s="18" t="inlineStr">
        <is>
          <t>distance_to_river_km</t>
        </is>
      </c>
      <c r="F6855" s="18" t="inlineStr">
        <is>
          <t>spline value</t>
        </is>
      </c>
      <c r="G6855" s="18" t="n"/>
      <c r="H6855" s="33" t="n">
        <v>20.72</v>
      </c>
      <c r="I6855" s="33" t="n"/>
      <c r="J6855" s="33" t="n"/>
      <c r="K6855" s="34" t="n">
        <v>-0.4006368299325324</v>
      </c>
      <c r="L6855" s="35">
        <f>IF(ISNUMBER(K6855),EXP(K6855),"")</f>
        <v/>
      </c>
      <c r="M6855" s="18" t="inlineStr">
        <is>
          <t>every value from 0.01 to 30 in steps of 0.01</t>
        </is>
      </c>
      <c r="N6855" s="18" t="inlineStr">
        <is>
          <t>contents|small|distance_to_river_km</t>
        </is>
      </c>
    </row>
    <row r="6856">
      <c r="B6856" s="18" t="inlineStr">
        <is>
          <t>contents|small|distance_to_river_km|20.73</t>
        </is>
      </c>
      <c r="C6856" s="18" t="inlineStr">
        <is>
          <t>contents</t>
        </is>
      </c>
      <c r="D6856" s="18" t="inlineStr">
        <is>
          <t>small</t>
        </is>
      </c>
      <c r="E6856" s="18" t="inlineStr">
        <is>
          <t>distance_to_river_km</t>
        </is>
      </c>
      <c r="F6856" s="18" t="inlineStr">
        <is>
          <t>spline value</t>
        </is>
      </c>
      <c r="G6856" s="18" t="n"/>
      <c r="H6856" s="33" t="n">
        <v>20.73</v>
      </c>
      <c r="I6856" s="33" t="n"/>
      <c r="J6856" s="33" t="n"/>
      <c r="K6856" s="34" t="n">
        <v>-0.4009238722407772</v>
      </c>
      <c r="L6856" s="35">
        <f>IF(ISNUMBER(K6856),EXP(K6856),"")</f>
        <v/>
      </c>
      <c r="M6856" s="18" t="inlineStr">
        <is>
          <t>every value from 0.01 to 30 in steps of 0.01</t>
        </is>
      </c>
      <c r="N6856" s="18" t="inlineStr">
        <is>
          <t>contents|small|distance_to_river_km</t>
        </is>
      </c>
    </row>
    <row r="6857">
      <c r="B6857" s="18" t="inlineStr">
        <is>
          <t>contents|small|distance_to_river_km|20.74</t>
        </is>
      </c>
      <c r="C6857" s="18" t="inlineStr">
        <is>
          <t>contents</t>
        </is>
      </c>
      <c r="D6857" s="18" t="inlineStr">
        <is>
          <t>small</t>
        </is>
      </c>
      <c r="E6857" s="18" t="inlineStr">
        <is>
          <t>distance_to_river_km</t>
        </is>
      </c>
      <c r="F6857" s="18" t="inlineStr">
        <is>
          <t>spline value</t>
        </is>
      </c>
      <c r="G6857" s="18" t="n"/>
      <c r="H6857" s="33" t="n">
        <v>20.74</v>
      </c>
      <c r="I6857" s="33" t="n"/>
      <c r="J6857" s="33" t="n"/>
      <c r="K6857" s="34" t="n">
        <v>-0.4012108213367055</v>
      </c>
      <c r="L6857" s="35">
        <f>IF(ISNUMBER(K6857),EXP(K6857),"")</f>
        <v/>
      </c>
      <c r="M6857" s="18" t="inlineStr">
        <is>
          <t>every value from 0.01 to 30 in steps of 0.01</t>
        </is>
      </c>
      <c r="N6857" s="18" t="inlineStr">
        <is>
          <t>contents|small|distance_to_river_km</t>
        </is>
      </c>
    </row>
    <row r="6858">
      <c r="B6858" s="18" t="inlineStr">
        <is>
          <t>contents|small|distance_to_river_km|20.75</t>
        </is>
      </c>
      <c r="C6858" s="18" t="inlineStr">
        <is>
          <t>contents</t>
        </is>
      </c>
      <c r="D6858" s="18" t="inlineStr">
        <is>
          <t>small</t>
        </is>
      </c>
      <c r="E6858" s="18" t="inlineStr">
        <is>
          <t>distance_to_river_km</t>
        </is>
      </c>
      <c r="F6858" s="18" t="inlineStr">
        <is>
          <t>spline value</t>
        </is>
      </c>
      <c r="G6858" s="18" t="n"/>
      <c r="H6858" s="33" t="n">
        <v>20.75</v>
      </c>
      <c r="I6858" s="33" t="n"/>
      <c r="J6858" s="33" t="n"/>
      <c r="K6858" s="34" t="n">
        <v>-0.4014976769455424</v>
      </c>
      <c r="L6858" s="35">
        <f>IF(ISNUMBER(K6858),EXP(K6858),"")</f>
        <v/>
      </c>
      <c r="M6858" s="18" t="inlineStr">
        <is>
          <t>every value from 0.01 to 30 in steps of 0.01</t>
        </is>
      </c>
      <c r="N6858" s="18" t="inlineStr">
        <is>
          <t>contents|small|distance_to_river_km</t>
        </is>
      </c>
    </row>
    <row r="6859">
      <c r="B6859" s="18" t="inlineStr">
        <is>
          <t>contents|small|distance_to_river_km|20.76</t>
        </is>
      </c>
      <c r="C6859" s="18" t="inlineStr">
        <is>
          <t>contents</t>
        </is>
      </c>
      <c r="D6859" s="18" t="inlineStr">
        <is>
          <t>small</t>
        </is>
      </c>
      <c r="E6859" s="18" t="inlineStr">
        <is>
          <t>distance_to_river_km</t>
        </is>
      </c>
      <c r="F6859" s="18" t="inlineStr">
        <is>
          <t>spline value</t>
        </is>
      </c>
      <c r="G6859" s="18" t="n"/>
      <c r="H6859" s="33" t="n">
        <v>20.76</v>
      </c>
      <c r="I6859" s="33" t="n"/>
      <c r="J6859" s="33" t="n"/>
      <c r="K6859" s="34" t="n">
        <v>-0.4017844387925126</v>
      </c>
      <c r="L6859" s="35">
        <f>IF(ISNUMBER(K6859),EXP(K6859),"")</f>
        <v/>
      </c>
      <c r="M6859" s="18" t="inlineStr">
        <is>
          <t>every value from 0.01 to 30 in steps of 0.01</t>
        </is>
      </c>
      <c r="N6859" s="18" t="inlineStr">
        <is>
          <t>contents|small|distance_to_river_km</t>
        </is>
      </c>
    </row>
    <row r="6860">
      <c r="B6860" s="18" t="inlineStr">
        <is>
          <t>contents|small|distance_to_river_km|20.77</t>
        </is>
      </c>
      <c r="C6860" s="18" t="inlineStr">
        <is>
          <t>contents</t>
        </is>
      </c>
      <c r="D6860" s="18" t="inlineStr">
        <is>
          <t>small</t>
        </is>
      </c>
      <c r="E6860" s="18" t="inlineStr">
        <is>
          <t>distance_to_river_km</t>
        </is>
      </c>
      <c r="F6860" s="18" t="inlineStr">
        <is>
          <t>spline value</t>
        </is>
      </c>
      <c r="G6860" s="18" t="n"/>
      <c r="H6860" s="33" t="n">
        <v>20.77</v>
      </c>
      <c r="I6860" s="33" t="n"/>
      <c r="J6860" s="33" t="n"/>
      <c r="K6860" s="34" t="n">
        <v>-0.4020711066028403</v>
      </c>
      <c r="L6860" s="35">
        <f>IF(ISNUMBER(K6860),EXP(K6860),"")</f>
        <v/>
      </c>
      <c r="M6860" s="18" t="inlineStr">
        <is>
          <t>every value from 0.01 to 30 in steps of 0.01</t>
        </is>
      </c>
      <c r="N6860" s="18" t="inlineStr">
        <is>
          <t>contents|small|distance_to_river_km</t>
        </is>
      </c>
    </row>
    <row r="6861">
      <c r="B6861" s="18" t="inlineStr">
        <is>
          <t>contents|small|distance_to_river_km|20.78</t>
        </is>
      </c>
      <c r="C6861" s="18" t="inlineStr">
        <is>
          <t>contents</t>
        </is>
      </c>
      <c r="D6861" s="18" t="inlineStr">
        <is>
          <t>small</t>
        </is>
      </c>
      <c r="E6861" s="18" t="inlineStr">
        <is>
          <t>distance_to_river_km</t>
        </is>
      </c>
      <c r="F6861" s="18" t="inlineStr">
        <is>
          <t>spline value</t>
        </is>
      </c>
      <c r="G6861" s="18" t="n"/>
      <c r="H6861" s="33" t="n">
        <v>20.78</v>
      </c>
      <c r="I6861" s="33" t="n"/>
      <c r="J6861" s="33" t="n"/>
      <c r="K6861" s="34" t="n">
        <v>-0.4023576801017509</v>
      </c>
      <c r="L6861" s="35">
        <f>IF(ISNUMBER(K6861),EXP(K6861),"")</f>
        <v/>
      </c>
      <c r="M6861" s="18" t="inlineStr">
        <is>
          <t>every value from 0.01 to 30 in steps of 0.01</t>
        </is>
      </c>
      <c r="N6861" s="18" t="inlineStr">
        <is>
          <t>contents|small|distance_to_river_km</t>
        </is>
      </c>
    </row>
    <row r="6862">
      <c r="B6862" s="18" t="inlineStr">
        <is>
          <t>contents|small|distance_to_river_km|20.79</t>
        </is>
      </c>
      <c r="C6862" s="18" t="inlineStr">
        <is>
          <t>contents</t>
        </is>
      </c>
      <c r="D6862" s="18" t="inlineStr">
        <is>
          <t>small</t>
        </is>
      </c>
      <c r="E6862" s="18" t="inlineStr">
        <is>
          <t>distance_to_river_km</t>
        </is>
      </c>
      <c r="F6862" s="18" t="inlineStr">
        <is>
          <t>spline value</t>
        </is>
      </c>
      <c r="G6862" s="18" t="n"/>
      <c r="H6862" s="33" t="n">
        <v>20.79</v>
      </c>
      <c r="I6862" s="33" t="n"/>
      <c r="J6862" s="33" t="n"/>
      <c r="K6862" s="34" t="n">
        <v>-0.4026441590144688</v>
      </c>
      <c r="L6862" s="35">
        <f>IF(ISNUMBER(K6862),EXP(K6862),"")</f>
        <v/>
      </c>
      <c r="M6862" s="18" t="inlineStr">
        <is>
          <t>every value from 0.01 to 30 in steps of 0.01</t>
        </is>
      </c>
      <c r="N6862" s="18" t="inlineStr">
        <is>
          <t>contents|small|distance_to_river_km</t>
        </is>
      </c>
    </row>
    <row r="6863">
      <c r="B6863" s="18" t="inlineStr">
        <is>
          <t>contents|small|distance_to_river_km|20.80</t>
        </is>
      </c>
      <c r="C6863" s="18" t="inlineStr">
        <is>
          <t>contents</t>
        </is>
      </c>
      <c r="D6863" s="18" t="inlineStr">
        <is>
          <t>small</t>
        </is>
      </c>
      <c r="E6863" s="18" t="inlineStr">
        <is>
          <t>distance_to_river_km</t>
        </is>
      </c>
      <c r="F6863" s="18" t="inlineStr">
        <is>
          <t>spline value</t>
        </is>
      </c>
      <c r="G6863" s="18" t="n"/>
      <c r="H6863" s="33" t="n">
        <v>20.8</v>
      </c>
      <c r="I6863" s="33" t="n"/>
      <c r="J6863" s="33" t="n"/>
      <c r="K6863" s="34" t="n">
        <v>-0.4029305430662189</v>
      </c>
      <c r="L6863" s="35">
        <f>IF(ISNUMBER(K6863),EXP(K6863),"")</f>
        <v/>
      </c>
      <c r="M6863" s="18" t="inlineStr">
        <is>
          <t>every value from 0.01 to 30 in steps of 0.01</t>
        </is>
      </c>
      <c r="N6863" s="18" t="inlineStr">
        <is>
          <t>contents|small|distance_to_river_km</t>
        </is>
      </c>
    </row>
    <row r="6864">
      <c r="B6864" s="18" t="inlineStr">
        <is>
          <t>contents|small|distance_to_river_km|20.81</t>
        </is>
      </c>
      <c r="C6864" s="18" t="inlineStr">
        <is>
          <t>contents</t>
        </is>
      </c>
      <c r="D6864" s="18" t="inlineStr">
        <is>
          <t>small</t>
        </is>
      </c>
      <c r="E6864" s="18" t="inlineStr">
        <is>
          <t>distance_to_river_km</t>
        </is>
      </c>
      <c r="F6864" s="18" t="inlineStr">
        <is>
          <t>spline value</t>
        </is>
      </c>
      <c r="G6864" s="18" t="n"/>
      <c r="H6864" s="33" t="n">
        <v>20.81</v>
      </c>
      <c r="I6864" s="33" t="n"/>
      <c r="J6864" s="33" t="n"/>
      <c r="K6864" s="34" t="n">
        <v>-0.4032168319822256</v>
      </c>
      <c r="L6864" s="35">
        <f>IF(ISNUMBER(K6864),EXP(K6864),"")</f>
        <v/>
      </c>
      <c r="M6864" s="18" t="inlineStr">
        <is>
          <t>every value from 0.01 to 30 in steps of 0.01</t>
        </is>
      </c>
      <c r="N6864" s="18" t="inlineStr">
        <is>
          <t>contents|small|distance_to_river_km</t>
        </is>
      </c>
    </row>
    <row r="6865">
      <c r="B6865" s="18" t="inlineStr">
        <is>
          <t>contents|small|distance_to_river_km|20.82</t>
        </is>
      </c>
      <c r="C6865" s="18" t="inlineStr">
        <is>
          <t>contents</t>
        </is>
      </c>
      <c r="D6865" s="18" t="inlineStr">
        <is>
          <t>small</t>
        </is>
      </c>
      <c r="E6865" s="18" t="inlineStr">
        <is>
          <t>distance_to_river_km</t>
        </is>
      </c>
      <c r="F6865" s="18" t="inlineStr">
        <is>
          <t>spline value</t>
        </is>
      </c>
      <c r="G6865" s="18" t="n"/>
      <c r="H6865" s="33" t="n">
        <v>20.82</v>
      </c>
      <c r="I6865" s="33" t="n"/>
      <c r="J6865" s="33" t="n"/>
      <c r="K6865" s="34" t="n">
        <v>-0.403503025487714</v>
      </c>
      <c r="L6865" s="35">
        <f>IF(ISNUMBER(K6865),EXP(K6865),"")</f>
        <v/>
      </c>
      <c r="M6865" s="18" t="inlineStr">
        <is>
          <t>every value from 0.01 to 30 in steps of 0.01</t>
        </is>
      </c>
      <c r="N6865" s="18" t="inlineStr">
        <is>
          <t>contents|small|distance_to_river_km</t>
        </is>
      </c>
    </row>
    <row r="6866">
      <c r="B6866" s="18" t="inlineStr">
        <is>
          <t>contents|small|distance_to_river_km|20.83</t>
        </is>
      </c>
      <c r="C6866" s="18" t="inlineStr">
        <is>
          <t>contents</t>
        </is>
      </c>
      <c r="D6866" s="18" t="inlineStr">
        <is>
          <t>small</t>
        </is>
      </c>
      <c r="E6866" s="18" t="inlineStr">
        <is>
          <t>distance_to_river_km</t>
        </is>
      </c>
      <c r="F6866" s="18" t="inlineStr">
        <is>
          <t>spline value</t>
        </is>
      </c>
      <c r="G6866" s="18" t="n"/>
      <c r="H6866" s="33" t="n">
        <v>20.83</v>
      </c>
      <c r="I6866" s="33" t="n"/>
      <c r="J6866" s="33" t="n"/>
      <c r="K6866" s="34" t="n">
        <v>-0.4037891233079086</v>
      </c>
      <c r="L6866" s="35">
        <f>IF(ISNUMBER(K6866),EXP(K6866),"")</f>
        <v/>
      </c>
      <c r="M6866" s="18" t="inlineStr">
        <is>
          <t>every value from 0.01 to 30 in steps of 0.01</t>
        </is>
      </c>
      <c r="N6866" s="18" t="inlineStr">
        <is>
          <t>contents|small|distance_to_river_km</t>
        </is>
      </c>
    </row>
    <row r="6867">
      <c r="B6867" s="18" t="inlineStr">
        <is>
          <t>contents|small|distance_to_river_km|20.84</t>
        </is>
      </c>
      <c r="C6867" s="18" t="inlineStr">
        <is>
          <t>contents</t>
        </is>
      </c>
      <c r="D6867" s="18" t="inlineStr">
        <is>
          <t>small</t>
        </is>
      </c>
      <c r="E6867" s="18" t="inlineStr">
        <is>
          <t>distance_to_river_km</t>
        </is>
      </c>
      <c r="F6867" s="18" t="inlineStr">
        <is>
          <t>spline value</t>
        </is>
      </c>
      <c r="G6867" s="18" t="n"/>
      <c r="H6867" s="33" t="n">
        <v>20.84</v>
      </c>
      <c r="I6867" s="33" t="n"/>
      <c r="J6867" s="33" t="n"/>
      <c r="K6867" s="34" t="n">
        <v>-0.4040751251680342</v>
      </c>
      <c r="L6867" s="35">
        <f>IF(ISNUMBER(K6867),EXP(K6867),"")</f>
        <v/>
      </c>
      <c r="M6867" s="18" t="inlineStr">
        <is>
          <t>every value from 0.01 to 30 in steps of 0.01</t>
        </is>
      </c>
      <c r="N6867" s="18" t="inlineStr">
        <is>
          <t>contents|small|distance_to_river_km</t>
        </is>
      </c>
    </row>
    <row r="6868">
      <c r="B6868" s="18" t="inlineStr">
        <is>
          <t>contents|small|distance_to_river_km|20.85</t>
        </is>
      </c>
      <c r="C6868" s="18" t="inlineStr">
        <is>
          <t>contents</t>
        </is>
      </c>
      <c r="D6868" s="18" t="inlineStr">
        <is>
          <t>small</t>
        </is>
      </c>
      <c r="E6868" s="18" t="inlineStr">
        <is>
          <t>distance_to_river_km</t>
        </is>
      </c>
      <c r="F6868" s="18" t="inlineStr">
        <is>
          <t>spline value</t>
        </is>
      </c>
      <c r="G6868" s="18" t="n"/>
      <c r="H6868" s="33" t="n">
        <v>20.85</v>
      </c>
      <c r="I6868" s="33" t="n"/>
      <c r="J6868" s="33" t="n"/>
      <c r="K6868" s="34" t="n">
        <v>-0.4043610307933157</v>
      </c>
      <c r="L6868" s="35">
        <f>IF(ISNUMBER(K6868),EXP(K6868),"")</f>
        <v/>
      </c>
      <c r="M6868" s="18" t="inlineStr">
        <is>
          <t>every value from 0.01 to 30 in steps of 0.01</t>
        </is>
      </c>
      <c r="N6868" s="18" t="inlineStr">
        <is>
          <t>contents|small|distance_to_river_km</t>
        </is>
      </c>
    </row>
    <row r="6869">
      <c r="B6869" s="18" t="inlineStr">
        <is>
          <t>contents|small|distance_to_river_km|20.86</t>
        </is>
      </c>
      <c r="C6869" s="18" t="inlineStr">
        <is>
          <t>contents</t>
        </is>
      </c>
      <c r="D6869" s="18" t="inlineStr">
        <is>
          <t>small</t>
        </is>
      </c>
      <c r="E6869" s="18" t="inlineStr">
        <is>
          <t>distance_to_river_km</t>
        </is>
      </c>
      <c r="F6869" s="18" t="inlineStr">
        <is>
          <t>spline value</t>
        </is>
      </c>
      <c r="G6869" s="18" t="n"/>
      <c r="H6869" s="33" t="n">
        <v>20.86</v>
      </c>
      <c r="I6869" s="33" t="n"/>
      <c r="J6869" s="33" t="n"/>
      <c r="K6869" s="34" t="n">
        <v>-0.4046468399089774</v>
      </c>
      <c r="L6869" s="35">
        <f>IF(ISNUMBER(K6869),EXP(K6869),"")</f>
        <v/>
      </c>
      <c r="M6869" s="18" t="inlineStr">
        <is>
          <t>every value from 0.01 to 30 in steps of 0.01</t>
        </is>
      </c>
      <c r="N6869" s="18" t="inlineStr">
        <is>
          <t>contents|small|distance_to_river_km</t>
        </is>
      </c>
    </row>
    <row r="6870">
      <c r="B6870" s="18" t="inlineStr">
        <is>
          <t>contents|small|distance_to_river_km|20.87</t>
        </is>
      </c>
      <c r="C6870" s="18" t="inlineStr">
        <is>
          <t>contents</t>
        </is>
      </c>
      <c r="D6870" s="18" t="inlineStr">
        <is>
          <t>small</t>
        </is>
      </c>
      <c r="E6870" s="18" t="inlineStr">
        <is>
          <t>distance_to_river_km</t>
        </is>
      </c>
      <c r="F6870" s="18" t="inlineStr">
        <is>
          <t>spline value</t>
        </is>
      </c>
      <c r="G6870" s="18" t="n"/>
      <c r="H6870" s="33" t="n">
        <v>20.87</v>
      </c>
      <c r="I6870" s="33" t="n"/>
      <c r="J6870" s="33" t="n"/>
      <c r="K6870" s="34" t="n">
        <v>-0.4049325522402445</v>
      </c>
      <c r="L6870" s="35">
        <f>IF(ISNUMBER(K6870),EXP(K6870),"")</f>
        <v/>
      </c>
      <c r="M6870" s="18" t="inlineStr">
        <is>
          <t>every value from 0.01 to 30 in steps of 0.01</t>
        </is>
      </c>
      <c r="N6870" s="18" t="inlineStr">
        <is>
          <t>contents|small|distance_to_river_km</t>
        </is>
      </c>
    </row>
    <row r="6871">
      <c r="B6871" s="18" t="inlineStr">
        <is>
          <t>contents|small|distance_to_river_km|20.88</t>
        </is>
      </c>
      <c r="C6871" s="18" t="inlineStr">
        <is>
          <t>contents</t>
        </is>
      </c>
      <c r="D6871" s="18" t="inlineStr">
        <is>
          <t>small</t>
        </is>
      </c>
      <c r="E6871" s="18" t="inlineStr">
        <is>
          <t>distance_to_river_km</t>
        </is>
      </c>
      <c r="F6871" s="18" t="inlineStr">
        <is>
          <t>spline value</t>
        </is>
      </c>
      <c r="G6871" s="18" t="n"/>
      <c r="H6871" s="33" t="n">
        <v>20.88</v>
      </c>
      <c r="I6871" s="33" t="n"/>
      <c r="J6871" s="33" t="n"/>
      <c r="K6871" s="34" t="n">
        <v>-0.4052181675123415</v>
      </c>
      <c r="L6871" s="35">
        <f>IF(ISNUMBER(K6871),EXP(K6871),"")</f>
        <v/>
      </c>
      <c r="M6871" s="18" t="inlineStr">
        <is>
          <t>every value from 0.01 to 30 in steps of 0.01</t>
        </is>
      </c>
      <c r="N6871" s="18" t="inlineStr">
        <is>
          <t>contents|small|distance_to_river_km</t>
        </is>
      </c>
    </row>
    <row r="6872">
      <c r="B6872" s="18" t="inlineStr">
        <is>
          <t>contents|small|distance_to_river_km|20.89</t>
        </is>
      </c>
      <c r="C6872" s="18" t="inlineStr">
        <is>
          <t>contents</t>
        </is>
      </c>
      <c r="D6872" s="18" t="inlineStr">
        <is>
          <t>small</t>
        </is>
      </c>
      <c r="E6872" s="18" t="inlineStr">
        <is>
          <t>distance_to_river_km</t>
        </is>
      </c>
      <c r="F6872" s="18" t="inlineStr">
        <is>
          <t>spline value</t>
        </is>
      </c>
      <c r="G6872" s="18" t="n"/>
      <c r="H6872" s="33" t="n">
        <v>20.89</v>
      </c>
      <c r="I6872" s="33" t="n"/>
      <c r="J6872" s="33" t="n"/>
      <c r="K6872" s="34" t="n">
        <v>-0.4055036854504933</v>
      </c>
      <c r="L6872" s="35">
        <f>IF(ISNUMBER(K6872),EXP(K6872),"")</f>
        <v/>
      </c>
      <c r="M6872" s="18" t="inlineStr">
        <is>
          <t>every value from 0.01 to 30 in steps of 0.01</t>
        </is>
      </c>
      <c r="N6872" s="18" t="inlineStr">
        <is>
          <t>contents|small|distance_to_river_km</t>
        </is>
      </c>
    </row>
    <row r="6873">
      <c r="B6873" s="18" t="inlineStr">
        <is>
          <t>contents|small|distance_to_river_km|20.90</t>
        </is>
      </c>
      <c r="C6873" s="18" t="inlineStr">
        <is>
          <t>contents</t>
        </is>
      </c>
      <c r="D6873" s="18" t="inlineStr">
        <is>
          <t>small</t>
        </is>
      </c>
      <c r="E6873" s="18" t="inlineStr">
        <is>
          <t>distance_to_river_km</t>
        </is>
      </c>
      <c r="F6873" s="18" t="inlineStr">
        <is>
          <t>spline value</t>
        </is>
      </c>
      <c r="G6873" s="18" t="n"/>
      <c r="H6873" s="33" t="n">
        <v>20.9</v>
      </c>
      <c r="I6873" s="33" t="n"/>
      <c r="J6873" s="33" t="n"/>
      <c r="K6873" s="34" t="n">
        <v>-0.4057891057799242</v>
      </c>
      <c r="L6873" s="35">
        <f>IF(ISNUMBER(K6873),EXP(K6873),"")</f>
        <v/>
      </c>
      <c r="M6873" s="18" t="inlineStr">
        <is>
          <t>every value from 0.01 to 30 in steps of 0.01</t>
        </is>
      </c>
      <c r="N6873" s="18" t="inlineStr">
        <is>
          <t>contents|small|distance_to_river_km</t>
        </is>
      </c>
    </row>
    <row r="6874">
      <c r="B6874" s="18" t="inlineStr">
        <is>
          <t>contents|small|distance_to_river_km|20.91</t>
        </is>
      </c>
      <c r="C6874" s="18" t="inlineStr">
        <is>
          <t>contents</t>
        </is>
      </c>
      <c r="D6874" s="18" t="inlineStr">
        <is>
          <t>small</t>
        </is>
      </c>
      <c r="E6874" s="18" t="inlineStr">
        <is>
          <t>distance_to_river_km</t>
        </is>
      </c>
      <c r="F6874" s="18" t="inlineStr">
        <is>
          <t>spline value</t>
        </is>
      </c>
      <c r="G6874" s="18" t="n"/>
      <c r="H6874" s="33" t="n">
        <v>20.91</v>
      </c>
      <c r="I6874" s="33" t="n"/>
      <c r="J6874" s="33" t="n"/>
      <c r="K6874" s="34" t="n">
        <v>-0.4060744282258595</v>
      </c>
      <c r="L6874" s="35">
        <f>IF(ISNUMBER(K6874),EXP(K6874),"")</f>
        <v/>
      </c>
      <c r="M6874" s="18" t="inlineStr">
        <is>
          <t>every value from 0.01 to 30 in steps of 0.01</t>
        </is>
      </c>
      <c r="N6874" s="18" t="inlineStr">
        <is>
          <t>contents|small|distance_to_river_km</t>
        </is>
      </c>
    </row>
    <row r="6875">
      <c r="B6875" s="18" t="inlineStr">
        <is>
          <t>contents|small|distance_to_river_km|20.92</t>
        </is>
      </c>
      <c r="C6875" s="18" t="inlineStr">
        <is>
          <t>contents</t>
        </is>
      </c>
      <c r="D6875" s="18" t="inlineStr">
        <is>
          <t>small</t>
        </is>
      </c>
      <c r="E6875" s="18" t="inlineStr">
        <is>
          <t>distance_to_river_km</t>
        </is>
      </c>
      <c r="F6875" s="18" t="inlineStr">
        <is>
          <t>spline value</t>
        </is>
      </c>
      <c r="G6875" s="18" t="n"/>
      <c r="H6875" s="33" t="n">
        <v>20.92</v>
      </c>
      <c r="I6875" s="33" t="n"/>
      <c r="J6875" s="33" t="n"/>
      <c r="K6875" s="34" t="n">
        <v>-0.4063596525135236</v>
      </c>
      <c r="L6875" s="35">
        <f>IF(ISNUMBER(K6875),EXP(K6875),"")</f>
        <v/>
      </c>
      <c r="M6875" s="18" t="inlineStr">
        <is>
          <t>every value from 0.01 to 30 in steps of 0.01</t>
        </is>
      </c>
      <c r="N6875" s="18" t="inlineStr">
        <is>
          <t>contents|small|distance_to_river_km</t>
        </is>
      </c>
    </row>
    <row r="6876">
      <c r="B6876" s="18" t="inlineStr">
        <is>
          <t>contents|small|distance_to_river_km|20.93</t>
        </is>
      </c>
      <c r="C6876" s="18" t="inlineStr">
        <is>
          <t>contents</t>
        </is>
      </c>
      <c r="D6876" s="18" t="inlineStr">
        <is>
          <t>small</t>
        </is>
      </c>
      <c r="E6876" s="18" t="inlineStr">
        <is>
          <t>distance_to_river_km</t>
        </is>
      </c>
      <c r="F6876" s="18" t="inlineStr">
        <is>
          <t>spline value</t>
        </is>
      </c>
      <c r="G6876" s="18" t="n"/>
      <c r="H6876" s="33" t="n">
        <v>20.93</v>
      </c>
      <c r="I6876" s="33" t="n"/>
      <c r="J6876" s="33" t="n"/>
      <c r="K6876" s="34" t="n">
        <v>-0.4066447783681412</v>
      </c>
      <c r="L6876" s="35">
        <f>IF(ISNUMBER(K6876),EXP(K6876),"")</f>
        <v/>
      </c>
      <c r="M6876" s="18" t="inlineStr">
        <is>
          <t>every value from 0.01 to 30 in steps of 0.01</t>
        </is>
      </c>
      <c r="N6876" s="18" t="inlineStr">
        <is>
          <t>contents|small|distance_to_river_km</t>
        </is>
      </c>
    </row>
    <row r="6877">
      <c r="B6877" s="18" t="inlineStr">
        <is>
          <t>contents|small|distance_to_river_km|20.94</t>
        </is>
      </c>
      <c r="C6877" s="18" t="inlineStr">
        <is>
          <t>contents</t>
        </is>
      </c>
      <c r="D6877" s="18" t="inlineStr">
        <is>
          <t>small</t>
        </is>
      </c>
      <c r="E6877" s="18" t="inlineStr">
        <is>
          <t>distance_to_river_km</t>
        </is>
      </c>
      <c r="F6877" s="18" t="inlineStr">
        <is>
          <t>spline value</t>
        </is>
      </c>
      <c r="G6877" s="18" t="n"/>
      <c r="H6877" s="33" t="n">
        <v>20.94</v>
      </c>
      <c r="I6877" s="33" t="n"/>
      <c r="J6877" s="33" t="n"/>
      <c r="K6877" s="34" t="n">
        <v>-0.4069298055149373</v>
      </c>
      <c r="L6877" s="35">
        <f>IF(ISNUMBER(K6877),EXP(K6877),"")</f>
        <v/>
      </c>
      <c r="M6877" s="18" t="inlineStr">
        <is>
          <t>every value from 0.01 to 30 in steps of 0.01</t>
        </is>
      </c>
      <c r="N6877" s="18" t="inlineStr">
        <is>
          <t>contents|small|distance_to_river_km</t>
        </is>
      </c>
    </row>
    <row r="6878">
      <c r="B6878" s="18" t="inlineStr">
        <is>
          <t>contents|small|distance_to_river_km|20.95</t>
        </is>
      </c>
      <c r="C6878" s="18" t="inlineStr">
        <is>
          <t>contents</t>
        </is>
      </c>
      <c r="D6878" s="18" t="inlineStr">
        <is>
          <t>small</t>
        </is>
      </c>
      <c r="E6878" s="18" t="inlineStr">
        <is>
          <t>distance_to_river_km</t>
        </is>
      </c>
      <c r="F6878" s="18" t="inlineStr">
        <is>
          <t>spline value</t>
        </is>
      </c>
      <c r="G6878" s="18" t="n"/>
      <c r="H6878" s="33" t="n">
        <v>20.95</v>
      </c>
      <c r="I6878" s="33" t="n"/>
      <c r="J6878" s="33" t="n"/>
      <c r="K6878" s="34" t="n">
        <v>-0.4072147336791363</v>
      </c>
      <c r="L6878" s="35">
        <f>IF(ISNUMBER(K6878),EXP(K6878),"")</f>
        <v/>
      </c>
      <c r="M6878" s="18" t="inlineStr">
        <is>
          <t>every value from 0.01 to 30 in steps of 0.01</t>
        </is>
      </c>
      <c r="N6878" s="18" t="inlineStr">
        <is>
          <t>contents|small|distance_to_river_km</t>
        </is>
      </c>
    </row>
    <row r="6879">
      <c r="B6879" s="18" t="inlineStr">
        <is>
          <t>contents|small|distance_to_river_km|20.96</t>
        </is>
      </c>
      <c r="C6879" s="18" t="inlineStr">
        <is>
          <t>contents</t>
        </is>
      </c>
      <c r="D6879" s="18" t="inlineStr">
        <is>
          <t>small</t>
        </is>
      </c>
      <c r="E6879" s="18" t="inlineStr">
        <is>
          <t>distance_to_river_km</t>
        </is>
      </c>
      <c r="F6879" s="18" t="inlineStr">
        <is>
          <t>spline value</t>
        </is>
      </c>
      <c r="G6879" s="18" t="n"/>
      <c r="H6879" s="33" t="n">
        <v>20.96</v>
      </c>
      <c r="I6879" s="33" t="n"/>
      <c r="J6879" s="33" t="n"/>
      <c r="K6879" s="34" t="n">
        <v>-0.4074995625859633</v>
      </c>
      <c r="L6879" s="35">
        <f>IF(ISNUMBER(K6879),EXP(K6879),"")</f>
        <v/>
      </c>
      <c r="M6879" s="18" t="inlineStr">
        <is>
          <t>every value from 0.01 to 30 in steps of 0.01</t>
        </is>
      </c>
      <c r="N6879" s="18" t="inlineStr">
        <is>
          <t>contents|small|distance_to_river_km</t>
        </is>
      </c>
    </row>
    <row r="6880">
      <c r="B6880" s="18" t="inlineStr">
        <is>
          <t>contents|small|distance_to_river_km|20.97</t>
        </is>
      </c>
      <c r="C6880" s="18" t="inlineStr">
        <is>
          <t>contents</t>
        </is>
      </c>
      <c r="D6880" s="18" t="inlineStr">
        <is>
          <t>small</t>
        </is>
      </c>
      <c r="E6880" s="18" t="inlineStr">
        <is>
          <t>distance_to_river_km</t>
        </is>
      </c>
      <c r="F6880" s="18" t="inlineStr">
        <is>
          <t>spline value</t>
        </is>
      </c>
      <c r="G6880" s="18" t="n"/>
      <c r="H6880" s="33" t="n">
        <v>20.97</v>
      </c>
      <c r="I6880" s="33" t="n"/>
      <c r="J6880" s="33" t="n"/>
      <c r="K6880" s="34" t="n">
        <v>-0.4077842919606425</v>
      </c>
      <c r="L6880" s="35">
        <f>IF(ISNUMBER(K6880),EXP(K6880),"")</f>
        <v/>
      </c>
      <c r="M6880" s="18" t="inlineStr">
        <is>
          <t>every value from 0.01 to 30 in steps of 0.01</t>
        </is>
      </c>
      <c r="N6880" s="18" t="inlineStr">
        <is>
          <t>contents|small|distance_to_river_km</t>
        </is>
      </c>
    </row>
    <row r="6881">
      <c r="B6881" s="18" t="inlineStr">
        <is>
          <t>contents|small|distance_to_river_km|20.98</t>
        </is>
      </c>
      <c r="C6881" s="18" t="inlineStr">
        <is>
          <t>contents</t>
        </is>
      </c>
      <c r="D6881" s="18" t="inlineStr">
        <is>
          <t>small</t>
        </is>
      </c>
      <c r="E6881" s="18" t="inlineStr">
        <is>
          <t>distance_to_river_km</t>
        </is>
      </c>
      <c r="F6881" s="18" t="inlineStr">
        <is>
          <t>spline value</t>
        </is>
      </c>
      <c r="G6881" s="18" t="n"/>
      <c r="H6881" s="33" t="n">
        <v>20.98</v>
      </c>
      <c r="I6881" s="33" t="n"/>
      <c r="J6881" s="33" t="n"/>
      <c r="K6881" s="34" t="n">
        <v>-0.4080689215283992</v>
      </c>
      <c r="L6881" s="35">
        <f>IF(ISNUMBER(K6881),EXP(K6881),"")</f>
        <v/>
      </c>
      <c r="M6881" s="18" t="inlineStr">
        <is>
          <t>every value from 0.01 to 30 in steps of 0.01</t>
        </is>
      </c>
      <c r="N6881" s="18" t="inlineStr">
        <is>
          <t>contents|small|distance_to_river_km</t>
        </is>
      </c>
    </row>
    <row r="6882">
      <c r="B6882" s="18" t="inlineStr">
        <is>
          <t>contents|small|distance_to_river_km|20.99</t>
        </is>
      </c>
      <c r="C6882" s="18" t="inlineStr">
        <is>
          <t>contents</t>
        </is>
      </c>
      <c r="D6882" s="18" t="inlineStr">
        <is>
          <t>small</t>
        </is>
      </c>
      <c r="E6882" s="18" t="inlineStr">
        <is>
          <t>distance_to_river_km</t>
        </is>
      </c>
      <c r="F6882" s="18" t="inlineStr">
        <is>
          <t>spline value</t>
        </is>
      </c>
      <c r="G6882" s="18" t="n"/>
      <c r="H6882" s="33" t="n">
        <v>20.99</v>
      </c>
      <c r="I6882" s="33" t="n"/>
      <c r="J6882" s="33" t="n"/>
      <c r="K6882" s="34" t="n">
        <v>-0.4083534510144577</v>
      </c>
      <c r="L6882" s="35">
        <f>IF(ISNUMBER(K6882),EXP(K6882),"")</f>
        <v/>
      </c>
      <c r="M6882" s="18" t="inlineStr">
        <is>
          <t>every value from 0.01 to 30 in steps of 0.01</t>
        </is>
      </c>
      <c r="N6882" s="18" t="inlineStr">
        <is>
          <t>contents|small|distance_to_river_km</t>
        </is>
      </c>
    </row>
    <row r="6883">
      <c r="B6883" s="18" t="inlineStr">
        <is>
          <t>contents|small|distance_to_river_km|21.00</t>
        </is>
      </c>
      <c r="C6883" s="18" t="inlineStr">
        <is>
          <t>contents</t>
        </is>
      </c>
      <c r="D6883" s="18" t="inlineStr">
        <is>
          <t>small</t>
        </is>
      </c>
      <c r="E6883" s="18" t="inlineStr">
        <is>
          <t>distance_to_river_km</t>
        </is>
      </c>
      <c r="F6883" s="18" t="inlineStr">
        <is>
          <t>spline value</t>
        </is>
      </c>
      <c r="G6883" s="18" t="n"/>
      <c r="H6883" s="33" t="n">
        <v>21</v>
      </c>
      <c r="I6883" s="33" t="n"/>
      <c r="J6883" s="33" t="n"/>
      <c r="K6883" s="34" t="n">
        <v>-0.4086378801440432</v>
      </c>
      <c r="L6883" s="35">
        <f>IF(ISNUMBER(K6883),EXP(K6883),"")</f>
        <v/>
      </c>
      <c r="M6883" s="18" t="inlineStr">
        <is>
          <t>every value from 0.01 to 30 in steps of 0.01</t>
        </is>
      </c>
      <c r="N6883" s="18" t="inlineStr">
        <is>
          <t>contents|small|distance_to_river_km</t>
        </is>
      </c>
    </row>
    <row r="6884">
      <c r="B6884" s="18" t="inlineStr">
        <is>
          <t>contents|small|distance_to_river_km|21.01</t>
        </is>
      </c>
      <c r="C6884" s="18" t="inlineStr">
        <is>
          <t>contents</t>
        </is>
      </c>
      <c r="D6884" s="18" t="inlineStr">
        <is>
          <t>small</t>
        </is>
      </c>
      <c r="E6884" s="18" t="inlineStr">
        <is>
          <t>distance_to_river_km</t>
        </is>
      </c>
      <c r="F6884" s="18" t="inlineStr">
        <is>
          <t>spline value</t>
        </is>
      </c>
      <c r="G6884" s="18" t="n"/>
      <c r="H6884" s="33" t="n">
        <v>21.01</v>
      </c>
      <c r="I6884" s="33" t="n"/>
      <c r="J6884" s="33" t="n"/>
      <c r="K6884" s="34" t="n">
        <v>-0.40892220864238</v>
      </c>
      <c r="L6884" s="35">
        <f>IF(ISNUMBER(K6884),EXP(K6884),"")</f>
        <v/>
      </c>
      <c r="M6884" s="18" t="inlineStr">
        <is>
          <t>every value from 0.01 to 30 in steps of 0.01</t>
        </is>
      </c>
      <c r="N6884" s="18" t="inlineStr">
        <is>
          <t>contents|small|distance_to_river_km</t>
        </is>
      </c>
    </row>
    <row r="6885">
      <c r="B6885" s="18" t="inlineStr">
        <is>
          <t>contents|small|distance_to_river_km|21.02</t>
        </is>
      </c>
      <c r="C6885" s="18" t="inlineStr">
        <is>
          <t>contents</t>
        </is>
      </c>
      <c r="D6885" s="18" t="inlineStr">
        <is>
          <t>small</t>
        </is>
      </c>
      <c r="E6885" s="18" t="inlineStr">
        <is>
          <t>distance_to_river_km</t>
        </is>
      </c>
      <c r="F6885" s="18" t="inlineStr">
        <is>
          <t>spline value</t>
        </is>
      </c>
      <c r="G6885" s="18" t="n"/>
      <c r="H6885" s="33" t="n">
        <v>21.02</v>
      </c>
      <c r="I6885" s="33" t="n"/>
      <c r="J6885" s="33" t="n"/>
      <c r="K6885" s="34" t="n">
        <v>-0.409206436234693</v>
      </c>
      <c r="L6885" s="35">
        <f>IF(ISNUMBER(K6885),EXP(K6885),"")</f>
        <v/>
      </c>
      <c r="M6885" s="18" t="inlineStr">
        <is>
          <t>every value from 0.01 to 30 in steps of 0.01</t>
        </is>
      </c>
      <c r="N6885" s="18" t="inlineStr">
        <is>
          <t>contents|small|distance_to_river_km</t>
        </is>
      </c>
    </row>
    <row r="6886">
      <c r="B6886" s="18" t="inlineStr">
        <is>
          <t>contents|small|distance_to_river_km|21.03</t>
        </is>
      </c>
      <c r="C6886" s="18" t="inlineStr">
        <is>
          <t>contents</t>
        </is>
      </c>
      <c r="D6886" s="18" t="inlineStr">
        <is>
          <t>small</t>
        </is>
      </c>
      <c r="E6886" s="18" t="inlineStr">
        <is>
          <t>distance_to_river_km</t>
        </is>
      </c>
      <c r="F6886" s="18" t="inlineStr">
        <is>
          <t>spline value</t>
        </is>
      </c>
      <c r="G6886" s="18" t="n"/>
      <c r="H6886" s="33" t="n">
        <v>21.03</v>
      </c>
      <c r="I6886" s="33" t="n"/>
      <c r="J6886" s="33" t="n"/>
      <c r="K6886" s="34" t="n">
        <v>-0.409490562646207</v>
      </c>
      <c r="L6886" s="35">
        <f>IF(ISNUMBER(K6886),EXP(K6886),"")</f>
        <v/>
      </c>
      <c r="M6886" s="18" t="inlineStr">
        <is>
          <t>every value from 0.01 to 30 in steps of 0.01</t>
        </is>
      </c>
      <c r="N6886" s="18" t="inlineStr">
        <is>
          <t>contents|small|distance_to_river_km</t>
        </is>
      </c>
    </row>
    <row r="6887">
      <c r="B6887" s="18" t="inlineStr">
        <is>
          <t>contents|small|distance_to_river_km|21.04</t>
        </is>
      </c>
      <c r="C6887" s="18" t="inlineStr">
        <is>
          <t>contents</t>
        </is>
      </c>
      <c r="D6887" s="18" t="inlineStr">
        <is>
          <t>small</t>
        </is>
      </c>
      <c r="E6887" s="18" t="inlineStr">
        <is>
          <t>distance_to_river_km</t>
        </is>
      </c>
      <c r="F6887" s="18" t="inlineStr">
        <is>
          <t>spline value</t>
        </is>
      </c>
      <c r="G6887" s="18" t="n"/>
      <c r="H6887" s="33" t="n">
        <v>21.04</v>
      </c>
      <c r="I6887" s="33" t="n"/>
      <c r="J6887" s="33" t="n"/>
      <c r="K6887" s="34" t="n">
        <v>-0.4097745876021464</v>
      </c>
      <c r="L6887" s="35">
        <f>IF(ISNUMBER(K6887),EXP(K6887),"")</f>
        <v/>
      </c>
      <c r="M6887" s="18" t="inlineStr">
        <is>
          <t>every value from 0.01 to 30 in steps of 0.01</t>
        </is>
      </c>
      <c r="N6887" s="18" t="inlineStr">
        <is>
          <t>contents|small|distance_to_river_km</t>
        </is>
      </c>
    </row>
    <row r="6888">
      <c r="B6888" s="18" t="inlineStr">
        <is>
          <t>contents|small|distance_to_river_km|21.05</t>
        </is>
      </c>
      <c r="C6888" s="18" t="inlineStr">
        <is>
          <t>contents</t>
        </is>
      </c>
      <c r="D6888" s="18" t="inlineStr">
        <is>
          <t>small</t>
        </is>
      </c>
      <c r="E6888" s="18" t="inlineStr">
        <is>
          <t>distance_to_river_km</t>
        </is>
      </c>
      <c r="F6888" s="18" t="inlineStr">
        <is>
          <t>spline value</t>
        </is>
      </c>
      <c r="G6888" s="18" t="n"/>
      <c r="H6888" s="33" t="n">
        <v>21.05</v>
      </c>
      <c r="I6888" s="33" t="n"/>
      <c r="J6888" s="33" t="n"/>
      <c r="K6888" s="34" t="n">
        <v>-0.4100585108277365</v>
      </c>
      <c r="L6888" s="35">
        <f>IF(ISNUMBER(K6888),EXP(K6888),"")</f>
        <v/>
      </c>
      <c r="M6888" s="18" t="inlineStr">
        <is>
          <t>every value from 0.01 to 30 in steps of 0.01</t>
        </is>
      </c>
      <c r="N6888" s="18" t="inlineStr">
        <is>
          <t>contents|small|distance_to_river_km</t>
        </is>
      </c>
    </row>
    <row r="6889">
      <c r="B6889" s="18" t="inlineStr">
        <is>
          <t>contents|small|distance_to_river_km|21.06</t>
        </is>
      </c>
      <c r="C6889" s="18" t="inlineStr">
        <is>
          <t>contents</t>
        </is>
      </c>
      <c r="D6889" s="18" t="inlineStr">
        <is>
          <t>small</t>
        </is>
      </c>
      <c r="E6889" s="18" t="inlineStr">
        <is>
          <t>distance_to_river_km</t>
        </is>
      </c>
      <c r="F6889" s="18" t="inlineStr">
        <is>
          <t>spline value</t>
        </is>
      </c>
      <c r="G6889" s="18" t="n"/>
      <c r="H6889" s="33" t="n">
        <v>21.06</v>
      </c>
      <c r="I6889" s="33" t="n"/>
      <c r="J6889" s="33" t="n"/>
      <c r="K6889" s="34" t="n">
        <v>-0.4103423320482014</v>
      </c>
      <c r="L6889" s="35">
        <f>IF(ISNUMBER(K6889),EXP(K6889),"")</f>
        <v/>
      </c>
      <c r="M6889" s="18" t="inlineStr">
        <is>
          <t>every value from 0.01 to 30 in steps of 0.01</t>
        </is>
      </c>
      <c r="N6889" s="18" t="inlineStr">
        <is>
          <t>contents|small|distance_to_river_km</t>
        </is>
      </c>
    </row>
    <row r="6890">
      <c r="B6890" s="18" t="inlineStr">
        <is>
          <t>contents|small|distance_to_river_km|21.07</t>
        </is>
      </c>
      <c r="C6890" s="18" t="inlineStr">
        <is>
          <t>contents</t>
        </is>
      </c>
      <c r="D6890" s="18" t="inlineStr">
        <is>
          <t>small</t>
        </is>
      </c>
      <c r="E6890" s="18" t="inlineStr">
        <is>
          <t>distance_to_river_km</t>
        </is>
      </c>
      <c r="F6890" s="18" t="inlineStr">
        <is>
          <t>spline value</t>
        </is>
      </c>
      <c r="G6890" s="18" t="n"/>
      <c r="H6890" s="33" t="n">
        <v>21.07</v>
      </c>
      <c r="I6890" s="33" t="n"/>
      <c r="J6890" s="33" t="n"/>
      <c r="K6890" s="34" t="n">
        <v>-0.4106260509887663</v>
      </c>
      <c r="L6890" s="35">
        <f>IF(ISNUMBER(K6890),EXP(K6890),"")</f>
        <v/>
      </c>
      <c r="M6890" s="18" t="inlineStr">
        <is>
          <t>every value from 0.01 to 30 in steps of 0.01</t>
        </is>
      </c>
      <c r="N6890" s="18" t="inlineStr">
        <is>
          <t>contents|small|distance_to_river_km</t>
        </is>
      </c>
    </row>
    <row r="6891">
      <c r="B6891" s="18" t="inlineStr">
        <is>
          <t>contents|small|distance_to_river_km|21.08</t>
        </is>
      </c>
      <c r="C6891" s="18" t="inlineStr">
        <is>
          <t>contents</t>
        </is>
      </c>
      <c r="D6891" s="18" t="inlineStr">
        <is>
          <t>small</t>
        </is>
      </c>
      <c r="E6891" s="18" t="inlineStr">
        <is>
          <t>distance_to_river_km</t>
        </is>
      </c>
      <c r="F6891" s="18" t="inlineStr">
        <is>
          <t>spline value</t>
        </is>
      </c>
      <c r="G6891" s="18" t="n"/>
      <c r="H6891" s="33" t="n">
        <v>21.08</v>
      </c>
      <c r="I6891" s="33" t="n"/>
      <c r="J6891" s="33" t="n"/>
      <c r="K6891" s="34" t="n">
        <v>-0.4109096673746557</v>
      </c>
      <c r="L6891" s="35">
        <f>IF(ISNUMBER(K6891),EXP(K6891),"")</f>
        <v/>
      </c>
      <c r="M6891" s="18" t="inlineStr">
        <is>
          <t>every value from 0.01 to 30 in steps of 0.01</t>
        </is>
      </c>
      <c r="N6891" s="18" t="inlineStr">
        <is>
          <t>contents|small|distance_to_river_km</t>
        </is>
      </c>
    </row>
    <row r="6892">
      <c r="B6892" s="18" t="inlineStr">
        <is>
          <t>contents|small|distance_to_river_km|21.09</t>
        </is>
      </c>
      <c r="C6892" s="18" t="inlineStr">
        <is>
          <t>contents</t>
        </is>
      </c>
      <c r="D6892" s="18" t="inlineStr">
        <is>
          <t>small</t>
        </is>
      </c>
      <c r="E6892" s="18" t="inlineStr">
        <is>
          <t>distance_to_river_km</t>
        </is>
      </c>
      <c r="F6892" s="18" t="inlineStr">
        <is>
          <t>spline value</t>
        </is>
      </c>
      <c r="G6892" s="18" t="n"/>
      <c r="H6892" s="33" t="n">
        <v>21.09</v>
      </c>
      <c r="I6892" s="33" t="n"/>
      <c r="J6892" s="33" t="n"/>
      <c r="K6892" s="34" t="n">
        <v>-0.4111931809310946</v>
      </c>
      <c r="L6892" s="35">
        <f>IF(ISNUMBER(K6892),EXP(K6892),"")</f>
        <v/>
      </c>
      <c r="M6892" s="18" t="inlineStr">
        <is>
          <t>every value from 0.01 to 30 in steps of 0.01</t>
        </is>
      </c>
      <c r="N6892" s="18" t="inlineStr">
        <is>
          <t>contents|small|distance_to_river_km</t>
        </is>
      </c>
    </row>
    <row r="6893">
      <c r="B6893" s="18" t="inlineStr">
        <is>
          <t>contents|small|distance_to_river_km|21.10</t>
        </is>
      </c>
      <c r="C6893" s="18" t="inlineStr">
        <is>
          <t>contents</t>
        </is>
      </c>
      <c r="D6893" s="18" t="inlineStr">
        <is>
          <t>small</t>
        </is>
      </c>
      <c r="E6893" s="18" t="inlineStr">
        <is>
          <t>distance_to_river_km</t>
        </is>
      </c>
      <c r="F6893" s="18" t="inlineStr">
        <is>
          <t>spline value</t>
        </is>
      </c>
      <c r="G6893" s="18" t="n"/>
      <c r="H6893" s="33" t="n">
        <v>21.1</v>
      </c>
      <c r="I6893" s="33" t="n"/>
      <c r="J6893" s="33" t="n"/>
      <c r="K6893" s="34" t="n">
        <v>-0.4114765913833074</v>
      </c>
      <c r="L6893" s="35">
        <f>IF(ISNUMBER(K6893),EXP(K6893),"")</f>
        <v/>
      </c>
      <c r="M6893" s="18" t="inlineStr">
        <is>
          <t>every value from 0.01 to 30 in steps of 0.01</t>
        </is>
      </c>
      <c r="N6893" s="18" t="inlineStr">
        <is>
          <t>contents|small|distance_to_river_km</t>
        </is>
      </c>
    </row>
    <row r="6894">
      <c r="B6894" s="18" t="inlineStr">
        <is>
          <t>contents|small|distance_to_river_km|21.11</t>
        </is>
      </c>
      <c r="C6894" s="18" t="inlineStr">
        <is>
          <t>contents</t>
        </is>
      </c>
      <c r="D6894" s="18" t="inlineStr">
        <is>
          <t>small</t>
        </is>
      </c>
      <c r="E6894" s="18" t="inlineStr">
        <is>
          <t>distance_to_river_km</t>
        </is>
      </c>
      <c r="F6894" s="18" t="inlineStr">
        <is>
          <t>spline value</t>
        </is>
      </c>
      <c r="G6894" s="18" t="n"/>
      <c r="H6894" s="33" t="n">
        <v>21.11</v>
      </c>
      <c r="I6894" s="33" t="n"/>
      <c r="J6894" s="33" t="n"/>
      <c r="K6894" s="34" t="n">
        <v>-0.4117598984565189</v>
      </c>
      <c r="L6894" s="35">
        <f>IF(ISNUMBER(K6894),EXP(K6894),"")</f>
        <v/>
      </c>
      <c r="M6894" s="18" t="inlineStr">
        <is>
          <t>every value from 0.01 to 30 in steps of 0.01</t>
        </is>
      </c>
      <c r="N6894" s="18" t="inlineStr">
        <is>
          <t>contents|small|distance_to_river_km</t>
        </is>
      </c>
    </row>
    <row r="6895">
      <c r="B6895" s="18" t="inlineStr">
        <is>
          <t>contents|small|distance_to_river_km|21.12</t>
        </is>
      </c>
      <c r="C6895" s="18" t="inlineStr">
        <is>
          <t>contents</t>
        </is>
      </c>
      <c r="D6895" s="18" t="inlineStr">
        <is>
          <t>small</t>
        </is>
      </c>
      <c r="E6895" s="18" t="inlineStr">
        <is>
          <t>distance_to_river_km</t>
        </is>
      </c>
      <c r="F6895" s="18" t="inlineStr">
        <is>
          <t>spline value</t>
        </is>
      </c>
      <c r="G6895" s="18" t="n"/>
      <c r="H6895" s="33" t="n">
        <v>21.12</v>
      </c>
      <c r="I6895" s="33" t="n"/>
      <c r="J6895" s="33" t="n"/>
      <c r="K6895" s="34" t="n">
        <v>-0.4120431018759541</v>
      </c>
      <c r="L6895" s="35">
        <f>IF(ISNUMBER(K6895),EXP(K6895),"")</f>
        <v/>
      </c>
      <c r="M6895" s="18" t="inlineStr">
        <is>
          <t>every value from 0.01 to 30 in steps of 0.01</t>
        </is>
      </c>
      <c r="N6895" s="18" t="inlineStr">
        <is>
          <t>contents|small|distance_to_river_km</t>
        </is>
      </c>
    </row>
    <row r="6896">
      <c r="B6896" s="18" t="inlineStr">
        <is>
          <t>contents|small|distance_to_river_km|21.13</t>
        </is>
      </c>
      <c r="C6896" s="18" t="inlineStr">
        <is>
          <t>contents</t>
        </is>
      </c>
      <c r="D6896" s="18" t="inlineStr">
        <is>
          <t>small</t>
        </is>
      </c>
      <c r="E6896" s="18" t="inlineStr">
        <is>
          <t>distance_to_river_km</t>
        </is>
      </c>
      <c r="F6896" s="18" t="inlineStr">
        <is>
          <t>spline value</t>
        </is>
      </c>
      <c r="G6896" s="18" t="n"/>
      <c r="H6896" s="33" t="n">
        <v>21.13</v>
      </c>
      <c r="I6896" s="33" t="n"/>
      <c r="J6896" s="33" t="n"/>
      <c r="K6896" s="34" t="n">
        <v>-0.4123262013668372</v>
      </c>
      <c r="L6896" s="35">
        <f>IF(ISNUMBER(K6896),EXP(K6896),"")</f>
        <v/>
      </c>
      <c r="M6896" s="18" t="inlineStr">
        <is>
          <t>every value from 0.01 to 30 in steps of 0.01</t>
        </is>
      </c>
      <c r="N6896" s="18" t="inlineStr">
        <is>
          <t>contents|small|distance_to_river_km</t>
        </is>
      </c>
    </row>
    <row r="6897">
      <c r="B6897" s="18" t="inlineStr">
        <is>
          <t>contents|small|distance_to_river_km|21.14</t>
        </is>
      </c>
      <c r="C6897" s="18" t="inlineStr">
        <is>
          <t>contents</t>
        </is>
      </c>
      <c r="D6897" s="18" t="inlineStr">
        <is>
          <t>small</t>
        </is>
      </c>
      <c r="E6897" s="18" t="inlineStr">
        <is>
          <t>distance_to_river_km</t>
        </is>
      </c>
      <c r="F6897" s="18" t="inlineStr">
        <is>
          <t>spline value</t>
        </is>
      </c>
      <c r="G6897" s="18" t="n"/>
      <c r="H6897" s="33" t="n">
        <v>21.14</v>
      </c>
      <c r="I6897" s="33" t="n"/>
      <c r="J6897" s="33" t="n"/>
      <c r="K6897" s="34" t="n">
        <v>-0.4126091966543936</v>
      </c>
      <c r="L6897" s="35">
        <f>IF(ISNUMBER(K6897),EXP(K6897),"")</f>
        <v/>
      </c>
      <c r="M6897" s="18" t="inlineStr">
        <is>
          <t>every value from 0.01 to 30 in steps of 0.01</t>
        </is>
      </c>
      <c r="N6897" s="18" t="inlineStr">
        <is>
          <t>contents|small|distance_to_river_km</t>
        </is>
      </c>
    </row>
    <row r="6898">
      <c r="B6898" s="18" t="inlineStr">
        <is>
          <t>contents|small|distance_to_river_km|21.15</t>
        </is>
      </c>
      <c r="C6898" s="18" t="inlineStr">
        <is>
          <t>contents</t>
        </is>
      </c>
      <c r="D6898" s="18" t="inlineStr">
        <is>
          <t>small</t>
        </is>
      </c>
      <c r="E6898" s="18" t="inlineStr">
        <is>
          <t>distance_to_river_km</t>
        </is>
      </c>
      <c r="F6898" s="18" t="inlineStr">
        <is>
          <t>spline value</t>
        </is>
      </c>
      <c r="G6898" s="18" t="n"/>
      <c r="H6898" s="33" t="n">
        <v>21.15</v>
      </c>
      <c r="I6898" s="33" t="n"/>
      <c r="J6898" s="33" t="n"/>
      <c r="K6898" s="34" t="n">
        <v>-0.4128920874638475</v>
      </c>
      <c r="L6898" s="35">
        <f>IF(ISNUMBER(K6898),EXP(K6898),"")</f>
        <v/>
      </c>
      <c r="M6898" s="18" t="inlineStr">
        <is>
          <t>every value from 0.01 to 30 in steps of 0.01</t>
        </is>
      </c>
      <c r="N6898" s="18" t="inlineStr">
        <is>
          <t>contents|small|distance_to_river_km</t>
        </is>
      </c>
    </row>
    <row r="6899">
      <c r="B6899" s="18" t="inlineStr">
        <is>
          <t>contents|small|distance_to_river_km|21.16</t>
        </is>
      </c>
      <c r="C6899" s="18" t="inlineStr">
        <is>
          <t>contents</t>
        </is>
      </c>
      <c r="D6899" s="18" t="inlineStr">
        <is>
          <t>small</t>
        </is>
      </c>
      <c r="E6899" s="18" t="inlineStr">
        <is>
          <t>distance_to_river_km</t>
        </is>
      </c>
      <c r="F6899" s="18" t="inlineStr">
        <is>
          <t>spline value</t>
        </is>
      </c>
      <c r="G6899" s="18" t="n"/>
      <c r="H6899" s="33" t="n">
        <v>21.16</v>
      </c>
      <c r="I6899" s="33" t="n"/>
      <c r="J6899" s="33" t="n"/>
      <c r="K6899" s="34" t="n">
        <v>-0.4131748735204239</v>
      </c>
      <c r="L6899" s="35">
        <f>IF(ISNUMBER(K6899),EXP(K6899),"")</f>
        <v/>
      </c>
      <c r="M6899" s="18" t="inlineStr">
        <is>
          <t>every value from 0.01 to 30 in steps of 0.01</t>
        </is>
      </c>
      <c r="N6899" s="18" t="inlineStr">
        <is>
          <t>contents|small|distance_to_river_km</t>
        </is>
      </c>
    </row>
    <row r="6900">
      <c r="B6900" s="18" t="inlineStr">
        <is>
          <t>contents|small|distance_to_river_km|21.17</t>
        </is>
      </c>
      <c r="C6900" s="18" t="inlineStr">
        <is>
          <t>contents</t>
        </is>
      </c>
      <c r="D6900" s="18" t="inlineStr">
        <is>
          <t>small</t>
        </is>
      </c>
      <c r="E6900" s="18" t="inlineStr">
        <is>
          <t>distance_to_river_km</t>
        </is>
      </c>
      <c r="F6900" s="18" t="inlineStr">
        <is>
          <t>spline value</t>
        </is>
      </c>
      <c r="G6900" s="18" t="n"/>
      <c r="H6900" s="33" t="n">
        <v>21.17</v>
      </c>
      <c r="I6900" s="33" t="n"/>
      <c r="J6900" s="33" t="n"/>
      <c r="K6900" s="34" t="n">
        <v>-0.4134575545493475</v>
      </c>
      <c r="L6900" s="35">
        <f>IF(ISNUMBER(K6900),EXP(K6900),"")</f>
        <v/>
      </c>
      <c r="M6900" s="18" t="inlineStr">
        <is>
          <t>every value from 0.01 to 30 in steps of 0.01</t>
        </is>
      </c>
      <c r="N6900" s="18" t="inlineStr">
        <is>
          <t>contents|small|distance_to_river_km</t>
        </is>
      </c>
    </row>
    <row r="6901">
      <c r="B6901" s="18" t="inlineStr">
        <is>
          <t>contents|small|distance_to_river_km|21.18</t>
        </is>
      </c>
      <c r="C6901" s="18" t="inlineStr">
        <is>
          <t>contents</t>
        </is>
      </c>
      <c r="D6901" s="18" t="inlineStr">
        <is>
          <t>small</t>
        </is>
      </c>
      <c r="E6901" s="18" t="inlineStr">
        <is>
          <t>distance_to_river_km</t>
        </is>
      </c>
      <c r="F6901" s="18" t="inlineStr">
        <is>
          <t>spline value</t>
        </is>
      </c>
      <c r="G6901" s="18" t="n"/>
      <c r="H6901" s="33" t="n">
        <v>21.18</v>
      </c>
      <c r="I6901" s="33" t="n"/>
      <c r="J6901" s="33" t="n"/>
      <c r="K6901" s="34" t="n">
        <v>-0.4137401302758429</v>
      </c>
      <c r="L6901" s="35">
        <f>IF(ISNUMBER(K6901),EXP(K6901),"")</f>
        <v/>
      </c>
      <c r="M6901" s="18" t="inlineStr">
        <is>
          <t>every value from 0.01 to 30 in steps of 0.01</t>
        </is>
      </c>
      <c r="N6901" s="18" t="inlineStr">
        <is>
          <t>contents|small|distance_to_river_km</t>
        </is>
      </c>
    </row>
    <row r="6902">
      <c r="B6902" s="18" t="inlineStr">
        <is>
          <t>contents|small|distance_to_river_km|21.19</t>
        </is>
      </c>
      <c r="C6902" s="18" t="inlineStr">
        <is>
          <t>contents</t>
        </is>
      </c>
      <c r="D6902" s="18" t="inlineStr">
        <is>
          <t>small</t>
        </is>
      </c>
      <c r="E6902" s="18" t="inlineStr">
        <is>
          <t>distance_to_river_km</t>
        </is>
      </c>
      <c r="F6902" s="18" t="inlineStr">
        <is>
          <t>spline value</t>
        </is>
      </c>
      <c r="G6902" s="18" t="n"/>
      <c r="H6902" s="33" t="n">
        <v>21.19</v>
      </c>
      <c r="I6902" s="33" t="n"/>
      <c r="J6902" s="33" t="n"/>
      <c r="K6902" s="34" t="n">
        <v>-0.414022600425135</v>
      </c>
      <c r="L6902" s="35">
        <f>IF(ISNUMBER(K6902),EXP(K6902),"")</f>
        <v/>
      </c>
      <c r="M6902" s="18" t="inlineStr">
        <is>
          <t>every value from 0.01 to 30 in steps of 0.01</t>
        </is>
      </c>
      <c r="N6902" s="18" t="inlineStr">
        <is>
          <t>contents|small|distance_to_river_km</t>
        </is>
      </c>
    </row>
    <row r="6903">
      <c r="B6903" s="18" t="inlineStr">
        <is>
          <t>contents|small|distance_to_river_km|21.20</t>
        </is>
      </c>
      <c r="C6903" s="18" t="inlineStr">
        <is>
          <t>contents</t>
        </is>
      </c>
      <c r="D6903" s="18" t="inlineStr">
        <is>
          <t>small</t>
        </is>
      </c>
      <c r="E6903" s="18" t="inlineStr">
        <is>
          <t>distance_to_river_km</t>
        </is>
      </c>
      <c r="F6903" s="18" t="inlineStr">
        <is>
          <t>spline value</t>
        </is>
      </c>
      <c r="G6903" s="18" t="n"/>
      <c r="H6903" s="33" t="n">
        <v>21.2</v>
      </c>
      <c r="I6903" s="33" t="n"/>
      <c r="J6903" s="33" t="n"/>
      <c r="K6903" s="34" t="n">
        <v>-0.4143049647224484</v>
      </c>
      <c r="L6903" s="35">
        <f>IF(ISNUMBER(K6903),EXP(K6903),"")</f>
        <v/>
      </c>
      <c r="M6903" s="18" t="inlineStr">
        <is>
          <t>every value from 0.01 to 30 in steps of 0.01</t>
        </is>
      </c>
      <c r="N6903" s="18" t="inlineStr">
        <is>
          <t>contents|small|distance_to_river_km</t>
        </is>
      </c>
    </row>
    <row r="6904">
      <c r="B6904" s="18" t="inlineStr">
        <is>
          <t>contents|small|distance_to_river_km|21.21</t>
        </is>
      </c>
      <c r="C6904" s="18" t="inlineStr">
        <is>
          <t>contents</t>
        </is>
      </c>
      <c r="D6904" s="18" t="inlineStr">
        <is>
          <t>small</t>
        </is>
      </c>
      <c r="E6904" s="18" t="inlineStr">
        <is>
          <t>distance_to_river_km</t>
        </is>
      </c>
      <c r="F6904" s="18" t="inlineStr">
        <is>
          <t>spline value</t>
        </is>
      </c>
      <c r="G6904" s="18" t="n"/>
      <c r="H6904" s="33" t="n">
        <v>21.21</v>
      </c>
      <c r="I6904" s="33" t="n"/>
      <c r="J6904" s="33" t="n"/>
      <c r="K6904" s="34" t="n">
        <v>-0.4145872228930079</v>
      </c>
      <c r="L6904" s="35">
        <f>IF(ISNUMBER(K6904),EXP(K6904),"")</f>
        <v/>
      </c>
      <c r="M6904" s="18" t="inlineStr">
        <is>
          <t>every value from 0.01 to 30 in steps of 0.01</t>
        </is>
      </c>
      <c r="N6904" s="18" t="inlineStr">
        <is>
          <t>contents|small|distance_to_river_km</t>
        </is>
      </c>
    </row>
    <row r="6905">
      <c r="B6905" s="18" t="inlineStr">
        <is>
          <t>contents|small|distance_to_river_km|21.22</t>
        </is>
      </c>
      <c r="C6905" s="18" t="inlineStr">
        <is>
          <t>contents</t>
        </is>
      </c>
      <c r="D6905" s="18" t="inlineStr">
        <is>
          <t>small</t>
        </is>
      </c>
      <c r="E6905" s="18" t="inlineStr">
        <is>
          <t>distance_to_river_km</t>
        </is>
      </c>
      <c r="F6905" s="18" t="inlineStr">
        <is>
          <t>spline value</t>
        </is>
      </c>
      <c r="G6905" s="18" t="n"/>
      <c r="H6905" s="33" t="n">
        <v>21.22</v>
      </c>
      <c r="I6905" s="33" t="n"/>
      <c r="J6905" s="33" t="n"/>
      <c r="K6905" s="34" t="n">
        <v>-0.4148693746620382</v>
      </c>
      <c r="L6905" s="35">
        <f>IF(ISNUMBER(K6905),EXP(K6905),"")</f>
        <v/>
      </c>
      <c r="M6905" s="18" t="inlineStr">
        <is>
          <t>every value from 0.01 to 30 in steps of 0.01</t>
        </is>
      </c>
      <c r="N6905" s="18" t="inlineStr">
        <is>
          <t>contents|small|distance_to_river_km</t>
        </is>
      </c>
    </row>
    <row r="6906">
      <c r="B6906" s="18" t="inlineStr">
        <is>
          <t>contents|small|distance_to_river_km|21.23</t>
        </is>
      </c>
      <c r="C6906" s="18" t="inlineStr">
        <is>
          <t>contents</t>
        </is>
      </c>
      <c r="D6906" s="18" t="inlineStr">
        <is>
          <t>small</t>
        </is>
      </c>
      <c r="E6906" s="18" t="inlineStr">
        <is>
          <t>distance_to_river_km</t>
        </is>
      </c>
      <c r="F6906" s="18" t="inlineStr">
        <is>
          <t>spline value</t>
        </is>
      </c>
      <c r="G6906" s="18" t="n"/>
      <c r="H6906" s="33" t="n">
        <v>21.23</v>
      </c>
      <c r="I6906" s="33" t="n"/>
      <c r="J6906" s="33" t="n"/>
      <c r="K6906" s="34" t="n">
        <v>-0.4151514197547642</v>
      </c>
      <c r="L6906" s="35">
        <f>IF(ISNUMBER(K6906),EXP(K6906),"")</f>
        <v/>
      </c>
      <c r="M6906" s="18" t="inlineStr">
        <is>
          <t>every value from 0.01 to 30 in steps of 0.01</t>
        </is>
      </c>
      <c r="N6906" s="18" t="inlineStr">
        <is>
          <t>contents|small|distance_to_river_km</t>
        </is>
      </c>
    </row>
    <row r="6907">
      <c r="B6907" s="18" t="inlineStr">
        <is>
          <t>contents|small|distance_to_river_km|21.24</t>
        </is>
      </c>
      <c r="C6907" s="18" t="inlineStr">
        <is>
          <t>contents</t>
        </is>
      </c>
      <c r="D6907" s="18" t="inlineStr">
        <is>
          <t>small</t>
        </is>
      </c>
      <c r="E6907" s="18" t="inlineStr">
        <is>
          <t>distance_to_river_km</t>
        </is>
      </c>
      <c r="F6907" s="18" t="inlineStr">
        <is>
          <t>spline value</t>
        </is>
      </c>
      <c r="G6907" s="18" t="n"/>
      <c r="H6907" s="33" t="n">
        <v>21.24</v>
      </c>
      <c r="I6907" s="33" t="n"/>
      <c r="J6907" s="33" t="n"/>
      <c r="K6907" s="34" t="n">
        <v>-0.4154333578964102</v>
      </c>
      <c r="L6907" s="35">
        <f>IF(ISNUMBER(K6907),EXP(K6907),"")</f>
        <v/>
      </c>
      <c r="M6907" s="18" t="inlineStr">
        <is>
          <t>every value from 0.01 to 30 in steps of 0.01</t>
        </is>
      </c>
      <c r="N6907" s="18" t="inlineStr">
        <is>
          <t>contents|small|distance_to_river_km</t>
        </is>
      </c>
    </row>
    <row r="6908">
      <c r="B6908" s="18" t="inlineStr">
        <is>
          <t>contents|small|distance_to_river_km|21.25</t>
        </is>
      </c>
      <c r="C6908" s="18" t="inlineStr">
        <is>
          <t>contents</t>
        </is>
      </c>
      <c r="D6908" s="18" t="inlineStr">
        <is>
          <t>small</t>
        </is>
      </c>
      <c r="E6908" s="18" t="inlineStr">
        <is>
          <t>distance_to_river_km</t>
        </is>
      </c>
      <c r="F6908" s="18" t="inlineStr">
        <is>
          <t>spline value</t>
        </is>
      </c>
      <c r="G6908" s="18" t="n"/>
      <c r="H6908" s="33" t="n">
        <v>21.25</v>
      </c>
      <c r="I6908" s="33" t="n"/>
      <c r="J6908" s="33" t="n"/>
      <c r="K6908" s="34" t="n">
        <v>-0.4157151888122015</v>
      </c>
      <c r="L6908" s="35">
        <f>IF(ISNUMBER(K6908),EXP(K6908),"")</f>
        <v/>
      </c>
      <c r="M6908" s="18" t="inlineStr">
        <is>
          <t>every value from 0.01 to 30 in steps of 0.01</t>
        </is>
      </c>
      <c r="N6908" s="18" t="inlineStr">
        <is>
          <t>contents|small|distance_to_river_km</t>
        </is>
      </c>
    </row>
    <row r="6909">
      <c r="B6909" s="18" t="inlineStr">
        <is>
          <t>contents|small|distance_to_river_km|21.26</t>
        </is>
      </c>
      <c r="C6909" s="18" t="inlineStr">
        <is>
          <t>contents</t>
        </is>
      </c>
      <c r="D6909" s="18" t="inlineStr">
        <is>
          <t>small</t>
        </is>
      </c>
      <c r="E6909" s="18" t="inlineStr">
        <is>
          <t>distance_to_river_km</t>
        </is>
      </c>
      <c r="F6909" s="18" t="inlineStr">
        <is>
          <t>spline value</t>
        </is>
      </c>
      <c r="G6909" s="18" t="n"/>
      <c r="H6909" s="33" t="n">
        <v>21.26</v>
      </c>
      <c r="I6909" s="33" t="n"/>
      <c r="J6909" s="33" t="n"/>
      <c r="K6909" s="34" t="n">
        <v>-0.4159969122273624</v>
      </c>
      <c r="L6909" s="35">
        <f>IF(ISNUMBER(K6909),EXP(K6909),"")</f>
        <v/>
      </c>
      <c r="M6909" s="18" t="inlineStr">
        <is>
          <t>every value from 0.01 to 30 in steps of 0.01</t>
        </is>
      </c>
      <c r="N6909" s="18" t="inlineStr">
        <is>
          <t>contents|small|distance_to_river_km</t>
        </is>
      </c>
    </row>
    <row r="6910">
      <c r="B6910" s="18" t="inlineStr">
        <is>
          <t>contents|small|distance_to_river_km|21.27</t>
        </is>
      </c>
      <c r="C6910" s="18" t="inlineStr">
        <is>
          <t>contents</t>
        </is>
      </c>
      <c r="D6910" s="18" t="inlineStr">
        <is>
          <t>small</t>
        </is>
      </c>
      <c r="E6910" s="18" t="inlineStr">
        <is>
          <t>distance_to_river_km</t>
        </is>
      </c>
      <c r="F6910" s="18" t="inlineStr">
        <is>
          <t>spline value</t>
        </is>
      </c>
      <c r="G6910" s="18" t="n"/>
      <c r="H6910" s="33" t="n">
        <v>21.27</v>
      </c>
      <c r="I6910" s="33" t="n"/>
      <c r="J6910" s="33" t="n"/>
      <c r="K6910" s="34" t="n">
        <v>-0.4162785278671178</v>
      </c>
      <c r="L6910" s="35">
        <f>IF(ISNUMBER(K6910),EXP(K6910),"")</f>
        <v/>
      </c>
      <c r="M6910" s="18" t="inlineStr">
        <is>
          <t>every value from 0.01 to 30 in steps of 0.01</t>
        </is>
      </c>
      <c r="N6910" s="18" t="inlineStr">
        <is>
          <t>contents|small|distance_to_river_km</t>
        </is>
      </c>
    </row>
    <row r="6911">
      <c r="B6911" s="18" t="inlineStr">
        <is>
          <t>contents|small|distance_to_river_km|21.28</t>
        </is>
      </c>
      <c r="C6911" s="18" t="inlineStr">
        <is>
          <t>contents</t>
        </is>
      </c>
      <c r="D6911" s="18" t="inlineStr">
        <is>
          <t>small</t>
        </is>
      </c>
      <c r="E6911" s="18" t="inlineStr">
        <is>
          <t>distance_to_river_km</t>
        </is>
      </c>
      <c r="F6911" s="18" t="inlineStr">
        <is>
          <t>spline value</t>
        </is>
      </c>
      <c r="G6911" s="18" t="n"/>
      <c r="H6911" s="33" t="n">
        <v>21.28</v>
      </c>
      <c r="I6911" s="33" t="n"/>
      <c r="J6911" s="33" t="n"/>
      <c r="K6911" s="34" t="n">
        <v>-0.4165600354566924</v>
      </c>
      <c r="L6911" s="35">
        <f>IF(ISNUMBER(K6911),EXP(K6911),"")</f>
        <v/>
      </c>
      <c r="M6911" s="18" t="inlineStr">
        <is>
          <t>every value from 0.01 to 30 in steps of 0.01</t>
        </is>
      </c>
      <c r="N6911" s="18" t="inlineStr">
        <is>
          <t>contents|small|distance_to_river_km</t>
        </is>
      </c>
    </row>
    <row r="6912">
      <c r="B6912" s="18" t="inlineStr">
        <is>
          <t>contents|small|distance_to_river_km|21.29</t>
        </is>
      </c>
      <c r="C6912" s="18" t="inlineStr">
        <is>
          <t>contents</t>
        </is>
      </c>
      <c r="D6912" s="18" t="inlineStr">
        <is>
          <t>small</t>
        </is>
      </c>
      <c r="E6912" s="18" t="inlineStr">
        <is>
          <t>distance_to_river_km</t>
        </is>
      </c>
      <c r="F6912" s="18" t="inlineStr">
        <is>
          <t>spline value</t>
        </is>
      </c>
      <c r="G6912" s="18" t="n"/>
      <c r="H6912" s="33" t="n">
        <v>21.29</v>
      </c>
      <c r="I6912" s="33" t="n"/>
      <c r="J6912" s="33" t="n"/>
      <c r="K6912" s="34" t="n">
        <v>-0.4168414347213109</v>
      </c>
      <c r="L6912" s="35">
        <f>IF(ISNUMBER(K6912),EXP(K6912),"")</f>
        <v/>
      </c>
      <c r="M6912" s="18" t="inlineStr">
        <is>
          <t>every value from 0.01 to 30 in steps of 0.01</t>
        </is>
      </c>
      <c r="N6912" s="18" t="inlineStr">
        <is>
          <t>contents|small|distance_to_river_km</t>
        </is>
      </c>
    </row>
    <row r="6913">
      <c r="B6913" s="18" t="inlineStr">
        <is>
          <t>contents|small|distance_to_river_km|21.30</t>
        </is>
      </c>
      <c r="C6913" s="18" t="inlineStr">
        <is>
          <t>contents</t>
        </is>
      </c>
      <c r="D6913" s="18" t="inlineStr">
        <is>
          <t>small</t>
        </is>
      </c>
      <c r="E6913" s="18" t="inlineStr">
        <is>
          <t>distance_to_river_km</t>
        </is>
      </c>
      <c r="F6913" s="18" t="inlineStr">
        <is>
          <t>spline value</t>
        </is>
      </c>
      <c r="G6913" s="18" t="n"/>
      <c r="H6913" s="33" t="n">
        <v>21.3</v>
      </c>
      <c r="I6913" s="33" t="n"/>
      <c r="J6913" s="33" t="n"/>
      <c r="K6913" s="34" t="n">
        <v>-0.4171227253861981</v>
      </c>
      <c r="L6913" s="35">
        <f>IF(ISNUMBER(K6913),EXP(K6913),"")</f>
        <v/>
      </c>
      <c r="M6913" s="18" t="inlineStr">
        <is>
          <t>every value from 0.01 to 30 in steps of 0.01</t>
        </is>
      </c>
      <c r="N6913" s="18" t="inlineStr">
        <is>
          <t>contents|small|distance_to_river_km</t>
        </is>
      </c>
    </row>
    <row r="6914">
      <c r="B6914" s="18" t="inlineStr">
        <is>
          <t>contents|small|distance_to_river_km|21.31</t>
        </is>
      </c>
      <c r="C6914" s="18" t="inlineStr">
        <is>
          <t>contents</t>
        </is>
      </c>
      <c r="D6914" s="18" t="inlineStr">
        <is>
          <t>small</t>
        </is>
      </c>
      <c r="E6914" s="18" t="inlineStr">
        <is>
          <t>distance_to_river_km</t>
        </is>
      </c>
      <c r="F6914" s="18" t="inlineStr">
        <is>
          <t>spline value</t>
        </is>
      </c>
      <c r="G6914" s="18" t="n"/>
      <c r="H6914" s="33" t="n">
        <v>21.31</v>
      </c>
      <c r="I6914" s="33" t="n"/>
      <c r="J6914" s="33" t="n"/>
      <c r="K6914" s="34" t="n">
        <v>-0.4174039071765788</v>
      </c>
      <c r="L6914" s="35">
        <f>IF(ISNUMBER(K6914),EXP(K6914),"")</f>
        <v/>
      </c>
      <c r="M6914" s="18" t="inlineStr">
        <is>
          <t>every value from 0.01 to 30 in steps of 0.01</t>
        </is>
      </c>
      <c r="N6914" s="18" t="inlineStr">
        <is>
          <t>contents|small|distance_to_river_km</t>
        </is>
      </c>
    </row>
    <row r="6915">
      <c r="B6915" s="18" t="inlineStr">
        <is>
          <t>contents|small|distance_to_river_km|21.32</t>
        </is>
      </c>
      <c r="C6915" s="18" t="inlineStr">
        <is>
          <t>contents</t>
        </is>
      </c>
      <c r="D6915" s="18" t="inlineStr">
        <is>
          <t>small</t>
        </is>
      </c>
      <c r="E6915" s="18" t="inlineStr">
        <is>
          <t>distance_to_river_km</t>
        </is>
      </c>
      <c r="F6915" s="18" t="inlineStr">
        <is>
          <t>spline value</t>
        </is>
      </c>
      <c r="G6915" s="18" t="n"/>
      <c r="H6915" s="33" t="n">
        <v>21.32</v>
      </c>
      <c r="I6915" s="33" t="n"/>
      <c r="J6915" s="33" t="n"/>
      <c r="K6915" s="34" t="n">
        <v>-0.4176849798176774</v>
      </c>
      <c r="L6915" s="35">
        <f>IF(ISNUMBER(K6915),EXP(K6915),"")</f>
        <v/>
      </c>
      <c r="M6915" s="18" t="inlineStr">
        <is>
          <t>every value from 0.01 to 30 in steps of 0.01</t>
        </is>
      </c>
      <c r="N6915" s="18" t="inlineStr">
        <is>
          <t>contents|small|distance_to_river_km</t>
        </is>
      </c>
    </row>
    <row r="6916">
      <c r="B6916" s="18" t="inlineStr">
        <is>
          <t>contents|small|distance_to_river_km|21.33</t>
        </is>
      </c>
      <c r="C6916" s="18" t="inlineStr">
        <is>
          <t>contents</t>
        </is>
      </c>
      <c r="D6916" s="18" t="inlineStr">
        <is>
          <t>small</t>
        </is>
      </c>
      <c r="E6916" s="18" t="inlineStr">
        <is>
          <t>distance_to_river_km</t>
        </is>
      </c>
      <c r="F6916" s="18" t="inlineStr">
        <is>
          <t>spline value</t>
        </is>
      </c>
      <c r="G6916" s="18" t="n"/>
      <c r="H6916" s="33" t="n">
        <v>21.33</v>
      </c>
      <c r="I6916" s="33" t="n"/>
      <c r="J6916" s="33" t="n"/>
      <c r="K6916" s="34" t="n">
        <v>-0.4179659430347191</v>
      </c>
      <c r="L6916" s="35">
        <f>IF(ISNUMBER(K6916),EXP(K6916),"")</f>
        <v/>
      </c>
      <c r="M6916" s="18" t="inlineStr">
        <is>
          <t>every value from 0.01 to 30 in steps of 0.01</t>
        </is>
      </c>
      <c r="N6916" s="18" t="inlineStr">
        <is>
          <t>contents|small|distance_to_river_km</t>
        </is>
      </c>
    </row>
    <row r="6917">
      <c r="B6917" s="18" t="inlineStr">
        <is>
          <t>contents|small|distance_to_river_km|21.34</t>
        </is>
      </c>
      <c r="C6917" s="18" t="inlineStr">
        <is>
          <t>contents</t>
        </is>
      </c>
      <c r="D6917" s="18" t="inlineStr">
        <is>
          <t>small</t>
        </is>
      </c>
      <c r="E6917" s="18" t="inlineStr">
        <is>
          <t>distance_to_river_km</t>
        </is>
      </c>
      <c r="F6917" s="18" t="inlineStr">
        <is>
          <t>spline value</t>
        </is>
      </c>
      <c r="G6917" s="18" t="n"/>
      <c r="H6917" s="33" t="n">
        <v>21.34</v>
      </c>
      <c r="I6917" s="33" t="n"/>
      <c r="J6917" s="33" t="n"/>
      <c r="K6917" s="34" t="n">
        <v>-0.4182467965529283</v>
      </c>
      <c r="L6917" s="35">
        <f>IF(ISNUMBER(K6917),EXP(K6917),"")</f>
        <v/>
      </c>
      <c r="M6917" s="18" t="inlineStr">
        <is>
          <t>every value from 0.01 to 30 in steps of 0.01</t>
        </is>
      </c>
      <c r="N6917" s="18" t="inlineStr">
        <is>
          <t>contents|small|distance_to_river_km</t>
        </is>
      </c>
    </row>
    <row r="6918">
      <c r="B6918" s="18" t="inlineStr">
        <is>
          <t>contents|small|distance_to_river_km|21.35</t>
        </is>
      </c>
      <c r="C6918" s="18" t="inlineStr">
        <is>
          <t>contents</t>
        </is>
      </c>
      <c r="D6918" s="18" t="inlineStr">
        <is>
          <t>small</t>
        </is>
      </c>
      <c r="E6918" s="18" t="inlineStr">
        <is>
          <t>distance_to_river_km</t>
        </is>
      </c>
      <c r="F6918" s="18" t="inlineStr">
        <is>
          <t>spline value</t>
        </is>
      </c>
      <c r="G6918" s="18" t="n"/>
      <c r="H6918" s="33" t="n">
        <v>21.35</v>
      </c>
      <c r="I6918" s="33" t="n"/>
      <c r="J6918" s="33" t="n"/>
      <c r="K6918" s="34" t="n">
        <v>-0.41852754009753</v>
      </c>
      <c r="L6918" s="35">
        <f>IF(ISNUMBER(K6918),EXP(K6918),"")</f>
        <v/>
      </c>
      <c r="M6918" s="18" t="inlineStr">
        <is>
          <t>every value from 0.01 to 30 in steps of 0.01</t>
        </is>
      </c>
      <c r="N6918" s="18" t="inlineStr">
        <is>
          <t>contents|small|distance_to_river_km</t>
        </is>
      </c>
    </row>
    <row r="6919">
      <c r="B6919" s="18" t="inlineStr">
        <is>
          <t>contents|small|distance_to_river_km|21.36</t>
        </is>
      </c>
      <c r="C6919" s="18" t="inlineStr">
        <is>
          <t>contents</t>
        </is>
      </c>
      <c r="D6919" s="18" t="inlineStr">
        <is>
          <t>small</t>
        </is>
      </c>
      <c r="E6919" s="18" t="inlineStr">
        <is>
          <t>distance_to_river_km</t>
        </is>
      </c>
      <c r="F6919" s="18" t="inlineStr">
        <is>
          <t>spline value</t>
        </is>
      </c>
      <c r="G6919" s="18" t="n"/>
      <c r="H6919" s="33" t="n">
        <v>21.36</v>
      </c>
      <c r="I6919" s="33" t="n"/>
      <c r="J6919" s="33" t="n"/>
      <c r="K6919" s="34" t="n">
        <v>-0.4188081733937484</v>
      </c>
      <c r="L6919" s="35">
        <f>IF(ISNUMBER(K6919),EXP(K6919),"")</f>
        <v/>
      </c>
      <c r="M6919" s="18" t="inlineStr">
        <is>
          <t>every value from 0.01 to 30 in steps of 0.01</t>
        </is>
      </c>
      <c r="N6919" s="18" t="inlineStr">
        <is>
          <t>contents|small|distance_to_river_km</t>
        </is>
      </c>
    </row>
    <row r="6920">
      <c r="B6920" s="18" t="inlineStr">
        <is>
          <t>contents|small|distance_to_river_km|21.37</t>
        </is>
      </c>
      <c r="C6920" s="18" t="inlineStr">
        <is>
          <t>contents</t>
        </is>
      </c>
      <c r="D6920" s="18" t="inlineStr">
        <is>
          <t>small</t>
        </is>
      </c>
      <c r="E6920" s="18" t="inlineStr">
        <is>
          <t>distance_to_river_km</t>
        </is>
      </c>
      <c r="F6920" s="18" t="inlineStr">
        <is>
          <t>spline value</t>
        </is>
      </c>
      <c r="G6920" s="18" t="n"/>
      <c r="H6920" s="33" t="n">
        <v>21.37</v>
      </c>
      <c r="I6920" s="33" t="n"/>
      <c r="J6920" s="33" t="n"/>
      <c r="K6920" s="34" t="n">
        <v>-0.4190886961668089</v>
      </c>
      <c r="L6920" s="35">
        <f>IF(ISNUMBER(K6920),EXP(K6920),"")</f>
        <v/>
      </c>
      <c r="M6920" s="18" t="inlineStr">
        <is>
          <t>every value from 0.01 to 30 in steps of 0.01</t>
        </is>
      </c>
      <c r="N6920" s="18" t="inlineStr">
        <is>
          <t>contents|small|distance_to_river_km</t>
        </is>
      </c>
    </row>
    <row r="6921">
      <c r="B6921" s="18" t="inlineStr">
        <is>
          <t>contents|small|distance_to_river_km|21.38</t>
        </is>
      </c>
      <c r="C6921" s="18" t="inlineStr">
        <is>
          <t>contents</t>
        </is>
      </c>
      <c r="D6921" s="18" t="inlineStr">
        <is>
          <t>small</t>
        </is>
      </c>
      <c r="E6921" s="18" t="inlineStr">
        <is>
          <t>distance_to_river_km</t>
        </is>
      </c>
      <c r="F6921" s="18" t="inlineStr">
        <is>
          <t>spline value</t>
        </is>
      </c>
      <c r="G6921" s="18" t="n"/>
      <c r="H6921" s="33" t="n">
        <v>21.38</v>
      </c>
      <c r="I6921" s="33" t="n"/>
      <c r="J6921" s="33" t="n"/>
      <c r="K6921" s="34" t="n">
        <v>-0.4193691081419358</v>
      </c>
      <c r="L6921" s="35">
        <f>IF(ISNUMBER(K6921),EXP(K6921),"")</f>
        <v/>
      </c>
      <c r="M6921" s="18" t="inlineStr">
        <is>
          <t>every value from 0.01 to 30 in steps of 0.01</t>
        </is>
      </c>
      <c r="N6921" s="18" t="inlineStr">
        <is>
          <t>contents|small|distance_to_river_km</t>
        </is>
      </c>
    </row>
    <row r="6922">
      <c r="B6922" s="18" t="inlineStr">
        <is>
          <t>contents|small|distance_to_river_km|21.39</t>
        </is>
      </c>
      <c r="C6922" s="18" t="inlineStr">
        <is>
          <t>contents</t>
        </is>
      </c>
      <c r="D6922" s="18" t="inlineStr">
        <is>
          <t>small</t>
        </is>
      </c>
      <c r="E6922" s="18" t="inlineStr">
        <is>
          <t>distance_to_river_km</t>
        </is>
      </c>
      <c r="F6922" s="18" t="inlineStr">
        <is>
          <t>spline value</t>
        </is>
      </c>
      <c r="G6922" s="18" t="n"/>
      <c r="H6922" s="33" t="n">
        <v>21.39</v>
      </c>
      <c r="I6922" s="33" t="n"/>
      <c r="J6922" s="33" t="n"/>
      <c r="K6922" s="34" t="n">
        <v>-0.419649409044354</v>
      </c>
      <c r="L6922" s="35">
        <f>IF(ISNUMBER(K6922),EXP(K6922),"")</f>
        <v/>
      </c>
      <c r="M6922" s="18" t="inlineStr">
        <is>
          <t>every value from 0.01 to 30 in steps of 0.01</t>
        </is>
      </c>
      <c r="N6922" s="18" t="inlineStr">
        <is>
          <t>contents|small|distance_to_river_km</t>
        </is>
      </c>
    </row>
    <row r="6923">
      <c r="B6923" s="18" t="inlineStr">
        <is>
          <t>contents|small|distance_to_river_km|21.40</t>
        </is>
      </c>
      <c r="C6923" s="18" t="inlineStr">
        <is>
          <t>contents</t>
        </is>
      </c>
      <c r="D6923" s="18" t="inlineStr">
        <is>
          <t>small</t>
        </is>
      </c>
      <c r="E6923" s="18" t="inlineStr">
        <is>
          <t>distance_to_river_km</t>
        </is>
      </c>
      <c r="F6923" s="18" t="inlineStr">
        <is>
          <t>spline value</t>
        </is>
      </c>
      <c r="G6923" s="18" t="n"/>
      <c r="H6923" s="33" t="n">
        <v>21.4</v>
      </c>
      <c r="I6923" s="33" t="n"/>
      <c r="J6923" s="33" t="n"/>
      <c r="K6923" s="34" t="n">
        <v>-0.4199295985992882</v>
      </c>
      <c r="L6923" s="35">
        <f>IF(ISNUMBER(K6923),EXP(K6923),"")</f>
        <v/>
      </c>
      <c r="M6923" s="18" t="inlineStr">
        <is>
          <t>every value from 0.01 to 30 in steps of 0.01</t>
        </is>
      </c>
      <c r="N6923" s="18" t="inlineStr">
        <is>
          <t>contents|small|distance_to_river_km</t>
        </is>
      </c>
    </row>
    <row r="6924">
      <c r="B6924" s="18" t="inlineStr">
        <is>
          <t>contents|small|distance_to_river_km|21.41</t>
        </is>
      </c>
      <c r="C6924" s="18" t="inlineStr">
        <is>
          <t>contents</t>
        </is>
      </c>
      <c r="D6924" s="18" t="inlineStr">
        <is>
          <t>small</t>
        </is>
      </c>
      <c r="E6924" s="18" t="inlineStr">
        <is>
          <t>distance_to_river_km</t>
        </is>
      </c>
      <c r="F6924" s="18" t="inlineStr">
        <is>
          <t>spline value</t>
        </is>
      </c>
      <c r="G6924" s="18" t="n"/>
      <c r="H6924" s="33" t="n">
        <v>21.41</v>
      </c>
      <c r="I6924" s="33" t="n"/>
      <c r="J6924" s="33" t="n"/>
      <c r="K6924" s="34" t="n">
        <v>-0.4202096765319631</v>
      </c>
      <c r="L6924" s="35">
        <f>IF(ISNUMBER(K6924),EXP(K6924),"")</f>
        <v/>
      </c>
      <c r="M6924" s="18" t="inlineStr">
        <is>
          <t>every value from 0.01 to 30 in steps of 0.01</t>
        </is>
      </c>
      <c r="N6924" s="18" t="inlineStr">
        <is>
          <t>contents|small|distance_to_river_km</t>
        </is>
      </c>
    </row>
    <row r="6925">
      <c r="B6925" s="18" t="inlineStr">
        <is>
          <t>contents|small|distance_to_river_km|21.42</t>
        </is>
      </c>
      <c r="C6925" s="18" t="inlineStr">
        <is>
          <t>contents</t>
        </is>
      </c>
      <c r="D6925" s="18" t="inlineStr">
        <is>
          <t>small</t>
        </is>
      </c>
      <c r="E6925" s="18" t="inlineStr">
        <is>
          <t>distance_to_river_km</t>
        </is>
      </c>
      <c r="F6925" s="18" t="inlineStr">
        <is>
          <t>spline value</t>
        </is>
      </c>
      <c r="G6925" s="18" t="n"/>
      <c r="H6925" s="33" t="n">
        <v>21.42</v>
      </c>
      <c r="I6925" s="33" t="n"/>
      <c r="J6925" s="33" t="n"/>
      <c r="K6925" s="34" t="n">
        <v>-0.4204896425676036</v>
      </c>
      <c r="L6925" s="35">
        <f>IF(ISNUMBER(K6925),EXP(K6925),"")</f>
        <v/>
      </c>
      <c r="M6925" s="18" t="inlineStr">
        <is>
          <t>every value from 0.01 to 30 in steps of 0.01</t>
        </is>
      </c>
      <c r="N6925" s="18" t="inlineStr">
        <is>
          <t>contents|small|distance_to_river_km</t>
        </is>
      </c>
    </row>
    <row r="6926">
      <c r="B6926" s="18" t="inlineStr">
        <is>
          <t>contents|small|distance_to_river_km|21.43</t>
        </is>
      </c>
      <c r="C6926" s="18" t="inlineStr">
        <is>
          <t>contents</t>
        </is>
      </c>
      <c r="D6926" s="18" t="inlineStr">
        <is>
          <t>small</t>
        </is>
      </c>
      <c r="E6926" s="18" t="inlineStr">
        <is>
          <t>distance_to_river_km</t>
        </is>
      </c>
      <c r="F6926" s="18" t="inlineStr">
        <is>
          <t>spline value</t>
        </is>
      </c>
      <c r="G6926" s="18" t="n"/>
      <c r="H6926" s="33" t="n">
        <v>21.43</v>
      </c>
      <c r="I6926" s="33" t="n"/>
      <c r="J6926" s="33" t="n"/>
      <c r="K6926" s="34" t="n">
        <v>-0.420769496431434</v>
      </c>
      <c r="L6926" s="35">
        <f>IF(ISNUMBER(K6926),EXP(K6926),"")</f>
        <v/>
      </c>
      <c r="M6926" s="18" t="inlineStr">
        <is>
          <t>every value from 0.01 to 30 in steps of 0.01</t>
        </is>
      </c>
      <c r="N6926" s="18" t="inlineStr">
        <is>
          <t>contents|small|distance_to_river_km</t>
        </is>
      </c>
    </row>
    <row r="6927">
      <c r="B6927" s="18" t="inlineStr">
        <is>
          <t>contents|small|distance_to_river_km|21.44</t>
        </is>
      </c>
      <c r="C6927" s="18" t="inlineStr">
        <is>
          <t>contents</t>
        </is>
      </c>
      <c r="D6927" s="18" t="inlineStr">
        <is>
          <t>small</t>
        </is>
      </c>
      <c r="E6927" s="18" t="inlineStr">
        <is>
          <t>distance_to_river_km</t>
        </is>
      </c>
      <c r="F6927" s="18" t="inlineStr">
        <is>
          <t>spline value</t>
        </is>
      </c>
      <c r="G6927" s="18" t="n"/>
      <c r="H6927" s="33" t="n">
        <v>21.44</v>
      </c>
      <c r="I6927" s="33" t="n"/>
      <c r="J6927" s="33" t="n"/>
      <c r="K6927" s="34" t="n">
        <v>-0.4210492378486795</v>
      </c>
      <c r="L6927" s="35">
        <f>IF(ISNUMBER(K6927),EXP(K6927),"")</f>
        <v/>
      </c>
      <c r="M6927" s="18" t="inlineStr">
        <is>
          <t>every value from 0.01 to 30 in steps of 0.01</t>
        </is>
      </c>
      <c r="N6927" s="18" t="inlineStr">
        <is>
          <t>contents|small|distance_to_river_km</t>
        </is>
      </c>
    </row>
    <row r="6928">
      <c r="B6928" s="18" t="inlineStr">
        <is>
          <t>contents|small|distance_to_river_km|21.45</t>
        </is>
      </c>
      <c r="C6928" s="18" t="inlineStr">
        <is>
          <t>contents</t>
        </is>
      </c>
      <c r="D6928" s="18" t="inlineStr">
        <is>
          <t>small</t>
        </is>
      </c>
      <c r="E6928" s="18" t="inlineStr">
        <is>
          <t>distance_to_river_km</t>
        </is>
      </c>
      <c r="F6928" s="18" t="inlineStr">
        <is>
          <t>spline value</t>
        </is>
      </c>
      <c r="G6928" s="18" t="n"/>
      <c r="H6928" s="33" t="n">
        <v>21.45</v>
      </c>
      <c r="I6928" s="33" t="n"/>
      <c r="J6928" s="33" t="n"/>
      <c r="K6928" s="34" t="n">
        <v>-0.4213288665445646</v>
      </c>
      <c r="L6928" s="35">
        <f>IF(ISNUMBER(K6928),EXP(K6928),"")</f>
        <v/>
      </c>
      <c r="M6928" s="18" t="inlineStr">
        <is>
          <t>every value from 0.01 to 30 in steps of 0.01</t>
        </is>
      </c>
      <c r="N6928" s="18" t="inlineStr">
        <is>
          <t>contents|small|distance_to_river_km</t>
        </is>
      </c>
    </row>
    <row r="6929">
      <c r="B6929" s="18" t="inlineStr">
        <is>
          <t>contents|small|distance_to_river_km|21.46</t>
        </is>
      </c>
      <c r="C6929" s="18" t="inlineStr">
        <is>
          <t>contents</t>
        </is>
      </c>
      <c r="D6929" s="18" t="inlineStr">
        <is>
          <t>small</t>
        </is>
      </c>
      <c r="E6929" s="18" t="inlineStr">
        <is>
          <t>distance_to_river_km</t>
        </is>
      </c>
      <c r="F6929" s="18" t="inlineStr">
        <is>
          <t>spline value</t>
        </is>
      </c>
      <c r="G6929" s="18" t="n"/>
      <c r="H6929" s="33" t="n">
        <v>21.46</v>
      </c>
      <c r="I6929" s="33" t="n"/>
      <c r="J6929" s="33" t="n"/>
      <c r="K6929" s="34" t="n">
        <v>-0.4216083822443141</v>
      </c>
      <c r="L6929" s="35">
        <f>IF(ISNUMBER(K6929),EXP(K6929),"")</f>
        <v/>
      </c>
      <c r="M6929" s="18" t="inlineStr">
        <is>
          <t>every value from 0.01 to 30 in steps of 0.01</t>
        </is>
      </c>
      <c r="N6929" s="18" t="inlineStr">
        <is>
          <t>contents|small|distance_to_river_km</t>
        </is>
      </c>
    </row>
    <row r="6930">
      <c r="B6930" s="18" t="inlineStr">
        <is>
          <t>contents|small|distance_to_river_km|21.47</t>
        </is>
      </c>
      <c r="C6930" s="18" t="inlineStr">
        <is>
          <t>contents</t>
        </is>
      </c>
      <c r="D6930" s="18" t="inlineStr">
        <is>
          <t>small</t>
        </is>
      </c>
      <c r="E6930" s="18" t="inlineStr">
        <is>
          <t>distance_to_river_km</t>
        </is>
      </c>
      <c r="F6930" s="18" t="inlineStr">
        <is>
          <t>spline value</t>
        </is>
      </c>
      <c r="G6930" s="18" t="n"/>
      <c r="H6930" s="33" t="n">
        <v>21.47</v>
      </c>
      <c r="I6930" s="33" t="n"/>
      <c r="J6930" s="33" t="n"/>
      <c r="K6930" s="34" t="n">
        <v>-0.4218877846731526</v>
      </c>
      <c r="L6930" s="35">
        <f>IF(ISNUMBER(K6930),EXP(K6930),"")</f>
        <v/>
      </c>
      <c r="M6930" s="18" t="inlineStr">
        <is>
          <t>every value from 0.01 to 30 in steps of 0.01</t>
        </is>
      </c>
      <c r="N6930" s="18" t="inlineStr">
        <is>
          <t>contents|small|distance_to_river_km</t>
        </is>
      </c>
    </row>
    <row r="6931">
      <c r="B6931" s="18" t="inlineStr">
        <is>
          <t>contents|small|distance_to_river_km|21.48</t>
        </is>
      </c>
      <c r="C6931" s="18" t="inlineStr">
        <is>
          <t>contents</t>
        </is>
      </c>
      <c r="D6931" s="18" t="inlineStr">
        <is>
          <t>small</t>
        </is>
      </c>
      <c r="E6931" s="18" t="inlineStr">
        <is>
          <t>distance_to_river_km</t>
        </is>
      </c>
      <c r="F6931" s="18" t="inlineStr">
        <is>
          <t>spline value</t>
        </is>
      </c>
      <c r="G6931" s="18" t="n"/>
      <c r="H6931" s="33" t="n">
        <v>21.48</v>
      </c>
      <c r="I6931" s="33" t="n"/>
      <c r="J6931" s="33" t="n"/>
      <c r="K6931" s="34" t="n">
        <v>-0.4221670735563051</v>
      </c>
      <c r="L6931" s="35">
        <f>IF(ISNUMBER(K6931),EXP(K6931),"")</f>
        <v/>
      </c>
      <c r="M6931" s="18" t="inlineStr">
        <is>
          <t>every value from 0.01 to 30 in steps of 0.01</t>
        </is>
      </c>
      <c r="N6931" s="18" t="inlineStr">
        <is>
          <t>contents|small|distance_to_river_km</t>
        </is>
      </c>
    </row>
    <row r="6932">
      <c r="B6932" s="18" t="inlineStr">
        <is>
          <t>contents|small|distance_to_river_km|21.49</t>
        </is>
      </c>
      <c r="C6932" s="18" t="inlineStr">
        <is>
          <t>contents</t>
        </is>
      </c>
      <c r="D6932" s="18" t="inlineStr">
        <is>
          <t>small</t>
        </is>
      </c>
      <c r="E6932" s="18" t="inlineStr">
        <is>
          <t>distance_to_river_km</t>
        </is>
      </c>
      <c r="F6932" s="18" t="inlineStr">
        <is>
          <t>spline value</t>
        </is>
      </c>
      <c r="G6932" s="18" t="n"/>
      <c r="H6932" s="33" t="n">
        <v>21.49</v>
      </c>
      <c r="I6932" s="33" t="n"/>
      <c r="J6932" s="33" t="n"/>
      <c r="K6932" s="34" t="n">
        <v>-0.4224462486189961</v>
      </c>
      <c r="L6932" s="35">
        <f>IF(ISNUMBER(K6932),EXP(K6932),"")</f>
        <v/>
      </c>
      <c r="M6932" s="18" t="inlineStr">
        <is>
          <t>every value from 0.01 to 30 in steps of 0.01</t>
        </is>
      </c>
      <c r="N6932" s="18" t="inlineStr">
        <is>
          <t>contents|small|distance_to_river_km</t>
        </is>
      </c>
    </row>
    <row r="6933">
      <c r="B6933" s="18" t="inlineStr">
        <is>
          <t>contents|small|distance_to_river_km|21.50</t>
        </is>
      </c>
      <c r="C6933" s="18" t="inlineStr">
        <is>
          <t>contents</t>
        </is>
      </c>
      <c r="D6933" s="18" t="inlineStr">
        <is>
          <t>small</t>
        </is>
      </c>
      <c r="E6933" s="18" t="inlineStr">
        <is>
          <t>distance_to_river_km</t>
        </is>
      </c>
      <c r="F6933" s="18" t="inlineStr">
        <is>
          <t>spline value</t>
        </is>
      </c>
      <c r="G6933" s="18" t="n"/>
      <c r="H6933" s="33" t="n">
        <v>21.5</v>
      </c>
      <c r="I6933" s="33" t="n"/>
      <c r="J6933" s="33" t="n"/>
      <c r="K6933" s="34" t="n">
        <v>-0.4227253095864505</v>
      </c>
      <c r="L6933" s="35">
        <f>IF(ISNUMBER(K6933),EXP(K6933),"")</f>
        <v/>
      </c>
      <c r="M6933" s="18" t="inlineStr">
        <is>
          <t>every value from 0.01 to 30 in steps of 0.01</t>
        </is>
      </c>
      <c r="N6933" s="18" t="inlineStr">
        <is>
          <t>contents|small|distance_to_river_km</t>
        </is>
      </c>
    </row>
    <row r="6934">
      <c r="B6934" s="18" t="inlineStr">
        <is>
          <t>contents|small|distance_to_river_km|21.51</t>
        </is>
      </c>
      <c r="C6934" s="18" t="inlineStr">
        <is>
          <t>contents</t>
        </is>
      </c>
      <c r="D6934" s="18" t="inlineStr">
        <is>
          <t>small</t>
        </is>
      </c>
      <c r="E6934" s="18" t="inlineStr">
        <is>
          <t>distance_to_river_km</t>
        </is>
      </c>
      <c r="F6934" s="18" t="inlineStr">
        <is>
          <t>spline value</t>
        </is>
      </c>
      <c r="G6934" s="18" t="n"/>
      <c r="H6934" s="33" t="n">
        <v>21.51</v>
      </c>
      <c r="I6934" s="33" t="n"/>
      <c r="J6934" s="33" t="n"/>
      <c r="K6934" s="34" t="n">
        <v>-0.4230042561838929</v>
      </c>
      <c r="L6934" s="35">
        <f>IF(ISNUMBER(K6934),EXP(K6934),"")</f>
        <v/>
      </c>
      <c r="M6934" s="18" t="inlineStr">
        <is>
          <t>every value from 0.01 to 30 in steps of 0.01</t>
        </is>
      </c>
      <c r="N6934" s="18" t="inlineStr">
        <is>
          <t>contents|small|distance_to_river_km</t>
        </is>
      </c>
    </row>
    <row r="6935">
      <c r="B6935" s="18" t="inlineStr">
        <is>
          <t>contents|small|distance_to_river_km|21.52</t>
        </is>
      </c>
      <c r="C6935" s="18" t="inlineStr">
        <is>
          <t>contents</t>
        </is>
      </c>
      <c r="D6935" s="18" t="inlineStr">
        <is>
          <t>small</t>
        </is>
      </c>
      <c r="E6935" s="18" t="inlineStr">
        <is>
          <t>distance_to_river_km</t>
        </is>
      </c>
      <c r="F6935" s="18" t="inlineStr">
        <is>
          <t>spline value</t>
        </is>
      </c>
      <c r="G6935" s="18" t="n"/>
      <c r="H6935" s="33" t="n">
        <v>21.52</v>
      </c>
      <c r="I6935" s="33" t="n"/>
      <c r="J6935" s="33" t="n"/>
      <c r="K6935" s="34" t="n">
        <v>-0.4232830881365479</v>
      </c>
      <c r="L6935" s="35">
        <f>IF(ISNUMBER(K6935),EXP(K6935),"")</f>
        <v/>
      </c>
      <c r="M6935" s="18" t="inlineStr">
        <is>
          <t>every value from 0.01 to 30 in steps of 0.01</t>
        </is>
      </c>
      <c r="N6935" s="18" t="inlineStr">
        <is>
          <t>contents|small|distance_to_river_km</t>
        </is>
      </c>
    </row>
    <row r="6936">
      <c r="B6936" s="18" t="inlineStr">
        <is>
          <t>contents|small|distance_to_river_km|21.53</t>
        </is>
      </c>
      <c r="C6936" s="18" t="inlineStr">
        <is>
          <t>contents</t>
        </is>
      </c>
      <c r="D6936" s="18" t="inlineStr">
        <is>
          <t>small</t>
        </is>
      </c>
      <c r="E6936" s="18" t="inlineStr">
        <is>
          <t>distance_to_river_km</t>
        </is>
      </c>
      <c r="F6936" s="18" t="inlineStr">
        <is>
          <t>spline value</t>
        </is>
      </c>
      <c r="G6936" s="18" t="n"/>
      <c r="H6936" s="33" t="n">
        <v>21.53</v>
      </c>
      <c r="I6936" s="33" t="n"/>
      <c r="J6936" s="33" t="n"/>
      <c r="K6936" s="34" t="n">
        <v>-0.4235618051696406</v>
      </c>
      <c r="L6936" s="35">
        <f>IF(ISNUMBER(K6936),EXP(K6936),"")</f>
        <v/>
      </c>
      <c r="M6936" s="18" t="inlineStr">
        <is>
          <t>every value from 0.01 to 30 in steps of 0.01</t>
        </is>
      </c>
      <c r="N6936" s="18" t="inlineStr">
        <is>
          <t>contents|small|distance_to_river_km</t>
        </is>
      </c>
    </row>
    <row r="6937">
      <c r="B6937" s="18" t="inlineStr">
        <is>
          <t>contents|small|distance_to_river_km|21.54</t>
        </is>
      </c>
      <c r="C6937" s="18" t="inlineStr">
        <is>
          <t>contents</t>
        </is>
      </c>
      <c r="D6937" s="18" t="inlineStr">
        <is>
          <t>small</t>
        </is>
      </c>
      <c r="E6937" s="18" t="inlineStr">
        <is>
          <t>distance_to_river_km</t>
        </is>
      </c>
      <c r="F6937" s="18" t="inlineStr">
        <is>
          <t>spline value</t>
        </is>
      </c>
      <c r="G6937" s="18" t="n"/>
      <c r="H6937" s="33" t="n">
        <v>21.54</v>
      </c>
      <c r="I6937" s="33" t="n"/>
      <c r="J6937" s="33" t="n"/>
      <c r="K6937" s="34" t="n">
        <v>-0.4238404070083953</v>
      </c>
      <c r="L6937" s="35">
        <f>IF(ISNUMBER(K6937),EXP(K6937),"")</f>
        <v/>
      </c>
      <c r="M6937" s="18" t="inlineStr">
        <is>
          <t>every value from 0.01 to 30 in steps of 0.01</t>
        </is>
      </c>
      <c r="N6937" s="18" t="inlineStr">
        <is>
          <t>contents|small|distance_to_river_km</t>
        </is>
      </c>
    </row>
    <row r="6938">
      <c r="B6938" s="18" t="inlineStr">
        <is>
          <t>contents|small|distance_to_river_km|21.55</t>
        </is>
      </c>
      <c r="C6938" s="18" t="inlineStr">
        <is>
          <t>contents</t>
        </is>
      </c>
      <c r="D6938" s="18" t="inlineStr">
        <is>
          <t>small</t>
        </is>
      </c>
      <c r="E6938" s="18" t="inlineStr">
        <is>
          <t>distance_to_river_km</t>
        </is>
      </c>
      <c r="F6938" s="18" t="inlineStr">
        <is>
          <t>spline value</t>
        </is>
      </c>
      <c r="G6938" s="18" t="n"/>
      <c r="H6938" s="33" t="n">
        <v>21.55</v>
      </c>
      <c r="I6938" s="33" t="n"/>
      <c r="J6938" s="33" t="n"/>
      <c r="K6938" s="34" t="n">
        <v>-0.4241188933780373</v>
      </c>
      <c r="L6938" s="35">
        <f>IF(ISNUMBER(K6938),EXP(K6938),"")</f>
        <v/>
      </c>
      <c r="M6938" s="18" t="inlineStr">
        <is>
          <t>every value from 0.01 to 30 in steps of 0.01</t>
        </is>
      </c>
      <c r="N6938" s="18" t="inlineStr">
        <is>
          <t>contents|small|distance_to_river_km</t>
        </is>
      </c>
    </row>
    <row r="6939">
      <c r="B6939" s="18" t="inlineStr">
        <is>
          <t>contents|small|distance_to_river_km|21.56</t>
        </is>
      </c>
      <c r="C6939" s="18" t="inlineStr">
        <is>
          <t>contents</t>
        </is>
      </c>
      <c r="D6939" s="18" t="inlineStr">
        <is>
          <t>small</t>
        </is>
      </c>
      <c r="E6939" s="18" t="inlineStr">
        <is>
          <t>distance_to_river_km</t>
        </is>
      </c>
      <c r="F6939" s="18" t="inlineStr">
        <is>
          <t>spline value</t>
        </is>
      </c>
      <c r="G6939" s="18" t="n"/>
      <c r="H6939" s="33" t="n">
        <v>21.56</v>
      </c>
      <c r="I6939" s="33" t="n"/>
      <c r="J6939" s="33" t="n"/>
      <c r="K6939" s="34" t="n">
        <v>-0.4243972640037908</v>
      </c>
      <c r="L6939" s="35">
        <f>IF(ISNUMBER(K6939),EXP(K6939),"")</f>
        <v/>
      </c>
      <c r="M6939" s="18" t="inlineStr">
        <is>
          <t>every value from 0.01 to 30 in steps of 0.01</t>
        </is>
      </c>
      <c r="N6939" s="18" t="inlineStr">
        <is>
          <t>contents|small|distance_to_river_km</t>
        </is>
      </c>
    </row>
    <row r="6940">
      <c r="B6940" s="18" t="inlineStr">
        <is>
          <t>contents|small|distance_to_river_km|21.57</t>
        </is>
      </c>
      <c r="C6940" s="18" t="inlineStr">
        <is>
          <t>contents</t>
        </is>
      </c>
      <c r="D6940" s="18" t="inlineStr">
        <is>
          <t>small</t>
        </is>
      </c>
      <c r="E6940" s="18" t="inlineStr">
        <is>
          <t>distance_to_river_km</t>
        </is>
      </c>
      <c r="F6940" s="18" t="inlineStr">
        <is>
          <t>spline value</t>
        </is>
      </c>
      <c r="G6940" s="18" t="n"/>
      <c r="H6940" s="33" t="n">
        <v>21.57</v>
      </c>
      <c r="I6940" s="33" t="n"/>
      <c r="J6940" s="33" t="n"/>
      <c r="K6940" s="34" t="n">
        <v>-0.4246755186108808</v>
      </c>
      <c r="L6940" s="35">
        <f>IF(ISNUMBER(K6940),EXP(K6940),"")</f>
        <v/>
      </c>
      <c r="M6940" s="18" t="inlineStr">
        <is>
          <t>every value from 0.01 to 30 in steps of 0.01</t>
        </is>
      </c>
      <c r="N6940" s="18" t="inlineStr">
        <is>
          <t>contents|small|distance_to_river_km</t>
        </is>
      </c>
    </row>
    <row r="6941">
      <c r="B6941" s="18" t="inlineStr">
        <is>
          <t>contents|small|distance_to_river_km|21.58</t>
        </is>
      </c>
      <c r="C6941" s="18" t="inlineStr">
        <is>
          <t>contents</t>
        </is>
      </c>
      <c r="D6941" s="18" t="inlineStr">
        <is>
          <t>small</t>
        </is>
      </c>
      <c r="E6941" s="18" t="inlineStr">
        <is>
          <t>distance_to_river_km</t>
        </is>
      </c>
      <c r="F6941" s="18" t="inlineStr">
        <is>
          <t>spline value</t>
        </is>
      </c>
      <c r="G6941" s="18" t="n"/>
      <c r="H6941" s="33" t="n">
        <v>21.58</v>
      </c>
      <c r="I6941" s="33" t="n"/>
      <c r="J6941" s="33" t="n"/>
      <c r="K6941" s="34" t="n">
        <v>-0.4249536569245318</v>
      </c>
      <c r="L6941" s="35">
        <f>IF(ISNUMBER(K6941),EXP(K6941),"")</f>
        <v/>
      </c>
      <c r="M6941" s="18" t="inlineStr">
        <is>
          <t>every value from 0.01 to 30 in steps of 0.01</t>
        </is>
      </c>
      <c r="N6941" s="18" t="inlineStr">
        <is>
          <t>contents|small|distance_to_river_km</t>
        </is>
      </c>
    </row>
    <row r="6942">
      <c r="B6942" s="18" t="inlineStr">
        <is>
          <t>contents|small|distance_to_river_km|21.59</t>
        </is>
      </c>
      <c r="C6942" s="18" t="inlineStr">
        <is>
          <t>contents</t>
        </is>
      </c>
      <c r="D6942" s="18" t="inlineStr">
        <is>
          <t>small</t>
        </is>
      </c>
      <c r="E6942" s="18" t="inlineStr">
        <is>
          <t>distance_to_river_km</t>
        </is>
      </c>
      <c r="F6942" s="18" t="inlineStr">
        <is>
          <t>spline value</t>
        </is>
      </c>
      <c r="G6942" s="18" t="n"/>
      <c r="H6942" s="33" t="n">
        <v>21.59</v>
      </c>
      <c r="I6942" s="33" t="n"/>
      <c r="J6942" s="33" t="n"/>
      <c r="K6942" s="34" t="n">
        <v>-0.4252316786699689</v>
      </c>
      <c r="L6942" s="35">
        <f>IF(ISNUMBER(K6942),EXP(K6942),"")</f>
        <v/>
      </c>
      <c r="M6942" s="18" t="inlineStr">
        <is>
          <t>every value from 0.01 to 30 in steps of 0.01</t>
        </is>
      </c>
      <c r="N6942" s="18" t="inlineStr">
        <is>
          <t>contents|small|distance_to_river_km</t>
        </is>
      </c>
    </row>
    <row r="6943">
      <c r="B6943" s="18" t="inlineStr">
        <is>
          <t>contents|small|distance_to_river_km|21.60</t>
        </is>
      </c>
      <c r="C6943" s="18" t="inlineStr">
        <is>
          <t>contents</t>
        </is>
      </c>
      <c r="D6943" s="18" t="inlineStr">
        <is>
          <t>small</t>
        </is>
      </c>
      <c r="E6943" s="18" t="inlineStr">
        <is>
          <t>distance_to_river_km</t>
        </is>
      </c>
      <c r="F6943" s="18" t="inlineStr">
        <is>
          <t>spline value</t>
        </is>
      </c>
      <c r="G6943" s="18" t="n"/>
      <c r="H6943" s="33" t="n">
        <v>21.6</v>
      </c>
      <c r="I6943" s="33" t="n"/>
      <c r="J6943" s="33" t="n"/>
      <c r="K6943" s="34" t="n">
        <v>-0.4255095835724166</v>
      </c>
      <c r="L6943" s="35">
        <f>IF(ISNUMBER(K6943),EXP(K6943),"")</f>
        <v/>
      </c>
      <c r="M6943" s="18" t="inlineStr">
        <is>
          <t>every value from 0.01 to 30 in steps of 0.01</t>
        </is>
      </c>
      <c r="N6943" s="18" t="inlineStr">
        <is>
          <t>contents|small|distance_to_river_km</t>
        </is>
      </c>
    </row>
    <row r="6944">
      <c r="B6944" s="18" t="inlineStr">
        <is>
          <t>contents|small|distance_to_river_km|21.61</t>
        </is>
      </c>
      <c r="C6944" s="18" t="inlineStr">
        <is>
          <t>contents</t>
        </is>
      </c>
      <c r="D6944" s="18" t="inlineStr">
        <is>
          <t>small</t>
        </is>
      </c>
      <c r="E6944" s="18" t="inlineStr">
        <is>
          <t>distance_to_river_km</t>
        </is>
      </c>
      <c r="F6944" s="18" t="inlineStr">
        <is>
          <t>spline value</t>
        </is>
      </c>
      <c r="G6944" s="18" t="n"/>
      <c r="H6944" s="33" t="n">
        <v>21.61</v>
      </c>
      <c r="I6944" s="33" t="n"/>
      <c r="J6944" s="33" t="n"/>
      <c r="K6944" s="34" t="n">
        <v>-0.4257873713570995</v>
      </c>
      <c r="L6944" s="35">
        <f>IF(ISNUMBER(K6944),EXP(K6944),"")</f>
        <v/>
      </c>
      <c r="M6944" s="18" t="inlineStr">
        <is>
          <t>every value from 0.01 to 30 in steps of 0.01</t>
        </is>
      </c>
      <c r="N6944" s="18" t="inlineStr">
        <is>
          <t>contents|small|distance_to_river_km</t>
        </is>
      </c>
    </row>
    <row r="6945">
      <c r="B6945" s="18" t="inlineStr">
        <is>
          <t>contents|small|distance_to_river_km|21.62</t>
        </is>
      </c>
      <c r="C6945" s="18" t="inlineStr">
        <is>
          <t>contents</t>
        </is>
      </c>
      <c r="D6945" s="18" t="inlineStr">
        <is>
          <t>small</t>
        </is>
      </c>
      <c r="E6945" s="18" t="inlineStr">
        <is>
          <t>distance_to_river_km</t>
        </is>
      </c>
      <c r="F6945" s="18" t="inlineStr">
        <is>
          <t>spline value</t>
        </is>
      </c>
      <c r="G6945" s="18" t="n"/>
      <c r="H6945" s="33" t="n">
        <v>21.62</v>
      </c>
      <c r="I6945" s="33" t="n"/>
      <c r="J6945" s="33" t="n"/>
      <c r="K6945" s="34" t="n">
        <v>-0.4260650417492426</v>
      </c>
      <c r="L6945" s="35">
        <f>IF(ISNUMBER(K6945),EXP(K6945),"")</f>
        <v/>
      </c>
      <c r="M6945" s="18" t="inlineStr">
        <is>
          <t>every value from 0.01 to 30 in steps of 0.01</t>
        </is>
      </c>
      <c r="N6945" s="18" t="inlineStr">
        <is>
          <t>contents|small|distance_to_river_km</t>
        </is>
      </c>
    </row>
    <row r="6946">
      <c r="B6946" s="18" t="inlineStr">
        <is>
          <t>contents|small|distance_to_river_km|21.63</t>
        </is>
      </c>
      <c r="C6946" s="18" t="inlineStr">
        <is>
          <t>contents</t>
        </is>
      </c>
      <c r="D6946" s="18" t="inlineStr">
        <is>
          <t>small</t>
        </is>
      </c>
      <c r="E6946" s="18" t="inlineStr">
        <is>
          <t>distance_to_river_km</t>
        </is>
      </c>
      <c r="F6946" s="18" t="inlineStr">
        <is>
          <t>spline value</t>
        </is>
      </c>
      <c r="G6946" s="18" t="n"/>
      <c r="H6946" s="33" t="n">
        <v>21.63</v>
      </c>
      <c r="I6946" s="33" t="n"/>
      <c r="J6946" s="33" t="n"/>
      <c r="K6946" s="34" t="n">
        <v>-0.4263425944740705</v>
      </c>
      <c r="L6946" s="35">
        <f>IF(ISNUMBER(K6946),EXP(K6946),"")</f>
        <v/>
      </c>
      <c r="M6946" s="18" t="inlineStr">
        <is>
          <t>every value from 0.01 to 30 in steps of 0.01</t>
        </is>
      </c>
      <c r="N6946" s="18" t="inlineStr">
        <is>
          <t>contents|small|distance_to_river_km</t>
        </is>
      </c>
    </row>
    <row r="6947">
      <c r="B6947" s="18" t="inlineStr">
        <is>
          <t>contents|small|distance_to_river_km|21.64</t>
        </is>
      </c>
      <c r="C6947" s="18" t="inlineStr">
        <is>
          <t>contents</t>
        </is>
      </c>
      <c r="D6947" s="18" t="inlineStr">
        <is>
          <t>small</t>
        </is>
      </c>
      <c r="E6947" s="18" t="inlineStr">
        <is>
          <t>distance_to_river_km</t>
        </is>
      </c>
      <c r="F6947" s="18" t="inlineStr">
        <is>
          <t>spline value</t>
        </is>
      </c>
      <c r="G6947" s="18" t="n"/>
      <c r="H6947" s="33" t="n">
        <v>21.64</v>
      </c>
      <c r="I6947" s="33" t="n"/>
      <c r="J6947" s="33" t="n"/>
      <c r="K6947" s="34" t="n">
        <v>-0.426620029256808</v>
      </c>
      <c r="L6947" s="35">
        <f>IF(ISNUMBER(K6947),EXP(K6947),"")</f>
        <v/>
      </c>
      <c r="M6947" s="18" t="inlineStr">
        <is>
          <t>every value from 0.01 to 30 in steps of 0.01</t>
        </is>
      </c>
      <c r="N6947" s="18" t="inlineStr">
        <is>
          <t>contents|small|distance_to_river_km</t>
        </is>
      </c>
    </row>
    <row r="6948">
      <c r="B6948" s="18" t="inlineStr">
        <is>
          <t>contents|small|distance_to_river_km|21.65</t>
        </is>
      </c>
      <c r="C6948" s="18" t="inlineStr">
        <is>
          <t>contents</t>
        </is>
      </c>
      <c r="D6948" s="18" t="inlineStr">
        <is>
          <t>small</t>
        </is>
      </c>
      <c r="E6948" s="18" t="inlineStr">
        <is>
          <t>distance_to_river_km</t>
        </is>
      </c>
      <c r="F6948" s="18" t="inlineStr">
        <is>
          <t>spline value</t>
        </is>
      </c>
      <c r="G6948" s="18" t="n"/>
      <c r="H6948" s="33" t="n">
        <v>21.65</v>
      </c>
      <c r="I6948" s="33" t="n"/>
      <c r="J6948" s="33" t="n"/>
      <c r="K6948" s="34" t="n">
        <v>-0.4268973458226796</v>
      </c>
      <c r="L6948" s="35">
        <f>IF(ISNUMBER(K6948),EXP(K6948),"")</f>
        <v/>
      </c>
      <c r="M6948" s="18" t="inlineStr">
        <is>
          <t>every value from 0.01 to 30 in steps of 0.01</t>
        </is>
      </c>
      <c r="N6948" s="18" t="inlineStr">
        <is>
          <t>contents|small|distance_to_river_km</t>
        </is>
      </c>
    </row>
    <row r="6949">
      <c r="B6949" s="18" t="inlineStr">
        <is>
          <t>contents|small|distance_to_river_km|21.66</t>
        </is>
      </c>
      <c r="C6949" s="18" t="inlineStr">
        <is>
          <t>contents</t>
        </is>
      </c>
      <c r="D6949" s="18" t="inlineStr">
        <is>
          <t>small</t>
        </is>
      </c>
      <c r="E6949" s="18" t="inlineStr">
        <is>
          <t>distance_to_river_km</t>
        </is>
      </c>
      <c r="F6949" s="18" t="inlineStr">
        <is>
          <t>spline value</t>
        </is>
      </c>
      <c r="G6949" s="18" t="n"/>
      <c r="H6949" s="33" t="n">
        <v>21.66</v>
      </c>
      <c r="I6949" s="33" t="n"/>
      <c r="J6949" s="33" t="n"/>
      <c r="K6949" s="34" t="n">
        <v>-0.4271745438969105</v>
      </c>
      <c r="L6949" s="35">
        <f>IF(ISNUMBER(K6949),EXP(K6949),"")</f>
        <v/>
      </c>
      <c r="M6949" s="18" t="inlineStr">
        <is>
          <t>every value from 0.01 to 30 in steps of 0.01</t>
        </is>
      </c>
      <c r="N6949" s="18" t="inlineStr">
        <is>
          <t>contents|small|distance_to_river_km</t>
        </is>
      </c>
    </row>
    <row r="6950">
      <c r="B6950" s="18" t="inlineStr">
        <is>
          <t>contents|small|distance_to_river_km|21.67</t>
        </is>
      </c>
      <c r="C6950" s="18" t="inlineStr">
        <is>
          <t>contents</t>
        </is>
      </c>
      <c r="D6950" s="18" t="inlineStr">
        <is>
          <t>small</t>
        </is>
      </c>
      <c r="E6950" s="18" t="inlineStr">
        <is>
          <t>distance_to_river_km</t>
        </is>
      </c>
      <c r="F6950" s="18" t="inlineStr">
        <is>
          <t>spline value</t>
        </is>
      </c>
      <c r="G6950" s="18" t="n"/>
      <c r="H6950" s="33" t="n">
        <v>21.67</v>
      </c>
      <c r="I6950" s="33" t="n"/>
      <c r="J6950" s="33" t="n"/>
      <c r="K6950" s="34" t="n">
        <v>-0.427451623204725</v>
      </c>
      <c r="L6950" s="35">
        <f>IF(ISNUMBER(K6950),EXP(K6950),"")</f>
        <v/>
      </c>
      <c r="M6950" s="18" t="inlineStr">
        <is>
          <t>every value from 0.01 to 30 in steps of 0.01</t>
        </is>
      </c>
      <c r="N6950" s="18" t="inlineStr">
        <is>
          <t>contents|small|distance_to_river_km</t>
        </is>
      </c>
    </row>
    <row r="6951">
      <c r="B6951" s="18" t="inlineStr">
        <is>
          <t>contents|small|distance_to_river_km|21.68</t>
        </is>
      </c>
      <c r="C6951" s="18" t="inlineStr">
        <is>
          <t>contents</t>
        </is>
      </c>
      <c r="D6951" s="18" t="inlineStr">
        <is>
          <t>small</t>
        </is>
      </c>
      <c r="E6951" s="18" t="inlineStr">
        <is>
          <t>distance_to_river_km</t>
        </is>
      </c>
      <c r="F6951" s="18" t="inlineStr">
        <is>
          <t>spline value</t>
        </is>
      </c>
      <c r="G6951" s="18" t="n"/>
      <c r="H6951" s="33" t="n">
        <v>21.68</v>
      </c>
      <c r="I6951" s="33" t="n"/>
      <c r="J6951" s="33" t="n"/>
      <c r="K6951" s="34" t="n">
        <v>-0.4277285834713478</v>
      </c>
      <c r="L6951" s="35">
        <f>IF(ISNUMBER(K6951),EXP(K6951),"")</f>
        <v/>
      </c>
      <c r="M6951" s="18" t="inlineStr">
        <is>
          <t>every value from 0.01 to 30 in steps of 0.01</t>
        </is>
      </c>
      <c r="N6951" s="18" t="inlineStr">
        <is>
          <t>contents|small|distance_to_river_km</t>
        </is>
      </c>
    </row>
    <row r="6952">
      <c r="B6952" s="18" t="inlineStr">
        <is>
          <t>contents|small|distance_to_river_km|21.69</t>
        </is>
      </c>
      <c r="C6952" s="18" t="inlineStr">
        <is>
          <t>contents</t>
        </is>
      </c>
      <c r="D6952" s="18" t="inlineStr">
        <is>
          <t>small</t>
        </is>
      </c>
      <c r="E6952" s="18" t="inlineStr">
        <is>
          <t>distance_to_river_km</t>
        </is>
      </c>
      <c r="F6952" s="18" t="inlineStr">
        <is>
          <t>spline value</t>
        </is>
      </c>
      <c r="G6952" s="18" t="n"/>
      <c r="H6952" s="33" t="n">
        <v>21.69</v>
      </c>
      <c r="I6952" s="33" t="n"/>
      <c r="J6952" s="33" t="n"/>
      <c r="K6952" s="34" t="n">
        <v>-0.4280054244220041</v>
      </c>
      <c r="L6952" s="35">
        <f>IF(ISNUMBER(K6952),EXP(K6952),"")</f>
        <v/>
      </c>
      <c r="M6952" s="18" t="inlineStr">
        <is>
          <t>every value from 0.01 to 30 in steps of 0.01</t>
        </is>
      </c>
      <c r="N6952" s="18" t="inlineStr">
        <is>
          <t>contents|small|distance_to_river_km</t>
        </is>
      </c>
    </row>
    <row r="6953">
      <c r="B6953" s="18" t="inlineStr">
        <is>
          <t>contents|small|distance_to_river_km|21.70</t>
        </is>
      </c>
      <c r="C6953" s="18" t="inlineStr">
        <is>
          <t>contents</t>
        </is>
      </c>
      <c r="D6953" s="18" t="inlineStr">
        <is>
          <t>small</t>
        </is>
      </c>
      <c r="E6953" s="18" t="inlineStr">
        <is>
          <t>distance_to_river_km</t>
        </is>
      </c>
      <c r="F6953" s="18" t="inlineStr">
        <is>
          <t>spline value</t>
        </is>
      </c>
      <c r="G6953" s="18" t="n"/>
      <c r="H6953" s="33" t="n">
        <v>21.7</v>
      </c>
      <c r="I6953" s="33" t="n"/>
      <c r="J6953" s="33" t="n"/>
      <c r="K6953" s="34" t="n">
        <v>-0.4282821457819182</v>
      </c>
      <c r="L6953" s="35">
        <f>IF(ISNUMBER(K6953),EXP(K6953),"")</f>
        <v/>
      </c>
      <c r="M6953" s="18" t="inlineStr">
        <is>
          <t>every value from 0.01 to 30 in steps of 0.01</t>
        </is>
      </c>
      <c r="N6953" s="18" t="inlineStr">
        <is>
          <t>contents|small|distance_to_river_km</t>
        </is>
      </c>
    </row>
    <row r="6954">
      <c r="B6954" s="18" t="inlineStr">
        <is>
          <t>contents|small|distance_to_river_km|21.71</t>
        </is>
      </c>
      <c r="C6954" s="18" t="inlineStr">
        <is>
          <t>contents</t>
        </is>
      </c>
      <c r="D6954" s="18" t="inlineStr">
        <is>
          <t>small</t>
        </is>
      </c>
      <c r="E6954" s="18" t="inlineStr">
        <is>
          <t>distance_to_river_km</t>
        </is>
      </c>
      <c r="F6954" s="18" t="inlineStr">
        <is>
          <t>spline value</t>
        </is>
      </c>
      <c r="G6954" s="18" t="n"/>
      <c r="H6954" s="33" t="n">
        <v>21.71</v>
      </c>
      <c r="I6954" s="33" t="n"/>
      <c r="J6954" s="33" t="n"/>
      <c r="K6954" s="34" t="n">
        <v>-0.428558747276315</v>
      </c>
      <c r="L6954" s="35">
        <f>IF(ISNUMBER(K6954),EXP(K6954),"")</f>
        <v/>
      </c>
      <c r="M6954" s="18" t="inlineStr">
        <is>
          <t>every value from 0.01 to 30 in steps of 0.01</t>
        </is>
      </c>
      <c r="N6954" s="18" t="inlineStr">
        <is>
          <t>contents|small|distance_to_river_km</t>
        </is>
      </c>
    </row>
    <row r="6955">
      <c r="B6955" s="18" t="inlineStr">
        <is>
          <t>contents|small|distance_to_river_km|21.72</t>
        </is>
      </c>
      <c r="C6955" s="18" t="inlineStr">
        <is>
          <t>contents</t>
        </is>
      </c>
      <c r="D6955" s="18" t="inlineStr">
        <is>
          <t>small</t>
        </is>
      </c>
      <c r="E6955" s="18" t="inlineStr">
        <is>
          <t>distance_to_river_km</t>
        </is>
      </c>
      <c r="F6955" s="18" t="inlineStr">
        <is>
          <t>spline value</t>
        </is>
      </c>
      <c r="G6955" s="18" t="n"/>
      <c r="H6955" s="33" t="n">
        <v>21.72</v>
      </c>
      <c r="I6955" s="33" t="n"/>
      <c r="J6955" s="33" t="n"/>
      <c r="K6955" s="34" t="n">
        <v>-0.4288352286304192</v>
      </c>
      <c r="L6955" s="35">
        <f>IF(ISNUMBER(K6955),EXP(K6955),"")</f>
        <v/>
      </c>
      <c r="M6955" s="18" t="inlineStr">
        <is>
          <t>every value from 0.01 to 30 in steps of 0.01</t>
        </is>
      </c>
      <c r="N6955" s="18" t="inlineStr">
        <is>
          <t>contents|small|distance_to_river_km</t>
        </is>
      </c>
    </row>
    <row r="6956">
      <c r="B6956" s="18" t="inlineStr">
        <is>
          <t>contents|small|distance_to_river_km|21.73</t>
        </is>
      </c>
      <c r="C6956" s="18" t="inlineStr">
        <is>
          <t>contents</t>
        </is>
      </c>
      <c r="D6956" s="18" t="inlineStr">
        <is>
          <t>small</t>
        </is>
      </c>
      <c r="E6956" s="18" t="inlineStr">
        <is>
          <t>distance_to_river_km</t>
        </is>
      </c>
      <c r="F6956" s="18" t="inlineStr">
        <is>
          <t>spline value</t>
        </is>
      </c>
      <c r="G6956" s="18" t="n"/>
      <c r="H6956" s="33" t="n">
        <v>21.73</v>
      </c>
      <c r="I6956" s="33" t="n"/>
      <c r="J6956" s="33" t="n"/>
      <c r="K6956" s="34" t="n">
        <v>-0.4291115895694556</v>
      </c>
      <c r="L6956" s="35">
        <f>IF(ISNUMBER(K6956),EXP(K6956),"")</f>
        <v/>
      </c>
      <c r="M6956" s="18" t="inlineStr">
        <is>
          <t>every value from 0.01 to 30 in steps of 0.01</t>
        </is>
      </c>
      <c r="N6956" s="18" t="inlineStr">
        <is>
          <t>contents|small|distance_to_river_km</t>
        </is>
      </c>
    </row>
    <row r="6957">
      <c r="B6957" s="18" t="inlineStr">
        <is>
          <t>contents|small|distance_to_river_km|21.74</t>
        </is>
      </c>
      <c r="C6957" s="18" t="inlineStr">
        <is>
          <t>contents</t>
        </is>
      </c>
      <c r="D6957" s="18" t="inlineStr">
        <is>
          <t>small</t>
        </is>
      </c>
      <c r="E6957" s="18" t="inlineStr">
        <is>
          <t>distance_to_river_km</t>
        </is>
      </c>
      <c r="F6957" s="18" t="inlineStr">
        <is>
          <t>spline value</t>
        </is>
      </c>
      <c r="G6957" s="18" t="n"/>
      <c r="H6957" s="33" t="n">
        <v>21.74</v>
      </c>
      <c r="I6957" s="33" t="n"/>
      <c r="J6957" s="33" t="n"/>
      <c r="K6957" s="34" t="n">
        <v>-0.4293878298186486</v>
      </c>
      <c r="L6957" s="35">
        <f>IF(ISNUMBER(K6957),EXP(K6957),"")</f>
        <v/>
      </c>
      <c r="M6957" s="18" t="inlineStr">
        <is>
          <t>every value from 0.01 to 30 in steps of 0.01</t>
        </is>
      </c>
      <c r="N6957" s="18" t="inlineStr">
        <is>
          <t>contents|small|distance_to_river_km</t>
        </is>
      </c>
    </row>
    <row r="6958">
      <c r="B6958" s="18" t="inlineStr">
        <is>
          <t>contents|small|distance_to_river_km|21.75</t>
        </is>
      </c>
      <c r="C6958" s="18" t="inlineStr">
        <is>
          <t>contents</t>
        </is>
      </c>
      <c r="D6958" s="18" t="inlineStr">
        <is>
          <t>small</t>
        </is>
      </c>
      <c r="E6958" s="18" t="inlineStr">
        <is>
          <t>distance_to_river_km</t>
        </is>
      </c>
      <c r="F6958" s="18" t="inlineStr">
        <is>
          <t>spline value</t>
        </is>
      </c>
      <c r="G6958" s="18" t="n"/>
      <c r="H6958" s="33" t="n">
        <v>21.75</v>
      </c>
      <c r="I6958" s="33" t="n"/>
      <c r="J6958" s="33" t="n"/>
      <c r="K6958" s="34" t="n">
        <v>-0.4296639491032235</v>
      </c>
      <c r="L6958" s="35">
        <f>IF(ISNUMBER(K6958),EXP(K6958),"")</f>
        <v/>
      </c>
      <c r="M6958" s="18" t="inlineStr">
        <is>
          <t>every value from 0.01 to 30 in steps of 0.01</t>
        </is>
      </c>
      <c r="N6958" s="18" t="inlineStr">
        <is>
          <t>contents|small|distance_to_river_km</t>
        </is>
      </c>
    </row>
    <row r="6959">
      <c r="B6959" s="18" t="inlineStr">
        <is>
          <t>contents|small|distance_to_river_km|21.76</t>
        </is>
      </c>
      <c r="C6959" s="18" t="inlineStr">
        <is>
          <t>contents</t>
        </is>
      </c>
      <c r="D6959" s="18" t="inlineStr">
        <is>
          <t>small</t>
        </is>
      </c>
      <c r="E6959" s="18" t="inlineStr">
        <is>
          <t>distance_to_river_km</t>
        </is>
      </c>
      <c r="F6959" s="18" t="inlineStr">
        <is>
          <t>spline value</t>
        </is>
      </c>
      <c r="G6959" s="18" t="n"/>
      <c r="H6959" s="33" t="n">
        <v>21.76</v>
      </c>
      <c r="I6959" s="33" t="n"/>
      <c r="J6959" s="33" t="n"/>
      <c r="K6959" s="34" t="n">
        <v>-0.4299399471484047</v>
      </c>
      <c r="L6959" s="35">
        <f>IF(ISNUMBER(K6959),EXP(K6959),"")</f>
        <v/>
      </c>
      <c r="M6959" s="18" t="inlineStr">
        <is>
          <t>every value from 0.01 to 30 in steps of 0.01</t>
        </is>
      </c>
      <c r="N6959" s="18" t="inlineStr">
        <is>
          <t>contents|small|distance_to_river_km</t>
        </is>
      </c>
    </row>
    <row r="6960">
      <c r="B6960" s="18" t="inlineStr">
        <is>
          <t>contents|small|distance_to_river_km|21.77</t>
        </is>
      </c>
      <c r="C6960" s="18" t="inlineStr">
        <is>
          <t>contents</t>
        </is>
      </c>
      <c r="D6960" s="18" t="inlineStr">
        <is>
          <t>small</t>
        </is>
      </c>
      <c r="E6960" s="18" t="inlineStr">
        <is>
          <t>distance_to_river_km</t>
        </is>
      </c>
      <c r="F6960" s="18" t="inlineStr">
        <is>
          <t>spline value</t>
        </is>
      </c>
      <c r="G6960" s="18" t="n"/>
      <c r="H6960" s="33" t="n">
        <v>21.77</v>
      </c>
      <c r="I6960" s="33" t="n"/>
      <c r="J6960" s="33" t="n"/>
      <c r="K6960" s="34" t="n">
        <v>-0.4302158236794169</v>
      </c>
      <c r="L6960" s="35">
        <f>IF(ISNUMBER(K6960),EXP(K6960),"")</f>
        <v/>
      </c>
      <c r="M6960" s="18" t="inlineStr">
        <is>
          <t>every value from 0.01 to 30 in steps of 0.01</t>
        </is>
      </c>
      <c r="N6960" s="18" t="inlineStr">
        <is>
          <t>contents|small|distance_to_river_km</t>
        </is>
      </c>
    </row>
    <row r="6961">
      <c r="B6961" s="18" t="inlineStr">
        <is>
          <t>contents|small|distance_to_river_km|21.78</t>
        </is>
      </c>
      <c r="C6961" s="18" t="inlineStr">
        <is>
          <t>contents</t>
        </is>
      </c>
      <c r="D6961" s="18" t="inlineStr">
        <is>
          <t>small</t>
        </is>
      </c>
      <c r="E6961" s="18" t="inlineStr">
        <is>
          <t>distance_to_river_km</t>
        </is>
      </c>
      <c r="F6961" s="18" t="inlineStr">
        <is>
          <t>spline value</t>
        </is>
      </c>
      <c r="G6961" s="18" t="n"/>
      <c r="H6961" s="33" t="n">
        <v>21.78</v>
      </c>
      <c r="I6961" s="33" t="n"/>
      <c r="J6961" s="33" t="n"/>
      <c r="K6961" s="34" t="n">
        <v>-0.4304915784214849</v>
      </c>
      <c r="L6961" s="35">
        <f>IF(ISNUMBER(K6961),EXP(K6961),"")</f>
        <v/>
      </c>
      <c r="M6961" s="18" t="inlineStr">
        <is>
          <t>every value from 0.01 to 30 in steps of 0.01</t>
        </is>
      </c>
      <c r="N6961" s="18" t="inlineStr">
        <is>
          <t>contents|small|distance_to_river_km</t>
        </is>
      </c>
    </row>
    <row r="6962">
      <c r="B6962" s="18" t="inlineStr">
        <is>
          <t>contents|small|distance_to_river_km|21.79</t>
        </is>
      </c>
      <c r="C6962" s="18" t="inlineStr">
        <is>
          <t>contents</t>
        </is>
      </c>
      <c r="D6962" s="18" t="inlineStr">
        <is>
          <t>small</t>
        </is>
      </c>
      <c r="E6962" s="18" t="inlineStr">
        <is>
          <t>distance_to_river_km</t>
        </is>
      </c>
      <c r="F6962" s="18" t="inlineStr">
        <is>
          <t>spline value</t>
        </is>
      </c>
      <c r="G6962" s="18" t="n"/>
      <c r="H6962" s="33" t="n">
        <v>21.79</v>
      </c>
      <c r="I6962" s="33" t="n"/>
      <c r="J6962" s="33" t="n"/>
      <c r="K6962" s="34" t="n">
        <v>-0.4307672110998334</v>
      </c>
      <c r="L6962" s="35">
        <f>IF(ISNUMBER(K6962),EXP(K6962),"")</f>
        <v/>
      </c>
      <c r="M6962" s="18" t="inlineStr">
        <is>
          <t>every value from 0.01 to 30 in steps of 0.01</t>
        </is>
      </c>
      <c r="N6962" s="18" t="inlineStr">
        <is>
          <t>contents|small|distance_to_river_km</t>
        </is>
      </c>
    </row>
    <row r="6963">
      <c r="B6963" s="18" t="inlineStr">
        <is>
          <t>contents|small|distance_to_river_km|21.80</t>
        </is>
      </c>
      <c r="C6963" s="18" t="inlineStr">
        <is>
          <t>contents</t>
        </is>
      </c>
      <c r="D6963" s="18" t="inlineStr">
        <is>
          <t>small</t>
        </is>
      </c>
      <c r="E6963" s="18" t="inlineStr">
        <is>
          <t>distance_to_river_km</t>
        </is>
      </c>
      <c r="F6963" s="18" t="inlineStr">
        <is>
          <t>spline value</t>
        </is>
      </c>
      <c r="G6963" s="18" t="n"/>
      <c r="H6963" s="33" t="n">
        <v>21.8</v>
      </c>
      <c r="I6963" s="33" t="n"/>
      <c r="J6963" s="33" t="n"/>
      <c r="K6963" s="34" t="n">
        <v>-0.4310427214396871</v>
      </c>
      <c r="L6963" s="35">
        <f>IF(ISNUMBER(K6963),EXP(K6963),"")</f>
        <v/>
      </c>
      <c r="M6963" s="18" t="inlineStr">
        <is>
          <t>every value from 0.01 to 30 in steps of 0.01</t>
        </is>
      </c>
      <c r="N6963" s="18" t="inlineStr">
        <is>
          <t>contents|small|distance_to_river_km</t>
        </is>
      </c>
    </row>
    <row r="6964">
      <c r="B6964" s="18" t="inlineStr">
        <is>
          <t>contents|small|distance_to_river_km|21.81</t>
        </is>
      </c>
      <c r="C6964" s="18" t="inlineStr">
        <is>
          <t>contents</t>
        </is>
      </c>
      <c r="D6964" s="18" t="inlineStr">
        <is>
          <t>small</t>
        </is>
      </c>
      <c r="E6964" s="18" t="inlineStr">
        <is>
          <t>distance_to_river_km</t>
        </is>
      </c>
      <c r="F6964" s="18" t="inlineStr">
        <is>
          <t>spline value</t>
        </is>
      </c>
      <c r="G6964" s="18" t="n"/>
      <c r="H6964" s="33" t="n">
        <v>21.81</v>
      </c>
      <c r="I6964" s="33" t="n"/>
      <c r="J6964" s="33" t="n"/>
      <c r="K6964" s="34" t="n">
        <v>-0.4313181091662709</v>
      </c>
      <c r="L6964" s="35">
        <f>IF(ISNUMBER(K6964),EXP(K6964),"")</f>
        <v/>
      </c>
      <c r="M6964" s="18" t="inlineStr">
        <is>
          <t>every value from 0.01 to 30 in steps of 0.01</t>
        </is>
      </c>
      <c r="N6964" s="18" t="inlineStr">
        <is>
          <t>contents|small|distance_to_river_km</t>
        </is>
      </c>
    </row>
    <row r="6965">
      <c r="B6965" s="18" t="inlineStr">
        <is>
          <t>contents|small|distance_to_river_km|21.82</t>
        </is>
      </c>
      <c r="C6965" s="18" t="inlineStr">
        <is>
          <t>contents</t>
        </is>
      </c>
      <c r="D6965" s="18" t="inlineStr">
        <is>
          <t>small</t>
        </is>
      </c>
      <c r="E6965" s="18" t="inlineStr">
        <is>
          <t>distance_to_river_km</t>
        </is>
      </c>
      <c r="F6965" s="18" t="inlineStr">
        <is>
          <t>spline value</t>
        </is>
      </c>
      <c r="G6965" s="18" t="n"/>
      <c r="H6965" s="33" t="n">
        <v>21.82</v>
      </c>
      <c r="I6965" s="33" t="n"/>
      <c r="J6965" s="33" t="n"/>
      <c r="K6965" s="34" t="n">
        <v>-0.4315933740048095</v>
      </c>
      <c r="L6965" s="35">
        <f>IF(ISNUMBER(K6965),EXP(K6965),"")</f>
        <v/>
      </c>
      <c r="M6965" s="18" t="inlineStr">
        <is>
          <t>every value from 0.01 to 30 in steps of 0.01</t>
        </is>
      </c>
      <c r="N6965" s="18" t="inlineStr">
        <is>
          <t>contents|small|distance_to_river_km</t>
        </is>
      </c>
    </row>
    <row r="6966">
      <c r="B6966" s="18" t="inlineStr">
        <is>
          <t>contents|small|distance_to_river_km|21.83</t>
        </is>
      </c>
      <c r="C6966" s="18" t="inlineStr">
        <is>
          <t>contents</t>
        </is>
      </c>
      <c r="D6966" s="18" t="inlineStr">
        <is>
          <t>small</t>
        </is>
      </c>
      <c r="E6966" s="18" t="inlineStr">
        <is>
          <t>distance_to_river_km</t>
        </is>
      </c>
      <c r="F6966" s="18" t="inlineStr">
        <is>
          <t>spline value</t>
        </is>
      </c>
      <c r="G6966" s="18" t="n"/>
      <c r="H6966" s="33" t="n">
        <v>21.83</v>
      </c>
      <c r="I6966" s="33" t="n"/>
      <c r="J6966" s="33" t="n"/>
      <c r="K6966" s="34" t="n">
        <v>-0.4318685156805274</v>
      </c>
      <c r="L6966" s="35">
        <f>IF(ISNUMBER(K6966),EXP(K6966),"")</f>
        <v/>
      </c>
      <c r="M6966" s="18" t="inlineStr">
        <is>
          <t>every value from 0.01 to 30 in steps of 0.01</t>
        </is>
      </c>
      <c r="N6966" s="18" t="inlineStr">
        <is>
          <t>contents|small|distance_to_river_km</t>
        </is>
      </c>
    </row>
    <row r="6967">
      <c r="B6967" s="18" t="inlineStr">
        <is>
          <t>contents|small|distance_to_river_km|21.84</t>
        </is>
      </c>
      <c r="C6967" s="18" t="inlineStr">
        <is>
          <t>contents</t>
        </is>
      </c>
      <c r="D6967" s="18" t="inlineStr">
        <is>
          <t>small</t>
        </is>
      </c>
      <c r="E6967" s="18" t="inlineStr">
        <is>
          <t>distance_to_river_km</t>
        </is>
      </c>
      <c r="F6967" s="18" t="inlineStr">
        <is>
          <t>spline value</t>
        </is>
      </c>
      <c r="G6967" s="18" t="n"/>
      <c r="H6967" s="33" t="n">
        <v>21.84</v>
      </c>
      <c r="I6967" s="33" t="n"/>
      <c r="J6967" s="33" t="n"/>
      <c r="K6967" s="34" t="n">
        <v>-0.4321435339186495</v>
      </c>
      <c r="L6967" s="35">
        <f>IF(ISNUMBER(K6967),EXP(K6967),"")</f>
        <v/>
      </c>
      <c r="M6967" s="18" t="inlineStr">
        <is>
          <t>every value from 0.01 to 30 in steps of 0.01</t>
        </is>
      </c>
      <c r="N6967" s="18" t="inlineStr">
        <is>
          <t>contents|small|distance_to_river_km</t>
        </is>
      </c>
    </row>
    <row r="6968">
      <c r="B6968" s="18" t="inlineStr">
        <is>
          <t>contents|small|distance_to_river_km|21.85</t>
        </is>
      </c>
      <c r="C6968" s="18" t="inlineStr">
        <is>
          <t>contents</t>
        </is>
      </c>
      <c r="D6968" s="18" t="inlineStr">
        <is>
          <t>small</t>
        </is>
      </c>
      <c r="E6968" s="18" t="inlineStr">
        <is>
          <t>distance_to_river_km</t>
        </is>
      </c>
      <c r="F6968" s="18" t="inlineStr">
        <is>
          <t>spline value</t>
        </is>
      </c>
      <c r="G6968" s="18" t="n"/>
      <c r="H6968" s="33" t="n">
        <v>21.85</v>
      </c>
      <c r="I6968" s="33" t="n"/>
      <c r="J6968" s="33" t="n"/>
      <c r="K6968" s="34" t="n">
        <v>-0.4324184284444006</v>
      </c>
      <c r="L6968" s="35">
        <f>IF(ISNUMBER(K6968),EXP(K6968),"")</f>
        <v/>
      </c>
      <c r="M6968" s="18" t="inlineStr">
        <is>
          <t>every value from 0.01 to 30 in steps of 0.01</t>
        </is>
      </c>
      <c r="N6968" s="18" t="inlineStr">
        <is>
          <t>contents|small|distance_to_river_km</t>
        </is>
      </c>
    </row>
    <row r="6969">
      <c r="B6969" s="18" t="inlineStr">
        <is>
          <t>contents|small|distance_to_river_km|21.86</t>
        </is>
      </c>
      <c r="C6969" s="18" t="inlineStr">
        <is>
          <t>contents</t>
        </is>
      </c>
      <c r="D6969" s="18" t="inlineStr">
        <is>
          <t>small</t>
        </is>
      </c>
      <c r="E6969" s="18" t="inlineStr">
        <is>
          <t>distance_to_river_km</t>
        </is>
      </c>
      <c r="F6969" s="18" t="inlineStr">
        <is>
          <t>spline value</t>
        </is>
      </c>
      <c r="G6969" s="18" t="n"/>
      <c r="H6969" s="33" t="n">
        <v>21.86</v>
      </c>
      <c r="I6969" s="33" t="n"/>
      <c r="J6969" s="33" t="n"/>
      <c r="K6969" s="34" t="n">
        <v>-0.4326931989830053</v>
      </c>
      <c r="L6969" s="35">
        <f>IF(ISNUMBER(K6969),EXP(K6969),"")</f>
        <v/>
      </c>
      <c r="M6969" s="18" t="inlineStr">
        <is>
          <t>every value from 0.01 to 30 in steps of 0.01</t>
        </is>
      </c>
      <c r="N6969" s="18" t="inlineStr">
        <is>
          <t>contents|small|distance_to_river_km</t>
        </is>
      </c>
    </row>
    <row r="6970">
      <c r="B6970" s="18" t="inlineStr">
        <is>
          <t>contents|small|distance_to_river_km|21.87</t>
        </is>
      </c>
      <c r="C6970" s="18" t="inlineStr">
        <is>
          <t>contents</t>
        </is>
      </c>
      <c r="D6970" s="18" t="inlineStr">
        <is>
          <t>small</t>
        </is>
      </c>
      <c r="E6970" s="18" t="inlineStr">
        <is>
          <t>distance_to_river_km</t>
        </is>
      </c>
      <c r="F6970" s="18" t="inlineStr">
        <is>
          <t>spline value</t>
        </is>
      </c>
      <c r="G6970" s="18" t="n"/>
      <c r="H6970" s="33" t="n">
        <v>21.87</v>
      </c>
      <c r="I6970" s="33" t="n"/>
      <c r="J6970" s="33" t="n"/>
      <c r="K6970" s="34" t="n">
        <v>-0.4329678452596883</v>
      </c>
      <c r="L6970" s="35">
        <f>IF(ISNUMBER(K6970),EXP(K6970),"")</f>
        <v/>
      </c>
      <c r="M6970" s="18" t="inlineStr">
        <is>
          <t>every value from 0.01 to 30 in steps of 0.01</t>
        </is>
      </c>
      <c r="N6970" s="18" t="inlineStr">
        <is>
          <t>contents|small|distance_to_river_km</t>
        </is>
      </c>
    </row>
    <row r="6971">
      <c r="B6971" s="18" t="inlineStr">
        <is>
          <t>contents|small|distance_to_river_km|21.88</t>
        </is>
      </c>
      <c r="C6971" s="18" t="inlineStr">
        <is>
          <t>contents</t>
        </is>
      </c>
      <c r="D6971" s="18" t="inlineStr">
        <is>
          <t>small</t>
        </is>
      </c>
      <c r="E6971" s="18" t="inlineStr">
        <is>
          <t>distance_to_river_km</t>
        </is>
      </c>
      <c r="F6971" s="18" t="inlineStr">
        <is>
          <t>spline value</t>
        </is>
      </c>
      <c r="G6971" s="18" t="n"/>
      <c r="H6971" s="33" t="n">
        <v>21.88</v>
      </c>
      <c r="I6971" s="33" t="n"/>
      <c r="J6971" s="33" t="n"/>
      <c r="K6971" s="34" t="n">
        <v>-0.4332423669996746</v>
      </c>
      <c r="L6971" s="35">
        <f>IF(ISNUMBER(K6971),EXP(K6971),"")</f>
        <v/>
      </c>
      <c r="M6971" s="18" t="inlineStr">
        <is>
          <t>every value from 0.01 to 30 in steps of 0.01</t>
        </is>
      </c>
      <c r="N6971" s="18" t="inlineStr">
        <is>
          <t>contents|small|distance_to_river_km</t>
        </is>
      </c>
    </row>
    <row r="6972">
      <c r="B6972" s="18" t="inlineStr">
        <is>
          <t>contents|small|distance_to_river_km|21.89</t>
        </is>
      </c>
      <c r="C6972" s="18" t="inlineStr">
        <is>
          <t>contents</t>
        </is>
      </c>
      <c r="D6972" s="18" t="inlineStr">
        <is>
          <t>small</t>
        </is>
      </c>
      <c r="E6972" s="18" t="inlineStr">
        <is>
          <t>distance_to_river_km</t>
        </is>
      </c>
      <c r="F6972" s="18" t="inlineStr">
        <is>
          <t>spline value</t>
        </is>
      </c>
      <c r="G6972" s="18" t="n"/>
      <c r="H6972" s="33" t="n">
        <v>21.89</v>
      </c>
      <c r="I6972" s="33" t="n"/>
      <c r="J6972" s="33" t="n"/>
      <c r="K6972" s="34" t="n">
        <v>-0.4335167639281886</v>
      </c>
      <c r="L6972" s="35">
        <f>IF(ISNUMBER(K6972),EXP(K6972),"")</f>
        <v/>
      </c>
      <c r="M6972" s="18" t="inlineStr">
        <is>
          <t>every value from 0.01 to 30 in steps of 0.01</t>
        </is>
      </c>
      <c r="N6972" s="18" t="inlineStr">
        <is>
          <t>contents|small|distance_to_river_km</t>
        </is>
      </c>
    </row>
    <row r="6973">
      <c r="B6973" s="18" t="inlineStr">
        <is>
          <t>contents|small|distance_to_river_km|21.90</t>
        </is>
      </c>
      <c r="C6973" s="18" t="inlineStr">
        <is>
          <t>contents</t>
        </is>
      </c>
      <c r="D6973" s="18" t="inlineStr">
        <is>
          <t>small</t>
        </is>
      </c>
      <c r="E6973" s="18" t="inlineStr">
        <is>
          <t>distance_to_river_km</t>
        </is>
      </c>
      <c r="F6973" s="18" t="inlineStr">
        <is>
          <t>spline value</t>
        </is>
      </c>
      <c r="G6973" s="18" t="n"/>
      <c r="H6973" s="33" t="n">
        <v>21.9</v>
      </c>
      <c r="I6973" s="33" t="n"/>
      <c r="J6973" s="33" t="n"/>
      <c r="K6973" s="34" t="n">
        <v>-0.4337910357704551</v>
      </c>
      <c r="L6973" s="35">
        <f>IF(ISNUMBER(K6973),EXP(K6973),"")</f>
        <v/>
      </c>
      <c r="M6973" s="18" t="inlineStr">
        <is>
          <t>every value from 0.01 to 30 in steps of 0.01</t>
        </is>
      </c>
      <c r="N6973" s="18" t="inlineStr">
        <is>
          <t>contents|small|distance_to_river_km</t>
        </is>
      </c>
    </row>
    <row r="6974">
      <c r="B6974" s="18" t="inlineStr">
        <is>
          <t>contents|small|distance_to_river_km|21.91</t>
        </is>
      </c>
      <c r="C6974" s="18" t="inlineStr">
        <is>
          <t>contents</t>
        </is>
      </c>
      <c r="D6974" s="18" t="inlineStr">
        <is>
          <t>small</t>
        </is>
      </c>
      <c r="E6974" s="18" t="inlineStr">
        <is>
          <t>distance_to_river_km</t>
        </is>
      </c>
      <c r="F6974" s="18" t="inlineStr">
        <is>
          <t>spline value</t>
        </is>
      </c>
      <c r="G6974" s="18" t="n"/>
      <c r="H6974" s="33" t="n">
        <v>21.91</v>
      </c>
      <c r="I6974" s="33" t="n"/>
      <c r="J6974" s="33" t="n"/>
      <c r="K6974" s="34" t="n">
        <v>-0.4340651822516991</v>
      </c>
      <c r="L6974" s="35">
        <f>IF(ISNUMBER(K6974),EXP(K6974),"")</f>
        <v/>
      </c>
      <c r="M6974" s="18" t="inlineStr">
        <is>
          <t>every value from 0.01 to 30 in steps of 0.01</t>
        </is>
      </c>
      <c r="N6974" s="18" t="inlineStr">
        <is>
          <t>contents|small|distance_to_river_km</t>
        </is>
      </c>
    </row>
    <row r="6975">
      <c r="B6975" s="18" t="inlineStr">
        <is>
          <t>contents|small|distance_to_river_km|21.92</t>
        </is>
      </c>
      <c r="C6975" s="18" t="inlineStr">
        <is>
          <t>contents</t>
        </is>
      </c>
      <c r="D6975" s="18" t="inlineStr">
        <is>
          <t>small</t>
        </is>
      </c>
      <c r="E6975" s="18" t="inlineStr">
        <is>
          <t>distance_to_river_km</t>
        </is>
      </c>
      <c r="F6975" s="18" t="inlineStr">
        <is>
          <t>spline value</t>
        </is>
      </c>
      <c r="G6975" s="18" t="n"/>
      <c r="H6975" s="33" t="n">
        <v>21.92</v>
      </c>
      <c r="I6975" s="33" t="n"/>
      <c r="J6975" s="33" t="n"/>
      <c r="K6975" s="34" t="n">
        <v>-0.4343392030971452</v>
      </c>
      <c r="L6975" s="35">
        <f>IF(ISNUMBER(K6975),EXP(K6975),"")</f>
        <v/>
      </c>
      <c r="M6975" s="18" t="inlineStr">
        <is>
          <t>every value from 0.01 to 30 in steps of 0.01</t>
        </is>
      </c>
      <c r="N6975" s="18" t="inlineStr">
        <is>
          <t>contents|small|distance_to_river_km</t>
        </is>
      </c>
    </row>
    <row r="6976">
      <c r="B6976" s="18" t="inlineStr">
        <is>
          <t>contents|small|distance_to_river_km|21.93</t>
        </is>
      </c>
      <c r="C6976" s="18" t="inlineStr">
        <is>
          <t>contents</t>
        </is>
      </c>
      <c r="D6976" s="18" t="inlineStr">
        <is>
          <t>small</t>
        </is>
      </c>
      <c r="E6976" s="18" t="inlineStr">
        <is>
          <t>distance_to_river_km</t>
        </is>
      </c>
      <c r="F6976" s="18" t="inlineStr">
        <is>
          <t>spline value</t>
        </is>
      </c>
      <c r="G6976" s="18" t="n"/>
      <c r="H6976" s="33" t="n">
        <v>21.93</v>
      </c>
      <c r="I6976" s="33" t="n"/>
      <c r="J6976" s="33" t="n"/>
      <c r="K6976" s="34" t="n">
        <v>-0.4346130980320178</v>
      </c>
      <c r="L6976" s="35">
        <f>IF(ISNUMBER(K6976),EXP(K6976),"")</f>
        <v/>
      </c>
      <c r="M6976" s="18" t="inlineStr">
        <is>
          <t>every value from 0.01 to 30 in steps of 0.01</t>
        </is>
      </c>
      <c r="N6976" s="18" t="inlineStr">
        <is>
          <t>contents|small|distance_to_river_km</t>
        </is>
      </c>
    </row>
    <row r="6977">
      <c r="B6977" s="18" t="inlineStr">
        <is>
          <t>contents|small|distance_to_river_km|21.94</t>
        </is>
      </c>
      <c r="C6977" s="18" t="inlineStr">
        <is>
          <t>contents</t>
        </is>
      </c>
      <c r="D6977" s="18" t="inlineStr">
        <is>
          <t>small</t>
        </is>
      </c>
      <c r="E6977" s="18" t="inlineStr">
        <is>
          <t>distance_to_river_km</t>
        </is>
      </c>
      <c r="F6977" s="18" t="inlineStr">
        <is>
          <t>spline value</t>
        </is>
      </c>
      <c r="G6977" s="18" t="n"/>
      <c r="H6977" s="33" t="n">
        <v>21.94</v>
      </c>
      <c r="I6977" s="33" t="n"/>
      <c r="J6977" s="33" t="n"/>
      <c r="K6977" s="34" t="n">
        <v>-0.434886866781542</v>
      </c>
      <c r="L6977" s="35">
        <f>IF(ISNUMBER(K6977),EXP(K6977),"")</f>
        <v/>
      </c>
      <c r="M6977" s="18" t="inlineStr">
        <is>
          <t>every value from 0.01 to 30 in steps of 0.01</t>
        </is>
      </c>
      <c r="N6977" s="18" t="inlineStr">
        <is>
          <t>contents|small|distance_to_river_km</t>
        </is>
      </c>
    </row>
    <row r="6978">
      <c r="B6978" s="18" t="inlineStr">
        <is>
          <t>contents|small|distance_to_river_km|21.95</t>
        </is>
      </c>
      <c r="C6978" s="18" t="inlineStr">
        <is>
          <t>contents</t>
        </is>
      </c>
      <c r="D6978" s="18" t="inlineStr">
        <is>
          <t>small</t>
        </is>
      </c>
      <c r="E6978" s="18" t="inlineStr">
        <is>
          <t>distance_to_river_km</t>
        </is>
      </c>
      <c r="F6978" s="18" t="inlineStr">
        <is>
          <t>spline value</t>
        </is>
      </c>
      <c r="G6978" s="18" t="n"/>
      <c r="H6978" s="33" t="n">
        <v>21.95</v>
      </c>
      <c r="I6978" s="33" t="n"/>
      <c r="J6978" s="33" t="n"/>
      <c r="K6978" s="34" t="n">
        <v>-0.4351605090709426</v>
      </c>
      <c r="L6978" s="35">
        <f>IF(ISNUMBER(K6978),EXP(K6978),"")</f>
        <v/>
      </c>
      <c r="M6978" s="18" t="inlineStr">
        <is>
          <t>every value from 0.01 to 30 in steps of 0.01</t>
        </is>
      </c>
      <c r="N6978" s="18" t="inlineStr">
        <is>
          <t>contents|small|distance_to_river_km</t>
        </is>
      </c>
    </row>
    <row r="6979">
      <c r="B6979" s="18" t="inlineStr">
        <is>
          <t>contents|small|distance_to_river_km|21.96</t>
        </is>
      </c>
      <c r="C6979" s="18" t="inlineStr">
        <is>
          <t>contents</t>
        </is>
      </c>
      <c r="D6979" s="18" t="inlineStr">
        <is>
          <t>small</t>
        </is>
      </c>
      <c r="E6979" s="18" t="inlineStr">
        <is>
          <t>distance_to_river_km</t>
        </is>
      </c>
      <c r="F6979" s="18" t="inlineStr">
        <is>
          <t>spline value</t>
        </is>
      </c>
      <c r="G6979" s="18" t="n"/>
      <c r="H6979" s="33" t="n">
        <v>21.96</v>
      </c>
      <c r="I6979" s="33" t="n"/>
      <c r="J6979" s="33" t="n"/>
      <c r="K6979" s="34" t="n">
        <v>-0.4354340246254439</v>
      </c>
      <c r="L6979" s="35">
        <f>IF(ISNUMBER(K6979),EXP(K6979),"")</f>
        <v/>
      </c>
      <c r="M6979" s="18" t="inlineStr">
        <is>
          <t>every value from 0.01 to 30 in steps of 0.01</t>
        </is>
      </c>
      <c r="N6979" s="18" t="inlineStr">
        <is>
          <t>contents|small|distance_to_river_km</t>
        </is>
      </c>
    </row>
    <row r="6980">
      <c r="B6980" s="18" t="inlineStr">
        <is>
          <t>contents|small|distance_to_river_km|21.97</t>
        </is>
      </c>
      <c r="C6980" s="18" t="inlineStr">
        <is>
          <t>contents</t>
        </is>
      </c>
      <c r="D6980" s="18" t="inlineStr">
        <is>
          <t>small</t>
        </is>
      </c>
      <c r="E6980" s="18" t="inlineStr">
        <is>
          <t>distance_to_river_km</t>
        </is>
      </c>
      <c r="F6980" s="18" t="inlineStr">
        <is>
          <t>spline value</t>
        </is>
      </c>
      <c r="G6980" s="18" t="n"/>
      <c r="H6980" s="33" t="n">
        <v>21.97</v>
      </c>
      <c r="I6980" s="33" t="n"/>
      <c r="J6980" s="33" t="n"/>
      <c r="K6980" s="34" t="n">
        <v>-0.4357074131702711</v>
      </c>
      <c r="L6980" s="35">
        <f>IF(ISNUMBER(K6980),EXP(K6980),"")</f>
        <v/>
      </c>
      <c r="M6980" s="18" t="inlineStr">
        <is>
          <t>every value from 0.01 to 30 in steps of 0.01</t>
        </is>
      </c>
      <c r="N6980" s="18" t="inlineStr">
        <is>
          <t>contents|small|distance_to_river_km</t>
        </is>
      </c>
    </row>
    <row r="6981">
      <c r="B6981" s="18" t="inlineStr">
        <is>
          <t>contents|small|distance_to_river_km|21.98</t>
        </is>
      </c>
      <c r="C6981" s="18" t="inlineStr">
        <is>
          <t>contents</t>
        </is>
      </c>
      <c r="D6981" s="18" t="inlineStr">
        <is>
          <t>small</t>
        </is>
      </c>
      <c r="E6981" s="18" t="inlineStr">
        <is>
          <t>distance_to_river_km</t>
        </is>
      </c>
      <c r="F6981" s="18" t="inlineStr">
        <is>
          <t>spline value</t>
        </is>
      </c>
      <c r="G6981" s="18" t="n"/>
      <c r="H6981" s="33" t="n">
        <v>21.98</v>
      </c>
      <c r="I6981" s="33" t="n"/>
      <c r="J6981" s="33" t="n"/>
      <c r="K6981" s="34" t="n">
        <v>-0.4359806744306486</v>
      </c>
      <c r="L6981" s="35">
        <f>IF(ISNUMBER(K6981),EXP(K6981),"")</f>
        <v/>
      </c>
      <c r="M6981" s="18" t="inlineStr">
        <is>
          <t>every value from 0.01 to 30 in steps of 0.01</t>
        </is>
      </c>
      <c r="N6981" s="18" t="inlineStr">
        <is>
          <t>contents|small|distance_to_river_km</t>
        </is>
      </c>
    </row>
    <row r="6982">
      <c r="B6982" s="18" t="inlineStr">
        <is>
          <t>contents|small|distance_to_river_km|21.99</t>
        </is>
      </c>
      <c r="C6982" s="18" t="inlineStr">
        <is>
          <t>contents</t>
        </is>
      </c>
      <c r="D6982" s="18" t="inlineStr">
        <is>
          <t>small</t>
        </is>
      </c>
      <c r="E6982" s="18" t="inlineStr">
        <is>
          <t>distance_to_river_km</t>
        </is>
      </c>
      <c r="F6982" s="18" t="inlineStr">
        <is>
          <t>spline value</t>
        </is>
      </c>
      <c r="G6982" s="18" t="n"/>
      <c r="H6982" s="33" t="n">
        <v>21.99</v>
      </c>
      <c r="I6982" s="33" t="n"/>
      <c r="J6982" s="33" t="n"/>
      <c r="K6982" s="34" t="n">
        <v>-0.4362538081318014</v>
      </c>
      <c r="L6982" s="35">
        <f>IF(ISNUMBER(K6982),EXP(K6982),"")</f>
        <v/>
      </c>
      <c r="M6982" s="18" t="inlineStr">
        <is>
          <t>every value from 0.01 to 30 in steps of 0.01</t>
        </is>
      </c>
      <c r="N6982" s="18" t="inlineStr">
        <is>
          <t>contents|small|distance_to_river_km</t>
        </is>
      </c>
    </row>
    <row r="6983">
      <c r="B6983" s="18" t="inlineStr">
        <is>
          <t>contents|small|distance_to_river_km|22.00</t>
        </is>
      </c>
      <c r="C6983" s="18" t="inlineStr">
        <is>
          <t>contents</t>
        </is>
      </c>
      <c r="D6983" s="18" t="inlineStr">
        <is>
          <t>small</t>
        </is>
      </c>
      <c r="E6983" s="18" t="inlineStr">
        <is>
          <t>distance_to_river_km</t>
        </is>
      </c>
      <c r="F6983" s="18" t="inlineStr">
        <is>
          <t>spline value</t>
        </is>
      </c>
      <c r="G6983" s="18" t="n"/>
      <c r="H6983" s="33" t="n">
        <v>22</v>
      </c>
      <c r="I6983" s="33" t="n"/>
      <c r="J6983" s="33" t="n"/>
      <c r="K6983" s="34" t="n">
        <v>-0.436526813998954</v>
      </c>
      <c r="L6983" s="35">
        <f>IF(ISNUMBER(K6983),EXP(K6983),"")</f>
        <v/>
      </c>
      <c r="M6983" s="18" t="inlineStr">
        <is>
          <t>every value from 0.01 to 30 in steps of 0.01</t>
        </is>
      </c>
      <c r="N6983" s="18" t="inlineStr">
        <is>
          <t>contents|small|distance_to_river_km</t>
        </is>
      </c>
    </row>
    <row r="6984">
      <c r="B6984" s="18" t="inlineStr">
        <is>
          <t>contents|small|distance_to_river_km|22.01</t>
        </is>
      </c>
      <c r="C6984" s="18" t="inlineStr">
        <is>
          <t>contents</t>
        </is>
      </c>
      <c r="D6984" s="18" t="inlineStr">
        <is>
          <t>small</t>
        </is>
      </c>
      <c r="E6984" s="18" t="inlineStr">
        <is>
          <t>distance_to_river_km</t>
        </is>
      </c>
      <c r="F6984" s="18" t="inlineStr">
        <is>
          <t>spline value</t>
        </is>
      </c>
      <c r="G6984" s="18" t="n"/>
      <c r="H6984" s="33" t="n">
        <v>22.01</v>
      </c>
      <c r="I6984" s="33" t="n"/>
      <c r="J6984" s="33" t="n"/>
      <c r="K6984" s="34" t="n">
        <v>-0.4367996917573313</v>
      </c>
      <c r="L6984" s="35">
        <f>IF(ISNUMBER(K6984),EXP(K6984),"")</f>
        <v/>
      </c>
      <c r="M6984" s="18" t="inlineStr">
        <is>
          <t>every value from 0.01 to 30 in steps of 0.01</t>
        </is>
      </c>
      <c r="N6984" s="18" t="inlineStr">
        <is>
          <t>contents|small|distance_to_river_km</t>
        </is>
      </c>
    </row>
    <row r="6985">
      <c r="B6985" s="18" t="inlineStr">
        <is>
          <t>contents|small|distance_to_river_km|22.02</t>
        </is>
      </c>
      <c r="C6985" s="18" t="inlineStr">
        <is>
          <t>contents</t>
        </is>
      </c>
      <c r="D6985" s="18" t="inlineStr">
        <is>
          <t>small</t>
        </is>
      </c>
      <c r="E6985" s="18" t="inlineStr">
        <is>
          <t>distance_to_river_km</t>
        </is>
      </c>
      <c r="F6985" s="18" t="inlineStr">
        <is>
          <t>spline value</t>
        </is>
      </c>
      <c r="G6985" s="18" t="n"/>
      <c r="H6985" s="33" t="n">
        <v>22.02</v>
      </c>
      <c r="I6985" s="33" t="n"/>
      <c r="J6985" s="33" t="n"/>
      <c r="K6985" s="34" t="n">
        <v>-0.4370724411321579</v>
      </c>
      <c r="L6985" s="35">
        <f>IF(ISNUMBER(K6985),EXP(K6985),"")</f>
        <v/>
      </c>
      <c r="M6985" s="18" t="inlineStr">
        <is>
          <t>every value from 0.01 to 30 in steps of 0.01</t>
        </is>
      </c>
      <c r="N6985" s="18" t="inlineStr">
        <is>
          <t>contents|small|distance_to_river_km</t>
        </is>
      </c>
    </row>
    <row r="6986">
      <c r="B6986" s="18" t="inlineStr">
        <is>
          <t>contents|small|distance_to_river_km|22.03</t>
        </is>
      </c>
      <c r="C6986" s="18" t="inlineStr">
        <is>
          <t>contents</t>
        </is>
      </c>
      <c r="D6986" s="18" t="inlineStr">
        <is>
          <t>small</t>
        </is>
      </c>
      <c r="E6986" s="18" t="inlineStr">
        <is>
          <t>distance_to_river_km</t>
        </is>
      </c>
      <c r="F6986" s="18" t="inlineStr">
        <is>
          <t>spline value</t>
        </is>
      </c>
      <c r="G6986" s="18" t="n"/>
      <c r="H6986" s="33" t="n">
        <v>22.03</v>
      </c>
      <c r="I6986" s="33" t="n"/>
      <c r="J6986" s="33" t="n"/>
      <c r="K6986" s="34" t="n">
        <v>-0.4373450618486586</v>
      </c>
      <c r="L6986" s="35">
        <f>IF(ISNUMBER(K6986),EXP(K6986),"")</f>
        <v/>
      </c>
      <c r="M6986" s="18" t="inlineStr">
        <is>
          <t>every value from 0.01 to 30 in steps of 0.01</t>
        </is>
      </c>
      <c r="N6986" s="18" t="inlineStr">
        <is>
          <t>contents|small|distance_to_river_km</t>
        </is>
      </c>
    </row>
    <row r="6987">
      <c r="B6987" s="18" t="inlineStr">
        <is>
          <t>contents|small|distance_to_river_km|22.04</t>
        </is>
      </c>
      <c r="C6987" s="18" t="inlineStr">
        <is>
          <t>contents</t>
        </is>
      </c>
      <c r="D6987" s="18" t="inlineStr">
        <is>
          <t>small</t>
        </is>
      </c>
      <c r="E6987" s="18" t="inlineStr">
        <is>
          <t>distance_to_river_km</t>
        </is>
      </c>
      <c r="F6987" s="18" t="inlineStr">
        <is>
          <t>spline value</t>
        </is>
      </c>
      <c r="G6987" s="18" t="n"/>
      <c r="H6987" s="33" t="n">
        <v>22.04</v>
      </c>
      <c r="I6987" s="33" t="n"/>
      <c r="J6987" s="33" t="n"/>
      <c r="K6987" s="34" t="n">
        <v>-0.437617553632058</v>
      </c>
      <c r="L6987" s="35">
        <f>IF(ISNUMBER(K6987),EXP(K6987),"")</f>
        <v/>
      </c>
      <c r="M6987" s="18" t="inlineStr">
        <is>
          <t>every value from 0.01 to 30 in steps of 0.01</t>
        </is>
      </c>
      <c r="N6987" s="18" t="inlineStr">
        <is>
          <t>contents|small|distance_to_river_km</t>
        </is>
      </c>
    </row>
    <row r="6988">
      <c r="B6988" s="18" t="inlineStr">
        <is>
          <t>contents|small|distance_to_river_km|22.05</t>
        </is>
      </c>
      <c r="C6988" s="18" t="inlineStr">
        <is>
          <t>contents</t>
        </is>
      </c>
      <c r="D6988" s="18" t="inlineStr">
        <is>
          <t>small</t>
        </is>
      </c>
      <c r="E6988" s="18" t="inlineStr">
        <is>
          <t>distance_to_river_km</t>
        </is>
      </c>
      <c r="F6988" s="18" t="inlineStr">
        <is>
          <t>spline value</t>
        </is>
      </c>
      <c r="G6988" s="18" t="n"/>
      <c r="H6988" s="33" t="n">
        <v>22.05</v>
      </c>
      <c r="I6988" s="33" t="n"/>
      <c r="J6988" s="33" t="n"/>
      <c r="K6988" s="34" t="n">
        <v>-0.4378899162075811</v>
      </c>
      <c r="L6988" s="35">
        <f>IF(ISNUMBER(K6988),EXP(K6988),"")</f>
        <v/>
      </c>
      <c r="M6988" s="18" t="inlineStr">
        <is>
          <t>every value from 0.01 to 30 in steps of 0.01</t>
        </is>
      </c>
      <c r="N6988" s="18" t="inlineStr">
        <is>
          <t>contents|small|distance_to_river_km</t>
        </is>
      </c>
    </row>
    <row r="6989">
      <c r="B6989" s="18" t="inlineStr">
        <is>
          <t>contents|small|distance_to_river_km|22.06</t>
        </is>
      </c>
      <c r="C6989" s="18" t="inlineStr">
        <is>
          <t>contents</t>
        </is>
      </c>
      <c r="D6989" s="18" t="inlineStr">
        <is>
          <t>small</t>
        </is>
      </c>
      <c r="E6989" s="18" t="inlineStr">
        <is>
          <t>distance_to_river_km</t>
        </is>
      </c>
      <c r="F6989" s="18" t="inlineStr">
        <is>
          <t>spline value</t>
        </is>
      </c>
      <c r="G6989" s="18" t="n"/>
      <c r="H6989" s="33" t="n">
        <v>22.06</v>
      </c>
      <c r="I6989" s="33" t="n"/>
      <c r="J6989" s="33" t="n"/>
      <c r="K6989" s="34" t="n">
        <v>-0.4381621493004524</v>
      </c>
      <c r="L6989" s="35">
        <f>IF(ISNUMBER(K6989),EXP(K6989),"")</f>
        <v/>
      </c>
      <c r="M6989" s="18" t="inlineStr">
        <is>
          <t>every value from 0.01 to 30 in steps of 0.01</t>
        </is>
      </c>
      <c r="N6989" s="18" t="inlineStr">
        <is>
          <t>contents|small|distance_to_river_km</t>
        </is>
      </c>
    </row>
    <row r="6990">
      <c r="B6990" s="18" t="inlineStr">
        <is>
          <t>contents|small|distance_to_river_km|22.07</t>
        </is>
      </c>
      <c r="C6990" s="18" t="inlineStr">
        <is>
          <t>contents</t>
        </is>
      </c>
      <c r="D6990" s="18" t="inlineStr">
        <is>
          <t>small</t>
        </is>
      </c>
      <c r="E6990" s="18" t="inlineStr">
        <is>
          <t>distance_to_river_km</t>
        </is>
      </c>
      <c r="F6990" s="18" t="inlineStr">
        <is>
          <t>spline value</t>
        </is>
      </c>
      <c r="G6990" s="18" t="n"/>
      <c r="H6990" s="33" t="n">
        <v>22.07</v>
      </c>
      <c r="I6990" s="33" t="n"/>
      <c r="J6990" s="33" t="n"/>
      <c r="K6990" s="34" t="n">
        <v>-0.4384342526358969</v>
      </c>
      <c r="L6990" s="35">
        <f>IF(ISNUMBER(K6990),EXP(K6990),"")</f>
        <v/>
      </c>
      <c r="M6990" s="18" t="inlineStr">
        <is>
          <t>every value from 0.01 to 30 in steps of 0.01</t>
        </is>
      </c>
      <c r="N6990" s="18" t="inlineStr">
        <is>
          <t>contents|small|distance_to_river_km</t>
        </is>
      </c>
    </row>
    <row r="6991">
      <c r="B6991" s="18" t="inlineStr">
        <is>
          <t>contents|small|distance_to_river_km|22.08</t>
        </is>
      </c>
      <c r="C6991" s="18" t="inlineStr">
        <is>
          <t>contents</t>
        </is>
      </c>
      <c r="D6991" s="18" t="inlineStr">
        <is>
          <t>small</t>
        </is>
      </c>
      <c r="E6991" s="18" t="inlineStr">
        <is>
          <t>distance_to_river_km</t>
        </is>
      </c>
      <c r="F6991" s="18" t="inlineStr">
        <is>
          <t>spline value</t>
        </is>
      </c>
      <c r="G6991" s="18" t="n"/>
      <c r="H6991" s="33" t="n">
        <v>22.08</v>
      </c>
      <c r="I6991" s="33" t="n"/>
      <c r="J6991" s="33" t="n"/>
      <c r="K6991" s="34" t="n">
        <v>-0.4387062259391389</v>
      </c>
      <c r="L6991" s="35">
        <f>IF(ISNUMBER(K6991),EXP(K6991),"")</f>
        <v/>
      </c>
      <c r="M6991" s="18" t="inlineStr">
        <is>
          <t>every value from 0.01 to 30 in steps of 0.01</t>
        </is>
      </c>
      <c r="N6991" s="18" t="inlineStr">
        <is>
          <t>contents|small|distance_to_river_km</t>
        </is>
      </c>
    </row>
    <row r="6992">
      <c r="B6992" s="18" t="inlineStr">
        <is>
          <t>contents|small|distance_to_river_km|22.09</t>
        </is>
      </c>
      <c r="C6992" s="18" t="inlineStr">
        <is>
          <t>contents</t>
        </is>
      </c>
      <c r="D6992" s="18" t="inlineStr">
        <is>
          <t>small</t>
        </is>
      </c>
      <c r="E6992" s="18" t="inlineStr">
        <is>
          <t>distance_to_river_km</t>
        </is>
      </c>
      <c r="F6992" s="18" t="inlineStr">
        <is>
          <t>spline value</t>
        </is>
      </c>
      <c r="G6992" s="18" t="n"/>
      <c r="H6992" s="33" t="n">
        <v>22.09</v>
      </c>
      <c r="I6992" s="33" t="n"/>
      <c r="J6992" s="33" t="n"/>
      <c r="K6992" s="34" t="n">
        <v>-0.4389780689354035</v>
      </c>
      <c r="L6992" s="35">
        <f>IF(ISNUMBER(K6992),EXP(K6992),"")</f>
        <v/>
      </c>
      <c r="M6992" s="18" t="inlineStr">
        <is>
          <t>every value from 0.01 to 30 in steps of 0.01</t>
        </is>
      </c>
      <c r="N6992" s="18" t="inlineStr">
        <is>
          <t>contents|small|distance_to_river_km</t>
        </is>
      </c>
    </row>
    <row r="6993">
      <c r="B6993" s="18" t="inlineStr">
        <is>
          <t>contents|small|distance_to_river_km|22.10</t>
        </is>
      </c>
      <c r="C6993" s="18" t="inlineStr">
        <is>
          <t>contents</t>
        </is>
      </c>
      <c r="D6993" s="18" t="inlineStr">
        <is>
          <t>small</t>
        </is>
      </c>
      <c r="E6993" s="18" t="inlineStr">
        <is>
          <t>distance_to_river_km</t>
        </is>
      </c>
      <c r="F6993" s="18" t="inlineStr">
        <is>
          <t>spline value</t>
        </is>
      </c>
      <c r="G6993" s="18" t="n"/>
      <c r="H6993" s="33" t="n">
        <v>22.1</v>
      </c>
      <c r="I6993" s="33" t="n"/>
      <c r="J6993" s="33" t="n"/>
      <c r="K6993" s="34" t="n">
        <v>-0.4392497813499153</v>
      </c>
      <c r="L6993" s="35">
        <f>IF(ISNUMBER(K6993),EXP(K6993),"")</f>
        <v/>
      </c>
      <c r="M6993" s="18" t="inlineStr">
        <is>
          <t>every value from 0.01 to 30 in steps of 0.01</t>
        </is>
      </c>
      <c r="N6993" s="18" t="inlineStr">
        <is>
          <t>contents|small|distance_to_river_km</t>
        </is>
      </c>
    </row>
    <row r="6994">
      <c r="B6994" s="18" t="inlineStr">
        <is>
          <t>contents|small|distance_to_river_km|22.11</t>
        </is>
      </c>
      <c r="C6994" s="18" t="inlineStr">
        <is>
          <t>contents</t>
        </is>
      </c>
      <c r="D6994" s="18" t="inlineStr">
        <is>
          <t>small</t>
        </is>
      </c>
      <c r="E6994" s="18" t="inlineStr">
        <is>
          <t>distance_to_river_km</t>
        </is>
      </c>
      <c r="F6994" s="18" t="inlineStr">
        <is>
          <t>spline value</t>
        </is>
      </c>
      <c r="G6994" s="18" t="n"/>
      <c r="H6994" s="33" t="n">
        <v>22.11</v>
      </c>
      <c r="I6994" s="33" t="n"/>
      <c r="J6994" s="33" t="n"/>
      <c r="K6994" s="34" t="n">
        <v>-0.4395213629078991</v>
      </c>
      <c r="L6994" s="35">
        <f>IF(ISNUMBER(K6994),EXP(K6994),"")</f>
        <v/>
      </c>
      <c r="M6994" s="18" t="inlineStr">
        <is>
          <t>every value from 0.01 to 30 in steps of 0.01</t>
        </is>
      </c>
      <c r="N6994" s="18" t="inlineStr">
        <is>
          <t>contents|small|distance_to_river_km</t>
        </is>
      </c>
    </row>
    <row r="6995">
      <c r="B6995" s="18" t="inlineStr">
        <is>
          <t>contents|small|distance_to_river_km|22.12</t>
        </is>
      </c>
      <c r="C6995" s="18" t="inlineStr">
        <is>
          <t>contents</t>
        </is>
      </c>
      <c r="D6995" s="18" t="inlineStr">
        <is>
          <t>small</t>
        </is>
      </c>
      <c r="E6995" s="18" t="inlineStr">
        <is>
          <t>distance_to_river_km</t>
        </is>
      </c>
      <c r="F6995" s="18" t="inlineStr">
        <is>
          <t>spline value</t>
        </is>
      </c>
      <c r="G6995" s="18" t="n"/>
      <c r="H6995" s="33" t="n">
        <v>22.12</v>
      </c>
      <c r="I6995" s="33" t="n"/>
      <c r="J6995" s="33" t="n"/>
      <c r="K6995" s="34" t="n">
        <v>-0.4397928133345796</v>
      </c>
      <c r="L6995" s="35">
        <f>IF(ISNUMBER(K6995),EXP(K6995),"")</f>
        <v/>
      </c>
      <c r="M6995" s="18" t="inlineStr">
        <is>
          <t>every value from 0.01 to 30 in steps of 0.01</t>
        </is>
      </c>
      <c r="N6995" s="18" t="inlineStr">
        <is>
          <t>contents|small|distance_to_river_km</t>
        </is>
      </c>
    </row>
    <row r="6996">
      <c r="B6996" s="18" t="inlineStr">
        <is>
          <t>contents|small|distance_to_river_km|22.13</t>
        </is>
      </c>
      <c r="C6996" s="18" t="inlineStr">
        <is>
          <t>contents</t>
        </is>
      </c>
      <c r="D6996" s="18" t="inlineStr">
        <is>
          <t>small</t>
        </is>
      </c>
      <c r="E6996" s="18" t="inlineStr">
        <is>
          <t>distance_to_river_km</t>
        </is>
      </c>
      <c r="F6996" s="18" t="inlineStr">
        <is>
          <t>spline value</t>
        </is>
      </c>
      <c r="G6996" s="18" t="n"/>
      <c r="H6996" s="33" t="n">
        <v>22.13</v>
      </c>
      <c r="I6996" s="33" t="n"/>
      <c r="J6996" s="33" t="n"/>
      <c r="K6996" s="34" t="n">
        <v>-0.4400641323551812</v>
      </c>
      <c r="L6996" s="35">
        <f>IF(ISNUMBER(K6996),EXP(K6996),"")</f>
        <v/>
      </c>
      <c r="M6996" s="18" t="inlineStr">
        <is>
          <t>every value from 0.01 to 30 in steps of 0.01</t>
        </is>
      </c>
      <c r="N6996" s="18" t="inlineStr">
        <is>
          <t>contents|small|distance_to_river_km</t>
        </is>
      </c>
    </row>
    <row r="6997">
      <c r="B6997" s="18" t="inlineStr">
        <is>
          <t>contents|small|distance_to_river_km|22.14</t>
        </is>
      </c>
      <c r="C6997" s="18" t="inlineStr">
        <is>
          <t>contents</t>
        </is>
      </c>
      <c r="D6997" s="18" t="inlineStr">
        <is>
          <t>small</t>
        </is>
      </c>
      <c r="E6997" s="18" t="inlineStr">
        <is>
          <t>distance_to_river_km</t>
        </is>
      </c>
      <c r="F6997" s="18" t="inlineStr">
        <is>
          <t>spline value</t>
        </is>
      </c>
      <c r="G6997" s="18" t="n"/>
      <c r="H6997" s="33" t="n">
        <v>22.14</v>
      </c>
      <c r="I6997" s="33" t="n"/>
      <c r="J6997" s="33" t="n"/>
      <c r="K6997" s="34" t="n">
        <v>-0.4403353196949293</v>
      </c>
      <c r="L6997" s="35">
        <f>IF(ISNUMBER(K6997),EXP(K6997),"")</f>
        <v/>
      </c>
      <c r="M6997" s="18" t="inlineStr">
        <is>
          <t>every value from 0.01 to 30 in steps of 0.01</t>
        </is>
      </c>
      <c r="N6997" s="18" t="inlineStr">
        <is>
          <t>contents|small|distance_to_river_km</t>
        </is>
      </c>
    </row>
    <row r="6998">
      <c r="B6998" s="18" t="inlineStr">
        <is>
          <t>contents|small|distance_to_river_km|22.15</t>
        </is>
      </c>
      <c r="C6998" s="18" t="inlineStr">
        <is>
          <t>contents</t>
        </is>
      </c>
      <c r="D6998" s="18" t="inlineStr">
        <is>
          <t>small</t>
        </is>
      </c>
      <c r="E6998" s="18" t="inlineStr">
        <is>
          <t>distance_to_river_km</t>
        </is>
      </c>
      <c r="F6998" s="18" t="inlineStr">
        <is>
          <t>spline value</t>
        </is>
      </c>
      <c r="G6998" s="18" t="n"/>
      <c r="H6998" s="33" t="n">
        <v>22.15</v>
      </c>
      <c r="I6998" s="33" t="n"/>
      <c r="J6998" s="33" t="n"/>
      <c r="K6998" s="34" t="n">
        <v>-0.440606375079048</v>
      </c>
      <c r="L6998" s="35">
        <f>IF(ISNUMBER(K6998),EXP(K6998),"")</f>
        <v/>
      </c>
      <c r="M6998" s="18" t="inlineStr">
        <is>
          <t>every value from 0.01 to 30 in steps of 0.01</t>
        </is>
      </c>
      <c r="N6998" s="18" t="inlineStr">
        <is>
          <t>contents|small|distance_to_river_km</t>
        </is>
      </c>
    </row>
    <row r="6999">
      <c r="B6999" s="18" t="inlineStr">
        <is>
          <t>contents|small|distance_to_river_km|22.16</t>
        </is>
      </c>
      <c r="C6999" s="18" t="inlineStr">
        <is>
          <t>contents</t>
        </is>
      </c>
      <c r="D6999" s="18" t="inlineStr">
        <is>
          <t>small</t>
        </is>
      </c>
      <c r="E6999" s="18" t="inlineStr">
        <is>
          <t>distance_to_river_km</t>
        </is>
      </c>
      <c r="F6999" s="18" t="inlineStr">
        <is>
          <t>spline value</t>
        </is>
      </c>
      <c r="G6999" s="18" t="n"/>
      <c r="H6999" s="33" t="n">
        <v>22.16</v>
      </c>
      <c r="I6999" s="33" t="n"/>
      <c r="J6999" s="33" t="n"/>
      <c r="K6999" s="34" t="n">
        <v>-0.4408772982327625</v>
      </c>
      <c r="L6999" s="35">
        <f>IF(ISNUMBER(K6999),EXP(K6999),"")</f>
        <v/>
      </c>
      <c r="M6999" s="18" t="inlineStr">
        <is>
          <t>every value from 0.01 to 30 in steps of 0.01</t>
        </is>
      </c>
      <c r="N6999" s="18" t="inlineStr">
        <is>
          <t>contents|small|distance_to_river_km</t>
        </is>
      </c>
    </row>
    <row r="7000">
      <c r="B7000" s="18" t="inlineStr">
        <is>
          <t>contents|small|distance_to_river_km|22.17</t>
        </is>
      </c>
      <c r="C7000" s="18" t="inlineStr">
        <is>
          <t>contents</t>
        </is>
      </c>
      <c r="D7000" s="18" t="inlineStr">
        <is>
          <t>small</t>
        </is>
      </c>
      <c r="E7000" s="18" t="inlineStr">
        <is>
          <t>distance_to_river_km</t>
        </is>
      </c>
      <c r="F7000" s="18" t="inlineStr">
        <is>
          <t>spline value</t>
        </is>
      </c>
      <c r="G7000" s="18" t="n"/>
      <c r="H7000" s="33" t="n">
        <v>22.17</v>
      </c>
      <c r="I7000" s="33" t="n"/>
      <c r="J7000" s="33" t="n"/>
      <c r="K7000" s="34" t="n">
        <v>-0.4411480888812974</v>
      </c>
      <c r="L7000" s="35">
        <f>IF(ISNUMBER(K7000),EXP(K7000),"")</f>
        <v/>
      </c>
      <c r="M7000" s="18" t="inlineStr">
        <is>
          <t>every value from 0.01 to 30 in steps of 0.01</t>
        </is>
      </c>
      <c r="N7000" s="18" t="inlineStr">
        <is>
          <t>contents|small|distance_to_river_km</t>
        </is>
      </c>
    </row>
    <row r="7001">
      <c r="B7001" s="18" t="inlineStr">
        <is>
          <t>contents|small|distance_to_river_km|22.18</t>
        </is>
      </c>
      <c r="C7001" s="18" t="inlineStr">
        <is>
          <t>contents</t>
        </is>
      </c>
      <c r="D7001" s="18" t="inlineStr">
        <is>
          <t>small</t>
        </is>
      </c>
      <c r="E7001" s="18" t="inlineStr">
        <is>
          <t>distance_to_river_km</t>
        </is>
      </c>
      <c r="F7001" s="18" t="inlineStr">
        <is>
          <t>spline value</t>
        </is>
      </c>
      <c r="G7001" s="18" t="n"/>
      <c r="H7001" s="33" t="n">
        <v>22.18</v>
      </c>
      <c r="I7001" s="33" t="n"/>
      <c r="J7001" s="33" t="n"/>
      <c r="K7001" s="34" t="n">
        <v>-0.4414187467498771</v>
      </c>
      <c r="L7001" s="35">
        <f>IF(ISNUMBER(K7001),EXP(K7001),"")</f>
        <v/>
      </c>
      <c r="M7001" s="18" t="inlineStr">
        <is>
          <t>every value from 0.01 to 30 in steps of 0.01</t>
        </is>
      </c>
      <c r="N7001" s="18" t="inlineStr">
        <is>
          <t>contents|small|distance_to_river_km</t>
        </is>
      </c>
    </row>
    <row r="7002">
      <c r="B7002" s="18" t="inlineStr">
        <is>
          <t>contents|small|distance_to_river_km|22.19</t>
        </is>
      </c>
      <c r="C7002" s="18" t="inlineStr">
        <is>
          <t>contents</t>
        </is>
      </c>
      <c r="D7002" s="18" t="inlineStr">
        <is>
          <t>small</t>
        </is>
      </c>
      <c r="E7002" s="18" t="inlineStr">
        <is>
          <t>distance_to_river_km</t>
        </is>
      </c>
      <c r="F7002" s="18" t="inlineStr">
        <is>
          <t>spline value</t>
        </is>
      </c>
      <c r="G7002" s="18" t="n"/>
      <c r="H7002" s="33" t="n">
        <v>22.19</v>
      </c>
      <c r="I7002" s="33" t="n"/>
      <c r="J7002" s="33" t="n"/>
      <c r="K7002" s="34" t="n">
        <v>-0.4416892715637268</v>
      </c>
      <c r="L7002" s="35">
        <f>IF(ISNUMBER(K7002),EXP(K7002),"")</f>
        <v/>
      </c>
      <c r="M7002" s="18" t="inlineStr">
        <is>
          <t>every value from 0.01 to 30 in steps of 0.01</t>
        </is>
      </c>
      <c r="N7002" s="18" t="inlineStr">
        <is>
          <t>contents|small|distance_to_river_km</t>
        </is>
      </c>
    </row>
    <row r="7003">
      <c r="B7003" s="18" t="inlineStr">
        <is>
          <t>contents|small|distance_to_river_km|22.20</t>
        </is>
      </c>
      <c r="C7003" s="18" t="inlineStr">
        <is>
          <t>contents</t>
        </is>
      </c>
      <c r="D7003" s="18" t="inlineStr">
        <is>
          <t>small</t>
        </is>
      </c>
      <c r="E7003" s="18" t="inlineStr">
        <is>
          <t>distance_to_river_km</t>
        </is>
      </c>
      <c r="F7003" s="18" t="inlineStr">
        <is>
          <t>spline value</t>
        </is>
      </c>
      <c r="G7003" s="18" t="n"/>
      <c r="H7003" s="33" t="n">
        <v>22.2</v>
      </c>
      <c r="I7003" s="33" t="n"/>
      <c r="J7003" s="33" t="n"/>
      <c r="K7003" s="34" t="n">
        <v>-0.4419596630480709</v>
      </c>
      <c r="L7003" s="35">
        <f>IF(ISNUMBER(K7003),EXP(K7003),"")</f>
        <v/>
      </c>
      <c r="M7003" s="18" t="inlineStr">
        <is>
          <t>every value from 0.01 to 30 in steps of 0.01</t>
        </is>
      </c>
      <c r="N7003" s="18" t="inlineStr">
        <is>
          <t>contents|small|distance_to_river_km</t>
        </is>
      </c>
    </row>
    <row r="7004">
      <c r="B7004" s="18" t="inlineStr">
        <is>
          <t>contents|small|distance_to_river_km|22.21</t>
        </is>
      </c>
      <c r="C7004" s="18" t="inlineStr">
        <is>
          <t>contents</t>
        </is>
      </c>
      <c r="D7004" s="18" t="inlineStr">
        <is>
          <t>small</t>
        </is>
      </c>
      <c r="E7004" s="18" t="inlineStr">
        <is>
          <t>distance_to_river_km</t>
        </is>
      </c>
      <c r="F7004" s="18" t="inlineStr">
        <is>
          <t>spline value</t>
        </is>
      </c>
      <c r="G7004" s="18" t="n"/>
      <c r="H7004" s="33" t="n">
        <v>22.21</v>
      </c>
      <c r="I7004" s="33" t="n"/>
      <c r="J7004" s="33" t="n"/>
      <c r="K7004" s="34" t="n">
        <v>-0.4422299209281343</v>
      </c>
      <c r="L7004" s="35">
        <f>IF(ISNUMBER(K7004),EXP(K7004),"")</f>
        <v/>
      </c>
      <c r="M7004" s="18" t="inlineStr">
        <is>
          <t>every value from 0.01 to 30 in steps of 0.01</t>
        </is>
      </c>
      <c r="N7004" s="18" t="inlineStr">
        <is>
          <t>contents|small|distance_to_river_km</t>
        </is>
      </c>
    </row>
    <row r="7005">
      <c r="B7005" s="18" t="inlineStr">
        <is>
          <t>contents|small|distance_to_river_km|22.22</t>
        </is>
      </c>
      <c r="C7005" s="18" t="inlineStr">
        <is>
          <t>contents</t>
        </is>
      </c>
      <c r="D7005" s="18" t="inlineStr">
        <is>
          <t>small</t>
        </is>
      </c>
      <c r="E7005" s="18" t="inlineStr">
        <is>
          <t>distance_to_river_km</t>
        </is>
      </c>
      <c r="F7005" s="18" t="inlineStr">
        <is>
          <t>spline value</t>
        </is>
      </c>
      <c r="G7005" s="18" t="n"/>
      <c r="H7005" s="33" t="n">
        <v>22.22</v>
      </c>
      <c r="I7005" s="33" t="n"/>
      <c r="J7005" s="33" t="n"/>
      <c r="K7005" s="34" t="n">
        <v>-0.4425000449291416</v>
      </c>
      <c r="L7005" s="35">
        <f>IF(ISNUMBER(K7005),EXP(K7005),"")</f>
        <v/>
      </c>
      <c r="M7005" s="18" t="inlineStr">
        <is>
          <t>every value from 0.01 to 30 in steps of 0.01</t>
        </is>
      </c>
      <c r="N7005" s="18" t="inlineStr">
        <is>
          <t>contents|small|distance_to_river_km</t>
        </is>
      </c>
    </row>
    <row r="7006">
      <c r="B7006" s="18" t="inlineStr">
        <is>
          <t>contents|small|distance_to_river_km|22.23</t>
        </is>
      </c>
      <c r="C7006" s="18" t="inlineStr">
        <is>
          <t>contents</t>
        </is>
      </c>
      <c r="D7006" s="18" t="inlineStr">
        <is>
          <t>small</t>
        </is>
      </c>
      <c r="E7006" s="18" t="inlineStr">
        <is>
          <t>distance_to_river_km</t>
        </is>
      </c>
      <c r="F7006" s="18" t="inlineStr">
        <is>
          <t>spline value</t>
        </is>
      </c>
      <c r="G7006" s="18" t="n"/>
      <c r="H7006" s="33" t="n">
        <v>22.23</v>
      </c>
      <c r="I7006" s="33" t="n"/>
      <c r="J7006" s="33" t="n"/>
      <c r="K7006" s="34" t="n">
        <v>-0.4427700347763179</v>
      </c>
      <c r="L7006" s="35">
        <f>IF(ISNUMBER(K7006),EXP(K7006),"")</f>
        <v/>
      </c>
      <c r="M7006" s="18" t="inlineStr">
        <is>
          <t>every value from 0.01 to 30 in steps of 0.01</t>
        </is>
      </c>
      <c r="N7006" s="18" t="inlineStr">
        <is>
          <t>contents|small|distance_to_river_km</t>
        </is>
      </c>
    </row>
    <row r="7007">
      <c r="B7007" s="18" t="inlineStr">
        <is>
          <t>contents|small|distance_to_river_km|22.24</t>
        </is>
      </c>
      <c r="C7007" s="18" t="inlineStr">
        <is>
          <t>contents</t>
        </is>
      </c>
      <c r="D7007" s="18" t="inlineStr">
        <is>
          <t>small</t>
        </is>
      </c>
      <c r="E7007" s="18" t="inlineStr">
        <is>
          <t>distance_to_river_km</t>
        </is>
      </c>
      <c r="F7007" s="18" t="inlineStr">
        <is>
          <t>spline value</t>
        </is>
      </c>
      <c r="G7007" s="18" t="n"/>
      <c r="H7007" s="33" t="n">
        <v>22.24</v>
      </c>
      <c r="I7007" s="33" t="n"/>
      <c r="J7007" s="33" t="n"/>
      <c r="K7007" s="34" t="n">
        <v>-0.4430398901948873</v>
      </c>
      <c r="L7007" s="35">
        <f>IF(ISNUMBER(K7007),EXP(K7007),"")</f>
        <v/>
      </c>
      <c r="M7007" s="18" t="inlineStr">
        <is>
          <t>every value from 0.01 to 30 in steps of 0.01</t>
        </is>
      </c>
      <c r="N7007" s="18" t="inlineStr">
        <is>
          <t>contents|small|distance_to_river_km</t>
        </is>
      </c>
    </row>
    <row r="7008">
      <c r="B7008" s="18" t="inlineStr">
        <is>
          <t>contents|small|distance_to_river_km|22.25</t>
        </is>
      </c>
      <c r="C7008" s="18" t="inlineStr">
        <is>
          <t>contents</t>
        </is>
      </c>
      <c r="D7008" s="18" t="inlineStr">
        <is>
          <t>small</t>
        </is>
      </c>
      <c r="E7008" s="18" t="inlineStr">
        <is>
          <t>distance_to_river_km</t>
        </is>
      </c>
      <c r="F7008" s="18" t="inlineStr">
        <is>
          <t>spline value</t>
        </is>
      </c>
      <c r="G7008" s="18" t="n"/>
      <c r="H7008" s="33" t="n">
        <v>22.25</v>
      </c>
      <c r="I7008" s="33" t="n"/>
      <c r="J7008" s="33" t="n"/>
      <c r="K7008" s="34" t="n">
        <v>-0.4433096109100751</v>
      </c>
      <c r="L7008" s="35">
        <f>IF(ISNUMBER(K7008),EXP(K7008),"")</f>
        <v/>
      </c>
      <c r="M7008" s="18" t="inlineStr">
        <is>
          <t>every value from 0.01 to 30 in steps of 0.01</t>
        </is>
      </c>
      <c r="N7008" s="18" t="inlineStr">
        <is>
          <t>contents|small|distance_to_river_km</t>
        </is>
      </c>
    </row>
    <row r="7009">
      <c r="B7009" s="18" t="inlineStr">
        <is>
          <t>contents|small|distance_to_river_km|22.26</t>
        </is>
      </c>
      <c r="C7009" s="18" t="inlineStr">
        <is>
          <t>contents</t>
        </is>
      </c>
      <c r="D7009" s="18" t="inlineStr">
        <is>
          <t>small</t>
        </is>
      </c>
      <c r="E7009" s="18" t="inlineStr">
        <is>
          <t>distance_to_river_km</t>
        </is>
      </c>
      <c r="F7009" s="18" t="inlineStr">
        <is>
          <t>spline value</t>
        </is>
      </c>
      <c r="G7009" s="18" t="n"/>
      <c r="H7009" s="33" t="n">
        <v>22.26</v>
      </c>
      <c r="I7009" s="33" t="n"/>
      <c r="J7009" s="33" t="n"/>
      <c r="K7009" s="34" t="n">
        <v>-0.4435791966471058</v>
      </c>
      <c r="L7009" s="35">
        <f>IF(ISNUMBER(K7009),EXP(K7009),"")</f>
        <v/>
      </c>
      <c r="M7009" s="18" t="inlineStr">
        <is>
          <t>every value from 0.01 to 30 in steps of 0.01</t>
        </is>
      </c>
      <c r="N7009" s="18" t="inlineStr">
        <is>
          <t>contents|small|distance_to_river_km</t>
        </is>
      </c>
    </row>
    <row r="7010">
      <c r="B7010" s="18" t="inlineStr">
        <is>
          <t>contents|small|distance_to_river_km|22.27</t>
        </is>
      </c>
      <c r="C7010" s="18" t="inlineStr">
        <is>
          <t>contents</t>
        </is>
      </c>
      <c r="D7010" s="18" t="inlineStr">
        <is>
          <t>small</t>
        </is>
      </c>
      <c r="E7010" s="18" t="inlineStr">
        <is>
          <t>distance_to_river_km</t>
        </is>
      </c>
      <c r="F7010" s="18" t="inlineStr">
        <is>
          <t>spline value</t>
        </is>
      </c>
      <c r="G7010" s="18" t="n"/>
      <c r="H7010" s="33" t="n">
        <v>22.27</v>
      </c>
      <c r="I7010" s="33" t="n"/>
      <c r="J7010" s="33" t="n"/>
      <c r="K7010" s="34" t="n">
        <v>-0.4438486471312041</v>
      </c>
      <c r="L7010" s="35">
        <f>IF(ISNUMBER(K7010),EXP(K7010),"")</f>
        <v/>
      </c>
      <c r="M7010" s="18" t="inlineStr">
        <is>
          <t>every value from 0.01 to 30 in steps of 0.01</t>
        </is>
      </c>
      <c r="N7010" s="18" t="inlineStr">
        <is>
          <t>contents|small|distance_to_river_km</t>
        </is>
      </c>
    </row>
    <row r="7011">
      <c r="B7011" s="18" t="inlineStr">
        <is>
          <t>contents|small|distance_to_river_km|22.28</t>
        </is>
      </c>
      <c r="C7011" s="18" t="inlineStr">
        <is>
          <t>contents</t>
        </is>
      </c>
      <c r="D7011" s="18" t="inlineStr">
        <is>
          <t>small</t>
        </is>
      </c>
      <c r="E7011" s="18" t="inlineStr">
        <is>
          <t>distance_to_river_km</t>
        </is>
      </c>
      <c r="F7011" s="18" t="inlineStr">
        <is>
          <t>spline value</t>
        </is>
      </c>
      <c r="G7011" s="18" t="n"/>
      <c r="H7011" s="33" t="n">
        <v>22.28</v>
      </c>
      <c r="I7011" s="33" t="n"/>
      <c r="J7011" s="33" t="n"/>
      <c r="K7011" s="34" t="n">
        <v>-0.444117962087595</v>
      </c>
      <c r="L7011" s="35">
        <f>IF(ISNUMBER(K7011),EXP(K7011),"")</f>
        <v/>
      </c>
      <c r="M7011" s="18" t="inlineStr">
        <is>
          <t>every value from 0.01 to 30 in steps of 0.01</t>
        </is>
      </c>
      <c r="N7011" s="18" t="inlineStr">
        <is>
          <t>contents|small|distance_to_river_km</t>
        </is>
      </c>
    </row>
    <row r="7012">
      <c r="B7012" s="18" t="inlineStr">
        <is>
          <t>contents|small|distance_to_river_km|22.29</t>
        </is>
      </c>
      <c r="C7012" s="18" t="inlineStr">
        <is>
          <t>contents</t>
        </is>
      </c>
      <c r="D7012" s="18" t="inlineStr">
        <is>
          <t>small</t>
        </is>
      </c>
      <c r="E7012" s="18" t="inlineStr">
        <is>
          <t>distance_to_river_km</t>
        </is>
      </c>
      <c r="F7012" s="18" t="inlineStr">
        <is>
          <t>spline value</t>
        </is>
      </c>
      <c r="G7012" s="18" t="n"/>
      <c r="H7012" s="33" t="n">
        <v>22.29</v>
      </c>
      <c r="I7012" s="33" t="n"/>
      <c r="J7012" s="33" t="n"/>
      <c r="K7012" s="34" t="n">
        <v>-0.4443871412415027</v>
      </c>
      <c r="L7012" s="35">
        <f>IF(ISNUMBER(K7012),EXP(K7012),"")</f>
        <v/>
      </c>
      <c r="M7012" s="18" t="inlineStr">
        <is>
          <t>every value from 0.01 to 30 in steps of 0.01</t>
        </is>
      </c>
      <c r="N7012" s="18" t="inlineStr">
        <is>
          <t>contents|small|distance_to_river_km</t>
        </is>
      </c>
    </row>
    <row r="7013">
      <c r="B7013" s="18" t="inlineStr">
        <is>
          <t>contents|small|distance_to_river_km|22.30</t>
        </is>
      </c>
      <c r="C7013" s="18" t="inlineStr">
        <is>
          <t>contents</t>
        </is>
      </c>
      <c r="D7013" s="18" t="inlineStr">
        <is>
          <t>small</t>
        </is>
      </c>
      <c r="E7013" s="18" t="inlineStr">
        <is>
          <t>distance_to_river_km</t>
        </is>
      </c>
      <c r="F7013" s="18" t="inlineStr">
        <is>
          <t>spline value</t>
        </is>
      </c>
      <c r="G7013" s="18" t="n"/>
      <c r="H7013" s="33" t="n">
        <v>22.3</v>
      </c>
      <c r="I7013" s="33" t="n"/>
      <c r="J7013" s="33" t="n"/>
      <c r="K7013" s="34" t="n">
        <v>-0.4446561843181525</v>
      </c>
      <c r="L7013" s="35">
        <f>IF(ISNUMBER(K7013),EXP(K7013),"")</f>
        <v/>
      </c>
      <c r="M7013" s="18" t="inlineStr">
        <is>
          <t>every value from 0.01 to 30 in steps of 0.01</t>
        </is>
      </c>
      <c r="N7013" s="18" t="inlineStr">
        <is>
          <t>contents|small|distance_to_river_km</t>
        </is>
      </c>
    </row>
    <row r="7014">
      <c r="B7014" s="18" t="inlineStr">
        <is>
          <t>contents|small|distance_to_river_km|22.31</t>
        </is>
      </c>
      <c r="C7014" s="18" t="inlineStr">
        <is>
          <t>contents</t>
        </is>
      </c>
      <c r="D7014" s="18" t="inlineStr">
        <is>
          <t>small</t>
        </is>
      </c>
      <c r="E7014" s="18" t="inlineStr">
        <is>
          <t>distance_to_river_km</t>
        </is>
      </c>
      <c r="F7014" s="18" t="inlineStr">
        <is>
          <t>spline value</t>
        </is>
      </c>
      <c r="G7014" s="18" t="n"/>
      <c r="H7014" s="33" t="n">
        <v>22.31</v>
      </c>
      <c r="I7014" s="33" t="n"/>
      <c r="J7014" s="33" t="n"/>
      <c r="K7014" s="34" t="n">
        <v>-0.4449250910427686</v>
      </c>
      <c r="L7014" s="35">
        <f>IF(ISNUMBER(K7014),EXP(K7014),"")</f>
        <v/>
      </c>
      <c r="M7014" s="18" t="inlineStr">
        <is>
          <t>every value from 0.01 to 30 in steps of 0.01</t>
        </is>
      </c>
      <c r="N7014" s="18" t="inlineStr">
        <is>
          <t>contents|small|distance_to_river_km</t>
        </is>
      </c>
    </row>
    <row r="7015">
      <c r="B7015" s="18" t="inlineStr">
        <is>
          <t>contents|small|distance_to_river_km|22.32</t>
        </is>
      </c>
      <c r="C7015" s="18" t="inlineStr">
        <is>
          <t>contents</t>
        </is>
      </c>
      <c r="D7015" s="18" t="inlineStr">
        <is>
          <t>small</t>
        </is>
      </c>
      <c r="E7015" s="18" t="inlineStr">
        <is>
          <t>distance_to_river_km</t>
        </is>
      </c>
      <c r="F7015" s="18" t="inlineStr">
        <is>
          <t>spline value</t>
        </is>
      </c>
      <c r="G7015" s="18" t="n"/>
      <c r="H7015" s="33" t="n">
        <v>22.32</v>
      </c>
      <c r="I7015" s="33" t="n"/>
      <c r="J7015" s="33" t="n"/>
      <c r="K7015" s="34" t="n">
        <v>-0.4451938611405762</v>
      </c>
      <c r="L7015" s="35">
        <f>IF(ISNUMBER(K7015),EXP(K7015),"")</f>
        <v/>
      </c>
      <c r="M7015" s="18" t="inlineStr">
        <is>
          <t>every value from 0.01 to 30 in steps of 0.01</t>
        </is>
      </c>
      <c r="N7015" s="18" t="inlineStr">
        <is>
          <t>contents|small|distance_to_river_km</t>
        </is>
      </c>
    </row>
    <row r="7016">
      <c r="B7016" s="18" t="inlineStr">
        <is>
          <t>contents|small|distance_to_river_km|22.33</t>
        </is>
      </c>
      <c r="C7016" s="18" t="inlineStr">
        <is>
          <t>contents</t>
        </is>
      </c>
      <c r="D7016" s="18" t="inlineStr">
        <is>
          <t>small</t>
        </is>
      </c>
      <c r="E7016" s="18" t="inlineStr">
        <is>
          <t>distance_to_river_km</t>
        </is>
      </c>
      <c r="F7016" s="18" t="inlineStr">
        <is>
          <t>spline value</t>
        </is>
      </c>
      <c r="G7016" s="18" t="n"/>
      <c r="H7016" s="33" t="n">
        <v>22.33</v>
      </c>
      <c r="I7016" s="33" t="n"/>
      <c r="J7016" s="33" t="n"/>
      <c r="K7016" s="34" t="n">
        <v>-0.4454624943367997</v>
      </c>
      <c r="L7016" s="35">
        <f>IF(ISNUMBER(K7016),EXP(K7016),"")</f>
        <v/>
      </c>
      <c r="M7016" s="18" t="inlineStr">
        <is>
          <t>every value from 0.01 to 30 in steps of 0.01</t>
        </is>
      </c>
      <c r="N7016" s="18" t="inlineStr">
        <is>
          <t>contents|small|distance_to_river_km</t>
        </is>
      </c>
    </row>
    <row r="7017">
      <c r="B7017" s="18" t="inlineStr">
        <is>
          <t>contents|small|distance_to_river_km|22.34</t>
        </is>
      </c>
      <c r="C7017" s="18" t="inlineStr">
        <is>
          <t>contents</t>
        </is>
      </c>
      <c r="D7017" s="18" t="inlineStr">
        <is>
          <t>small</t>
        </is>
      </c>
      <c r="E7017" s="18" t="inlineStr">
        <is>
          <t>distance_to_river_km</t>
        </is>
      </c>
      <c r="F7017" s="18" t="inlineStr">
        <is>
          <t>spline value</t>
        </is>
      </c>
      <c r="G7017" s="18" t="n"/>
      <c r="H7017" s="33" t="n">
        <v>22.34</v>
      </c>
      <c r="I7017" s="33" t="n"/>
      <c r="J7017" s="33" t="n"/>
      <c r="K7017" s="34" t="n">
        <v>-0.4457309903566642</v>
      </c>
      <c r="L7017" s="35">
        <f>IF(ISNUMBER(K7017),EXP(K7017),"")</f>
        <v/>
      </c>
      <c r="M7017" s="18" t="inlineStr">
        <is>
          <t>every value from 0.01 to 30 in steps of 0.01</t>
        </is>
      </c>
      <c r="N7017" s="18" t="inlineStr">
        <is>
          <t>contents|small|distance_to_river_km</t>
        </is>
      </c>
    </row>
    <row r="7018">
      <c r="B7018" s="18" t="inlineStr">
        <is>
          <t>contents|small|distance_to_river_km|22.35</t>
        </is>
      </c>
      <c r="C7018" s="18" t="inlineStr">
        <is>
          <t>contents</t>
        </is>
      </c>
      <c r="D7018" s="18" t="inlineStr">
        <is>
          <t>small</t>
        </is>
      </c>
      <c r="E7018" s="18" t="inlineStr">
        <is>
          <t>distance_to_river_km</t>
        </is>
      </c>
      <c r="F7018" s="18" t="inlineStr">
        <is>
          <t>spline value</t>
        </is>
      </c>
      <c r="G7018" s="18" t="n"/>
      <c r="H7018" s="33" t="n">
        <v>22.35</v>
      </c>
      <c r="I7018" s="33" t="n"/>
      <c r="J7018" s="33" t="n"/>
      <c r="K7018" s="34" t="n">
        <v>-0.4459993489253941</v>
      </c>
      <c r="L7018" s="35">
        <f>IF(ISNUMBER(K7018),EXP(K7018),"")</f>
        <v/>
      </c>
      <c r="M7018" s="18" t="inlineStr">
        <is>
          <t>every value from 0.01 to 30 in steps of 0.01</t>
        </is>
      </c>
      <c r="N7018" s="18" t="inlineStr">
        <is>
          <t>contents|small|distance_to_river_km</t>
        </is>
      </c>
    </row>
    <row r="7019">
      <c r="B7019" s="18" t="inlineStr">
        <is>
          <t>contents|small|distance_to_river_km|22.36</t>
        </is>
      </c>
      <c r="C7019" s="18" t="inlineStr">
        <is>
          <t>contents</t>
        </is>
      </c>
      <c r="D7019" s="18" t="inlineStr">
        <is>
          <t>small</t>
        </is>
      </c>
      <c r="E7019" s="18" t="inlineStr">
        <is>
          <t>distance_to_river_km</t>
        </is>
      </c>
      <c r="F7019" s="18" t="inlineStr">
        <is>
          <t>spline value</t>
        </is>
      </c>
      <c r="G7019" s="18" t="n"/>
      <c r="H7019" s="33" t="n">
        <v>22.36</v>
      </c>
      <c r="I7019" s="33" t="n"/>
      <c r="J7019" s="33" t="n"/>
      <c r="K7019" s="34" t="n">
        <v>-0.4462675697682142</v>
      </c>
      <c r="L7019" s="35">
        <f>IF(ISNUMBER(K7019),EXP(K7019),"")</f>
        <v/>
      </c>
      <c r="M7019" s="18" t="inlineStr">
        <is>
          <t>every value from 0.01 to 30 in steps of 0.01</t>
        </is>
      </c>
      <c r="N7019" s="18" t="inlineStr">
        <is>
          <t>contents|small|distance_to_river_km</t>
        </is>
      </c>
    </row>
    <row r="7020">
      <c r="B7020" s="18" t="inlineStr">
        <is>
          <t>contents|small|distance_to_river_km|22.37</t>
        </is>
      </c>
      <c r="C7020" s="18" t="inlineStr">
        <is>
          <t>contents</t>
        </is>
      </c>
      <c r="D7020" s="18" t="inlineStr">
        <is>
          <t>small</t>
        </is>
      </c>
      <c r="E7020" s="18" t="inlineStr">
        <is>
          <t>distance_to_river_km</t>
        </is>
      </c>
      <c r="F7020" s="18" t="inlineStr">
        <is>
          <t>spline value</t>
        </is>
      </c>
      <c r="G7020" s="18" t="n"/>
      <c r="H7020" s="33" t="n">
        <v>22.37</v>
      </c>
      <c r="I7020" s="33" t="n"/>
      <c r="J7020" s="33" t="n"/>
      <c r="K7020" s="34" t="n">
        <v>-0.4465356526103494</v>
      </c>
      <c r="L7020" s="35">
        <f>IF(ISNUMBER(K7020),EXP(K7020),"")</f>
        <v/>
      </c>
      <c r="M7020" s="18" t="inlineStr">
        <is>
          <t>every value from 0.01 to 30 in steps of 0.01</t>
        </is>
      </c>
      <c r="N7020" s="18" t="inlineStr">
        <is>
          <t>contents|small|distance_to_river_km</t>
        </is>
      </c>
    </row>
    <row r="7021">
      <c r="B7021" s="18" t="inlineStr">
        <is>
          <t>contents|small|distance_to_river_km|22.38</t>
        </is>
      </c>
      <c r="C7021" s="18" t="inlineStr">
        <is>
          <t>contents</t>
        </is>
      </c>
      <c r="D7021" s="18" t="inlineStr">
        <is>
          <t>small</t>
        </is>
      </c>
      <c r="E7021" s="18" t="inlineStr">
        <is>
          <t>distance_to_river_km</t>
        </is>
      </c>
      <c r="F7021" s="18" t="inlineStr">
        <is>
          <t>spline value</t>
        </is>
      </c>
      <c r="G7021" s="18" t="n"/>
      <c r="H7021" s="33" t="n">
        <v>22.38</v>
      </c>
      <c r="I7021" s="33" t="n"/>
      <c r="J7021" s="33" t="n"/>
      <c r="K7021" s="34" t="n">
        <v>-0.4468035971770239</v>
      </c>
      <c r="L7021" s="35">
        <f>IF(ISNUMBER(K7021),EXP(K7021),"")</f>
        <v/>
      </c>
      <c r="M7021" s="18" t="inlineStr">
        <is>
          <t>every value from 0.01 to 30 in steps of 0.01</t>
        </is>
      </c>
      <c r="N7021" s="18" t="inlineStr">
        <is>
          <t>contents|small|distance_to_river_km</t>
        </is>
      </c>
    </row>
    <row r="7022">
      <c r="B7022" s="18" t="inlineStr">
        <is>
          <t>contents|small|distance_to_river_km|22.39</t>
        </is>
      </c>
      <c r="C7022" s="18" t="inlineStr">
        <is>
          <t>contents</t>
        </is>
      </c>
      <c r="D7022" s="18" t="inlineStr">
        <is>
          <t>small</t>
        </is>
      </c>
      <c r="E7022" s="18" t="inlineStr">
        <is>
          <t>distance_to_river_km</t>
        </is>
      </c>
      <c r="F7022" s="18" t="inlineStr">
        <is>
          <t>spline value</t>
        </is>
      </c>
      <c r="G7022" s="18" t="n"/>
      <c r="H7022" s="33" t="n">
        <v>22.39</v>
      </c>
      <c r="I7022" s="33" t="n"/>
      <c r="J7022" s="33" t="n"/>
      <c r="K7022" s="34" t="n">
        <v>-0.4470714031934633</v>
      </c>
      <c r="L7022" s="35">
        <f>IF(ISNUMBER(K7022),EXP(K7022),"")</f>
        <v/>
      </c>
      <c r="M7022" s="18" t="inlineStr">
        <is>
          <t>every value from 0.01 to 30 in steps of 0.01</t>
        </is>
      </c>
      <c r="N7022" s="18" t="inlineStr">
        <is>
          <t>contents|small|distance_to_river_km</t>
        </is>
      </c>
    </row>
    <row r="7023">
      <c r="B7023" s="18" t="inlineStr">
        <is>
          <t>contents|small|distance_to_river_km|22.40</t>
        </is>
      </c>
      <c r="C7023" s="18" t="inlineStr">
        <is>
          <t>contents</t>
        </is>
      </c>
      <c r="D7023" s="18" t="inlineStr">
        <is>
          <t>small</t>
        </is>
      </c>
      <c r="E7023" s="18" t="inlineStr">
        <is>
          <t>distance_to_river_km</t>
        </is>
      </c>
      <c r="F7023" s="18" t="inlineStr">
        <is>
          <t>spline value</t>
        </is>
      </c>
      <c r="G7023" s="18" t="n"/>
      <c r="H7023" s="33" t="n">
        <v>22.4</v>
      </c>
      <c r="I7023" s="33" t="n"/>
      <c r="J7023" s="33" t="n"/>
      <c r="K7023" s="34" t="n">
        <v>-0.4473390703848916</v>
      </c>
      <c r="L7023" s="35">
        <f>IF(ISNUMBER(K7023),EXP(K7023),"")</f>
        <v/>
      </c>
      <c r="M7023" s="18" t="inlineStr">
        <is>
          <t>every value from 0.01 to 30 in steps of 0.01</t>
        </is>
      </c>
      <c r="N7023" s="18" t="inlineStr">
        <is>
          <t>contents|small|distance_to_river_km</t>
        </is>
      </c>
    </row>
    <row r="7024">
      <c r="B7024" s="18" t="inlineStr">
        <is>
          <t>contents|small|distance_to_river_km|22.41</t>
        </is>
      </c>
      <c r="C7024" s="18" t="inlineStr">
        <is>
          <t>contents</t>
        </is>
      </c>
      <c r="D7024" s="18" t="inlineStr">
        <is>
          <t>small</t>
        </is>
      </c>
      <c r="E7024" s="18" t="inlineStr">
        <is>
          <t>distance_to_river_km</t>
        </is>
      </c>
      <c r="F7024" s="18" t="inlineStr">
        <is>
          <t>spline value</t>
        </is>
      </c>
      <c r="G7024" s="18" t="n"/>
      <c r="H7024" s="33" t="n">
        <v>22.41</v>
      </c>
      <c r="I7024" s="33" t="n"/>
      <c r="J7024" s="33" t="n"/>
      <c r="K7024" s="34" t="n">
        <v>-0.4476065984765339</v>
      </c>
      <c r="L7024" s="35">
        <f>IF(ISNUMBER(K7024),EXP(K7024),"")</f>
        <v/>
      </c>
      <c r="M7024" s="18" t="inlineStr">
        <is>
          <t>every value from 0.01 to 30 in steps of 0.01</t>
        </is>
      </c>
      <c r="N7024" s="18" t="inlineStr">
        <is>
          <t>contents|small|distance_to_river_km</t>
        </is>
      </c>
    </row>
    <row r="7025">
      <c r="B7025" s="18" t="inlineStr">
        <is>
          <t>contents|small|distance_to_river_km|22.42</t>
        </is>
      </c>
      <c r="C7025" s="18" t="inlineStr">
        <is>
          <t>contents</t>
        </is>
      </c>
      <c r="D7025" s="18" t="inlineStr">
        <is>
          <t>small</t>
        </is>
      </c>
      <c r="E7025" s="18" t="inlineStr">
        <is>
          <t>distance_to_river_km</t>
        </is>
      </c>
      <c r="F7025" s="18" t="inlineStr">
        <is>
          <t>spline value</t>
        </is>
      </c>
      <c r="G7025" s="18" t="n"/>
      <c r="H7025" s="33" t="n">
        <v>22.42</v>
      </c>
      <c r="I7025" s="33" t="n"/>
      <c r="J7025" s="33" t="n"/>
      <c r="K7025" s="34" t="n">
        <v>-0.4478739871936148</v>
      </c>
      <c r="L7025" s="35">
        <f>IF(ISNUMBER(K7025),EXP(K7025),"")</f>
        <v/>
      </c>
      <c r="M7025" s="18" t="inlineStr">
        <is>
          <t>every value from 0.01 to 30 in steps of 0.01</t>
        </is>
      </c>
      <c r="N7025" s="18" t="inlineStr">
        <is>
          <t>contents|small|distance_to_river_km</t>
        </is>
      </c>
    </row>
    <row r="7026">
      <c r="B7026" s="18" t="inlineStr">
        <is>
          <t>contents|small|distance_to_river_km|22.43</t>
        </is>
      </c>
      <c r="C7026" s="18" t="inlineStr">
        <is>
          <t>contents</t>
        </is>
      </c>
      <c r="D7026" s="18" t="inlineStr">
        <is>
          <t>small</t>
        </is>
      </c>
      <c r="E7026" s="18" t="inlineStr">
        <is>
          <t>distance_to_river_km</t>
        </is>
      </c>
      <c r="F7026" s="18" t="inlineStr">
        <is>
          <t>spline value</t>
        </is>
      </c>
      <c r="G7026" s="18" t="n"/>
      <c r="H7026" s="33" t="n">
        <v>22.43</v>
      </c>
      <c r="I7026" s="33" t="n"/>
      <c r="J7026" s="33" t="n"/>
      <c r="K7026" s="34" t="n">
        <v>-0.448141236261359</v>
      </c>
      <c r="L7026" s="35">
        <f>IF(ISNUMBER(K7026),EXP(K7026),"")</f>
        <v/>
      </c>
      <c r="M7026" s="18" t="inlineStr">
        <is>
          <t>every value from 0.01 to 30 in steps of 0.01</t>
        </is>
      </c>
      <c r="N7026" s="18" t="inlineStr">
        <is>
          <t>contents|small|distance_to_river_km</t>
        </is>
      </c>
    </row>
    <row r="7027">
      <c r="B7027" s="18" t="inlineStr">
        <is>
          <t>contents|small|distance_to_river_km|22.44</t>
        </is>
      </c>
      <c r="C7027" s="18" t="inlineStr">
        <is>
          <t>contents</t>
        </is>
      </c>
      <c r="D7027" s="18" t="inlineStr">
        <is>
          <t>small</t>
        </is>
      </c>
      <c r="E7027" s="18" t="inlineStr">
        <is>
          <t>distance_to_river_km</t>
        </is>
      </c>
      <c r="F7027" s="18" t="inlineStr">
        <is>
          <t>spline value</t>
        </is>
      </c>
      <c r="G7027" s="18" t="n"/>
      <c r="H7027" s="33" t="n">
        <v>22.44</v>
      </c>
      <c r="I7027" s="33" t="n"/>
      <c r="J7027" s="33" t="n"/>
      <c r="K7027" s="34" t="n">
        <v>-0.4484083454049914</v>
      </c>
      <c r="L7027" s="35">
        <f>IF(ISNUMBER(K7027),EXP(K7027),"")</f>
        <v/>
      </c>
      <c r="M7027" s="18" t="inlineStr">
        <is>
          <t>every value from 0.01 to 30 in steps of 0.01</t>
        </is>
      </c>
      <c r="N7027" s="18" t="inlineStr">
        <is>
          <t>contents|small|distance_to_river_km</t>
        </is>
      </c>
    </row>
    <row r="7028">
      <c r="B7028" s="18" t="inlineStr">
        <is>
          <t>contents|small|distance_to_river_km|22.45</t>
        </is>
      </c>
      <c r="C7028" s="18" t="inlineStr">
        <is>
          <t>contents</t>
        </is>
      </c>
      <c r="D7028" s="18" t="inlineStr">
        <is>
          <t>small</t>
        </is>
      </c>
      <c r="E7028" s="18" t="inlineStr">
        <is>
          <t>distance_to_river_km</t>
        </is>
      </c>
      <c r="F7028" s="18" t="inlineStr">
        <is>
          <t>spline value</t>
        </is>
      </c>
      <c r="G7028" s="18" t="n"/>
      <c r="H7028" s="33" t="n">
        <v>22.45</v>
      </c>
      <c r="I7028" s="33" t="n"/>
      <c r="J7028" s="33" t="n"/>
      <c r="K7028" s="34" t="n">
        <v>-0.4486753143497365</v>
      </c>
      <c r="L7028" s="35">
        <f>IF(ISNUMBER(K7028),EXP(K7028),"")</f>
        <v/>
      </c>
      <c r="M7028" s="18" t="inlineStr">
        <is>
          <t>every value from 0.01 to 30 in steps of 0.01</t>
        </is>
      </c>
      <c r="N7028" s="18" t="inlineStr">
        <is>
          <t>contents|small|distance_to_river_km</t>
        </is>
      </c>
    </row>
    <row r="7029">
      <c r="B7029" s="18" t="inlineStr">
        <is>
          <t>contents|small|distance_to_river_km|22.46</t>
        </is>
      </c>
      <c r="C7029" s="18" t="inlineStr">
        <is>
          <t>contents</t>
        </is>
      </c>
      <c r="D7029" s="18" t="inlineStr">
        <is>
          <t>small</t>
        </is>
      </c>
      <c r="E7029" s="18" t="inlineStr">
        <is>
          <t>distance_to_river_km</t>
        </is>
      </c>
      <c r="F7029" s="18" t="inlineStr">
        <is>
          <t>spline value</t>
        </is>
      </c>
      <c r="G7029" s="18" t="n"/>
      <c r="H7029" s="33" t="n">
        <v>22.46</v>
      </c>
      <c r="I7029" s="33" t="n"/>
      <c r="J7029" s="33" t="n"/>
      <c r="K7029" s="34" t="n">
        <v>-0.4489421428208193</v>
      </c>
      <c r="L7029" s="35">
        <f>IF(ISNUMBER(K7029),EXP(K7029),"")</f>
        <v/>
      </c>
      <c r="M7029" s="18" t="inlineStr">
        <is>
          <t>every value from 0.01 to 30 in steps of 0.01</t>
        </is>
      </c>
      <c r="N7029" s="18" t="inlineStr">
        <is>
          <t>contents|small|distance_to_river_km</t>
        </is>
      </c>
    </row>
    <row r="7030">
      <c r="B7030" s="18" t="inlineStr">
        <is>
          <t>contents|small|distance_to_river_km|22.47</t>
        </is>
      </c>
      <c r="C7030" s="18" t="inlineStr">
        <is>
          <t>contents</t>
        </is>
      </c>
      <c r="D7030" s="18" t="inlineStr">
        <is>
          <t>small</t>
        </is>
      </c>
      <c r="E7030" s="18" t="inlineStr">
        <is>
          <t>distance_to_river_km</t>
        </is>
      </c>
      <c r="F7030" s="18" t="inlineStr">
        <is>
          <t>spline value</t>
        </is>
      </c>
      <c r="G7030" s="18" t="n"/>
      <c r="H7030" s="33" t="n">
        <v>22.47</v>
      </c>
      <c r="I7030" s="33" t="n"/>
      <c r="J7030" s="33" t="n"/>
      <c r="K7030" s="34" t="n">
        <v>-0.4492088305434643</v>
      </c>
      <c r="L7030" s="35">
        <f>IF(ISNUMBER(K7030),EXP(K7030),"")</f>
        <v/>
      </c>
      <c r="M7030" s="18" t="inlineStr">
        <is>
          <t>every value from 0.01 to 30 in steps of 0.01</t>
        </is>
      </c>
      <c r="N7030" s="18" t="inlineStr">
        <is>
          <t>contents|small|distance_to_river_km</t>
        </is>
      </c>
    </row>
    <row r="7031">
      <c r="B7031" s="18" t="inlineStr">
        <is>
          <t>contents|small|distance_to_river_km|22.48</t>
        </is>
      </c>
      <c r="C7031" s="18" t="inlineStr">
        <is>
          <t>contents</t>
        </is>
      </c>
      <c r="D7031" s="18" t="inlineStr">
        <is>
          <t>small</t>
        </is>
      </c>
      <c r="E7031" s="18" t="inlineStr">
        <is>
          <t>distance_to_river_km</t>
        </is>
      </c>
      <c r="F7031" s="18" t="inlineStr">
        <is>
          <t>spline value</t>
        </is>
      </c>
      <c r="G7031" s="18" t="n"/>
      <c r="H7031" s="33" t="n">
        <v>22.48</v>
      </c>
      <c r="I7031" s="33" t="n"/>
      <c r="J7031" s="33" t="n"/>
      <c r="K7031" s="34" t="n">
        <v>-0.4494753772428963</v>
      </c>
      <c r="L7031" s="35">
        <f>IF(ISNUMBER(K7031),EXP(K7031),"")</f>
        <v/>
      </c>
      <c r="M7031" s="18" t="inlineStr">
        <is>
          <t>every value from 0.01 to 30 in steps of 0.01</t>
        </is>
      </c>
      <c r="N7031" s="18" t="inlineStr">
        <is>
          <t>contents|small|distance_to_river_km</t>
        </is>
      </c>
    </row>
    <row r="7032">
      <c r="B7032" s="18" t="inlineStr">
        <is>
          <t>contents|small|distance_to_river_km|22.49</t>
        </is>
      </c>
      <c r="C7032" s="18" t="inlineStr">
        <is>
          <t>contents</t>
        </is>
      </c>
      <c r="D7032" s="18" t="inlineStr">
        <is>
          <t>small</t>
        </is>
      </c>
      <c r="E7032" s="18" t="inlineStr">
        <is>
          <t>distance_to_river_km</t>
        </is>
      </c>
      <c r="F7032" s="18" t="inlineStr">
        <is>
          <t>spline value</t>
        </is>
      </c>
      <c r="G7032" s="18" t="n"/>
      <c r="H7032" s="33" t="n">
        <v>22.49</v>
      </c>
      <c r="I7032" s="33" t="n"/>
      <c r="J7032" s="33" t="n"/>
      <c r="K7032" s="34" t="n">
        <v>-0.44974178264434</v>
      </c>
      <c r="L7032" s="35">
        <f>IF(ISNUMBER(K7032),EXP(K7032),"")</f>
        <v/>
      </c>
      <c r="M7032" s="18" t="inlineStr">
        <is>
          <t>every value from 0.01 to 30 in steps of 0.01</t>
        </is>
      </c>
      <c r="N7032" s="18" t="inlineStr">
        <is>
          <t>contents|small|distance_to_river_km</t>
        </is>
      </c>
    </row>
    <row r="7033">
      <c r="B7033" s="18" t="inlineStr">
        <is>
          <t>contents|small|distance_to_river_km|22.50</t>
        </is>
      </c>
      <c r="C7033" s="18" t="inlineStr">
        <is>
          <t>contents</t>
        </is>
      </c>
      <c r="D7033" s="18" t="inlineStr">
        <is>
          <t>small</t>
        </is>
      </c>
      <c r="E7033" s="18" t="inlineStr">
        <is>
          <t>distance_to_river_km</t>
        </is>
      </c>
      <c r="F7033" s="18" t="inlineStr">
        <is>
          <t>spline value</t>
        </is>
      </c>
      <c r="G7033" s="18" t="n"/>
      <c r="H7033" s="33" t="n">
        <v>22.5</v>
      </c>
      <c r="I7033" s="33" t="n"/>
      <c r="J7033" s="33" t="n"/>
      <c r="K7033" s="34" t="n">
        <v>-0.4500080464730203</v>
      </c>
      <c r="L7033" s="35">
        <f>IF(ISNUMBER(K7033),EXP(K7033),"")</f>
        <v/>
      </c>
      <c r="M7033" s="18" t="inlineStr">
        <is>
          <t>every value from 0.01 to 30 in steps of 0.01</t>
        </is>
      </c>
      <c r="N7033" s="18" t="inlineStr">
        <is>
          <t>contents|small|distance_to_river_km</t>
        </is>
      </c>
    </row>
    <row r="7034">
      <c r="B7034" s="18" t="inlineStr">
        <is>
          <t>contents|small|distance_to_river_km|22.51</t>
        </is>
      </c>
      <c r="C7034" s="18" t="inlineStr">
        <is>
          <t>contents</t>
        </is>
      </c>
      <c r="D7034" s="18" t="inlineStr">
        <is>
          <t>small</t>
        </is>
      </c>
      <c r="E7034" s="18" t="inlineStr">
        <is>
          <t>distance_to_river_km</t>
        </is>
      </c>
      <c r="F7034" s="18" t="inlineStr">
        <is>
          <t>spline value</t>
        </is>
      </c>
      <c r="G7034" s="18" t="n"/>
      <c r="H7034" s="33" t="n">
        <v>22.51</v>
      </c>
      <c r="I7034" s="33" t="n"/>
      <c r="J7034" s="33" t="n"/>
      <c r="K7034" s="34" t="n">
        <v>-0.4502741684541618</v>
      </c>
      <c r="L7034" s="35">
        <f>IF(ISNUMBER(K7034),EXP(K7034),"")</f>
        <v/>
      </c>
      <c r="M7034" s="18" t="inlineStr">
        <is>
          <t>every value from 0.01 to 30 in steps of 0.01</t>
        </is>
      </c>
      <c r="N7034" s="18" t="inlineStr">
        <is>
          <t>contents|small|distance_to_river_km</t>
        </is>
      </c>
    </row>
    <row r="7035">
      <c r="B7035" s="18" t="inlineStr">
        <is>
          <t>contents|small|distance_to_river_km|22.52</t>
        </is>
      </c>
      <c r="C7035" s="18" t="inlineStr">
        <is>
          <t>contents</t>
        </is>
      </c>
      <c r="D7035" s="18" t="inlineStr">
        <is>
          <t>small</t>
        </is>
      </c>
      <c r="E7035" s="18" t="inlineStr">
        <is>
          <t>distance_to_river_km</t>
        </is>
      </c>
      <c r="F7035" s="18" t="inlineStr">
        <is>
          <t>spline value</t>
        </is>
      </c>
      <c r="G7035" s="18" t="n"/>
      <c r="H7035" s="33" t="n">
        <v>22.52</v>
      </c>
      <c r="I7035" s="33" t="n"/>
      <c r="J7035" s="33" t="n"/>
      <c r="K7035" s="34" t="n">
        <v>-0.4505401483129892</v>
      </c>
      <c r="L7035" s="35">
        <f>IF(ISNUMBER(K7035),EXP(K7035),"")</f>
        <v/>
      </c>
      <c r="M7035" s="18" t="inlineStr">
        <is>
          <t>every value from 0.01 to 30 in steps of 0.01</t>
        </is>
      </c>
      <c r="N7035" s="18" t="inlineStr">
        <is>
          <t>contents|small|distance_to_river_km</t>
        </is>
      </c>
    </row>
    <row r="7036">
      <c r="B7036" s="18" t="inlineStr">
        <is>
          <t>contents|small|distance_to_river_km|22.53</t>
        </is>
      </c>
      <c r="C7036" s="18" t="inlineStr">
        <is>
          <t>contents</t>
        </is>
      </c>
      <c r="D7036" s="18" t="inlineStr">
        <is>
          <t>small</t>
        </is>
      </c>
      <c r="E7036" s="18" t="inlineStr">
        <is>
          <t>distance_to_river_km</t>
        </is>
      </c>
      <c r="F7036" s="18" t="inlineStr">
        <is>
          <t>spline value</t>
        </is>
      </c>
      <c r="G7036" s="18" t="n"/>
      <c r="H7036" s="33" t="n">
        <v>22.53</v>
      </c>
      <c r="I7036" s="33" t="n"/>
      <c r="J7036" s="33" t="n"/>
      <c r="K7036" s="34" t="n">
        <v>-0.4508059857747273</v>
      </c>
      <c r="L7036" s="35">
        <f>IF(ISNUMBER(K7036),EXP(K7036),"")</f>
        <v/>
      </c>
      <c r="M7036" s="18" t="inlineStr">
        <is>
          <t>every value from 0.01 to 30 in steps of 0.01</t>
        </is>
      </c>
      <c r="N7036" s="18" t="inlineStr">
        <is>
          <t>contents|small|distance_to_river_km</t>
        </is>
      </c>
    </row>
    <row r="7037">
      <c r="B7037" s="18" t="inlineStr">
        <is>
          <t>contents|small|distance_to_river_km|22.54</t>
        </is>
      </c>
      <c r="C7037" s="18" t="inlineStr">
        <is>
          <t>contents</t>
        </is>
      </c>
      <c r="D7037" s="18" t="inlineStr">
        <is>
          <t>small</t>
        </is>
      </c>
      <c r="E7037" s="18" t="inlineStr">
        <is>
          <t>distance_to_river_km</t>
        </is>
      </c>
      <c r="F7037" s="18" t="inlineStr">
        <is>
          <t>spline value</t>
        </is>
      </c>
      <c r="G7037" s="18" t="n"/>
      <c r="H7037" s="33" t="n">
        <v>22.54</v>
      </c>
      <c r="I7037" s="33" t="n"/>
      <c r="J7037" s="33" t="n"/>
      <c r="K7037" s="34" t="n">
        <v>-0.4510716805646007</v>
      </c>
      <c r="L7037" s="35">
        <f>IF(ISNUMBER(K7037),EXP(K7037),"")</f>
        <v/>
      </c>
      <c r="M7037" s="18" t="inlineStr">
        <is>
          <t>every value from 0.01 to 30 in steps of 0.01</t>
        </is>
      </c>
      <c r="N7037" s="18" t="inlineStr">
        <is>
          <t>contents|small|distance_to_river_km</t>
        </is>
      </c>
    </row>
    <row r="7038">
      <c r="B7038" s="18" t="inlineStr">
        <is>
          <t>contents|small|distance_to_river_km|22.55</t>
        </is>
      </c>
      <c r="C7038" s="18" t="inlineStr">
        <is>
          <t>contents</t>
        </is>
      </c>
      <c r="D7038" s="18" t="inlineStr">
        <is>
          <t>small</t>
        </is>
      </c>
      <c r="E7038" s="18" t="inlineStr">
        <is>
          <t>distance_to_river_km</t>
        </is>
      </c>
      <c r="F7038" s="18" t="inlineStr">
        <is>
          <t>spline value</t>
        </is>
      </c>
      <c r="G7038" s="18" t="n"/>
      <c r="H7038" s="33" t="n">
        <v>22.55</v>
      </c>
      <c r="I7038" s="33" t="n"/>
      <c r="J7038" s="33" t="n"/>
      <c r="K7038" s="34" t="n">
        <v>-0.4513372324078344</v>
      </c>
      <c r="L7038" s="35">
        <f>IF(ISNUMBER(K7038),EXP(K7038),"")</f>
        <v/>
      </c>
      <c r="M7038" s="18" t="inlineStr">
        <is>
          <t>every value from 0.01 to 30 in steps of 0.01</t>
        </is>
      </c>
      <c r="N7038" s="18" t="inlineStr">
        <is>
          <t>contents|small|distance_to_river_km</t>
        </is>
      </c>
    </row>
    <row r="7039">
      <c r="B7039" s="18" t="inlineStr">
        <is>
          <t>contents|small|distance_to_river_km|22.56</t>
        </is>
      </c>
      <c r="C7039" s="18" t="inlineStr">
        <is>
          <t>contents</t>
        </is>
      </c>
      <c r="D7039" s="18" t="inlineStr">
        <is>
          <t>small</t>
        </is>
      </c>
      <c r="E7039" s="18" t="inlineStr">
        <is>
          <t>distance_to_river_km</t>
        </is>
      </c>
      <c r="F7039" s="18" t="inlineStr">
        <is>
          <t>spline value</t>
        </is>
      </c>
      <c r="G7039" s="18" t="n"/>
      <c r="H7039" s="33" t="n">
        <v>22.56</v>
      </c>
      <c r="I7039" s="33" t="n"/>
      <c r="J7039" s="33" t="n"/>
      <c r="K7039" s="34" t="n">
        <v>-0.4516026410296528</v>
      </c>
      <c r="L7039" s="35">
        <f>IF(ISNUMBER(K7039),EXP(K7039),"")</f>
        <v/>
      </c>
      <c r="M7039" s="18" t="inlineStr">
        <is>
          <t>every value from 0.01 to 30 in steps of 0.01</t>
        </is>
      </c>
      <c r="N7039" s="18" t="inlineStr">
        <is>
          <t>contents|small|distance_to_river_km</t>
        </is>
      </c>
    </row>
    <row r="7040">
      <c r="B7040" s="18" t="inlineStr">
        <is>
          <t>contents|small|distance_to_river_km|22.57</t>
        </is>
      </c>
      <c r="C7040" s="18" t="inlineStr">
        <is>
          <t>contents</t>
        </is>
      </c>
      <c r="D7040" s="18" t="inlineStr">
        <is>
          <t>small</t>
        </is>
      </c>
      <c r="E7040" s="18" t="inlineStr">
        <is>
          <t>distance_to_river_km</t>
        </is>
      </c>
      <c r="F7040" s="18" t="inlineStr">
        <is>
          <t>spline value</t>
        </is>
      </c>
      <c r="G7040" s="18" t="n"/>
      <c r="H7040" s="33" t="n">
        <v>22.57</v>
      </c>
      <c r="I7040" s="33" t="n"/>
      <c r="J7040" s="33" t="n"/>
      <c r="K7040" s="34" t="n">
        <v>-0.4518679061552809</v>
      </c>
      <c r="L7040" s="35">
        <f>IF(ISNUMBER(K7040),EXP(K7040),"")</f>
        <v/>
      </c>
      <c r="M7040" s="18" t="inlineStr">
        <is>
          <t>every value from 0.01 to 30 in steps of 0.01</t>
        </is>
      </c>
      <c r="N7040" s="18" t="inlineStr">
        <is>
          <t>contents|small|distance_to_river_km</t>
        </is>
      </c>
    </row>
    <row r="7041">
      <c r="B7041" s="18" t="inlineStr">
        <is>
          <t>contents|small|distance_to_river_km|22.58</t>
        </is>
      </c>
      <c r="C7041" s="18" t="inlineStr">
        <is>
          <t>contents</t>
        </is>
      </c>
      <c r="D7041" s="18" t="inlineStr">
        <is>
          <t>small</t>
        </is>
      </c>
      <c r="E7041" s="18" t="inlineStr">
        <is>
          <t>distance_to_river_km</t>
        </is>
      </c>
      <c r="F7041" s="18" t="inlineStr">
        <is>
          <t>spline value</t>
        </is>
      </c>
      <c r="G7041" s="18" t="n"/>
      <c r="H7041" s="33" t="n">
        <v>22.58</v>
      </c>
      <c r="I7041" s="33" t="n"/>
      <c r="J7041" s="33" t="n"/>
      <c r="K7041" s="34" t="n">
        <v>-0.4521330275099433</v>
      </c>
      <c r="L7041" s="35">
        <f>IF(ISNUMBER(K7041),EXP(K7041),"")</f>
        <v/>
      </c>
      <c r="M7041" s="18" t="inlineStr">
        <is>
          <t>every value from 0.01 to 30 in steps of 0.01</t>
        </is>
      </c>
      <c r="N7041" s="18" t="inlineStr">
        <is>
          <t>contents|small|distance_to_river_km</t>
        </is>
      </c>
    </row>
    <row r="7042">
      <c r="B7042" s="18" t="inlineStr">
        <is>
          <t>contents|small|distance_to_river_km|22.59</t>
        </is>
      </c>
      <c r="C7042" s="18" t="inlineStr">
        <is>
          <t>contents</t>
        </is>
      </c>
      <c r="D7042" s="18" t="inlineStr">
        <is>
          <t>small</t>
        </is>
      </c>
      <c r="E7042" s="18" t="inlineStr">
        <is>
          <t>distance_to_river_km</t>
        </is>
      </c>
      <c r="F7042" s="18" t="inlineStr">
        <is>
          <t>spline value</t>
        </is>
      </c>
      <c r="G7042" s="18" t="n"/>
      <c r="H7042" s="33" t="n">
        <v>22.59</v>
      </c>
      <c r="I7042" s="33" t="n"/>
      <c r="J7042" s="33" t="n"/>
      <c r="K7042" s="34" t="n">
        <v>-0.4523980048188648</v>
      </c>
      <c r="L7042" s="35">
        <f>IF(ISNUMBER(K7042),EXP(K7042),"")</f>
        <v/>
      </c>
      <c r="M7042" s="18" t="inlineStr">
        <is>
          <t>every value from 0.01 to 30 in steps of 0.01</t>
        </is>
      </c>
      <c r="N7042" s="18" t="inlineStr">
        <is>
          <t>contents|small|distance_to_river_km</t>
        </is>
      </c>
    </row>
    <row r="7043">
      <c r="B7043" s="18" t="inlineStr">
        <is>
          <t>contents|small|distance_to_river_km|22.60</t>
        </is>
      </c>
      <c r="C7043" s="18" t="inlineStr">
        <is>
          <t>contents</t>
        </is>
      </c>
      <c r="D7043" s="18" t="inlineStr">
        <is>
          <t>small</t>
        </is>
      </c>
      <c r="E7043" s="18" t="inlineStr">
        <is>
          <t>distance_to_river_km</t>
        </is>
      </c>
      <c r="F7043" s="18" t="inlineStr">
        <is>
          <t>spline value</t>
        </is>
      </c>
      <c r="G7043" s="18" t="n"/>
      <c r="H7043" s="33" t="n">
        <v>22.6</v>
      </c>
      <c r="I7043" s="33" t="n"/>
      <c r="J7043" s="33" t="n"/>
      <c r="K7043" s="34" t="n">
        <v>-0.4526628378072702</v>
      </c>
      <c r="L7043" s="35">
        <f>IF(ISNUMBER(K7043),EXP(K7043),"")</f>
        <v/>
      </c>
      <c r="M7043" s="18" t="inlineStr">
        <is>
          <t>every value from 0.01 to 30 in steps of 0.01</t>
        </is>
      </c>
      <c r="N7043" s="18" t="inlineStr">
        <is>
          <t>contents|small|distance_to_river_km</t>
        </is>
      </c>
    </row>
    <row r="7044">
      <c r="B7044" s="18" t="inlineStr">
        <is>
          <t>contents|small|distance_to_river_km|22.61</t>
        </is>
      </c>
      <c r="C7044" s="18" t="inlineStr">
        <is>
          <t>contents</t>
        </is>
      </c>
      <c r="D7044" s="18" t="inlineStr">
        <is>
          <t>small</t>
        </is>
      </c>
      <c r="E7044" s="18" t="inlineStr">
        <is>
          <t>distance_to_river_km</t>
        </is>
      </c>
      <c r="F7044" s="18" t="inlineStr">
        <is>
          <t>spline value</t>
        </is>
      </c>
      <c r="G7044" s="18" t="n"/>
      <c r="H7044" s="33" t="n">
        <v>22.61</v>
      </c>
      <c r="I7044" s="33" t="n"/>
      <c r="J7044" s="33" t="n"/>
      <c r="K7044" s="34" t="n">
        <v>-0.452927526200384</v>
      </c>
      <c r="L7044" s="35">
        <f>IF(ISNUMBER(K7044),EXP(K7044),"")</f>
        <v/>
      </c>
      <c r="M7044" s="18" t="inlineStr">
        <is>
          <t>every value from 0.01 to 30 in steps of 0.01</t>
        </is>
      </c>
      <c r="N7044" s="18" t="inlineStr">
        <is>
          <t>contents|small|distance_to_river_km</t>
        </is>
      </c>
    </row>
    <row r="7045">
      <c r="B7045" s="18" t="inlineStr">
        <is>
          <t>contents|small|distance_to_river_km|22.62</t>
        </is>
      </c>
      <c r="C7045" s="18" t="inlineStr">
        <is>
          <t>contents</t>
        </is>
      </c>
      <c r="D7045" s="18" t="inlineStr">
        <is>
          <t>small</t>
        </is>
      </c>
      <c r="E7045" s="18" t="inlineStr">
        <is>
          <t>distance_to_river_km</t>
        </is>
      </c>
      <c r="F7045" s="18" t="inlineStr">
        <is>
          <t>spline value</t>
        </is>
      </c>
      <c r="G7045" s="18" t="n"/>
      <c r="H7045" s="33" t="n">
        <v>22.62</v>
      </c>
      <c r="I7045" s="33" t="n"/>
      <c r="J7045" s="33" t="n"/>
      <c r="K7045" s="34" t="n">
        <v>-0.4531920697234311</v>
      </c>
      <c r="L7045" s="35">
        <f>IF(ISNUMBER(K7045),EXP(K7045),"")</f>
        <v/>
      </c>
      <c r="M7045" s="18" t="inlineStr">
        <is>
          <t>every value from 0.01 to 30 in steps of 0.01</t>
        </is>
      </c>
      <c r="N7045" s="18" t="inlineStr">
        <is>
          <t>contents|small|distance_to_river_km</t>
        </is>
      </c>
    </row>
    <row r="7046">
      <c r="B7046" s="18" t="inlineStr">
        <is>
          <t>contents|small|distance_to_river_km|22.63</t>
        </is>
      </c>
      <c r="C7046" s="18" t="inlineStr">
        <is>
          <t>contents</t>
        </is>
      </c>
      <c r="D7046" s="18" t="inlineStr">
        <is>
          <t>small</t>
        </is>
      </c>
      <c r="E7046" s="18" t="inlineStr">
        <is>
          <t>distance_to_river_km</t>
        </is>
      </c>
      <c r="F7046" s="18" t="inlineStr">
        <is>
          <t>spline value</t>
        </is>
      </c>
      <c r="G7046" s="18" t="n"/>
      <c r="H7046" s="33" t="n">
        <v>22.63</v>
      </c>
      <c r="I7046" s="33" t="n"/>
      <c r="J7046" s="33" t="n"/>
      <c r="K7046" s="34" t="n">
        <v>-0.453456468101636</v>
      </c>
      <c r="L7046" s="35">
        <f>IF(ISNUMBER(K7046),EXP(K7046),"")</f>
        <v/>
      </c>
      <c r="M7046" s="18" t="inlineStr">
        <is>
          <t>every value from 0.01 to 30 in steps of 0.01</t>
        </is>
      </c>
      <c r="N7046" s="18" t="inlineStr">
        <is>
          <t>contents|small|distance_to_river_km</t>
        </is>
      </c>
    </row>
    <row r="7047">
      <c r="B7047" s="18" t="inlineStr">
        <is>
          <t>contents|small|distance_to_river_km|22.64</t>
        </is>
      </c>
      <c r="C7047" s="18" t="inlineStr">
        <is>
          <t>contents</t>
        </is>
      </c>
      <c r="D7047" s="18" t="inlineStr">
        <is>
          <t>small</t>
        </is>
      </c>
      <c r="E7047" s="18" t="inlineStr">
        <is>
          <t>distance_to_river_km</t>
        </is>
      </c>
      <c r="F7047" s="18" t="inlineStr">
        <is>
          <t>spline value</t>
        </is>
      </c>
      <c r="G7047" s="18" t="n"/>
      <c r="H7047" s="33" t="n">
        <v>22.64</v>
      </c>
      <c r="I7047" s="33" t="n"/>
      <c r="J7047" s="33" t="n"/>
      <c r="K7047" s="34" t="n">
        <v>-0.4537207210602239</v>
      </c>
      <c r="L7047" s="35">
        <f>IF(ISNUMBER(K7047),EXP(K7047),"")</f>
        <v/>
      </c>
      <c r="M7047" s="18" t="inlineStr">
        <is>
          <t>every value from 0.01 to 30 in steps of 0.01</t>
        </is>
      </c>
      <c r="N7047" s="18" t="inlineStr">
        <is>
          <t>contents|small|distance_to_river_km</t>
        </is>
      </c>
    </row>
    <row r="7048">
      <c r="B7048" s="18" t="inlineStr">
        <is>
          <t>contents|small|distance_to_river_km|22.65</t>
        </is>
      </c>
      <c r="C7048" s="18" t="inlineStr">
        <is>
          <t>contents</t>
        </is>
      </c>
      <c r="D7048" s="18" t="inlineStr">
        <is>
          <t>small</t>
        </is>
      </c>
      <c r="E7048" s="18" t="inlineStr">
        <is>
          <t>distance_to_river_km</t>
        </is>
      </c>
      <c r="F7048" s="18" t="inlineStr">
        <is>
          <t>spline value</t>
        </is>
      </c>
      <c r="G7048" s="18" t="n"/>
      <c r="H7048" s="33" t="n">
        <v>22.65</v>
      </c>
      <c r="I7048" s="33" t="n"/>
      <c r="J7048" s="33" t="n"/>
      <c r="K7048" s="34" t="n">
        <v>-0.4539848283244191</v>
      </c>
      <c r="L7048" s="35">
        <f>IF(ISNUMBER(K7048),EXP(K7048),"")</f>
        <v/>
      </c>
      <c r="M7048" s="18" t="inlineStr">
        <is>
          <t>every value from 0.01 to 30 in steps of 0.01</t>
        </is>
      </c>
      <c r="N7048" s="18" t="inlineStr">
        <is>
          <t>contents|small|distance_to_river_km</t>
        </is>
      </c>
    </row>
    <row r="7049">
      <c r="B7049" s="18" t="inlineStr">
        <is>
          <t>contents|small|distance_to_river_km|22.66</t>
        </is>
      </c>
      <c r="C7049" s="18" t="inlineStr">
        <is>
          <t>contents</t>
        </is>
      </c>
      <c r="D7049" s="18" t="inlineStr">
        <is>
          <t>small</t>
        </is>
      </c>
      <c r="E7049" s="18" t="inlineStr">
        <is>
          <t>distance_to_river_km</t>
        </is>
      </c>
      <c r="F7049" s="18" t="inlineStr">
        <is>
          <t>spline value</t>
        </is>
      </c>
      <c r="G7049" s="18" t="n"/>
      <c r="H7049" s="33" t="n">
        <v>22.66</v>
      </c>
      <c r="I7049" s="33" t="n"/>
      <c r="J7049" s="33" t="n"/>
      <c r="K7049" s="34" t="n">
        <v>-0.4542487896194466</v>
      </c>
      <c r="L7049" s="35">
        <f>IF(ISNUMBER(K7049),EXP(K7049),"")</f>
        <v/>
      </c>
      <c r="M7049" s="18" t="inlineStr">
        <is>
          <t>every value from 0.01 to 30 in steps of 0.01</t>
        </is>
      </c>
      <c r="N7049" s="18" t="inlineStr">
        <is>
          <t>contents|small|distance_to_river_km</t>
        </is>
      </c>
    </row>
    <row r="7050">
      <c r="B7050" s="18" t="inlineStr">
        <is>
          <t>contents|small|distance_to_river_km|22.67</t>
        </is>
      </c>
      <c r="C7050" s="18" t="inlineStr">
        <is>
          <t>contents</t>
        </is>
      </c>
      <c r="D7050" s="18" t="inlineStr">
        <is>
          <t>small</t>
        </is>
      </c>
      <c r="E7050" s="18" t="inlineStr">
        <is>
          <t>distance_to_river_km</t>
        </is>
      </c>
      <c r="F7050" s="18" t="inlineStr">
        <is>
          <t>spline value</t>
        </is>
      </c>
      <c r="G7050" s="18" t="n"/>
      <c r="H7050" s="33" t="n">
        <v>22.67</v>
      </c>
      <c r="I7050" s="33" t="n"/>
      <c r="J7050" s="33" t="n"/>
      <c r="K7050" s="34" t="n">
        <v>-0.4545126046705311</v>
      </c>
      <c r="L7050" s="35">
        <f>IF(ISNUMBER(K7050),EXP(K7050),"")</f>
        <v/>
      </c>
      <c r="M7050" s="18" t="inlineStr">
        <is>
          <t>every value from 0.01 to 30 in steps of 0.01</t>
        </is>
      </c>
      <c r="N7050" s="18" t="inlineStr">
        <is>
          <t>contents|small|distance_to_river_km</t>
        </is>
      </c>
    </row>
    <row r="7051">
      <c r="B7051" s="18" t="inlineStr">
        <is>
          <t>contents|small|distance_to_river_km|22.68</t>
        </is>
      </c>
      <c r="C7051" s="18" t="inlineStr">
        <is>
          <t>contents</t>
        </is>
      </c>
      <c r="D7051" s="18" t="inlineStr">
        <is>
          <t>small</t>
        </is>
      </c>
      <c r="E7051" s="18" t="inlineStr">
        <is>
          <t>distance_to_river_km</t>
        </is>
      </c>
      <c r="F7051" s="18" t="inlineStr">
        <is>
          <t>spline value</t>
        </is>
      </c>
      <c r="G7051" s="18" t="n"/>
      <c r="H7051" s="33" t="n">
        <v>22.68</v>
      </c>
      <c r="I7051" s="33" t="n"/>
      <c r="J7051" s="33" t="n"/>
      <c r="K7051" s="34" t="n">
        <v>-0.4547762732028969</v>
      </c>
      <c r="L7051" s="35">
        <f>IF(ISNUMBER(K7051),EXP(K7051),"")</f>
        <v/>
      </c>
      <c r="M7051" s="18" t="inlineStr">
        <is>
          <t>every value from 0.01 to 30 in steps of 0.01</t>
        </is>
      </c>
      <c r="N7051" s="18" t="inlineStr">
        <is>
          <t>contents|small|distance_to_river_km</t>
        </is>
      </c>
    </row>
    <row r="7052">
      <c r="B7052" s="18" t="inlineStr">
        <is>
          <t>contents|small|distance_to_river_km|22.69</t>
        </is>
      </c>
      <c r="C7052" s="18" t="inlineStr">
        <is>
          <t>contents</t>
        </is>
      </c>
      <c r="D7052" s="18" t="inlineStr">
        <is>
          <t>small</t>
        </is>
      </c>
      <c r="E7052" s="18" t="inlineStr">
        <is>
          <t>distance_to_river_km</t>
        </is>
      </c>
      <c r="F7052" s="18" t="inlineStr">
        <is>
          <t>spline value</t>
        </is>
      </c>
      <c r="G7052" s="18" t="n"/>
      <c r="H7052" s="33" t="n">
        <v>22.69</v>
      </c>
      <c r="I7052" s="33" t="n"/>
      <c r="J7052" s="33" t="n"/>
      <c r="K7052" s="34" t="n">
        <v>-0.4550397949417694</v>
      </c>
      <c r="L7052" s="35">
        <f>IF(ISNUMBER(K7052),EXP(K7052),"")</f>
        <v/>
      </c>
      <c r="M7052" s="18" t="inlineStr">
        <is>
          <t>every value from 0.01 to 30 in steps of 0.01</t>
        </is>
      </c>
      <c r="N7052" s="18" t="inlineStr">
        <is>
          <t>contents|small|distance_to_river_km</t>
        </is>
      </c>
    </row>
    <row r="7053">
      <c r="B7053" s="18" t="inlineStr">
        <is>
          <t>contents|small|distance_to_river_km|22.70</t>
        </is>
      </c>
      <c r="C7053" s="18" t="inlineStr">
        <is>
          <t>contents</t>
        </is>
      </c>
      <c r="D7053" s="18" t="inlineStr">
        <is>
          <t>small</t>
        </is>
      </c>
      <c r="E7053" s="18" t="inlineStr">
        <is>
          <t>distance_to_river_km</t>
        </is>
      </c>
      <c r="F7053" s="18" t="inlineStr">
        <is>
          <t>spline value</t>
        </is>
      </c>
      <c r="G7053" s="18" t="n"/>
      <c r="H7053" s="33" t="n">
        <v>22.7</v>
      </c>
      <c r="I7053" s="33" t="n"/>
      <c r="J7053" s="33" t="n"/>
      <c r="K7053" s="34" t="n">
        <v>-0.4553031696123728</v>
      </c>
      <c r="L7053" s="35">
        <f>IF(ISNUMBER(K7053),EXP(K7053),"")</f>
        <v/>
      </c>
      <c r="M7053" s="18" t="inlineStr">
        <is>
          <t>every value from 0.01 to 30 in steps of 0.01</t>
        </is>
      </c>
      <c r="N7053" s="18" t="inlineStr">
        <is>
          <t>contents|small|distance_to_river_km</t>
        </is>
      </c>
    </row>
    <row r="7054">
      <c r="B7054" s="18" t="inlineStr">
        <is>
          <t>contents|small|distance_to_river_km|22.71</t>
        </is>
      </c>
      <c r="C7054" s="18" t="inlineStr">
        <is>
          <t>contents</t>
        </is>
      </c>
      <c r="D7054" s="18" t="inlineStr">
        <is>
          <t>small</t>
        </is>
      </c>
      <c r="E7054" s="18" t="inlineStr">
        <is>
          <t>distance_to_river_km</t>
        </is>
      </c>
      <c r="F7054" s="18" t="inlineStr">
        <is>
          <t>spline value</t>
        </is>
      </c>
      <c r="G7054" s="18" t="n"/>
      <c r="H7054" s="33" t="n">
        <v>22.71</v>
      </c>
      <c r="I7054" s="33" t="n"/>
      <c r="J7054" s="33" t="n"/>
      <c r="K7054" s="34" t="n">
        <v>-0.4555663969399323</v>
      </c>
      <c r="L7054" s="35">
        <f>IF(ISNUMBER(K7054),EXP(K7054),"")</f>
        <v/>
      </c>
      <c r="M7054" s="18" t="inlineStr">
        <is>
          <t>every value from 0.01 to 30 in steps of 0.01</t>
        </is>
      </c>
      <c r="N7054" s="18" t="inlineStr">
        <is>
          <t>contents|small|distance_to_river_km</t>
        </is>
      </c>
    </row>
    <row r="7055">
      <c r="B7055" s="18" t="inlineStr">
        <is>
          <t>contents|small|distance_to_river_km|22.72</t>
        </is>
      </c>
      <c r="C7055" s="18" t="inlineStr">
        <is>
          <t>contents</t>
        </is>
      </c>
      <c r="D7055" s="18" t="inlineStr">
        <is>
          <t>small</t>
        </is>
      </c>
      <c r="E7055" s="18" t="inlineStr">
        <is>
          <t>distance_to_river_km</t>
        </is>
      </c>
      <c r="F7055" s="18" t="inlineStr">
        <is>
          <t>spline value</t>
        </is>
      </c>
      <c r="G7055" s="18" t="n"/>
      <c r="H7055" s="33" t="n">
        <v>22.72</v>
      </c>
      <c r="I7055" s="33" t="n"/>
      <c r="J7055" s="33" t="n"/>
      <c r="K7055" s="34" t="n">
        <v>-0.4558294766496721</v>
      </c>
      <c r="L7055" s="35">
        <f>IF(ISNUMBER(K7055),EXP(K7055),"")</f>
        <v/>
      </c>
      <c r="M7055" s="18" t="inlineStr">
        <is>
          <t>every value from 0.01 to 30 in steps of 0.01</t>
        </is>
      </c>
      <c r="N7055" s="18" t="inlineStr">
        <is>
          <t>contents|small|distance_to_river_km</t>
        </is>
      </c>
    </row>
    <row r="7056">
      <c r="B7056" s="18" t="inlineStr">
        <is>
          <t>contents|small|distance_to_river_km|22.73</t>
        </is>
      </c>
      <c r="C7056" s="18" t="inlineStr">
        <is>
          <t>contents</t>
        </is>
      </c>
      <c r="D7056" s="18" t="inlineStr">
        <is>
          <t>small</t>
        </is>
      </c>
      <c r="E7056" s="18" t="inlineStr">
        <is>
          <t>distance_to_river_km</t>
        </is>
      </c>
      <c r="F7056" s="18" t="inlineStr">
        <is>
          <t>spline value</t>
        </is>
      </c>
      <c r="G7056" s="18" t="n"/>
      <c r="H7056" s="33" t="n">
        <v>22.73</v>
      </c>
      <c r="I7056" s="33" t="n"/>
      <c r="J7056" s="33" t="n"/>
      <c r="K7056" s="34" t="n">
        <v>-0.4560924084668175</v>
      </c>
      <c r="L7056" s="35">
        <f>IF(ISNUMBER(K7056),EXP(K7056),"")</f>
        <v/>
      </c>
      <c r="M7056" s="18" t="inlineStr">
        <is>
          <t>every value from 0.01 to 30 in steps of 0.01</t>
        </is>
      </c>
      <c r="N7056" s="18" t="inlineStr">
        <is>
          <t>contents|small|distance_to_river_km</t>
        </is>
      </c>
    </row>
    <row r="7057">
      <c r="B7057" s="18" t="inlineStr">
        <is>
          <t>contents|small|distance_to_river_km|22.74</t>
        </is>
      </c>
      <c r="C7057" s="18" t="inlineStr">
        <is>
          <t>contents</t>
        </is>
      </c>
      <c r="D7057" s="18" t="inlineStr">
        <is>
          <t>small</t>
        </is>
      </c>
      <c r="E7057" s="18" t="inlineStr">
        <is>
          <t>distance_to_river_km</t>
        </is>
      </c>
      <c r="F7057" s="18" t="inlineStr">
        <is>
          <t>spline value</t>
        </is>
      </c>
      <c r="G7057" s="18" t="n"/>
      <c r="H7057" s="33" t="n">
        <v>22.74</v>
      </c>
      <c r="I7057" s="33" t="n"/>
      <c r="J7057" s="33" t="n"/>
      <c r="K7057" s="34" t="n">
        <v>-0.4563551921165926</v>
      </c>
      <c r="L7057" s="35">
        <f>IF(ISNUMBER(K7057),EXP(K7057),"")</f>
        <v/>
      </c>
      <c r="M7057" s="18" t="inlineStr">
        <is>
          <t>every value from 0.01 to 30 in steps of 0.01</t>
        </is>
      </c>
      <c r="N7057" s="18" t="inlineStr">
        <is>
          <t>contents|small|distance_to_river_km</t>
        </is>
      </c>
    </row>
    <row r="7058">
      <c r="B7058" s="18" t="inlineStr">
        <is>
          <t>contents|small|distance_to_river_km|22.75</t>
        </is>
      </c>
      <c r="C7058" s="18" t="inlineStr">
        <is>
          <t>contents</t>
        </is>
      </c>
      <c r="D7058" s="18" t="inlineStr">
        <is>
          <t>small</t>
        </is>
      </c>
      <c r="E7058" s="18" t="inlineStr">
        <is>
          <t>distance_to_river_km</t>
        </is>
      </c>
      <c r="F7058" s="18" t="inlineStr">
        <is>
          <t>spline value</t>
        </is>
      </c>
      <c r="G7058" s="18" t="n"/>
      <c r="H7058" s="33" t="n">
        <v>22.75</v>
      </c>
      <c r="I7058" s="33" t="n"/>
      <c r="J7058" s="33" t="n"/>
      <c r="K7058" s="34" t="n">
        <v>-0.4566178273242228</v>
      </c>
      <c r="L7058" s="35">
        <f>IF(ISNUMBER(K7058),EXP(K7058),"")</f>
        <v/>
      </c>
      <c r="M7058" s="18" t="inlineStr">
        <is>
          <t>every value from 0.01 to 30 in steps of 0.01</t>
        </is>
      </c>
      <c r="N7058" s="18" t="inlineStr">
        <is>
          <t>contents|small|distance_to_river_km</t>
        </is>
      </c>
    </row>
    <row r="7059">
      <c r="B7059" s="18" t="inlineStr">
        <is>
          <t>contents|small|distance_to_river_km|22.76</t>
        </is>
      </c>
      <c r="C7059" s="18" t="inlineStr">
        <is>
          <t>contents</t>
        </is>
      </c>
      <c r="D7059" s="18" t="inlineStr">
        <is>
          <t>small</t>
        </is>
      </c>
      <c r="E7059" s="18" t="inlineStr">
        <is>
          <t>distance_to_river_km</t>
        </is>
      </c>
      <c r="F7059" s="18" t="inlineStr">
        <is>
          <t>spline value</t>
        </is>
      </c>
      <c r="G7059" s="18" t="n"/>
      <c r="H7059" s="33" t="n">
        <v>22.76</v>
      </c>
      <c r="I7059" s="33" t="n"/>
      <c r="J7059" s="33" t="n"/>
      <c r="K7059" s="34" t="n">
        <v>-0.4568803138149324</v>
      </c>
      <c r="L7059" s="35">
        <f>IF(ISNUMBER(K7059),EXP(K7059),"")</f>
        <v/>
      </c>
      <c r="M7059" s="18" t="inlineStr">
        <is>
          <t>every value from 0.01 to 30 in steps of 0.01</t>
        </is>
      </c>
      <c r="N7059" s="18" t="inlineStr">
        <is>
          <t>contents|small|distance_to_river_km</t>
        </is>
      </c>
    </row>
    <row r="7060">
      <c r="B7060" s="18" t="inlineStr">
        <is>
          <t>contents|small|distance_to_river_km|22.77</t>
        </is>
      </c>
      <c r="C7060" s="18" t="inlineStr">
        <is>
          <t>contents</t>
        </is>
      </c>
      <c r="D7060" s="18" t="inlineStr">
        <is>
          <t>small</t>
        </is>
      </c>
      <c r="E7060" s="18" t="inlineStr">
        <is>
          <t>distance_to_river_km</t>
        </is>
      </c>
      <c r="F7060" s="18" t="inlineStr">
        <is>
          <t>spline value</t>
        </is>
      </c>
      <c r="G7060" s="18" t="n"/>
      <c r="H7060" s="33" t="n">
        <v>22.77</v>
      </c>
      <c r="I7060" s="33" t="n"/>
      <c r="J7060" s="33" t="n"/>
      <c r="K7060" s="34" t="n">
        <v>-0.457142651313946</v>
      </c>
      <c r="L7060" s="35">
        <f>IF(ISNUMBER(K7060),EXP(K7060),"")</f>
        <v/>
      </c>
      <c r="M7060" s="18" t="inlineStr">
        <is>
          <t>every value from 0.01 to 30 in steps of 0.01</t>
        </is>
      </c>
      <c r="N7060" s="18" t="inlineStr">
        <is>
          <t>contents|small|distance_to_river_km</t>
        </is>
      </c>
    </row>
    <row r="7061">
      <c r="B7061" s="18" t="inlineStr">
        <is>
          <t>contents|small|distance_to_river_km|22.78</t>
        </is>
      </c>
      <c r="C7061" s="18" t="inlineStr">
        <is>
          <t>contents</t>
        </is>
      </c>
      <c r="D7061" s="18" t="inlineStr">
        <is>
          <t>small</t>
        </is>
      </c>
      <c r="E7061" s="18" t="inlineStr">
        <is>
          <t>distance_to_river_km</t>
        </is>
      </c>
      <c r="F7061" s="18" t="inlineStr">
        <is>
          <t>spline value</t>
        </is>
      </c>
      <c r="G7061" s="18" t="n"/>
      <c r="H7061" s="33" t="n">
        <v>22.78</v>
      </c>
      <c r="I7061" s="33" t="n"/>
      <c r="J7061" s="33" t="n"/>
      <c r="K7061" s="34" t="n">
        <v>-0.4574048395464889</v>
      </c>
      <c r="L7061" s="35">
        <f>IF(ISNUMBER(K7061),EXP(K7061),"")</f>
        <v/>
      </c>
      <c r="M7061" s="18" t="inlineStr">
        <is>
          <t>every value from 0.01 to 30 in steps of 0.01</t>
        </is>
      </c>
      <c r="N7061" s="18" t="inlineStr">
        <is>
          <t>contents|small|distance_to_river_km</t>
        </is>
      </c>
    </row>
    <row r="7062">
      <c r="B7062" s="18" t="inlineStr">
        <is>
          <t>contents|small|distance_to_river_km|22.79</t>
        </is>
      </c>
      <c r="C7062" s="18" t="inlineStr">
        <is>
          <t>contents</t>
        </is>
      </c>
      <c r="D7062" s="18" t="inlineStr">
        <is>
          <t>small</t>
        </is>
      </c>
      <c r="E7062" s="18" t="inlineStr">
        <is>
          <t>distance_to_river_km</t>
        </is>
      </c>
      <c r="F7062" s="18" t="inlineStr">
        <is>
          <t>spline value</t>
        </is>
      </c>
      <c r="G7062" s="18" t="n"/>
      <c r="H7062" s="33" t="n">
        <v>22.79</v>
      </c>
      <c r="I7062" s="33" t="n"/>
      <c r="J7062" s="33" t="n"/>
      <c r="K7062" s="34" t="n">
        <v>-0.4576668782377854</v>
      </c>
      <c r="L7062" s="35">
        <f>IF(ISNUMBER(K7062),EXP(K7062),"")</f>
        <v/>
      </c>
      <c r="M7062" s="18" t="inlineStr">
        <is>
          <t>every value from 0.01 to 30 in steps of 0.01</t>
        </is>
      </c>
      <c r="N7062" s="18" t="inlineStr">
        <is>
          <t>contents|small|distance_to_river_km</t>
        </is>
      </c>
    </row>
    <row r="7063">
      <c r="B7063" s="18" t="inlineStr">
        <is>
          <t>contents|small|distance_to_river_km|22.80</t>
        </is>
      </c>
      <c r="C7063" s="18" t="inlineStr">
        <is>
          <t>contents</t>
        </is>
      </c>
      <c r="D7063" s="18" t="inlineStr">
        <is>
          <t>small</t>
        </is>
      </c>
      <c r="E7063" s="18" t="inlineStr">
        <is>
          <t>distance_to_river_km</t>
        </is>
      </c>
      <c r="F7063" s="18" t="inlineStr">
        <is>
          <t>spline value</t>
        </is>
      </c>
      <c r="G7063" s="18" t="n"/>
      <c r="H7063" s="33" t="n">
        <v>22.8</v>
      </c>
      <c r="I7063" s="33" t="n"/>
      <c r="J7063" s="33" t="n"/>
      <c r="K7063" s="34" t="n">
        <v>-0.4579287671130602</v>
      </c>
      <c r="L7063" s="35">
        <f>IF(ISNUMBER(K7063),EXP(K7063),"")</f>
        <v/>
      </c>
      <c r="M7063" s="18" t="inlineStr">
        <is>
          <t>every value from 0.01 to 30 in steps of 0.01</t>
        </is>
      </c>
      <c r="N7063" s="18" t="inlineStr">
        <is>
          <t>contents|small|distance_to_river_km</t>
        </is>
      </c>
    </row>
    <row r="7064">
      <c r="B7064" s="18" t="inlineStr">
        <is>
          <t>contents|small|distance_to_river_km|22.81</t>
        </is>
      </c>
      <c r="C7064" s="18" t="inlineStr">
        <is>
          <t>contents</t>
        </is>
      </c>
      <c r="D7064" s="18" t="inlineStr">
        <is>
          <t>small</t>
        </is>
      </c>
      <c r="E7064" s="18" t="inlineStr">
        <is>
          <t>distance_to_river_km</t>
        </is>
      </c>
      <c r="F7064" s="18" t="inlineStr">
        <is>
          <t>spline value</t>
        </is>
      </c>
      <c r="G7064" s="18" t="n"/>
      <c r="H7064" s="33" t="n">
        <v>22.81</v>
      </c>
      <c r="I7064" s="33" t="n"/>
      <c r="J7064" s="33" t="n"/>
      <c r="K7064" s="34" t="n">
        <v>-0.4581905058975382</v>
      </c>
      <c r="L7064" s="35">
        <f>IF(ISNUMBER(K7064),EXP(K7064),"")</f>
        <v/>
      </c>
      <c r="M7064" s="18" t="inlineStr">
        <is>
          <t>every value from 0.01 to 30 in steps of 0.01</t>
        </is>
      </c>
      <c r="N7064" s="18" t="inlineStr">
        <is>
          <t>contents|small|distance_to_river_km</t>
        </is>
      </c>
    </row>
    <row r="7065">
      <c r="B7065" s="18" t="inlineStr">
        <is>
          <t>contents|small|distance_to_river_km|22.82</t>
        </is>
      </c>
      <c r="C7065" s="18" t="inlineStr">
        <is>
          <t>contents</t>
        </is>
      </c>
      <c r="D7065" s="18" t="inlineStr">
        <is>
          <t>small</t>
        </is>
      </c>
      <c r="E7065" s="18" t="inlineStr">
        <is>
          <t>distance_to_river_km</t>
        </is>
      </c>
      <c r="F7065" s="18" t="inlineStr">
        <is>
          <t>spline value</t>
        </is>
      </c>
      <c r="G7065" s="18" t="n"/>
      <c r="H7065" s="33" t="n">
        <v>22.82</v>
      </c>
      <c r="I7065" s="33" t="n"/>
      <c r="J7065" s="33" t="n"/>
      <c r="K7065" s="34" t="n">
        <v>-0.4584520943164443</v>
      </c>
      <c r="L7065" s="35">
        <f>IF(ISNUMBER(K7065),EXP(K7065),"")</f>
        <v/>
      </c>
      <c r="M7065" s="18" t="inlineStr">
        <is>
          <t>every value from 0.01 to 30 in steps of 0.01</t>
        </is>
      </c>
      <c r="N7065" s="18" t="inlineStr">
        <is>
          <t>contents|small|distance_to_river_km</t>
        </is>
      </c>
    </row>
    <row r="7066">
      <c r="B7066" s="18" t="inlineStr">
        <is>
          <t>contents|small|distance_to_river_km|22.83</t>
        </is>
      </c>
      <c r="C7066" s="18" t="inlineStr">
        <is>
          <t>contents</t>
        </is>
      </c>
      <c r="D7066" s="18" t="inlineStr">
        <is>
          <t>small</t>
        </is>
      </c>
      <c r="E7066" s="18" t="inlineStr">
        <is>
          <t>distance_to_river_km</t>
        </is>
      </c>
      <c r="F7066" s="18" t="inlineStr">
        <is>
          <t>spline value</t>
        </is>
      </c>
      <c r="G7066" s="18" t="n"/>
      <c r="H7066" s="33" t="n">
        <v>22.83</v>
      </c>
      <c r="I7066" s="33" t="n"/>
      <c r="J7066" s="33" t="n"/>
      <c r="K7066" s="34" t="n">
        <v>-0.4587135320950028</v>
      </c>
      <c r="L7066" s="35">
        <f>IF(ISNUMBER(K7066),EXP(K7066),"")</f>
        <v/>
      </c>
      <c r="M7066" s="18" t="inlineStr">
        <is>
          <t>every value from 0.01 to 30 in steps of 0.01</t>
        </is>
      </c>
      <c r="N7066" s="18" t="inlineStr">
        <is>
          <t>contents|small|distance_to_river_km</t>
        </is>
      </c>
    </row>
    <row r="7067">
      <c r="B7067" s="18" t="inlineStr">
        <is>
          <t>contents|small|distance_to_river_km|22.84</t>
        </is>
      </c>
      <c r="C7067" s="18" t="inlineStr">
        <is>
          <t>contents</t>
        </is>
      </c>
      <c r="D7067" s="18" t="inlineStr">
        <is>
          <t>small</t>
        </is>
      </c>
      <c r="E7067" s="18" t="inlineStr">
        <is>
          <t>distance_to_river_km</t>
        </is>
      </c>
      <c r="F7067" s="18" t="inlineStr">
        <is>
          <t>spline value</t>
        </is>
      </c>
      <c r="G7067" s="18" t="n"/>
      <c r="H7067" s="33" t="n">
        <v>22.84</v>
      </c>
      <c r="I7067" s="33" t="n"/>
      <c r="J7067" s="33" t="n"/>
      <c r="K7067" s="34" t="n">
        <v>-0.4589748189584389</v>
      </c>
      <c r="L7067" s="35">
        <f>IF(ISNUMBER(K7067),EXP(K7067),"")</f>
        <v/>
      </c>
      <c r="M7067" s="18" t="inlineStr">
        <is>
          <t>every value from 0.01 to 30 in steps of 0.01</t>
        </is>
      </c>
      <c r="N7067" s="18" t="inlineStr">
        <is>
          <t>contents|small|distance_to_river_km</t>
        </is>
      </c>
    </row>
    <row r="7068">
      <c r="B7068" s="18" t="inlineStr">
        <is>
          <t>contents|small|distance_to_river_km|22.85</t>
        </is>
      </c>
      <c r="C7068" s="18" t="inlineStr">
        <is>
          <t>contents</t>
        </is>
      </c>
      <c r="D7068" s="18" t="inlineStr">
        <is>
          <t>small</t>
        </is>
      </c>
      <c r="E7068" s="18" t="inlineStr">
        <is>
          <t>distance_to_river_km</t>
        </is>
      </c>
      <c r="F7068" s="18" t="inlineStr">
        <is>
          <t>spline value</t>
        </is>
      </c>
      <c r="G7068" s="18" t="n"/>
      <c r="H7068" s="33" t="n">
        <v>22.85</v>
      </c>
      <c r="I7068" s="33" t="n"/>
      <c r="J7068" s="33" t="n"/>
      <c r="K7068" s="34" t="n">
        <v>-0.4592359546319769</v>
      </c>
      <c r="L7068" s="35">
        <f>IF(ISNUMBER(K7068),EXP(K7068),"")</f>
        <v/>
      </c>
      <c r="M7068" s="18" t="inlineStr">
        <is>
          <t>every value from 0.01 to 30 in steps of 0.01</t>
        </is>
      </c>
      <c r="N7068" s="18" t="inlineStr">
        <is>
          <t>contents|small|distance_to_river_km</t>
        </is>
      </c>
    </row>
    <row r="7069">
      <c r="B7069" s="18" t="inlineStr">
        <is>
          <t>contents|small|distance_to_river_km|22.86</t>
        </is>
      </c>
      <c r="C7069" s="18" t="inlineStr">
        <is>
          <t>contents</t>
        </is>
      </c>
      <c r="D7069" s="18" t="inlineStr">
        <is>
          <t>small</t>
        </is>
      </c>
      <c r="E7069" s="18" t="inlineStr">
        <is>
          <t>distance_to_river_km</t>
        </is>
      </c>
      <c r="F7069" s="18" t="inlineStr">
        <is>
          <t>spline value</t>
        </is>
      </c>
      <c r="G7069" s="18" t="n"/>
      <c r="H7069" s="33" t="n">
        <v>22.86</v>
      </c>
      <c r="I7069" s="33" t="n"/>
      <c r="J7069" s="33" t="n"/>
      <c r="K7069" s="34" t="n">
        <v>-0.4594969388408417</v>
      </c>
      <c r="L7069" s="35">
        <f>IF(ISNUMBER(K7069),EXP(K7069),"")</f>
        <v/>
      </c>
      <c r="M7069" s="18" t="inlineStr">
        <is>
          <t>every value from 0.01 to 30 in steps of 0.01</t>
        </is>
      </c>
      <c r="N7069" s="18" t="inlineStr">
        <is>
          <t>contents|small|distance_to_river_km</t>
        </is>
      </c>
    </row>
    <row r="7070">
      <c r="B7070" s="18" t="inlineStr">
        <is>
          <t>contents|small|distance_to_river_km|22.87</t>
        </is>
      </c>
      <c r="C7070" s="18" t="inlineStr">
        <is>
          <t>contents</t>
        </is>
      </c>
      <c r="D7070" s="18" t="inlineStr">
        <is>
          <t>small</t>
        </is>
      </c>
      <c r="E7070" s="18" t="inlineStr">
        <is>
          <t>distance_to_river_km</t>
        </is>
      </c>
      <c r="F7070" s="18" t="inlineStr">
        <is>
          <t>spline value</t>
        </is>
      </c>
      <c r="G7070" s="18" t="n"/>
      <c r="H7070" s="33" t="n">
        <v>22.87</v>
      </c>
      <c r="I7070" s="33" t="n"/>
      <c r="J7070" s="33" t="n"/>
      <c r="K7070" s="34" t="n">
        <v>-0.4597577713102582</v>
      </c>
      <c r="L7070" s="35">
        <f>IF(ISNUMBER(K7070),EXP(K7070),"")</f>
        <v/>
      </c>
      <c r="M7070" s="18" t="inlineStr">
        <is>
          <t>every value from 0.01 to 30 in steps of 0.01</t>
        </is>
      </c>
      <c r="N7070" s="18" t="inlineStr">
        <is>
          <t>contents|small|distance_to_river_km</t>
        </is>
      </c>
    </row>
    <row r="7071">
      <c r="B7071" s="18" t="inlineStr">
        <is>
          <t>contents|small|distance_to_river_km|22.88</t>
        </is>
      </c>
      <c r="C7071" s="18" t="inlineStr">
        <is>
          <t>contents</t>
        </is>
      </c>
      <c r="D7071" s="18" t="inlineStr">
        <is>
          <t>small</t>
        </is>
      </c>
      <c r="E7071" s="18" t="inlineStr">
        <is>
          <t>distance_to_river_km</t>
        </is>
      </c>
      <c r="F7071" s="18" t="inlineStr">
        <is>
          <t>spline value</t>
        </is>
      </c>
      <c r="G7071" s="18" t="n"/>
      <c r="H7071" s="33" t="n">
        <v>22.88</v>
      </c>
      <c r="I7071" s="33" t="n"/>
      <c r="J7071" s="33" t="n"/>
      <c r="K7071" s="34" t="n">
        <v>-0.4600184517654508</v>
      </c>
      <c r="L7071" s="35">
        <f>IF(ISNUMBER(K7071),EXP(K7071),"")</f>
        <v/>
      </c>
      <c r="M7071" s="18" t="inlineStr">
        <is>
          <t>every value from 0.01 to 30 in steps of 0.01</t>
        </is>
      </c>
      <c r="N7071" s="18" t="inlineStr">
        <is>
          <t>contents|small|distance_to_river_km</t>
        </is>
      </c>
    </row>
    <row r="7072">
      <c r="B7072" s="18" t="inlineStr">
        <is>
          <t>contents|small|distance_to_river_km|22.89</t>
        </is>
      </c>
      <c r="C7072" s="18" t="inlineStr">
        <is>
          <t>contents</t>
        </is>
      </c>
      <c r="D7072" s="18" t="inlineStr">
        <is>
          <t>small</t>
        </is>
      </c>
      <c r="E7072" s="18" t="inlineStr">
        <is>
          <t>distance_to_river_km</t>
        </is>
      </c>
      <c r="F7072" s="18" t="inlineStr">
        <is>
          <t>spline value</t>
        </is>
      </c>
      <c r="G7072" s="18" t="n"/>
      <c r="H7072" s="33" t="n">
        <v>22.89</v>
      </c>
      <c r="I7072" s="33" t="n"/>
      <c r="J7072" s="33" t="n"/>
      <c r="K7072" s="34" t="n">
        <v>-0.4602789799316446</v>
      </c>
      <c r="L7072" s="35">
        <f>IF(ISNUMBER(K7072),EXP(K7072),"")</f>
        <v/>
      </c>
      <c r="M7072" s="18" t="inlineStr">
        <is>
          <t>every value from 0.01 to 30 in steps of 0.01</t>
        </is>
      </c>
      <c r="N7072" s="18" t="inlineStr">
        <is>
          <t>contents|small|distance_to_river_km</t>
        </is>
      </c>
    </row>
    <row r="7073">
      <c r="B7073" s="18" t="inlineStr">
        <is>
          <t>contents|small|distance_to_river_km|22.90</t>
        </is>
      </c>
      <c r="C7073" s="18" t="inlineStr">
        <is>
          <t>contents</t>
        </is>
      </c>
      <c r="D7073" s="18" t="inlineStr">
        <is>
          <t>small</t>
        </is>
      </c>
      <c r="E7073" s="18" t="inlineStr">
        <is>
          <t>distance_to_river_km</t>
        </is>
      </c>
      <c r="F7073" s="18" t="inlineStr">
        <is>
          <t>spline value</t>
        </is>
      </c>
      <c r="G7073" s="18" t="n"/>
      <c r="H7073" s="33" t="n">
        <v>22.9</v>
      </c>
      <c r="I7073" s="33" t="n"/>
      <c r="J7073" s="33" t="n"/>
      <c r="K7073" s="34" t="n">
        <v>-0.4605393555340639</v>
      </c>
      <c r="L7073" s="35">
        <f>IF(ISNUMBER(K7073),EXP(K7073),"")</f>
        <v/>
      </c>
      <c r="M7073" s="18" t="inlineStr">
        <is>
          <t>every value from 0.01 to 30 in steps of 0.01</t>
        </is>
      </c>
      <c r="N7073" s="18" t="inlineStr">
        <is>
          <t>contents|small|distance_to_river_km</t>
        </is>
      </c>
    </row>
    <row r="7074">
      <c r="B7074" s="18" t="inlineStr">
        <is>
          <t>contents|small|distance_to_river_km|22.91</t>
        </is>
      </c>
      <c r="C7074" s="18" t="inlineStr">
        <is>
          <t>contents</t>
        </is>
      </c>
      <c r="D7074" s="18" t="inlineStr">
        <is>
          <t>small</t>
        </is>
      </c>
      <c r="E7074" s="18" t="inlineStr">
        <is>
          <t>distance_to_river_km</t>
        </is>
      </c>
      <c r="F7074" s="18" t="inlineStr">
        <is>
          <t>spline value</t>
        </is>
      </c>
      <c r="G7074" s="18" t="n"/>
      <c r="H7074" s="33" t="n">
        <v>22.91</v>
      </c>
      <c r="I7074" s="33" t="n"/>
      <c r="J7074" s="33" t="n"/>
      <c r="K7074" s="34" t="n">
        <v>-0.4607995782979339</v>
      </c>
      <c r="L7074" s="35">
        <f>IF(ISNUMBER(K7074),EXP(K7074),"")</f>
        <v/>
      </c>
      <c r="M7074" s="18" t="inlineStr">
        <is>
          <t>every value from 0.01 to 30 in steps of 0.01</t>
        </is>
      </c>
      <c r="N7074" s="18" t="inlineStr">
        <is>
          <t>contents|small|distance_to_river_km</t>
        </is>
      </c>
    </row>
    <row r="7075">
      <c r="B7075" s="18" t="inlineStr">
        <is>
          <t>contents|small|distance_to_river_km|22.92</t>
        </is>
      </c>
      <c r="C7075" s="18" t="inlineStr">
        <is>
          <t>contents</t>
        </is>
      </c>
      <c r="D7075" s="18" t="inlineStr">
        <is>
          <t>small</t>
        </is>
      </c>
      <c r="E7075" s="18" t="inlineStr">
        <is>
          <t>distance_to_river_km</t>
        </is>
      </c>
      <c r="F7075" s="18" t="inlineStr">
        <is>
          <t>spline value</t>
        </is>
      </c>
      <c r="G7075" s="18" t="n"/>
      <c r="H7075" s="33" t="n">
        <v>22.92</v>
      </c>
      <c r="I7075" s="33" t="n"/>
      <c r="J7075" s="33" t="n"/>
      <c r="K7075" s="34" t="n">
        <v>-0.4610596479484791</v>
      </c>
      <c r="L7075" s="35">
        <f>IF(ISNUMBER(K7075),EXP(K7075),"")</f>
        <v/>
      </c>
      <c r="M7075" s="18" t="inlineStr">
        <is>
          <t>every value from 0.01 to 30 in steps of 0.01</t>
        </is>
      </c>
      <c r="N7075" s="18" t="inlineStr">
        <is>
          <t>contents|small|distance_to_river_km</t>
        </is>
      </c>
    </row>
    <row r="7076">
      <c r="B7076" s="18" t="inlineStr">
        <is>
          <t>contents|small|distance_to_river_km|22.93</t>
        </is>
      </c>
      <c r="C7076" s="18" t="inlineStr">
        <is>
          <t>contents</t>
        </is>
      </c>
      <c r="D7076" s="18" t="inlineStr">
        <is>
          <t>small</t>
        </is>
      </c>
      <c r="E7076" s="18" t="inlineStr">
        <is>
          <t>distance_to_river_km</t>
        </is>
      </c>
      <c r="F7076" s="18" t="inlineStr">
        <is>
          <t>spline value</t>
        </is>
      </c>
      <c r="G7076" s="18" t="n"/>
      <c r="H7076" s="33" t="n">
        <v>22.93</v>
      </c>
      <c r="I7076" s="33" t="n"/>
      <c r="J7076" s="33" t="n"/>
      <c r="K7076" s="34" t="n">
        <v>-0.4613195642109241</v>
      </c>
      <c r="L7076" s="35">
        <f>IF(ISNUMBER(K7076),EXP(K7076),"")</f>
        <v/>
      </c>
      <c r="M7076" s="18" t="inlineStr">
        <is>
          <t>every value from 0.01 to 30 in steps of 0.01</t>
        </is>
      </c>
      <c r="N7076" s="18" t="inlineStr">
        <is>
          <t>contents|small|distance_to_river_km</t>
        </is>
      </c>
    </row>
    <row r="7077">
      <c r="B7077" s="18" t="inlineStr">
        <is>
          <t>contents|small|distance_to_river_km|22.94</t>
        </is>
      </c>
      <c r="C7077" s="18" t="inlineStr">
        <is>
          <t>contents</t>
        </is>
      </c>
      <c r="D7077" s="18" t="inlineStr">
        <is>
          <t>small</t>
        </is>
      </c>
      <c r="E7077" s="18" t="inlineStr">
        <is>
          <t>distance_to_river_km</t>
        </is>
      </c>
      <c r="F7077" s="18" t="inlineStr">
        <is>
          <t>spline value</t>
        </is>
      </c>
      <c r="G7077" s="18" t="n"/>
      <c r="H7077" s="33" t="n">
        <v>22.94</v>
      </c>
      <c r="I7077" s="33" t="n"/>
      <c r="J7077" s="33" t="n"/>
      <c r="K7077" s="34" t="n">
        <v>-0.461579326810494</v>
      </c>
      <c r="L7077" s="35">
        <f>IF(ISNUMBER(K7077),EXP(K7077),"")</f>
        <v/>
      </c>
      <c r="M7077" s="18" t="inlineStr">
        <is>
          <t>every value from 0.01 to 30 in steps of 0.01</t>
        </is>
      </c>
      <c r="N7077" s="18" t="inlineStr">
        <is>
          <t>contents|small|distance_to_river_km</t>
        </is>
      </c>
    </row>
    <row r="7078">
      <c r="B7078" s="18" t="inlineStr">
        <is>
          <t>contents|small|distance_to_river_km|22.95</t>
        </is>
      </c>
      <c r="C7078" s="18" t="inlineStr">
        <is>
          <t>contents</t>
        </is>
      </c>
      <c r="D7078" s="18" t="inlineStr">
        <is>
          <t>small</t>
        </is>
      </c>
      <c r="E7078" s="18" t="inlineStr">
        <is>
          <t>distance_to_river_km</t>
        </is>
      </c>
      <c r="F7078" s="18" t="inlineStr">
        <is>
          <t>spline value</t>
        </is>
      </c>
      <c r="G7078" s="18" t="n"/>
      <c r="H7078" s="33" t="n">
        <v>22.95</v>
      </c>
      <c r="I7078" s="33" t="n"/>
      <c r="J7078" s="33" t="n"/>
      <c r="K7078" s="34" t="n">
        <v>-0.4618389354724132</v>
      </c>
      <c r="L7078" s="35">
        <f>IF(ISNUMBER(K7078),EXP(K7078),"")</f>
        <v/>
      </c>
      <c r="M7078" s="18" t="inlineStr">
        <is>
          <t>every value from 0.01 to 30 in steps of 0.01</t>
        </is>
      </c>
      <c r="N7078" s="18" t="inlineStr">
        <is>
          <t>contents|small|distance_to_river_km</t>
        </is>
      </c>
    </row>
    <row r="7079">
      <c r="B7079" s="18" t="inlineStr">
        <is>
          <t>contents|small|distance_to_river_km|22.96</t>
        </is>
      </c>
      <c r="C7079" s="18" t="inlineStr">
        <is>
          <t>contents</t>
        </is>
      </c>
      <c r="D7079" s="18" t="inlineStr">
        <is>
          <t>small</t>
        </is>
      </c>
      <c r="E7079" s="18" t="inlineStr">
        <is>
          <t>distance_to_river_km</t>
        </is>
      </c>
      <c r="F7079" s="18" t="inlineStr">
        <is>
          <t>spline value</t>
        </is>
      </c>
      <c r="G7079" s="18" t="n"/>
      <c r="H7079" s="33" t="n">
        <v>22.96</v>
      </c>
      <c r="I7079" s="33" t="n"/>
      <c r="J7079" s="33" t="n"/>
      <c r="K7079" s="34" t="n">
        <v>-0.4620983899219064</v>
      </c>
      <c r="L7079" s="35">
        <f>IF(ISNUMBER(K7079),EXP(K7079),"")</f>
        <v/>
      </c>
      <c r="M7079" s="18" t="inlineStr">
        <is>
          <t>every value from 0.01 to 30 in steps of 0.01</t>
        </is>
      </c>
      <c r="N7079" s="18" t="inlineStr">
        <is>
          <t>contents|small|distance_to_river_km</t>
        </is>
      </c>
    </row>
    <row r="7080">
      <c r="B7080" s="18" t="inlineStr">
        <is>
          <t>contents|small|distance_to_river_km|22.97</t>
        </is>
      </c>
      <c r="C7080" s="18" t="inlineStr">
        <is>
          <t>contents</t>
        </is>
      </c>
      <c r="D7080" s="18" t="inlineStr">
        <is>
          <t>small</t>
        </is>
      </c>
      <c r="E7080" s="18" t="inlineStr">
        <is>
          <t>distance_to_river_km</t>
        </is>
      </c>
      <c r="F7080" s="18" t="inlineStr">
        <is>
          <t>spline value</t>
        </is>
      </c>
      <c r="G7080" s="18" t="n"/>
      <c r="H7080" s="33" t="n">
        <v>22.97</v>
      </c>
      <c r="I7080" s="33" t="n"/>
      <c r="J7080" s="33" t="n"/>
      <c r="K7080" s="34" t="n">
        <v>-0.4623576898841987</v>
      </c>
      <c r="L7080" s="35">
        <f>IF(ISNUMBER(K7080),EXP(K7080),"")</f>
        <v/>
      </c>
      <c r="M7080" s="18" t="inlineStr">
        <is>
          <t>every value from 0.01 to 30 in steps of 0.01</t>
        </is>
      </c>
      <c r="N7080" s="18" t="inlineStr">
        <is>
          <t>contents|small|distance_to_river_km</t>
        </is>
      </c>
    </row>
    <row r="7081">
      <c r="B7081" s="18" t="inlineStr">
        <is>
          <t>contents|small|distance_to_river_km|22.98</t>
        </is>
      </c>
      <c r="C7081" s="18" t="inlineStr">
        <is>
          <t>contents</t>
        </is>
      </c>
      <c r="D7081" s="18" t="inlineStr">
        <is>
          <t>small</t>
        </is>
      </c>
      <c r="E7081" s="18" t="inlineStr">
        <is>
          <t>distance_to_river_km</t>
        </is>
      </c>
      <c r="F7081" s="18" t="inlineStr">
        <is>
          <t>spline value</t>
        </is>
      </c>
      <c r="G7081" s="18" t="n"/>
      <c r="H7081" s="33" t="n">
        <v>22.98</v>
      </c>
      <c r="I7081" s="33" t="n"/>
      <c r="J7081" s="33" t="n"/>
      <c r="K7081" s="34" t="n">
        <v>-0.4626168350845145</v>
      </c>
      <c r="L7081" s="35">
        <f>IF(ISNUMBER(K7081),EXP(K7081),"")</f>
        <v/>
      </c>
      <c r="M7081" s="18" t="inlineStr">
        <is>
          <t>every value from 0.01 to 30 in steps of 0.01</t>
        </is>
      </c>
      <c r="N7081" s="18" t="inlineStr">
        <is>
          <t>contents|small|distance_to_river_km</t>
        </is>
      </c>
    </row>
    <row r="7082">
      <c r="B7082" s="18" t="inlineStr">
        <is>
          <t>contents|small|distance_to_river_km|22.99</t>
        </is>
      </c>
      <c r="C7082" s="18" t="inlineStr">
        <is>
          <t>contents</t>
        </is>
      </c>
      <c r="D7082" s="18" t="inlineStr">
        <is>
          <t>small</t>
        </is>
      </c>
      <c r="E7082" s="18" t="inlineStr">
        <is>
          <t>distance_to_river_km</t>
        </is>
      </c>
      <c r="F7082" s="18" t="inlineStr">
        <is>
          <t>spline value</t>
        </is>
      </c>
      <c r="G7082" s="18" t="n"/>
      <c r="H7082" s="33" t="n">
        <v>22.99</v>
      </c>
      <c r="I7082" s="33" t="n"/>
      <c r="J7082" s="33" t="n"/>
      <c r="K7082" s="34" t="n">
        <v>-0.4628758252480786</v>
      </c>
      <c r="L7082" s="35">
        <f>IF(ISNUMBER(K7082),EXP(K7082),"")</f>
        <v/>
      </c>
      <c r="M7082" s="18" t="inlineStr">
        <is>
          <t>every value from 0.01 to 30 in steps of 0.01</t>
        </is>
      </c>
      <c r="N7082" s="18" t="inlineStr">
        <is>
          <t>contents|small|distance_to_river_km</t>
        </is>
      </c>
    </row>
    <row r="7083">
      <c r="B7083" s="18" t="inlineStr">
        <is>
          <t>contents|small|distance_to_river_km|23.00</t>
        </is>
      </c>
      <c r="C7083" s="18" t="inlineStr">
        <is>
          <t>contents</t>
        </is>
      </c>
      <c r="D7083" s="18" t="inlineStr">
        <is>
          <t>small</t>
        </is>
      </c>
      <c r="E7083" s="18" t="inlineStr">
        <is>
          <t>distance_to_river_km</t>
        </is>
      </c>
      <c r="F7083" s="18" t="inlineStr">
        <is>
          <t>spline value</t>
        </is>
      </c>
      <c r="G7083" s="18" t="n"/>
      <c r="H7083" s="33" t="n">
        <v>23</v>
      </c>
      <c r="I7083" s="33" t="n"/>
      <c r="J7083" s="33" t="n"/>
      <c r="K7083" s="34" t="n">
        <v>-0.4631346601001158</v>
      </c>
      <c r="L7083" s="35">
        <f>IF(ISNUMBER(K7083),EXP(K7083),"")</f>
        <v/>
      </c>
      <c r="M7083" s="18" t="inlineStr">
        <is>
          <t>every value from 0.01 to 30 in steps of 0.01</t>
        </is>
      </c>
      <c r="N7083" s="18" t="inlineStr">
        <is>
          <t>contents|small|distance_to_river_km</t>
        </is>
      </c>
    </row>
    <row r="7084">
      <c r="B7084" s="18" t="inlineStr">
        <is>
          <t>contents|small|distance_to_river_km|23.01</t>
        </is>
      </c>
      <c r="C7084" s="18" t="inlineStr">
        <is>
          <t>contents</t>
        </is>
      </c>
      <c r="D7084" s="18" t="inlineStr">
        <is>
          <t>small</t>
        </is>
      </c>
      <c r="E7084" s="18" t="inlineStr">
        <is>
          <t>distance_to_river_km</t>
        </is>
      </c>
      <c r="F7084" s="18" t="inlineStr">
        <is>
          <t>spline value</t>
        </is>
      </c>
      <c r="G7084" s="18" t="n"/>
      <c r="H7084" s="33" t="n">
        <v>23.01</v>
      </c>
      <c r="I7084" s="33" t="n"/>
      <c r="J7084" s="33" t="n"/>
      <c r="K7084" s="34" t="n">
        <v>-0.4633933393658509</v>
      </c>
      <c r="L7084" s="35">
        <f>IF(ISNUMBER(K7084),EXP(K7084),"")</f>
        <v/>
      </c>
      <c r="M7084" s="18" t="inlineStr">
        <is>
          <t>every value from 0.01 to 30 in steps of 0.01</t>
        </is>
      </c>
      <c r="N7084" s="18" t="inlineStr">
        <is>
          <t>contents|small|distance_to_river_km</t>
        </is>
      </c>
    </row>
    <row r="7085">
      <c r="B7085" s="18" t="inlineStr">
        <is>
          <t>contents|small|distance_to_river_km|23.02</t>
        </is>
      </c>
      <c r="C7085" s="18" t="inlineStr">
        <is>
          <t>contents</t>
        </is>
      </c>
      <c r="D7085" s="18" t="inlineStr">
        <is>
          <t>small</t>
        </is>
      </c>
      <c r="E7085" s="18" t="inlineStr">
        <is>
          <t>distance_to_river_km</t>
        </is>
      </c>
      <c r="F7085" s="18" t="inlineStr">
        <is>
          <t>spline value</t>
        </is>
      </c>
      <c r="G7085" s="18" t="n"/>
      <c r="H7085" s="33" t="n">
        <v>23.02</v>
      </c>
      <c r="I7085" s="33" t="n"/>
      <c r="J7085" s="33" t="n"/>
      <c r="K7085" s="34" t="n">
        <v>-0.4636518627705083</v>
      </c>
      <c r="L7085" s="35">
        <f>IF(ISNUMBER(K7085),EXP(K7085),"")</f>
        <v/>
      </c>
      <c r="M7085" s="18" t="inlineStr">
        <is>
          <t>every value from 0.01 to 30 in steps of 0.01</t>
        </is>
      </c>
      <c r="N7085" s="18" t="inlineStr">
        <is>
          <t>contents|small|distance_to_river_km</t>
        </is>
      </c>
    </row>
    <row r="7086">
      <c r="B7086" s="18" t="inlineStr">
        <is>
          <t>contents|small|distance_to_river_km|23.03</t>
        </is>
      </c>
      <c r="C7086" s="18" t="inlineStr">
        <is>
          <t>contents</t>
        </is>
      </c>
      <c r="D7086" s="18" t="inlineStr">
        <is>
          <t>small</t>
        </is>
      </c>
      <c r="E7086" s="18" t="inlineStr">
        <is>
          <t>distance_to_river_km</t>
        </is>
      </c>
      <c r="F7086" s="18" t="inlineStr">
        <is>
          <t>spline value</t>
        </is>
      </c>
      <c r="G7086" s="18" t="n"/>
      <c r="H7086" s="33" t="n">
        <v>23.03</v>
      </c>
      <c r="I7086" s="33" t="n"/>
      <c r="J7086" s="33" t="n"/>
      <c r="K7086" s="34" t="n">
        <v>-0.4639102300393132</v>
      </c>
      <c r="L7086" s="35">
        <f>IF(ISNUMBER(K7086),EXP(K7086),"")</f>
        <v/>
      </c>
      <c r="M7086" s="18" t="inlineStr">
        <is>
          <t>every value from 0.01 to 30 in steps of 0.01</t>
        </is>
      </c>
      <c r="N7086" s="18" t="inlineStr">
        <is>
          <t>contents|small|distance_to_river_km</t>
        </is>
      </c>
    </row>
    <row r="7087">
      <c r="B7087" s="18" t="inlineStr">
        <is>
          <t>contents|small|distance_to_river_km|23.04</t>
        </is>
      </c>
      <c r="C7087" s="18" t="inlineStr">
        <is>
          <t>contents</t>
        </is>
      </c>
      <c r="D7087" s="18" t="inlineStr">
        <is>
          <t>small</t>
        </is>
      </c>
      <c r="E7087" s="18" t="inlineStr">
        <is>
          <t>distance_to_river_km</t>
        </is>
      </c>
      <c r="F7087" s="18" t="inlineStr">
        <is>
          <t>spline value</t>
        </is>
      </c>
      <c r="G7087" s="18" t="n"/>
      <c r="H7087" s="33" t="n">
        <v>23.04</v>
      </c>
      <c r="I7087" s="33" t="n"/>
      <c r="J7087" s="33" t="n"/>
      <c r="K7087" s="34" t="n">
        <v>-0.4641684408974899</v>
      </c>
      <c r="L7087" s="35">
        <f>IF(ISNUMBER(K7087),EXP(K7087),"")</f>
        <v/>
      </c>
      <c r="M7087" s="18" t="inlineStr">
        <is>
          <t>every value from 0.01 to 30 in steps of 0.01</t>
        </is>
      </c>
      <c r="N7087" s="18" t="inlineStr">
        <is>
          <t>contents|small|distance_to_river_km</t>
        </is>
      </c>
    </row>
    <row r="7088">
      <c r="B7088" s="18" t="inlineStr">
        <is>
          <t>contents|small|distance_to_river_km|23.05</t>
        </is>
      </c>
      <c r="C7088" s="18" t="inlineStr">
        <is>
          <t>contents</t>
        </is>
      </c>
      <c r="D7088" s="18" t="inlineStr">
        <is>
          <t>small</t>
        </is>
      </c>
      <c r="E7088" s="18" t="inlineStr">
        <is>
          <t>distance_to_river_km</t>
        </is>
      </c>
      <c r="F7088" s="18" t="inlineStr">
        <is>
          <t>spline value</t>
        </is>
      </c>
      <c r="G7088" s="18" t="n"/>
      <c r="H7088" s="33" t="n">
        <v>23.05</v>
      </c>
      <c r="I7088" s="33" t="n"/>
      <c r="J7088" s="33" t="n"/>
      <c r="K7088" s="34" t="n">
        <v>-0.4644264950702634</v>
      </c>
      <c r="L7088" s="35">
        <f>IF(ISNUMBER(K7088),EXP(K7088),"")</f>
        <v/>
      </c>
      <c r="M7088" s="18" t="inlineStr">
        <is>
          <t>every value from 0.01 to 30 in steps of 0.01</t>
        </is>
      </c>
      <c r="N7088" s="18" t="inlineStr">
        <is>
          <t>contents|small|distance_to_river_km</t>
        </is>
      </c>
    </row>
    <row r="7089">
      <c r="B7089" s="18" t="inlineStr">
        <is>
          <t>contents|small|distance_to_river_km|23.06</t>
        </is>
      </c>
      <c r="C7089" s="18" t="inlineStr">
        <is>
          <t>contents</t>
        </is>
      </c>
      <c r="D7089" s="18" t="inlineStr">
        <is>
          <t>small</t>
        </is>
      </c>
      <c r="E7089" s="18" t="inlineStr">
        <is>
          <t>distance_to_river_km</t>
        </is>
      </c>
      <c r="F7089" s="18" t="inlineStr">
        <is>
          <t>spline value</t>
        </is>
      </c>
      <c r="G7089" s="18" t="n"/>
      <c r="H7089" s="33" t="n">
        <v>23.06</v>
      </c>
      <c r="I7089" s="33" t="n"/>
      <c r="J7089" s="33" t="n"/>
      <c r="K7089" s="34" t="n">
        <v>-0.4646843922828583</v>
      </c>
      <c r="L7089" s="35">
        <f>IF(ISNUMBER(K7089),EXP(K7089),"")</f>
        <v/>
      </c>
      <c r="M7089" s="18" t="inlineStr">
        <is>
          <t>every value from 0.01 to 30 in steps of 0.01</t>
        </is>
      </c>
      <c r="N7089" s="18" t="inlineStr">
        <is>
          <t>contents|small|distance_to_river_km</t>
        </is>
      </c>
    </row>
    <row r="7090">
      <c r="B7090" s="18" t="inlineStr">
        <is>
          <t>contents|small|distance_to_river_km|23.07</t>
        </is>
      </c>
      <c r="C7090" s="18" t="inlineStr">
        <is>
          <t>contents</t>
        </is>
      </c>
      <c r="D7090" s="18" t="inlineStr">
        <is>
          <t>small</t>
        </is>
      </c>
      <c r="E7090" s="18" t="inlineStr">
        <is>
          <t>distance_to_river_km</t>
        </is>
      </c>
      <c r="F7090" s="18" t="inlineStr">
        <is>
          <t>spline value</t>
        </is>
      </c>
      <c r="G7090" s="18" t="n"/>
      <c r="H7090" s="33" t="n">
        <v>23.07</v>
      </c>
      <c r="I7090" s="33" t="n"/>
      <c r="J7090" s="33" t="n"/>
      <c r="K7090" s="34" t="n">
        <v>-0.4649421322604995</v>
      </c>
      <c r="L7090" s="35">
        <f>IF(ISNUMBER(K7090),EXP(K7090),"")</f>
        <v/>
      </c>
      <c r="M7090" s="18" t="inlineStr">
        <is>
          <t>every value from 0.01 to 30 in steps of 0.01</t>
        </is>
      </c>
      <c r="N7090" s="18" t="inlineStr">
        <is>
          <t>contents|small|distance_to_river_km</t>
        </is>
      </c>
    </row>
    <row r="7091">
      <c r="B7091" s="18" t="inlineStr">
        <is>
          <t>contents|small|distance_to_river_km|23.08</t>
        </is>
      </c>
      <c r="C7091" s="18" t="inlineStr">
        <is>
          <t>contents</t>
        </is>
      </c>
      <c r="D7091" s="18" t="inlineStr">
        <is>
          <t>small</t>
        </is>
      </c>
      <c r="E7091" s="18" t="inlineStr">
        <is>
          <t>distance_to_river_km</t>
        </is>
      </c>
      <c r="F7091" s="18" t="inlineStr">
        <is>
          <t>spline value</t>
        </is>
      </c>
      <c r="G7091" s="18" t="n"/>
      <c r="H7091" s="33" t="n">
        <v>23.08</v>
      </c>
      <c r="I7091" s="33" t="n"/>
      <c r="J7091" s="33" t="n"/>
      <c r="K7091" s="34" t="n">
        <v>-0.4651997147284115</v>
      </c>
      <c r="L7091" s="35">
        <f>IF(ISNUMBER(K7091),EXP(K7091),"")</f>
        <v/>
      </c>
      <c r="M7091" s="18" t="inlineStr">
        <is>
          <t>every value from 0.01 to 30 in steps of 0.01</t>
        </is>
      </c>
      <c r="N7091" s="18" t="inlineStr">
        <is>
          <t>contents|small|distance_to_river_km</t>
        </is>
      </c>
    </row>
    <row r="7092">
      <c r="B7092" s="18" t="inlineStr">
        <is>
          <t>contents|small|distance_to_river_km|23.09</t>
        </is>
      </c>
      <c r="C7092" s="18" t="inlineStr">
        <is>
          <t>contents</t>
        </is>
      </c>
      <c r="D7092" s="18" t="inlineStr">
        <is>
          <t>small</t>
        </is>
      </c>
      <c r="E7092" s="18" t="inlineStr">
        <is>
          <t>distance_to_river_km</t>
        </is>
      </c>
      <c r="F7092" s="18" t="inlineStr">
        <is>
          <t>spline value</t>
        </is>
      </c>
      <c r="G7092" s="18" t="n"/>
      <c r="H7092" s="33" t="n">
        <v>23.09</v>
      </c>
      <c r="I7092" s="33" t="n"/>
      <c r="J7092" s="33" t="n"/>
      <c r="K7092" s="34" t="n">
        <v>-0.4654571394118193</v>
      </c>
      <c r="L7092" s="35">
        <f>IF(ISNUMBER(K7092),EXP(K7092),"")</f>
        <v/>
      </c>
      <c r="M7092" s="18" t="inlineStr">
        <is>
          <t>every value from 0.01 to 30 in steps of 0.01</t>
        </is>
      </c>
      <c r="N7092" s="18" t="inlineStr">
        <is>
          <t>contents|small|distance_to_river_km</t>
        </is>
      </c>
    </row>
    <row r="7093">
      <c r="B7093" s="18" t="inlineStr">
        <is>
          <t>contents|small|distance_to_river_km|23.10</t>
        </is>
      </c>
      <c r="C7093" s="18" t="inlineStr">
        <is>
          <t>contents</t>
        </is>
      </c>
      <c r="D7093" s="18" t="inlineStr">
        <is>
          <t>small</t>
        </is>
      </c>
      <c r="E7093" s="18" t="inlineStr">
        <is>
          <t>distance_to_river_km</t>
        </is>
      </c>
      <c r="F7093" s="18" t="inlineStr">
        <is>
          <t>spline value</t>
        </is>
      </c>
      <c r="G7093" s="18" t="n"/>
      <c r="H7093" s="33" t="n">
        <v>23.1</v>
      </c>
      <c r="I7093" s="33" t="n"/>
      <c r="J7093" s="33" t="n"/>
      <c r="K7093" s="34" t="n">
        <v>-0.4657144060359474</v>
      </c>
      <c r="L7093" s="35">
        <f>IF(ISNUMBER(K7093),EXP(K7093),"")</f>
        <v/>
      </c>
      <c r="M7093" s="18" t="inlineStr">
        <is>
          <t>every value from 0.01 to 30 in steps of 0.01</t>
        </is>
      </c>
      <c r="N7093" s="18" t="inlineStr">
        <is>
          <t>contents|small|distance_to_river_km</t>
        </is>
      </c>
    </row>
    <row r="7094">
      <c r="B7094" s="18" t="inlineStr">
        <is>
          <t>contents|small|distance_to_river_km|23.11</t>
        </is>
      </c>
      <c r="C7094" s="18" t="inlineStr">
        <is>
          <t>contents</t>
        </is>
      </c>
      <c r="D7094" s="18" t="inlineStr">
        <is>
          <t>small</t>
        </is>
      </c>
      <c r="E7094" s="18" t="inlineStr">
        <is>
          <t>distance_to_river_km</t>
        </is>
      </c>
      <c r="F7094" s="18" t="inlineStr">
        <is>
          <t>spline value</t>
        </is>
      </c>
      <c r="G7094" s="18" t="n"/>
      <c r="H7094" s="33" t="n">
        <v>23.11</v>
      </c>
      <c r="I7094" s="33" t="n"/>
      <c r="J7094" s="33" t="n"/>
      <c r="K7094" s="34" t="n">
        <v>-0.4659715143260207</v>
      </c>
      <c r="L7094" s="35">
        <f>IF(ISNUMBER(K7094),EXP(K7094),"")</f>
        <v/>
      </c>
      <c r="M7094" s="18" t="inlineStr">
        <is>
          <t>every value from 0.01 to 30 in steps of 0.01</t>
        </is>
      </c>
      <c r="N7094" s="18" t="inlineStr">
        <is>
          <t>contents|small|distance_to_river_km</t>
        </is>
      </c>
    </row>
    <row r="7095">
      <c r="B7095" s="18" t="inlineStr">
        <is>
          <t>contents|small|distance_to_river_km|23.12</t>
        </is>
      </c>
      <c r="C7095" s="18" t="inlineStr">
        <is>
          <t>contents</t>
        </is>
      </c>
      <c r="D7095" s="18" t="inlineStr">
        <is>
          <t>small</t>
        </is>
      </c>
      <c r="E7095" s="18" t="inlineStr">
        <is>
          <t>distance_to_river_km</t>
        </is>
      </c>
      <c r="F7095" s="18" t="inlineStr">
        <is>
          <t>spline value</t>
        </is>
      </c>
      <c r="G7095" s="18" t="n"/>
      <c r="H7095" s="33" t="n">
        <v>23.12</v>
      </c>
      <c r="I7095" s="33" t="n"/>
      <c r="J7095" s="33" t="n"/>
      <c r="K7095" s="34" t="n">
        <v>-0.4662284640072638</v>
      </c>
      <c r="L7095" s="35">
        <f>IF(ISNUMBER(K7095),EXP(K7095),"")</f>
        <v/>
      </c>
      <c r="M7095" s="18" t="inlineStr">
        <is>
          <t>every value from 0.01 to 30 in steps of 0.01</t>
        </is>
      </c>
      <c r="N7095" s="18" t="inlineStr">
        <is>
          <t>contents|small|distance_to_river_km</t>
        </is>
      </c>
    </row>
    <row r="7096">
      <c r="B7096" s="18" t="inlineStr">
        <is>
          <t>contents|small|distance_to_river_km|23.13</t>
        </is>
      </c>
      <c r="C7096" s="18" t="inlineStr">
        <is>
          <t>contents</t>
        </is>
      </c>
      <c r="D7096" s="18" t="inlineStr">
        <is>
          <t>small</t>
        </is>
      </c>
      <c r="E7096" s="18" t="inlineStr">
        <is>
          <t>distance_to_river_km</t>
        </is>
      </c>
      <c r="F7096" s="18" t="inlineStr">
        <is>
          <t>spline value</t>
        </is>
      </c>
      <c r="G7096" s="18" t="n"/>
      <c r="H7096" s="33" t="n">
        <v>23.13</v>
      </c>
      <c r="I7096" s="33" t="n"/>
      <c r="J7096" s="33" t="n"/>
      <c r="K7096" s="34" t="n">
        <v>-0.4664852548049014</v>
      </c>
      <c r="L7096" s="35">
        <f>IF(ISNUMBER(K7096),EXP(K7096),"")</f>
        <v/>
      </c>
      <c r="M7096" s="18" t="inlineStr">
        <is>
          <t>every value from 0.01 to 30 in steps of 0.01</t>
        </is>
      </c>
      <c r="N7096" s="18" t="inlineStr">
        <is>
          <t>contents|small|distance_to_river_km</t>
        </is>
      </c>
    </row>
    <row r="7097">
      <c r="B7097" s="18" t="inlineStr">
        <is>
          <t>contents|small|distance_to_river_km|23.14</t>
        </is>
      </c>
      <c r="C7097" s="18" t="inlineStr">
        <is>
          <t>contents</t>
        </is>
      </c>
      <c r="D7097" s="18" t="inlineStr">
        <is>
          <t>small</t>
        </is>
      </c>
      <c r="E7097" s="18" t="inlineStr">
        <is>
          <t>distance_to_river_km</t>
        </is>
      </c>
      <c r="F7097" s="18" t="inlineStr">
        <is>
          <t>spline value</t>
        </is>
      </c>
      <c r="G7097" s="18" t="n"/>
      <c r="H7097" s="33" t="n">
        <v>23.14</v>
      </c>
      <c r="I7097" s="33" t="n"/>
      <c r="J7097" s="33" t="n"/>
      <c r="K7097" s="34" t="n">
        <v>-0.4667418864441584</v>
      </c>
      <c r="L7097" s="35">
        <f>IF(ISNUMBER(K7097),EXP(K7097),"")</f>
        <v/>
      </c>
      <c r="M7097" s="18" t="inlineStr">
        <is>
          <t>every value from 0.01 to 30 in steps of 0.01</t>
        </is>
      </c>
      <c r="N7097" s="18" t="inlineStr">
        <is>
          <t>contents|small|distance_to_river_km</t>
        </is>
      </c>
    </row>
    <row r="7098">
      <c r="B7098" s="18" t="inlineStr">
        <is>
          <t>contents|small|distance_to_river_km|23.15</t>
        </is>
      </c>
      <c r="C7098" s="18" t="inlineStr">
        <is>
          <t>contents</t>
        </is>
      </c>
      <c r="D7098" s="18" t="inlineStr">
        <is>
          <t>small</t>
        </is>
      </c>
      <c r="E7098" s="18" t="inlineStr">
        <is>
          <t>distance_to_river_km</t>
        </is>
      </c>
      <c r="F7098" s="18" t="inlineStr">
        <is>
          <t>spline value</t>
        </is>
      </c>
      <c r="G7098" s="18" t="n"/>
      <c r="H7098" s="33" t="n">
        <v>23.15</v>
      </c>
      <c r="I7098" s="33" t="n"/>
      <c r="J7098" s="33" t="n"/>
      <c r="K7098" s="34" t="n">
        <v>-0.4669983586502593</v>
      </c>
      <c r="L7098" s="35">
        <f>IF(ISNUMBER(K7098),EXP(K7098),"")</f>
        <v/>
      </c>
      <c r="M7098" s="18" t="inlineStr">
        <is>
          <t>every value from 0.01 to 30 in steps of 0.01</t>
        </is>
      </c>
      <c r="N7098" s="18" t="inlineStr">
        <is>
          <t>contents|small|distance_to_river_km</t>
        </is>
      </c>
    </row>
    <row r="7099">
      <c r="B7099" s="18" t="inlineStr">
        <is>
          <t>contents|small|distance_to_river_km|23.16</t>
        </is>
      </c>
      <c r="C7099" s="18" t="inlineStr">
        <is>
          <t>contents</t>
        </is>
      </c>
      <c r="D7099" s="18" t="inlineStr">
        <is>
          <t>small</t>
        </is>
      </c>
      <c r="E7099" s="18" t="inlineStr">
        <is>
          <t>distance_to_river_km</t>
        </is>
      </c>
      <c r="F7099" s="18" t="inlineStr">
        <is>
          <t>spline value</t>
        </is>
      </c>
      <c r="G7099" s="18" t="n"/>
      <c r="H7099" s="33" t="n">
        <v>23.16</v>
      </c>
      <c r="I7099" s="33" t="n"/>
      <c r="J7099" s="33" t="n"/>
      <c r="K7099" s="34" t="n">
        <v>-0.4672546711484291</v>
      </c>
      <c r="L7099" s="35">
        <f>IF(ISNUMBER(K7099),EXP(K7099),"")</f>
        <v/>
      </c>
      <c r="M7099" s="18" t="inlineStr">
        <is>
          <t>every value from 0.01 to 30 in steps of 0.01</t>
        </is>
      </c>
      <c r="N7099" s="18" t="inlineStr">
        <is>
          <t>contents|small|distance_to_river_km</t>
        </is>
      </c>
    </row>
    <row r="7100">
      <c r="B7100" s="18" t="inlineStr">
        <is>
          <t>contents|small|distance_to_river_km|23.17</t>
        </is>
      </c>
      <c r="C7100" s="18" t="inlineStr">
        <is>
          <t>contents</t>
        </is>
      </c>
      <c r="D7100" s="18" t="inlineStr">
        <is>
          <t>small</t>
        </is>
      </c>
      <c r="E7100" s="18" t="inlineStr">
        <is>
          <t>distance_to_river_km</t>
        </is>
      </c>
      <c r="F7100" s="18" t="inlineStr">
        <is>
          <t>spline value</t>
        </is>
      </c>
      <c r="G7100" s="18" t="n"/>
      <c r="H7100" s="33" t="n">
        <v>23.17</v>
      </c>
      <c r="I7100" s="33" t="n"/>
      <c r="J7100" s="33" t="n"/>
      <c r="K7100" s="34" t="n">
        <v>-0.4675108236638924</v>
      </c>
      <c r="L7100" s="35">
        <f>IF(ISNUMBER(K7100),EXP(K7100),"")</f>
        <v/>
      </c>
      <c r="M7100" s="18" t="inlineStr">
        <is>
          <t>every value from 0.01 to 30 in steps of 0.01</t>
        </is>
      </c>
      <c r="N7100" s="18" t="inlineStr">
        <is>
          <t>contents|small|distance_to_river_km</t>
        </is>
      </c>
    </row>
    <row r="7101">
      <c r="B7101" s="18" t="inlineStr">
        <is>
          <t>contents|small|distance_to_river_km|23.18</t>
        </is>
      </c>
      <c r="C7101" s="18" t="inlineStr">
        <is>
          <t>contents</t>
        </is>
      </c>
      <c r="D7101" s="18" t="inlineStr">
        <is>
          <t>small</t>
        </is>
      </c>
      <c r="E7101" s="18" t="inlineStr">
        <is>
          <t>distance_to_river_km</t>
        </is>
      </c>
      <c r="F7101" s="18" t="inlineStr">
        <is>
          <t>spline value</t>
        </is>
      </c>
      <c r="G7101" s="18" t="n"/>
      <c r="H7101" s="33" t="n">
        <v>23.18</v>
      </c>
      <c r="I7101" s="33" t="n"/>
      <c r="J7101" s="33" t="n"/>
      <c r="K7101" s="34" t="n">
        <v>-0.4677668159218739</v>
      </c>
      <c r="L7101" s="35">
        <f>IF(ISNUMBER(K7101),EXP(K7101),"")</f>
        <v/>
      </c>
      <c r="M7101" s="18" t="inlineStr">
        <is>
          <t>every value from 0.01 to 30 in steps of 0.01</t>
        </is>
      </c>
      <c r="N7101" s="18" t="inlineStr">
        <is>
          <t>contents|small|distance_to_river_km</t>
        </is>
      </c>
    </row>
    <row r="7102">
      <c r="B7102" s="18" t="inlineStr">
        <is>
          <t>contents|small|distance_to_river_km|23.19</t>
        </is>
      </c>
      <c r="C7102" s="18" t="inlineStr">
        <is>
          <t>contents</t>
        </is>
      </c>
      <c r="D7102" s="18" t="inlineStr">
        <is>
          <t>small</t>
        </is>
      </c>
      <c r="E7102" s="18" t="inlineStr">
        <is>
          <t>distance_to_river_km</t>
        </is>
      </c>
      <c r="F7102" s="18" t="inlineStr">
        <is>
          <t>spline value</t>
        </is>
      </c>
      <c r="G7102" s="18" t="n"/>
      <c r="H7102" s="33" t="n">
        <v>23.19</v>
      </c>
      <c r="I7102" s="33" t="n"/>
      <c r="J7102" s="33" t="n"/>
      <c r="K7102" s="34" t="n">
        <v>-0.4680226476475985</v>
      </c>
      <c r="L7102" s="35">
        <f>IF(ISNUMBER(K7102),EXP(K7102),"")</f>
        <v/>
      </c>
      <c r="M7102" s="18" t="inlineStr">
        <is>
          <t>every value from 0.01 to 30 in steps of 0.01</t>
        </is>
      </c>
      <c r="N7102" s="18" t="inlineStr">
        <is>
          <t>contents|small|distance_to_river_km</t>
        </is>
      </c>
    </row>
    <row r="7103">
      <c r="B7103" s="18" t="inlineStr">
        <is>
          <t>contents|small|distance_to_river_km|23.20</t>
        </is>
      </c>
      <c r="C7103" s="18" t="inlineStr">
        <is>
          <t>contents</t>
        </is>
      </c>
      <c r="D7103" s="18" t="inlineStr">
        <is>
          <t>small</t>
        </is>
      </c>
      <c r="E7103" s="18" t="inlineStr">
        <is>
          <t>distance_to_river_km</t>
        </is>
      </c>
      <c r="F7103" s="18" t="inlineStr">
        <is>
          <t>spline value</t>
        </is>
      </c>
      <c r="G7103" s="18" t="n"/>
      <c r="H7103" s="33" t="n">
        <v>23.2</v>
      </c>
      <c r="I7103" s="33" t="n"/>
      <c r="J7103" s="33" t="n"/>
      <c r="K7103" s="34" t="n">
        <v>-0.4682783185662907</v>
      </c>
      <c r="L7103" s="35">
        <f>IF(ISNUMBER(K7103),EXP(K7103),"")</f>
        <v/>
      </c>
      <c r="M7103" s="18" t="inlineStr">
        <is>
          <t>every value from 0.01 to 30 in steps of 0.01</t>
        </is>
      </c>
      <c r="N7103" s="18" t="inlineStr">
        <is>
          <t>contents|small|distance_to_river_km</t>
        </is>
      </c>
    </row>
    <row r="7104">
      <c r="B7104" s="18" t="inlineStr">
        <is>
          <t>contents|small|distance_to_river_km|23.21</t>
        </is>
      </c>
      <c r="C7104" s="18" t="inlineStr">
        <is>
          <t>contents</t>
        </is>
      </c>
      <c r="D7104" s="18" t="inlineStr">
        <is>
          <t>small</t>
        </is>
      </c>
      <c r="E7104" s="18" t="inlineStr">
        <is>
          <t>distance_to_river_km</t>
        </is>
      </c>
      <c r="F7104" s="18" t="inlineStr">
        <is>
          <t>spline value</t>
        </is>
      </c>
      <c r="G7104" s="18" t="n"/>
      <c r="H7104" s="33" t="n">
        <v>23.21</v>
      </c>
      <c r="I7104" s="33" t="n"/>
      <c r="J7104" s="33" t="n"/>
      <c r="K7104" s="34" t="n">
        <v>-0.4685338284031753</v>
      </c>
      <c r="L7104" s="35">
        <f>IF(ISNUMBER(K7104),EXP(K7104),"")</f>
        <v/>
      </c>
      <c r="M7104" s="18" t="inlineStr">
        <is>
          <t>every value from 0.01 to 30 in steps of 0.01</t>
        </is>
      </c>
      <c r="N7104" s="18" t="inlineStr">
        <is>
          <t>contents|small|distance_to_river_km</t>
        </is>
      </c>
    </row>
    <row r="7105">
      <c r="B7105" s="18" t="inlineStr">
        <is>
          <t>contents|small|distance_to_river_km|23.22</t>
        </is>
      </c>
      <c r="C7105" s="18" t="inlineStr">
        <is>
          <t>contents</t>
        </is>
      </c>
      <c r="D7105" s="18" t="inlineStr">
        <is>
          <t>small</t>
        </is>
      </c>
      <c r="E7105" s="18" t="inlineStr">
        <is>
          <t>distance_to_river_km</t>
        </is>
      </c>
      <c r="F7105" s="18" t="inlineStr">
        <is>
          <t>spline value</t>
        </is>
      </c>
      <c r="G7105" s="18" t="n"/>
      <c r="H7105" s="33" t="n">
        <v>23.22</v>
      </c>
      <c r="I7105" s="33" t="n"/>
      <c r="J7105" s="33" t="n"/>
      <c r="K7105" s="34" t="n">
        <v>-0.4687891768834771</v>
      </c>
      <c r="L7105" s="35">
        <f>IF(ISNUMBER(K7105),EXP(K7105),"")</f>
        <v/>
      </c>
      <c r="M7105" s="18" t="inlineStr">
        <is>
          <t>every value from 0.01 to 30 in steps of 0.01</t>
        </is>
      </c>
      <c r="N7105" s="18" t="inlineStr">
        <is>
          <t>contents|small|distance_to_river_km</t>
        </is>
      </c>
    </row>
    <row r="7106">
      <c r="B7106" s="18" t="inlineStr">
        <is>
          <t>contents|small|distance_to_river_km|23.23</t>
        </is>
      </c>
      <c r="C7106" s="18" t="inlineStr">
        <is>
          <t>contents</t>
        </is>
      </c>
      <c r="D7106" s="18" t="inlineStr">
        <is>
          <t>small</t>
        </is>
      </c>
      <c r="E7106" s="18" t="inlineStr">
        <is>
          <t>distance_to_river_km</t>
        </is>
      </c>
      <c r="F7106" s="18" t="inlineStr">
        <is>
          <t>spline value</t>
        </is>
      </c>
      <c r="G7106" s="18" t="n"/>
      <c r="H7106" s="33" t="n">
        <v>23.23</v>
      </c>
      <c r="I7106" s="33" t="n"/>
      <c r="J7106" s="33" t="n"/>
      <c r="K7106" s="34" t="n">
        <v>-0.4690443637324208</v>
      </c>
      <c r="L7106" s="35">
        <f>IF(ISNUMBER(K7106),EXP(K7106),"")</f>
        <v/>
      </c>
      <c r="M7106" s="18" t="inlineStr">
        <is>
          <t>every value from 0.01 to 30 in steps of 0.01</t>
        </is>
      </c>
      <c r="N7106" s="18" t="inlineStr">
        <is>
          <t>contents|small|distance_to_river_km</t>
        </is>
      </c>
    </row>
    <row r="7107">
      <c r="B7107" s="18" t="inlineStr">
        <is>
          <t>contents|small|distance_to_river_km|23.24</t>
        </is>
      </c>
      <c r="C7107" s="18" t="inlineStr">
        <is>
          <t>contents</t>
        </is>
      </c>
      <c r="D7107" s="18" t="inlineStr">
        <is>
          <t>small</t>
        </is>
      </c>
      <c r="E7107" s="18" t="inlineStr">
        <is>
          <t>distance_to_river_km</t>
        </is>
      </c>
      <c r="F7107" s="18" t="inlineStr">
        <is>
          <t>spline value</t>
        </is>
      </c>
      <c r="G7107" s="18" t="n"/>
      <c r="H7107" s="33" t="n">
        <v>23.24</v>
      </c>
      <c r="I7107" s="33" t="n"/>
      <c r="J7107" s="33" t="n"/>
      <c r="K7107" s="34" t="n">
        <v>-0.4692993886752311</v>
      </c>
      <c r="L7107" s="35">
        <f>IF(ISNUMBER(K7107),EXP(K7107),"")</f>
        <v/>
      </c>
      <c r="M7107" s="18" t="inlineStr">
        <is>
          <t>every value from 0.01 to 30 in steps of 0.01</t>
        </is>
      </c>
      <c r="N7107" s="18" t="inlineStr">
        <is>
          <t>contents|small|distance_to_river_km</t>
        </is>
      </c>
    </row>
    <row r="7108">
      <c r="B7108" s="18" t="inlineStr">
        <is>
          <t>contents|small|distance_to_river_km|23.25</t>
        </is>
      </c>
      <c r="C7108" s="18" t="inlineStr">
        <is>
          <t>contents</t>
        </is>
      </c>
      <c r="D7108" s="18" t="inlineStr">
        <is>
          <t>small</t>
        </is>
      </c>
      <c r="E7108" s="18" t="inlineStr">
        <is>
          <t>distance_to_river_km</t>
        </is>
      </c>
      <c r="F7108" s="18" t="inlineStr">
        <is>
          <t>spline value</t>
        </is>
      </c>
      <c r="G7108" s="18" t="n"/>
      <c r="H7108" s="33" t="n">
        <v>23.25</v>
      </c>
      <c r="I7108" s="33" t="n"/>
      <c r="J7108" s="33" t="n"/>
      <c r="K7108" s="34" t="n">
        <v>-0.4695542514371328</v>
      </c>
      <c r="L7108" s="35">
        <f>IF(ISNUMBER(K7108),EXP(K7108),"")</f>
        <v/>
      </c>
      <c r="M7108" s="18" t="inlineStr">
        <is>
          <t>every value from 0.01 to 30 in steps of 0.01</t>
        </is>
      </c>
      <c r="N7108" s="18" t="inlineStr">
        <is>
          <t>contents|small|distance_to_river_km</t>
        </is>
      </c>
    </row>
    <row r="7109">
      <c r="B7109" s="18" t="inlineStr">
        <is>
          <t>contents|small|distance_to_river_km|23.26</t>
        </is>
      </c>
      <c r="C7109" s="18" t="inlineStr">
        <is>
          <t>contents</t>
        </is>
      </c>
      <c r="D7109" s="18" t="inlineStr">
        <is>
          <t>small</t>
        </is>
      </c>
      <c r="E7109" s="18" t="inlineStr">
        <is>
          <t>distance_to_river_km</t>
        </is>
      </c>
      <c r="F7109" s="18" t="inlineStr">
        <is>
          <t>spline value</t>
        </is>
      </c>
      <c r="G7109" s="18" t="n"/>
      <c r="H7109" s="33" t="n">
        <v>23.26</v>
      </c>
      <c r="I7109" s="33" t="n"/>
      <c r="J7109" s="33" t="n"/>
      <c r="K7109" s="34" t="n">
        <v>-0.4698089517433506</v>
      </c>
      <c r="L7109" s="35">
        <f>IF(ISNUMBER(K7109),EXP(K7109),"")</f>
        <v/>
      </c>
      <c r="M7109" s="18" t="inlineStr">
        <is>
          <t>every value from 0.01 to 30 in steps of 0.01</t>
        </is>
      </c>
      <c r="N7109" s="18" t="inlineStr">
        <is>
          <t>contents|small|distance_to_river_km</t>
        </is>
      </c>
    </row>
    <row r="7110">
      <c r="B7110" s="18" t="inlineStr">
        <is>
          <t>contents|small|distance_to_river_km|23.27</t>
        </is>
      </c>
      <c r="C7110" s="18" t="inlineStr">
        <is>
          <t>contents</t>
        </is>
      </c>
      <c r="D7110" s="18" t="inlineStr">
        <is>
          <t>small</t>
        </is>
      </c>
      <c r="E7110" s="18" t="inlineStr">
        <is>
          <t>distance_to_river_km</t>
        </is>
      </c>
      <c r="F7110" s="18" t="inlineStr">
        <is>
          <t>spline value</t>
        </is>
      </c>
      <c r="G7110" s="18" t="n"/>
      <c r="H7110" s="33" t="n">
        <v>23.27</v>
      </c>
      <c r="I7110" s="33" t="n"/>
      <c r="J7110" s="33" t="n"/>
      <c r="K7110" s="34" t="n">
        <v>-0.4700634893191091</v>
      </c>
      <c r="L7110" s="35">
        <f>IF(ISNUMBER(K7110),EXP(K7110),"")</f>
        <v/>
      </c>
      <c r="M7110" s="18" t="inlineStr">
        <is>
          <t>every value from 0.01 to 30 in steps of 0.01</t>
        </is>
      </c>
      <c r="N7110" s="18" t="inlineStr">
        <is>
          <t>contents|small|distance_to_river_km</t>
        </is>
      </c>
    </row>
    <row r="7111">
      <c r="B7111" s="18" t="inlineStr">
        <is>
          <t>contents|small|distance_to_river_km|23.28</t>
        </is>
      </c>
      <c r="C7111" s="18" t="inlineStr">
        <is>
          <t>contents</t>
        </is>
      </c>
      <c r="D7111" s="18" t="inlineStr">
        <is>
          <t>small</t>
        </is>
      </c>
      <c r="E7111" s="18" t="inlineStr">
        <is>
          <t>distance_to_river_km</t>
        </is>
      </c>
      <c r="F7111" s="18" t="inlineStr">
        <is>
          <t>spline value</t>
        </is>
      </c>
      <c r="G7111" s="18" t="n"/>
      <c r="H7111" s="33" t="n">
        <v>23.28</v>
      </c>
      <c r="I7111" s="33" t="n"/>
      <c r="J7111" s="33" t="n"/>
      <c r="K7111" s="34" t="n">
        <v>-0.4703178638896333</v>
      </c>
      <c r="L7111" s="35">
        <f>IF(ISNUMBER(K7111),EXP(K7111),"")</f>
        <v/>
      </c>
      <c r="M7111" s="18" t="inlineStr">
        <is>
          <t>every value from 0.01 to 30 in steps of 0.01</t>
        </is>
      </c>
      <c r="N7111" s="18" t="inlineStr">
        <is>
          <t>contents|small|distance_to_river_km</t>
        </is>
      </c>
    </row>
    <row r="7112">
      <c r="B7112" s="18" t="inlineStr">
        <is>
          <t>contents|small|distance_to_river_km|23.29</t>
        </is>
      </c>
      <c r="C7112" s="18" t="inlineStr">
        <is>
          <t>contents</t>
        </is>
      </c>
      <c r="D7112" s="18" t="inlineStr">
        <is>
          <t>small</t>
        </is>
      </c>
      <c r="E7112" s="18" t="inlineStr">
        <is>
          <t>distance_to_river_km</t>
        </is>
      </c>
      <c r="F7112" s="18" t="inlineStr">
        <is>
          <t>spline value</t>
        </is>
      </c>
      <c r="G7112" s="18" t="n"/>
      <c r="H7112" s="33" t="n">
        <v>23.29</v>
      </c>
      <c r="I7112" s="33" t="n"/>
      <c r="J7112" s="33" t="n"/>
      <c r="K7112" s="34" t="n">
        <v>-0.4705720751801477</v>
      </c>
      <c r="L7112" s="35">
        <f>IF(ISNUMBER(K7112),EXP(K7112),"")</f>
        <v/>
      </c>
      <c r="M7112" s="18" t="inlineStr">
        <is>
          <t>every value from 0.01 to 30 in steps of 0.01</t>
        </is>
      </c>
      <c r="N7112" s="18" t="inlineStr">
        <is>
          <t>contents|small|distance_to_river_km</t>
        </is>
      </c>
    </row>
    <row r="7113">
      <c r="B7113" s="18" t="inlineStr">
        <is>
          <t>contents|small|distance_to_river_km|23.30</t>
        </is>
      </c>
      <c r="C7113" s="18" t="inlineStr">
        <is>
          <t>contents</t>
        </is>
      </c>
      <c r="D7113" s="18" t="inlineStr">
        <is>
          <t>small</t>
        </is>
      </c>
      <c r="E7113" s="18" t="inlineStr">
        <is>
          <t>distance_to_river_km</t>
        </is>
      </c>
      <c r="F7113" s="18" t="inlineStr">
        <is>
          <t>spline value</t>
        </is>
      </c>
      <c r="G7113" s="18" t="n"/>
      <c r="H7113" s="33" t="n">
        <v>23.3</v>
      </c>
      <c r="I7113" s="33" t="n"/>
      <c r="J7113" s="33" t="n"/>
      <c r="K7113" s="34" t="n">
        <v>-0.4708261229158772</v>
      </c>
      <c r="L7113" s="35">
        <f>IF(ISNUMBER(K7113),EXP(K7113),"")</f>
        <v/>
      </c>
      <c r="M7113" s="18" t="inlineStr">
        <is>
          <t>every value from 0.01 to 30 in steps of 0.01</t>
        </is>
      </c>
      <c r="N7113" s="18" t="inlineStr">
        <is>
          <t>contents|small|distance_to_river_km</t>
        </is>
      </c>
    </row>
    <row r="7114">
      <c r="B7114" s="18" t="inlineStr">
        <is>
          <t>contents|small|distance_to_river_km|23.31</t>
        </is>
      </c>
      <c r="C7114" s="18" t="inlineStr">
        <is>
          <t>contents</t>
        </is>
      </c>
      <c r="D7114" s="18" t="inlineStr">
        <is>
          <t>small</t>
        </is>
      </c>
      <c r="E7114" s="18" t="inlineStr">
        <is>
          <t>distance_to_river_km</t>
        </is>
      </c>
      <c r="F7114" s="18" t="inlineStr">
        <is>
          <t>spline value</t>
        </is>
      </c>
      <c r="G7114" s="18" t="n"/>
      <c r="H7114" s="33" t="n">
        <v>23.31</v>
      </c>
      <c r="I7114" s="33" t="n"/>
      <c r="J7114" s="33" t="n"/>
      <c r="K7114" s="34" t="n">
        <v>-0.4710800068220463</v>
      </c>
      <c r="L7114" s="35">
        <f>IF(ISNUMBER(K7114),EXP(K7114),"")</f>
        <v/>
      </c>
      <c r="M7114" s="18" t="inlineStr">
        <is>
          <t>every value from 0.01 to 30 in steps of 0.01</t>
        </is>
      </c>
      <c r="N7114" s="18" t="inlineStr">
        <is>
          <t>contents|small|distance_to_river_km</t>
        </is>
      </c>
    </row>
    <row r="7115">
      <c r="B7115" s="18" t="inlineStr">
        <is>
          <t>contents|small|distance_to_river_km|23.32</t>
        </is>
      </c>
      <c r="C7115" s="18" t="inlineStr">
        <is>
          <t>contents</t>
        </is>
      </c>
      <c r="D7115" s="18" t="inlineStr">
        <is>
          <t>small</t>
        </is>
      </c>
      <c r="E7115" s="18" t="inlineStr">
        <is>
          <t>distance_to_river_km</t>
        </is>
      </c>
      <c r="F7115" s="18" t="inlineStr">
        <is>
          <t>spline value</t>
        </is>
      </c>
      <c r="G7115" s="18" t="n"/>
      <c r="H7115" s="33" t="n">
        <v>23.32</v>
      </c>
      <c r="I7115" s="33" t="n"/>
      <c r="J7115" s="33" t="n"/>
      <c r="K7115" s="34" t="n">
        <v>-0.4713337266238801</v>
      </c>
      <c r="L7115" s="35">
        <f>IF(ISNUMBER(K7115),EXP(K7115),"")</f>
        <v/>
      </c>
      <c r="M7115" s="18" t="inlineStr">
        <is>
          <t>every value from 0.01 to 30 in steps of 0.01</t>
        </is>
      </c>
      <c r="N7115" s="18" t="inlineStr">
        <is>
          <t>contents|small|distance_to_river_km</t>
        </is>
      </c>
    </row>
    <row r="7116">
      <c r="B7116" s="18" t="inlineStr">
        <is>
          <t>contents|small|distance_to_river_km|23.33</t>
        </is>
      </c>
      <c r="C7116" s="18" t="inlineStr">
        <is>
          <t>contents</t>
        </is>
      </c>
      <c r="D7116" s="18" t="inlineStr">
        <is>
          <t>small</t>
        </is>
      </c>
      <c r="E7116" s="18" t="inlineStr">
        <is>
          <t>distance_to_river_km</t>
        </is>
      </c>
      <c r="F7116" s="18" t="inlineStr">
        <is>
          <t>spline value</t>
        </is>
      </c>
      <c r="G7116" s="18" t="n"/>
      <c r="H7116" s="33" t="n">
        <v>23.33</v>
      </c>
      <c r="I7116" s="33" t="n"/>
      <c r="J7116" s="33" t="n"/>
      <c r="K7116" s="34" t="n">
        <v>-0.4715872820466029</v>
      </c>
      <c r="L7116" s="35">
        <f>IF(ISNUMBER(K7116),EXP(K7116),"")</f>
        <v/>
      </c>
      <c r="M7116" s="18" t="inlineStr">
        <is>
          <t>every value from 0.01 to 30 in steps of 0.01</t>
        </is>
      </c>
      <c r="N7116" s="18" t="inlineStr">
        <is>
          <t>contents|small|distance_to_river_km</t>
        </is>
      </c>
    </row>
    <row r="7117">
      <c r="B7117" s="18" t="inlineStr">
        <is>
          <t>contents|small|distance_to_river_km|23.34</t>
        </is>
      </c>
      <c r="C7117" s="18" t="inlineStr">
        <is>
          <t>contents</t>
        </is>
      </c>
      <c r="D7117" s="18" t="inlineStr">
        <is>
          <t>small</t>
        </is>
      </c>
      <c r="E7117" s="18" t="inlineStr">
        <is>
          <t>distance_to_river_km</t>
        </is>
      </c>
      <c r="F7117" s="18" t="inlineStr">
        <is>
          <t>spline value</t>
        </is>
      </c>
      <c r="G7117" s="18" t="n"/>
      <c r="H7117" s="33" t="n">
        <v>23.34</v>
      </c>
      <c r="I7117" s="33" t="n"/>
      <c r="J7117" s="33" t="n"/>
      <c r="K7117" s="34" t="n">
        <v>-0.4718406728154398</v>
      </c>
      <c r="L7117" s="35">
        <f>IF(ISNUMBER(K7117),EXP(K7117),"")</f>
        <v/>
      </c>
      <c r="M7117" s="18" t="inlineStr">
        <is>
          <t>every value from 0.01 to 30 in steps of 0.01</t>
        </is>
      </c>
      <c r="N7117" s="18" t="inlineStr">
        <is>
          <t>contents|small|distance_to_river_km</t>
        </is>
      </c>
    </row>
    <row r="7118">
      <c r="B7118" s="18" t="inlineStr">
        <is>
          <t>contents|small|distance_to_river_km|23.35</t>
        </is>
      </c>
      <c r="C7118" s="18" t="inlineStr">
        <is>
          <t>contents</t>
        </is>
      </c>
      <c r="D7118" s="18" t="inlineStr">
        <is>
          <t>small</t>
        </is>
      </c>
      <c r="E7118" s="18" t="inlineStr">
        <is>
          <t>distance_to_river_km</t>
        </is>
      </c>
      <c r="F7118" s="18" t="inlineStr">
        <is>
          <t>spline value</t>
        </is>
      </c>
      <c r="G7118" s="18" t="n"/>
      <c r="H7118" s="33" t="n">
        <v>23.35</v>
      </c>
      <c r="I7118" s="33" t="n"/>
      <c r="J7118" s="33" t="n"/>
      <c r="K7118" s="34" t="n">
        <v>-0.4720938986556152</v>
      </c>
      <c r="L7118" s="35">
        <f>IF(ISNUMBER(K7118),EXP(K7118),"")</f>
        <v/>
      </c>
      <c r="M7118" s="18" t="inlineStr">
        <is>
          <t>every value from 0.01 to 30 in steps of 0.01</t>
        </is>
      </c>
      <c r="N7118" s="18" t="inlineStr">
        <is>
          <t>contents|small|distance_to_river_km</t>
        </is>
      </c>
    </row>
    <row r="7119">
      <c r="B7119" s="18" t="inlineStr">
        <is>
          <t>contents|small|distance_to_river_km|23.36</t>
        </is>
      </c>
      <c r="C7119" s="18" t="inlineStr">
        <is>
          <t>contents</t>
        </is>
      </c>
      <c r="D7119" s="18" t="inlineStr">
        <is>
          <t>small</t>
        </is>
      </c>
      <c r="E7119" s="18" t="inlineStr">
        <is>
          <t>distance_to_river_km</t>
        </is>
      </c>
      <c r="F7119" s="18" t="inlineStr">
        <is>
          <t>spline value</t>
        </is>
      </c>
      <c r="G7119" s="18" t="n"/>
      <c r="H7119" s="33" t="n">
        <v>23.36</v>
      </c>
      <c r="I7119" s="33" t="n"/>
      <c r="J7119" s="33" t="n"/>
      <c r="K7119" s="34" t="n">
        <v>-0.4723469592923542</v>
      </c>
      <c r="L7119" s="35">
        <f>IF(ISNUMBER(K7119),EXP(K7119),"")</f>
        <v/>
      </c>
      <c r="M7119" s="18" t="inlineStr">
        <is>
          <t>every value from 0.01 to 30 in steps of 0.01</t>
        </is>
      </c>
      <c r="N7119" s="18" t="inlineStr">
        <is>
          <t>contents|small|distance_to_river_km</t>
        </is>
      </c>
    </row>
    <row r="7120">
      <c r="B7120" s="18" t="inlineStr">
        <is>
          <t>contents|small|distance_to_river_km|23.37</t>
        </is>
      </c>
      <c r="C7120" s="18" t="inlineStr">
        <is>
          <t>contents</t>
        </is>
      </c>
      <c r="D7120" s="18" t="inlineStr">
        <is>
          <t>small</t>
        </is>
      </c>
      <c r="E7120" s="18" t="inlineStr">
        <is>
          <t>distance_to_river_km</t>
        </is>
      </c>
      <c r="F7120" s="18" t="inlineStr">
        <is>
          <t>spline value</t>
        </is>
      </c>
      <c r="G7120" s="18" t="n"/>
      <c r="H7120" s="33" t="n">
        <v>23.37</v>
      </c>
      <c r="I7120" s="33" t="n"/>
      <c r="J7120" s="33" t="n"/>
      <c r="K7120" s="34" t="n">
        <v>-0.4725998544508813</v>
      </c>
      <c r="L7120" s="35">
        <f>IF(ISNUMBER(K7120),EXP(K7120),"")</f>
        <v/>
      </c>
      <c r="M7120" s="18" t="inlineStr">
        <is>
          <t>every value from 0.01 to 30 in steps of 0.01</t>
        </is>
      </c>
      <c r="N7120" s="18" t="inlineStr">
        <is>
          <t>contents|small|distance_to_river_km</t>
        </is>
      </c>
    </row>
    <row r="7121">
      <c r="B7121" s="18" t="inlineStr">
        <is>
          <t>contents|small|distance_to_river_km|23.38</t>
        </is>
      </c>
      <c r="C7121" s="18" t="inlineStr">
        <is>
          <t>contents</t>
        </is>
      </c>
      <c r="D7121" s="18" t="inlineStr">
        <is>
          <t>small</t>
        </is>
      </c>
      <c r="E7121" s="18" t="inlineStr">
        <is>
          <t>distance_to_river_km</t>
        </is>
      </c>
      <c r="F7121" s="18" t="inlineStr">
        <is>
          <t>spline value</t>
        </is>
      </c>
      <c r="G7121" s="18" t="n"/>
      <c r="H7121" s="33" t="n">
        <v>23.38</v>
      </c>
      <c r="I7121" s="33" t="n"/>
      <c r="J7121" s="33" t="n"/>
      <c r="K7121" s="34" t="n">
        <v>-0.4728525838564212</v>
      </c>
      <c r="L7121" s="35">
        <f>IF(ISNUMBER(K7121),EXP(K7121),"")</f>
        <v/>
      </c>
      <c r="M7121" s="18" t="inlineStr">
        <is>
          <t>every value from 0.01 to 30 in steps of 0.01</t>
        </is>
      </c>
      <c r="N7121" s="18" t="inlineStr">
        <is>
          <t>contents|small|distance_to_river_km</t>
        </is>
      </c>
    </row>
    <row r="7122">
      <c r="B7122" s="18" t="inlineStr">
        <is>
          <t>contents|small|distance_to_river_km|23.39</t>
        </is>
      </c>
      <c r="C7122" s="18" t="inlineStr">
        <is>
          <t>contents</t>
        </is>
      </c>
      <c r="D7122" s="18" t="inlineStr">
        <is>
          <t>small</t>
        </is>
      </c>
      <c r="E7122" s="18" t="inlineStr">
        <is>
          <t>distance_to_river_km</t>
        </is>
      </c>
      <c r="F7122" s="18" t="inlineStr">
        <is>
          <t>spline value</t>
        </is>
      </c>
      <c r="G7122" s="18" t="n"/>
      <c r="H7122" s="33" t="n">
        <v>23.39</v>
      </c>
      <c r="I7122" s="33" t="n"/>
      <c r="J7122" s="33" t="n"/>
      <c r="K7122" s="34" t="n">
        <v>-0.4731051472341988</v>
      </c>
      <c r="L7122" s="35">
        <f>IF(ISNUMBER(K7122),EXP(K7122),"")</f>
        <v/>
      </c>
      <c r="M7122" s="18" t="inlineStr">
        <is>
          <t>every value from 0.01 to 30 in steps of 0.01</t>
        </is>
      </c>
      <c r="N7122" s="18" t="inlineStr">
        <is>
          <t>contents|small|distance_to_river_km</t>
        </is>
      </c>
    </row>
    <row r="7123">
      <c r="B7123" s="18" t="inlineStr">
        <is>
          <t>contents|small|distance_to_river_km|23.40</t>
        </is>
      </c>
      <c r="C7123" s="18" t="inlineStr">
        <is>
          <t>contents</t>
        </is>
      </c>
      <c r="D7123" s="18" t="inlineStr">
        <is>
          <t>small</t>
        </is>
      </c>
      <c r="E7123" s="18" t="inlineStr">
        <is>
          <t>distance_to_river_km</t>
        </is>
      </c>
      <c r="F7123" s="18" t="inlineStr">
        <is>
          <t>spline value</t>
        </is>
      </c>
      <c r="G7123" s="18" t="n"/>
      <c r="H7123" s="33" t="n">
        <v>23.4</v>
      </c>
      <c r="I7123" s="33" t="n"/>
      <c r="J7123" s="33" t="n"/>
      <c r="K7123" s="34" t="n">
        <v>-0.4733575443094387</v>
      </c>
      <c r="L7123" s="35">
        <f>IF(ISNUMBER(K7123),EXP(K7123),"")</f>
        <v/>
      </c>
      <c r="M7123" s="18" t="inlineStr">
        <is>
          <t>every value from 0.01 to 30 in steps of 0.01</t>
        </is>
      </c>
      <c r="N7123" s="18" t="inlineStr">
        <is>
          <t>contents|small|distance_to_river_km</t>
        </is>
      </c>
    </row>
    <row r="7124">
      <c r="B7124" s="18" t="inlineStr">
        <is>
          <t>contents|small|distance_to_river_km|23.41</t>
        </is>
      </c>
      <c r="C7124" s="18" t="inlineStr">
        <is>
          <t>contents</t>
        </is>
      </c>
      <c r="D7124" s="18" t="inlineStr">
        <is>
          <t>small</t>
        </is>
      </c>
      <c r="E7124" s="18" t="inlineStr">
        <is>
          <t>distance_to_river_km</t>
        </is>
      </c>
      <c r="F7124" s="18" t="inlineStr">
        <is>
          <t>spline value</t>
        </is>
      </c>
      <c r="G7124" s="18" t="n"/>
      <c r="H7124" s="33" t="n">
        <v>23.41</v>
      </c>
      <c r="I7124" s="33" t="n"/>
      <c r="J7124" s="33" t="n"/>
      <c r="K7124" s="34" t="n">
        <v>-0.4736097748073655</v>
      </c>
      <c r="L7124" s="35">
        <f>IF(ISNUMBER(K7124),EXP(K7124),"")</f>
        <v/>
      </c>
      <c r="M7124" s="18" t="inlineStr">
        <is>
          <t>every value from 0.01 to 30 in steps of 0.01</t>
        </is>
      </c>
      <c r="N7124" s="18" t="inlineStr">
        <is>
          <t>contents|small|distance_to_river_km</t>
        </is>
      </c>
    </row>
    <row r="7125">
      <c r="B7125" s="18" t="inlineStr">
        <is>
          <t>contents|small|distance_to_river_km|23.42</t>
        </is>
      </c>
      <c r="C7125" s="18" t="inlineStr">
        <is>
          <t>contents</t>
        </is>
      </c>
      <c r="D7125" s="18" t="inlineStr">
        <is>
          <t>small</t>
        </is>
      </c>
      <c r="E7125" s="18" t="inlineStr">
        <is>
          <t>distance_to_river_km</t>
        </is>
      </c>
      <c r="F7125" s="18" t="inlineStr">
        <is>
          <t>spline value</t>
        </is>
      </c>
      <c r="G7125" s="18" t="n"/>
      <c r="H7125" s="33" t="n">
        <v>23.42</v>
      </c>
      <c r="I7125" s="33" t="n"/>
      <c r="J7125" s="33" t="n"/>
      <c r="K7125" s="34" t="n">
        <v>-0.4738618384532044</v>
      </c>
      <c r="L7125" s="35">
        <f>IF(ISNUMBER(K7125),EXP(K7125),"")</f>
        <v/>
      </c>
      <c r="M7125" s="18" t="inlineStr">
        <is>
          <t>every value from 0.01 to 30 in steps of 0.01</t>
        </is>
      </c>
      <c r="N7125" s="18" t="inlineStr">
        <is>
          <t>contents|small|distance_to_river_km</t>
        </is>
      </c>
    </row>
    <row r="7126">
      <c r="B7126" s="18" t="inlineStr">
        <is>
          <t>contents|small|distance_to_river_km|23.43</t>
        </is>
      </c>
      <c r="C7126" s="18" t="inlineStr">
        <is>
          <t>contents</t>
        </is>
      </c>
      <c r="D7126" s="18" t="inlineStr">
        <is>
          <t>small</t>
        </is>
      </c>
      <c r="E7126" s="18" t="inlineStr">
        <is>
          <t>distance_to_river_km</t>
        </is>
      </c>
      <c r="F7126" s="18" t="inlineStr">
        <is>
          <t>spline value</t>
        </is>
      </c>
      <c r="G7126" s="18" t="n"/>
      <c r="H7126" s="33" t="n">
        <v>23.43</v>
      </c>
      <c r="I7126" s="33" t="n"/>
      <c r="J7126" s="33" t="n"/>
      <c r="K7126" s="34" t="n">
        <v>-0.4741137349721797</v>
      </c>
      <c r="L7126" s="35">
        <f>IF(ISNUMBER(K7126),EXP(K7126),"")</f>
        <v/>
      </c>
      <c r="M7126" s="18" t="inlineStr">
        <is>
          <t>every value from 0.01 to 30 in steps of 0.01</t>
        </is>
      </c>
      <c r="N7126" s="18" t="inlineStr">
        <is>
          <t>contents|small|distance_to_river_km</t>
        </is>
      </c>
    </row>
    <row r="7127">
      <c r="B7127" s="18" t="inlineStr">
        <is>
          <t>contents|small|distance_to_river_km|23.44</t>
        </is>
      </c>
      <c r="C7127" s="18" t="inlineStr">
        <is>
          <t>contents</t>
        </is>
      </c>
      <c r="D7127" s="18" t="inlineStr">
        <is>
          <t>small</t>
        </is>
      </c>
      <c r="E7127" s="18" t="inlineStr">
        <is>
          <t>distance_to_river_km</t>
        </is>
      </c>
      <c r="F7127" s="18" t="inlineStr">
        <is>
          <t>spline value</t>
        </is>
      </c>
      <c r="G7127" s="18" t="n"/>
      <c r="H7127" s="33" t="n">
        <v>23.44</v>
      </c>
      <c r="I7127" s="33" t="n"/>
      <c r="J7127" s="33" t="n"/>
      <c r="K7127" s="34" t="n">
        <v>-0.4743654640895162</v>
      </c>
      <c r="L7127" s="35">
        <f>IF(ISNUMBER(K7127),EXP(K7127),"")</f>
        <v/>
      </c>
      <c r="M7127" s="18" t="inlineStr">
        <is>
          <t>every value from 0.01 to 30 in steps of 0.01</t>
        </is>
      </c>
      <c r="N7127" s="18" t="inlineStr">
        <is>
          <t>contents|small|distance_to_river_km</t>
        </is>
      </c>
    </row>
    <row r="7128">
      <c r="B7128" s="18" t="inlineStr">
        <is>
          <t>contents|small|distance_to_river_km|23.45</t>
        </is>
      </c>
      <c r="C7128" s="18" t="inlineStr">
        <is>
          <t>contents</t>
        </is>
      </c>
      <c r="D7128" s="18" t="inlineStr">
        <is>
          <t>small</t>
        </is>
      </c>
      <c r="E7128" s="18" t="inlineStr">
        <is>
          <t>distance_to_river_km</t>
        </is>
      </c>
      <c r="F7128" s="18" t="inlineStr">
        <is>
          <t>spline value</t>
        </is>
      </c>
      <c r="G7128" s="18" t="n"/>
      <c r="H7128" s="33" t="n">
        <v>23.45</v>
      </c>
      <c r="I7128" s="33" t="n"/>
      <c r="J7128" s="33" t="n"/>
      <c r="K7128" s="34" t="n">
        <v>-0.4746170255304387</v>
      </c>
      <c r="L7128" s="35">
        <f>IF(ISNUMBER(K7128),EXP(K7128),"")</f>
        <v/>
      </c>
      <c r="M7128" s="18" t="inlineStr">
        <is>
          <t>every value from 0.01 to 30 in steps of 0.01</t>
        </is>
      </c>
      <c r="N7128" s="18" t="inlineStr">
        <is>
          <t>contents|small|distance_to_river_km</t>
        </is>
      </c>
    </row>
    <row r="7129">
      <c r="B7129" s="18" t="inlineStr">
        <is>
          <t>contents|small|distance_to_river_km|23.46</t>
        </is>
      </c>
      <c r="C7129" s="18" t="inlineStr">
        <is>
          <t>contents</t>
        </is>
      </c>
      <c r="D7129" s="18" t="inlineStr">
        <is>
          <t>small</t>
        </is>
      </c>
      <c r="E7129" s="18" t="inlineStr">
        <is>
          <t>distance_to_river_km</t>
        </is>
      </c>
      <c r="F7129" s="18" t="inlineStr">
        <is>
          <t>spline value</t>
        </is>
      </c>
      <c r="G7129" s="18" t="n"/>
      <c r="H7129" s="33" t="n">
        <v>23.46</v>
      </c>
      <c r="I7129" s="33" t="n"/>
      <c r="J7129" s="33" t="n"/>
      <c r="K7129" s="34" t="n">
        <v>-0.474868419020172</v>
      </c>
      <c r="L7129" s="35">
        <f>IF(ISNUMBER(K7129),EXP(K7129),"")</f>
        <v/>
      </c>
      <c r="M7129" s="18" t="inlineStr">
        <is>
          <t>every value from 0.01 to 30 in steps of 0.01</t>
        </is>
      </c>
      <c r="N7129" s="18" t="inlineStr">
        <is>
          <t>contents|small|distance_to_river_km</t>
        </is>
      </c>
    </row>
    <row r="7130">
      <c r="B7130" s="18" t="inlineStr">
        <is>
          <t>contents|small|distance_to_river_km|23.47</t>
        </is>
      </c>
      <c r="C7130" s="18" t="inlineStr">
        <is>
          <t>contents</t>
        </is>
      </c>
      <c r="D7130" s="18" t="inlineStr">
        <is>
          <t>small</t>
        </is>
      </c>
      <c r="E7130" s="18" t="inlineStr">
        <is>
          <t>distance_to_river_km</t>
        </is>
      </c>
      <c r="F7130" s="18" t="inlineStr">
        <is>
          <t>spline value</t>
        </is>
      </c>
      <c r="G7130" s="18" t="n"/>
      <c r="H7130" s="33" t="n">
        <v>23.47</v>
      </c>
      <c r="I7130" s="33" t="n"/>
      <c r="J7130" s="33" t="n"/>
      <c r="K7130" s="34" t="n">
        <v>-0.4751196442839407</v>
      </c>
      <c r="L7130" s="35">
        <f>IF(ISNUMBER(K7130),EXP(K7130),"")</f>
        <v/>
      </c>
      <c r="M7130" s="18" t="inlineStr">
        <is>
          <t>every value from 0.01 to 30 in steps of 0.01</t>
        </is>
      </c>
      <c r="N7130" s="18" t="inlineStr">
        <is>
          <t>contents|small|distance_to_river_km</t>
        </is>
      </c>
    </row>
    <row r="7131">
      <c r="B7131" s="18" t="inlineStr">
        <is>
          <t>contents|small|distance_to_river_km|23.48</t>
        </is>
      </c>
      <c r="C7131" s="18" t="inlineStr">
        <is>
          <t>contents</t>
        </is>
      </c>
      <c r="D7131" s="18" t="inlineStr">
        <is>
          <t>small</t>
        </is>
      </c>
      <c r="E7131" s="18" t="inlineStr">
        <is>
          <t>distance_to_river_km</t>
        </is>
      </c>
      <c r="F7131" s="18" t="inlineStr">
        <is>
          <t>spline value</t>
        </is>
      </c>
      <c r="G7131" s="18" t="n"/>
      <c r="H7131" s="33" t="n">
        <v>23.48</v>
      </c>
      <c r="I7131" s="33" t="n"/>
      <c r="J7131" s="33" t="n"/>
      <c r="K7131" s="34" t="n">
        <v>-0.4753707010469695</v>
      </c>
      <c r="L7131" s="35">
        <f>IF(ISNUMBER(K7131),EXP(K7131),"")</f>
        <v/>
      </c>
      <c r="M7131" s="18" t="inlineStr">
        <is>
          <t>every value from 0.01 to 30 in steps of 0.01</t>
        </is>
      </c>
      <c r="N7131" s="18" t="inlineStr">
        <is>
          <t>contents|small|distance_to_river_km</t>
        </is>
      </c>
    </row>
    <row r="7132">
      <c r="B7132" s="18" t="inlineStr">
        <is>
          <t>contents|small|distance_to_river_km|23.49</t>
        </is>
      </c>
      <c r="C7132" s="18" t="inlineStr">
        <is>
          <t>contents</t>
        </is>
      </c>
      <c r="D7132" s="18" t="inlineStr">
        <is>
          <t>small</t>
        </is>
      </c>
      <c r="E7132" s="18" t="inlineStr">
        <is>
          <t>distance_to_river_km</t>
        </is>
      </c>
      <c r="F7132" s="18" t="inlineStr">
        <is>
          <t>spline value</t>
        </is>
      </c>
      <c r="G7132" s="18" t="n"/>
      <c r="H7132" s="33" t="n">
        <v>23.49</v>
      </c>
      <c r="I7132" s="33" t="n"/>
      <c r="J7132" s="33" t="n"/>
      <c r="K7132" s="34" t="n">
        <v>-0.4756215890344834</v>
      </c>
      <c r="L7132" s="35">
        <f>IF(ISNUMBER(K7132),EXP(K7132),"")</f>
        <v/>
      </c>
      <c r="M7132" s="18" t="inlineStr">
        <is>
          <t>every value from 0.01 to 30 in steps of 0.01</t>
        </is>
      </c>
      <c r="N7132" s="18" t="inlineStr">
        <is>
          <t>contents|small|distance_to_river_km</t>
        </is>
      </c>
    </row>
    <row r="7133">
      <c r="B7133" s="18" t="inlineStr">
        <is>
          <t>contents|small|distance_to_river_km|23.50</t>
        </is>
      </c>
      <c r="C7133" s="18" t="inlineStr">
        <is>
          <t>contents</t>
        </is>
      </c>
      <c r="D7133" s="18" t="inlineStr">
        <is>
          <t>small</t>
        </is>
      </c>
      <c r="E7133" s="18" t="inlineStr">
        <is>
          <t>distance_to_river_km</t>
        </is>
      </c>
      <c r="F7133" s="18" t="inlineStr">
        <is>
          <t>spline value</t>
        </is>
      </c>
      <c r="G7133" s="18" t="n"/>
      <c r="H7133" s="33" t="n">
        <v>23.5</v>
      </c>
      <c r="I7133" s="33" t="n"/>
      <c r="J7133" s="33" t="n"/>
      <c r="K7133" s="34" t="n">
        <v>-0.4758723079717069</v>
      </c>
      <c r="L7133" s="35">
        <f>IF(ISNUMBER(K7133),EXP(K7133),"")</f>
        <v/>
      </c>
      <c r="M7133" s="18" t="inlineStr">
        <is>
          <t>every value from 0.01 to 30 in steps of 0.01</t>
        </is>
      </c>
      <c r="N7133" s="18" t="inlineStr">
        <is>
          <t>contents|small|distance_to_river_km</t>
        </is>
      </c>
    </row>
    <row r="7134">
      <c r="B7134" s="18" t="inlineStr">
        <is>
          <t>contents|small|distance_to_river_km|23.51</t>
        </is>
      </c>
      <c r="C7134" s="18" t="inlineStr">
        <is>
          <t>contents</t>
        </is>
      </c>
      <c r="D7134" s="18" t="inlineStr">
        <is>
          <t>small</t>
        </is>
      </c>
      <c r="E7134" s="18" t="inlineStr">
        <is>
          <t>distance_to_river_km</t>
        </is>
      </c>
      <c r="F7134" s="18" t="inlineStr">
        <is>
          <t>spline value</t>
        </is>
      </c>
      <c r="G7134" s="18" t="n"/>
      <c r="H7134" s="33" t="n">
        <v>23.51</v>
      </c>
      <c r="I7134" s="33" t="n"/>
      <c r="J7134" s="33" t="n"/>
      <c r="K7134" s="34" t="n">
        <v>-0.4761228575838648</v>
      </c>
      <c r="L7134" s="35">
        <f>IF(ISNUMBER(K7134),EXP(K7134),"")</f>
        <v/>
      </c>
      <c r="M7134" s="18" t="inlineStr">
        <is>
          <t>every value from 0.01 to 30 in steps of 0.01</t>
        </is>
      </c>
      <c r="N7134" s="18" t="inlineStr">
        <is>
          <t>contents|small|distance_to_river_km</t>
        </is>
      </c>
    </row>
    <row r="7135">
      <c r="B7135" s="18" t="inlineStr">
        <is>
          <t>contents|small|distance_to_river_km|23.52</t>
        </is>
      </c>
      <c r="C7135" s="18" t="inlineStr">
        <is>
          <t>contents</t>
        </is>
      </c>
      <c r="D7135" s="18" t="inlineStr">
        <is>
          <t>small</t>
        </is>
      </c>
      <c r="E7135" s="18" t="inlineStr">
        <is>
          <t>distance_to_river_km</t>
        </is>
      </c>
      <c r="F7135" s="18" t="inlineStr">
        <is>
          <t>spline value</t>
        </is>
      </c>
      <c r="G7135" s="18" t="n"/>
      <c r="H7135" s="33" t="n">
        <v>23.52</v>
      </c>
      <c r="I7135" s="33" t="n"/>
      <c r="J7135" s="33" t="n"/>
      <c r="K7135" s="34" t="n">
        <v>-0.4763732375961818</v>
      </c>
      <c r="L7135" s="35">
        <f>IF(ISNUMBER(K7135),EXP(K7135),"")</f>
        <v/>
      </c>
      <c r="M7135" s="18" t="inlineStr">
        <is>
          <t>every value from 0.01 to 30 in steps of 0.01</t>
        </is>
      </c>
      <c r="N7135" s="18" t="inlineStr">
        <is>
          <t>contents|small|distance_to_river_km</t>
        </is>
      </c>
    </row>
    <row r="7136">
      <c r="B7136" s="18" t="inlineStr">
        <is>
          <t>contents|small|distance_to_river_km|23.53</t>
        </is>
      </c>
      <c r="C7136" s="18" t="inlineStr">
        <is>
          <t>contents</t>
        </is>
      </c>
      <c r="D7136" s="18" t="inlineStr">
        <is>
          <t>small</t>
        </is>
      </c>
      <c r="E7136" s="18" t="inlineStr">
        <is>
          <t>distance_to_river_km</t>
        </is>
      </c>
      <c r="F7136" s="18" t="inlineStr">
        <is>
          <t>spline value</t>
        </is>
      </c>
      <c r="G7136" s="18" t="n"/>
      <c r="H7136" s="33" t="n">
        <v>23.53</v>
      </c>
      <c r="I7136" s="33" t="n"/>
      <c r="J7136" s="33" t="n"/>
      <c r="K7136" s="34" t="n">
        <v>-0.4766234477338827</v>
      </c>
      <c r="L7136" s="35">
        <f>IF(ISNUMBER(K7136),EXP(K7136),"")</f>
        <v/>
      </c>
      <c r="M7136" s="18" t="inlineStr">
        <is>
          <t>every value from 0.01 to 30 in steps of 0.01</t>
        </is>
      </c>
      <c r="N7136" s="18" t="inlineStr">
        <is>
          <t>contents|small|distance_to_river_km</t>
        </is>
      </c>
    </row>
    <row r="7137">
      <c r="B7137" s="18" t="inlineStr">
        <is>
          <t>contents|small|distance_to_river_km|23.54</t>
        </is>
      </c>
      <c r="C7137" s="18" t="inlineStr">
        <is>
          <t>contents</t>
        </is>
      </c>
      <c r="D7137" s="18" t="inlineStr">
        <is>
          <t>small</t>
        </is>
      </c>
      <c r="E7137" s="18" t="inlineStr">
        <is>
          <t>distance_to_river_km</t>
        </is>
      </c>
      <c r="F7137" s="18" t="inlineStr">
        <is>
          <t>spline value</t>
        </is>
      </c>
      <c r="G7137" s="18" t="n"/>
      <c r="H7137" s="33" t="n">
        <v>23.54</v>
      </c>
      <c r="I7137" s="33" t="n"/>
      <c r="J7137" s="33" t="n"/>
      <c r="K7137" s="34" t="n">
        <v>-0.476873487722192</v>
      </c>
      <c r="L7137" s="35">
        <f>IF(ISNUMBER(K7137),EXP(K7137),"")</f>
        <v/>
      </c>
      <c r="M7137" s="18" t="inlineStr">
        <is>
          <t>every value from 0.01 to 30 in steps of 0.01</t>
        </is>
      </c>
      <c r="N7137" s="18" t="inlineStr">
        <is>
          <t>contents|small|distance_to_river_km</t>
        </is>
      </c>
    </row>
    <row r="7138">
      <c r="B7138" s="18" t="inlineStr">
        <is>
          <t>contents|small|distance_to_river_km|23.55</t>
        </is>
      </c>
      <c r="C7138" s="18" t="inlineStr">
        <is>
          <t>contents</t>
        </is>
      </c>
      <c r="D7138" s="18" t="inlineStr">
        <is>
          <t>small</t>
        </is>
      </c>
      <c r="E7138" s="18" t="inlineStr">
        <is>
          <t>distance_to_river_km</t>
        </is>
      </c>
      <c r="F7138" s="18" t="inlineStr">
        <is>
          <t>spline value</t>
        </is>
      </c>
      <c r="G7138" s="18" t="n"/>
      <c r="H7138" s="33" t="n">
        <v>23.55</v>
      </c>
      <c r="I7138" s="33" t="n"/>
      <c r="J7138" s="33" t="n"/>
      <c r="K7138" s="34" t="n">
        <v>-0.4771233572863348</v>
      </c>
      <c r="L7138" s="35">
        <f>IF(ISNUMBER(K7138),EXP(K7138),"")</f>
        <v/>
      </c>
      <c r="M7138" s="18" t="inlineStr">
        <is>
          <t>every value from 0.01 to 30 in steps of 0.01</t>
        </is>
      </c>
      <c r="N7138" s="18" t="inlineStr">
        <is>
          <t>contents|small|distance_to_river_km</t>
        </is>
      </c>
    </row>
    <row r="7139">
      <c r="B7139" s="18" t="inlineStr">
        <is>
          <t>contents|small|distance_to_river_km|23.56</t>
        </is>
      </c>
      <c r="C7139" s="18" t="inlineStr">
        <is>
          <t>contents</t>
        </is>
      </c>
      <c r="D7139" s="18" t="inlineStr">
        <is>
          <t>small</t>
        </is>
      </c>
      <c r="E7139" s="18" t="inlineStr">
        <is>
          <t>distance_to_river_km</t>
        </is>
      </c>
      <c r="F7139" s="18" t="inlineStr">
        <is>
          <t>spline value</t>
        </is>
      </c>
      <c r="G7139" s="18" t="n"/>
      <c r="H7139" s="33" t="n">
        <v>23.56</v>
      </c>
      <c r="I7139" s="33" t="n"/>
      <c r="J7139" s="33" t="n"/>
      <c r="K7139" s="34" t="n">
        <v>-0.4773730561515355</v>
      </c>
      <c r="L7139" s="35">
        <f>IF(ISNUMBER(K7139),EXP(K7139),"")</f>
        <v/>
      </c>
      <c r="M7139" s="18" t="inlineStr">
        <is>
          <t>every value from 0.01 to 30 in steps of 0.01</t>
        </is>
      </c>
      <c r="N7139" s="18" t="inlineStr">
        <is>
          <t>contents|small|distance_to_river_km</t>
        </is>
      </c>
    </row>
    <row r="7140">
      <c r="B7140" s="18" t="inlineStr">
        <is>
          <t>contents|small|distance_to_river_km|23.57</t>
        </is>
      </c>
      <c r="C7140" s="18" t="inlineStr">
        <is>
          <t>contents</t>
        </is>
      </c>
      <c r="D7140" s="18" t="inlineStr">
        <is>
          <t>small</t>
        </is>
      </c>
      <c r="E7140" s="18" t="inlineStr">
        <is>
          <t>distance_to_river_km</t>
        </is>
      </c>
      <c r="F7140" s="18" t="inlineStr">
        <is>
          <t>spline value</t>
        </is>
      </c>
      <c r="G7140" s="18" t="n"/>
      <c r="H7140" s="33" t="n">
        <v>23.57</v>
      </c>
      <c r="I7140" s="33" t="n"/>
      <c r="J7140" s="33" t="n"/>
      <c r="K7140" s="34" t="n">
        <v>-0.4776225840430191</v>
      </c>
      <c r="L7140" s="35">
        <f>IF(ISNUMBER(K7140),EXP(K7140),"")</f>
        <v/>
      </c>
      <c r="M7140" s="18" t="inlineStr">
        <is>
          <t>every value from 0.01 to 30 in steps of 0.01</t>
        </is>
      </c>
      <c r="N7140" s="18" t="inlineStr">
        <is>
          <t>contents|small|distance_to_river_km</t>
        </is>
      </c>
    </row>
    <row r="7141">
      <c r="B7141" s="18" t="inlineStr">
        <is>
          <t>contents|small|distance_to_river_km|23.58</t>
        </is>
      </c>
      <c r="C7141" s="18" t="inlineStr">
        <is>
          <t>contents</t>
        </is>
      </c>
      <c r="D7141" s="18" t="inlineStr">
        <is>
          <t>small</t>
        </is>
      </c>
      <c r="E7141" s="18" t="inlineStr">
        <is>
          <t>distance_to_river_km</t>
        </is>
      </c>
      <c r="F7141" s="18" t="inlineStr">
        <is>
          <t>spline value</t>
        </is>
      </c>
      <c r="G7141" s="18" t="n"/>
      <c r="H7141" s="33" t="n">
        <v>23.58</v>
      </c>
      <c r="I7141" s="33" t="n"/>
      <c r="J7141" s="33" t="n"/>
      <c r="K7141" s="34" t="n">
        <v>-0.4778719406860101</v>
      </c>
      <c r="L7141" s="35">
        <f>IF(ISNUMBER(K7141),EXP(K7141),"")</f>
        <v/>
      </c>
      <c r="M7141" s="18" t="inlineStr">
        <is>
          <t>every value from 0.01 to 30 in steps of 0.01</t>
        </is>
      </c>
      <c r="N7141" s="18" t="inlineStr">
        <is>
          <t>contents|small|distance_to_river_km</t>
        </is>
      </c>
    </row>
    <row r="7142">
      <c r="B7142" s="18" t="inlineStr">
        <is>
          <t>contents|small|distance_to_river_km|23.59</t>
        </is>
      </c>
      <c r="C7142" s="18" t="inlineStr">
        <is>
          <t>contents</t>
        </is>
      </c>
      <c r="D7142" s="18" t="inlineStr">
        <is>
          <t>small</t>
        </is>
      </c>
      <c r="E7142" s="18" t="inlineStr">
        <is>
          <t>distance_to_river_km</t>
        </is>
      </c>
      <c r="F7142" s="18" t="inlineStr">
        <is>
          <t>spline value</t>
        </is>
      </c>
      <c r="G7142" s="18" t="n"/>
      <c r="H7142" s="33" t="n">
        <v>23.59</v>
      </c>
      <c r="I7142" s="33" t="n"/>
      <c r="J7142" s="33" t="n"/>
      <c r="K7142" s="34" t="n">
        <v>-0.4781211258057333</v>
      </c>
      <c r="L7142" s="35">
        <f>IF(ISNUMBER(K7142),EXP(K7142),"")</f>
        <v/>
      </c>
      <c r="M7142" s="18" t="inlineStr">
        <is>
          <t>every value from 0.01 to 30 in steps of 0.01</t>
        </is>
      </c>
      <c r="N7142" s="18" t="inlineStr">
        <is>
          <t>contents|small|distance_to_river_km</t>
        </is>
      </c>
    </row>
    <row r="7143">
      <c r="B7143" s="18" t="inlineStr">
        <is>
          <t>contents|small|distance_to_river_km|23.60</t>
        </is>
      </c>
      <c r="C7143" s="18" t="inlineStr">
        <is>
          <t>contents</t>
        </is>
      </c>
      <c r="D7143" s="18" t="inlineStr">
        <is>
          <t>small</t>
        </is>
      </c>
      <c r="E7143" s="18" t="inlineStr">
        <is>
          <t>distance_to_river_km</t>
        </is>
      </c>
      <c r="F7143" s="18" t="inlineStr">
        <is>
          <t>spline value</t>
        </is>
      </c>
      <c r="G7143" s="18" t="n"/>
      <c r="H7143" s="33" t="n">
        <v>23.6</v>
      </c>
      <c r="I7143" s="33" t="n"/>
      <c r="J7143" s="33" t="n"/>
      <c r="K7143" s="34" t="n">
        <v>-0.4783701391274137</v>
      </c>
      <c r="L7143" s="35">
        <f>IF(ISNUMBER(K7143),EXP(K7143),"")</f>
        <v/>
      </c>
      <c r="M7143" s="18" t="inlineStr">
        <is>
          <t>every value from 0.01 to 30 in steps of 0.01</t>
        </is>
      </c>
      <c r="N7143" s="18" t="inlineStr">
        <is>
          <t>contents|small|distance_to_river_km</t>
        </is>
      </c>
    </row>
    <row r="7144">
      <c r="B7144" s="18" t="inlineStr">
        <is>
          <t>contents|small|distance_to_river_km|23.61</t>
        </is>
      </c>
      <c r="C7144" s="18" t="inlineStr">
        <is>
          <t>contents</t>
        </is>
      </c>
      <c r="D7144" s="18" t="inlineStr">
        <is>
          <t>small</t>
        </is>
      </c>
      <c r="E7144" s="18" t="inlineStr">
        <is>
          <t>distance_to_river_km</t>
        </is>
      </c>
      <c r="F7144" s="18" t="inlineStr">
        <is>
          <t>spline value</t>
        </is>
      </c>
      <c r="G7144" s="18" t="n"/>
      <c r="H7144" s="33" t="n">
        <v>23.61</v>
      </c>
      <c r="I7144" s="33" t="n"/>
      <c r="J7144" s="33" t="n"/>
      <c r="K7144" s="34" t="n">
        <v>-0.4786189803762756</v>
      </c>
      <c r="L7144" s="35">
        <f>IF(ISNUMBER(K7144),EXP(K7144),"")</f>
        <v/>
      </c>
      <c r="M7144" s="18" t="inlineStr">
        <is>
          <t>every value from 0.01 to 30 in steps of 0.01</t>
        </is>
      </c>
      <c r="N7144" s="18" t="inlineStr">
        <is>
          <t>contents|small|distance_to_river_km</t>
        </is>
      </c>
    </row>
    <row r="7145">
      <c r="B7145" s="18" t="inlineStr">
        <is>
          <t>contents|small|distance_to_river_km|23.62</t>
        </is>
      </c>
      <c r="C7145" s="18" t="inlineStr">
        <is>
          <t>contents</t>
        </is>
      </c>
      <c r="D7145" s="18" t="inlineStr">
        <is>
          <t>small</t>
        </is>
      </c>
      <c r="E7145" s="18" t="inlineStr">
        <is>
          <t>distance_to_river_km</t>
        </is>
      </c>
      <c r="F7145" s="18" t="inlineStr">
        <is>
          <t>spline value</t>
        </is>
      </c>
      <c r="G7145" s="18" t="n"/>
      <c r="H7145" s="33" t="n">
        <v>23.62</v>
      </c>
      <c r="I7145" s="33" t="n"/>
      <c r="J7145" s="33" t="n"/>
      <c r="K7145" s="34" t="n">
        <v>-0.478867649277544</v>
      </c>
      <c r="L7145" s="35">
        <f>IF(ISNUMBER(K7145),EXP(K7145),"")</f>
        <v/>
      </c>
      <c r="M7145" s="18" t="inlineStr">
        <is>
          <t>every value from 0.01 to 30 in steps of 0.01</t>
        </is>
      </c>
      <c r="N7145" s="18" t="inlineStr">
        <is>
          <t>contents|small|distance_to_river_km</t>
        </is>
      </c>
    </row>
    <row r="7146">
      <c r="B7146" s="18" t="inlineStr">
        <is>
          <t>contents|small|distance_to_river_km|23.63</t>
        </is>
      </c>
      <c r="C7146" s="18" t="inlineStr">
        <is>
          <t>contents</t>
        </is>
      </c>
      <c r="D7146" s="18" t="inlineStr">
        <is>
          <t>small</t>
        </is>
      </c>
      <c r="E7146" s="18" t="inlineStr">
        <is>
          <t>distance_to_river_km</t>
        </is>
      </c>
      <c r="F7146" s="18" t="inlineStr">
        <is>
          <t>spline value</t>
        </is>
      </c>
      <c r="G7146" s="18" t="n"/>
      <c r="H7146" s="33" t="n">
        <v>23.63</v>
      </c>
      <c r="I7146" s="33" t="n"/>
      <c r="J7146" s="33" t="n"/>
      <c r="K7146" s="34" t="n">
        <v>-0.4791161455564436</v>
      </c>
      <c r="L7146" s="35">
        <f>IF(ISNUMBER(K7146),EXP(K7146),"")</f>
        <v/>
      </c>
      <c r="M7146" s="18" t="inlineStr">
        <is>
          <t>every value from 0.01 to 30 in steps of 0.01</t>
        </is>
      </c>
      <c r="N7146" s="18" t="inlineStr">
        <is>
          <t>contents|small|distance_to_river_km</t>
        </is>
      </c>
    </row>
    <row r="7147">
      <c r="B7147" s="18" t="inlineStr">
        <is>
          <t>contents|small|distance_to_river_km|23.64</t>
        </is>
      </c>
      <c r="C7147" s="18" t="inlineStr">
        <is>
          <t>contents</t>
        </is>
      </c>
      <c r="D7147" s="18" t="inlineStr">
        <is>
          <t>small</t>
        </is>
      </c>
      <c r="E7147" s="18" t="inlineStr">
        <is>
          <t>distance_to_river_km</t>
        </is>
      </c>
      <c r="F7147" s="18" t="inlineStr">
        <is>
          <t>spline value</t>
        </is>
      </c>
      <c r="G7147" s="18" t="n"/>
      <c r="H7147" s="33" t="n">
        <v>23.64</v>
      </c>
      <c r="I7147" s="33" t="n"/>
      <c r="J7147" s="33" t="n"/>
      <c r="K7147" s="34" t="n">
        <v>-0.4793644689381991</v>
      </c>
      <c r="L7147" s="35">
        <f>IF(ISNUMBER(K7147),EXP(K7147),"")</f>
        <v/>
      </c>
      <c r="M7147" s="18" t="inlineStr">
        <is>
          <t>every value from 0.01 to 30 in steps of 0.01</t>
        </is>
      </c>
      <c r="N7147" s="18" t="inlineStr">
        <is>
          <t>contents|small|distance_to_river_km</t>
        </is>
      </c>
    </row>
    <row r="7148">
      <c r="B7148" s="18" t="inlineStr">
        <is>
          <t>contents|small|distance_to_river_km|23.65</t>
        </is>
      </c>
      <c r="C7148" s="18" t="inlineStr">
        <is>
          <t>contents</t>
        </is>
      </c>
      <c r="D7148" s="18" t="inlineStr">
        <is>
          <t>small</t>
        </is>
      </c>
      <c r="E7148" s="18" t="inlineStr">
        <is>
          <t>distance_to_river_km</t>
        </is>
      </c>
      <c r="F7148" s="18" t="inlineStr">
        <is>
          <t>spline value</t>
        </is>
      </c>
      <c r="G7148" s="18" t="n"/>
      <c r="H7148" s="33" t="n">
        <v>23.65</v>
      </c>
      <c r="I7148" s="33" t="n"/>
      <c r="J7148" s="33" t="n"/>
      <c r="K7148" s="34" t="n">
        <v>-0.4796126191480351</v>
      </c>
      <c r="L7148" s="35">
        <f>IF(ISNUMBER(K7148),EXP(K7148),"")</f>
        <v/>
      </c>
      <c r="M7148" s="18" t="inlineStr">
        <is>
          <t>every value from 0.01 to 30 in steps of 0.01</t>
        </is>
      </c>
      <c r="N7148" s="18" t="inlineStr">
        <is>
          <t>contents|small|distance_to_river_km</t>
        </is>
      </c>
    </row>
    <row r="7149">
      <c r="B7149" s="18" t="inlineStr">
        <is>
          <t>contents|small|distance_to_river_km|23.66</t>
        </is>
      </c>
      <c r="C7149" s="18" t="inlineStr">
        <is>
          <t>contents</t>
        </is>
      </c>
      <c r="D7149" s="18" t="inlineStr">
        <is>
          <t>small</t>
        </is>
      </c>
      <c r="E7149" s="18" t="inlineStr">
        <is>
          <t>distance_to_river_km</t>
        </is>
      </c>
      <c r="F7149" s="18" t="inlineStr">
        <is>
          <t>spline value</t>
        </is>
      </c>
      <c r="G7149" s="18" t="n"/>
      <c r="H7149" s="33" t="n">
        <v>23.66</v>
      </c>
      <c r="I7149" s="33" t="n"/>
      <c r="J7149" s="33" t="n"/>
      <c r="K7149" s="34" t="n">
        <v>-0.4798605959111765</v>
      </c>
      <c r="L7149" s="35">
        <f>IF(ISNUMBER(K7149),EXP(K7149),"")</f>
        <v/>
      </c>
      <c r="M7149" s="18" t="inlineStr">
        <is>
          <t>every value from 0.01 to 30 in steps of 0.01</t>
        </is>
      </c>
      <c r="N7149" s="18" t="inlineStr">
        <is>
          <t>contents|small|distance_to_river_km</t>
        </is>
      </c>
    </row>
    <row r="7150">
      <c r="B7150" s="18" t="inlineStr">
        <is>
          <t>contents|small|distance_to_river_km|23.67</t>
        </is>
      </c>
      <c r="C7150" s="18" t="inlineStr">
        <is>
          <t>contents</t>
        </is>
      </c>
      <c r="D7150" s="18" t="inlineStr">
        <is>
          <t>small</t>
        </is>
      </c>
      <c r="E7150" s="18" t="inlineStr">
        <is>
          <t>distance_to_river_km</t>
        </is>
      </c>
      <c r="F7150" s="18" t="inlineStr">
        <is>
          <t>spline value</t>
        </is>
      </c>
      <c r="G7150" s="18" t="n"/>
      <c r="H7150" s="33" t="n">
        <v>23.67</v>
      </c>
      <c r="I7150" s="33" t="n"/>
      <c r="J7150" s="33" t="n"/>
      <c r="K7150" s="34" t="n">
        <v>-0.4801083989528481</v>
      </c>
      <c r="L7150" s="35">
        <f>IF(ISNUMBER(K7150),EXP(K7150),"")</f>
        <v/>
      </c>
      <c r="M7150" s="18" t="inlineStr">
        <is>
          <t>every value from 0.01 to 30 in steps of 0.01</t>
        </is>
      </c>
      <c r="N7150" s="18" t="inlineStr">
        <is>
          <t>contents|small|distance_to_river_km</t>
        </is>
      </c>
    </row>
    <row r="7151">
      <c r="B7151" s="18" t="inlineStr">
        <is>
          <t>contents|small|distance_to_river_km|23.68</t>
        </is>
      </c>
      <c r="C7151" s="18" t="inlineStr">
        <is>
          <t>contents</t>
        </is>
      </c>
      <c r="D7151" s="18" t="inlineStr">
        <is>
          <t>small</t>
        </is>
      </c>
      <c r="E7151" s="18" t="inlineStr">
        <is>
          <t>distance_to_river_km</t>
        </is>
      </c>
      <c r="F7151" s="18" t="inlineStr">
        <is>
          <t>spline value</t>
        </is>
      </c>
      <c r="G7151" s="18" t="n"/>
      <c r="H7151" s="33" t="n">
        <v>23.68</v>
      </c>
      <c r="I7151" s="33" t="n"/>
      <c r="J7151" s="33" t="n"/>
      <c r="K7151" s="34" t="n">
        <v>-0.4803560279982745</v>
      </c>
      <c r="L7151" s="35">
        <f>IF(ISNUMBER(K7151),EXP(K7151),"")</f>
        <v/>
      </c>
      <c r="M7151" s="18" t="inlineStr">
        <is>
          <t>every value from 0.01 to 30 in steps of 0.01</t>
        </is>
      </c>
      <c r="N7151" s="18" t="inlineStr">
        <is>
          <t>contents|small|distance_to_river_km</t>
        </is>
      </c>
    </row>
    <row r="7152">
      <c r="B7152" s="18" t="inlineStr">
        <is>
          <t>contents|small|distance_to_river_km|23.69</t>
        </is>
      </c>
      <c r="C7152" s="18" t="inlineStr">
        <is>
          <t>contents</t>
        </is>
      </c>
      <c r="D7152" s="18" t="inlineStr">
        <is>
          <t>small</t>
        </is>
      </c>
      <c r="E7152" s="18" t="inlineStr">
        <is>
          <t>distance_to_river_km</t>
        </is>
      </c>
      <c r="F7152" s="18" t="inlineStr">
        <is>
          <t>spline value</t>
        </is>
      </c>
      <c r="G7152" s="18" t="n"/>
      <c r="H7152" s="33" t="n">
        <v>23.69</v>
      </c>
      <c r="I7152" s="33" t="n"/>
      <c r="J7152" s="33" t="n"/>
      <c r="K7152" s="34" t="n">
        <v>-0.4806034827726804</v>
      </c>
      <c r="L7152" s="35">
        <f>IF(ISNUMBER(K7152),EXP(K7152),"")</f>
        <v/>
      </c>
      <c r="M7152" s="18" t="inlineStr">
        <is>
          <t>every value from 0.01 to 30 in steps of 0.01</t>
        </is>
      </c>
      <c r="N7152" s="18" t="inlineStr">
        <is>
          <t>contents|small|distance_to_river_km</t>
        </is>
      </c>
    </row>
    <row r="7153">
      <c r="B7153" s="18" t="inlineStr">
        <is>
          <t>contents|small|distance_to_river_km|23.70</t>
        </is>
      </c>
      <c r="C7153" s="18" t="inlineStr">
        <is>
          <t>contents</t>
        </is>
      </c>
      <c r="D7153" s="18" t="inlineStr">
        <is>
          <t>small</t>
        </is>
      </c>
      <c r="E7153" s="18" t="inlineStr">
        <is>
          <t>distance_to_river_km</t>
        </is>
      </c>
      <c r="F7153" s="18" t="inlineStr">
        <is>
          <t>spline value</t>
        </is>
      </c>
      <c r="G7153" s="18" t="n"/>
      <c r="H7153" s="33" t="n">
        <v>23.7</v>
      </c>
      <c r="I7153" s="33" t="n"/>
      <c r="J7153" s="33" t="n"/>
      <c r="K7153" s="34" t="n">
        <v>-0.4808507630012906</v>
      </c>
      <c r="L7153" s="35">
        <f>IF(ISNUMBER(K7153),EXP(K7153),"")</f>
        <v/>
      </c>
      <c r="M7153" s="18" t="inlineStr">
        <is>
          <t>every value from 0.01 to 30 in steps of 0.01</t>
        </is>
      </c>
      <c r="N7153" s="18" t="inlineStr">
        <is>
          <t>contents|small|distance_to_river_km</t>
        </is>
      </c>
    </row>
    <row r="7154">
      <c r="B7154" s="18" t="inlineStr">
        <is>
          <t>contents|small|distance_to_river_km|23.71</t>
        </is>
      </c>
      <c r="C7154" s="18" t="inlineStr">
        <is>
          <t>contents</t>
        </is>
      </c>
      <c r="D7154" s="18" t="inlineStr">
        <is>
          <t>small</t>
        </is>
      </c>
      <c r="E7154" s="18" t="inlineStr">
        <is>
          <t>distance_to_river_km</t>
        </is>
      </c>
      <c r="F7154" s="18" t="inlineStr">
        <is>
          <t>spline value</t>
        </is>
      </c>
      <c r="G7154" s="18" t="n"/>
      <c r="H7154" s="33" t="n">
        <v>23.71</v>
      </c>
      <c r="I7154" s="33" t="n"/>
      <c r="J7154" s="33" t="n"/>
      <c r="K7154" s="34" t="n">
        <v>-0.4810978684093298</v>
      </c>
      <c r="L7154" s="35">
        <f>IF(ISNUMBER(K7154),EXP(K7154),"")</f>
        <v/>
      </c>
      <c r="M7154" s="18" t="inlineStr">
        <is>
          <t>every value from 0.01 to 30 in steps of 0.01</t>
        </is>
      </c>
      <c r="N7154" s="18" t="inlineStr">
        <is>
          <t>contents|small|distance_to_river_km</t>
        </is>
      </c>
    </row>
    <row r="7155">
      <c r="B7155" s="18" t="inlineStr">
        <is>
          <t>contents|small|distance_to_river_km|23.72</t>
        </is>
      </c>
      <c r="C7155" s="18" t="inlineStr">
        <is>
          <t>contents</t>
        </is>
      </c>
      <c r="D7155" s="18" t="inlineStr">
        <is>
          <t>small</t>
        </is>
      </c>
      <c r="E7155" s="18" t="inlineStr">
        <is>
          <t>distance_to_river_km</t>
        </is>
      </c>
      <c r="F7155" s="18" t="inlineStr">
        <is>
          <t>spline value</t>
        </is>
      </c>
      <c r="G7155" s="18" t="n"/>
      <c r="H7155" s="33" t="n">
        <v>23.72</v>
      </c>
      <c r="I7155" s="33" t="n"/>
      <c r="J7155" s="33" t="n"/>
      <c r="K7155" s="34" t="n">
        <v>-0.4813447987220228</v>
      </c>
      <c r="L7155" s="35">
        <f>IF(ISNUMBER(K7155),EXP(K7155),"")</f>
        <v/>
      </c>
      <c r="M7155" s="18" t="inlineStr">
        <is>
          <t>every value from 0.01 to 30 in steps of 0.01</t>
        </is>
      </c>
      <c r="N7155" s="18" t="inlineStr">
        <is>
          <t>contents|small|distance_to_river_km</t>
        </is>
      </c>
    </row>
    <row r="7156">
      <c r="B7156" s="18" t="inlineStr">
        <is>
          <t>contents|small|distance_to_river_km|23.73</t>
        </is>
      </c>
      <c r="C7156" s="18" t="inlineStr">
        <is>
          <t>contents</t>
        </is>
      </c>
      <c r="D7156" s="18" t="inlineStr">
        <is>
          <t>small</t>
        </is>
      </c>
      <c r="E7156" s="18" t="inlineStr">
        <is>
          <t>distance_to_river_km</t>
        </is>
      </c>
      <c r="F7156" s="18" t="inlineStr">
        <is>
          <t>spline value</t>
        </is>
      </c>
      <c r="G7156" s="18" t="n"/>
      <c r="H7156" s="33" t="n">
        <v>23.73</v>
      </c>
      <c r="I7156" s="33" t="n"/>
      <c r="J7156" s="33" t="n"/>
      <c r="K7156" s="34" t="n">
        <v>-0.4815915536645942</v>
      </c>
      <c r="L7156" s="35">
        <f>IF(ISNUMBER(K7156),EXP(K7156),"")</f>
        <v/>
      </c>
      <c r="M7156" s="18" t="inlineStr">
        <is>
          <t>every value from 0.01 to 30 in steps of 0.01</t>
        </is>
      </c>
      <c r="N7156" s="18" t="inlineStr">
        <is>
          <t>contents|small|distance_to_river_km</t>
        </is>
      </c>
    </row>
    <row r="7157">
      <c r="B7157" s="18" t="inlineStr">
        <is>
          <t>contents|small|distance_to_river_km|23.74</t>
        </is>
      </c>
      <c r="C7157" s="18" t="inlineStr">
        <is>
          <t>contents</t>
        </is>
      </c>
      <c r="D7157" s="18" t="inlineStr">
        <is>
          <t>small</t>
        </is>
      </c>
      <c r="E7157" s="18" t="inlineStr">
        <is>
          <t>distance_to_river_km</t>
        </is>
      </c>
      <c r="F7157" s="18" t="inlineStr">
        <is>
          <t>spline value</t>
        </is>
      </c>
      <c r="G7157" s="18" t="n"/>
      <c r="H7157" s="33" t="n">
        <v>23.74</v>
      </c>
      <c r="I7157" s="33" t="n"/>
      <c r="J7157" s="33" t="n"/>
      <c r="K7157" s="34" t="n">
        <v>-0.481838132962269</v>
      </c>
      <c r="L7157" s="35">
        <f>IF(ISNUMBER(K7157),EXP(K7157),"")</f>
        <v/>
      </c>
      <c r="M7157" s="18" t="inlineStr">
        <is>
          <t>every value from 0.01 to 30 in steps of 0.01</t>
        </is>
      </c>
      <c r="N7157" s="18" t="inlineStr">
        <is>
          <t>contents|small|distance_to_river_km</t>
        </is>
      </c>
    </row>
    <row r="7158">
      <c r="B7158" s="18" t="inlineStr">
        <is>
          <t>contents|small|distance_to_river_km|23.75</t>
        </is>
      </c>
      <c r="C7158" s="18" t="inlineStr">
        <is>
          <t>contents</t>
        </is>
      </c>
      <c r="D7158" s="18" t="inlineStr">
        <is>
          <t>small</t>
        </is>
      </c>
      <c r="E7158" s="18" t="inlineStr">
        <is>
          <t>distance_to_river_km</t>
        </is>
      </c>
      <c r="F7158" s="18" t="inlineStr">
        <is>
          <t>spline value</t>
        </is>
      </c>
      <c r="G7158" s="18" t="n"/>
      <c r="H7158" s="33" t="n">
        <v>23.75</v>
      </c>
      <c r="I7158" s="33" t="n"/>
      <c r="J7158" s="33" t="n"/>
      <c r="K7158" s="34" t="n">
        <v>-0.4820845363402716</v>
      </c>
      <c r="L7158" s="35">
        <f>IF(ISNUMBER(K7158),EXP(K7158),"")</f>
        <v/>
      </c>
      <c r="M7158" s="18" t="inlineStr">
        <is>
          <t>every value from 0.01 to 30 in steps of 0.01</t>
        </is>
      </c>
      <c r="N7158" s="18" t="inlineStr">
        <is>
          <t>contents|small|distance_to_river_km</t>
        </is>
      </c>
    </row>
    <row r="7159">
      <c r="B7159" s="18" t="inlineStr">
        <is>
          <t>contents|small|distance_to_river_km|23.76</t>
        </is>
      </c>
      <c r="C7159" s="18" t="inlineStr">
        <is>
          <t>contents</t>
        </is>
      </c>
      <c r="D7159" s="18" t="inlineStr">
        <is>
          <t>small</t>
        </is>
      </c>
      <c r="E7159" s="18" t="inlineStr">
        <is>
          <t>distance_to_river_km</t>
        </is>
      </c>
      <c r="F7159" s="18" t="inlineStr">
        <is>
          <t>spline value</t>
        </is>
      </c>
      <c r="G7159" s="18" t="n"/>
      <c r="H7159" s="33" t="n">
        <v>23.76</v>
      </c>
      <c r="I7159" s="33" t="n"/>
      <c r="J7159" s="33" t="n"/>
      <c r="K7159" s="34" t="n">
        <v>-0.482330763523827</v>
      </c>
      <c r="L7159" s="35">
        <f>IF(ISNUMBER(K7159),EXP(K7159),"")</f>
        <v/>
      </c>
      <c r="M7159" s="18" t="inlineStr">
        <is>
          <t>every value from 0.01 to 30 in steps of 0.01</t>
        </is>
      </c>
      <c r="N7159" s="18" t="inlineStr">
        <is>
          <t>contents|small|distance_to_river_km</t>
        </is>
      </c>
    </row>
    <row r="7160">
      <c r="B7160" s="18" t="inlineStr">
        <is>
          <t>contents|small|distance_to_river_km|23.77</t>
        </is>
      </c>
      <c r="C7160" s="18" t="inlineStr">
        <is>
          <t>contents</t>
        </is>
      </c>
      <c r="D7160" s="18" t="inlineStr">
        <is>
          <t>small</t>
        </is>
      </c>
      <c r="E7160" s="18" t="inlineStr">
        <is>
          <t>distance_to_river_km</t>
        </is>
      </c>
      <c r="F7160" s="18" t="inlineStr">
        <is>
          <t>spline value</t>
        </is>
      </c>
      <c r="G7160" s="18" t="n"/>
      <c r="H7160" s="33" t="n">
        <v>23.77</v>
      </c>
      <c r="I7160" s="33" t="n"/>
      <c r="J7160" s="33" t="n"/>
      <c r="K7160" s="34" t="n">
        <v>-0.4825768142381596</v>
      </c>
      <c r="L7160" s="35">
        <f>IF(ISNUMBER(K7160),EXP(K7160),"")</f>
        <v/>
      </c>
      <c r="M7160" s="18" t="inlineStr">
        <is>
          <t>every value from 0.01 to 30 in steps of 0.01</t>
        </is>
      </c>
      <c r="N7160" s="18" t="inlineStr">
        <is>
          <t>contents|small|distance_to_river_km</t>
        </is>
      </c>
    </row>
    <row r="7161">
      <c r="B7161" s="18" t="inlineStr">
        <is>
          <t>contents|small|distance_to_river_km|23.78</t>
        </is>
      </c>
      <c r="C7161" s="18" t="inlineStr">
        <is>
          <t>contents</t>
        </is>
      </c>
      <c r="D7161" s="18" t="inlineStr">
        <is>
          <t>small</t>
        </is>
      </c>
      <c r="E7161" s="18" t="inlineStr">
        <is>
          <t>distance_to_river_km</t>
        </is>
      </c>
      <c r="F7161" s="18" t="inlineStr">
        <is>
          <t>spline value</t>
        </is>
      </c>
      <c r="G7161" s="18" t="n"/>
      <c r="H7161" s="33" t="n">
        <v>23.78</v>
      </c>
      <c r="I7161" s="33" t="n"/>
      <c r="J7161" s="33" t="n"/>
      <c r="K7161" s="34" t="n">
        <v>-0.4828226882084945</v>
      </c>
      <c r="L7161" s="35">
        <f>IF(ISNUMBER(K7161),EXP(K7161),"")</f>
        <v/>
      </c>
      <c r="M7161" s="18" t="inlineStr">
        <is>
          <t>every value from 0.01 to 30 in steps of 0.01</t>
        </is>
      </c>
      <c r="N7161" s="18" t="inlineStr">
        <is>
          <t>contents|small|distance_to_river_km</t>
        </is>
      </c>
    </row>
    <row r="7162">
      <c r="B7162" s="18" t="inlineStr">
        <is>
          <t>contents|small|distance_to_river_km|23.79</t>
        </is>
      </c>
      <c r="C7162" s="18" t="inlineStr">
        <is>
          <t>contents</t>
        </is>
      </c>
      <c r="D7162" s="18" t="inlineStr">
        <is>
          <t>small</t>
        </is>
      </c>
      <c r="E7162" s="18" t="inlineStr">
        <is>
          <t>distance_to_river_km</t>
        </is>
      </c>
      <c r="F7162" s="18" t="inlineStr">
        <is>
          <t>spline value</t>
        </is>
      </c>
      <c r="G7162" s="18" t="n"/>
      <c r="H7162" s="33" t="n">
        <v>23.79</v>
      </c>
      <c r="I7162" s="33" t="n"/>
      <c r="J7162" s="33" t="n"/>
      <c r="K7162" s="34" t="n">
        <v>-0.4830683851600561</v>
      </c>
      <c r="L7162" s="35">
        <f>IF(ISNUMBER(K7162),EXP(K7162),"")</f>
        <v/>
      </c>
      <c r="M7162" s="18" t="inlineStr">
        <is>
          <t>every value from 0.01 to 30 in steps of 0.01</t>
        </is>
      </c>
      <c r="N7162" s="18" t="inlineStr">
        <is>
          <t>contents|small|distance_to_river_km</t>
        </is>
      </c>
    </row>
    <row r="7163">
      <c r="B7163" s="18" t="inlineStr">
        <is>
          <t>contents|small|distance_to_river_km|23.80</t>
        </is>
      </c>
      <c r="C7163" s="18" t="inlineStr">
        <is>
          <t>contents</t>
        </is>
      </c>
      <c r="D7163" s="18" t="inlineStr">
        <is>
          <t>small</t>
        </is>
      </c>
      <c r="E7163" s="18" t="inlineStr">
        <is>
          <t>distance_to_river_km</t>
        </is>
      </c>
      <c r="F7163" s="18" t="inlineStr">
        <is>
          <t>spline value</t>
        </is>
      </c>
      <c r="G7163" s="18" t="n"/>
      <c r="H7163" s="33" t="n">
        <v>23.8</v>
      </c>
      <c r="I7163" s="33" t="n"/>
      <c r="J7163" s="33" t="n"/>
      <c r="K7163" s="34" t="n">
        <v>-0.4833139048180695</v>
      </c>
      <c r="L7163" s="35">
        <f>IF(ISNUMBER(K7163),EXP(K7163),"")</f>
        <v/>
      </c>
      <c r="M7163" s="18" t="inlineStr">
        <is>
          <t>every value from 0.01 to 30 in steps of 0.01</t>
        </is>
      </c>
      <c r="N7163" s="18" t="inlineStr">
        <is>
          <t>contents|small|distance_to_river_km</t>
        </is>
      </c>
    </row>
    <row r="7164">
      <c r="B7164" s="18" t="inlineStr">
        <is>
          <t>contents|small|distance_to_river_km|23.81</t>
        </is>
      </c>
      <c r="C7164" s="18" t="inlineStr">
        <is>
          <t>contents</t>
        </is>
      </c>
      <c r="D7164" s="18" t="inlineStr">
        <is>
          <t>small</t>
        </is>
      </c>
      <c r="E7164" s="18" t="inlineStr">
        <is>
          <t>distance_to_river_km</t>
        </is>
      </c>
      <c r="F7164" s="18" t="inlineStr">
        <is>
          <t>spline value</t>
        </is>
      </c>
      <c r="G7164" s="18" t="n"/>
      <c r="H7164" s="33" t="n">
        <v>23.81</v>
      </c>
      <c r="I7164" s="33" t="n"/>
      <c r="J7164" s="33" t="n"/>
      <c r="K7164" s="34" t="n">
        <v>-0.4835592469077591</v>
      </c>
      <c r="L7164" s="35">
        <f>IF(ISNUMBER(K7164),EXP(K7164),"")</f>
        <v/>
      </c>
      <c r="M7164" s="18" t="inlineStr">
        <is>
          <t>every value from 0.01 to 30 in steps of 0.01</t>
        </is>
      </c>
      <c r="N7164" s="18" t="inlineStr">
        <is>
          <t>contents|small|distance_to_river_km</t>
        </is>
      </c>
    </row>
    <row r="7165">
      <c r="B7165" s="18" t="inlineStr">
        <is>
          <t>contents|small|distance_to_river_km|23.82</t>
        </is>
      </c>
      <c r="C7165" s="18" t="inlineStr">
        <is>
          <t>contents</t>
        </is>
      </c>
      <c r="D7165" s="18" t="inlineStr">
        <is>
          <t>small</t>
        </is>
      </c>
      <c r="E7165" s="18" t="inlineStr">
        <is>
          <t>distance_to_river_km</t>
        </is>
      </c>
      <c r="F7165" s="18" t="inlineStr">
        <is>
          <t>spline value</t>
        </is>
      </c>
      <c r="G7165" s="18" t="n"/>
      <c r="H7165" s="33" t="n">
        <v>23.82</v>
      </c>
      <c r="I7165" s="33" t="n"/>
      <c r="J7165" s="33" t="n"/>
      <c r="K7165" s="34" t="n">
        <v>-0.4838044111543499</v>
      </c>
      <c r="L7165" s="35">
        <f>IF(ISNUMBER(K7165),EXP(K7165),"")</f>
        <v/>
      </c>
      <c r="M7165" s="18" t="inlineStr">
        <is>
          <t>every value from 0.01 to 30 in steps of 0.01</t>
        </is>
      </c>
      <c r="N7165" s="18" t="inlineStr">
        <is>
          <t>contents|small|distance_to_river_km</t>
        </is>
      </c>
    </row>
    <row r="7166">
      <c r="B7166" s="18" t="inlineStr">
        <is>
          <t>contents|small|distance_to_river_km|23.83</t>
        </is>
      </c>
      <c r="C7166" s="18" t="inlineStr">
        <is>
          <t>contents</t>
        </is>
      </c>
      <c r="D7166" s="18" t="inlineStr">
        <is>
          <t>small</t>
        </is>
      </c>
      <c r="E7166" s="18" t="inlineStr">
        <is>
          <t>distance_to_river_km</t>
        </is>
      </c>
      <c r="F7166" s="18" t="inlineStr">
        <is>
          <t>spline value</t>
        </is>
      </c>
      <c r="G7166" s="18" t="n"/>
      <c r="H7166" s="33" t="n">
        <v>23.83</v>
      </c>
      <c r="I7166" s="33" t="n"/>
      <c r="J7166" s="33" t="n"/>
      <c r="K7166" s="34" t="n">
        <v>-0.4840493972830664</v>
      </c>
      <c r="L7166" s="35">
        <f>IF(ISNUMBER(K7166),EXP(K7166),"")</f>
        <v/>
      </c>
      <c r="M7166" s="18" t="inlineStr">
        <is>
          <t>every value from 0.01 to 30 in steps of 0.01</t>
        </is>
      </c>
      <c r="N7166" s="18" t="inlineStr">
        <is>
          <t>contents|small|distance_to_river_km</t>
        </is>
      </c>
    </row>
    <row r="7167">
      <c r="B7167" s="18" t="inlineStr">
        <is>
          <t>contents|small|distance_to_river_km|23.84</t>
        </is>
      </c>
      <c r="C7167" s="18" t="inlineStr">
        <is>
          <t>contents</t>
        </is>
      </c>
      <c r="D7167" s="18" t="inlineStr">
        <is>
          <t>small</t>
        </is>
      </c>
      <c r="E7167" s="18" t="inlineStr">
        <is>
          <t>distance_to_river_km</t>
        </is>
      </c>
      <c r="F7167" s="18" t="inlineStr">
        <is>
          <t>spline value</t>
        </is>
      </c>
      <c r="G7167" s="18" t="n"/>
      <c r="H7167" s="33" t="n">
        <v>23.84</v>
      </c>
      <c r="I7167" s="33" t="n"/>
      <c r="J7167" s="33" t="n"/>
      <c r="K7167" s="34" t="n">
        <v>-0.4842942050191335</v>
      </c>
      <c r="L7167" s="35">
        <f>IF(ISNUMBER(K7167),EXP(K7167),"")</f>
        <v/>
      </c>
      <c r="M7167" s="18" t="inlineStr">
        <is>
          <t>every value from 0.01 to 30 in steps of 0.01</t>
        </is>
      </c>
      <c r="N7167" s="18" t="inlineStr">
        <is>
          <t>contents|small|distance_to_river_km</t>
        </is>
      </c>
    </row>
    <row r="7168">
      <c r="B7168" s="18" t="inlineStr">
        <is>
          <t>contents|small|distance_to_river_km|23.85</t>
        </is>
      </c>
      <c r="C7168" s="18" t="inlineStr">
        <is>
          <t>contents</t>
        </is>
      </c>
      <c r="D7168" s="18" t="inlineStr">
        <is>
          <t>small</t>
        </is>
      </c>
      <c r="E7168" s="18" t="inlineStr">
        <is>
          <t>distance_to_river_km</t>
        </is>
      </c>
      <c r="F7168" s="18" t="inlineStr">
        <is>
          <t>spline value</t>
        </is>
      </c>
      <c r="G7168" s="18" t="n"/>
      <c r="H7168" s="33" t="n">
        <v>23.85</v>
      </c>
      <c r="I7168" s="33" t="n"/>
      <c r="J7168" s="33" t="n"/>
      <c r="K7168" s="34" t="n">
        <v>-0.4845388340877759</v>
      </c>
      <c r="L7168" s="35">
        <f>IF(ISNUMBER(K7168),EXP(K7168),"")</f>
        <v/>
      </c>
      <c r="M7168" s="18" t="inlineStr">
        <is>
          <t>every value from 0.01 to 30 in steps of 0.01</t>
        </is>
      </c>
      <c r="N7168" s="18" t="inlineStr">
        <is>
          <t>contents|small|distance_to_river_km</t>
        </is>
      </c>
    </row>
    <row r="7169">
      <c r="B7169" s="18" t="inlineStr">
        <is>
          <t>contents|small|distance_to_river_km|23.86</t>
        </is>
      </c>
      <c r="C7169" s="18" t="inlineStr">
        <is>
          <t>contents</t>
        </is>
      </c>
      <c r="D7169" s="18" t="inlineStr">
        <is>
          <t>small</t>
        </is>
      </c>
      <c r="E7169" s="18" t="inlineStr">
        <is>
          <t>distance_to_river_km</t>
        </is>
      </c>
      <c r="F7169" s="18" t="inlineStr">
        <is>
          <t>spline value</t>
        </is>
      </c>
      <c r="G7169" s="18" t="n"/>
      <c r="H7169" s="33" t="n">
        <v>23.86</v>
      </c>
      <c r="I7169" s="33" t="n"/>
      <c r="J7169" s="33" t="n"/>
      <c r="K7169" s="34" t="n">
        <v>-0.4847832842142182</v>
      </c>
      <c r="L7169" s="35">
        <f>IF(ISNUMBER(K7169),EXP(K7169),"")</f>
        <v/>
      </c>
      <c r="M7169" s="18" t="inlineStr">
        <is>
          <t>every value from 0.01 to 30 in steps of 0.01</t>
        </is>
      </c>
      <c r="N7169" s="18" t="inlineStr">
        <is>
          <t>contents|small|distance_to_river_km</t>
        </is>
      </c>
    </row>
    <row r="7170">
      <c r="B7170" s="18" t="inlineStr">
        <is>
          <t>contents|small|distance_to_river_km|23.87</t>
        </is>
      </c>
      <c r="C7170" s="18" t="inlineStr">
        <is>
          <t>contents</t>
        </is>
      </c>
      <c r="D7170" s="18" t="inlineStr">
        <is>
          <t>small</t>
        </is>
      </c>
      <c r="E7170" s="18" t="inlineStr">
        <is>
          <t>distance_to_river_km</t>
        </is>
      </c>
      <c r="F7170" s="18" t="inlineStr">
        <is>
          <t>spline value</t>
        </is>
      </c>
      <c r="G7170" s="18" t="n"/>
      <c r="H7170" s="33" t="n">
        <v>23.87</v>
      </c>
      <c r="I7170" s="33" t="n"/>
      <c r="J7170" s="33" t="n"/>
      <c r="K7170" s="34" t="n">
        <v>-0.4850275551236853</v>
      </c>
      <c r="L7170" s="35">
        <f>IF(ISNUMBER(K7170),EXP(K7170),"")</f>
        <v/>
      </c>
      <c r="M7170" s="18" t="inlineStr">
        <is>
          <t>every value from 0.01 to 30 in steps of 0.01</t>
        </is>
      </c>
      <c r="N7170" s="18" t="inlineStr">
        <is>
          <t>contents|small|distance_to_river_km</t>
        </is>
      </c>
    </row>
    <row r="7171">
      <c r="B7171" s="18" t="inlineStr">
        <is>
          <t>contents|small|distance_to_river_km|23.88</t>
        </is>
      </c>
      <c r="C7171" s="18" t="inlineStr">
        <is>
          <t>contents</t>
        </is>
      </c>
      <c r="D7171" s="18" t="inlineStr">
        <is>
          <t>small</t>
        </is>
      </c>
      <c r="E7171" s="18" t="inlineStr">
        <is>
          <t>distance_to_river_km</t>
        </is>
      </c>
      <c r="F7171" s="18" t="inlineStr">
        <is>
          <t>spline value</t>
        </is>
      </c>
      <c r="G7171" s="18" t="n"/>
      <c r="H7171" s="33" t="n">
        <v>23.88</v>
      </c>
      <c r="I7171" s="33" t="n"/>
      <c r="J7171" s="33" t="n"/>
      <c r="K7171" s="34" t="n">
        <v>-0.4852716465414018</v>
      </c>
      <c r="L7171" s="35">
        <f>IF(ISNUMBER(K7171),EXP(K7171),"")</f>
        <v/>
      </c>
      <c r="M7171" s="18" t="inlineStr">
        <is>
          <t>every value from 0.01 to 30 in steps of 0.01</t>
        </is>
      </c>
      <c r="N7171" s="18" t="inlineStr">
        <is>
          <t>contents|small|distance_to_river_km</t>
        </is>
      </c>
    </row>
    <row r="7172">
      <c r="B7172" s="18" t="inlineStr">
        <is>
          <t>contents|small|distance_to_river_km|23.89</t>
        </is>
      </c>
      <c r="C7172" s="18" t="inlineStr">
        <is>
          <t>contents</t>
        </is>
      </c>
      <c r="D7172" s="18" t="inlineStr">
        <is>
          <t>small</t>
        </is>
      </c>
      <c r="E7172" s="18" t="inlineStr">
        <is>
          <t>distance_to_river_km</t>
        </is>
      </c>
      <c r="F7172" s="18" t="inlineStr">
        <is>
          <t>spline value</t>
        </is>
      </c>
      <c r="G7172" s="18" t="n"/>
      <c r="H7172" s="33" t="n">
        <v>23.89</v>
      </c>
      <c r="I7172" s="33" t="n"/>
      <c r="J7172" s="33" t="n"/>
      <c r="K7172" s="34" t="n">
        <v>-0.4855155581925925</v>
      </c>
      <c r="L7172" s="35">
        <f>IF(ISNUMBER(K7172),EXP(K7172),"")</f>
        <v/>
      </c>
      <c r="M7172" s="18" t="inlineStr">
        <is>
          <t>every value from 0.01 to 30 in steps of 0.01</t>
        </is>
      </c>
      <c r="N7172" s="18" t="inlineStr">
        <is>
          <t>contents|small|distance_to_river_km</t>
        </is>
      </c>
    </row>
    <row r="7173">
      <c r="B7173" s="18" t="inlineStr">
        <is>
          <t>contents|small|distance_to_river_km|23.90</t>
        </is>
      </c>
      <c r="C7173" s="18" t="inlineStr">
        <is>
          <t>contents</t>
        </is>
      </c>
      <c r="D7173" s="18" t="inlineStr">
        <is>
          <t>small</t>
        </is>
      </c>
      <c r="E7173" s="18" t="inlineStr">
        <is>
          <t>distance_to_river_km</t>
        </is>
      </c>
      <c r="F7173" s="18" t="inlineStr">
        <is>
          <t>spline value</t>
        </is>
      </c>
      <c r="G7173" s="18" t="n"/>
      <c r="H7173" s="33" t="n">
        <v>23.9</v>
      </c>
      <c r="I7173" s="33" t="n"/>
      <c r="J7173" s="33" t="n"/>
      <c r="K7173" s="34" t="n">
        <v>-0.4857592898024821</v>
      </c>
      <c r="L7173" s="35">
        <f>IF(ISNUMBER(K7173),EXP(K7173),"")</f>
        <v/>
      </c>
      <c r="M7173" s="18" t="inlineStr">
        <is>
          <t>every value from 0.01 to 30 in steps of 0.01</t>
        </is>
      </c>
      <c r="N7173" s="18" t="inlineStr">
        <is>
          <t>contents|small|distance_to_river_km</t>
        </is>
      </c>
    </row>
    <row r="7174">
      <c r="B7174" s="18" t="inlineStr">
        <is>
          <t>contents|small|distance_to_river_km|23.91</t>
        </is>
      </c>
      <c r="C7174" s="18" t="inlineStr">
        <is>
          <t>contents</t>
        </is>
      </c>
      <c r="D7174" s="18" t="inlineStr">
        <is>
          <t>small</t>
        </is>
      </c>
      <c r="E7174" s="18" t="inlineStr">
        <is>
          <t>distance_to_river_km</t>
        </is>
      </c>
      <c r="F7174" s="18" t="inlineStr">
        <is>
          <t>spline value</t>
        </is>
      </c>
      <c r="G7174" s="18" t="n"/>
      <c r="H7174" s="33" t="n">
        <v>23.91</v>
      </c>
      <c r="I7174" s="33" t="n"/>
      <c r="J7174" s="33" t="n"/>
      <c r="K7174" s="34" t="n">
        <v>-0.4860028410962954</v>
      </c>
      <c r="L7174" s="35">
        <f>IF(ISNUMBER(K7174),EXP(K7174),"")</f>
        <v/>
      </c>
      <c r="M7174" s="18" t="inlineStr">
        <is>
          <t>every value from 0.01 to 30 in steps of 0.01</t>
        </is>
      </c>
      <c r="N7174" s="18" t="inlineStr">
        <is>
          <t>contents|small|distance_to_river_km</t>
        </is>
      </c>
    </row>
    <row r="7175">
      <c r="B7175" s="18" t="inlineStr">
        <is>
          <t>contents|small|distance_to_river_km|23.92</t>
        </is>
      </c>
      <c r="C7175" s="18" t="inlineStr">
        <is>
          <t>contents</t>
        </is>
      </c>
      <c r="D7175" s="18" t="inlineStr">
        <is>
          <t>small</t>
        </is>
      </c>
      <c r="E7175" s="18" t="inlineStr">
        <is>
          <t>distance_to_river_km</t>
        </is>
      </c>
      <c r="F7175" s="18" t="inlineStr">
        <is>
          <t>spline value</t>
        </is>
      </c>
      <c r="G7175" s="18" t="n"/>
      <c r="H7175" s="33" t="n">
        <v>23.92</v>
      </c>
      <c r="I7175" s="33" t="n"/>
      <c r="J7175" s="33" t="n"/>
      <c r="K7175" s="34" t="n">
        <v>-0.4862462117992571</v>
      </c>
      <c r="L7175" s="35">
        <f>IF(ISNUMBER(K7175),EXP(K7175),"")</f>
        <v/>
      </c>
      <c r="M7175" s="18" t="inlineStr">
        <is>
          <t>every value from 0.01 to 30 in steps of 0.01</t>
        </is>
      </c>
      <c r="N7175" s="18" t="inlineStr">
        <is>
          <t>contents|small|distance_to_river_km</t>
        </is>
      </c>
    </row>
    <row r="7176">
      <c r="B7176" s="18" t="inlineStr">
        <is>
          <t>contents|small|distance_to_river_km|23.93</t>
        </is>
      </c>
      <c r="C7176" s="18" t="inlineStr">
        <is>
          <t>contents</t>
        </is>
      </c>
      <c r="D7176" s="18" t="inlineStr">
        <is>
          <t>small</t>
        </is>
      </c>
      <c r="E7176" s="18" t="inlineStr">
        <is>
          <t>distance_to_river_km</t>
        </is>
      </c>
      <c r="F7176" s="18" t="inlineStr">
        <is>
          <t>spline value</t>
        </is>
      </c>
      <c r="G7176" s="18" t="n"/>
      <c r="H7176" s="33" t="n">
        <v>23.93</v>
      </c>
      <c r="I7176" s="33" t="n"/>
      <c r="J7176" s="33" t="n"/>
      <c r="K7176" s="34" t="n">
        <v>-0.4864894016365918</v>
      </c>
      <c r="L7176" s="35">
        <f>IF(ISNUMBER(K7176),EXP(K7176),"")</f>
        <v/>
      </c>
      <c r="M7176" s="18" t="inlineStr">
        <is>
          <t>every value from 0.01 to 30 in steps of 0.01</t>
        </is>
      </c>
      <c r="N7176" s="18" t="inlineStr">
        <is>
          <t>contents|small|distance_to_river_km</t>
        </is>
      </c>
    </row>
    <row r="7177">
      <c r="B7177" s="18" t="inlineStr">
        <is>
          <t>contents|small|distance_to_river_km|23.94</t>
        </is>
      </c>
      <c r="C7177" s="18" t="inlineStr">
        <is>
          <t>contents</t>
        </is>
      </c>
      <c r="D7177" s="18" t="inlineStr">
        <is>
          <t>small</t>
        </is>
      </c>
      <c r="E7177" s="18" t="inlineStr">
        <is>
          <t>distance_to_river_km</t>
        </is>
      </c>
      <c r="F7177" s="18" t="inlineStr">
        <is>
          <t>spline value</t>
        </is>
      </c>
      <c r="G7177" s="18" t="n"/>
      <c r="H7177" s="33" t="n">
        <v>23.94</v>
      </c>
      <c r="I7177" s="33" t="n"/>
      <c r="J7177" s="33" t="n"/>
      <c r="K7177" s="34" t="n">
        <v>-0.4867324103335245</v>
      </c>
      <c r="L7177" s="35">
        <f>IF(ISNUMBER(K7177),EXP(K7177),"")</f>
        <v/>
      </c>
      <c r="M7177" s="18" t="inlineStr">
        <is>
          <t>every value from 0.01 to 30 in steps of 0.01</t>
        </is>
      </c>
      <c r="N7177" s="18" t="inlineStr">
        <is>
          <t>contents|small|distance_to_river_km</t>
        </is>
      </c>
    </row>
    <row r="7178">
      <c r="B7178" s="18" t="inlineStr">
        <is>
          <t>contents|small|distance_to_river_km|23.95</t>
        </is>
      </c>
      <c r="C7178" s="18" t="inlineStr">
        <is>
          <t>contents</t>
        </is>
      </c>
      <c r="D7178" s="18" t="inlineStr">
        <is>
          <t>small</t>
        </is>
      </c>
      <c r="E7178" s="18" t="inlineStr">
        <is>
          <t>distance_to_river_km</t>
        </is>
      </c>
      <c r="F7178" s="18" t="inlineStr">
        <is>
          <t>spline value</t>
        </is>
      </c>
      <c r="G7178" s="18" t="n"/>
      <c r="H7178" s="33" t="n">
        <v>23.95</v>
      </c>
      <c r="I7178" s="33" t="n"/>
      <c r="J7178" s="33" t="n"/>
      <c r="K7178" s="34" t="n">
        <v>-0.4869752376152796</v>
      </c>
      <c r="L7178" s="35">
        <f>IF(ISNUMBER(K7178),EXP(K7178),"")</f>
        <v/>
      </c>
      <c r="M7178" s="18" t="inlineStr">
        <is>
          <t>every value from 0.01 to 30 in steps of 0.01</t>
        </is>
      </c>
      <c r="N7178" s="18" t="inlineStr">
        <is>
          <t>contents|small|distance_to_river_km</t>
        </is>
      </c>
    </row>
    <row r="7179">
      <c r="B7179" s="18" t="inlineStr">
        <is>
          <t>contents|small|distance_to_river_km|23.96</t>
        </is>
      </c>
      <c r="C7179" s="18" t="inlineStr">
        <is>
          <t>contents</t>
        </is>
      </c>
      <c r="D7179" s="18" t="inlineStr">
        <is>
          <t>small</t>
        </is>
      </c>
      <c r="E7179" s="18" t="inlineStr">
        <is>
          <t>distance_to_river_km</t>
        </is>
      </c>
      <c r="F7179" s="18" t="inlineStr">
        <is>
          <t>spline value</t>
        </is>
      </c>
      <c r="G7179" s="18" t="n"/>
      <c r="H7179" s="33" t="n">
        <v>23.96</v>
      </c>
      <c r="I7179" s="33" t="n"/>
      <c r="J7179" s="33" t="n"/>
      <c r="K7179" s="34" t="n">
        <v>-0.4872178832070821</v>
      </c>
      <c r="L7179" s="35">
        <f>IF(ISNUMBER(K7179),EXP(K7179),"")</f>
        <v/>
      </c>
      <c r="M7179" s="18" t="inlineStr">
        <is>
          <t>every value from 0.01 to 30 in steps of 0.01</t>
        </is>
      </c>
      <c r="N7179" s="18" t="inlineStr">
        <is>
          <t>contents|small|distance_to_river_km</t>
        </is>
      </c>
    </row>
    <row r="7180">
      <c r="B7180" s="18" t="inlineStr">
        <is>
          <t>contents|small|distance_to_river_km|23.97</t>
        </is>
      </c>
      <c r="C7180" s="18" t="inlineStr">
        <is>
          <t>contents</t>
        </is>
      </c>
      <c r="D7180" s="18" t="inlineStr">
        <is>
          <t>small</t>
        </is>
      </c>
      <c r="E7180" s="18" t="inlineStr">
        <is>
          <t>distance_to_river_km</t>
        </is>
      </c>
      <c r="F7180" s="18" t="inlineStr">
        <is>
          <t>spline value</t>
        </is>
      </c>
      <c r="G7180" s="18" t="n"/>
      <c r="H7180" s="33" t="n">
        <v>23.97</v>
      </c>
      <c r="I7180" s="33" t="n"/>
      <c r="J7180" s="33" t="n"/>
      <c r="K7180" s="34" t="n">
        <v>-0.4874603468341567</v>
      </c>
      <c r="L7180" s="35">
        <f>IF(ISNUMBER(K7180),EXP(K7180),"")</f>
        <v/>
      </c>
      <c r="M7180" s="18" t="inlineStr">
        <is>
          <t>every value from 0.01 to 30 in steps of 0.01</t>
        </is>
      </c>
      <c r="N7180" s="18" t="inlineStr">
        <is>
          <t>contents|small|distance_to_river_km</t>
        </is>
      </c>
    </row>
    <row r="7181">
      <c r="B7181" s="18" t="inlineStr">
        <is>
          <t>contents|small|distance_to_river_km|23.98</t>
        </is>
      </c>
      <c r="C7181" s="18" t="inlineStr">
        <is>
          <t>contents</t>
        </is>
      </c>
      <c r="D7181" s="18" t="inlineStr">
        <is>
          <t>small</t>
        </is>
      </c>
      <c r="E7181" s="18" t="inlineStr">
        <is>
          <t>distance_to_river_km</t>
        </is>
      </c>
      <c r="F7181" s="18" t="inlineStr">
        <is>
          <t>spline value</t>
        </is>
      </c>
      <c r="G7181" s="18" t="n"/>
      <c r="H7181" s="33" t="n">
        <v>23.98</v>
      </c>
      <c r="I7181" s="33" t="n"/>
      <c r="J7181" s="33" t="n"/>
      <c r="K7181" s="34" t="n">
        <v>-0.4877026282217282</v>
      </c>
      <c r="L7181" s="35">
        <f>IF(ISNUMBER(K7181),EXP(K7181),"")</f>
        <v/>
      </c>
      <c r="M7181" s="18" t="inlineStr">
        <is>
          <t>every value from 0.01 to 30 in steps of 0.01</t>
        </is>
      </c>
      <c r="N7181" s="18" t="inlineStr">
        <is>
          <t>contents|small|distance_to_river_km</t>
        </is>
      </c>
    </row>
    <row r="7182">
      <c r="B7182" s="18" t="inlineStr">
        <is>
          <t>contents|small|distance_to_river_km|23.99</t>
        </is>
      </c>
      <c r="C7182" s="18" t="inlineStr">
        <is>
          <t>contents</t>
        </is>
      </c>
      <c r="D7182" s="18" t="inlineStr">
        <is>
          <t>small</t>
        </is>
      </c>
      <c r="E7182" s="18" t="inlineStr">
        <is>
          <t>distance_to_river_km</t>
        </is>
      </c>
      <c r="F7182" s="18" t="inlineStr">
        <is>
          <t>spline value</t>
        </is>
      </c>
      <c r="G7182" s="18" t="n"/>
      <c r="H7182" s="33" t="n">
        <v>23.99</v>
      </c>
      <c r="I7182" s="33" t="n"/>
      <c r="J7182" s="33" t="n"/>
      <c r="K7182" s="34" t="n">
        <v>-0.4879447270950209</v>
      </c>
      <c r="L7182" s="35">
        <f>IF(ISNUMBER(K7182),EXP(K7182),"")</f>
        <v/>
      </c>
      <c r="M7182" s="18" t="inlineStr">
        <is>
          <t>every value from 0.01 to 30 in steps of 0.01</t>
        </is>
      </c>
      <c r="N7182" s="18" t="inlineStr">
        <is>
          <t>contents|small|distance_to_river_km</t>
        </is>
      </c>
    </row>
    <row r="7183">
      <c r="B7183" s="18" t="inlineStr">
        <is>
          <t>contents|small|distance_to_river_km|24.00</t>
        </is>
      </c>
      <c r="C7183" s="18" t="inlineStr">
        <is>
          <t>contents</t>
        </is>
      </c>
      <c r="D7183" s="18" t="inlineStr">
        <is>
          <t>small</t>
        </is>
      </c>
      <c r="E7183" s="18" t="inlineStr">
        <is>
          <t>distance_to_river_km</t>
        </is>
      </c>
      <c r="F7183" s="18" t="inlineStr">
        <is>
          <t>spline value</t>
        </is>
      </c>
      <c r="G7183" s="18" t="n"/>
      <c r="H7183" s="33" t="n">
        <v>24</v>
      </c>
      <c r="I7183" s="33" t="n"/>
      <c r="J7183" s="33" t="n"/>
      <c r="K7183" s="34" t="n">
        <v>-0.48818664317926</v>
      </c>
      <c r="L7183" s="35">
        <f>IF(ISNUMBER(K7183),EXP(K7183),"")</f>
        <v/>
      </c>
      <c r="M7183" s="18" t="inlineStr">
        <is>
          <t>every value from 0.01 to 30 in steps of 0.01</t>
        </is>
      </c>
      <c r="N7183" s="18" t="inlineStr">
        <is>
          <t>contents|small|distance_to_river_km</t>
        </is>
      </c>
    </row>
    <row r="7184">
      <c r="B7184" s="18" t="inlineStr">
        <is>
          <t>contents|small|distance_to_river_km|24.01</t>
        </is>
      </c>
      <c r="C7184" s="18" t="inlineStr">
        <is>
          <t>contents</t>
        </is>
      </c>
      <c r="D7184" s="18" t="inlineStr">
        <is>
          <t>small</t>
        </is>
      </c>
      <c r="E7184" s="18" t="inlineStr">
        <is>
          <t>distance_to_river_km</t>
        </is>
      </c>
      <c r="F7184" s="18" t="inlineStr">
        <is>
          <t>spline value</t>
        </is>
      </c>
      <c r="G7184" s="18" t="n"/>
      <c r="H7184" s="33" t="n">
        <v>24.01</v>
      </c>
      <c r="I7184" s="33" t="n"/>
      <c r="J7184" s="33" t="n"/>
      <c r="K7184" s="34" t="n">
        <v>-0.4884283761996703</v>
      </c>
      <c r="L7184" s="35">
        <f>IF(ISNUMBER(K7184),EXP(K7184),"")</f>
        <v/>
      </c>
      <c r="M7184" s="18" t="inlineStr">
        <is>
          <t>every value from 0.01 to 30 in steps of 0.01</t>
        </is>
      </c>
      <c r="N7184" s="18" t="inlineStr">
        <is>
          <t>contents|small|distance_to_river_km</t>
        </is>
      </c>
    </row>
    <row r="7185">
      <c r="B7185" s="18" t="inlineStr">
        <is>
          <t>contents|small|distance_to_river_km|24.02</t>
        </is>
      </c>
      <c r="C7185" s="18" t="inlineStr">
        <is>
          <t>contents</t>
        </is>
      </c>
      <c r="D7185" s="18" t="inlineStr">
        <is>
          <t>small</t>
        </is>
      </c>
      <c r="E7185" s="18" t="inlineStr">
        <is>
          <t>distance_to_river_km</t>
        </is>
      </c>
      <c r="F7185" s="18" t="inlineStr">
        <is>
          <t>spline value</t>
        </is>
      </c>
      <c r="G7185" s="18" t="n"/>
      <c r="H7185" s="33" t="n">
        <v>24.02</v>
      </c>
      <c r="I7185" s="33" t="n"/>
      <c r="J7185" s="33" t="n"/>
      <c r="K7185" s="34" t="n">
        <v>-0.4886699258814758</v>
      </c>
      <c r="L7185" s="35">
        <f>IF(ISNUMBER(K7185),EXP(K7185),"")</f>
        <v/>
      </c>
      <c r="M7185" s="18" t="inlineStr">
        <is>
          <t>every value from 0.01 to 30 in steps of 0.01</t>
        </is>
      </c>
      <c r="N7185" s="18" t="inlineStr">
        <is>
          <t>contents|small|distance_to_river_km</t>
        </is>
      </c>
    </row>
    <row r="7186">
      <c r="B7186" s="18" t="inlineStr">
        <is>
          <t>contents|small|distance_to_river_km|24.03</t>
        </is>
      </c>
      <c r="C7186" s="18" t="inlineStr">
        <is>
          <t>contents</t>
        </is>
      </c>
      <c r="D7186" s="18" t="inlineStr">
        <is>
          <t>small</t>
        </is>
      </c>
      <c r="E7186" s="18" t="inlineStr">
        <is>
          <t>distance_to_river_km</t>
        </is>
      </c>
      <c r="F7186" s="18" t="inlineStr">
        <is>
          <t>spline value</t>
        </is>
      </c>
      <c r="G7186" s="18" t="n"/>
      <c r="H7186" s="33" t="n">
        <v>24.03</v>
      </c>
      <c r="I7186" s="33" t="n"/>
      <c r="J7186" s="33" t="n"/>
      <c r="K7186" s="34" t="n">
        <v>-0.4889112919499022</v>
      </c>
      <c r="L7186" s="35">
        <f>IF(ISNUMBER(K7186),EXP(K7186),"")</f>
        <v/>
      </c>
      <c r="M7186" s="18" t="inlineStr">
        <is>
          <t>every value from 0.01 to 30 in steps of 0.01</t>
        </is>
      </c>
      <c r="N7186" s="18" t="inlineStr">
        <is>
          <t>contents|small|distance_to_river_km</t>
        </is>
      </c>
    </row>
    <row r="7187">
      <c r="B7187" s="18" t="inlineStr">
        <is>
          <t>contents|small|distance_to_river_km|24.04</t>
        </is>
      </c>
      <c r="C7187" s="18" t="inlineStr">
        <is>
          <t>contents</t>
        </is>
      </c>
      <c r="D7187" s="18" t="inlineStr">
        <is>
          <t>small</t>
        </is>
      </c>
      <c r="E7187" s="18" t="inlineStr">
        <is>
          <t>distance_to_river_km</t>
        </is>
      </c>
      <c r="F7187" s="18" t="inlineStr">
        <is>
          <t>spline value</t>
        </is>
      </c>
      <c r="G7187" s="18" t="n"/>
      <c r="H7187" s="33" t="n">
        <v>24.04</v>
      </c>
      <c r="I7187" s="33" t="n"/>
      <c r="J7187" s="33" t="n"/>
      <c r="K7187" s="34" t="n">
        <v>-0.4891524741301735</v>
      </c>
      <c r="L7187" s="35">
        <f>IF(ISNUMBER(K7187),EXP(K7187),"")</f>
        <v/>
      </c>
      <c r="M7187" s="18" t="inlineStr">
        <is>
          <t>every value from 0.01 to 30 in steps of 0.01</t>
        </is>
      </c>
      <c r="N7187" s="18" t="inlineStr">
        <is>
          <t>contents|small|distance_to_river_km</t>
        </is>
      </c>
    </row>
    <row r="7188">
      <c r="B7188" s="18" t="inlineStr">
        <is>
          <t>contents|small|distance_to_river_km|24.05</t>
        </is>
      </c>
      <c r="C7188" s="18" t="inlineStr">
        <is>
          <t>contents</t>
        </is>
      </c>
      <c r="D7188" s="18" t="inlineStr">
        <is>
          <t>small</t>
        </is>
      </c>
      <c r="E7188" s="18" t="inlineStr">
        <is>
          <t>distance_to_river_km</t>
        </is>
      </c>
      <c r="F7188" s="18" t="inlineStr">
        <is>
          <t>spline value</t>
        </is>
      </c>
      <c r="G7188" s="18" t="n"/>
      <c r="H7188" s="33" t="n">
        <v>24.05</v>
      </c>
      <c r="I7188" s="33" t="n"/>
      <c r="J7188" s="33" t="n"/>
      <c r="K7188" s="34" t="n">
        <v>-0.4893934721475148</v>
      </c>
      <c r="L7188" s="35">
        <f>IF(ISNUMBER(K7188),EXP(K7188),"")</f>
        <v/>
      </c>
      <c r="M7188" s="18" t="inlineStr">
        <is>
          <t>every value from 0.01 to 30 in steps of 0.01</t>
        </is>
      </c>
      <c r="N7188" s="18" t="inlineStr">
        <is>
          <t>contents|small|distance_to_river_km</t>
        </is>
      </c>
    </row>
    <row r="7189">
      <c r="B7189" s="18" t="inlineStr">
        <is>
          <t>contents|small|distance_to_river_km|24.06</t>
        </is>
      </c>
      <c r="C7189" s="18" t="inlineStr">
        <is>
          <t>contents</t>
        </is>
      </c>
      <c r="D7189" s="18" t="inlineStr">
        <is>
          <t>small</t>
        </is>
      </c>
      <c r="E7189" s="18" t="inlineStr">
        <is>
          <t>distance_to_river_km</t>
        </is>
      </c>
      <c r="F7189" s="18" t="inlineStr">
        <is>
          <t>spline value</t>
        </is>
      </c>
      <c r="G7189" s="18" t="n"/>
      <c r="H7189" s="33" t="n">
        <v>24.06</v>
      </c>
      <c r="I7189" s="33" t="n"/>
      <c r="J7189" s="33" t="n"/>
      <c r="K7189" s="34" t="n">
        <v>-0.4896342857271506</v>
      </c>
      <c r="L7189" s="35">
        <f>IF(ISNUMBER(K7189),EXP(K7189),"")</f>
        <v/>
      </c>
      <c r="M7189" s="18" t="inlineStr">
        <is>
          <t>every value from 0.01 to 30 in steps of 0.01</t>
        </is>
      </c>
      <c r="N7189" s="18" t="inlineStr">
        <is>
          <t>contents|small|distance_to_river_km</t>
        </is>
      </c>
    </row>
    <row r="7190">
      <c r="B7190" s="18" t="inlineStr">
        <is>
          <t>contents|small|distance_to_river_km|24.07</t>
        </is>
      </c>
      <c r="C7190" s="18" t="inlineStr">
        <is>
          <t>contents</t>
        </is>
      </c>
      <c r="D7190" s="18" t="inlineStr">
        <is>
          <t>small</t>
        </is>
      </c>
      <c r="E7190" s="18" t="inlineStr">
        <is>
          <t>distance_to_river_km</t>
        </is>
      </c>
      <c r="F7190" s="18" t="inlineStr">
        <is>
          <t>spline value</t>
        </is>
      </c>
      <c r="G7190" s="18" t="n"/>
      <c r="H7190" s="33" t="n">
        <v>24.07</v>
      </c>
      <c r="I7190" s="33" t="n"/>
      <c r="J7190" s="33" t="n"/>
      <c r="K7190" s="34" t="n">
        <v>-0.4898749145943059</v>
      </c>
      <c r="L7190" s="35">
        <f>IF(ISNUMBER(K7190),EXP(K7190),"")</f>
        <v/>
      </c>
      <c r="M7190" s="18" t="inlineStr">
        <is>
          <t>every value from 0.01 to 30 in steps of 0.01</t>
        </is>
      </c>
      <c r="N7190" s="18" t="inlineStr">
        <is>
          <t>contents|small|distance_to_river_km</t>
        </is>
      </c>
    </row>
    <row r="7191">
      <c r="B7191" s="18" t="inlineStr">
        <is>
          <t>contents|small|distance_to_river_km|24.08</t>
        </is>
      </c>
      <c r="C7191" s="18" t="inlineStr">
        <is>
          <t>contents</t>
        </is>
      </c>
      <c r="D7191" s="18" t="inlineStr">
        <is>
          <t>small</t>
        </is>
      </c>
      <c r="E7191" s="18" t="inlineStr">
        <is>
          <t>distance_to_river_km</t>
        </is>
      </c>
      <c r="F7191" s="18" t="inlineStr">
        <is>
          <t>spline value</t>
        </is>
      </c>
      <c r="G7191" s="18" t="n"/>
      <c r="H7191" s="33" t="n">
        <v>24.08</v>
      </c>
      <c r="I7191" s="33" t="n"/>
      <c r="J7191" s="33" t="n"/>
      <c r="K7191" s="34" t="n">
        <v>-0.4901153584742052</v>
      </c>
      <c r="L7191" s="35">
        <f>IF(ISNUMBER(K7191),EXP(K7191),"")</f>
        <v/>
      </c>
      <c r="M7191" s="18" t="inlineStr">
        <is>
          <t>every value from 0.01 to 30 in steps of 0.01</t>
        </is>
      </c>
      <c r="N7191" s="18" t="inlineStr">
        <is>
          <t>contents|small|distance_to_river_km</t>
        </is>
      </c>
    </row>
    <row r="7192">
      <c r="B7192" s="18" t="inlineStr">
        <is>
          <t>contents|small|distance_to_river_km|24.09</t>
        </is>
      </c>
      <c r="C7192" s="18" t="inlineStr">
        <is>
          <t>contents</t>
        </is>
      </c>
      <c r="D7192" s="18" t="inlineStr">
        <is>
          <t>small</t>
        </is>
      </c>
      <c r="E7192" s="18" t="inlineStr">
        <is>
          <t>distance_to_river_km</t>
        </is>
      </c>
      <c r="F7192" s="18" t="inlineStr">
        <is>
          <t>spline value</t>
        </is>
      </c>
      <c r="G7192" s="18" t="n"/>
      <c r="H7192" s="33" t="n">
        <v>24.09</v>
      </c>
      <c r="I7192" s="33" t="n"/>
      <c r="J7192" s="33" t="n"/>
      <c r="K7192" s="34" t="n">
        <v>-0.4903556170920735</v>
      </c>
      <c r="L7192" s="35">
        <f>IF(ISNUMBER(K7192),EXP(K7192),"")</f>
        <v/>
      </c>
      <c r="M7192" s="18" t="inlineStr">
        <is>
          <t>every value from 0.01 to 30 in steps of 0.01</t>
        </is>
      </c>
      <c r="N7192" s="18" t="inlineStr">
        <is>
          <t>contents|small|distance_to_river_km</t>
        </is>
      </c>
    </row>
    <row r="7193">
      <c r="B7193" s="18" t="inlineStr">
        <is>
          <t>contents|small|distance_to_river_km|24.10</t>
        </is>
      </c>
      <c r="C7193" s="18" t="inlineStr">
        <is>
          <t>contents</t>
        </is>
      </c>
      <c r="D7193" s="18" t="inlineStr">
        <is>
          <t>small</t>
        </is>
      </c>
      <c r="E7193" s="18" t="inlineStr">
        <is>
          <t>distance_to_river_km</t>
        </is>
      </c>
      <c r="F7193" s="18" t="inlineStr">
        <is>
          <t>spline value</t>
        </is>
      </c>
      <c r="G7193" s="18" t="n"/>
      <c r="H7193" s="33" t="n">
        <v>24.1</v>
      </c>
      <c r="I7193" s="33" t="n"/>
      <c r="J7193" s="33" t="n"/>
      <c r="K7193" s="34" t="n">
        <v>-0.4905956901731351</v>
      </c>
      <c r="L7193" s="35">
        <f>IF(ISNUMBER(K7193),EXP(K7193),"")</f>
        <v/>
      </c>
      <c r="M7193" s="18" t="inlineStr">
        <is>
          <t>every value from 0.01 to 30 in steps of 0.01</t>
        </is>
      </c>
      <c r="N7193" s="18" t="inlineStr">
        <is>
          <t>contents|small|distance_to_river_km</t>
        </is>
      </c>
    </row>
    <row r="7194">
      <c r="B7194" s="18" t="inlineStr">
        <is>
          <t>contents|small|distance_to_river_km|24.11</t>
        </is>
      </c>
      <c r="C7194" s="18" t="inlineStr">
        <is>
          <t>contents</t>
        </is>
      </c>
      <c r="D7194" s="18" t="inlineStr">
        <is>
          <t>small</t>
        </is>
      </c>
      <c r="E7194" s="18" t="inlineStr">
        <is>
          <t>distance_to_river_km</t>
        </is>
      </c>
      <c r="F7194" s="18" t="inlineStr">
        <is>
          <t>spline value</t>
        </is>
      </c>
      <c r="G7194" s="18" t="n"/>
      <c r="H7194" s="33" t="n">
        <v>24.11</v>
      </c>
      <c r="I7194" s="33" t="n"/>
      <c r="J7194" s="33" t="n"/>
      <c r="K7194" s="34" t="n">
        <v>-0.4908355774426152</v>
      </c>
      <c r="L7194" s="35">
        <f>IF(ISNUMBER(K7194),EXP(K7194),"")</f>
        <v/>
      </c>
      <c r="M7194" s="18" t="inlineStr">
        <is>
          <t>every value from 0.01 to 30 in steps of 0.01</t>
        </is>
      </c>
      <c r="N7194" s="18" t="inlineStr">
        <is>
          <t>contents|small|distance_to_river_km</t>
        </is>
      </c>
    </row>
    <row r="7195">
      <c r="B7195" s="18" t="inlineStr">
        <is>
          <t>contents|small|distance_to_river_km|24.12</t>
        </is>
      </c>
      <c r="C7195" s="18" t="inlineStr">
        <is>
          <t>contents</t>
        </is>
      </c>
      <c r="D7195" s="18" t="inlineStr">
        <is>
          <t>small</t>
        </is>
      </c>
      <c r="E7195" s="18" t="inlineStr">
        <is>
          <t>distance_to_river_km</t>
        </is>
      </c>
      <c r="F7195" s="18" t="inlineStr">
        <is>
          <t>spline value</t>
        </is>
      </c>
      <c r="G7195" s="18" t="n"/>
      <c r="H7195" s="33" t="n">
        <v>24.12</v>
      </c>
      <c r="I7195" s="33" t="n"/>
      <c r="J7195" s="33" t="n"/>
      <c r="K7195" s="34" t="n">
        <v>-0.4910752786257382</v>
      </c>
      <c r="L7195" s="35">
        <f>IF(ISNUMBER(K7195),EXP(K7195),"")</f>
        <v/>
      </c>
      <c r="M7195" s="18" t="inlineStr">
        <is>
          <t>every value from 0.01 to 30 in steps of 0.01</t>
        </is>
      </c>
      <c r="N7195" s="18" t="inlineStr">
        <is>
          <t>contents|small|distance_to_river_km</t>
        </is>
      </c>
    </row>
    <row r="7196">
      <c r="B7196" s="18" t="inlineStr">
        <is>
          <t>contents|small|distance_to_river_km|24.13</t>
        </is>
      </c>
      <c r="C7196" s="18" t="inlineStr">
        <is>
          <t>contents</t>
        </is>
      </c>
      <c r="D7196" s="18" t="inlineStr">
        <is>
          <t>small</t>
        </is>
      </c>
      <c r="E7196" s="18" t="inlineStr">
        <is>
          <t>distance_to_river_km</t>
        </is>
      </c>
      <c r="F7196" s="18" t="inlineStr">
        <is>
          <t>spline value</t>
        </is>
      </c>
      <c r="G7196" s="18" t="n"/>
      <c r="H7196" s="33" t="n">
        <v>24.13</v>
      </c>
      <c r="I7196" s="33" t="n"/>
      <c r="J7196" s="33" t="n"/>
      <c r="K7196" s="34" t="n">
        <v>-0.491314793447729</v>
      </c>
      <c r="L7196" s="35">
        <f>IF(ISNUMBER(K7196),EXP(K7196),"")</f>
        <v/>
      </c>
      <c r="M7196" s="18" t="inlineStr">
        <is>
          <t>every value from 0.01 to 30 in steps of 0.01</t>
        </is>
      </c>
      <c r="N7196" s="18" t="inlineStr">
        <is>
          <t>contents|small|distance_to_river_km</t>
        </is>
      </c>
    </row>
    <row r="7197">
      <c r="B7197" s="18" t="inlineStr">
        <is>
          <t>contents|small|distance_to_river_km|24.14</t>
        </is>
      </c>
      <c r="C7197" s="18" t="inlineStr">
        <is>
          <t>contents</t>
        </is>
      </c>
      <c r="D7197" s="18" t="inlineStr">
        <is>
          <t>small</t>
        </is>
      </c>
      <c r="E7197" s="18" t="inlineStr">
        <is>
          <t>distance_to_river_km</t>
        </is>
      </c>
      <c r="F7197" s="18" t="inlineStr">
        <is>
          <t>spline value</t>
        </is>
      </c>
      <c r="G7197" s="18" t="n"/>
      <c r="H7197" s="33" t="n">
        <v>24.14</v>
      </c>
      <c r="I7197" s="33" t="n"/>
      <c r="J7197" s="33" t="n"/>
      <c r="K7197" s="34" t="n">
        <v>-0.4915541216338123</v>
      </c>
      <c r="L7197" s="35">
        <f>IF(ISNUMBER(K7197),EXP(K7197),"")</f>
        <v/>
      </c>
      <c r="M7197" s="18" t="inlineStr">
        <is>
          <t>every value from 0.01 to 30 in steps of 0.01</t>
        </is>
      </c>
      <c r="N7197" s="18" t="inlineStr">
        <is>
          <t>contents|small|distance_to_river_km</t>
        </is>
      </c>
    </row>
    <row r="7198">
      <c r="B7198" s="18" t="inlineStr">
        <is>
          <t>contents|small|distance_to_river_km|24.15</t>
        </is>
      </c>
      <c r="C7198" s="18" t="inlineStr">
        <is>
          <t>contents</t>
        </is>
      </c>
      <c r="D7198" s="18" t="inlineStr">
        <is>
          <t>small</t>
        </is>
      </c>
      <c r="E7198" s="18" t="inlineStr">
        <is>
          <t>distance_to_river_km</t>
        </is>
      </c>
      <c r="F7198" s="18" t="inlineStr">
        <is>
          <t>spline value</t>
        </is>
      </c>
      <c r="G7198" s="18" t="n"/>
      <c r="H7198" s="33" t="n">
        <v>24.15</v>
      </c>
      <c r="I7198" s="33" t="n"/>
      <c r="J7198" s="33" t="n"/>
      <c r="K7198" s="34" t="n">
        <v>-0.4917932629092128</v>
      </c>
      <c r="L7198" s="35">
        <f>IF(ISNUMBER(K7198),EXP(K7198),"")</f>
        <v/>
      </c>
      <c r="M7198" s="18" t="inlineStr">
        <is>
          <t>every value from 0.01 to 30 in steps of 0.01</t>
        </is>
      </c>
      <c r="N7198" s="18" t="inlineStr">
        <is>
          <t>contents|small|distance_to_river_km</t>
        </is>
      </c>
    </row>
    <row r="7199">
      <c r="B7199" s="18" t="inlineStr">
        <is>
          <t>contents|small|distance_to_river_km|24.16</t>
        </is>
      </c>
      <c r="C7199" s="18" t="inlineStr">
        <is>
          <t>contents</t>
        </is>
      </c>
      <c r="D7199" s="18" t="inlineStr">
        <is>
          <t>small</t>
        </is>
      </c>
      <c r="E7199" s="18" t="inlineStr">
        <is>
          <t>distance_to_river_km</t>
        </is>
      </c>
      <c r="F7199" s="18" t="inlineStr">
        <is>
          <t>spline value</t>
        </is>
      </c>
      <c r="G7199" s="18" t="n"/>
      <c r="H7199" s="33" t="n">
        <v>24.16</v>
      </c>
      <c r="I7199" s="33" t="n"/>
      <c r="J7199" s="33" t="n"/>
      <c r="K7199" s="34" t="n">
        <v>-0.4920322169991553</v>
      </c>
      <c r="L7199" s="35">
        <f>IF(ISNUMBER(K7199),EXP(K7199),"")</f>
        <v/>
      </c>
      <c r="M7199" s="18" t="inlineStr">
        <is>
          <t>every value from 0.01 to 30 in steps of 0.01</t>
        </is>
      </c>
      <c r="N7199" s="18" t="inlineStr">
        <is>
          <t>contents|small|distance_to_river_km</t>
        </is>
      </c>
    </row>
    <row r="7200">
      <c r="B7200" s="18" t="inlineStr">
        <is>
          <t>contents|small|distance_to_river_km|24.17</t>
        </is>
      </c>
      <c r="C7200" s="18" t="inlineStr">
        <is>
          <t>contents</t>
        </is>
      </c>
      <c r="D7200" s="18" t="inlineStr">
        <is>
          <t>small</t>
        </is>
      </c>
      <c r="E7200" s="18" t="inlineStr">
        <is>
          <t>distance_to_river_km</t>
        </is>
      </c>
      <c r="F7200" s="18" t="inlineStr">
        <is>
          <t>spline value</t>
        </is>
      </c>
      <c r="G7200" s="18" t="n"/>
      <c r="H7200" s="33" t="n">
        <v>24.17</v>
      </c>
      <c r="I7200" s="33" t="n"/>
      <c r="J7200" s="33" t="n"/>
      <c r="K7200" s="34" t="n">
        <v>-0.4922709836288645</v>
      </c>
      <c r="L7200" s="35">
        <f>IF(ISNUMBER(K7200),EXP(K7200),"")</f>
        <v/>
      </c>
      <c r="M7200" s="18" t="inlineStr">
        <is>
          <t>every value from 0.01 to 30 in steps of 0.01</t>
        </is>
      </c>
      <c r="N7200" s="18" t="inlineStr">
        <is>
          <t>contents|small|distance_to_river_km</t>
        </is>
      </c>
    </row>
    <row r="7201">
      <c r="B7201" s="18" t="inlineStr">
        <is>
          <t>contents|small|distance_to_river_km|24.18</t>
        </is>
      </c>
      <c r="C7201" s="18" t="inlineStr">
        <is>
          <t>contents</t>
        </is>
      </c>
      <c r="D7201" s="18" t="inlineStr">
        <is>
          <t>small</t>
        </is>
      </c>
      <c r="E7201" s="18" t="inlineStr">
        <is>
          <t>distance_to_river_km</t>
        </is>
      </c>
      <c r="F7201" s="18" t="inlineStr">
        <is>
          <t>spline value</t>
        </is>
      </c>
      <c r="G7201" s="18" t="n"/>
      <c r="H7201" s="33" t="n">
        <v>24.18</v>
      </c>
      <c r="I7201" s="33" t="n"/>
      <c r="J7201" s="33" t="n"/>
      <c r="K7201" s="34" t="n">
        <v>-0.4925095625235649</v>
      </c>
      <c r="L7201" s="35">
        <f>IF(ISNUMBER(K7201),EXP(K7201),"")</f>
        <v/>
      </c>
      <c r="M7201" s="18" t="inlineStr">
        <is>
          <t>every value from 0.01 to 30 in steps of 0.01</t>
        </is>
      </c>
      <c r="N7201" s="18" t="inlineStr">
        <is>
          <t>contents|small|distance_to_river_km</t>
        </is>
      </c>
    </row>
    <row r="7202">
      <c r="B7202" s="18" t="inlineStr">
        <is>
          <t>contents|small|distance_to_river_km|24.19</t>
        </is>
      </c>
      <c r="C7202" s="18" t="inlineStr">
        <is>
          <t>contents</t>
        </is>
      </c>
      <c r="D7202" s="18" t="inlineStr">
        <is>
          <t>small</t>
        </is>
      </c>
      <c r="E7202" s="18" t="inlineStr">
        <is>
          <t>distance_to_river_km</t>
        </is>
      </c>
      <c r="F7202" s="18" t="inlineStr">
        <is>
          <t>spline value</t>
        </is>
      </c>
      <c r="G7202" s="18" t="n"/>
      <c r="H7202" s="33" t="n">
        <v>24.19</v>
      </c>
      <c r="I7202" s="33" t="n"/>
      <c r="J7202" s="33" t="n"/>
      <c r="K7202" s="34" t="n">
        <v>-0.4927479534084816</v>
      </c>
      <c r="L7202" s="35">
        <f>IF(ISNUMBER(K7202),EXP(K7202),"")</f>
        <v/>
      </c>
      <c r="M7202" s="18" t="inlineStr">
        <is>
          <t>every value from 0.01 to 30 in steps of 0.01</t>
        </is>
      </c>
      <c r="N7202" s="18" t="inlineStr">
        <is>
          <t>contents|small|distance_to_river_km</t>
        </is>
      </c>
    </row>
    <row r="7203">
      <c r="B7203" s="18" t="inlineStr">
        <is>
          <t>contents|small|distance_to_river_km|24.20</t>
        </is>
      </c>
      <c r="C7203" s="18" t="inlineStr">
        <is>
          <t>contents</t>
        </is>
      </c>
      <c r="D7203" s="18" t="inlineStr">
        <is>
          <t>small</t>
        </is>
      </c>
      <c r="E7203" s="18" t="inlineStr">
        <is>
          <t>distance_to_river_km</t>
        </is>
      </c>
      <c r="F7203" s="18" t="inlineStr">
        <is>
          <t>spline value</t>
        </is>
      </c>
      <c r="G7203" s="18" t="n"/>
      <c r="H7203" s="33" t="n">
        <v>24.2</v>
      </c>
      <c r="I7203" s="33" t="n"/>
      <c r="J7203" s="33" t="n"/>
      <c r="K7203" s="34" t="n">
        <v>-0.4929861560088392</v>
      </c>
      <c r="L7203" s="35">
        <f>IF(ISNUMBER(K7203),EXP(K7203),"")</f>
        <v/>
      </c>
      <c r="M7203" s="18" t="inlineStr">
        <is>
          <t>every value from 0.01 to 30 in steps of 0.01</t>
        </is>
      </c>
      <c r="N7203" s="18" t="inlineStr">
        <is>
          <t>contents|small|distance_to_river_km</t>
        </is>
      </c>
    </row>
    <row r="7204">
      <c r="B7204" s="18" t="inlineStr">
        <is>
          <t>contents|small|distance_to_river_km|24.21</t>
        </is>
      </c>
      <c r="C7204" s="18" t="inlineStr">
        <is>
          <t>contents</t>
        </is>
      </c>
      <c r="D7204" s="18" t="inlineStr">
        <is>
          <t>small</t>
        </is>
      </c>
      <c r="E7204" s="18" t="inlineStr">
        <is>
          <t>distance_to_river_km</t>
        </is>
      </c>
      <c r="F7204" s="18" t="inlineStr">
        <is>
          <t>spline value</t>
        </is>
      </c>
      <c r="G7204" s="18" t="n"/>
      <c r="H7204" s="33" t="n">
        <v>24.21</v>
      </c>
      <c r="I7204" s="33" t="n"/>
      <c r="J7204" s="33" t="n"/>
      <c r="K7204" s="34" t="n">
        <v>-0.4932241700498624</v>
      </c>
      <c r="L7204" s="35">
        <f>IF(ISNUMBER(K7204),EXP(K7204),"")</f>
        <v/>
      </c>
      <c r="M7204" s="18" t="inlineStr">
        <is>
          <t>every value from 0.01 to 30 in steps of 0.01</t>
        </is>
      </c>
      <c r="N7204" s="18" t="inlineStr">
        <is>
          <t>contents|small|distance_to_river_km</t>
        </is>
      </c>
    </row>
    <row r="7205">
      <c r="B7205" s="18" t="inlineStr">
        <is>
          <t>contents|small|distance_to_river_km|24.22</t>
        </is>
      </c>
      <c r="C7205" s="18" t="inlineStr">
        <is>
          <t>contents</t>
        </is>
      </c>
      <c r="D7205" s="18" t="inlineStr">
        <is>
          <t>small</t>
        </is>
      </c>
      <c r="E7205" s="18" t="inlineStr">
        <is>
          <t>distance_to_river_km</t>
        </is>
      </c>
      <c r="F7205" s="18" t="inlineStr">
        <is>
          <t>spline value</t>
        </is>
      </c>
      <c r="G7205" s="18" t="n"/>
      <c r="H7205" s="33" t="n">
        <v>24.22</v>
      </c>
      <c r="I7205" s="33" t="n"/>
      <c r="J7205" s="33" t="n"/>
      <c r="K7205" s="34" t="n">
        <v>-0.4934619952567759</v>
      </c>
      <c r="L7205" s="35">
        <f>IF(ISNUMBER(K7205),EXP(K7205),"")</f>
        <v/>
      </c>
      <c r="M7205" s="18" t="inlineStr">
        <is>
          <t>every value from 0.01 to 30 in steps of 0.01</t>
        </is>
      </c>
      <c r="N7205" s="18" t="inlineStr">
        <is>
          <t>contents|small|distance_to_river_km</t>
        </is>
      </c>
    </row>
    <row r="7206">
      <c r="B7206" s="18" t="inlineStr">
        <is>
          <t>contents|small|distance_to_river_km|24.23</t>
        </is>
      </c>
      <c r="C7206" s="18" t="inlineStr">
        <is>
          <t>contents</t>
        </is>
      </c>
      <c r="D7206" s="18" t="inlineStr">
        <is>
          <t>small</t>
        </is>
      </c>
      <c r="E7206" s="18" t="inlineStr">
        <is>
          <t>distance_to_river_km</t>
        </is>
      </c>
      <c r="F7206" s="18" t="inlineStr">
        <is>
          <t>spline value</t>
        </is>
      </c>
      <c r="G7206" s="18" t="n"/>
      <c r="H7206" s="33" t="n">
        <v>24.23</v>
      </c>
      <c r="I7206" s="33" t="n"/>
      <c r="J7206" s="33" t="n"/>
      <c r="K7206" s="34" t="n">
        <v>-0.4936996313548044</v>
      </c>
      <c r="L7206" s="35">
        <f>IF(ISNUMBER(K7206),EXP(K7206),"")</f>
        <v/>
      </c>
      <c r="M7206" s="18" t="inlineStr">
        <is>
          <t>every value from 0.01 to 30 in steps of 0.01</t>
        </is>
      </c>
      <c r="N7206" s="18" t="inlineStr">
        <is>
          <t>contents|small|distance_to_river_km</t>
        </is>
      </c>
    </row>
    <row r="7207">
      <c r="B7207" s="18" t="inlineStr">
        <is>
          <t>contents|small|distance_to_river_km|24.24</t>
        </is>
      </c>
      <c r="C7207" s="18" t="inlineStr">
        <is>
          <t>contents</t>
        </is>
      </c>
      <c r="D7207" s="18" t="inlineStr">
        <is>
          <t>small</t>
        </is>
      </c>
      <c r="E7207" s="18" t="inlineStr">
        <is>
          <t>distance_to_river_km</t>
        </is>
      </c>
      <c r="F7207" s="18" t="inlineStr">
        <is>
          <t>spline value</t>
        </is>
      </c>
      <c r="G7207" s="18" t="n"/>
      <c r="H7207" s="33" t="n">
        <v>24.24</v>
      </c>
      <c r="I7207" s="33" t="n"/>
      <c r="J7207" s="33" t="n"/>
      <c r="K7207" s="34" t="n">
        <v>-0.4939370780691727</v>
      </c>
      <c r="L7207" s="35">
        <f>IF(ISNUMBER(K7207),EXP(K7207),"")</f>
        <v/>
      </c>
      <c r="M7207" s="18" t="inlineStr">
        <is>
          <t>every value from 0.01 to 30 in steps of 0.01</t>
        </is>
      </c>
      <c r="N7207" s="18" t="inlineStr">
        <is>
          <t>contents|small|distance_to_river_km</t>
        </is>
      </c>
    </row>
    <row r="7208">
      <c r="B7208" s="18" t="inlineStr">
        <is>
          <t>contents|small|distance_to_river_km|24.25</t>
        </is>
      </c>
      <c r="C7208" s="18" t="inlineStr">
        <is>
          <t>contents</t>
        </is>
      </c>
      <c r="D7208" s="18" t="inlineStr">
        <is>
          <t>small</t>
        </is>
      </c>
      <c r="E7208" s="18" t="inlineStr">
        <is>
          <t>distance_to_river_km</t>
        </is>
      </c>
      <c r="F7208" s="18" t="inlineStr">
        <is>
          <t>spline value</t>
        </is>
      </c>
      <c r="G7208" s="18" t="n"/>
      <c r="H7208" s="33" t="n">
        <v>24.25</v>
      </c>
      <c r="I7208" s="33" t="n"/>
      <c r="J7208" s="33" t="n"/>
      <c r="K7208" s="34" t="n">
        <v>-0.4941743351251056</v>
      </c>
      <c r="L7208" s="35">
        <f>IF(ISNUMBER(K7208),EXP(K7208),"")</f>
        <v/>
      </c>
      <c r="M7208" s="18" t="inlineStr">
        <is>
          <t>every value from 0.01 to 30 in steps of 0.01</t>
        </is>
      </c>
      <c r="N7208" s="18" t="inlineStr">
        <is>
          <t>contents|small|distance_to_river_km</t>
        </is>
      </c>
    </row>
    <row r="7209">
      <c r="B7209" s="18" t="inlineStr">
        <is>
          <t>contents|small|distance_to_river_km|24.26</t>
        </is>
      </c>
      <c r="C7209" s="18" t="inlineStr">
        <is>
          <t>contents</t>
        </is>
      </c>
      <c r="D7209" s="18" t="inlineStr">
        <is>
          <t>small</t>
        </is>
      </c>
      <c r="E7209" s="18" t="inlineStr">
        <is>
          <t>distance_to_river_km</t>
        </is>
      </c>
      <c r="F7209" s="18" t="inlineStr">
        <is>
          <t>spline value</t>
        </is>
      </c>
      <c r="G7209" s="18" t="n"/>
      <c r="H7209" s="33" t="n">
        <v>24.26</v>
      </c>
      <c r="I7209" s="33" t="n"/>
      <c r="J7209" s="33" t="n"/>
      <c r="K7209" s="34" t="n">
        <v>-0.4944114022478279</v>
      </c>
      <c r="L7209" s="35">
        <f>IF(ISNUMBER(K7209),EXP(K7209),"")</f>
        <v/>
      </c>
      <c r="M7209" s="18" t="inlineStr">
        <is>
          <t>every value from 0.01 to 30 in steps of 0.01</t>
        </is>
      </c>
      <c r="N7209" s="18" t="inlineStr">
        <is>
          <t>contents|small|distance_to_river_km</t>
        </is>
      </c>
    </row>
    <row r="7210">
      <c r="B7210" s="18" t="inlineStr">
        <is>
          <t>contents|small|distance_to_river_km|24.27</t>
        </is>
      </c>
      <c r="C7210" s="18" t="inlineStr">
        <is>
          <t>contents</t>
        </is>
      </c>
      <c r="D7210" s="18" t="inlineStr">
        <is>
          <t>small</t>
        </is>
      </c>
      <c r="E7210" s="18" t="inlineStr">
        <is>
          <t>distance_to_river_km</t>
        </is>
      </c>
      <c r="F7210" s="18" t="inlineStr">
        <is>
          <t>spline value</t>
        </is>
      </c>
      <c r="G7210" s="18" t="n"/>
      <c r="H7210" s="33" t="n">
        <v>24.27</v>
      </c>
      <c r="I7210" s="33" t="n"/>
      <c r="J7210" s="33" t="n"/>
      <c r="K7210" s="34" t="n">
        <v>-0.494648279162564</v>
      </c>
      <c r="L7210" s="35">
        <f>IF(ISNUMBER(K7210),EXP(K7210),"")</f>
        <v/>
      </c>
      <c r="M7210" s="18" t="inlineStr">
        <is>
          <t>every value from 0.01 to 30 in steps of 0.01</t>
        </is>
      </c>
      <c r="N7210" s="18" t="inlineStr">
        <is>
          <t>contents|small|distance_to_river_km</t>
        </is>
      </c>
    </row>
    <row r="7211">
      <c r="B7211" s="18" t="inlineStr">
        <is>
          <t>contents|small|distance_to_river_km|24.28</t>
        </is>
      </c>
      <c r="C7211" s="18" t="inlineStr">
        <is>
          <t>contents</t>
        </is>
      </c>
      <c r="D7211" s="18" t="inlineStr">
        <is>
          <t>small</t>
        </is>
      </c>
      <c r="E7211" s="18" t="inlineStr">
        <is>
          <t>distance_to_river_km</t>
        </is>
      </c>
      <c r="F7211" s="18" t="inlineStr">
        <is>
          <t>spline value</t>
        </is>
      </c>
      <c r="G7211" s="18" t="n"/>
      <c r="H7211" s="33" t="n">
        <v>24.28</v>
      </c>
      <c r="I7211" s="33" t="n"/>
      <c r="J7211" s="33" t="n"/>
      <c r="K7211" s="34" t="n">
        <v>-0.4948849655945389</v>
      </c>
      <c r="L7211" s="35">
        <f>IF(ISNUMBER(K7211),EXP(K7211),"")</f>
        <v/>
      </c>
      <c r="M7211" s="18" t="inlineStr">
        <is>
          <t>every value from 0.01 to 30 in steps of 0.01</t>
        </is>
      </c>
      <c r="N7211" s="18" t="inlineStr">
        <is>
          <t>contents|small|distance_to_river_km</t>
        </is>
      </c>
    </row>
    <row r="7212">
      <c r="B7212" s="18" t="inlineStr">
        <is>
          <t>contents|small|distance_to_river_km|24.29</t>
        </is>
      </c>
      <c r="C7212" s="18" t="inlineStr">
        <is>
          <t>contents</t>
        </is>
      </c>
      <c r="D7212" s="18" t="inlineStr">
        <is>
          <t>small</t>
        </is>
      </c>
      <c r="E7212" s="18" t="inlineStr">
        <is>
          <t>distance_to_river_km</t>
        </is>
      </c>
      <c r="F7212" s="18" t="inlineStr">
        <is>
          <t>spline value</t>
        </is>
      </c>
      <c r="G7212" s="18" t="n"/>
      <c r="H7212" s="33" t="n">
        <v>24.29</v>
      </c>
      <c r="I7212" s="33" t="n"/>
      <c r="J7212" s="33" t="n"/>
      <c r="K7212" s="34" t="n">
        <v>-0.4951214612689772</v>
      </c>
      <c r="L7212" s="35">
        <f>IF(ISNUMBER(K7212),EXP(K7212),"")</f>
        <v/>
      </c>
      <c r="M7212" s="18" t="inlineStr">
        <is>
          <t>every value from 0.01 to 30 in steps of 0.01</t>
        </is>
      </c>
      <c r="N7212" s="18" t="inlineStr">
        <is>
          <t>contents|small|distance_to_river_km</t>
        </is>
      </c>
    </row>
    <row r="7213">
      <c r="B7213" s="18" t="inlineStr">
        <is>
          <t>contents|small|distance_to_river_km|24.30</t>
        </is>
      </c>
      <c r="C7213" s="18" t="inlineStr">
        <is>
          <t>contents</t>
        </is>
      </c>
      <c r="D7213" s="18" t="inlineStr">
        <is>
          <t>small</t>
        </is>
      </c>
      <c r="E7213" s="18" t="inlineStr">
        <is>
          <t>distance_to_river_km</t>
        </is>
      </c>
      <c r="F7213" s="18" t="inlineStr">
        <is>
          <t>spline value</t>
        </is>
      </c>
      <c r="G7213" s="18" t="n"/>
      <c r="H7213" s="33" t="n">
        <v>24.3</v>
      </c>
      <c r="I7213" s="33" t="n"/>
      <c r="J7213" s="33" t="n"/>
      <c r="K7213" s="34" t="n">
        <v>-0.4953577659111038</v>
      </c>
      <c r="L7213" s="35">
        <f>IF(ISNUMBER(K7213),EXP(K7213),"")</f>
        <v/>
      </c>
      <c r="M7213" s="18" t="inlineStr">
        <is>
          <t>every value from 0.01 to 30 in steps of 0.01</t>
        </is>
      </c>
      <c r="N7213" s="18" t="inlineStr">
        <is>
          <t>contents|small|distance_to_river_km</t>
        </is>
      </c>
    </row>
    <row r="7214">
      <c r="B7214" s="18" t="inlineStr">
        <is>
          <t>contents|small|distance_to_river_km|24.31</t>
        </is>
      </c>
      <c r="C7214" s="18" t="inlineStr">
        <is>
          <t>contents</t>
        </is>
      </c>
      <c r="D7214" s="18" t="inlineStr">
        <is>
          <t>small</t>
        </is>
      </c>
      <c r="E7214" s="18" t="inlineStr">
        <is>
          <t>distance_to_river_km</t>
        </is>
      </c>
      <c r="F7214" s="18" t="inlineStr">
        <is>
          <t>spline value</t>
        </is>
      </c>
      <c r="G7214" s="18" t="n"/>
      <c r="H7214" s="33" t="n">
        <v>24.31</v>
      </c>
      <c r="I7214" s="33" t="n"/>
      <c r="J7214" s="33" t="n"/>
      <c r="K7214" s="34" t="n">
        <v>-0.4955938792461432</v>
      </c>
      <c r="L7214" s="35">
        <f>IF(ISNUMBER(K7214),EXP(K7214),"")</f>
        <v/>
      </c>
      <c r="M7214" s="18" t="inlineStr">
        <is>
          <t>every value from 0.01 to 30 in steps of 0.01</t>
        </is>
      </c>
      <c r="N7214" s="18" t="inlineStr">
        <is>
          <t>contents|small|distance_to_river_km</t>
        </is>
      </c>
    </row>
    <row r="7215">
      <c r="B7215" s="18" t="inlineStr">
        <is>
          <t>contents|small|distance_to_river_km|24.32</t>
        </is>
      </c>
      <c r="C7215" s="18" t="inlineStr">
        <is>
          <t>contents</t>
        </is>
      </c>
      <c r="D7215" s="18" t="inlineStr">
        <is>
          <t>small</t>
        </is>
      </c>
      <c r="E7215" s="18" t="inlineStr">
        <is>
          <t>distance_to_river_km</t>
        </is>
      </c>
      <c r="F7215" s="18" t="inlineStr">
        <is>
          <t>spline value</t>
        </is>
      </c>
      <c r="G7215" s="18" t="n"/>
      <c r="H7215" s="33" t="n">
        <v>24.32</v>
      </c>
      <c r="I7215" s="33" t="n"/>
      <c r="J7215" s="33" t="n"/>
      <c r="K7215" s="34" t="n">
        <v>-0.4958298009993203</v>
      </c>
      <c r="L7215" s="35">
        <f>IF(ISNUMBER(K7215),EXP(K7215),"")</f>
        <v/>
      </c>
      <c r="M7215" s="18" t="inlineStr">
        <is>
          <t>every value from 0.01 to 30 in steps of 0.01</t>
        </is>
      </c>
      <c r="N7215" s="18" t="inlineStr">
        <is>
          <t>contents|small|distance_to_river_km</t>
        </is>
      </c>
    </row>
    <row r="7216">
      <c r="B7216" s="18" t="inlineStr">
        <is>
          <t>contents|small|distance_to_river_km|24.33</t>
        </is>
      </c>
      <c r="C7216" s="18" t="inlineStr">
        <is>
          <t>contents</t>
        </is>
      </c>
      <c r="D7216" s="18" t="inlineStr">
        <is>
          <t>small</t>
        </is>
      </c>
      <c r="E7216" s="18" t="inlineStr">
        <is>
          <t>distance_to_river_km</t>
        </is>
      </c>
      <c r="F7216" s="18" t="inlineStr">
        <is>
          <t>spline value</t>
        </is>
      </c>
      <c r="G7216" s="18" t="n"/>
      <c r="H7216" s="33" t="n">
        <v>24.33</v>
      </c>
      <c r="I7216" s="33" t="n"/>
      <c r="J7216" s="33" t="n"/>
      <c r="K7216" s="34" t="n">
        <v>-0.4960655308958598</v>
      </c>
      <c r="L7216" s="35">
        <f>IF(ISNUMBER(K7216),EXP(K7216),"")</f>
        <v/>
      </c>
      <c r="M7216" s="18" t="inlineStr">
        <is>
          <t>every value from 0.01 to 30 in steps of 0.01</t>
        </is>
      </c>
      <c r="N7216" s="18" t="inlineStr">
        <is>
          <t>contents|small|distance_to_river_km</t>
        </is>
      </c>
    </row>
    <row r="7217">
      <c r="B7217" s="18" t="inlineStr">
        <is>
          <t>contents|small|distance_to_river_km|24.34</t>
        </is>
      </c>
      <c r="C7217" s="18" t="inlineStr">
        <is>
          <t>contents</t>
        </is>
      </c>
      <c r="D7217" s="18" t="inlineStr">
        <is>
          <t>small</t>
        </is>
      </c>
      <c r="E7217" s="18" t="inlineStr">
        <is>
          <t>distance_to_river_km</t>
        </is>
      </c>
      <c r="F7217" s="18" t="inlineStr">
        <is>
          <t>spline value</t>
        </is>
      </c>
      <c r="G7217" s="18" t="n"/>
      <c r="H7217" s="33" t="n">
        <v>24.34</v>
      </c>
      <c r="I7217" s="33" t="n"/>
      <c r="J7217" s="33" t="n"/>
      <c r="K7217" s="34" t="n">
        <v>-0.4963010686609864</v>
      </c>
      <c r="L7217" s="35">
        <f>IF(ISNUMBER(K7217),EXP(K7217),"")</f>
        <v/>
      </c>
      <c r="M7217" s="18" t="inlineStr">
        <is>
          <t>every value from 0.01 to 30 in steps of 0.01</t>
        </is>
      </c>
      <c r="N7217" s="18" t="inlineStr">
        <is>
          <t>contents|small|distance_to_river_km</t>
        </is>
      </c>
    </row>
    <row r="7218">
      <c r="B7218" s="18" t="inlineStr">
        <is>
          <t>contents|small|distance_to_river_km|24.35</t>
        </is>
      </c>
      <c r="C7218" s="18" t="inlineStr">
        <is>
          <t>contents</t>
        </is>
      </c>
      <c r="D7218" s="18" t="inlineStr">
        <is>
          <t>small</t>
        </is>
      </c>
      <c r="E7218" s="18" t="inlineStr">
        <is>
          <t>distance_to_river_km</t>
        </is>
      </c>
      <c r="F7218" s="18" t="inlineStr">
        <is>
          <t>spline value</t>
        </is>
      </c>
      <c r="G7218" s="18" t="n"/>
      <c r="H7218" s="33" t="n">
        <v>24.35</v>
      </c>
      <c r="I7218" s="33" t="n"/>
      <c r="J7218" s="33" t="n"/>
      <c r="K7218" s="34" t="n">
        <v>-0.496536414019925</v>
      </c>
      <c r="L7218" s="35">
        <f>IF(ISNUMBER(K7218),EXP(K7218),"")</f>
        <v/>
      </c>
      <c r="M7218" s="18" t="inlineStr">
        <is>
          <t>every value from 0.01 to 30 in steps of 0.01</t>
        </is>
      </c>
      <c r="N7218" s="18" t="inlineStr">
        <is>
          <t>contents|small|distance_to_river_km</t>
        </is>
      </c>
    </row>
    <row r="7219">
      <c r="B7219" s="18" t="inlineStr">
        <is>
          <t>contents|small|distance_to_river_km|24.36</t>
        </is>
      </c>
      <c r="C7219" s="18" t="inlineStr">
        <is>
          <t>contents</t>
        </is>
      </c>
      <c r="D7219" s="18" t="inlineStr">
        <is>
          <t>small</t>
        </is>
      </c>
      <c r="E7219" s="18" t="inlineStr">
        <is>
          <t>distance_to_river_km</t>
        </is>
      </c>
      <c r="F7219" s="18" t="inlineStr">
        <is>
          <t>spline value</t>
        </is>
      </c>
      <c r="G7219" s="18" t="n"/>
      <c r="H7219" s="33" t="n">
        <v>24.36</v>
      </c>
      <c r="I7219" s="33" t="n"/>
      <c r="J7219" s="33" t="n"/>
      <c r="K7219" s="34" t="n">
        <v>-0.4967715666979</v>
      </c>
      <c r="L7219" s="35">
        <f>IF(ISNUMBER(K7219),EXP(K7219),"")</f>
        <v/>
      </c>
      <c r="M7219" s="18" t="inlineStr">
        <is>
          <t>every value from 0.01 to 30 in steps of 0.01</t>
        </is>
      </c>
      <c r="N7219" s="18" t="inlineStr">
        <is>
          <t>contents|small|distance_to_river_km</t>
        </is>
      </c>
    </row>
    <row r="7220">
      <c r="B7220" s="18" t="inlineStr">
        <is>
          <t>contents|small|distance_to_river_km|24.37</t>
        </is>
      </c>
      <c r="C7220" s="18" t="inlineStr">
        <is>
          <t>contents</t>
        </is>
      </c>
      <c r="D7220" s="18" t="inlineStr">
        <is>
          <t>small</t>
        </is>
      </c>
      <c r="E7220" s="18" t="inlineStr">
        <is>
          <t>distance_to_river_km</t>
        </is>
      </c>
      <c r="F7220" s="18" t="inlineStr">
        <is>
          <t>spline value</t>
        </is>
      </c>
      <c r="G7220" s="18" t="n"/>
      <c r="H7220" s="33" t="n">
        <v>24.37</v>
      </c>
      <c r="I7220" s="33" t="n"/>
      <c r="J7220" s="33" t="n"/>
      <c r="K7220" s="34" t="n">
        <v>-0.4970065264201364</v>
      </c>
      <c r="L7220" s="35">
        <f>IF(ISNUMBER(K7220),EXP(K7220),"")</f>
        <v/>
      </c>
      <c r="M7220" s="18" t="inlineStr">
        <is>
          <t>every value from 0.01 to 30 in steps of 0.01</t>
        </is>
      </c>
      <c r="N7220" s="18" t="inlineStr">
        <is>
          <t>contents|small|distance_to_river_km</t>
        </is>
      </c>
    </row>
    <row r="7221">
      <c r="B7221" s="18" t="inlineStr">
        <is>
          <t>contents|small|distance_to_river_km|24.38</t>
        </is>
      </c>
      <c r="C7221" s="18" t="inlineStr">
        <is>
          <t>contents</t>
        </is>
      </c>
      <c r="D7221" s="18" t="inlineStr">
        <is>
          <t>small</t>
        </is>
      </c>
      <c r="E7221" s="18" t="inlineStr">
        <is>
          <t>distance_to_river_km</t>
        </is>
      </c>
      <c r="F7221" s="18" t="inlineStr">
        <is>
          <t>spline value</t>
        </is>
      </c>
      <c r="G7221" s="18" t="n"/>
      <c r="H7221" s="33" t="n">
        <v>24.38</v>
      </c>
      <c r="I7221" s="33" t="n"/>
      <c r="J7221" s="33" t="n"/>
      <c r="K7221" s="34" t="n">
        <v>-0.4972412929118588</v>
      </c>
      <c r="L7221" s="35">
        <f>IF(ISNUMBER(K7221),EXP(K7221),"")</f>
        <v/>
      </c>
      <c r="M7221" s="18" t="inlineStr">
        <is>
          <t>every value from 0.01 to 30 in steps of 0.01</t>
        </is>
      </c>
      <c r="N7221" s="18" t="inlineStr">
        <is>
          <t>contents|small|distance_to_river_km</t>
        </is>
      </c>
    </row>
    <row r="7222">
      <c r="B7222" s="18" t="inlineStr">
        <is>
          <t>contents|small|distance_to_river_km|24.39</t>
        </is>
      </c>
      <c r="C7222" s="18" t="inlineStr">
        <is>
          <t>contents</t>
        </is>
      </c>
      <c r="D7222" s="18" t="inlineStr">
        <is>
          <t>small</t>
        </is>
      </c>
      <c r="E7222" s="18" t="inlineStr">
        <is>
          <t>distance_to_river_km</t>
        </is>
      </c>
      <c r="F7222" s="18" t="inlineStr">
        <is>
          <t>spline value</t>
        </is>
      </c>
      <c r="G7222" s="18" t="n"/>
      <c r="H7222" s="33" t="n">
        <v>24.39</v>
      </c>
      <c r="I7222" s="33" t="n"/>
      <c r="J7222" s="33" t="n"/>
      <c r="K7222" s="34" t="n">
        <v>-0.497475865898292</v>
      </c>
      <c r="L7222" s="35">
        <f>IF(ISNUMBER(K7222),EXP(K7222),"")</f>
        <v/>
      </c>
      <c r="M7222" s="18" t="inlineStr">
        <is>
          <t>every value from 0.01 to 30 in steps of 0.01</t>
        </is>
      </c>
      <c r="N7222" s="18" t="inlineStr">
        <is>
          <t>contents|small|distance_to_river_km</t>
        </is>
      </c>
    </row>
    <row r="7223">
      <c r="B7223" s="18" t="inlineStr">
        <is>
          <t>contents|small|distance_to_river_km|24.40</t>
        </is>
      </c>
      <c r="C7223" s="18" t="inlineStr">
        <is>
          <t>contents</t>
        </is>
      </c>
      <c r="D7223" s="18" t="inlineStr">
        <is>
          <t>small</t>
        </is>
      </c>
      <c r="E7223" s="18" t="inlineStr">
        <is>
          <t>distance_to_river_km</t>
        </is>
      </c>
      <c r="F7223" s="18" t="inlineStr">
        <is>
          <t>spline value</t>
        </is>
      </c>
      <c r="G7223" s="18" t="n"/>
      <c r="H7223" s="33" t="n">
        <v>24.4</v>
      </c>
      <c r="I7223" s="33" t="n"/>
      <c r="J7223" s="33" t="n"/>
      <c r="K7223" s="34" t="n">
        <v>-0.4977102451046607</v>
      </c>
      <c r="L7223" s="35">
        <f>IF(ISNUMBER(K7223),EXP(K7223),"")</f>
        <v/>
      </c>
      <c r="M7223" s="18" t="inlineStr">
        <is>
          <t>every value from 0.01 to 30 in steps of 0.01</t>
        </is>
      </c>
      <c r="N7223" s="18" t="inlineStr">
        <is>
          <t>contents|small|distance_to_river_km</t>
        </is>
      </c>
    </row>
    <row r="7224">
      <c r="B7224" s="18" t="inlineStr">
        <is>
          <t>contents|small|distance_to_river_km|24.41</t>
        </is>
      </c>
      <c r="C7224" s="18" t="inlineStr">
        <is>
          <t>contents</t>
        </is>
      </c>
      <c r="D7224" s="18" t="inlineStr">
        <is>
          <t>small</t>
        </is>
      </c>
      <c r="E7224" s="18" t="inlineStr">
        <is>
          <t>distance_to_river_km</t>
        </is>
      </c>
      <c r="F7224" s="18" t="inlineStr">
        <is>
          <t>spline value</t>
        </is>
      </c>
      <c r="G7224" s="18" t="n"/>
      <c r="H7224" s="33" t="n">
        <v>24.41</v>
      </c>
      <c r="I7224" s="33" t="n"/>
      <c r="J7224" s="33" t="n"/>
      <c r="K7224" s="34" t="n">
        <v>-0.4979444302561897</v>
      </c>
      <c r="L7224" s="35">
        <f>IF(ISNUMBER(K7224),EXP(K7224),"")</f>
        <v/>
      </c>
      <c r="M7224" s="18" t="inlineStr">
        <is>
          <t>every value from 0.01 to 30 in steps of 0.01</t>
        </is>
      </c>
      <c r="N7224" s="18" t="inlineStr">
        <is>
          <t>contents|small|distance_to_river_km</t>
        </is>
      </c>
    </row>
    <row r="7225">
      <c r="B7225" s="18" t="inlineStr">
        <is>
          <t>contents|small|distance_to_river_km|24.42</t>
        </is>
      </c>
      <c r="C7225" s="18" t="inlineStr">
        <is>
          <t>contents</t>
        </is>
      </c>
      <c r="D7225" s="18" t="inlineStr">
        <is>
          <t>small</t>
        </is>
      </c>
      <c r="E7225" s="18" t="inlineStr">
        <is>
          <t>distance_to_river_km</t>
        </is>
      </c>
      <c r="F7225" s="18" t="inlineStr">
        <is>
          <t>spline value</t>
        </is>
      </c>
      <c r="G7225" s="18" t="n"/>
      <c r="H7225" s="33" t="n">
        <v>24.42</v>
      </c>
      <c r="I7225" s="33" t="n"/>
      <c r="J7225" s="33" t="n"/>
      <c r="K7225" s="34" t="n">
        <v>-0.4981784210781035</v>
      </c>
      <c r="L7225" s="35">
        <f>IF(ISNUMBER(K7225),EXP(K7225),"")</f>
        <v/>
      </c>
      <c r="M7225" s="18" t="inlineStr">
        <is>
          <t>every value from 0.01 to 30 in steps of 0.01</t>
        </is>
      </c>
      <c r="N7225" s="18" t="inlineStr">
        <is>
          <t>contents|small|distance_to_river_km</t>
        </is>
      </c>
    </row>
    <row r="7226">
      <c r="B7226" s="18" t="inlineStr">
        <is>
          <t>contents|small|distance_to_river_km|24.43</t>
        </is>
      </c>
      <c r="C7226" s="18" t="inlineStr">
        <is>
          <t>contents</t>
        </is>
      </c>
      <c r="D7226" s="18" t="inlineStr">
        <is>
          <t>small</t>
        </is>
      </c>
      <c r="E7226" s="18" t="inlineStr">
        <is>
          <t>distance_to_river_km</t>
        </is>
      </c>
      <c r="F7226" s="18" t="inlineStr">
        <is>
          <t>spline value</t>
        </is>
      </c>
      <c r="G7226" s="18" t="n"/>
      <c r="H7226" s="33" t="n">
        <v>24.43</v>
      </c>
      <c r="I7226" s="33" t="n"/>
      <c r="J7226" s="33" t="n"/>
      <c r="K7226" s="34" t="n">
        <v>-0.4984122172956272</v>
      </c>
      <c r="L7226" s="35">
        <f>IF(ISNUMBER(K7226),EXP(K7226),"")</f>
        <v/>
      </c>
      <c r="M7226" s="18" t="inlineStr">
        <is>
          <t>every value from 0.01 to 30 in steps of 0.01</t>
        </is>
      </c>
      <c r="N7226" s="18" t="inlineStr">
        <is>
          <t>contents|small|distance_to_river_km</t>
        </is>
      </c>
    </row>
    <row r="7227">
      <c r="B7227" s="18" t="inlineStr">
        <is>
          <t>contents|small|distance_to_river_km|24.44</t>
        </is>
      </c>
      <c r="C7227" s="18" t="inlineStr">
        <is>
          <t>contents</t>
        </is>
      </c>
      <c r="D7227" s="18" t="inlineStr">
        <is>
          <t>small</t>
        </is>
      </c>
      <c r="E7227" s="18" t="inlineStr">
        <is>
          <t>distance_to_river_km</t>
        </is>
      </c>
      <c r="F7227" s="18" t="inlineStr">
        <is>
          <t>spline value</t>
        </is>
      </c>
      <c r="G7227" s="18" t="n"/>
      <c r="H7227" s="33" t="n">
        <v>24.44</v>
      </c>
      <c r="I7227" s="33" t="n"/>
      <c r="J7227" s="33" t="n"/>
      <c r="K7227" s="34" t="n">
        <v>-0.4986458186339852</v>
      </c>
      <c r="L7227" s="35">
        <f>IF(ISNUMBER(K7227),EXP(K7227),"")</f>
        <v/>
      </c>
      <c r="M7227" s="18" t="inlineStr">
        <is>
          <t>every value from 0.01 to 30 in steps of 0.01</t>
        </is>
      </c>
      <c r="N7227" s="18" t="inlineStr">
        <is>
          <t>contents|small|distance_to_river_km</t>
        </is>
      </c>
    </row>
    <row r="7228">
      <c r="B7228" s="18" t="inlineStr">
        <is>
          <t>contents|small|distance_to_river_km|24.45</t>
        </is>
      </c>
      <c r="C7228" s="18" t="inlineStr">
        <is>
          <t>contents</t>
        </is>
      </c>
      <c r="D7228" s="18" t="inlineStr">
        <is>
          <t>small</t>
        </is>
      </c>
      <c r="E7228" s="18" t="inlineStr">
        <is>
          <t>distance_to_river_km</t>
        </is>
      </c>
      <c r="F7228" s="18" t="inlineStr">
        <is>
          <t>spline value</t>
        </is>
      </c>
      <c r="G7228" s="18" t="n"/>
      <c r="H7228" s="33" t="n">
        <v>24.45</v>
      </c>
      <c r="I7228" s="33" t="n"/>
      <c r="J7228" s="33" t="n"/>
      <c r="K7228" s="34" t="n">
        <v>-0.4988792248184024</v>
      </c>
      <c r="L7228" s="35">
        <f>IF(ISNUMBER(K7228),EXP(K7228),"")</f>
        <v/>
      </c>
      <c r="M7228" s="18" t="inlineStr">
        <is>
          <t>every value from 0.01 to 30 in steps of 0.01</t>
        </is>
      </c>
      <c r="N7228" s="18" t="inlineStr">
        <is>
          <t>contents|small|distance_to_river_km</t>
        </is>
      </c>
    </row>
    <row r="7229">
      <c r="B7229" s="18" t="inlineStr">
        <is>
          <t>contents|small|distance_to_river_km|24.46</t>
        </is>
      </c>
      <c r="C7229" s="18" t="inlineStr">
        <is>
          <t>contents</t>
        </is>
      </c>
      <c r="D7229" s="18" t="inlineStr">
        <is>
          <t>small</t>
        </is>
      </c>
      <c r="E7229" s="18" t="inlineStr">
        <is>
          <t>distance_to_river_km</t>
        </is>
      </c>
      <c r="F7229" s="18" t="inlineStr">
        <is>
          <t>spline value</t>
        </is>
      </c>
      <c r="G7229" s="18" t="n"/>
      <c r="H7229" s="33" t="n">
        <v>24.46</v>
      </c>
      <c r="I7229" s="33" t="n"/>
      <c r="J7229" s="33" t="n"/>
      <c r="K7229" s="34" t="n">
        <v>-0.4991124355741036</v>
      </c>
      <c r="L7229" s="35">
        <f>IF(ISNUMBER(K7229),EXP(K7229),"")</f>
        <v/>
      </c>
      <c r="M7229" s="18" t="inlineStr">
        <is>
          <t>every value from 0.01 to 30 in steps of 0.01</t>
        </is>
      </c>
      <c r="N7229" s="18" t="inlineStr">
        <is>
          <t>contents|small|distance_to_river_km</t>
        </is>
      </c>
    </row>
    <row r="7230">
      <c r="B7230" s="18" t="inlineStr">
        <is>
          <t>contents|small|distance_to_river_km|24.47</t>
        </is>
      </c>
      <c r="C7230" s="18" t="inlineStr">
        <is>
          <t>contents</t>
        </is>
      </c>
      <c r="D7230" s="18" t="inlineStr">
        <is>
          <t>small</t>
        </is>
      </c>
      <c r="E7230" s="18" t="inlineStr">
        <is>
          <t>distance_to_river_km</t>
        </is>
      </c>
      <c r="F7230" s="18" t="inlineStr">
        <is>
          <t>spline value</t>
        </is>
      </c>
      <c r="G7230" s="18" t="n"/>
      <c r="H7230" s="33" t="n">
        <v>24.47</v>
      </c>
      <c r="I7230" s="33" t="n"/>
      <c r="J7230" s="33" t="n"/>
      <c r="K7230" s="34" t="n">
        <v>-0.4993454506263132</v>
      </c>
      <c r="L7230" s="35">
        <f>IF(ISNUMBER(K7230),EXP(K7230),"")</f>
        <v/>
      </c>
      <c r="M7230" s="18" t="inlineStr">
        <is>
          <t>every value from 0.01 to 30 in steps of 0.01</t>
        </is>
      </c>
      <c r="N7230" s="18" t="inlineStr">
        <is>
          <t>contents|small|distance_to_river_km</t>
        </is>
      </c>
    </row>
    <row r="7231">
      <c r="B7231" s="18" t="inlineStr">
        <is>
          <t>contents|small|distance_to_river_km|24.48</t>
        </is>
      </c>
      <c r="C7231" s="18" t="inlineStr">
        <is>
          <t>contents</t>
        </is>
      </c>
      <c r="D7231" s="18" t="inlineStr">
        <is>
          <t>small</t>
        </is>
      </c>
      <c r="E7231" s="18" t="inlineStr">
        <is>
          <t>distance_to_river_km</t>
        </is>
      </c>
      <c r="F7231" s="18" t="inlineStr">
        <is>
          <t>spline value</t>
        </is>
      </c>
      <c r="G7231" s="18" t="n"/>
      <c r="H7231" s="33" t="n">
        <v>24.48</v>
      </c>
      <c r="I7231" s="33" t="n"/>
      <c r="J7231" s="33" t="n"/>
      <c r="K7231" s="34" t="n">
        <v>-0.4995782697002565</v>
      </c>
      <c r="L7231" s="35">
        <f>IF(ISNUMBER(K7231),EXP(K7231),"")</f>
        <v/>
      </c>
      <c r="M7231" s="18" t="inlineStr">
        <is>
          <t>every value from 0.01 to 30 in steps of 0.01</t>
        </is>
      </c>
      <c r="N7231" s="18" t="inlineStr">
        <is>
          <t>contents|small|distance_to_river_km</t>
        </is>
      </c>
    </row>
    <row r="7232">
      <c r="B7232" s="18" t="inlineStr">
        <is>
          <t>contents|small|distance_to_river_km|24.49</t>
        </is>
      </c>
      <c r="C7232" s="18" t="inlineStr">
        <is>
          <t>contents</t>
        </is>
      </c>
      <c r="D7232" s="18" t="inlineStr">
        <is>
          <t>small</t>
        </is>
      </c>
      <c r="E7232" s="18" t="inlineStr">
        <is>
          <t>distance_to_river_km</t>
        </is>
      </c>
      <c r="F7232" s="18" t="inlineStr">
        <is>
          <t>spline value</t>
        </is>
      </c>
      <c r="G7232" s="18" t="n"/>
      <c r="H7232" s="33" t="n">
        <v>24.49</v>
      </c>
      <c r="I7232" s="33" t="n"/>
      <c r="J7232" s="33" t="n"/>
      <c r="K7232" s="34" t="n">
        <v>-0.4998108925211576</v>
      </c>
      <c r="L7232" s="35">
        <f>IF(ISNUMBER(K7232),EXP(K7232),"")</f>
        <v/>
      </c>
      <c r="M7232" s="18" t="inlineStr">
        <is>
          <t>every value from 0.01 to 30 in steps of 0.01</t>
        </is>
      </c>
      <c r="N7232" s="18" t="inlineStr">
        <is>
          <t>contents|small|distance_to_river_km</t>
        </is>
      </c>
    </row>
    <row r="7233">
      <c r="B7233" s="18" t="inlineStr">
        <is>
          <t>contents|small|distance_to_river_km|24.50</t>
        </is>
      </c>
      <c r="C7233" s="18" t="inlineStr">
        <is>
          <t>contents</t>
        </is>
      </c>
      <c r="D7233" s="18" t="inlineStr">
        <is>
          <t>small</t>
        </is>
      </c>
      <c r="E7233" s="18" t="inlineStr">
        <is>
          <t>distance_to_river_km</t>
        </is>
      </c>
      <c r="F7233" s="18" t="inlineStr">
        <is>
          <t>spline value</t>
        </is>
      </c>
      <c r="G7233" s="18" t="n"/>
      <c r="H7233" s="33" t="n">
        <v>24.5</v>
      </c>
      <c r="I7233" s="33" t="n"/>
      <c r="J7233" s="33" t="n"/>
      <c r="K7233" s="34" t="n">
        <v>-0.5000433188142417</v>
      </c>
      <c r="L7233" s="35">
        <f>IF(ISNUMBER(K7233),EXP(K7233),"")</f>
        <v/>
      </c>
      <c r="M7233" s="18" t="inlineStr">
        <is>
          <t>every value from 0.01 to 30 in steps of 0.01</t>
        </is>
      </c>
      <c r="N7233" s="18" t="inlineStr">
        <is>
          <t>contents|small|distance_to_river_km</t>
        </is>
      </c>
    </row>
    <row r="7234">
      <c r="B7234" s="18" t="inlineStr">
        <is>
          <t>contents|small|distance_to_river_km|24.51</t>
        </is>
      </c>
      <c r="C7234" s="18" t="inlineStr">
        <is>
          <t>contents</t>
        </is>
      </c>
      <c r="D7234" s="18" t="inlineStr">
        <is>
          <t>small</t>
        </is>
      </c>
      <c r="E7234" s="18" t="inlineStr">
        <is>
          <t>distance_to_river_km</t>
        </is>
      </c>
      <c r="F7234" s="18" t="inlineStr">
        <is>
          <t>spline value</t>
        </is>
      </c>
      <c r="G7234" s="18" t="n"/>
      <c r="H7234" s="33" t="n">
        <v>24.51</v>
      </c>
      <c r="I7234" s="33" t="n"/>
      <c r="J7234" s="33" t="n"/>
      <c r="K7234" s="34" t="n">
        <v>-0.5002755483047333</v>
      </c>
      <c r="L7234" s="35">
        <f>IF(ISNUMBER(K7234),EXP(K7234),"")</f>
        <v/>
      </c>
      <c r="M7234" s="18" t="inlineStr">
        <is>
          <t>every value from 0.01 to 30 in steps of 0.01</t>
        </is>
      </c>
      <c r="N7234" s="18" t="inlineStr">
        <is>
          <t>contents|small|distance_to_river_km</t>
        </is>
      </c>
    </row>
    <row r="7235">
      <c r="B7235" s="18" t="inlineStr">
        <is>
          <t>contents|small|distance_to_river_km|24.52</t>
        </is>
      </c>
      <c r="C7235" s="18" t="inlineStr">
        <is>
          <t>contents</t>
        </is>
      </c>
      <c r="D7235" s="18" t="inlineStr">
        <is>
          <t>small</t>
        </is>
      </c>
      <c r="E7235" s="18" t="inlineStr">
        <is>
          <t>distance_to_river_km</t>
        </is>
      </c>
      <c r="F7235" s="18" t="inlineStr">
        <is>
          <t>spline value</t>
        </is>
      </c>
      <c r="G7235" s="18" t="n"/>
      <c r="H7235" s="33" t="n">
        <v>24.52</v>
      </c>
      <c r="I7235" s="33" t="n"/>
      <c r="J7235" s="33" t="n"/>
      <c r="K7235" s="34" t="n">
        <v>-0.5005075807178572</v>
      </c>
      <c r="L7235" s="35">
        <f>IF(ISNUMBER(K7235),EXP(K7235),"")</f>
        <v/>
      </c>
      <c r="M7235" s="18" t="inlineStr">
        <is>
          <t>every value from 0.01 to 30 in steps of 0.01</t>
        </is>
      </c>
      <c r="N7235" s="18" t="inlineStr">
        <is>
          <t>contents|small|distance_to_river_km</t>
        </is>
      </c>
    </row>
    <row r="7236">
      <c r="B7236" s="18" t="inlineStr">
        <is>
          <t>contents|small|distance_to_river_km|24.53</t>
        </is>
      </c>
      <c r="C7236" s="18" t="inlineStr">
        <is>
          <t>contents</t>
        </is>
      </c>
      <c r="D7236" s="18" t="inlineStr">
        <is>
          <t>small</t>
        </is>
      </c>
      <c r="E7236" s="18" t="inlineStr">
        <is>
          <t>distance_to_river_km</t>
        </is>
      </c>
      <c r="F7236" s="18" t="inlineStr">
        <is>
          <t>spline value</t>
        </is>
      </c>
      <c r="G7236" s="18" t="n"/>
      <c r="H7236" s="33" t="n">
        <v>24.53</v>
      </c>
      <c r="I7236" s="33" t="n"/>
      <c r="J7236" s="33" t="n"/>
      <c r="K7236" s="34" t="n">
        <v>-0.5007394157788382</v>
      </c>
      <c r="L7236" s="35">
        <f>IF(ISNUMBER(K7236),EXP(K7236),"")</f>
        <v/>
      </c>
      <c r="M7236" s="18" t="inlineStr">
        <is>
          <t>every value from 0.01 to 30 in steps of 0.01</t>
        </is>
      </c>
      <c r="N7236" s="18" t="inlineStr">
        <is>
          <t>contents|small|distance_to_river_km</t>
        </is>
      </c>
    </row>
    <row r="7237">
      <c r="B7237" s="18" t="inlineStr">
        <is>
          <t>contents|small|distance_to_river_km|24.54</t>
        </is>
      </c>
      <c r="C7237" s="18" t="inlineStr">
        <is>
          <t>contents</t>
        </is>
      </c>
      <c r="D7237" s="18" t="inlineStr">
        <is>
          <t>small</t>
        </is>
      </c>
      <c r="E7237" s="18" t="inlineStr">
        <is>
          <t>distance_to_river_km</t>
        </is>
      </c>
      <c r="F7237" s="18" t="inlineStr">
        <is>
          <t>spline value</t>
        </is>
      </c>
      <c r="G7237" s="18" t="n"/>
      <c r="H7237" s="33" t="n">
        <v>24.54</v>
      </c>
      <c r="I7237" s="33" t="n"/>
      <c r="J7237" s="33" t="n"/>
      <c r="K7237" s="34" t="n">
        <v>-0.5009710532129007</v>
      </c>
      <c r="L7237" s="35">
        <f>IF(ISNUMBER(K7237),EXP(K7237),"")</f>
        <v/>
      </c>
      <c r="M7237" s="18" t="inlineStr">
        <is>
          <t>every value from 0.01 to 30 in steps of 0.01</t>
        </is>
      </c>
      <c r="N7237" s="18" t="inlineStr">
        <is>
          <t>contents|small|distance_to_river_km</t>
        </is>
      </c>
    </row>
    <row r="7238">
      <c r="B7238" s="18" t="inlineStr">
        <is>
          <t>contents|small|distance_to_river_km|24.55</t>
        </is>
      </c>
      <c r="C7238" s="18" t="inlineStr">
        <is>
          <t>contents</t>
        </is>
      </c>
      <c r="D7238" s="18" t="inlineStr">
        <is>
          <t>small</t>
        </is>
      </c>
      <c r="E7238" s="18" t="inlineStr">
        <is>
          <t>distance_to_river_km</t>
        </is>
      </c>
      <c r="F7238" s="18" t="inlineStr">
        <is>
          <t>spline value</t>
        </is>
      </c>
      <c r="G7238" s="18" t="n"/>
      <c r="H7238" s="33" t="n">
        <v>24.55</v>
      </c>
      <c r="I7238" s="33" t="n"/>
      <c r="J7238" s="33" t="n"/>
      <c r="K7238" s="34" t="n">
        <v>-0.5012024927452698</v>
      </c>
      <c r="L7238" s="35">
        <f>IF(ISNUMBER(K7238),EXP(K7238),"")</f>
        <v/>
      </c>
      <c r="M7238" s="18" t="inlineStr">
        <is>
          <t>every value from 0.01 to 30 in steps of 0.01</t>
        </is>
      </c>
      <c r="N7238" s="18" t="inlineStr">
        <is>
          <t>contents|small|distance_to_river_km</t>
        </is>
      </c>
    </row>
    <row r="7239">
      <c r="B7239" s="18" t="inlineStr">
        <is>
          <t>contents|small|distance_to_river_km|24.56</t>
        </is>
      </c>
      <c r="C7239" s="18" t="inlineStr">
        <is>
          <t>contents</t>
        </is>
      </c>
      <c r="D7239" s="18" t="inlineStr">
        <is>
          <t>small</t>
        </is>
      </c>
      <c r="E7239" s="18" t="inlineStr">
        <is>
          <t>distance_to_river_km</t>
        </is>
      </c>
      <c r="F7239" s="18" t="inlineStr">
        <is>
          <t>spline value</t>
        </is>
      </c>
      <c r="G7239" s="18" t="n"/>
      <c r="H7239" s="33" t="n">
        <v>24.56</v>
      </c>
      <c r="I7239" s="33" t="n"/>
      <c r="J7239" s="33" t="n"/>
      <c r="K7239" s="34" t="n">
        <v>-0.5014337341011701</v>
      </c>
      <c r="L7239" s="35">
        <f>IF(ISNUMBER(K7239),EXP(K7239),"")</f>
        <v/>
      </c>
      <c r="M7239" s="18" t="inlineStr">
        <is>
          <t>every value from 0.01 to 30 in steps of 0.01</t>
        </is>
      </c>
      <c r="N7239" s="18" t="inlineStr">
        <is>
          <t>contents|small|distance_to_river_km</t>
        </is>
      </c>
    </row>
    <row r="7240">
      <c r="B7240" s="18" t="inlineStr">
        <is>
          <t>contents|small|distance_to_river_km|24.57</t>
        </is>
      </c>
      <c r="C7240" s="18" t="inlineStr">
        <is>
          <t>contents</t>
        </is>
      </c>
      <c r="D7240" s="18" t="inlineStr">
        <is>
          <t>small</t>
        </is>
      </c>
      <c r="E7240" s="18" t="inlineStr">
        <is>
          <t>distance_to_river_km</t>
        </is>
      </c>
      <c r="F7240" s="18" t="inlineStr">
        <is>
          <t>spline value</t>
        </is>
      </c>
      <c r="G7240" s="18" t="n"/>
      <c r="H7240" s="33" t="n">
        <v>24.57</v>
      </c>
      <c r="I7240" s="33" t="n"/>
      <c r="J7240" s="33" t="n"/>
      <c r="K7240" s="34" t="n">
        <v>-0.5016647770058267</v>
      </c>
      <c r="L7240" s="35">
        <f>IF(ISNUMBER(K7240),EXP(K7240),"")</f>
        <v/>
      </c>
      <c r="M7240" s="18" t="inlineStr">
        <is>
          <t>every value from 0.01 to 30 in steps of 0.01</t>
        </is>
      </c>
      <c r="N7240" s="18" t="inlineStr">
        <is>
          <t>contents|small|distance_to_river_km</t>
        </is>
      </c>
    </row>
    <row r="7241">
      <c r="B7241" s="18" t="inlineStr">
        <is>
          <t>contents|small|distance_to_river_km|24.58</t>
        </is>
      </c>
      <c r="C7241" s="18" t="inlineStr">
        <is>
          <t>contents</t>
        </is>
      </c>
      <c r="D7241" s="18" t="inlineStr">
        <is>
          <t>small</t>
        </is>
      </c>
      <c r="E7241" s="18" t="inlineStr">
        <is>
          <t>distance_to_river_km</t>
        </is>
      </c>
      <c r="F7241" s="18" t="inlineStr">
        <is>
          <t>spline value</t>
        </is>
      </c>
      <c r="G7241" s="18" t="n"/>
      <c r="H7241" s="33" t="n">
        <v>24.58</v>
      </c>
      <c r="I7241" s="33" t="n"/>
      <c r="J7241" s="33" t="n"/>
      <c r="K7241" s="34" t="n">
        <v>-0.5018956211844635</v>
      </c>
      <c r="L7241" s="35">
        <f>IF(ISNUMBER(K7241),EXP(K7241),"")</f>
        <v/>
      </c>
      <c r="M7241" s="18" t="inlineStr">
        <is>
          <t>every value from 0.01 to 30 in steps of 0.01</t>
        </is>
      </c>
      <c r="N7241" s="18" t="inlineStr">
        <is>
          <t>contents|small|distance_to_river_km</t>
        </is>
      </c>
    </row>
    <row r="7242">
      <c r="B7242" s="18" t="inlineStr">
        <is>
          <t>contents|small|distance_to_river_km|24.59</t>
        </is>
      </c>
      <c r="C7242" s="18" t="inlineStr">
        <is>
          <t>contents</t>
        </is>
      </c>
      <c r="D7242" s="18" t="inlineStr">
        <is>
          <t>small</t>
        </is>
      </c>
      <c r="E7242" s="18" t="inlineStr">
        <is>
          <t>distance_to_river_km</t>
        </is>
      </c>
      <c r="F7242" s="18" t="inlineStr">
        <is>
          <t>spline value</t>
        </is>
      </c>
      <c r="G7242" s="18" t="n"/>
      <c r="H7242" s="33" t="n">
        <v>24.59</v>
      </c>
      <c r="I7242" s="33" t="n"/>
      <c r="J7242" s="33" t="n"/>
      <c r="K7242" s="34" t="n">
        <v>-0.502126266362306</v>
      </c>
      <c r="L7242" s="35">
        <f>IF(ISNUMBER(K7242),EXP(K7242),"")</f>
        <v/>
      </c>
      <c r="M7242" s="18" t="inlineStr">
        <is>
          <t>every value from 0.01 to 30 in steps of 0.01</t>
        </is>
      </c>
      <c r="N7242" s="18" t="inlineStr">
        <is>
          <t>contents|small|distance_to_river_km</t>
        </is>
      </c>
    </row>
    <row r="7243">
      <c r="B7243" s="18" t="inlineStr">
        <is>
          <t>contents|small|distance_to_river_km|24.60</t>
        </is>
      </c>
      <c r="C7243" s="18" t="inlineStr">
        <is>
          <t>contents</t>
        </is>
      </c>
      <c r="D7243" s="18" t="inlineStr">
        <is>
          <t>small</t>
        </is>
      </c>
      <c r="E7243" s="18" t="inlineStr">
        <is>
          <t>distance_to_river_km</t>
        </is>
      </c>
      <c r="F7243" s="18" t="inlineStr">
        <is>
          <t>spline value</t>
        </is>
      </c>
      <c r="G7243" s="18" t="n"/>
      <c r="H7243" s="33" t="n">
        <v>24.6</v>
      </c>
      <c r="I7243" s="33" t="n"/>
      <c r="J7243" s="33" t="n"/>
      <c r="K7243" s="34" t="n">
        <v>-0.5023567122645785</v>
      </c>
      <c r="L7243" s="35">
        <f>IF(ISNUMBER(K7243),EXP(K7243),"")</f>
        <v/>
      </c>
      <c r="M7243" s="18" t="inlineStr">
        <is>
          <t>every value from 0.01 to 30 in steps of 0.01</t>
        </is>
      </c>
      <c r="N7243" s="18" t="inlineStr">
        <is>
          <t>contents|small|distance_to_river_km</t>
        </is>
      </c>
    </row>
    <row r="7244">
      <c r="B7244" s="18" t="inlineStr">
        <is>
          <t>contents|small|distance_to_river_km|24.61</t>
        </is>
      </c>
      <c r="C7244" s="18" t="inlineStr">
        <is>
          <t>contents</t>
        </is>
      </c>
      <c r="D7244" s="18" t="inlineStr">
        <is>
          <t>small</t>
        </is>
      </c>
      <c r="E7244" s="18" t="inlineStr">
        <is>
          <t>distance_to_river_km</t>
        </is>
      </c>
      <c r="F7244" s="18" t="inlineStr">
        <is>
          <t>spline value</t>
        </is>
      </c>
      <c r="G7244" s="18" t="n"/>
      <c r="H7244" s="33" t="n">
        <v>24.61</v>
      </c>
      <c r="I7244" s="33" t="n"/>
      <c r="J7244" s="33" t="n"/>
      <c r="K7244" s="34" t="n">
        <v>-0.5025869586165058</v>
      </c>
      <c r="L7244" s="35">
        <f>IF(ISNUMBER(K7244),EXP(K7244),"")</f>
        <v/>
      </c>
      <c r="M7244" s="18" t="inlineStr">
        <is>
          <t>every value from 0.01 to 30 in steps of 0.01</t>
        </is>
      </c>
      <c r="N7244" s="18" t="inlineStr">
        <is>
          <t>contents|small|distance_to_river_km</t>
        </is>
      </c>
    </row>
    <row r="7245">
      <c r="B7245" s="18" t="inlineStr">
        <is>
          <t>contents|small|distance_to_river_km|24.62</t>
        </is>
      </c>
      <c r="C7245" s="18" t="inlineStr">
        <is>
          <t>contents</t>
        </is>
      </c>
      <c r="D7245" s="18" t="inlineStr">
        <is>
          <t>small</t>
        </is>
      </c>
      <c r="E7245" s="18" t="inlineStr">
        <is>
          <t>distance_to_river_km</t>
        </is>
      </c>
      <c r="F7245" s="18" t="inlineStr">
        <is>
          <t>spline value</t>
        </is>
      </c>
      <c r="G7245" s="18" t="n"/>
      <c r="H7245" s="33" t="n">
        <v>24.62</v>
      </c>
      <c r="I7245" s="33" t="n"/>
      <c r="J7245" s="33" t="n"/>
      <c r="K7245" s="34" t="n">
        <v>-0.502817005143313</v>
      </c>
      <c r="L7245" s="35">
        <f>IF(ISNUMBER(K7245),EXP(K7245),"")</f>
        <v/>
      </c>
      <c r="M7245" s="18" t="inlineStr">
        <is>
          <t>every value from 0.01 to 30 in steps of 0.01</t>
        </is>
      </c>
      <c r="N7245" s="18" t="inlineStr">
        <is>
          <t>contents|small|distance_to_river_km</t>
        </is>
      </c>
    </row>
    <row r="7246">
      <c r="B7246" s="18" t="inlineStr">
        <is>
          <t>contents|small|distance_to_river_km|24.63</t>
        </is>
      </c>
      <c r="C7246" s="18" t="inlineStr">
        <is>
          <t>contents</t>
        </is>
      </c>
      <c r="D7246" s="18" t="inlineStr">
        <is>
          <t>small</t>
        </is>
      </c>
      <c r="E7246" s="18" t="inlineStr">
        <is>
          <t>distance_to_river_km</t>
        </is>
      </c>
      <c r="F7246" s="18" t="inlineStr">
        <is>
          <t>spline value</t>
        </is>
      </c>
      <c r="G7246" s="18" t="n"/>
      <c r="H7246" s="33" t="n">
        <v>24.63</v>
      </c>
      <c r="I7246" s="33" t="n"/>
      <c r="J7246" s="33" t="n"/>
      <c r="K7246" s="34" t="n">
        <v>-0.5030468515702243</v>
      </c>
      <c r="L7246" s="35">
        <f>IF(ISNUMBER(K7246),EXP(K7246),"")</f>
        <v/>
      </c>
      <c r="M7246" s="18" t="inlineStr">
        <is>
          <t>every value from 0.01 to 30 in steps of 0.01</t>
        </is>
      </c>
      <c r="N7246" s="18" t="inlineStr">
        <is>
          <t>contents|small|distance_to_river_km</t>
        </is>
      </c>
    </row>
    <row r="7247">
      <c r="B7247" s="18" t="inlineStr">
        <is>
          <t>contents|small|distance_to_river_km|24.64</t>
        </is>
      </c>
      <c r="C7247" s="18" t="inlineStr">
        <is>
          <t>contents</t>
        </is>
      </c>
      <c r="D7247" s="18" t="inlineStr">
        <is>
          <t>small</t>
        </is>
      </c>
      <c r="E7247" s="18" t="inlineStr">
        <is>
          <t>distance_to_river_km</t>
        </is>
      </c>
      <c r="F7247" s="18" t="inlineStr">
        <is>
          <t>spline value</t>
        </is>
      </c>
      <c r="G7247" s="18" t="n"/>
      <c r="H7247" s="33" t="n">
        <v>24.64</v>
      </c>
      <c r="I7247" s="33" t="n"/>
      <c r="J7247" s="33" t="n"/>
      <c r="K7247" s="34" t="n">
        <v>-0.5032764976224646</v>
      </c>
      <c r="L7247" s="35">
        <f>IF(ISNUMBER(K7247),EXP(K7247),"")</f>
        <v/>
      </c>
      <c r="M7247" s="18" t="inlineStr">
        <is>
          <t>every value from 0.01 to 30 in steps of 0.01</t>
        </is>
      </c>
      <c r="N7247" s="18" t="inlineStr">
        <is>
          <t>contents|small|distance_to_river_km</t>
        </is>
      </c>
    </row>
    <row r="7248">
      <c r="B7248" s="18" t="inlineStr">
        <is>
          <t>contents|small|distance_to_river_km|24.65</t>
        </is>
      </c>
      <c r="C7248" s="18" t="inlineStr">
        <is>
          <t>contents</t>
        </is>
      </c>
      <c r="D7248" s="18" t="inlineStr">
        <is>
          <t>small</t>
        </is>
      </c>
      <c r="E7248" s="18" t="inlineStr">
        <is>
          <t>distance_to_river_km</t>
        </is>
      </c>
      <c r="F7248" s="18" t="inlineStr">
        <is>
          <t>spline value</t>
        </is>
      </c>
      <c r="G7248" s="18" t="n"/>
      <c r="H7248" s="33" t="n">
        <v>24.65</v>
      </c>
      <c r="I7248" s="33" t="n"/>
      <c r="J7248" s="33" t="n"/>
      <c r="K7248" s="34" t="n">
        <v>-0.503505943025259</v>
      </c>
      <c r="L7248" s="35">
        <f>IF(ISNUMBER(K7248),EXP(K7248),"")</f>
        <v/>
      </c>
      <c r="M7248" s="18" t="inlineStr">
        <is>
          <t>every value from 0.01 to 30 in steps of 0.01</t>
        </is>
      </c>
      <c r="N7248" s="18" t="inlineStr">
        <is>
          <t>contents|small|distance_to_river_km</t>
        </is>
      </c>
    </row>
    <row r="7249">
      <c r="B7249" s="18" t="inlineStr">
        <is>
          <t>contents|small|distance_to_river_km|24.66</t>
        </is>
      </c>
      <c r="C7249" s="18" t="inlineStr">
        <is>
          <t>contents</t>
        </is>
      </c>
      <c r="D7249" s="18" t="inlineStr">
        <is>
          <t>small</t>
        </is>
      </c>
      <c r="E7249" s="18" t="inlineStr">
        <is>
          <t>distance_to_river_km</t>
        </is>
      </c>
      <c r="F7249" s="18" t="inlineStr">
        <is>
          <t>spline value</t>
        </is>
      </c>
      <c r="G7249" s="18" t="n"/>
      <c r="H7249" s="33" t="n">
        <v>24.66</v>
      </c>
      <c r="I7249" s="33" t="n"/>
      <c r="J7249" s="33" t="n"/>
      <c r="K7249" s="34" t="n">
        <v>-0.5037351875038317</v>
      </c>
      <c r="L7249" s="35">
        <f>IF(ISNUMBER(K7249),EXP(K7249),"")</f>
        <v/>
      </c>
      <c r="M7249" s="18" t="inlineStr">
        <is>
          <t>every value from 0.01 to 30 in steps of 0.01</t>
        </is>
      </c>
      <c r="N7249" s="18" t="inlineStr">
        <is>
          <t>contents|small|distance_to_river_km</t>
        </is>
      </c>
    </row>
    <row r="7250">
      <c r="B7250" s="18" t="inlineStr">
        <is>
          <t>contents|small|distance_to_river_km|24.67</t>
        </is>
      </c>
      <c r="C7250" s="18" t="inlineStr">
        <is>
          <t>contents</t>
        </is>
      </c>
      <c r="D7250" s="18" t="inlineStr">
        <is>
          <t>small</t>
        </is>
      </c>
      <c r="E7250" s="18" t="inlineStr">
        <is>
          <t>distance_to_river_km</t>
        </is>
      </c>
      <c r="F7250" s="18" t="inlineStr">
        <is>
          <t>spline value</t>
        </is>
      </c>
      <c r="G7250" s="18" t="n"/>
      <c r="H7250" s="33" t="n">
        <v>24.67</v>
      </c>
      <c r="I7250" s="33" t="n"/>
      <c r="J7250" s="33" t="n"/>
      <c r="K7250" s="34" t="n">
        <v>-0.5039642307834078</v>
      </c>
      <c r="L7250" s="35">
        <f>IF(ISNUMBER(K7250),EXP(K7250),"")</f>
        <v/>
      </c>
      <c r="M7250" s="18" t="inlineStr">
        <is>
          <t>every value from 0.01 to 30 in steps of 0.01</t>
        </is>
      </c>
      <c r="N7250" s="18" t="inlineStr">
        <is>
          <t>contents|small|distance_to_river_km</t>
        </is>
      </c>
    </row>
    <row r="7251">
      <c r="B7251" s="18" t="inlineStr">
        <is>
          <t>contents|small|distance_to_river_km|24.68</t>
        </is>
      </c>
      <c r="C7251" s="18" t="inlineStr">
        <is>
          <t>contents</t>
        </is>
      </c>
      <c r="D7251" s="18" t="inlineStr">
        <is>
          <t>small</t>
        </is>
      </c>
      <c r="E7251" s="18" t="inlineStr">
        <is>
          <t>distance_to_river_km</t>
        </is>
      </c>
      <c r="F7251" s="18" t="inlineStr">
        <is>
          <t>spline value</t>
        </is>
      </c>
      <c r="G7251" s="18" t="n"/>
      <c r="H7251" s="33" t="n">
        <v>24.68</v>
      </c>
      <c r="I7251" s="33" t="n"/>
      <c r="J7251" s="33" t="n"/>
      <c r="K7251" s="34" t="n">
        <v>-0.5041930725892118</v>
      </c>
      <c r="L7251" s="35">
        <f>IF(ISNUMBER(K7251),EXP(K7251),"")</f>
        <v/>
      </c>
      <c r="M7251" s="18" t="inlineStr">
        <is>
          <t>every value from 0.01 to 30 in steps of 0.01</t>
        </is>
      </c>
      <c r="N7251" s="18" t="inlineStr">
        <is>
          <t>contents|small|distance_to_river_km</t>
        </is>
      </c>
    </row>
    <row r="7252">
      <c r="B7252" s="18" t="inlineStr">
        <is>
          <t>contents|small|distance_to_river_km|24.69</t>
        </is>
      </c>
      <c r="C7252" s="18" t="inlineStr">
        <is>
          <t>contents</t>
        </is>
      </c>
      <c r="D7252" s="18" t="inlineStr">
        <is>
          <t>small</t>
        </is>
      </c>
      <c r="E7252" s="18" t="inlineStr">
        <is>
          <t>distance_to_river_km</t>
        </is>
      </c>
      <c r="F7252" s="18" t="inlineStr">
        <is>
          <t>spline value</t>
        </is>
      </c>
      <c r="G7252" s="18" t="n"/>
      <c r="H7252" s="33" t="n">
        <v>24.69</v>
      </c>
      <c r="I7252" s="33" t="n"/>
      <c r="J7252" s="33" t="n"/>
      <c r="K7252" s="34" t="n">
        <v>-0.5044217126464685</v>
      </c>
      <c r="L7252" s="35">
        <f>IF(ISNUMBER(K7252),EXP(K7252),"")</f>
        <v/>
      </c>
      <c r="M7252" s="18" t="inlineStr">
        <is>
          <t>every value from 0.01 to 30 in steps of 0.01</t>
        </is>
      </c>
      <c r="N7252" s="18" t="inlineStr">
        <is>
          <t>contents|small|distance_to_river_km</t>
        </is>
      </c>
    </row>
    <row r="7253">
      <c r="B7253" s="18" t="inlineStr">
        <is>
          <t>contents|small|distance_to_river_km|24.70</t>
        </is>
      </c>
      <c r="C7253" s="18" t="inlineStr">
        <is>
          <t>contents</t>
        </is>
      </c>
      <c r="D7253" s="18" t="inlineStr">
        <is>
          <t>small</t>
        </is>
      </c>
      <c r="E7253" s="18" t="inlineStr">
        <is>
          <t>distance_to_river_km</t>
        </is>
      </c>
      <c r="F7253" s="18" t="inlineStr">
        <is>
          <t>spline value</t>
        </is>
      </c>
      <c r="G7253" s="18" t="n"/>
      <c r="H7253" s="33" t="n">
        <v>24.7</v>
      </c>
      <c r="I7253" s="33" t="n"/>
      <c r="J7253" s="33" t="n"/>
      <c r="K7253" s="34" t="n">
        <v>-0.5046501506804028</v>
      </c>
      <c r="L7253" s="35">
        <f>IF(ISNUMBER(K7253),EXP(K7253),"")</f>
        <v/>
      </c>
      <c r="M7253" s="18" t="inlineStr">
        <is>
          <t>every value from 0.01 to 30 in steps of 0.01</t>
        </is>
      </c>
      <c r="N7253" s="18" t="inlineStr">
        <is>
          <t>contents|small|distance_to_river_km</t>
        </is>
      </c>
    </row>
    <row r="7254">
      <c r="B7254" s="18" t="inlineStr">
        <is>
          <t>contents|small|distance_to_river_km|24.71</t>
        </is>
      </c>
      <c r="C7254" s="18" t="inlineStr">
        <is>
          <t>contents</t>
        </is>
      </c>
      <c r="D7254" s="18" t="inlineStr">
        <is>
          <t>small</t>
        </is>
      </c>
      <c r="E7254" s="18" t="inlineStr">
        <is>
          <t>distance_to_river_km</t>
        </is>
      </c>
      <c r="F7254" s="18" t="inlineStr">
        <is>
          <t>spline value</t>
        </is>
      </c>
      <c r="G7254" s="18" t="n"/>
      <c r="H7254" s="33" t="n">
        <v>24.71</v>
      </c>
      <c r="I7254" s="33" t="n"/>
      <c r="J7254" s="33" t="n"/>
      <c r="K7254" s="34" t="n">
        <v>-0.5048783864162393</v>
      </c>
      <c r="L7254" s="35">
        <f>IF(ISNUMBER(K7254),EXP(K7254),"")</f>
        <v/>
      </c>
      <c r="M7254" s="18" t="inlineStr">
        <is>
          <t>every value from 0.01 to 30 in steps of 0.01</t>
        </is>
      </c>
      <c r="N7254" s="18" t="inlineStr">
        <is>
          <t>contents|small|distance_to_river_km</t>
        </is>
      </c>
    </row>
    <row r="7255">
      <c r="B7255" s="18" t="inlineStr">
        <is>
          <t>contents|small|distance_to_river_km|24.72</t>
        </is>
      </c>
      <c r="C7255" s="18" t="inlineStr">
        <is>
          <t>contents</t>
        </is>
      </c>
      <c r="D7255" s="18" t="inlineStr">
        <is>
          <t>small</t>
        </is>
      </c>
      <c r="E7255" s="18" t="inlineStr">
        <is>
          <t>distance_to_river_km</t>
        </is>
      </c>
      <c r="F7255" s="18" t="inlineStr">
        <is>
          <t>spline value</t>
        </is>
      </c>
      <c r="G7255" s="18" t="n"/>
      <c r="H7255" s="33" t="n">
        <v>24.72</v>
      </c>
      <c r="I7255" s="33" t="n"/>
      <c r="J7255" s="33" t="n"/>
      <c r="K7255" s="34" t="n">
        <v>-0.5051064195792025</v>
      </c>
      <c r="L7255" s="35">
        <f>IF(ISNUMBER(K7255),EXP(K7255),"")</f>
        <v/>
      </c>
      <c r="M7255" s="18" t="inlineStr">
        <is>
          <t>every value from 0.01 to 30 in steps of 0.01</t>
        </is>
      </c>
      <c r="N7255" s="18" t="inlineStr">
        <is>
          <t>contents|small|distance_to_river_km</t>
        </is>
      </c>
    </row>
    <row r="7256">
      <c r="B7256" s="18" t="inlineStr">
        <is>
          <t>contents|small|distance_to_river_km|24.73</t>
        </is>
      </c>
      <c r="C7256" s="18" t="inlineStr">
        <is>
          <t>contents</t>
        </is>
      </c>
      <c r="D7256" s="18" t="inlineStr">
        <is>
          <t>small</t>
        </is>
      </c>
      <c r="E7256" s="18" t="inlineStr">
        <is>
          <t>distance_to_river_km</t>
        </is>
      </c>
      <c r="F7256" s="18" t="inlineStr">
        <is>
          <t>spline value</t>
        </is>
      </c>
      <c r="G7256" s="18" t="n"/>
      <c r="H7256" s="33" t="n">
        <v>24.73</v>
      </c>
      <c r="I7256" s="33" t="n"/>
      <c r="J7256" s="33" t="n"/>
      <c r="K7256" s="34" t="n">
        <v>-0.5053342498945176</v>
      </c>
      <c r="L7256" s="35">
        <f>IF(ISNUMBER(K7256),EXP(K7256),"")</f>
        <v/>
      </c>
      <c r="M7256" s="18" t="inlineStr">
        <is>
          <t>every value from 0.01 to 30 in steps of 0.01</t>
        </is>
      </c>
      <c r="N7256" s="18" t="inlineStr">
        <is>
          <t>contents|small|distance_to_river_km</t>
        </is>
      </c>
    </row>
    <row r="7257">
      <c r="B7257" s="18" t="inlineStr">
        <is>
          <t>contents|small|distance_to_river_km|24.74</t>
        </is>
      </c>
      <c r="C7257" s="18" t="inlineStr">
        <is>
          <t>contents</t>
        </is>
      </c>
      <c r="D7257" s="18" t="inlineStr">
        <is>
          <t>small</t>
        </is>
      </c>
      <c r="E7257" s="18" t="inlineStr">
        <is>
          <t>distance_to_river_km</t>
        </is>
      </c>
      <c r="F7257" s="18" t="inlineStr">
        <is>
          <t>spline value</t>
        </is>
      </c>
      <c r="G7257" s="18" t="n"/>
      <c r="H7257" s="33" t="n">
        <v>24.74</v>
      </c>
      <c r="I7257" s="33" t="n"/>
      <c r="J7257" s="33" t="n"/>
      <c r="K7257" s="34" t="n">
        <v>-0.505561877087409</v>
      </c>
      <c r="L7257" s="35">
        <f>IF(ISNUMBER(K7257),EXP(K7257),"")</f>
        <v/>
      </c>
      <c r="M7257" s="18" t="inlineStr">
        <is>
          <t>every value from 0.01 to 30 in steps of 0.01</t>
        </is>
      </c>
      <c r="N7257" s="18" t="inlineStr">
        <is>
          <t>contents|small|distance_to_river_km</t>
        </is>
      </c>
    </row>
    <row r="7258">
      <c r="B7258" s="18" t="inlineStr">
        <is>
          <t>contents|small|distance_to_river_km|24.75</t>
        </is>
      </c>
      <c r="C7258" s="18" t="inlineStr">
        <is>
          <t>contents</t>
        </is>
      </c>
      <c r="D7258" s="18" t="inlineStr">
        <is>
          <t>small</t>
        </is>
      </c>
      <c r="E7258" s="18" t="inlineStr">
        <is>
          <t>distance_to_river_km</t>
        </is>
      </c>
      <c r="F7258" s="18" t="inlineStr">
        <is>
          <t>spline value</t>
        </is>
      </c>
      <c r="G7258" s="18" t="n"/>
      <c r="H7258" s="33" t="n">
        <v>24.75</v>
      </c>
      <c r="I7258" s="33" t="n"/>
      <c r="J7258" s="33" t="n"/>
      <c r="K7258" s="34" t="n">
        <v>-0.5057893008831015</v>
      </c>
      <c r="L7258" s="35">
        <f>IF(ISNUMBER(K7258),EXP(K7258),"")</f>
        <v/>
      </c>
      <c r="M7258" s="18" t="inlineStr">
        <is>
          <t>every value from 0.01 to 30 in steps of 0.01</t>
        </is>
      </c>
      <c r="N7258" s="18" t="inlineStr">
        <is>
          <t>contents|small|distance_to_river_km</t>
        </is>
      </c>
    </row>
    <row r="7259">
      <c r="B7259" s="18" t="inlineStr">
        <is>
          <t>contents|small|distance_to_river_km|24.76</t>
        </is>
      </c>
      <c r="C7259" s="18" t="inlineStr">
        <is>
          <t>contents</t>
        </is>
      </c>
      <c r="D7259" s="18" t="inlineStr">
        <is>
          <t>small</t>
        </is>
      </c>
      <c r="E7259" s="18" t="inlineStr">
        <is>
          <t>distance_to_river_km</t>
        </is>
      </c>
      <c r="F7259" s="18" t="inlineStr">
        <is>
          <t>spline value</t>
        </is>
      </c>
      <c r="G7259" s="18" t="n"/>
      <c r="H7259" s="33" t="n">
        <v>24.76</v>
      </c>
      <c r="I7259" s="33" t="n"/>
      <c r="J7259" s="33" t="n"/>
      <c r="K7259" s="34" t="n">
        <v>-0.5060165210068198</v>
      </c>
      <c r="L7259" s="35">
        <f>IF(ISNUMBER(K7259),EXP(K7259),"")</f>
        <v/>
      </c>
      <c r="M7259" s="18" t="inlineStr">
        <is>
          <t>every value from 0.01 to 30 in steps of 0.01</t>
        </is>
      </c>
      <c r="N7259" s="18" t="inlineStr">
        <is>
          <t>contents|small|distance_to_river_km</t>
        </is>
      </c>
    </row>
    <row r="7260">
      <c r="B7260" s="18" t="inlineStr">
        <is>
          <t>contents|small|distance_to_river_km|24.77</t>
        </is>
      </c>
      <c r="C7260" s="18" t="inlineStr">
        <is>
          <t>contents</t>
        </is>
      </c>
      <c r="D7260" s="18" t="inlineStr">
        <is>
          <t>small</t>
        </is>
      </c>
      <c r="E7260" s="18" t="inlineStr">
        <is>
          <t>distance_to_river_km</t>
        </is>
      </c>
      <c r="F7260" s="18" t="inlineStr">
        <is>
          <t>spline value</t>
        </is>
      </c>
      <c r="G7260" s="18" t="n"/>
      <c r="H7260" s="33" t="n">
        <v>24.77</v>
      </c>
      <c r="I7260" s="33" t="n"/>
      <c r="J7260" s="33" t="n"/>
      <c r="K7260" s="34" t="n">
        <v>-0.5062435371837888</v>
      </c>
      <c r="L7260" s="35">
        <f>IF(ISNUMBER(K7260),EXP(K7260),"")</f>
        <v/>
      </c>
      <c r="M7260" s="18" t="inlineStr">
        <is>
          <t>every value from 0.01 to 30 in steps of 0.01</t>
        </is>
      </c>
      <c r="N7260" s="18" t="inlineStr">
        <is>
          <t>contents|small|distance_to_river_km</t>
        </is>
      </c>
    </row>
    <row r="7261">
      <c r="B7261" s="18" t="inlineStr">
        <is>
          <t>contents|small|distance_to_river_km|24.78</t>
        </is>
      </c>
      <c r="C7261" s="18" t="inlineStr">
        <is>
          <t>contents</t>
        </is>
      </c>
      <c r="D7261" s="18" t="inlineStr">
        <is>
          <t>small</t>
        </is>
      </c>
      <c r="E7261" s="18" t="inlineStr">
        <is>
          <t>distance_to_river_km</t>
        </is>
      </c>
      <c r="F7261" s="18" t="inlineStr">
        <is>
          <t>spline value</t>
        </is>
      </c>
      <c r="G7261" s="18" t="n"/>
      <c r="H7261" s="33" t="n">
        <v>24.78</v>
      </c>
      <c r="I7261" s="33" t="n"/>
      <c r="J7261" s="33" t="n"/>
      <c r="K7261" s="34" t="n">
        <v>-0.5064703491392331</v>
      </c>
      <c r="L7261" s="35">
        <f>IF(ISNUMBER(K7261),EXP(K7261),"")</f>
        <v/>
      </c>
      <c r="M7261" s="18" t="inlineStr">
        <is>
          <t>every value from 0.01 to 30 in steps of 0.01</t>
        </is>
      </c>
      <c r="N7261" s="18" t="inlineStr">
        <is>
          <t>contents|small|distance_to_river_km</t>
        </is>
      </c>
    </row>
    <row r="7262">
      <c r="B7262" s="18" t="inlineStr">
        <is>
          <t>contents|small|distance_to_river_km|24.79</t>
        </is>
      </c>
      <c r="C7262" s="18" t="inlineStr">
        <is>
          <t>contents</t>
        </is>
      </c>
      <c r="D7262" s="18" t="inlineStr">
        <is>
          <t>small</t>
        </is>
      </c>
      <c r="E7262" s="18" t="inlineStr">
        <is>
          <t>distance_to_river_km</t>
        </is>
      </c>
      <c r="F7262" s="18" t="inlineStr">
        <is>
          <t>spline value</t>
        </is>
      </c>
      <c r="G7262" s="18" t="n"/>
      <c r="H7262" s="33" t="n">
        <v>24.79</v>
      </c>
      <c r="I7262" s="33" t="n"/>
      <c r="J7262" s="33" t="n"/>
      <c r="K7262" s="34" t="n">
        <v>-0.5066969565983772</v>
      </c>
      <c r="L7262" s="35">
        <f>IF(ISNUMBER(K7262),EXP(K7262),"")</f>
        <v/>
      </c>
      <c r="M7262" s="18" t="inlineStr">
        <is>
          <t>every value from 0.01 to 30 in steps of 0.01</t>
        </is>
      </c>
      <c r="N7262" s="18" t="inlineStr">
        <is>
          <t>contents|small|distance_to_river_km</t>
        </is>
      </c>
    </row>
    <row r="7263">
      <c r="B7263" s="18" t="inlineStr">
        <is>
          <t>contents|small|distance_to_river_km|24.80</t>
        </is>
      </c>
      <c r="C7263" s="18" t="inlineStr">
        <is>
          <t>contents</t>
        </is>
      </c>
      <c r="D7263" s="18" t="inlineStr">
        <is>
          <t>small</t>
        </is>
      </c>
      <c r="E7263" s="18" t="inlineStr">
        <is>
          <t>distance_to_river_km</t>
        </is>
      </c>
      <c r="F7263" s="18" t="inlineStr">
        <is>
          <t>spline value</t>
        </is>
      </c>
      <c r="G7263" s="18" t="n"/>
      <c r="H7263" s="33" t="n">
        <v>24.8</v>
      </c>
      <c r="I7263" s="33" t="n"/>
      <c r="J7263" s="33" t="n"/>
      <c r="K7263" s="34" t="n">
        <v>-0.5069233592864464</v>
      </c>
      <c r="L7263" s="35">
        <f>IF(ISNUMBER(K7263),EXP(K7263),"")</f>
        <v/>
      </c>
      <c r="M7263" s="18" t="inlineStr">
        <is>
          <t>every value from 0.01 to 30 in steps of 0.01</t>
        </is>
      </c>
      <c r="N7263" s="18" t="inlineStr">
        <is>
          <t>contents|small|distance_to_river_km</t>
        </is>
      </c>
    </row>
    <row r="7264">
      <c r="B7264" s="18" t="inlineStr">
        <is>
          <t>contents|small|distance_to_river_km|24.81</t>
        </is>
      </c>
      <c r="C7264" s="18" t="inlineStr">
        <is>
          <t>contents</t>
        </is>
      </c>
      <c r="D7264" s="18" t="inlineStr">
        <is>
          <t>small</t>
        </is>
      </c>
      <c r="E7264" s="18" t="inlineStr">
        <is>
          <t>distance_to_river_km</t>
        </is>
      </c>
      <c r="F7264" s="18" t="inlineStr">
        <is>
          <t>spline value</t>
        </is>
      </c>
      <c r="G7264" s="18" t="n"/>
      <c r="H7264" s="33" t="n">
        <v>24.81</v>
      </c>
      <c r="I7264" s="33" t="n"/>
      <c r="J7264" s="33" t="n"/>
      <c r="K7264" s="34" t="n">
        <v>-0.5071495569286649</v>
      </c>
      <c r="L7264" s="35">
        <f>IF(ISNUMBER(K7264),EXP(K7264),"")</f>
        <v/>
      </c>
      <c r="M7264" s="18" t="inlineStr">
        <is>
          <t>every value from 0.01 to 30 in steps of 0.01</t>
        </is>
      </c>
      <c r="N7264" s="18" t="inlineStr">
        <is>
          <t>contents|small|distance_to_river_km</t>
        </is>
      </c>
    </row>
    <row r="7265">
      <c r="B7265" s="18" t="inlineStr">
        <is>
          <t>contents|small|distance_to_river_km|24.82</t>
        </is>
      </c>
      <c r="C7265" s="18" t="inlineStr">
        <is>
          <t>contents</t>
        </is>
      </c>
      <c r="D7265" s="18" t="inlineStr">
        <is>
          <t>small</t>
        </is>
      </c>
      <c r="E7265" s="18" t="inlineStr">
        <is>
          <t>distance_to_river_km</t>
        </is>
      </c>
      <c r="F7265" s="18" t="inlineStr">
        <is>
          <t>spline value</t>
        </is>
      </c>
      <c r="G7265" s="18" t="n"/>
      <c r="H7265" s="33" t="n">
        <v>24.82</v>
      </c>
      <c r="I7265" s="33" t="n"/>
      <c r="J7265" s="33" t="n"/>
      <c r="K7265" s="34" t="n">
        <v>-0.5073755492502579</v>
      </c>
      <c r="L7265" s="35">
        <f>IF(ISNUMBER(K7265),EXP(K7265),"")</f>
        <v/>
      </c>
      <c r="M7265" s="18" t="inlineStr">
        <is>
          <t>every value from 0.01 to 30 in steps of 0.01</t>
        </is>
      </c>
      <c r="N7265" s="18" t="inlineStr">
        <is>
          <t>contents|small|distance_to_river_km</t>
        </is>
      </c>
    </row>
    <row r="7266">
      <c r="B7266" s="18" t="inlineStr">
        <is>
          <t>contents|small|distance_to_river_km|24.83</t>
        </is>
      </c>
      <c r="C7266" s="18" t="inlineStr">
        <is>
          <t>contents</t>
        </is>
      </c>
      <c r="D7266" s="18" t="inlineStr">
        <is>
          <t>small</t>
        </is>
      </c>
      <c r="E7266" s="18" t="inlineStr">
        <is>
          <t>distance_to_river_km</t>
        </is>
      </c>
      <c r="F7266" s="18" t="inlineStr">
        <is>
          <t>spline value</t>
        </is>
      </c>
      <c r="G7266" s="18" t="n"/>
      <c r="H7266" s="33" t="n">
        <v>24.83</v>
      </c>
      <c r="I7266" s="33" t="n"/>
      <c r="J7266" s="33" t="n"/>
      <c r="K7266" s="34" t="n">
        <v>-0.5076013359764495</v>
      </c>
      <c r="L7266" s="35">
        <f>IF(ISNUMBER(K7266),EXP(K7266),"")</f>
        <v/>
      </c>
      <c r="M7266" s="18" t="inlineStr">
        <is>
          <t>every value from 0.01 to 30 in steps of 0.01</t>
        </is>
      </c>
      <c r="N7266" s="18" t="inlineStr">
        <is>
          <t>contents|small|distance_to_river_km</t>
        </is>
      </c>
    </row>
    <row r="7267">
      <c r="B7267" s="18" t="inlineStr">
        <is>
          <t>contents|small|distance_to_river_km|24.84</t>
        </is>
      </c>
      <c r="C7267" s="18" t="inlineStr">
        <is>
          <t>contents</t>
        </is>
      </c>
      <c r="D7267" s="18" t="inlineStr">
        <is>
          <t>small</t>
        </is>
      </c>
      <c r="E7267" s="18" t="inlineStr">
        <is>
          <t>distance_to_river_km</t>
        </is>
      </c>
      <c r="F7267" s="18" t="inlineStr">
        <is>
          <t>spline value</t>
        </is>
      </c>
      <c r="G7267" s="18" t="n"/>
      <c r="H7267" s="33" t="n">
        <v>24.84</v>
      </c>
      <c r="I7267" s="33" t="n"/>
      <c r="J7267" s="33" t="n"/>
      <c r="K7267" s="34" t="n">
        <v>-0.5078269168324652</v>
      </c>
      <c r="L7267" s="35">
        <f>IF(ISNUMBER(K7267),EXP(K7267),"")</f>
        <v/>
      </c>
      <c r="M7267" s="18" t="inlineStr">
        <is>
          <t>every value from 0.01 to 30 in steps of 0.01</t>
        </is>
      </c>
      <c r="N7267" s="18" t="inlineStr">
        <is>
          <t>contents|small|distance_to_river_km</t>
        </is>
      </c>
    </row>
    <row r="7268">
      <c r="B7268" s="18" t="inlineStr">
        <is>
          <t>contents|small|distance_to_river_km|24.85</t>
        </is>
      </c>
      <c r="C7268" s="18" t="inlineStr">
        <is>
          <t>contents</t>
        </is>
      </c>
      <c r="D7268" s="18" t="inlineStr">
        <is>
          <t>small</t>
        </is>
      </c>
      <c r="E7268" s="18" t="inlineStr">
        <is>
          <t>distance_to_river_km</t>
        </is>
      </c>
      <c r="F7268" s="18" t="inlineStr">
        <is>
          <t>spline value</t>
        </is>
      </c>
      <c r="G7268" s="18" t="n"/>
      <c r="H7268" s="33" t="n">
        <v>24.85</v>
      </c>
      <c r="I7268" s="33" t="n"/>
      <c r="J7268" s="33" t="n"/>
      <c r="K7268" s="34" t="n">
        <v>-0.508052291543529</v>
      </c>
      <c r="L7268" s="35">
        <f>IF(ISNUMBER(K7268),EXP(K7268),"")</f>
        <v/>
      </c>
      <c r="M7268" s="18" t="inlineStr">
        <is>
          <t>every value from 0.01 to 30 in steps of 0.01</t>
        </is>
      </c>
      <c r="N7268" s="18" t="inlineStr">
        <is>
          <t>contents|small|distance_to_river_km</t>
        </is>
      </c>
    </row>
    <row r="7269">
      <c r="B7269" s="18" t="inlineStr">
        <is>
          <t>contents|small|distance_to_river_km|24.86</t>
        </is>
      </c>
      <c r="C7269" s="18" t="inlineStr">
        <is>
          <t>contents</t>
        </is>
      </c>
      <c r="D7269" s="18" t="inlineStr">
        <is>
          <t>small</t>
        </is>
      </c>
      <c r="E7269" s="18" t="inlineStr">
        <is>
          <t>distance_to_river_km</t>
        </is>
      </c>
      <c r="F7269" s="18" t="inlineStr">
        <is>
          <t>spline value</t>
        </is>
      </c>
      <c r="G7269" s="18" t="n"/>
      <c r="H7269" s="33" t="n">
        <v>24.86</v>
      </c>
      <c r="I7269" s="33" t="n"/>
      <c r="J7269" s="33" t="n"/>
      <c r="K7269" s="34" t="n">
        <v>-0.5082774598348662</v>
      </c>
      <c r="L7269" s="35">
        <f>IF(ISNUMBER(K7269),EXP(K7269),"")</f>
        <v/>
      </c>
      <c r="M7269" s="18" t="inlineStr">
        <is>
          <t>every value from 0.01 to 30 in steps of 0.01</t>
        </is>
      </c>
      <c r="N7269" s="18" t="inlineStr">
        <is>
          <t>contents|small|distance_to_river_km</t>
        </is>
      </c>
    </row>
    <row r="7270">
      <c r="B7270" s="18" t="inlineStr">
        <is>
          <t>contents|small|distance_to_river_km|24.87</t>
        </is>
      </c>
      <c r="C7270" s="18" t="inlineStr">
        <is>
          <t>contents</t>
        </is>
      </c>
      <c r="D7270" s="18" t="inlineStr">
        <is>
          <t>small</t>
        </is>
      </c>
      <c r="E7270" s="18" t="inlineStr">
        <is>
          <t>distance_to_river_km</t>
        </is>
      </c>
      <c r="F7270" s="18" t="inlineStr">
        <is>
          <t>spline value</t>
        </is>
      </c>
      <c r="G7270" s="18" t="n"/>
      <c r="H7270" s="33" t="n">
        <v>24.87</v>
      </c>
      <c r="I7270" s="33" t="n"/>
      <c r="J7270" s="33" t="n"/>
      <c r="K7270" s="34" t="n">
        <v>-0.5085024214317012</v>
      </c>
      <c r="L7270" s="35">
        <f>IF(ISNUMBER(K7270),EXP(K7270),"")</f>
        <v/>
      </c>
      <c r="M7270" s="18" t="inlineStr">
        <is>
          <t>every value from 0.01 to 30 in steps of 0.01</t>
        </is>
      </c>
      <c r="N7270" s="18" t="inlineStr">
        <is>
          <t>contents|small|distance_to_river_km</t>
        </is>
      </c>
    </row>
    <row r="7271">
      <c r="B7271" s="18" t="inlineStr">
        <is>
          <t>contents|small|distance_to_river_km|24.88</t>
        </is>
      </c>
      <c r="C7271" s="18" t="inlineStr">
        <is>
          <t>contents</t>
        </is>
      </c>
      <c r="D7271" s="18" t="inlineStr">
        <is>
          <t>small</t>
        </is>
      </c>
      <c r="E7271" s="18" t="inlineStr">
        <is>
          <t>distance_to_river_km</t>
        </is>
      </c>
      <c r="F7271" s="18" t="inlineStr">
        <is>
          <t>spline value</t>
        </is>
      </c>
      <c r="G7271" s="18" t="n"/>
      <c r="H7271" s="33" t="n">
        <v>24.88</v>
      </c>
      <c r="I7271" s="33" t="n"/>
      <c r="J7271" s="33" t="n"/>
      <c r="K7271" s="34" t="n">
        <v>-0.5087271760592589</v>
      </c>
      <c r="L7271" s="35">
        <f>IF(ISNUMBER(K7271),EXP(K7271),"")</f>
        <v/>
      </c>
      <c r="M7271" s="18" t="inlineStr">
        <is>
          <t>every value from 0.01 to 30 in steps of 0.01</t>
        </is>
      </c>
      <c r="N7271" s="18" t="inlineStr">
        <is>
          <t>contents|small|distance_to_river_km</t>
        </is>
      </c>
    </row>
    <row r="7272">
      <c r="B7272" s="18" t="inlineStr">
        <is>
          <t>contents|small|distance_to_river_km|24.89</t>
        </is>
      </c>
      <c r="C7272" s="18" t="inlineStr">
        <is>
          <t>contents</t>
        </is>
      </c>
      <c r="D7272" s="18" t="inlineStr">
        <is>
          <t>small</t>
        </is>
      </c>
      <c r="E7272" s="18" t="inlineStr">
        <is>
          <t>distance_to_river_km</t>
        </is>
      </c>
      <c r="F7272" s="18" t="inlineStr">
        <is>
          <t>spline value</t>
        </is>
      </c>
      <c r="G7272" s="18" t="n"/>
      <c r="H7272" s="33" t="n">
        <v>24.89</v>
      </c>
      <c r="I7272" s="33" t="n"/>
      <c r="J7272" s="33" t="n"/>
      <c r="K7272" s="34" t="n">
        <v>-0.5089517234427637</v>
      </c>
      <c r="L7272" s="35">
        <f>IF(ISNUMBER(K7272),EXP(K7272),"")</f>
        <v/>
      </c>
      <c r="M7272" s="18" t="inlineStr">
        <is>
          <t>every value from 0.01 to 30 in steps of 0.01</t>
        </is>
      </c>
      <c r="N7272" s="18" t="inlineStr">
        <is>
          <t>contents|small|distance_to_river_km</t>
        </is>
      </c>
    </row>
    <row r="7273">
      <c r="B7273" s="18" t="inlineStr">
        <is>
          <t>contents|small|distance_to_river_km|24.90</t>
        </is>
      </c>
      <c r="C7273" s="18" t="inlineStr">
        <is>
          <t>contents</t>
        </is>
      </c>
      <c r="D7273" s="18" t="inlineStr">
        <is>
          <t>small</t>
        </is>
      </c>
      <c r="E7273" s="18" t="inlineStr">
        <is>
          <t>distance_to_river_km</t>
        </is>
      </c>
      <c r="F7273" s="18" t="inlineStr">
        <is>
          <t>spline value</t>
        </is>
      </c>
      <c r="G7273" s="18" t="n"/>
      <c r="H7273" s="33" t="n">
        <v>24.9</v>
      </c>
      <c r="I7273" s="33" t="n"/>
      <c r="J7273" s="33" t="n"/>
      <c r="K7273" s="34" t="n">
        <v>-0.5091760633074409</v>
      </c>
      <c r="L7273" s="35">
        <f>IF(ISNUMBER(K7273),EXP(K7273),"")</f>
        <v/>
      </c>
      <c r="M7273" s="18" t="inlineStr">
        <is>
          <t>every value from 0.01 to 30 in steps of 0.01</t>
        </is>
      </c>
      <c r="N7273" s="18" t="inlineStr">
        <is>
          <t>contents|small|distance_to_river_km</t>
        </is>
      </c>
    </row>
    <row r="7274">
      <c r="B7274" s="18" t="inlineStr">
        <is>
          <t>contents|small|distance_to_river_km|24.91</t>
        </is>
      </c>
      <c r="C7274" s="18" t="inlineStr">
        <is>
          <t>contents</t>
        </is>
      </c>
      <c r="D7274" s="18" t="inlineStr">
        <is>
          <t>small</t>
        </is>
      </c>
      <c r="E7274" s="18" t="inlineStr">
        <is>
          <t>distance_to_river_km</t>
        </is>
      </c>
      <c r="F7274" s="18" t="inlineStr">
        <is>
          <t>spline value</t>
        </is>
      </c>
      <c r="G7274" s="18" t="n"/>
      <c r="H7274" s="33" t="n">
        <v>24.91</v>
      </c>
      <c r="I7274" s="33" t="n"/>
      <c r="J7274" s="33" t="n"/>
      <c r="K7274" s="34" t="n">
        <v>-0.5094001953785149</v>
      </c>
      <c r="L7274" s="35">
        <f>IF(ISNUMBER(K7274),EXP(K7274),"")</f>
        <v/>
      </c>
      <c r="M7274" s="18" t="inlineStr">
        <is>
          <t>every value from 0.01 to 30 in steps of 0.01</t>
        </is>
      </c>
      <c r="N7274" s="18" t="inlineStr">
        <is>
          <t>contents|small|distance_to_river_km</t>
        </is>
      </c>
    </row>
    <row r="7275">
      <c r="B7275" s="18" t="inlineStr">
        <is>
          <t>contents|small|distance_to_river_km|24.92</t>
        </is>
      </c>
      <c r="C7275" s="18" t="inlineStr">
        <is>
          <t>contents</t>
        </is>
      </c>
      <c r="D7275" s="18" t="inlineStr">
        <is>
          <t>small</t>
        </is>
      </c>
      <c r="E7275" s="18" t="inlineStr">
        <is>
          <t>distance_to_river_km</t>
        </is>
      </c>
      <c r="F7275" s="18" t="inlineStr">
        <is>
          <t>spline value</t>
        </is>
      </c>
      <c r="G7275" s="18" t="n"/>
      <c r="H7275" s="33" t="n">
        <v>24.92</v>
      </c>
      <c r="I7275" s="33" t="n"/>
      <c r="J7275" s="33" t="n"/>
      <c r="K7275" s="34" t="n">
        <v>-0.5096241193812103</v>
      </c>
      <c r="L7275" s="35">
        <f>IF(ISNUMBER(K7275),EXP(K7275),"")</f>
        <v/>
      </c>
      <c r="M7275" s="18" t="inlineStr">
        <is>
          <t>every value from 0.01 to 30 in steps of 0.01</t>
        </is>
      </c>
      <c r="N7275" s="18" t="inlineStr">
        <is>
          <t>contents|small|distance_to_river_km</t>
        </is>
      </c>
    </row>
    <row r="7276">
      <c r="B7276" s="18" t="inlineStr">
        <is>
          <t>contents|small|distance_to_river_km|24.93</t>
        </is>
      </c>
      <c r="C7276" s="18" t="inlineStr">
        <is>
          <t>contents</t>
        </is>
      </c>
      <c r="D7276" s="18" t="inlineStr">
        <is>
          <t>small</t>
        </is>
      </c>
      <c r="E7276" s="18" t="inlineStr">
        <is>
          <t>distance_to_river_km</t>
        </is>
      </c>
      <c r="F7276" s="18" t="inlineStr">
        <is>
          <t>spline value</t>
        </is>
      </c>
      <c r="G7276" s="18" t="n"/>
      <c r="H7276" s="33" t="n">
        <v>24.93</v>
      </c>
      <c r="I7276" s="33" t="n"/>
      <c r="J7276" s="33" t="n"/>
      <c r="K7276" s="34" t="n">
        <v>-0.5098478350407522</v>
      </c>
      <c r="L7276" s="35">
        <f>IF(ISNUMBER(K7276),EXP(K7276),"")</f>
        <v/>
      </c>
      <c r="M7276" s="18" t="inlineStr">
        <is>
          <t>every value from 0.01 to 30 in steps of 0.01</t>
        </is>
      </c>
      <c r="N7276" s="18" t="inlineStr">
        <is>
          <t>contents|small|distance_to_river_km</t>
        </is>
      </c>
    </row>
    <row r="7277">
      <c r="B7277" s="18" t="inlineStr">
        <is>
          <t>contents|small|distance_to_river_km|24.94</t>
        </is>
      </c>
      <c r="C7277" s="18" t="inlineStr">
        <is>
          <t>contents</t>
        </is>
      </c>
      <c r="D7277" s="18" t="inlineStr">
        <is>
          <t>small</t>
        </is>
      </c>
      <c r="E7277" s="18" t="inlineStr">
        <is>
          <t>distance_to_river_km</t>
        </is>
      </c>
      <c r="F7277" s="18" t="inlineStr">
        <is>
          <t>spline value</t>
        </is>
      </c>
      <c r="G7277" s="18" t="n"/>
      <c r="H7277" s="33" t="n">
        <v>24.94</v>
      </c>
      <c r="I7277" s="33" t="n"/>
      <c r="J7277" s="33" t="n"/>
      <c r="K7277" s="34" t="n">
        <v>-0.510071342082365</v>
      </c>
      <c r="L7277" s="35">
        <f>IF(ISNUMBER(K7277),EXP(K7277),"")</f>
        <v/>
      </c>
      <c r="M7277" s="18" t="inlineStr">
        <is>
          <t>every value from 0.01 to 30 in steps of 0.01</t>
        </is>
      </c>
      <c r="N7277" s="18" t="inlineStr">
        <is>
          <t>contents|small|distance_to_river_km</t>
        </is>
      </c>
    </row>
    <row r="7278">
      <c r="B7278" s="18" t="inlineStr">
        <is>
          <t>contents|small|distance_to_river_km|24.95</t>
        </is>
      </c>
      <c r="C7278" s="18" t="inlineStr">
        <is>
          <t>contents</t>
        </is>
      </c>
      <c r="D7278" s="18" t="inlineStr">
        <is>
          <t>small</t>
        </is>
      </c>
      <c r="E7278" s="18" t="inlineStr">
        <is>
          <t>distance_to_river_km</t>
        </is>
      </c>
      <c r="F7278" s="18" t="inlineStr">
        <is>
          <t>spline value</t>
        </is>
      </c>
      <c r="G7278" s="18" t="n"/>
      <c r="H7278" s="33" t="n">
        <v>24.95</v>
      </c>
      <c r="I7278" s="33" t="n"/>
      <c r="J7278" s="33" t="n"/>
      <c r="K7278" s="34" t="n">
        <v>-0.5102946402312735</v>
      </c>
      <c r="L7278" s="35">
        <f>IF(ISNUMBER(K7278),EXP(K7278),"")</f>
        <v/>
      </c>
      <c r="M7278" s="18" t="inlineStr">
        <is>
          <t>every value from 0.01 to 30 in steps of 0.01</t>
        </is>
      </c>
      <c r="N7278" s="18" t="inlineStr">
        <is>
          <t>contents|small|distance_to_river_km</t>
        </is>
      </c>
    </row>
    <row r="7279">
      <c r="B7279" s="18" t="inlineStr">
        <is>
          <t>contents|small|distance_to_river_km|24.96</t>
        </is>
      </c>
      <c r="C7279" s="18" t="inlineStr">
        <is>
          <t>contents</t>
        </is>
      </c>
      <c r="D7279" s="18" t="inlineStr">
        <is>
          <t>small</t>
        </is>
      </c>
      <c r="E7279" s="18" t="inlineStr">
        <is>
          <t>distance_to_river_km</t>
        </is>
      </c>
      <c r="F7279" s="18" t="inlineStr">
        <is>
          <t>spline value</t>
        </is>
      </c>
      <c r="G7279" s="18" t="n"/>
      <c r="H7279" s="33" t="n">
        <v>24.96</v>
      </c>
      <c r="I7279" s="33" t="n"/>
      <c r="J7279" s="33" t="n"/>
      <c r="K7279" s="34" t="n">
        <v>-0.5105177292127026</v>
      </c>
      <c r="L7279" s="35">
        <f>IF(ISNUMBER(K7279),EXP(K7279),"")</f>
        <v/>
      </c>
      <c r="M7279" s="18" t="inlineStr">
        <is>
          <t>every value from 0.01 to 30 in steps of 0.01</t>
        </is>
      </c>
      <c r="N7279" s="18" t="inlineStr">
        <is>
          <t>contents|small|distance_to_river_km</t>
        </is>
      </c>
    </row>
    <row r="7280">
      <c r="B7280" s="18" t="inlineStr">
        <is>
          <t>contents|small|distance_to_river_km|24.97</t>
        </is>
      </c>
      <c r="C7280" s="18" t="inlineStr">
        <is>
          <t>contents</t>
        </is>
      </c>
      <c r="D7280" s="18" t="inlineStr">
        <is>
          <t>small</t>
        </is>
      </c>
      <c r="E7280" s="18" t="inlineStr">
        <is>
          <t>distance_to_river_km</t>
        </is>
      </c>
      <c r="F7280" s="18" t="inlineStr">
        <is>
          <t>spline value</t>
        </is>
      </c>
      <c r="G7280" s="18" t="n"/>
      <c r="H7280" s="33" t="n">
        <v>24.97</v>
      </c>
      <c r="I7280" s="33" t="n"/>
      <c r="J7280" s="33" t="n"/>
      <c r="K7280" s="34" t="n">
        <v>-0.5107406087518768</v>
      </c>
      <c r="L7280" s="35">
        <f>IF(ISNUMBER(K7280),EXP(K7280),"")</f>
        <v/>
      </c>
      <c r="M7280" s="18" t="inlineStr">
        <is>
          <t>every value from 0.01 to 30 in steps of 0.01</t>
        </is>
      </c>
      <c r="N7280" s="18" t="inlineStr">
        <is>
          <t>contents|small|distance_to_river_km</t>
        </is>
      </c>
    </row>
    <row r="7281">
      <c r="B7281" s="18" t="inlineStr">
        <is>
          <t>contents|small|distance_to_river_km|24.98</t>
        </is>
      </c>
      <c r="C7281" s="18" t="inlineStr">
        <is>
          <t>contents</t>
        </is>
      </c>
      <c r="D7281" s="18" t="inlineStr">
        <is>
          <t>small</t>
        </is>
      </c>
      <c r="E7281" s="18" t="inlineStr">
        <is>
          <t>distance_to_river_km</t>
        </is>
      </c>
      <c r="F7281" s="18" t="inlineStr">
        <is>
          <t>spline value</t>
        </is>
      </c>
      <c r="G7281" s="18" t="n"/>
      <c r="H7281" s="33" t="n">
        <v>24.98</v>
      </c>
      <c r="I7281" s="33" t="n"/>
      <c r="J7281" s="33" t="n"/>
      <c r="K7281" s="34" t="n">
        <v>-0.510963278574021</v>
      </c>
      <c r="L7281" s="35">
        <f>IF(ISNUMBER(K7281),EXP(K7281),"")</f>
        <v/>
      </c>
      <c r="M7281" s="18" t="inlineStr">
        <is>
          <t>every value from 0.01 to 30 in steps of 0.01</t>
        </is>
      </c>
      <c r="N7281" s="18" t="inlineStr">
        <is>
          <t>contents|small|distance_to_river_km</t>
        </is>
      </c>
    </row>
    <row r="7282">
      <c r="B7282" s="18" t="inlineStr">
        <is>
          <t>contents|small|distance_to_river_km|24.99</t>
        </is>
      </c>
      <c r="C7282" s="18" t="inlineStr">
        <is>
          <t>contents</t>
        </is>
      </c>
      <c r="D7282" s="18" t="inlineStr">
        <is>
          <t>small</t>
        </is>
      </c>
      <c r="E7282" s="18" t="inlineStr">
        <is>
          <t>distance_to_river_km</t>
        </is>
      </c>
      <c r="F7282" s="18" t="inlineStr">
        <is>
          <t>spline value</t>
        </is>
      </c>
      <c r="G7282" s="18" t="n"/>
      <c r="H7282" s="33" t="n">
        <v>24.99</v>
      </c>
      <c r="I7282" s="33" t="n"/>
      <c r="J7282" s="33" t="n"/>
      <c r="K7282" s="34" t="n">
        <v>-0.5111857384043599</v>
      </c>
      <c r="L7282" s="35">
        <f>IF(ISNUMBER(K7282),EXP(K7282),"")</f>
        <v/>
      </c>
      <c r="M7282" s="18" t="inlineStr">
        <is>
          <t>every value from 0.01 to 30 in steps of 0.01</t>
        </is>
      </c>
      <c r="N7282" s="18" t="inlineStr">
        <is>
          <t>contents|small|distance_to_river_km</t>
        </is>
      </c>
    </row>
    <row r="7283">
      <c r="B7283" s="18" t="inlineStr">
        <is>
          <t>contents|small|distance_to_river_km|25.00</t>
        </is>
      </c>
      <c r="C7283" s="18" t="inlineStr">
        <is>
          <t>contents</t>
        </is>
      </c>
      <c r="D7283" s="18" t="inlineStr">
        <is>
          <t>small</t>
        </is>
      </c>
      <c r="E7283" s="18" t="inlineStr">
        <is>
          <t>distance_to_river_km</t>
        </is>
      </c>
      <c r="F7283" s="18" t="inlineStr">
        <is>
          <t>spline value</t>
        </is>
      </c>
      <c r="G7283" s="18" t="n"/>
      <c r="H7283" s="33" t="n">
        <v>25</v>
      </c>
      <c r="I7283" s="33" t="n"/>
      <c r="J7283" s="33" t="n"/>
      <c r="K7283" s="34" t="n">
        <v>-0.5114079879681181</v>
      </c>
      <c r="L7283" s="35">
        <f>IF(ISNUMBER(K7283),EXP(K7283),"")</f>
        <v/>
      </c>
      <c r="M7283" s="18" t="inlineStr">
        <is>
          <t>every value from 0.01 to 30 in steps of 0.01</t>
        </is>
      </c>
      <c r="N7283" s="18" t="inlineStr">
        <is>
          <t>contents|small|distance_to_river_km</t>
        </is>
      </c>
    </row>
    <row r="7284">
      <c r="B7284" s="18" t="inlineStr">
        <is>
          <t>contents|small|distance_to_river_km|25.01</t>
        </is>
      </c>
      <c r="C7284" s="18" t="inlineStr">
        <is>
          <t>contents</t>
        </is>
      </c>
      <c r="D7284" s="18" t="inlineStr">
        <is>
          <t>small</t>
        </is>
      </c>
      <c r="E7284" s="18" t="inlineStr">
        <is>
          <t>distance_to_river_km</t>
        </is>
      </c>
      <c r="F7284" s="18" t="inlineStr">
        <is>
          <t>spline value</t>
        </is>
      </c>
      <c r="G7284" s="18" t="n"/>
      <c r="H7284" s="33" t="n">
        <v>25.01</v>
      </c>
      <c r="I7284" s="33" t="n"/>
      <c r="J7284" s="33" t="n"/>
      <c r="K7284" s="34" t="n">
        <v>-0.5116300269905208</v>
      </c>
      <c r="L7284" s="35">
        <f>IF(ISNUMBER(K7284),EXP(K7284),"")</f>
        <v/>
      </c>
      <c r="M7284" s="18" t="inlineStr">
        <is>
          <t>every value from 0.01 to 30 in steps of 0.01</t>
        </is>
      </c>
      <c r="N7284" s="18" t="inlineStr">
        <is>
          <t>contents|small|distance_to_river_km</t>
        </is>
      </c>
    </row>
    <row r="7285">
      <c r="B7285" s="18" t="inlineStr">
        <is>
          <t>contents|small|distance_to_river_km|25.02</t>
        </is>
      </c>
      <c r="C7285" s="18" t="inlineStr">
        <is>
          <t>contents</t>
        </is>
      </c>
      <c r="D7285" s="18" t="inlineStr">
        <is>
          <t>small</t>
        </is>
      </c>
      <c r="E7285" s="18" t="inlineStr">
        <is>
          <t>distance_to_river_km</t>
        </is>
      </c>
      <c r="F7285" s="18" t="inlineStr">
        <is>
          <t>spline value</t>
        </is>
      </c>
      <c r="G7285" s="18" t="n"/>
      <c r="H7285" s="33" t="n">
        <v>25.02</v>
      </c>
      <c r="I7285" s="33" t="n"/>
      <c r="J7285" s="33" t="n"/>
      <c r="K7285" s="34" t="n">
        <v>-0.511851855196792</v>
      </c>
      <c r="L7285" s="35">
        <f>IF(ISNUMBER(K7285),EXP(K7285),"")</f>
        <v/>
      </c>
      <c r="M7285" s="18" t="inlineStr">
        <is>
          <t>every value from 0.01 to 30 in steps of 0.01</t>
        </is>
      </c>
      <c r="N7285" s="18" t="inlineStr">
        <is>
          <t>contents|small|distance_to_river_km</t>
        </is>
      </c>
    </row>
    <row r="7286">
      <c r="B7286" s="18" t="inlineStr">
        <is>
          <t>contents|small|distance_to_river_km|25.03</t>
        </is>
      </c>
      <c r="C7286" s="18" t="inlineStr">
        <is>
          <t>contents</t>
        </is>
      </c>
      <c r="D7286" s="18" t="inlineStr">
        <is>
          <t>small</t>
        </is>
      </c>
      <c r="E7286" s="18" t="inlineStr">
        <is>
          <t>distance_to_river_km</t>
        </is>
      </c>
      <c r="F7286" s="18" t="inlineStr">
        <is>
          <t>spline value</t>
        </is>
      </c>
      <c r="G7286" s="18" t="n"/>
      <c r="H7286" s="33" t="n">
        <v>25.03</v>
      </c>
      <c r="I7286" s="33" t="n"/>
      <c r="J7286" s="33" t="n"/>
      <c r="K7286" s="34" t="n">
        <v>-0.5120734723121569</v>
      </c>
      <c r="L7286" s="35">
        <f>IF(ISNUMBER(K7286),EXP(K7286),"")</f>
        <v/>
      </c>
      <c r="M7286" s="18" t="inlineStr">
        <is>
          <t>every value from 0.01 to 30 in steps of 0.01</t>
        </is>
      </c>
      <c r="N7286" s="18" t="inlineStr">
        <is>
          <t>contents|small|distance_to_river_km</t>
        </is>
      </c>
    </row>
    <row r="7287">
      <c r="B7287" s="18" t="inlineStr">
        <is>
          <t>contents|small|distance_to_river_km|25.04</t>
        </is>
      </c>
      <c r="C7287" s="18" t="inlineStr">
        <is>
          <t>contents</t>
        </is>
      </c>
      <c r="D7287" s="18" t="inlineStr">
        <is>
          <t>small</t>
        </is>
      </c>
      <c r="E7287" s="18" t="inlineStr">
        <is>
          <t>distance_to_river_km</t>
        </is>
      </c>
      <c r="F7287" s="18" t="inlineStr">
        <is>
          <t>spline value</t>
        </is>
      </c>
      <c r="G7287" s="18" t="n"/>
      <c r="H7287" s="33" t="n">
        <v>25.04</v>
      </c>
      <c r="I7287" s="33" t="n"/>
      <c r="J7287" s="33" t="n"/>
      <c r="K7287" s="34" t="n">
        <v>-0.5122948780618403</v>
      </c>
      <c r="L7287" s="35">
        <f>IF(ISNUMBER(K7287),EXP(K7287),"")</f>
        <v/>
      </c>
      <c r="M7287" s="18" t="inlineStr">
        <is>
          <t>every value from 0.01 to 30 in steps of 0.01</t>
        </is>
      </c>
      <c r="N7287" s="18" t="inlineStr">
        <is>
          <t>contents|small|distance_to_river_km</t>
        </is>
      </c>
    </row>
    <row r="7288">
      <c r="B7288" s="18" t="inlineStr">
        <is>
          <t>contents|small|distance_to_river_km|25.05</t>
        </is>
      </c>
      <c r="C7288" s="18" t="inlineStr">
        <is>
          <t>contents</t>
        </is>
      </c>
      <c r="D7288" s="18" t="inlineStr">
        <is>
          <t>small</t>
        </is>
      </c>
      <c r="E7288" s="18" t="inlineStr">
        <is>
          <t>distance_to_river_km</t>
        </is>
      </c>
      <c r="F7288" s="18" t="inlineStr">
        <is>
          <t>spline value</t>
        </is>
      </c>
      <c r="G7288" s="18" t="n"/>
      <c r="H7288" s="33" t="n">
        <v>25.05</v>
      </c>
      <c r="I7288" s="33" t="n"/>
      <c r="J7288" s="33" t="n"/>
      <c r="K7288" s="34" t="n">
        <v>-0.5125160721710665</v>
      </c>
      <c r="L7288" s="35">
        <f>IF(ISNUMBER(K7288),EXP(K7288),"")</f>
        <v/>
      </c>
      <c r="M7288" s="18" t="inlineStr">
        <is>
          <t>every value from 0.01 to 30 in steps of 0.01</t>
        </is>
      </c>
      <c r="N7288" s="18" t="inlineStr">
        <is>
          <t>contents|small|distance_to_river_km</t>
        </is>
      </c>
    </row>
    <row r="7289">
      <c r="B7289" s="18" t="inlineStr">
        <is>
          <t>contents|small|distance_to_river_km|25.06</t>
        </is>
      </c>
      <c r="C7289" s="18" t="inlineStr">
        <is>
          <t>contents</t>
        </is>
      </c>
      <c r="D7289" s="18" t="inlineStr">
        <is>
          <t>small</t>
        </is>
      </c>
      <c r="E7289" s="18" t="inlineStr">
        <is>
          <t>distance_to_river_km</t>
        </is>
      </c>
      <c r="F7289" s="18" t="inlineStr">
        <is>
          <t>spline value</t>
        </is>
      </c>
      <c r="G7289" s="18" t="n"/>
      <c r="H7289" s="33" t="n">
        <v>25.06</v>
      </c>
      <c r="I7289" s="33" t="n"/>
      <c r="J7289" s="33" t="n"/>
      <c r="K7289" s="34" t="n">
        <v>-0.5127370543650607</v>
      </c>
      <c r="L7289" s="35">
        <f>IF(ISNUMBER(K7289),EXP(K7289),"")</f>
        <v/>
      </c>
      <c r="M7289" s="18" t="inlineStr">
        <is>
          <t>every value from 0.01 to 30 in steps of 0.01</t>
        </is>
      </c>
      <c r="N7289" s="18" t="inlineStr">
        <is>
          <t>contents|small|distance_to_river_km</t>
        </is>
      </c>
    </row>
    <row r="7290">
      <c r="B7290" s="18" t="inlineStr">
        <is>
          <t>contents|small|distance_to_river_km|25.07</t>
        </is>
      </c>
      <c r="C7290" s="18" t="inlineStr">
        <is>
          <t>contents</t>
        </is>
      </c>
      <c r="D7290" s="18" t="inlineStr">
        <is>
          <t>small</t>
        </is>
      </c>
      <c r="E7290" s="18" t="inlineStr">
        <is>
          <t>distance_to_river_km</t>
        </is>
      </c>
      <c r="F7290" s="18" t="inlineStr">
        <is>
          <t>spline value</t>
        </is>
      </c>
      <c r="G7290" s="18" t="n"/>
      <c r="H7290" s="33" t="n">
        <v>25.07</v>
      </c>
      <c r="I7290" s="33" t="n"/>
      <c r="J7290" s="33" t="n"/>
      <c r="K7290" s="34" t="n">
        <v>-0.5129578243690474</v>
      </c>
      <c r="L7290" s="35">
        <f>IF(ISNUMBER(K7290),EXP(K7290),"")</f>
        <v/>
      </c>
      <c r="M7290" s="18" t="inlineStr">
        <is>
          <t>every value from 0.01 to 30 in steps of 0.01</t>
        </is>
      </c>
      <c r="N7290" s="18" t="inlineStr">
        <is>
          <t>contents|small|distance_to_river_km</t>
        </is>
      </c>
    </row>
    <row r="7291">
      <c r="B7291" s="18" t="inlineStr">
        <is>
          <t>contents|small|distance_to_river_km|25.08</t>
        </is>
      </c>
      <c r="C7291" s="18" t="inlineStr">
        <is>
          <t>contents</t>
        </is>
      </c>
      <c r="D7291" s="18" t="inlineStr">
        <is>
          <t>small</t>
        </is>
      </c>
      <c r="E7291" s="18" t="inlineStr">
        <is>
          <t>distance_to_river_km</t>
        </is>
      </c>
      <c r="F7291" s="18" t="inlineStr">
        <is>
          <t>spline value</t>
        </is>
      </c>
      <c r="G7291" s="18" t="n"/>
      <c r="H7291" s="33" t="n">
        <v>25.08</v>
      </c>
      <c r="I7291" s="33" t="n"/>
      <c r="J7291" s="33" t="n"/>
      <c r="K7291" s="34" t="n">
        <v>-0.5131783819082513</v>
      </c>
      <c r="L7291" s="35">
        <f>IF(ISNUMBER(K7291),EXP(K7291),"")</f>
        <v/>
      </c>
      <c r="M7291" s="18" t="inlineStr">
        <is>
          <t>every value from 0.01 to 30 in steps of 0.01</t>
        </is>
      </c>
      <c r="N7291" s="18" t="inlineStr">
        <is>
          <t>contents|small|distance_to_river_km</t>
        </is>
      </c>
    </row>
    <row r="7292">
      <c r="B7292" s="18" t="inlineStr">
        <is>
          <t>contents|small|distance_to_river_km|25.09</t>
        </is>
      </c>
      <c r="C7292" s="18" t="inlineStr">
        <is>
          <t>contents</t>
        </is>
      </c>
      <c r="D7292" s="18" t="inlineStr">
        <is>
          <t>small</t>
        </is>
      </c>
      <c r="E7292" s="18" t="inlineStr">
        <is>
          <t>distance_to_river_km</t>
        </is>
      </c>
      <c r="F7292" s="18" t="inlineStr">
        <is>
          <t>spline value</t>
        </is>
      </c>
      <c r="G7292" s="18" t="n"/>
      <c r="H7292" s="33" t="n">
        <v>25.09</v>
      </c>
      <c r="I7292" s="33" t="n"/>
      <c r="J7292" s="33" t="n"/>
      <c r="K7292" s="34" t="n">
        <v>-0.5133987267078972</v>
      </c>
      <c r="L7292" s="35">
        <f>IF(ISNUMBER(K7292),EXP(K7292),"")</f>
        <v/>
      </c>
      <c r="M7292" s="18" t="inlineStr">
        <is>
          <t>every value from 0.01 to 30 in steps of 0.01</t>
        </is>
      </c>
      <c r="N7292" s="18" t="inlineStr">
        <is>
          <t>contents|small|distance_to_river_km</t>
        </is>
      </c>
    </row>
    <row r="7293">
      <c r="B7293" s="18" t="inlineStr">
        <is>
          <t>contents|small|distance_to_river_km|25.10</t>
        </is>
      </c>
      <c r="C7293" s="18" t="inlineStr">
        <is>
          <t>contents</t>
        </is>
      </c>
      <c r="D7293" s="18" t="inlineStr">
        <is>
          <t>small</t>
        </is>
      </c>
      <c r="E7293" s="18" t="inlineStr">
        <is>
          <t>distance_to_river_km</t>
        </is>
      </c>
      <c r="F7293" s="18" t="inlineStr">
        <is>
          <t>spline value</t>
        </is>
      </c>
      <c r="G7293" s="18" t="n"/>
      <c r="H7293" s="33" t="n">
        <v>25.1</v>
      </c>
      <c r="I7293" s="33" t="n"/>
      <c r="J7293" s="33" t="n"/>
      <c r="K7293" s="34" t="n">
        <v>-0.51361885849321</v>
      </c>
      <c r="L7293" s="35">
        <f>IF(ISNUMBER(K7293),EXP(K7293),"")</f>
        <v/>
      </c>
      <c r="M7293" s="18" t="inlineStr">
        <is>
          <t>every value from 0.01 to 30 in steps of 0.01</t>
        </is>
      </c>
      <c r="N7293" s="18" t="inlineStr">
        <is>
          <t>contents|small|distance_to_river_km</t>
        </is>
      </c>
    </row>
    <row r="7294">
      <c r="B7294" s="18" t="inlineStr">
        <is>
          <t>contents|small|distance_to_river_km|25.11</t>
        </is>
      </c>
      <c r="C7294" s="18" t="inlineStr">
        <is>
          <t>contents</t>
        </is>
      </c>
      <c r="D7294" s="18" t="inlineStr">
        <is>
          <t>small</t>
        </is>
      </c>
      <c r="E7294" s="18" t="inlineStr">
        <is>
          <t>distance_to_river_km</t>
        </is>
      </c>
      <c r="F7294" s="18" t="inlineStr">
        <is>
          <t>spline value</t>
        </is>
      </c>
      <c r="G7294" s="18" t="n"/>
      <c r="H7294" s="33" t="n">
        <v>25.11</v>
      </c>
      <c r="I7294" s="33" t="n"/>
      <c r="J7294" s="33" t="n"/>
      <c r="K7294" s="34" t="n">
        <v>-0.513838776989414</v>
      </c>
      <c r="L7294" s="35">
        <f>IF(ISNUMBER(K7294),EXP(K7294),"")</f>
        <v/>
      </c>
      <c r="M7294" s="18" t="inlineStr">
        <is>
          <t>every value from 0.01 to 30 in steps of 0.01</t>
        </is>
      </c>
      <c r="N7294" s="18" t="inlineStr">
        <is>
          <t>contents|small|distance_to_river_km</t>
        </is>
      </c>
    </row>
    <row r="7295">
      <c r="B7295" s="18" t="inlineStr">
        <is>
          <t>contents|small|distance_to_river_km|25.12</t>
        </is>
      </c>
      <c r="C7295" s="18" t="inlineStr">
        <is>
          <t>contents</t>
        </is>
      </c>
      <c r="D7295" s="18" t="inlineStr">
        <is>
          <t>small</t>
        </is>
      </c>
      <c r="E7295" s="18" t="inlineStr">
        <is>
          <t>distance_to_river_km</t>
        </is>
      </c>
      <c r="F7295" s="18" t="inlineStr">
        <is>
          <t>spline value</t>
        </is>
      </c>
      <c r="G7295" s="18" t="n"/>
      <c r="H7295" s="33" t="n">
        <v>25.12</v>
      </c>
      <c r="I7295" s="33" t="n"/>
      <c r="J7295" s="33" t="n"/>
      <c r="K7295" s="34" t="n">
        <v>-0.5140584819217344</v>
      </c>
      <c r="L7295" s="35">
        <f>IF(ISNUMBER(K7295),EXP(K7295),"")</f>
        <v/>
      </c>
      <c r="M7295" s="18" t="inlineStr">
        <is>
          <t>every value from 0.01 to 30 in steps of 0.01</t>
        </is>
      </c>
      <c r="N7295" s="18" t="inlineStr">
        <is>
          <t>contents|small|distance_to_river_km</t>
        </is>
      </c>
    </row>
    <row r="7296">
      <c r="B7296" s="18" t="inlineStr">
        <is>
          <t>contents|small|distance_to_river_km|25.13</t>
        </is>
      </c>
      <c r="C7296" s="18" t="inlineStr">
        <is>
          <t>contents</t>
        </is>
      </c>
      <c r="D7296" s="18" t="inlineStr">
        <is>
          <t>small</t>
        </is>
      </c>
      <c r="E7296" s="18" t="inlineStr">
        <is>
          <t>distance_to_river_km</t>
        </is>
      </c>
      <c r="F7296" s="18" t="inlineStr">
        <is>
          <t>spline value</t>
        </is>
      </c>
      <c r="G7296" s="18" t="n"/>
      <c r="H7296" s="33" t="n">
        <v>25.13</v>
      </c>
      <c r="I7296" s="33" t="n"/>
      <c r="J7296" s="33" t="n"/>
      <c r="K7296" s="34" t="n">
        <v>-0.5142779730153958</v>
      </c>
      <c r="L7296" s="35">
        <f>IF(ISNUMBER(K7296),EXP(K7296),"")</f>
        <v/>
      </c>
      <c r="M7296" s="18" t="inlineStr">
        <is>
          <t>every value from 0.01 to 30 in steps of 0.01</t>
        </is>
      </c>
      <c r="N7296" s="18" t="inlineStr">
        <is>
          <t>contents|small|distance_to_river_km</t>
        </is>
      </c>
    </row>
    <row r="7297">
      <c r="B7297" s="18" t="inlineStr">
        <is>
          <t>contents|small|distance_to_river_km|25.14</t>
        </is>
      </c>
      <c r="C7297" s="18" t="inlineStr">
        <is>
          <t>contents</t>
        </is>
      </c>
      <c r="D7297" s="18" t="inlineStr">
        <is>
          <t>small</t>
        </is>
      </c>
      <c r="E7297" s="18" t="inlineStr">
        <is>
          <t>distance_to_river_km</t>
        </is>
      </c>
      <c r="F7297" s="18" t="inlineStr">
        <is>
          <t>spline value</t>
        </is>
      </c>
      <c r="G7297" s="18" t="n"/>
      <c r="H7297" s="33" t="n">
        <v>25.14</v>
      </c>
      <c r="I7297" s="33" t="n"/>
      <c r="J7297" s="33" t="n"/>
      <c r="K7297" s="34" t="n">
        <v>-0.5144972499956226</v>
      </c>
      <c r="L7297" s="35">
        <f>IF(ISNUMBER(K7297),EXP(K7297),"")</f>
        <v/>
      </c>
      <c r="M7297" s="18" t="inlineStr">
        <is>
          <t>every value from 0.01 to 30 in steps of 0.01</t>
        </is>
      </c>
      <c r="N7297" s="18" t="inlineStr">
        <is>
          <t>contents|small|distance_to_river_km</t>
        </is>
      </c>
    </row>
    <row r="7298">
      <c r="B7298" s="18" t="inlineStr">
        <is>
          <t>contents|small|distance_to_river_km|25.15</t>
        </is>
      </c>
      <c r="C7298" s="18" t="inlineStr">
        <is>
          <t>contents</t>
        </is>
      </c>
      <c r="D7298" s="18" t="inlineStr">
        <is>
          <t>small</t>
        </is>
      </c>
      <c r="E7298" s="18" t="inlineStr">
        <is>
          <t>distance_to_river_km</t>
        </is>
      </c>
      <c r="F7298" s="18" t="inlineStr">
        <is>
          <t>spline value</t>
        </is>
      </c>
      <c r="G7298" s="18" t="n"/>
      <c r="H7298" s="33" t="n">
        <v>25.15</v>
      </c>
      <c r="I7298" s="33" t="n"/>
      <c r="J7298" s="33" t="n"/>
      <c r="K7298" s="34" t="n">
        <v>-0.5147163125876398</v>
      </c>
      <c r="L7298" s="35">
        <f>IF(ISNUMBER(K7298),EXP(K7298),"")</f>
        <v/>
      </c>
      <c r="M7298" s="18" t="inlineStr">
        <is>
          <t>every value from 0.01 to 30 in steps of 0.01</t>
        </is>
      </c>
      <c r="N7298" s="18" t="inlineStr">
        <is>
          <t>contents|small|distance_to_river_km</t>
        </is>
      </c>
    </row>
    <row r="7299">
      <c r="B7299" s="18" t="inlineStr">
        <is>
          <t>contents|small|distance_to_river_km|25.16</t>
        </is>
      </c>
      <c r="C7299" s="18" t="inlineStr">
        <is>
          <t>contents</t>
        </is>
      </c>
      <c r="D7299" s="18" t="inlineStr">
        <is>
          <t>small</t>
        </is>
      </c>
      <c r="E7299" s="18" t="inlineStr">
        <is>
          <t>distance_to_river_km</t>
        </is>
      </c>
      <c r="F7299" s="18" t="inlineStr">
        <is>
          <t>spline value</t>
        </is>
      </c>
      <c r="G7299" s="18" t="n"/>
      <c r="H7299" s="33" t="n">
        <v>25.16</v>
      </c>
      <c r="I7299" s="33" t="n"/>
      <c r="J7299" s="33" t="n"/>
      <c r="K7299" s="34" t="n">
        <v>-0.5149351605166724</v>
      </c>
      <c r="L7299" s="35">
        <f>IF(ISNUMBER(K7299),EXP(K7299),"")</f>
        <v/>
      </c>
      <c r="M7299" s="18" t="inlineStr">
        <is>
          <t>every value from 0.01 to 30 in steps of 0.01</t>
        </is>
      </c>
      <c r="N7299" s="18" t="inlineStr">
        <is>
          <t>contents|small|distance_to_river_km</t>
        </is>
      </c>
    </row>
    <row r="7300">
      <c r="B7300" s="18" t="inlineStr">
        <is>
          <t>contents|small|distance_to_river_km|25.17</t>
        </is>
      </c>
      <c r="C7300" s="18" t="inlineStr">
        <is>
          <t>contents</t>
        </is>
      </c>
      <c r="D7300" s="18" t="inlineStr">
        <is>
          <t>small</t>
        </is>
      </c>
      <c r="E7300" s="18" t="inlineStr">
        <is>
          <t>distance_to_river_km</t>
        </is>
      </c>
      <c r="F7300" s="18" t="inlineStr">
        <is>
          <t>spline value</t>
        </is>
      </c>
      <c r="G7300" s="18" t="n"/>
      <c r="H7300" s="33" t="n">
        <v>25.17</v>
      </c>
      <c r="I7300" s="33" t="n"/>
      <c r="J7300" s="33" t="n"/>
      <c r="K7300" s="34" t="n">
        <v>-0.5151537935079447</v>
      </c>
      <c r="L7300" s="35">
        <f>IF(ISNUMBER(K7300),EXP(K7300),"")</f>
        <v/>
      </c>
      <c r="M7300" s="18" t="inlineStr">
        <is>
          <t>every value from 0.01 to 30 in steps of 0.01</t>
        </is>
      </c>
      <c r="N7300" s="18" t="inlineStr">
        <is>
          <t>contents|small|distance_to_river_km</t>
        </is>
      </c>
    </row>
    <row r="7301">
      <c r="B7301" s="18" t="inlineStr">
        <is>
          <t>contents|small|distance_to_river_km|25.18</t>
        </is>
      </c>
      <c r="C7301" s="18" t="inlineStr">
        <is>
          <t>contents</t>
        </is>
      </c>
      <c r="D7301" s="18" t="inlineStr">
        <is>
          <t>small</t>
        </is>
      </c>
      <c r="E7301" s="18" t="inlineStr">
        <is>
          <t>distance_to_river_km</t>
        </is>
      </c>
      <c r="F7301" s="18" t="inlineStr">
        <is>
          <t>spline value</t>
        </is>
      </c>
      <c r="G7301" s="18" t="n"/>
      <c r="H7301" s="33" t="n">
        <v>25.18</v>
      </c>
      <c r="I7301" s="33" t="n"/>
      <c r="J7301" s="33" t="n"/>
      <c r="K7301" s="34" t="n">
        <v>-0.5153722112866814</v>
      </c>
      <c r="L7301" s="35">
        <f>IF(ISNUMBER(K7301),EXP(K7301),"")</f>
        <v/>
      </c>
      <c r="M7301" s="18" t="inlineStr">
        <is>
          <t>every value from 0.01 to 30 in steps of 0.01</t>
        </is>
      </c>
      <c r="N7301" s="18" t="inlineStr">
        <is>
          <t>contents|small|distance_to_river_km</t>
        </is>
      </c>
    </row>
    <row r="7302">
      <c r="B7302" s="18" t="inlineStr">
        <is>
          <t>contents|small|distance_to_river_km|25.19</t>
        </is>
      </c>
      <c r="C7302" s="18" t="inlineStr">
        <is>
          <t>contents</t>
        </is>
      </c>
      <c r="D7302" s="18" t="inlineStr">
        <is>
          <t>small</t>
        </is>
      </c>
      <c r="E7302" s="18" t="inlineStr">
        <is>
          <t>distance_to_river_km</t>
        </is>
      </c>
      <c r="F7302" s="18" t="inlineStr">
        <is>
          <t>spline value</t>
        </is>
      </c>
      <c r="G7302" s="18" t="n"/>
      <c r="H7302" s="33" t="n">
        <v>25.19</v>
      </c>
      <c r="I7302" s="33" t="n"/>
      <c r="J7302" s="33" t="n"/>
      <c r="K7302" s="34" t="n">
        <v>-0.5155904135781076</v>
      </c>
      <c r="L7302" s="35">
        <f>IF(ISNUMBER(K7302),EXP(K7302),"")</f>
        <v/>
      </c>
      <c r="M7302" s="18" t="inlineStr">
        <is>
          <t>every value from 0.01 to 30 in steps of 0.01</t>
        </is>
      </c>
      <c r="N7302" s="18" t="inlineStr">
        <is>
          <t>contents|small|distance_to_river_km</t>
        </is>
      </c>
    </row>
    <row r="7303">
      <c r="B7303" s="18" t="inlineStr">
        <is>
          <t>contents|small|distance_to_river_km|25.20</t>
        </is>
      </c>
      <c r="C7303" s="18" t="inlineStr">
        <is>
          <t>contents</t>
        </is>
      </c>
      <c r="D7303" s="18" t="inlineStr">
        <is>
          <t>small</t>
        </is>
      </c>
      <c r="E7303" s="18" t="inlineStr">
        <is>
          <t>distance_to_river_km</t>
        </is>
      </c>
      <c r="F7303" s="18" t="inlineStr">
        <is>
          <t>spline value</t>
        </is>
      </c>
      <c r="G7303" s="18" t="n"/>
      <c r="H7303" s="33" t="n">
        <v>25.2</v>
      </c>
      <c r="I7303" s="33" t="n"/>
      <c r="J7303" s="33" t="n"/>
      <c r="K7303" s="34" t="n">
        <v>-0.5158084001074479</v>
      </c>
      <c r="L7303" s="35">
        <f>IF(ISNUMBER(K7303),EXP(K7303),"")</f>
        <v/>
      </c>
      <c r="M7303" s="18" t="inlineStr">
        <is>
          <t>every value from 0.01 to 30 in steps of 0.01</t>
        </is>
      </c>
      <c r="N7303" s="18" t="inlineStr">
        <is>
          <t>contents|small|distance_to_river_km</t>
        </is>
      </c>
    </row>
    <row r="7304">
      <c r="B7304" s="18" t="inlineStr">
        <is>
          <t>contents|small|distance_to_river_km|25.21</t>
        </is>
      </c>
      <c r="C7304" s="18" t="inlineStr">
        <is>
          <t>contents</t>
        </is>
      </c>
      <c r="D7304" s="18" t="inlineStr">
        <is>
          <t>small</t>
        </is>
      </c>
      <c r="E7304" s="18" t="inlineStr">
        <is>
          <t>distance_to_river_km</t>
        </is>
      </c>
      <c r="F7304" s="18" t="inlineStr">
        <is>
          <t>spline value</t>
        </is>
      </c>
      <c r="G7304" s="18" t="n"/>
      <c r="H7304" s="33" t="n">
        <v>25.21</v>
      </c>
      <c r="I7304" s="33" t="n"/>
      <c r="J7304" s="33" t="n"/>
      <c r="K7304" s="34" t="n">
        <v>-0.5160261705999268</v>
      </c>
      <c r="L7304" s="35">
        <f>IF(ISNUMBER(K7304),EXP(K7304),"")</f>
        <v/>
      </c>
      <c r="M7304" s="18" t="inlineStr">
        <is>
          <t>every value from 0.01 to 30 in steps of 0.01</t>
        </is>
      </c>
      <c r="N7304" s="18" t="inlineStr">
        <is>
          <t>contents|small|distance_to_river_km</t>
        </is>
      </c>
    </row>
    <row r="7305">
      <c r="B7305" s="18" t="inlineStr">
        <is>
          <t>contents|small|distance_to_river_km|25.22</t>
        </is>
      </c>
      <c r="C7305" s="18" t="inlineStr">
        <is>
          <t>contents</t>
        </is>
      </c>
      <c r="D7305" s="18" t="inlineStr">
        <is>
          <t>small</t>
        </is>
      </c>
      <c r="E7305" s="18" t="inlineStr">
        <is>
          <t>distance_to_river_km</t>
        </is>
      </c>
      <c r="F7305" s="18" t="inlineStr">
        <is>
          <t>spline value</t>
        </is>
      </c>
      <c r="G7305" s="18" t="n"/>
      <c r="H7305" s="33" t="n">
        <v>25.22</v>
      </c>
      <c r="I7305" s="33" t="n"/>
      <c r="J7305" s="33" t="n"/>
      <c r="K7305" s="34" t="n">
        <v>-0.5162437247807694</v>
      </c>
      <c r="L7305" s="35">
        <f>IF(ISNUMBER(K7305),EXP(K7305),"")</f>
        <v/>
      </c>
      <c r="M7305" s="18" t="inlineStr">
        <is>
          <t>every value from 0.01 to 30 in steps of 0.01</t>
        </is>
      </c>
      <c r="N7305" s="18" t="inlineStr">
        <is>
          <t>contents|small|distance_to_river_km</t>
        </is>
      </c>
    </row>
    <row r="7306">
      <c r="B7306" s="18" t="inlineStr">
        <is>
          <t>contents|small|distance_to_river_km|25.23</t>
        </is>
      </c>
      <c r="C7306" s="18" t="inlineStr">
        <is>
          <t>contents</t>
        </is>
      </c>
      <c r="D7306" s="18" t="inlineStr">
        <is>
          <t>small</t>
        </is>
      </c>
      <c r="E7306" s="18" t="inlineStr">
        <is>
          <t>distance_to_river_km</t>
        </is>
      </c>
      <c r="F7306" s="18" t="inlineStr">
        <is>
          <t>spline value</t>
        </is>
      </c>
      <c r="G7306" s="18" t="n"/>
      <c r="H7306" s="33" t="n">
        <v>25.23</v>
      </c>
      <c r="I7306" s="33" t="n"/>
      <c r="J7306" s="33" t="n"/>
      <c r="K7306" s="34" t="n">
        <v>-0.5164610623752002</v>
      </c>
      <c r="L7306" s="35">
        <f>IF(ISNUMBER(K7306),EXP(K7306),"")</f>
        <v/>
      </c>
      <c r="M7306" s="18" t="inlineStr">
        <is>
          <t>every value from 0.01 to 30 in steps of 0.01</t>
        </is>
      </c>
      <c r="N7306" s="18" t="inlineStr">
        <is>
          <t>contents|small|distance_to_river_km</t>
        </is>
      </c>
    </row>
    <row r="7307">
      <c r="B7307" s="18" t="inlineStr">
        <is>
          <t>contents|small|distance_to_river_km|25.24</t>
        </is>
      </c>
      <c r="C7307" s="18" t="inlineStr">
        <is>
          <t>contents</t>
        </is>
      </c>
      <c r="D7307" s="18" t="inlineStr">
        <is>
          <t>small</t>
        </is>
      </c>
      <c r="E7307" s="18" t="inlineStr">
        <is>
          <t>distance_to_river_km</t>
        </is>
      </c>
      <c r="F7307" s="18" t="inlineStr">
        <is>
          <t>spline value</t>
        </is>
      </c>
      <c r="G7307" s="18" t="n"/>
      <c r="H7307" s="33" t="n">
        <v>25.24</v>
      </c>
      <c r="I7307" s="33" t="n"/>
      <c r="J7307" s="33" t="n"/>
      <c r="K7307" s="34" t="n">
        <v>-0.5166781831084438</v>
      </c>
      <c r="L7307" s="35">
        <f>IF(ISNUMBER(K7307),EXP(K7307),"")</f>
        <v/>
      </c>
      <c r="M7307" s="18" t="inlineStr">
        <is>
          <t>every value from 0.01 to 30 in steps of 0.01</t>
        </is>
      </c>
      <c r="N7307" s="18" t="inlineStr">
        <is>
          <t>contents|small|distance_to_river_km</t>
        </is>
      </c>
    </row>
    <row r="7308">
      <c r="B7308" s="18" t="inlineStr">
        <is>
          <t>contents|small|distance_to_river_km|25.25</t>
        </is>
      </c>
      <c r="C7308" s="18" t="inlineStr">
        <is>
          <t>contents</t>
        </is>
      </c>
      <c r="D7308" s="18" t="inlineStr">
        <is>
          <t>small</t>
        </is>
      </c>
      <c r="E7308" s="18" t="inlineStr">
        <is>
          <t>distance_to_river_km</t>
        </is>
      </c>
      <c r="F7308" s="18" t="inlineStr">
        <is>
          <t>spline value</t>
        </is>
      </c>
      <c r="G7308" s="18" t="n"/>
      <c r="H7308" s="33" t="n">
        <v>25.25</v>
      </c>
      <c r="I7308" s="33" t="n"/>
      <c r="J7308" s="33" t="n"/>
      <c r="K7308" s="34" t="n">
        <v>-0.5168950867057253</v>
      </c>
      <c r="L7308" s="35">
        <f>IF(ISNUMBER(K7308),EXP(K7308),"")</f>
        <v/>
      </c>
      <c r="M7308" s="18" t="inlineStr">
        <is>
          <t>every value from 0.01 to 30 in steps of 0.01</t>
        </is>
      </c>
      <c r="N7308" s="18" t="inlineStr">
        <is>
          <t>contents|small|distance_to_river_km</t>
        </is>
      </c>
    </row>
    <row r="7309">
      <c r="B7309" s="18" t="inlineStr">
        <is>
          <t>contents|small|distance_to_river_km|25.26</t>
        </is>
      </c>
      <c r="C7309" s="18" t="inlineStr">
        <is>
          <t>contents</t>
        </is>
      </c>
      <c r="D7309" s="18" t="inlineStr">
        <is>
          <t>small</t>
        </is>
      </c>
      <c r="E7309" s="18" t="inlineStr">
        <is>
          <t>distance_to_river_km</t>
        </is>
      </c>
      <c r="F7309" s="18" t="inlineStr">
        <is>
          <t>spline value</t>
        </is>
      </c>
      <c r="G7309" s="18" t="n"/>
      <c r="H7309" s="33" t="n">
        <v>25.26</v>
      </c>
      <c r="I7309" s="33" t="n"/>
      <c r="J7309" s="33" t="n"/>
      <c r="K7309" s="34" t="n">
        <v>-0.5171117728922692</v>
      </c>
      <c r="L7309" s="35">
        <f>IF(ISNUMBER(K7309),EXP(K7309),"")</f>
        <v/>
      </c>
      <c r="M7309" s="18" t="inlineStr">
        <is>
          <t>every value from 0.01 to 30 in steps of 0.01</t>
        </is>
      </c>
      <c r="N7309" s="18" t="inlineStr">
        <is>
          <t>contents|small|distance_to_river_km</t>
        </is>
      </c>
    </row>
    <row r="7310">
      <c r="B7310" s="18" t="inlineStr">
        <is>
          <t>contents|small|distance_to_river_km|25.27</t>
        </is>
      </c>
      <c r="C7310" s="18" t="inlineStr">
        <is>
          <t>contents</t>
        </is>
      </c>
      <c r="D7310" s="18" t="inlineStr">
        <is>
          <t>small</t>
        </is>
      </c>
      <c r="E7310" s="18" t="inlineStr">
        <is>
          <t>distance_to_river_km</t>
        </is>
      </c>
      <c r="F7310" s="18" t="inlineStr">
        <is>
          <t>spline value</t>
        </is>
      </c>
      <c r="G7310" s="18" t="n"/>
      <c r="H7310" s="33" t="n">
        <v>25.27</v>
      </c>
      <c r="I7310" s="33" t="n"/>
      <c r="J7310" s="33" t="n"/>
      <c r="K7310" s="34" t="n">
        <v>-0.5173282413933002</v>
      </c>
      <c r="L7310" s="35">
        <f>IF(ISNUMBER(K7310),EXP(K7310),"")</f>
        <v/>
      </c>
      <c r="M7310" s="18" t="inlineStr">
        <is>
          <t>every value from 0.01 to 30 in steps of 0.01</t>
        </is>
      </c>
      <c r="N7310" s="18" t="inlineStr">
        <is>
          <t>contents|small|distance_to_river_km</t>
        </is>
      </c>
    </row>
    <row r="7311">
      <c r="B7311" s="18" t="inlineStr">
        <is>
          <t>contents|small|distance_to_river_km|25.28</t>
        </is>
      </c>
      <c r="C7311" s="18" t="inlineStr">
        <is>
          <t>contents</t>
        </is>
      </c>
      <c r="D7311" s="18" t="inlineStr">
        <is>
          <t>small</t>
        </is>
      </c>
      <c r="E7311" s="18" t="inlineStr">
        <is>
          <t>distance_to_river_km</t>
        </is>
      </c>
      <c r="F7311" s="18" t="inlineStr">
        <is>
          <t>spline value</t>
        </is>
      </c>
      <c r="G7311" s="18" t="n"/>
      <c r="H7311" s="33" t="n">
        <v>25.28</v>
      </c>
      <c r="I7311" s="33" t="n"/>
      <c r="J7311" s="33" t="n"/>
      <c r="K7311" s="34" t="n">
        <v>-0.5175444919340432</v>
      </c>
      <c r="L7311" s="35">
        <f>IF(ISNUMBER(K7311),EXP(K7311),"")</f>
        <v/>
      </c>
      <c r="M7311" s="18" t="inlineStr">
        <is>
          <t>every value from 0.01 to 30 in steps of 0.01</t>
        </is>
      </c>
      <c r="N7311" s="18" t="inlineStr">
        <is>
          <t>contents|small|distance_to_river_km</t>
        </is>
      </c>
    </row>
    <row r="7312">
      <c r="B7312" s="18" t="inlineStr">
        <is>
          <t>contents|small|distance_to_river_km|25.29</t>
        </is>
      </c>
      <c r="C7312" s="18" t="inlineStr">
        <is>
          <t>contents</t>
        </is>
      </c>
      <c r="D7312" s="18" t="inlineStr">
        <is>
          <t>small</t>
        </is>
      </c>
      <c r="E7312" s="18" t="inlineStr">
        <is>
          <t>distance_to_river_km</t>
        </is>
      </c>
      <c r="F7312" s="18" t="inlineStr">
        <is>
          <t>spline value</t>
        </is>
      </c>
      <c r="G7312" s="18" t="n"/>
      <c r="H7312" s="33" t="n">
        <v>25.29</v>
      </c>
      <c r="I7312" s="33" t="n"/>
      <c r="J7312" s="33" t="n"/>
      <c r="K7312" s="34" t="n">
        <v>-0.5177605242397227</v>
      </c>
      <c r="L7312" s="35">
        <f>IF(ISNUMBER(K7312),EXP(K7312),"")</f>
        <v/>
      </c>
      <c r="M7312" s="18" t="inlineStr">
        <is>
          <t>every value from 0.01 to 30 in steps of 0.01</t>
        </is>
      </c>
      <c r="N7312" s="18" t="inlineStr">
        <is>
          <t>contents|small|distance_to_river_km</t>
        </is>
      </c>
    </row>
    <row r="7313">
      <c r="B7313" s="18" t="inlineStr">
        <is>
          <t>contents|small|distance_to_river_km|25.30</t>
        </is>
      </c>
      <c r="C7313" s="18" t="inlineStr">
        <is>
          <t>contents</t>
        </is>
      </c>
      <c r="D7313" s="18" t="inlineStr">
        <is>
          <t>small</t>
        </is>
      </c>
      <c r="E7313" s="18" t="inlineStr">
        <is>
          <t>distance_to_river_km</t>
        </is>
      </c>
      <c r="F7313" s="18" t="inlineStr">
        <is>
          <t>spline value</t>
        </is>
      </c>
      <c r="G7313" s="18" t="n"/>
      <c r="H7313" s="33" t="n">
        <v>25.3</v>
      </c>
      <c r="I7313" s="33" t="n"/>
      <c r="J7313" s="33" t="n"/>
      <c r="K7313" s="34" t="n">
        <v>-0.5179763380355638</v>
      </c>
      <c r="L7313" s="35">
        <f>IF(ISNUMBER(K7313),EXP(K7313),"")</f>
        <v/>
      </c>
      <c r="M7313" s="18" t="inlineStr">
        <is>
          <t>every value from 0.01 to 30 in steps of 0.01</t>
        </is>
      </c>
      <c r="N7313" s="18" t="inlineStr">
        <is>
          <t>contents|small|distance_to_river_km</t>
        </is>
      </c>
    </row>
    <row r="7314">
      <c r="B7314" s="18" t="inlineStr">
        <is>
          <t>contents|small|distance_to_river_km|25.31</t>
        </is>
      </c>
      <c r="C7314" s="18" t="inlineStr">
        <is>
          <t>contents</t>
        </is>
      </c>
      <c r="D7314" s="18" t="inlineStr">
        <is>
          <t>small</t>
        </is>
      </c>
      <c r="E7314" s="18" t="inlineStr">
        <is>
          <t>distance_to_river_km</t>
        </is>
      </c>
      <c r="F7314" s="18" t="inlineStr">
        <is>
          <t>spline value</t>
        </is>
      </c>
      <c r="G7314" s="18" t="n"/>
      <c r="H7314" s="33" t="n">
        <v>25.31</v>
      </c>
      <c r="I7314" s="33" t="n"/>
      <c r="J7314" s="33" t="n"/>
      <c r="K7314" s="34" t="n">
        <v>-0.5181919330467907</v>
      </c>
      <c r="L7314" s="35">
        <f>IF(ISNUMBER(K7314),EXP(K7314),"")</f>
        <v/>
      </c>
      <c r="M7314" s="18" t="inlineStr">
        <is>
          <t>every value from 0.01 to 30 in steps of 0.01</t>
        </is>
      </c>
      <c r="N7314" s="18" t="inlineStr">
        <is>
          <t>contents|small|distance_to_river_km</t>
        </is>
      </c>
    </row>
    <row r="7315">
      <c r="B7315" s="18" t="inlineStr">
        <is>
          <t>contents|small|distance_to_river_km|25.32</t>
        </is>
      </c>
      <c r="C7315" s="18" t="inlineStr">
        <is>
          <t>contents</t>
        </is>
      </c>
      <c r="D7315" s="18" t="inlineStr">
        <is>
          <t>small</t>
        </is>
      </c>
      <c r="E7315" s="18" t="inlineStr">
        <is>
          <t>distance_to_river_km</t>
        </is>
      </c>
      <c r="F7315" s="18" t="inlineStr">
        <is>
          <t>spline value</t>
        </is>
      </c>
      <c r="G7315" s="18" t="n"/>
      <c r="H7315" s="33" t="n">
        <v>25.32</v>
      </c>
      <c r="I7315" s="33" t="n"/>
      <c r="J7315" s="33" t="n"/>
      <c r="K7315" s="34" t="n">
        <v>-0.5184073089986286</v>
      </c>
      <c r="L7315" s="35">
        <f>IF(ISNUMBER(K7315),EXP(K7315),"")</f>
        <v/>
      </c>
      <c r="M7315" s="18" t="inlineStr">
        <is>
          <t>every value from 0.01 to 30 in steps of 0.01</t>
        </is>
      </c>
      <c r="N7315" s="18" t="inlineStr">
        <is>
          <t>contents|small|distance_to_river_km</t>
        </is>
      </c>
    </row>
    <row r="7316">
      <c r="B7316" s="18" t="inlineStr">
        <is>
          <t>contents|small|distance_to_river_km|25.33</t>
        </is>
      </c>
      <c r="C7316" s="18" t="inlineStr">
        <is>
          <t>contents</t>
        </is>
      </c>
      <c r="D7316" s="18" t="inlineStr">
        <is>
          <t>small</t>
        </is>
      </c>
      <c r="E7316" s="18" t="inlineStr">
        <is>
          <t>distance_to_river_km</t>
        </is>
      </c>
      <c r="F7316" s="18" t="inlineStr">
        <is>
          <t>spline value</t>
        </is>
      </c>
      <c r="G7316" s="18" t="n"/>
      <c r="H7316" s="33" t="n">
        <v>25.33</v>
      </c>
      <c r="I7316" s="33" t="n"/>
      <c r="J7316" s="33" t="n"/>
      <c r="K7316" s="34" t="n">
        <v>-0.518622465616302</v>
      </c>
      <c r="L7316" s="35">
        <f>IF(ISNUMBER(K7316),EXP(K7316),"")</f>
        <v/>
      </c>
      <c r="M7316" s="18" t="inlineStr">
        <is>
          <t>every value from 0.01 to 30 in steps of 0.01</t>
        </is>
      </c>
      <c r="N7316" s="18" t="inlineStr">
        <is>
          <t>contents|small|distance_to_river_km</t>
        </is>
      </c>
    </row>
    <row r="7317">
      <c r="B7317" s="18" t="inlineStr">
        <is>
          <t>contents|small|distance_to_river_km|25.34</t>
        </is>
      </c>
      <c r="C7317" s="18" t="inlineStr">
        <is>
          <t>contents</t>
        </is>
      </c>
      <c r="D7317" s="18" t="inlineStr">
        <is>
          <t>small</t>
        </is>
      </c>
      <c r="E7317" s="18" t="inlineStr">
        <is>
          <t>distance_to_river_km</t>
        </is>
      </c>
      <c r="F7317" s="18" t="inlineStr">
        <is>
          <t>spline value</t>
        </is>
      </c>
      <c r="G7317" s="18" t="n"/>
      <c r="H7317" s="33" t="n">
        <v>25.34</v>
      </c>
      <c r="I7317" s="33" t="n"/>
      <c r="J7317" s="33" t="n"/>
      <c r="K7317" s="34" t="n">
        <v>-0.5188374026250357</v>
      </c>
      <c r="L7317" s="35">
        <f>IF(ISNUMBER(K7317),EXP(K7317),"")</f>
        <v/>
      </c>
      <c r="M7317" s="18" t="inlineStr">
        <is>
          <t>every value from 0.01 to 30 in steps of 0.01</t>
        </is>
      </c>
      <c r="N7317" s="18" t="inlineStr">
        <is>
          <t>contents|small|distance_to_river_km</t>
        </is>
      </c>
    </row>
    <row r="7318">
      <c r="B7318" s="18" t="inlineStr">
        <is>
          <t>contents|small|distance_to_river_km|25.35</t>
        </is>
      </c>
      <c r="C7318" s="18" t="inlineStr">
        <is>
          <t>contents</t>
        </is>
      </c>
      <c r="D7318" s="18" t="inlineStr">
        <is>
          <t>small</t>
        </is>
      </c>
      <c r="E7318" s="18" t="inlineStr">
        <is>
          <t>distance_to_river_km</t>
        </is>
      </c>
      <c r="F7318" s="18" t="inlineStr">
        <is>
          <t>spline value</t>
        </is>
      </c>
      <c r="G7318" s="18" t="n"/>
      <c r="H7318" s="33" t="n">
        <v>25.35</v>
      </c>
      <c r="I7318" s="33" t="n"/>
      <c r="J7318" s="33" t="n"/>
      <c r="K7318" s="34" t="n">
        <v>-0.5190521197500546</v>
      </c>
      <c r="L7318" s="35">
        <f>IF(ISNUMBER(K7318),EXP(K7318),"")</f>
        <v/>
      </c>
      <c r="M7318" s="18" t="inlineStr">
        <is>
          <t>every value from 0.01 to 30 in steps of 0.01</t>
        </is>
      </c>
      <c r="N7318" s="18" t="inlineStr">
        <is>
          <t>contents|small|distance_to_river_km</t>
        </is>
      </c>
    </row>
    <row r="7319">
      <c r="B7319" s="18" t="inlineStr">
        <is>
          <t>contents|small|distance_to_river_km|25.36</t>
        </is>
      </c>
      <c r="C7319" s="18" t="inlineStr">
        <is>
          <t>contents</t>
        </is>
      </c>
      <c r="D7319" s="18" t="inlineStr">
        <is>
          <t>small</t>
        </is>
      </c>
      <c r="E7319" s="18" t="inlineStr">
        <is>
          <t>distance_to_river_km</t>
        </is>
      </c>
      <c r="F7319" s="18" t="inlineStr">
        <is>
          <t>spline value</t>
        </is>
      </c>
      <c r="G7319" s="18" t="n"/>
      <c r="H7319" s="33" t="n">
        <v>25.36</v>
      </c>
      <c r="I7319" s="33" t="n"/>
      <c r="J7319" s="33" t="n"/>
      <c r="K7319" s="34" t="n">
        <v>-0.519266616716583</v>
      </c>
      <c r="L7319" s="35">
        <f>IF(ISNUMBER(K7319),EXP(K7319),"")</f>
        <v/>
      </c>
      <c r="M7319" s="18" t="inlineStr">
        <is>
          <t>every value from 0.01 to 30 in steps of 0.01</t>
        </is>
      </c>
      <c r="N7319" s="18" t="inlineStr">
        <is>
          <t>contents|small|distance_to_river_km</t>
        </is>
      </c>
    </row>
    <row r="7320">
      <c r="B7320" s="18" t="inlineStr">
        <is>
          <t>contents|small|distance_to_river_km|25.37</t>
        </is>
      </c>
      <c r="C7320" s="18" t="inlineStr">
        <is>
          <t>contents</t>
        </is>
      </c>
      <c r="D7320" s="18" t="inlineStr">
        <is>
          <t>small</t>
        </is>
      </c>
      <c r="E7320" s="18" t="inlineStr">
        <is>
          <t>distance_to_river_km</t>
        </is>
      </c>
      <c r="F7320" s="18" t="inlineStr">
        <is>
          <t>spline value</t>
        </is>
      </c>
      <c r="G7320" s="18" t="n"/>
      <c r="H7320" s="33" t="n">
        <v>25.37</v>
      </c>
      <c r="I7320" s="33" t="n"/>
      <c r="J7320" s="33" t="n"/>
      <c r="K7320" s="34" t="n">
        <v>-0.5194808932498459</v>
      </c>
      <c r="L7320" s="35">
        <f>IF(ISNUMBER(K7320),EXP(K7320),"")</f>
        <v/>
      </c>
      <c r="M7320" s="18" t="inlineStr">
        <is>
          <t>every value from 0.01 to 30 in steps of 0.01</t>
        </is>
      </c>
      <c r="N7320" s="18" t="inlineStr">
        <is>
          <t>contents|small|distance_to_river_km</t>
        </is>
      </c>
    </row>
    <row r="7321">
      <c r="B7321" s="18" t="inlineStr">
        <is>
          <t>contents|small|distance_to_river_km|25.38</t>
        </is>
      </c>
      <c r="C7321" s="18" t="inlineStr">
        <is>
          <t>contents</t>
        </is>
      </c>
      <c r="D7321" s="18" t="inlineStr">
        <is>
          <t>small</t>
        </is>
      </c>
      <c r="E7321" s="18" t="inlineStr">
        <is>
          <t>distance_to_river_km</t>
        </is>
      </c>
      <c r="F7321" s="18" t="inlineStr">
        <is>
          <t>spline value</t>
        </is>
      </c>
      <c r="G7321" s="18" t="n"/>
      <c r="H7321" s="33" t="n">
        <v>25.38</v>
      </c>
      <c r="I7321" s="33" t="n"/>
      <c r="J7321" s="33" t="n"/>
      <c r="K7321" s="34" t="n">
        <v>-0.5196949490750683</v>
      </c>
      <c r="L7321" s="35">
        <f>IF(ISNUMBER(K7321),EXP(K7321),"")</f>
        <v/>
      </c>
      <c r="M7321" s="18" t="inlineStr">
        <is>
          <t>every value from 0.01 to 30 in steps of 0.01</t>
        </is>
      </c>
      <c r="N7321" s="18" t="inlineStr">
        <is>
          <t>contents|small|distance_to_river_km</t>
        </is>
      </c>
    </row>
    <row r="7322">
      <c r="B7322" s="18" t="inlineStr">
        <is>
          <t>contents|small|distance_to_river_km|25.39</t>
        </is>
      </c>
      <c r="C7322" s="18" t="inlineStr">
        <is>
          <t>contents</t>
        </is>
      </c>
      <c r="D7322" s="18" t="inlineStr">
        <is>
          <t>small</t>
        </is>
      </c>
      <c r="E7322" s="18" t="inlineStr">
        <is>
          <t>distance_to_river_km</t>
        </is>
      </c>
      <c r="F7322" s="18" t="inlineStr">
        <is>
          <t>spline value</t>
        </is>
      </c>
      <c r="G7322" s="18" t="n"/>
      <c r="H7322" s="33" t="n">
        <v>25.39</v>
      </c>
      <c r="I7322" s="33" t="n"/>
      <c r="J7322" s="33" t="n"/>
      <c r="K7322" s="34" t="n">
        <v>-0.5199087839174743</v>
      </c>
      <c r="L7322" s="35">
        <f>IF(ISNUMBER(K7322),EXP(K7322),"")</f>
        <v/>
      </c>
      <c r="M7322" s="18" t="inlineStr">
        <is>
          <t>every value from 0.01 to 30 in steps of 0.01</t>
        </is>
      </c>
      <c r="N7322" s="18" t="inlineStr">
        <is>
          <t>contents|small|distance_to_river_km</t>
        </is>
      </c>
    </row>
    <row r="7323">
      <c r="B7323" s="18" t="inlineStr">
        <is>
          <t>contents|small|distance_to_river_km|25.40</t>
        </is>
      </c>
      <c r="C7323" s="18" t="inlineStr">
        <is>
          <t>contents</t>
        </is>
      </c>
      <c r="D7323" s="18" t="inlineStr">
        <is>
          <t>small</t>
        </is>
      </c>
      <c r="E7323" s="18" t="inlineStr">
        <is>
          <t>distance_to_river_km</t>
        </is>
      </c>
      <c r="F7323" s="18" t="inlineStr">
        <is>
          <t>spline value</t>
        </is>
      </c>
      <c r="G7323" s="18" t="n"/>
      <c r="H7323" s="33" t="n">
        <v>25.4</v>
      </c>
      <c r="I7323" s="33" t="n"/>
      <c r="J7323" s="33" t="n"/>
      <c r="K7323" s="34" t="n">
        <v>-0.5201223975022893</v>
      </c>
      <c r="L7323" s="35">
        <f>IF(ISNUMBER(K7323),EXP(K7323),"")</f>
        <v/>
      </c>
      <c r="M7323" s="18" t="inlineStr">
        <is>
          <t>every value from 0.01 to 30 in steps of 0.01</t>
        </is>
      </c>
      <c r="N7323" s="18" t="inlineStr">
        <is>
          <t>contents|small|distance_to_river_km</t>
        </is>
      </c>
    </row>
    <row r="7324">
      <c r="B7324" s="18" t="inlineStr">
        <is>
          <t>contents|small|distance_to_river_km|25.41</t>
        </is>
      </c>
      <c r="C7324" s="18" t="inlineStr">
        <is>
          <t>contents</t>
        </is>
      </c>
      <c r="D7324" s="18" t="inlineStr">
        <is>
          <t>small</t>
        </is>
      </c>
      <c r="E7324" s="18" t="inlineStr">
        <is>
          <t>distance_to_river_km</t>
        </is>
      </c>
      <c r="F7324" s="18" t="inlineStr">
        <is>
          <t>spline value</t>
        </is>
      </c>
      <c r="G7324" s="18" t="n"/>
      <c r="H7324" s="33" t="n">
        <v>25.41</v>
      </c>
      <c r="I7324" s="33" t="n"/>
      <c r="J7324" s="33" t="n"/>
      <c r="K7324" s="34" t="n">
        <v>-0.5203357895547374</v>
      </c>
      <c r="L7324" s="35">
        <f>IF(ISNUMBER(K7324),EXP(K7324),"")</f>
        <v/>
      </c>
      <c r="M7324" s="18" t="inlineStr">
        <is>
          <t>every value from 0.01 to 30 in steps of 0.01</t>
        </is>
      </c>
      <c r="N7324" s="18" t="inlineStr">
        <is>
          <t>contents|small|distance_to_river_km</t>
        </is>
      </c>
    </row>
    <row r="7325">
      <c r="B7325" s="18" t="inlineStr">
        <is>
          <t>contents|small|distance_to_river_km|25.42</t>
        </is>
      </c>
      <c r="C7325" s="18" t="inlineStr">
        <is>
          <t>contents</t>
        </is>
      </c>
      <c r="D7325" s="18" t="inlineStr">
        <is>
          <t>small</t>
        </is>
      </c>
      <c r="E7325" s="18" t="inlineStr">
        <is>
          <t>distance_to_river_km</t>
        </is>
      </c>
      <c r="F7325" s="18" t="inlineStr">
        <is>
          <t>spline value</t>
        </is>
      </c>
      <c r="G7325" s="18" t="n"/>
      <c r="H7325" s="33" t="n">
        <v>25.42</v>
      </c>
      <c r="I7325" s="33" t="n"/>
      <c r="J7325" s="33" t="n"/>
      <c r="K7325" s="34" t="n">
        <v>-0.5205489598000439</v>
      </c>
      <c r="L7325" s="35">
        <f>IF(ISNUMBER(K7325),EXP(K7325),"")</f>
        <v/>
      </c>
      <c r="M7325" s="18" t="inlineStr">
        <is>
          <t>every value from 0.01 to 30 in steps of 0.01</t>
        </is>
      </c>
      <c r="N7325" s="18" t="inlineStr">
        <is>
          <t>contents|small|distance_to_river_km</t>
        </is>
      </c>
    </row>
    <row r="7326">
      <c r="B7326" s="18" t="inlineStr">
        <is>
          <t>contents|small|distance_to_river_km|25.43</t>
        </is>
      </c>
      <c r="C7326" s="18" t="inlineStr">
        <is>
          <t>contents</t>
        </is>
      </c>
      <c r="D7326" s="18" t="inlineStr">
        <is>
          <t>small</t>
        </is>
      </c>
      <c r="E7326" s="18" t="inlineStr">
        <is>
          <t>distance_to_river_km</t>
        </is>
      </c>
      <c r="F7326" s="18" t="inlineStr">
        <is>
          <t>spline value</t>
        </is>
      </c>
      <c r="G7326" s="18" t="n"/>
      <c r="H7326" s="33" t="n">
        <v>25.43</v>
      </c>
      <c r="I7326" s="33" t="n"/>
      <c r="J7326" s="33" t="n"/>
      <c r="K7326" s="34" t="n">
        <v>-0.520761907963433</v>
      </c>
      <c r="L7326" s="35">
        <f>IF(ISNUMBER(K7326),EXP(K7326),"")</f>
        <v/>
      </c>
      <c r="M7326" s="18" t="inlineStr">
        <is>
          <t>every value from 0.01 to 30 in steps of 0.01</t>
        </is>
      </c>
      <c r="N7326" s="18" t="inlineStr">
        <is>
          <t>contents|small|distance_to_river_km</t>
        </is>
      </c>
    </row>
    <row r="7327">
      <c r="B7327" s="18" t="inlineStr">
        <is>
          <t>contents|small|distance_to_river_km|25.44</t>
        </is>
      </c>
      <c r="C7327" s="18" t="inlineStr">
        <is>
          <t>contents</t>
        </is>
      </c>
      <c r="D7327" s="18" t="inlineStr">
        <is>
          <t>small</t>
        </is>
      </c>
      <c r="E7327" s="18" t="inlineStr">
        <is>
          <t>distance_to_river_km</t>
        </is>
      </c>
      <c r="F7327" s="18" t="inlineStr">
        <is>
          <t>spline value</t>
        </is>
      </c>
      <c r="G7327" s="18" t="n"/>
      <c r="H7327" s="33" t="n">
        <v>25.44</v>
      </c>
      <c r="I7327" s="33" t="n"/>
      <c r="J7327" s="33" t="n"/>
      <c r="K7327" s="34" t="n">
        <v>-0.52097463377013</v>
      </c>
      <c r="L7327" s="35">
        <f>IF(ISNUMBER(K7327),EXP(K7327),"")</f>
        <v/>
      </c>
      <c r="M7327" s="18" t="inlineStr">
        <is>
          <t>every value from 0.01 to 30 in steps of 0.01</t>
        </is>
      </c>
      <c r="N7327" s="18" t="inlineStr">
        <is>
          <t>contents|small|distance_to_river_km</t>
        </is>
      </c>
    </row>
    <row r="7328">
      <c r="B7328" s="18" t="inlineStr">
        <is>
          <t>contents|small|distance_to_river_km|25.45</t>
        </is>
      </c>
      <c r="C7328" s="18" t="inlineStr">
        <is>
          <t>contents</t>
        </is>
      </c>
      <c r="D7328" s="18" t="inlineStr">
        <is>
          <t>small</t>
        </is>
      </c>
      <c r="E7328" s="18" t="inlineStr">
        <is>
          <t>distance_to_river_km</t>
        </is>
      </c>
      <c r="F7328" s="18" t="inlineStr">
        <is>
          <t>spline value</t>
        </is>
      </c>
      <c r="G7328" s="18" t="n"/>
      <c r="H7328" s="33" t="n">
        <v>25.45</v>
      </c>
      <c r="I7328" s="33" t="n"/>
      <c r="J7328" s="33" t="n"/>
      <c r="K7328" s="34" t="n">
        <v>-0.5211871369453592</v>
      </c>
      <c r="L7328" s="35">
        <f>IF(ISNUMBER(K7328),EXP(K7328),"")</f>
        <v/>
      </c>
      <c r="M7328" s="18" t="inlineStr">
        <is>
          <t>every value from 0.01 to 30 in steps of 0.01</t>
        </is>
      </c>
      <c r="N7328" s="18" t="inlineStr">
        <is>
          <t>contents|small|distance_to_river_km</t>
        </is>
      </c>
    </row>
    <row r="7329">
      <c r="B7329" s="18" t="inlineStr">
        <is>
          <t>contents|small|distance_to_river_km|25.46</t>
        </is>
      </c>
      <c r="C7329" s="18" t="inlineStr">
        <is>
          <t>contents</t>
        </is>
      </c>
      <c r="D7329" s="18" t="inlineStr">
        <is>
          <t>small</t>
        </is>
      </c>
      <c r="E7329" s="18" t="inlineStr">
        <is>
          <t>distance_to_river_km</t>
        </is>
      </c>
      <c r="F7329" s="18" t="inlineStr">
        <is>
          <t>spline value</t>
        </is>
      </c>
      <c r="G7329" s="18" t="n"/>
      <c r="H7329" s="33" t="n">
        <v>25.46</v>
      </c>
      <c r="I7329" s="33" t="n"/>
      <c r="J7329" s="33" t="n"/>
      <c r="K7329" s="34" t="n">
        <v>-0.5213994172143456</v>
      </c>
      <c r="L7329" s="35">
        <f>IF(ISNUMBER(K7329),EXP(K7329),"")</f>
        <v/>
      </c>
      <c r="M7329" s="18" t="inlineStr">
        <is>
          <t>every value from 0.01 to 30 in steps of 0.01</t>
        </is>
      </c>
      <c r="N7329" s="18" t="inlineStr">
        <is>
          <t>contents|small|distance_to_river_km</t>
        </is>
      </c>
    </row>
    <row r="7330">
      <c r="B7330" s="18" t="inlineStr">
        <is>
          <t>contents|small|distance_to_river_km|25.47</t>
        </is>
      </c>
      <c r="C7330" s="18" t="inlineStr">
        <is>
          <t>contents</t>
        </is>
      </c>
      <c r="D7330" s="18" t="inlineStr">
        <is>
          <t>small</t>
        </is>
      </c>
      <c r="E7330" s="18" t="inlineStr">
        <is>
          <t>distance_to_river_km</t>
        </is>
      </c>
      <c r="F7330" s="18" t="inlineStr">
        <is>
          <t>spline value</t>
        </is>
      </c>
      <c r="G7330" s="18" t="n"/>
      <c r="H7330" s="33" t="n">
        <v>25.47</v>
      </c>
      <c r="I7330" s="33" t="n"/>
      <c r="J7330" s="33" t="n"/>
      <c r="K7330" s="34" t="n">
        <v>-0.5216114743023137</v>
      </c>
      <c r="L7330" s="35">
        <f>IF(ISNUMBER(K7330),EXP(K7330),"")</f>
        <v/>
      </c>
      <c r="M7330" s="18" t="inlineStr">
        <is>
          <t>every value from 0.01 to 30 in steps of 0.01</t>
        </is>
      </c>
      <c r="N7330" s="18" t="inlineStr">
        <is>
          <t>contents|small|distance_to_river_km</t>
        </is>
      </c>
    </row>
    <row r="7331">
      <c r="B7331" s="18" t="inlineStr">
        <is>
          <t>contents|small|distance_to_river_km|25.48</t>
        </is>
      </c>
      <c r="C7331" s="18" t="inlineStr">
        <is>
          <t>contents</t>
        </is>
      </c>
      <c r="D7331" s="18" t="inlineStr">
        <is>
          <t>small</t>
        </is>
      </c>
      <c r="E7331" s="18" t="inlineStr">
        <is>
          <t>distance_to_river_km</t>
        </is>
      </c>
      <c r="F7331" s="18" t="inlineStr">
        <is>
          <t>spline value</t>
        </is>
      </c>
      <c r="G7331" s="18" t="n"/>
      <c r="H7331" s="33" t="n">
        <v>25.48</v>
      </c>
      <c r="I7331" s="33" t="n"/>
      <c r="J7331" s="33" t="n"/>
      <c r="K7331" s="34" t="n">
        <v>-0.5218233079344883</v>
      </c>
      <c r="L7331" s="35">
        <f>IF(ISNUMBER(K7331),EXP(K7331),"")</f>
        <v/>
      </c>
      <c r="M7331" s="18" t="inlineStr">
        <is>
          <t>every value from 0.01 to 30 in steps of 0.01</t>
        </is>
      </c>
      <c r="N7331" s="18" t="inlineStr">
        <is>
          <t>contents|small|distance_to_river_km</t>
        </is>
      </c>
    </row>
    <row r="7332">
      <c r="B7332" s="18" t="inlineStr">
        <is>
          <t>contents|small|distance_to_river_km|25.49</t>
        </is>
      </c>
      <c r="C7332" s="18" t="inlineStr">
        <is>
          <t>contents</t>
        </is>
      </c>
      <c r="D7332" s="18" t="inlineStr">
        <is>
          <t>small</t>
        </is>
      </c>
      <c r="E7332" s="18" t="inlineStr">
        <is>
          <t>distance_to_river_km</t>
        </is>
      </c>
      <c r="F7332" s="18" t="inlineStr">
        <is>
          <t>spline value</t>
        </is>
      </c>
      <c r="G7332" s="18" t="n"/>
      <c r="H7332" s="33" t="n">
        <v>25.49</v>
      </c>
      <c r="I7332" s="33" t="n"/>
      <c r="J7332" s="33" t="n"/>
      <c r="K7332" s="34" t="n">
        <v>-0.5220349178360942</v>
      </c>
      <c r="L7332" s="35">
        <f>IF(ISNUMBER(K7332),EXP(K7332),"")</f>
        <v/>
      </c>
      <c r="M7332" s="18" t="inlineStr">
        <is>
          <t>every value from 0.01 to 30 in steps of 0.01</t>
        </is>
      </c>
      <c r="N7332" s="18" t="inlineStr">
        <is>
          <t>contents|small|distance_to_river_km</t>
        </is>
      </c>
    </row>
    <row r="7333">
      <c r="B7333" s="18" t="inlineStr">
        <is>
          <t>contents|small|distance_to_river_km|25.50</t>
        </is>
      </c>
      <c r="C7333" s="18" t="inlineStr">
        <is>
          <t>contents</t>
        </is>
      </c>
      <c r="D7333" s="18" t="inlineStr">
        <is>
          <t>small</t>
        </is>
      </c>
      <c r="E7333" s="18" t="inlineStr">
        <is>
          <t>distance_to_river_km</t>
        </is>
      </c>
      <c r="F7333" s="18" t="inlineStr">
        <is>
          <t>spline value</t>
        </is>
      </c>
      <c r="G7333" s="18" t="n"/>
      <c r="H7333" s="33" t="n">
        <v>25.5</v>
      </c>
      <c r="I7333" s="33" t="n"/>
      <c r="J7333" s="33" t="n"/>
      <c r="K7333" s="34" t="n">
        <v>-0.522246303732356</v>
      </c>
      <c r="L7333" s="35">
        <f>IF(ISNUMBER(K7333),EXP(K7333),"")</f>
        <v/>
      </c>
      <c r="M7333" s="18" t="inlineStr">
        <is>
          <t>every value from 0.01 to 30 in steps of 0.01</t>
        </is>
      </c>
      <c r="N7333" s="18" t="inlineStr">
        <is>
          <t>contents|small|distance_to_river_km</t>
        </is>
      </c>
    </row>
    <row r="7334">
      <c r="B7334" s="18" t="inlineStr">
        <is>
          <t>contents|small|distance_to_river_km|25.51</t>
        </is>
      </c>
      <c r="C7334" s="18" t="inlineStr">
        <is>
          <t>contents</t>
        </is>
      </c>
      <c r="D7334" s="18" t="inlineStr">
        <is>
          <t>small</t>
        </is>
      </c>
      <c r="E7334" s="18" t="inlineStr">
        <is>
          <t>distance_to_river_km</t>
        </is>
      </c>
      <c r="F7334" s="18" t="inlineStr">
        <is>
          <t>spline value</t>
        </is>
      </c>
      <c r="G7334" s="18" t="n"/>
      <c r="H7334" s="33" t="n">
        <v>25.51</v>
      </c>
      <c r="I7334" s="33" t="n"/>
      <c r="J7334" s="33" t="n"/>
      <c r="K7334" s="34" t="n">
        <v>-0.5224574653484988</v>
      </c>
      <c r="L7334" s="35">
        <f>IF(ISNUMBER(K7334),EXP(K7334),"")</f>
        <v/>
      </c>
      <c r="M7334" s="18" t="inlineStr">
        <is>
          <t>every value from 0.01 to 30 in steps of 0.01</t>
        </is>
      </c>
      <c r="N7334" s="18" t="inlineStr">
        <is>
          <t>contents|small|distance_to_river_km</t>
        </is>
      </c>
    </row>
    <row r="7335">
      <c r="B7335" s="18" t="inlineStr">
        <is>
          <t>contents|small|distance_to_river_km|25.52</t>
        </is>
      </c>
      <c r="C7335" s="18" t="inlineStr">
        <is>
          <t>contents</t>
        </is>
      </c>
      <c r="D7335" s="18" t="inlineStr">
        <is>
          <t>small</t>
        </is>
      </c>
      <c r="E7335" s="18" t="inlineStr">
        <is>
          <t>distance_to_river_km</t>
        </is>
      </c>
      <c r="F7335" s="18" t="inlineStr">
        <is>
          <t>spline value</t>
        </is>
      </c>
      <c r="G7335" s="18" t="n"/>
      <c r="H7335" s="33" t="n">
        <v>25.52</v>
      </c>
      <c r="I7335" s="33" t="n"/>
      <c r="J7335" s="33" t="n"/>
      <c r="K7335" s="34" t="n">
        <v>-0.5226684024097467</v>
      </c>
      <c r="L7335" s="35">
        <f>IF(ISNUMBER(K7335),EXP(K7335),"")</f>
        <v/>
      </c>
      <c r="M7335" s="18" t="inlineStr">
        <is>
          <t>every value from 0.01 to 30 in steps of 0.01</t>
        </is>
      </c>
      <c r="N7335" s="18" t="inlineStr">
        <is>
          <t>contents|small|distance_to_river_km</t>
        </is>
      </c>
    </row>
    <row r="7336">
      <c r="B7336" s="18" t="inlineStr">
        <is>
          <t>contents|small|distance_to_river_km|25.53</t>
        </is>
      </c>
      <c r="C7336" s="18" t="inlineStr">
        <is>
          <t>contents</t>
        </is>
      </c>
      <c r="D7336" s="18" t="inlineStr">
        <is>
          <t>small</t>
        </is>
      </c>
      <c r="E7336" s="18" t="inlineStr">
        <is>
          <t>distance_to_river_km</t>
        </is>
      </c>
      <c r="F7336" s="18" t="inlineStr">
        <is>
          <t>spline value</t>
        </is>
      </c>
      <c r="G7336" s="18" t="n"/>
      <c r="H7336" s="33" t="n">
        <v>25.53</v>
      </c>
      <c r="I7336" s="33" t="n"/>
      <c r="J7336" s="33" t="n"/>
      <c r="K7336" s="34" t="n">
        <v>-0.5228791146413252</v>
      </c>
      <c r="L7336" s="35">
        <f>IF(ISNUMBER(K7336),EXP(K7336),"")</f>
        <v/>
      </c>
      <c r="M7336" s="18" t="inlineStr">
        <is>
          <t>every value from 0.01 to 30 in steps of 0.01</t>
        </is>
      </c>
      <c r="N7336" s="18" t="inlineStr">
        <is>
          <t>contents|small|distance_to_river_km</t>
        </is>
      </c>
    </row>
    <row r="7337">
      <c r="B7337" s="18" t="inlineStr">
        <is>
          <t>contents|small|distance_to_river_km|25.54</t>
        </is>
      </c>
      <c r="C7337" s="18" t="inlineStr">
        <is>
          <t>contents</t>
        </is>
      </c>
      <c r="D7337" s="18" t="inlineStr">
        <is>
          <t>small</t>
        </is>
      </c>
      <c r="E7337" s="18" t="inlineStr">
        <is>
          <t>distance_to_river_km</t>
        </is>
      </c>
      <c r="F7337" s="18" t="inlineStr">
        <is>
          <t>spline value</t>
        </is>
      </c>
      <c r="G7337" s="18" t="n"/>
      <c r="H7337" s="33" t="n">
        <v>25.54</v>
      </c>
      <c r="I7337" s="33" t="n"/>
      <c r="J7337" s="33" t="n"/>
      <c r="K7337" s="34" t="n">
        <v>-0.5230896017684582</v>
      </c>
      <c r="L7337" s="35">
        <f>IF(ISNUMBER(K7337),EXP(K7337),"")</f>
        <v/>
      </c>
      <c r="M7337" s="18" t="inlineStr">
        <is>
          <t>every value from 0.01 to 30 in steps of 0.01</t>
        </is>
      </c>
      <c r="N7337" s="18" t="inlineStr">
        <is>
          <t>contents|small|distance_to_river_km</t>
        </is>
      </c>
    </row>
    <row r="7338">
      <c r="B7338" s="18" t="inlineStr">
        <is>
          <t>contents|small|distance_to_river_km|25.55</t>
        </is>
      </c>
      <c r="C7338" s="18" t="inlineStr">
        <is>
          <t>contents</t>
        </is>
      </c>
      <c r="D7338" s="18" t="inlineStr">
        <is>
          <t>small</t>
        </is>
      </c>
      <c r="E7338" s="18" t="inlineStr">
        <is>
          <t>distance_to_river_km</t>
        </is>
      </c>
      <c r="F7338" s="18" t="inlineStr">
        <is>
          <t>spline value</t>
        </is>
      </c>
      <c r="G7338" s="18" t="n"/>
      <c r="H7338" s="33" t="n">
        <v>25.55</v>
      </c>
      <c r="I7338" s="33" t="n"/>
      <c r="J7338" s="33" t="n"/>
      <c r="K7338" s="34" t="n">
        <v>-0.5232998635163711</v>
      </c>
      <c r="L7338" s="35">
        <f>IF(ISNUMBER(K7338),EXP(K7338),"")</f>
        <v/>
      </c>
      <c r="M7338" s="18" t="inlineStr">
        <is>
          <t>every value from 0.01 to 30 in steps of 0.01</t>
        </is>
      </c>
      <c r="N7338" s="18" t="inlineStr">
        <is>
          <t>contents|small|distance_to_river_km</t>
        </is>
      </c>
    </row>
    <row r="7339">
      <c r="B7339" s="18" t="inlineStr">
        <is>
          <t>contents|small|distance_to_river_km|25.56</t>
        </is>
      </c>
      <c r="C7339" s="18" t="inlineStr">
        <is>
          <t>contents</t>
        </is>
      </c>
      <c r="D7339" s="18" t="inlineStr">
        <is>
          <t>small</t>
        </is>
      </c>
      <c r="E7339" s="18" t="inlineStr">
        <is>
          <t>distance_to_river_km</t>
        </is>
      </c>
      <c r="F7339" s="18" t="inlineStr">
        <is>
          <t>spline value</t>
        </is>
      </c>
      <c r="G7339" s="18" t="n"/>
      <c r="H7339" s="33" t="n">
        <v>25.56</v>
      </c>
      <c r="I7339" s="33" t="n"/>
      <c r="J7339" s="33" t="n"/>
      <c r="K7339" s="34" t="n">
        <v>-0.5235098996102884</v>
      </c>
      <c r="L7339" s="35">
        <f>IF(ISNUMBER(K7339),EXP(K7339),"")</f>
        <v/>
      </c>
      <c r="M7339" s="18" t="inlineStr">
        <is>
          <t>every value from 0.01 to 30 in steps of 0.01</t>
        </is>
      </c>
      <c r="N7339" s="18" t="inlineStr">
        <is>
          <t>contents|small|distance_to_river_km</t>
        </is>
      </c>
    </row>
    <row r="7340">
      <c r="B7340" s="18" t="inlineStr">
        <is>
          <t>contents|small|distance_to_river_km|25.57</t>
        </is>
      </c>
      <c r="C7340" s="18" t="inlineStr">
        <is>
          <t>contents</t>
        </is>
      </c>
      <c r="D7340" s="18" t="inlineStr">
        <is>
          <t>small</t>
        </is>
      </c>
      <c r="E7340" s="18" t="inlineStr">
        <is>
          <t>distance_to_river_km</t>
        </is>
      </c>
      <c r="F7340" s="18" t="inlineStr">
        <is>
          <t>spline value</t>
        </is>
      </c>
      <c r="G7340" s="18" t="n"/>
      <c r="H7340" s="33" t="n">
        <v>25.57</v>
      </c>
      <c r="I7340" s="33" t="n"/>
      <c r="J7340" s="33" t="n"/>
      <c r="K7340" s="34" t="n">
        <v>-0.5237197097754349</v>
      </c>
      <c r="L7340" s="35">
        <f>IF(ISNUMBER(K7340),EXP(K7340),"")</f>
        <v/>
      </c>
      <c r="M7340" s="18" t="inlineStr">
        <is>
          <t>every value from 0.01 to 30 in steps of 0.01</t>
        </is>
      </c>
      <c r="N7340" s="18" t="inlineStr">
        <is>
          <t>contents|small|distance_to_river_km</t>
        </is>
      </c>
    </row>
    <row r="7341">
      <c r="B7341" s="18" t="inlineStr">
        <is>
          <t>contents|small|distance_to_river_km|25.58</t>
        </is>
      </c>
      <c r="C7341" s="18" t="inlineStr">
        <is>
          <t>contents</t>
        </is>
      </c>
      <c r="D7341" s="18" t="inlineStr">
        <is>
          <t>small</t>
        </is>
      </c>
      <c r="E7341" s="18" t="inlineStr">
        <is>
          <t>distance_to_river_km</t>
        </is>
      </c>
      <c r="F7341" s="18" t="inlineStr">
        <is>
          <t>spline value</t>
        </is>
      </c>
      <c r="G7341" s="18" t="n"/>
      <c r="H7341" s="33" t="n">
        <v>25.58</v>
      </c>
      <c r="I7341" s="33" t="n"/>
      <c r="J7341" s="33" t="n"/>
      <c r="K7341" s="34" t="n">
        <v>-0.5239292937370351</v>
      </c>
      <c r="L7341" s="35">
        <f>IF(ISNUMBER(K7341),EXP(K7341),"")</f>
        <v/>
      </c>
      <c r="M7341" s="18" t="inlineStr">
        <is>
          <t>every value from 0.01 to 30 in steps of 0.01</t>
        </is>
      </c>
      <c r="N7341" s="18" t="inlineStr">
        <is>
          <t>contents|small|distance_to_river_km</t>
        </is>
      </c>
    </row>
    <row r="7342">
      <c r="B7342" s="18" t="inlineStr">
        <is>
          <t>contents|small|distance_to_river_km|25.59</t>
        </is>
      </c>
      <c r="C7342" s="18" t="inlineStr">
        <is>
          <t>contents</t>
        </is>
      </c>
      <c r="D7342" s="18" t="inlineStr">
        <is>
          <t>small</t>
        </is>
      </c>
      <c r="E7342" s="18" t="inlineStr">
        <is>
          <t>distance_to_river_km</t>
        </is>
      </c>
      <c r="F7342" s="18" t="inlineStr">
        <is>
          <t>spline value</t>
        </is>
      </c>
      <c r="G7342" s="18" t="n"/>
      <c r="H7342" s="33" t="n">
        <v>25.59</v>
      </c>
      <c r="I7342" s="33" t="n"/>
      <c r="J7342" s="33" t="n"/>
      <c r="K7342" s="34" t="n">
        <v>-0.5241386512203139</v>
      </c>
      <c r="L7342" s="35">
        <f>IF(ISNUMBER(K7342),EXP(K7342),"")</f>
        <v/>
      </c>
      <c r="M7342" s="18" t="inlineStr">
        <is>
          <t>every value from 0.01 to 30 in steps of 0.01</t>
        </is>
      </c>
      <c r="N7342" s="18" t="inlineStr">
        <is>
          <t>contents|small|distance_to_river_km</t>
        </is>
      </c>
    </row>
    <row r="7343">
      <c r="B7343" s="18" t="inlineStr">
        <is>
          <t>contents|small|distance_to_river_km|25.60</t>
        </is>
      </c>
      <c r="C7343" s="18" t="inlineStr">
        <is>
          <t>contents</t>
        </is>
      </c>
      <c r="D7343" s="18" t="inlineStr">
        <is>
          <t>small</t>
        </is>
      </c>
      <c r="E7343" s="18" t="inlineStr">
        <is>
          <t>distance_to_river_km</t>
        </is>
      </c>
      <c r="F7343" s="18" t="inlineStr">
        <is>
          <t>spline value</t>
        </is>
      </c>
      <c r="G7343" s="18" t="n"/>
      <c r="H7343" s="33" t="n">
        <v>25.6</v>
      </c>
      <c r="I7343" s="33" t="n"/>
      <c r="J7343" s="33" t="n"/>
      <c r="K7343" s="34" t="n">
        <v>-0.5243477819504961</v>
      </c>
      <c r="L7343" s="35">
        <f>IF(ISNUMBER(K7343),EXP(K7343),"")</f>
        <v/>
      </c>
      <c r="M7343" s="18" t="inlineStr">
        <is>
          <t>every value from 0.01 to 30 in steps of 0.01</t>
        </is>
      </c>
      <c r="N7343" s="18" t="inlineStr">
        <is>
          <t>contents|small|distance_to_river_km</t>
        </is>
      </c>
    </row>
    <row r="7344">
      <c r="B7344" s="18" t="inlineStr">
        <is>
          <t>contents|small|distance_to_river_km|25.61</t>
        </is>
      </c>
      <c r="C7344" s="18" t="inlineStr">
        <is>
          <t>contents</t>
        </is>
      </c>
      <c r="D7344" s="18" t="inlineStr">
        <is>
          <t>small</t>
        </is>
      </c>
      <c r="E7344" s="18" t="inlineStr">
        <is>
          <t>distance_to_river_km</t>
        </is>
      </c>
      <c r="F7344" s="18" t="inlineStr">
        <is>
          <t>spline value</t>
        </is>
      </c>
      <c r="G7344" s="18" t="n"/>
      <c r="H7344" s="33" t="n">
        <v>25.61</v>
      </c>
      <c r="I7344" s="33" t="n"/>
      <c r="J7344" s="33" t="n"/>
      <c r="K7344" s="34" t="n">
        <v>-0.5245566856528061</v>
      </c>
      <c r="L7344" s="35">
        <f>IF(ISNUMBER(K7344),EXP(K7344),"")</f>
        <v/>
      </c>
      <c r="M7344" s="18" t="inlineStr">
        <is>
          <t>every value from 0.01 to 30 in steps of 0.01</t>
        </is>
      </c>
      <c r="N7344" s="18" t="inlineStr">
        <is>
          <t>contents|small|distance_to_river_km</t>
        </is>
      </c>
    </row>
    <row r="7345">
      <c r="B7345" s="18" t="inlineStr">
        <is>
          <t>contents|small|distance_to_river_km|25.62</t>
        </is>
      </c>
      <c r="C7345" s="18" t="inlineStr">
        <is>
          <t>contents</t>
        </is>
      </c>
      <c r="D7345" s="18" t="inlineStr">
        <is>
          <t>small</t>
        </is>
      </c>
      <c r="E7345" s="18" t="inlineStr">
        <is>
          <t>distance_to_river_km</t>
        </is>
      </c>
      <c r="F7345" s="18" t="inlineStr">
        <is>
          <t>spline value</t>
        </is>
      </c>
      <c r="G7345" s="18" t="n"/>
      <c r="H7345" s="33" t="n">
        <v>25.62</v>
      </c>
      <c r="I7345" s="33" t="n"/>
      <c r="J7345" s="33" t="n"/>
      <c r="K7345" s="34" t="n">
        <v>-0.5247653620524693</v>
      </c>
      <c r="L7345" s="35">
        <f>IF(ISNUMBER(K7345),EXP(K7345),"")</f>
        <v/>
      </c>
      <c r="M7345" s="18" t="inlineStr">
        <is>
          <t>every value from 0.01 to 30 in steps of 0.01</t>
        </is>
      </c>
      <c r="N7345" s="18" t="inlineStr">
        <is>
          <t>contents|small|distance_to_river_km</t>
        </is>
      </c>
    </row>
    <row r="7346">
      <c r="B7346" s="18" t="inlineStr">
        <is>
          <t>contents|small|distance_to_river_km|25.63</t>
        </is>
      </c>
      <c r="C7346" s="18" t="inlineStr">
        <is>
          <t>contents</t>
        </is>
      </c>
      <c r="D7346" s="18" t="inlineStr">
        <is>
          <t>small</t>
        </is>
      </c>
      <c r="E7346" s="18" t="inlineStr">
        <is>
          <t>distance_to_river_km</t>
        </is>
      </c>
      <c r="F7346" s="18" t="inlineStr">
        <is>
          <t>spline value</t>
        </is>
      </c>
      <c r="G7346" s="18" t="n"/>
      <c r="H7346" s="33" t="n">
        <v>25.63</v>
      </c>
      <c r="I7346" s="33" t="n"/>
      <c r="J7346" s="33" t="n"/>
      <c r="K7346" s="34" t="n">
        <v>-0.5249738108747097</v>
      </c>
      <c r="L7346" s="35">
        <f>IF(ISNUMBER(K7346),EXP(K7346),"")</f>
        <v/>
      </c>
      <c r="M7346" s="18" t="inlineStr">
        <is>
          <t>every value from 0.01 to 30 in steps of 0.01</t>
        </is>
      </c>
      <c r="N7346" s="18" t="inlineStr">
        <is>
          <t>contents|small|distance_to_river_km</t>
        </is>
      </c>
    </row>
    <row r="7347">
      <c r="B7347" s="18" t="inlineStr">
        <is>
          <t>contents|small|distance_to_river_km|25.64</t>
        </is>
      </c>
      <c r="C7347" s="18" t="inlineStr">
        <is>
          <t>contents</t>
        </is>
      </c>
      <c r="D7347" s="18" t="inlineStr">
        <is>
          <t>small</t>
        </is>
      </c>
      <c r="E7347" s="18" t="inlineStr">
        <is>
          <t>distance_to_river_km</t>
        </is>
      </c>
      <c r="F7347" s="18" t="inlineStr">
        <is>
          <t>spline value</t>
        </is>
      </c>
      <c r="G7347" s="18" t="n"/>
      <c r="H7347" s="33" t="n">
        <v>25.64</v>
      </c>
      <c r="I7347" s="33" t="n"/>
      <c r="J7347" s="33" t="n"/>
      <c r="K7347" s="34" t="n">
        <v>-0.5251820318447523</v>
      </c>
      <c r="L7347" s="35">
        <f>IF(ISNUMBER(K7347),EXP(K7347),"")</f>
        <v/>
      </c>
      <c r="M7347" s="18" t="inlineStr">
        <is>
          <t>every value from 0.01 to 30 in steps of 0.01</t>
        </is>
      </c>
      <c r="N7347" s="18" t="inlineStr">
        <is>
          <t>contents|small|distance_to_river_km</t>
        </is>
      </c>
    </row>
    <row r="7348">
      <c r="B7348" s="18" t="inlineStr">
        <is>
          <t>contents|small|distance_to_river_km|25.65</t>
        </is>
      </c>
      <c r="C7348" s="18" t="inlineStr">
        <is>
          <t>contents</t>
        </is>
      </c>
      <c r="D7348" s="18" t="inlineStr">
        <is>
          <t>small</t>
        </is>
      </c>
      <c r="E7348" s="18" t="inlineStr">
        <is>
          <t>distance_to_river_km</t>
        </is>
      </c>
      <c r="F7348" s="18" t="inlineStr">
        <is>
          <t>spline value</t>
        </is>
      </c>
      <c r="G7348" s="18" t="n"/>
      <c r="H7348" s="33" t="n">
        <v>25.65</v>
      </c>
      <c r="I7348" s="33" t="n"/>
      <c r="J7348" s="33" t="n"/>
      <c r="K7348" s="34" t="n">
        <v>-0.525390024687822</v>
      </c>
      <c r="L7348" s="35">
        <f>IF(ISNUMBER(K7348),EXP(K7348),"")</f>
        <v/>
      </c>
      <c r="M7348" s="18" t="inlineStr">
        <is>
          <t>every value from 0.01 to 30 in steps of 0.01</t>
        </is>
      </c>
      <c r="N7348" s="18" t="inlineStr">
        <is>
          <t>contents|small|distance_to_river_km</t>
        </is>
      </c>
    </row>
    <row r="7349">
      <c r="B7349" s="18" t="inlineStr">
        <is>
          <t>contents|small|distance_to_river_km|25.66</t>
        </is>
      </c>
      <c r="C7349" s="18" t="inlineStr">
        <is>
          <t>contents</t>
        </is>
      </c>
      <c r="D7349" s="18" t="inlineStr">
        <is>
          <t>small</t>
        </is>
      </c>
      <c r="E7349" s="18" t="inlineStr">
        <is>
          <t>distance_to_river_km</t>
        </is>
      </c>
      <c r="F7349" s="18" t="inlineStr">
        <is>
          <t>spline value</t>
        </is>
      </c>
      <c r="G7349" s="18" t="n"/>
      <c r="H7349" s="33" t="n">
        <v>25.66</v>
      </c>
      <c r="I7349" s="33" t="n"/>
      <c r="J7349" s="33" t="n"/>
      <c r="K7349" s="34" t="n">
        <v>-0.5255977891291436</v>
      </c>
      <c r="L7349" s="35">
        <f>IF(ISNUMBER(K7349),EXP(K7349),"")</f>
        <v/>
      </c>
      <c r="M7349" s="18" t="inlineStr">
        <is>
          <t>every value from 0.01 to 30 in steps of 0.01</t>
        </is>
      </c>
      <c r="N7349" s="18" t="inlineStr">
        <is>
          <t>contents|small|distance_to_river_km</t>
        </is>
      </c>
    </row>
    <row r="7350">
      <c r="B7350" s="18" t="inlineStr">
        <is>
          <t>contents|small|distance_to_river_km|25.67</t>
        </is>
      </c>
      <c r="C7350" s="18" t="inlineStr">
        <is>
          <t>contents</t>
        </is>
      </c>
      <c r="D7350" s="18" t="inlineStr">
        <is>
          <t>small</t>
        </is>
      </c>
      <c r="E7350" s="18" t="inlineStr">
        <is>
          <t>distance_to_river_km</t>
        </is>
      </c>
      <c r="F7350" s="18" t="inlineStr">
        <is>
          <t>spline value</t>
        </is>
      </c>
      <c r="G7350" s="18" t="n"/>
      <c r="H7350" s="33" t="n">
        <v>25.67</v>
      </c>
      <c r="I7350" s="33" t="n"/>
      <c r="J7350" s="33" t="n"/>
      <c r="K7350" s="34" t="n">
        <v>-0.5258053248939414</v>
      </c>
      <c r="L7350" s="35">
        <f>IF(ISNUMBER(K7350),EXP(K7350),"")</f>
        <v/>
      </c>
      <c r="M7350" s="18" t="inlineStr">
        <is>
          <t>every value from 0.01 to 30 in steps of 0.01</t>
        </is>
      </c>
      <c r="N7350" s="18" t="inlineStr">
        <is>
          <t>contents|small|distance_to_river_km</t>
        </is>
      </c>
    </row>
    <row r="7351">
      <c r="B7351" s="18" t="inlineStr">
        <is>
          <t>contents|small|distance_to_river_km|25.68</t>
        </is>
      </c>
      <c r="C7351" s="18" t="inlineStr">
        <is>
          <t>contents</t>
        </is>
      </c>
      <c r="D7351" s="18" t="inlineStr">
        <is>
          <t>small</t>
        </is>
      </c>
      <c r="E7351" s="18" t="inlineStr">
        <is>
          <t>distance_to_river_km</t>
        </is>
      </c>
      <c r="F7351" s="18" t="inlineStr">
        <is>
          <t>spline value</t>
        </is>
      </c>
      <c r="G7351" s="18" t="n"/>
      <c r="H7351" s="33" t="n">
        <v>25.68</v>
      </c>
      <c r="I7351" s="33" t="n"/>
      <c r="J7351" s="33" t="n"/>
      <c r="K7351" s="34" t="n">
        <v>-0.5260126317074405</v>
      </c>
      <c r="L7351" s="35">
        <f>IF(ISNUMBER(K7351),EXP(K7351),"")</f>
        <v/>
      </c>
      <c r="M7351" s="18" t="inlineStr">
        <is>
          <t>every value from 0.01 to 30 in steps of 0.01</t>
        </is>
      </c>
      <c r="N7351" s="18" t="inlineStr">
        <is>
          <t>contents|small|distance_to_river_km</t>
        </is>
      </c>
    </row>
    <row r="7352">
      <c r="B7352" s="18" t="inlineStr">
        <is>
          <t>contents|small|distance_to_river_km|25.69</t>
        </is>
      </c>
      <c r="C7352" s="18" t="inlineStr">
        <is>
          <t>contents</t>
        </is>
      </c>
      <c r="D7352" s="18" t="inlineStr">
        <is>
          <t>small</t>
        </is>
      </c>
      <c r="E7352" s="18" t="inlineStr">
        <is>
          <t>distance_to_river_km</t>
        </is>
      </c>
      <c r="F7352" s="18" t="inlineStr">
        <is>
          <t>spline value</t>
        </is>
      </c>
      <c r="G7352" s="18" t="n"/>
      <c r="H7352" s="33" t="n">
        <v>25.69</v>
      </c>
      <c r="I7352" s="33" t="n"/>
      <c r="J7352" s="33" t="n"/>
      <c r="K7352" s="34" t="n">
        <v>-0.5262197092948654</v>
      </c>
      <c r="L7352" s="35">
        <f>IF(ISNUMBER(K7352),EXP(K7352),"")</f>
        <v/>
      </c>
      <c r="M7352" s="18" t="inlineStr">
        <is>
          <t>every value from 0.01 to 30 in steps of 0.01</t>
        </is>
      </c>
      <c r="N7352" s="18" t="inlineStr">
        <is>
          <t>contents|small|distance_to_river_km</t>
        </is>
      </c>
    </row>
    <row r="7353">
      <c r="B7353" s="18" t="inlineStr">
        <is>
          <t>contents|small|distance_to_river_km|25.70</t>
        </is>
      </c>
      <c r="C7353" s="18" t="inlineStr">
        <is>
          <t>contents</t>
        </is>
      </c>
      <c r="D7353" s="18" t="inlineStr">
        <is>
          <t>small</t>
        </is>
      </c>
      <c r="E7353" s="18" t="inlineStr">
        <is>
          <t>distance_to_river_km</t>
        </is>
      </c>
      <c r="F7353" s="18" t="inlineStr">
        <is>
          <t>spline value</t>
        </is>
      </c>
      <c r="G7353" s="18" t="n"/>
      <c r="H7353" s="33" t="n">
        <v>25.7</v>
      </c>
      <c r="I7353" s="33" t="n"/>
      <c r="J7353" s="33" t="n"/>
      <c r="K7353" s="34" t="n">
        <v>-0.5264265573814408</v>
      </c>
      <c r="L7353" s="35">
        <f>IF(ISNUMBER(K7353),EXP(K7353),"")</f>
        <v/>
      </c>
      <c r="M7353" s="18" t="inlineStr">
        <is>
          <t>every value from 0.01 to 30 in steps of 0.01</t>
        </is>
      </c>
      <c r="N7353" s="18" t="inlineStr">
        <is>
          <t>contents|small|distance_to_river_km</t>
        </is>
      </c>
    </row>
    <row r="7354">
      <c r="B7354" s="18" t="inlineStr">
        <is>
          <t>contents|small|distance_to_river_km|25.71</t>
        </is>
      </c>
      <c r="C7354" s="18" t="inlineStr">
        <is>
          <t>contents</t>
        </is>
      </c>
      <c r="D7354" s="18" t="inlineStr">
        <is>
          <t>small</t>
        </is>
      </c>
      <c r="E7354" s="18" t="inlineStr">
        <is>
          <t>distance_to_river_km</t>
        </is>
      </c>
      <c r="F7354" s="18" t="inlineStr">
        <is>
          <t>spline value</t>
        </is>
      </c>
      <c r="G7354" s="18" t="n"/>
      <c r="H7354" s="33" t="n">
        <v>25.71</v>
      </c>
      <c r="I7354" s="33" t="n"/>
      <c r="J7354" s="33" t="n"/>
      <c r="K7354" s="34" t="n">
        <v>-0.5266331756923918</v>
      </c>
      <c r="L7354" s="35">
        <f>IF(ISNUMBER(K7354),EXP(K7354),"")</f>
        <v/>
      </c>
      <c r="M7354" s="18" t="inlineStr">
        <is>
          <t>every value from 0.01 to 30 in steps of 0.01</t>
        </is>
      </c>
      <c r="N7354" s="18" t="inlineStr">
        <is>
          <t>contents|small|distance_to_river_km</t>
        </is>
      </c>
    </row>
    <row r="7355">
      <c r="B7355" s="18" t="inlineStr">
        <is>
          <t>contents|small|distance_to_river_km|25.72</t>
        </is>
      </c>
      <c r="C7355" s="18" t="inlineStr">
        <is>
          <t>contents</t>
        </is>
      </c>
      <c r="D7355" s="18" t="inlineStr">
        <is>
          <t>small</t>
        </is>
      </c>
      <c r="E7355" s="18" t="inlineStr">
        <is>
          <t>distance_to_river_km</t>
        </is>
      </c>
      <c r="F7355" s="18" t="inlineStr">
        <is>
          <t>spline value</t>
        </is>
      </c>
      <c r="G7355" s="18" t="n"/>
      <c r="H7355" s="33" t="n">
        <v>25.72</v>
      </c>
      <c r="I7355" s="33" t="n"/>
      <c r="J7355" s="33" t="n"/>
      <c r="K7355" s="34" t="n">
        <v>-0.5268395639529427</v>
      </c>
      <c r="L7355" s="35">
        <f>IF(ISNUMBER(K7355),EXP(K7355),"")</f>
        <v/>
      </c>
      <c r="M7355" s="18" t="inlineStr">
        <is>
          <t>every value from 0.01 to 30 in steps of 0.01</t>
        </is>
      </c>
      <c r="N7355" s="18" t="inlineStr">
        <is>
          <t>contents|small|distance_to_river_km</t>
        </is>
      </c>
    </row>
    <row r="7356">
      <c r="B7356" s="18" t="inlineStr">
        <is>
          <t>contents|small|distance_to_river_km|25.73</t>
        </is>
      </c>
      <c r="C7356" s="18" t="inlineStr">
        <is>
          <t>contents</t>
        </is>
      </c>
      <c r="D7356" s="18" t="inlineStr">
        <is>
          <t>small</t>
        </is>
      </c>
      <c r="E7356" s="18" t="inlineStr">
        <is>
          <t>distance_to_river_km</t>
        </is>
      </c>
      <c r="F7356" s="18" t="inlineStr">
        <is>
          <t>spline value</t>
        </is>
      </c>
      <c r="G7356" s="18" t="n"/>
      <c r="H7356" s="33" t="n">
        <v>25.73</v>
      </c>
      <c r="I7356" s="33" t="n"/>
      <c r="J7356" s="33" t="n"/>
      <c r="K7356" s="34" t="n">
        <v>-0.5270457218883187</v>
      </c>
      <c r="L7356" s="35">
        <f>IF(ISNUMBER(K7356),EXP(K7356),"")</f>
        <v/>
      </c>
      <c r="M7356" s="18" t="inlineStr">
        <is>
          <t>every value from 0.01 to 30 in steps of 0.01</t>
        </is>
      </c>
      <c r="N7356" s="18" t="inlineStr">
        <is>
          <t>contents|small|distance_to_river_km</t>
        </is>
      </c>
    </row>
    <row r="7357">
      <c r="B7357" s="18" t="inlineStr">
        <is>
          <t>contents|small|distance_to_river_km|25.74</t>
        </is>
      </c>
      <c r="C7357" s="18" t="inlineStr">
        <is>
          <t>contents</t>
        </is>
      </c>
      <c r="D7357" s="18" t="inlineStr">
        <is>
          <t>small</t>
        </is>
      </c>
      <c r="E7357" s="18" t="inlineStr">
        <is>
          <t>distance_to_river_km</t>
        </is>
      </c>
      <c r="F7357" s="18" t="inlineStr">
        <is>
          <t>spline value</t>
        </is>
      </c>
      <c r="G7357" s="18" t="n"/>
      <c r="H7357" s="33" t="n">
        <v>25.74</v>
      </c>
      <c r="I7357" s="33" t="n"/>
      <c r="J7357" s="33" t="n"/>
      <c r="K7357" s="34" t="n">
        <v>-0.527251649223744</v>
      </c>
      <c r="L7357" s="35">
        <f>IF(ISNUMBER(K7357),EXP(K7357),"")</f>
        <v/>
      </c>
      <c r="M7357" s="18" t="inlineStr">
        <is>
          <t>every value from 0.01 to 30 in steps of 0.01</t>
        </is>
      </c>
      <c r="N7357" s="18" t="inlineStr">
        <is>
          <t>contents|small|distance_to_river_km</t>
        </is>
      </c>
    </row>
    <row r="7358">
      <c r="B7358" s="18" t="inlineStr">
        <is>
          <t>contents|small|distance_to_river_km|25.75</t>
        </is>
      </c>
      <c r="C7358" s="18" t="inlineStr">
        <is>
          <t>contents</t>
        </is>
      </c>
      <c r="D7358" s="18" t="inlineStr">
        <is>
          <t>small</t>
        </is>
      </c>
      <c r="E7358" s="18" t="inlineStr">
        <is>
          <t>distance_to_river_km</t>
        </is>
      </c>
      <c r="F7358" s="18" t="inlineStr">
        <is>
          <t>spline value</t>
        </is>
      </c>
      <c r="G7358" s="18" t="n"/>
      <c r="H7358" s="33" t="n">
        <v>25.75</v>
      </c>
      <c r="I7358" s="33" t="n"/>
      <c r="J7358" s="33" t="n"/>
      <c r="K7358" s="34" t="n">
        <v>-0.5274573456844438</v>
      </c>
      <c r="L7358" s="35">
        <f>IF(ISNUMBER(K7358),EXP(K7358),"")</f>
        <v/>
      </c>
      <c r="M7358" s="18" t="inlineStr">
        <is>
          <t>every value from 0.01 to 30 in steps of 0.01</t>
        </is>
      </c>
      <c r="N7358" s="18" t="inlineStr">
        <is>
          <t>contents|small|distance_to_river_km</t>
        </is>
      </c>
    </row>
    <row r="7359">
      <c r="B7359" s="18" t="inlineStr">
        <is>
          <t>contents|small|distance_to_river_km|25.76</t>
        </is>
      </c>
      <c r="C7359" s="18" t="inlineStr">
        <is>
          <t>contents</t>
        </is>
      </c>
      <c r="D7359" s="18" t="inlineStr">
        <is>
          <t>small</t>
        </is>
      </c>
      <c r="E7359" s="18" t="inlineStr">
        <is>
          <t>distance_to_river_km</t>
        </is>
      </c>
      <c r="F7359" s="18" t="inlineStr">
        <is>
          <t>spline value</t>
        </is>
      </c>
      <c r="G7359" s="18" t="n"/>
      <c r="H7359" s="33" t="n">
        <v>25.76</v>
      </c>
      <c r="I7359" s="33" t="n"/>
      <c r="J7359" s="33" t="n"/>
      <c r="K7359" s="34" t="n">
        <v>-0.5276628109956425</v>
      </c>
      <c r="L7359" s="35">
        <f>IF(ISNUMBER(K7359),EXP(K7359),"")</f>
        <v/>
      </c>
      <c r="M7359" s="18" t="inlineStr">
        <is>
          <t>every value from 0.01 to 30 in steps of 0.01</t>
        </is>
      </c>
      <c r="N7359" s="18" t="inlineStr">
        <is>
          <t>contents|small|distance_to_river_km</t>
        </is>
      </c>
    </row>
    <row r="7360">
      <c r="B7360" s="18" t="inlineStr">
        <is>
          <t>contents|small|distance_to_river_km|25.77</t>
        </is>
      </c>
      <c r="C7360" s="18" t="inlineStr">
        <is>
          <t>contents</t>
        </is>
      </c>
      <c r="D7360" s="18" t="inlineStr">
        <is>
          <t>small</t>
        </is>
      </c>
      <c r="E7360" s="18" t="inlineStr">
        <is>
          <t>distance_to_river_km</t>
        </is>
      </c>
      <c r="F7360" s="18" t="inlineStr">
        <is>
          <t>spline value</t>
        </is>
      </c>
      <c r="G7360" s="18" t="n"/>
      <c r="H7360" s="33" t="n">
        <v>25.77</v>
      </c>
      <c r="I7360" s="33" t="n"/>
      <c r="J7360" s="33" t="n"/>
      <c r="K7360" s="34" t="n">
        <v>-0.5278680448825649</v>
      </c>
      <c r="L7360" s="35">
        <f>IF(ISNUMBER(K7360),EXP(K7360),"")</f>
        <v/>
      </c>
      <c r="M7360" s="18" t="inlineStr">
        <is>
          <t>every value from 0.01 to 30 in steps of 0.01</t>
        </is>
      </c>
      <c r="N7360" s="18" t="inlineStr">
        <is>
          <t>contents|small|distance_to_river_km</t>
        </is>
      </c>
    </row>
    <row r="7361">
      <c r="B7361" s="18" t="inlineStr">
        <is>
          <t>contents|small|distance_to_river_km|25.78</t>
        </is>
      </c>
      <c r="C7361" s="18" t="inlineStr">
        <is>
          <t>contents</t>
        </is>
      </c>
      <c r="D7361" s="18" t="inlineStr">
        <is>
          <t>small</t>
        </is>
      </c>
      <c r="E7361" s="18" t="inlineStr">
        <is>
          <t>distance_to_river_km</t>
        </is>
      </c>
      <c r="F7361" s="18" t="inlineStr">
        <is>
          <t>spline value</t>
        </is>
      </c>
      <c r="G7361" s="18" t="n"/>
      <c r="H7361" s="33" t="n">
        <v>25.78</v>
      </c>
      <c r="I7361" s="33" t="n"/>
      <c r="J7361" s="33" t="n"/>
      <c r="K7361" s="34" t="n">
        <v>-0.528073047070436</v>
      </c>
      <c r="L7361" s="35">
        <f>IF(ISNUMBER(K7361),EXP(K7361),"")</f>
        <v/>
      </c>
      <c r="M7361" s="18" t="inlineStr">
        <is>
          <t>every value from 0.01 to 30 in steps of 0.01</t>
        </is>
      </c>
      <c r="N7361" s="18" t="inlineStr">
        <is>
          <t>contents|small|distance_to_river_km</t>
        </is>
      </c>
    </row>
    <row r="7362">
      <c r="B7362" s="18" t="inlineStr">
        <is>
          <t>contents|small|distance_to_river_km|25.79</t>
        </is>
      </c>
      <c r="C7362" s="18" t="inlineStr">
        <is>
          <t>contents</t>
        </is>
      </c>
      <c r="D7362" s="18" t="inlineStr">
        <is>
          <t>small</t>
        </is>
      </c>
      <c r="E7362" s="18" t="inlineStr">
        <is>
          <t>distance_to_river_km</t>
        </is>
      </c>
      <c r="F7362" s="18" t="inlineStr">
        <is>
          <t>spline value</t>
        </is>
      </c>
      <c r="G7362" s="18" t="n"/>
      <c r="H7362" s="33" t="n">
        <v>25.79</v>
      </c>
      <c r="I7362" s="33" t="n"/>
      <c r="J7362" s="33" t="n"/>
      <c r="K7362" s="34" t="n">
        <v>-0.5282778172844802</v>
      </c>
      <c r="L7362" s="35">
        <f>IF(ISNUMBER(K7362),EXP(K7362),"")</f>
        <v/>
      </c>
      <c r="M7362" s="18" t="inlineStr">
        <is>
          <t>every value from 0.01 to 30 in steps of 0.01</t>
        </is>
      </c>
      <c r="N7362" s="18" t="inlineStr">
        <is>
          <t>contents|small|distance_to_river_km</t>
        </is>
      </c>
    </row>
    <row r="7363">
      <c r="B7363" s="18" t="inlineStr">
        <is>
          <t>contents|small|distance_to_river_km|25.80</t>
        </is>
      </c>
      <c r="C7363" s="18" t="inlineStr">
        <is>
          <t>contents</t>
        </is>
      </c>
      <c r="D7363" s="18" t="inlineStr">
        <is>
          <t>small</t>
        </is>
      </c>
      <c r="E7363" s="18" t="inlineStr">
        <is>
          <t>distance_to_river_km</t>
        </is>
      </c>
      <c r="F7363" s="18" t="inlineStr">
        <is>
          <t>spline value</t>
        </is>
      </c>
      <c r="G7363" s="18" t="n"/>
      <c r="H7363" s="33" t="n">
        <v>25.8</v>
      </c>
      <c r="I7363" s="33" t="n"/>
      <c r="J7363" s="33" t="n"/>
      <c r="K7363" s="34" t="n">
        <v>-0.5284823552499224</v>
      </c>
      <c r="L7363" s="35">
        <f>IF(ISNUMBER(K7363),EXP(K7363),"")</f>
        <v/>
      </c>
      <c r="M7363" s="18" t="inlineStr">
        <is>
          <t>every value from 0.01 to 30 in steps of 0.01</t>
        </is>
      </c>
      <c r="N7363" s="18" t="inlineStr">
        <is>
          <t>contents|small|distance_to_river_km</t>
        </is>
      </c>
    </row>
    <row r="7364">
      <c r="B7364" s="18" t="inlineStr">
        <is>
          <t>contents|small|distance_to_river_km|25.81</t>
        </is>
      </c>
      <c r="C7364" s="18" t="inlineStr">
        <is>
          <t>contents</t>
        </is>
      </c>
      <c r="D7364" s="18" t="inlineStr">
        <is>
          <t>small</t>
        </is>
      </c>
      <c r="E7364" s="18" t="inlineStr">
        <is>
          <t>distance_to_river_km</t>
        </is>
      </c>
      <c r="F7364" s="18" t="inlineStr">
        <is>
          <t>spline value</t>
        </is>
      </c>
      <c r="G7364" s="18" t="n"/>
      <c r="H7364" s="33" t="n">
        <v>25.81</v>
      </c>
      <c r="I7364" s="33" t="n"/>
      <c r="J7364" s="33" t="n"/>
      <c r="K7364" s="34" t="n">
        <v>-0.5286866606919871</v>
      </c>
      <c r="L7364" s="35">
        <f>IF(ISNUMBER(K7364),EXP(K7364),"")</f>
        <v/>
      </c>
      <c r="M7364" s="18" t="inlineStr">
        <is>
          <t>every value from 0.01 to 30 in steps of 0.01</t>
        </is>
      </c>
      <c r="N7364" s="18" t="inlineStr">
        <is>
          <t>contents|small|distance_to_river_km</t>
        </is>
      </c>
    </row>
    <row r="7365">
      <c r="B7365" s="18" t="inlineStr">
        <is>
          <t>contents|small|distance_to_river_km|25.82</t>
        </is>
      </c>
      <c r="C7365" s="18" t="inlineStr">
        <is>
          <t>contents</t>
        </is>
      </c>
      <c r="D7365" s="18" t="inlineStr">
        <is>
          <t>small</t>
        </is>
      </c>
      <c r="E7365" s="18" t="inlineStr">
        <is>
          <t>distance_to_river_km</t>
        </is>
      </c>
      <c r="F7365" s="18" t="inlineStr">
        <is>
          <t>spline value</t>
        </is>
      </c>
      <c r="G7365" s="18" t="n"/>
      <c r="H7365" s="33" t="n">
        <v>25.82</v>
      </c>
      <c r="I7365" s="33" t="n"/>
      <c r="J7365" s="33" t="n"/>
      <c r="K7365" s="34" t="n">
        <v>-0.5288907333358994</v>
      </c>
      <c r="L7365" s="35">
        <f>IF(ISNUMBER(K7365),EXP(K7365),"")</f>
        <v/>
      </c>
      <c r="M7365" s="18" t="inlineStr">
        <is>
          <t>every value from 0.01 to 30 in steps of 0.01</t>
        </is>
      </c>
      <c r="N7365" s="18" t="inlineStr">
        <is>
          <t>contents|small|distance_to_river_km</t>
        </is>
      </c>
    </row>
    <row r="7366">
      <c r="B7366" s="18" t="inlineStr">
        <is>
          <t>contents|small|distance_to_river_km|25.83</t>
        </is>
      </c>
      <c r="C7366" s="18" t="inlineStr">
        <is>
          <t>contents</t>
        </is>
      </c>
      <c r="D7366" s="18" t="inlineStr">
        <is>
          <t>small</t>
        </is>
      </c>
      <c r="E7366" s="18" t="inlineStr">
        <is>
          <t>distance_to_river_km</t>
        </is>
      </c>
      <c r="F7366" s="18" t="inlineStr">
        <is>
          <t>spline value</t>
        </is>
      </c>
      <c r="G7366" s="18" t="n"/>
      <c r="H7366" s="33" t="n">
        <v>25.83</v>
      </c>
      <c r="I7366" s="33" t="n"/>
      <c r="J7366" s="33" t="n"/>
      <c r="K7366" s="34" t="n">
        <v>-0.5290945729068836</v>
      </c>
      <c r="L7366" s="35">
        <f>IF(ISNUMBER(K7366),EXP(K7366),"")</f>
        <v/>
      </c>
      <c r="M7366" s="18" t="inlineStr">
        <is>
          <t>every value from 0.01 to 30 in steps of 0.01</t>
        </is>
      </c>
      <c r="N7366" s="18" t="inlineStr">
        <is>
          <t>contents|small|distance_to_river_km</t>
        </is>
      </c>
    </row>
    <row r="7367">
      <c r="B7367" s="18" t="inlineStr">
        <is>
          <t>contents|small|distance_to_river_km|25.84</t>
        </is>
      </c>
      <c r="C7367" s="18" t="inlineStr">
        <is>
          <t>contents</t>
        </is>
      </c>
      <c r="D7367" s="18" t="inlineStr">
        <is>
          <t>small</t>
        </is>
      </c>
      <c r="E7367" s="18" t="inlineStr">
        <is>
          <t>distance_to_river_km</t>
        </is>
      </c>
      <c r="F7367" s="18" t="inlineStr">
        <is>
          <t>spline value</t>
        </is>
      </c>
      <c r="G7367" s="18" t="n"/>
      <c r="H7367" s="33" t="n">
        <v>25.84</v>
      </c>
      <c r="I7367" s="33" t="n"/>
      <c r="J7367" s="33" t="n"/>
      <c r="K7367" s="34" t="n">
        <v>-0.5292981791301649</v>
      </c>
      <c r="L7367" s="35">
        <f>IF(ISNUMBER(K7367),EXP(K7367),"")</f>
        <v/>
      </c>
      <c r="M7367" s="18" t="inlineStr">
        <is>
          <t>every value from 0.01 to 30 in steps of 0.01</t>
        </is>
      </c>
      <c r="N7367" s="18" t="inlineStr">
        <is>
          <t>contents|small|distance_to_river_km</t>
        </is>
      </c>
    </row>
    <row r="7368">
      <c r="B7368" s="18" t="inlineStr">
        <is>
          <t>contents|small|distance_to_river_km|25.85</t>
        </is>
      </c>
      <c r="C7368" s="18" t="inlineStr">
        <is>
          <t>contents</t>
        </is>
      </c>
      <c r="D7368" s="18" t="inlineStr">
        <is>
          <t>small</t>
        </is>
      </c>
      <c r="E7368" s="18" t="inlineStr">
        <is>
          <t>distance_to_river_km</t>
        </is>
      </c>
      <c r="F7368" s="18" t="inlineStr">
        <is>
          <t>spline value</t>
        </is>
      </c>
      <c r="G7368" s="18" t="n"/>
      <c r="H7368" s="33" t="n">
        <v>25.85</v>
      </c>
      <c r="I7368" s="33" t="n"/>
      <c r="J7368" s="33" t="n"/>
      <c r="K7368" s="34" t="n">
        <v>-0.5295015517309679</v>
      </c>
      <c r="L7368" s="35">
        <f>IF(ISNUMBER(K7368),EXP(K7368),"")</f>
        <v/>
      </c>
      <c r="M7368" s="18" t="inlineStr">
        <is>
          <t>every value from 0.01 to 30 in steps of 0.01</t>
        </is>
      </c>
      <c r="N7368" s="18" t="inlineStr">
        <is>
          <t>contents|small|distance_to_river_km</t>
        </is>
      </c>
    </row>
    <row r="7369">
      <c r="B7369" s="18" t="inlineStr">
        <is>
          <t>contents|small|distance_to_river_km|25.86</t>
        </is>
      </c>
      <c r="C7369" s="18" t="inlineStr">
        <is>
          <t>contents</t>
        </is>
      </c>
      <c r="D7369" s="18" t="inlineStr">
        <is>
          <t>small</t>
        </is>
      </c>
      <c r="E7369" s="18" t="inlineStr">
        <is>
          <t>distance_to_river_km</t>
        </is>
      </c>
      <c r="F7369" s="18" t="inlineStr">
        <is>
          <t>spline value</t>
        </is>
      </c>
      <c r="G7369" s="18" t="n"/>
      <c r="H7369" s="33" t="n">
        <v>25.86</v>
      </c>
      <c r="I7369" s="33" t="n"/>
      <c r="J7369" s="33" t="n"/>
      <c r="K7369" s="34" t="n">
        <v>-0.5297046904345171</v>
      </c>
      <c r="L7369" s="35">
        <f>IF(ISNUMBER(K7369),EXP(K7369),"")</f>
        <v/>
      </c>
      <c r="M7369" s="18" t="inlineStr">
        <is>
          <t>every value from 0.01 to 30 in steps of 0.01</t>
        </is>
      </c>
      <c r="N7369" s="18" t="inlineStr">
        <is>
          <t>contents|small|distance_to_river_km</t>
        </is>
      </c>
    </row>
    <row r="7370">
      <c r="B7370" s="18" t="inlineStr">
        <is>
          <t>contents|small|distance_to_river_km|25.87</t>
        </is>
      </c>
      <c r="C7370" s="18" t="inlineStr">
        <is>
          <t>contents</t>
        </is>
      </c>
      <c r="D7370" s="18" t="inlineStr">
        <is>
          <t>small</t>
        </is>
      </c>
      <c r="E7370" s="18" t="inlineStr">
        <is>
          <t>distance_to_river_km</t>
        </is>
      </c>
      <c r="F7370" s="18" t="inlineStr">
        <is>
          <t>spline value</t>
        </is>
      </c>
      <c r="G7370" s="18" t="n"/>
      <c r="H7370" s="33" t="n">
        <v>25.87</v>
      </c>
      <c r="I7370" s="33" t="n"/>
      <c r="J7370" s="33" t="n"/>
      <c r="K7370" s="34" t="n">
        <v>-0.5299075949660373</v>
      </c>
      <c r="L7370" s="35">
        <f>IF(ISNUMBER(K7370),EXP(K7370),"")</f>
        <v/>
      </c>
      <c r="M7370" s="18" t="inlineStr">
        <is>
          <t>every value from 0.01 to 30 in steps of 0.01</t>
        </is>
      </c>
      <c r="N7370" s="18" t="inlineStr">
        <is>
          <t>contents|small|distance_to_river_km</t>
        </is>
      </c>
    </row>
    <row r="7371">
      <c r="B7371" s="18" t="inlineStr">
        <is>
          <t>contents|small|distance_to_river_km|25.88</t>
        </is>
      </c>
      <c r="C7371" s="18" t="inlineStr">
        <is>
          <t>contents</t>
        </is>
      </c>
      <c r="D7371" s="18" t="inlineStr">
        <is>
          <t>small</t>
        </is>
      </c>
      <c r="E7371" s="18" t="inlineStr">
        <is>
          <t>distance_to_river_km</t>
        </is>
      </c>
      <c r="F7371" s="18" t="inlineStr">
        <is>
          <t>spline value</t>
        </is>
      </c>
      <c r="G7371" s="18" t="n"/>
      <c r="H7371" s="33" t="n">
        <v>25.88</v>
      </c>
      <c r="I7371" s="33" t="n"/>
      <c r="J7371" s="33" t="n"/>
      <c r="K7371" s="34" t="n">
        <v>-0.5301102650507535</v>
      </c>
      <c r="L7371" s="35">
        <f>IF(ISNUMBER(K7371),EXP(K7371),"")</f>
        <v/>
      </c>
      <c r="M7371" s="18" t="inlineStr">
        <is>
          <t>every value from 0.01 to 30 in steps of 0.01</t>
        </is>
      </c>
      <c r="N7371" s="18" t="inlineStr">
        <is>
          <t>contents|small|distance_to_river_km</t>
        </is>
      </c>
    </row>
    <row r="7372">
      <c r="B7372" s="18" t="inlineStr">
        <is>
          <t>contents|small|distance_to_river_km|25.89</t>
        </is>
      </c>
      <c r="C7372" s="18" t="inlineStr">
        <is>
          <t>contents</t>
        </is>
      </c>
      <c r="D7372" s="18" t="inlineStr">
        <is>
          <t>small</t>
        </is>
      </c>
      <c r="E7372" s="18" t="inlineStr">
        <is>
          <t>distance_to_river_km</t>
        </is>
      </c>
      <c r="F7372" s="18" t="inlineStr">
        <is>
          <t>spline value</t>
        </is>
      </c>
      <c r="G7372" s="18" t="n"/>
      <c r="H7372" s="33" t="n">
        <v>25.89</v>
      </c>
      <c r="I7372" s="33" t="n"/>
      <c r="J7372" s="33" t="n"/>
      <c r="K7372" s="34" t="n">
        <v>-0.5303127004138901</v>
      </c>
      <c r="L7372" s="35">
        <f>IF(ISNUMBER(K7372),EXP(K7372),"")</f>
        <v/>
      </c>
      <c r="M7372" s="18" t="inlineStr">
        <is>
          <t>every value from 0.01 to 30 in steps of 0.01</t>
        </is>
      </c>
      <c r="N7372" s="18" t="inlineStr">
        <is>
          <t>contents|small|distance_to_river_km</t>
        </is>
      </c>
    </row>
    <row r="7373">
      <c r="B7373" s="18" t="inlineStr">
        <is>
          <t>contents|small|distance_to_river_km|25.90</t>
        </is>
      </c>
      <c r="C7373" s="18" t="inlineStr">
        <is>
          <t>contents</t>
        </is>
      </c>
      <c r="D7373" s="18" t="inlineStr">
        <is>
          <t>small</t>
        </is>
      </c>
      <c r="E7373" s="18" t="inlineStr">
        <is>
          <t>distance_to_river_km</t>
        </is>
      </c>
      <c r="F7373" s="18" t="inlineStr">
        <is>
          <t>spline value</t>
        </is>
      </c>
      <c r="G7373" s="18" t="n"/>
      <c r="H7373" s="33" t="n">
        <v>25.9</v>
      </c>
      <c r="I7373" s="33" t="n"/>
      <c r="J7373" s="33" t="n"/>
      <c r="K7373" s="34" t="n">
        <v>-0.5305149007806719</v>
      </c>
      <c r="L7373" s="35">
        <f>IF(ISNUMBER(K7373),EXP(K7373),"")</f>
        <v/>
      </c>
      <c r="M7373" s="18" t="inlineStr">
        <is>
          <t>every value from 0.01 to 30 in steps of 0.01</t>
        </is>
      </c>
      <c r="N7373" s="18" t="inlineStr">
        <is>
          <t>contents|small|distance_to_river_km</t>
        </is>
      </c>
    </row>
    <row r="7374">
      <c r="B7374" s="18" t="inlineStr">
        <is>
          <t>contents|small|distance_to_river_km|25.91</t>
        </is>
      </c>
      <c r="C7374" s="18" t="inlineStr">
        <is>
          <t>contents</t>
        </is>
      </c>
      <c r="D7374" s="18" t="inlineStr">
        <is>
          <t>small</t>
        </is>
      </c>
      <c r="E7374" s="18" t="inlineStr">
        <is>
          <t>distance_to_river_km</t>
        </is>
      </c>
      <c r="F7374" s="18" t="inlineStr">
        <is>
          <t>spline value</t>
        </is>
      </c>
      <c r="G7374" s="18" t="n"/>
      <c r="H7374" s="33" t="n">
        <v>25.91</v>
      </c>
      <c r="I7374" s="33" t="n"/>
      <c r="J7374" s="33" t="n"/>
      <c r="K7374" s="34" t="n">
        <v>-0.5307168658763238</v>
      </c>
      <c r="L7374" s="35">
        <f>IF(ISNUMBER(K7374),EXP(K7374),"")</f>
        <v/>
      </c>
      <c r="M7374" s="18" t="inlineStr">
        <is>
          <t>every value from 0.01 to 30 in steps of 0.01</t>
        </is>
      </c>
      <c r="N7374" s="18" t="inlineStr">
        <is>
          <t>contents|small|distance_to_river_km</t>
        </is>
      </c>
    </row>
    <row r="7375">
      <c r="B7375" s="18" t="inlineStr">
        <is>
          <t>contents|small|distance_to_river_km|25.92</t>
        </is>
      </c>
      <c r="C7375" s="18" t="inlineStr">
        <is>
          <t>contents</t>
        </is>
      </c>
      <c r="D7375" s="18" t="inlineStr">
        <is>
          <t>small</t>
        </is>
      </c>
      <c r="E7375" s="18" t="inlineStr">
        <is>
          <t>distance_to_river_km</t>
        </is>
      </c>
      <c r="F7375" s="18" t="inlineStr">
        <is>
          <t>spline value</t>
        </is>
      </c>
      <c r="G7375" s="18" t="n"/>
      <c r="H7375" s="33" t="n">
        <v>25.92</v>
      </c>
      <c r="I7375" s="33" t="n"/>
      <c r="J7375" s="33" t="n"/>
      <c r="K7375" s="34" t="n">
        <v>-0.5309185954260706</v>
      </c>
      <c r="L7375" s="35">
        <f>IF(ISNUMBER(K7375),EXP(K7375),"")</f>
        <v/>
      </c>
      <c r="M7375" s="18" t="inlineStr">
        <is>
          <t>every value from 0.01 to 30 in steps of 0.01</t>
        </is>
      </c>
      <c r="N7375" s="18" t="inlineStr">
        <is>
          <t>contents|small|distance_to_river_km</t>
        </is>
      </c>
    </row>
    <row r="7376">
      <c r="B7376" s="18" t="inlineStr">
        <is>
          <t>contents|small|distance_to_river_km|25.93</t>
        </is>
      </c>
      <c r="C7376" s="18" t="inlineStr">
        <is>
          <t>contents</t>
        </is>
      </c>
      <c r="D7376" s="18" t="inlineStr">
        <is>
          <t>small</t>
        </is>
      </c>
      <c r="E7376" s="18" t="inlineStr">
        <is>
          <t>distance_to_river_km</t>
        </is>
      </c>
      <c r="F7376" s="18" t="inlineStr">
        <is>
          <t>spline value</t>
        </is>
      </c>
      <c r="G7376" s="18" t="n"/>
      <c r="H7376" s="33" t="n">
        <v>25.93</v>
      </c>
      <c r="I7376" s="33" t="n"/>
      <c r="J7376" s="33" t="n"/>
      <c r="K7376" s="34" t="n">
        <v>-0.5311200891551366</v>
      </c>
      <c r="L7376" s="35">
        <f>IF(ISNUMBER(K7376),EXP(K7376),"")</f>
        <v/>
      </c>
      <c r="M7376" s="18" t="inlineStr">
        <is>
          <t>every value from 0.01 to 30 in steps of 0.01</t>
        </is>
      </c>
      <c r="N7376" s="18" t="inlineStr">
        <is>
          <t>contents|small|distance_to_river_km</t>
        </is>
      </c>
    </row>
    <row r="7377">
      <c r="B7377" s="18" t="inlineStr">
        <is>
          <t>contents|small|distance_to_river_km|25.94</t>
        </is>
      </c>
      <c r="C7377" s="18" t="inlineStr">
        <is>
          <t>contents</t>
        </is>
      </c>
      <c r="D7377" s="18" t="inlineStr">
        <is>
          <t>small</t>
        </is>
      </c>
      <c r="E7377" s="18" t="inlineStr">
        <is>
          <t>distance_to_river_km</t>
        </is>
      </c>
      <c r="F7377" s="18" t="inlineStr">
        <is>
          <t>spline value</t>
        </is>
      </c>
      <c r="G7377" s="18" t="n"/>
      <c r="H7377" s="33" t="n">
        <v>25.94</v>
      </c>
      <c r="I7377" s="33" t="n"/>
      <c r="J7377" s="33" t="n"/>
      <c r="K7377" s="34" t="n">
        <v>-0.5313213467887469</v>
      </c>
      <c r="L7377" s="35">
        <f>IF(ISNUMBER(K7377),EXP(K7377),"")</f>
        <v/>
      </c>
      <c r="M7377" s="18" t="inlineStr">
        <is>
          <t>every value from 0.01 to 30 in steps of 0.01</t>
        </is>
      </c>
      <c r="N7377" s="18" t="inlineStr">
        <is>
          <t>contents|small|distance_to_river_km</t>
        </is>
      </c>
    </row>
    <row r="7378">
      <c r="B7378" s="18" t="inlineStr">
        <is>
          <t>contents|small|distance_to_river_km|25.95</t>
        </is>
      </c>
      <c r="C7378" s="18" t="inlineStr">
        <is>
          <t>contents</t>
        </is>
      </c>
      <c r="D7378" s="18" t="inlineStr">
        <is>
          <t>small</t>
        </is>
      </c>
      <c r="E7378" s="18" t="inlineStr">
        <is>
          <t>distance_to_river_km</t>
        </is>
      </c>
      <c r="F7378" s="18" t="inlineStr">
        <is>
          <t>spline value</t>
        </is>
      </c>
      <c r="G7378" s="18" t="n"/>
      <c r="H7378" s="33" t="n">
        <v>25.95</v>
      </c>
      <c r="I7378" s="33" t="n"/>
      <c r="J7378" s="33" t="n"/>
      <c r="K7378" s="34" t="n">
        <v>-0.5315223680521262</v>
      </c>
      <c r="L7378" s="35">
        <f>IF(ISNUMBER(K7378),EXP(K7378),"")</f>
        <v/>
      </c>
      <c r="M7378" s="18" t="inlineStr">
        <is>
          <t>every value from 0.01 to 30 in steps of 0.01</t>
        </is>
      </c>
      <c r="N7378" s="18" t="inlineStr">
        <is>
          <t>contents|small|distance_to_river_km</t>
        </is>
      </c>
    </row>
    <row r="7379">
      <c r="B7379" s="18" t="inlineStr">
        <is>
          <t>contents|small|distance_to_river_km|25.96</t>
        </is>
      </c>
      <c r="C7379" s="18" t="inlineStr">
        <is>
          <t>contents</t>
        </is>
      </c>
      <c r="D7379" s="18" t="inlineStr">
        <is>
          <t>small</t>
        </is>
      </c>
      <c r="E7379" s="18" t="inlineStr">
        <is>
          <t>distance_to_river_km</t>
        </is>
      </c>
      <c r="F7379" s="18" t="inlineStr">
        <is>
          <t>spline value</t>
        </is>
      </c>
      <c r="G7379" s="18" t="n"/>
      <c r="H7379" s="33" t="n">
        <v>25.96</v>
      </c>
      <c r="I7379" s="33" t="n"/>
      <c r="J7379" s="33" t="n"/>
      <c r="K7379" s="34" t="n">
        <v>-0.531723152670499</v>
      </c>
      <c r="L7379" s="35">
        <f>IF(ISNUMBER(K7379),EXP(K7379),"")</f>
        <v/>
      </c>
      <c r="M7379" s="18" t="inlineStr">
        <is>
          <t>every value from 0.01 to 30 in steps of 0.01</t>
        </is>
      </c>
      <c r="N7379" s="18" t="inlineStr">
        <is>
          <t>contents|small|distance_to_river_km</t>
        </is>
      </c>
    </row>
    <row r="7380">
      <c r="B7380" s="18" t="inlineStr">
        <is>
          <t>contents|small|distance_to_river_km|25.97</t>
        </is>
      </c>
      <c r="C7380" s="18" t="inlineStr">
        <is>
          <t>contents</t>
        </is>
      </c>
      <c r="D7380" s="18" t="inlineStr">
        <is>
          <t>small</t>
        </is>
      </c>
      <c r="E7380" s="18" t="inlineStr">
        <is>
          <t>distance_to_river_km</t>
        </is>
      </c>
      <c r="F7380" s="18" t="inlineStr">
        <is>
          <t>spline value</t>
        </is>
      </c>
      <c r="G7380" s="18" t="n"/>
      <c r="H7380" s="33" t="n">
        <v>25.97</v>
      </c>
      <c r="I7380" s="33" t="n"/>
      <c r="J7380" s="33" t="n"/>
      <c r="K7380" s="34" t="n">
        <v>-0.5319237003690902</v>
      </c>
      <c r="L7380" s="35">
        <f>IF(ISNUMBER(K7380),EXP(K7380),"")</f>
        <v/>
      </c>
      <c r="M7380" s="18" t="inlineStr">
        <is>
          <t>every value from 0.01 to 30 in steps of 0.01</t>
        </is>
      </c>
      <c r="N7380" s="18" t="inlineStr">
        <is>
          <t>contents|small|distance_to_river_km</t>
        </is>
      </c>
    </row>
    <row r="7381">
      <c r="B7381" s="18" t="inlineStr">
        <is>
          <t>contents|small|distance_to_river_km|25.98</t>
        </is>
      </c>
      <c r="C7381" s="18" t="inlineStr">
        <is>
          <t>contents</t>
        </is>
      </c>
      <c r="D7381" s="18" t="inlineStr">
        <is>
          <t>small</t>
        </is>
      </c>
      <c r="E7381" s="18" t="inlineStr">
        <is>
          <t>distance_to_river_km</t>
        </is>
      </c>
      <c r="F7381" s="18" t="inlineStr">
        <is>
          <t>spline value</t>
        </is>
      </c>
      <c r="G7381" s="18" t="n"/>
      <c r="H7381" s="33" t="n">
        <v>25.98</v>
      </c>
      <c r="I7381" s="33" t="n"/>
      <c r="J7381" s="33" t="n"/>
      <c r="K7381" s="34" t="n">
        <v>-0.5321240108731246</v>
      </c>
      <c r="L7381" s="35">
        <f>IF(ISNUMBER(K7381),EXP(K7381),"")</f>
        <v/>
      </c>
      <c r="M7381" s="18" t="inlineStr">
        <is>
          <t>every value from 0.01 to 30 in steps of 0.01</t>
        </is>
      </c>
      <c r="N7381" s="18" t="inlineStr">
        <is>
          <t>contents|small|distance_to_river_km</t>
        </is>
      </c>
    </row>
    <row r="7382">
      <c r="B7382" s="18" t="inlineStr">
        <is>
          <t>contents|small|distance_to_river_km|25.99</t>
        </is>
      </c>
      <c r="C7382" s="18" t="inlineStr">
        <is>
          <t>contents</t>
        </is>
      </c>
      <c r="D7382" s="18" t="inlineStr">
        <is>
          <t>small</t>
        </is>
      </c>
      <c r="E7382" s="18" t="inlineStr">
        <is>
          <t>distance_to_river_km</t>
        </is>
      </c>
      <c r="F7382" s="18" t="inlineStr">
        <is>
          <t>spline value</t>
        </is>
      </c>
      <c r="G7382" s="18" t="n"/>
      <c r="H7382" s="33" t="n">
        <v>25.99</v>
      </c>
      <c r="I7382" s="33" t="n"/>
      <c r="J7382" s="33" t="n"/>
      <c r="K7382" s="34" t="n">
        <v>-0.5323240839078268</v>
      </c>
      <c r="L7382" s="35">
        <f>IF(ISNUMBER(K7382),EXP(K7382),"")</f>
        <v/>
      </c>
      <c r="M7382" s="18" t="inlineStr">
        <is>
          <t>every value from 0.01 to 30 in steps of 0.01</t>
        </is>
      </c>
      <c r="N7382" s="18" t="inlineStr">
        <is>
          <t>contents|small|distance_to_river_km</t>
        </is>
      </c>
    </row>
    <row r="7383">
      <c r="B7383" s="18" t="inlineStr">
        <is>
          <t>contents|small|distance_to_river_km|26.00</t>
        </is>
      </c>
      <c r="C7383" s="18" t="inlineStr">
        <is>
          <t>contents</t>
        </is>
      </c>
      <c r="D7383" s="18" t="inlineStr">
        <is>
          <t>small</t>
        </is>
      </c>
      <c r="E7383" s="18" t="inlineStr">
        <is>
          <t>distance_to_river_km</t>
        </is>
      </c>
      <c r="F7383" s="18" t="inlineStr">
        <is>
          <t>spline value</t>
        </is>
      </c>
      <c r="G7383" s="18" t="n"/>
      <c r="H7383" s="33" t="n">
        <v>26</v>
      </c>
      <c r="I7383" s="33" t="n"/>
      <c r="J7383" s="33" t="n"/>
      <c r="K7383" s="34" t="n">
        <v>-0.5325239191984217</v>
      </c>
      <c r="L7383" s="35">
        <f>IF(ISNUMBER(K7383),EXP(K7383),"")</f>
        <v/>
      </c>
      <c r="M7383" s="18" t="inlineStr">
        <is>
          <t>every value from 0.01 to 30 in steps of 0.01</t>
        </is>
      </c>
      <c r="N7383" s="18" t="inlineStr">
        <is>
          <t>contents|small|distance_to_river_km</t>
        </is>
      </c>
    </row>
    <row r="7384">
      <c r="B7384" s="18" t="inlineStr">
        <is>
          <t>contents|small|distance_to_river_km|26.01</t>
        </is>
      </c>
      <c r="C7384" s="18" t="inlineStr">
        <is>
          <t>contents</t>
        </is>
      </c>
      <c r="D7384" s="18" t="inlineStr">
        <is>
          <t>small</t>
        </is>
      </c>
      <c r="E7384" s="18" t="inlineStr">
        <is>
          <t>distance_to_river_km</t>
        </is>
      </c>
      <c r="F7384" s="18" t="inlineStr">
        <is>
          <t>spline value</t>
        </is>
      </c>
      <c r="G7384" s="18" t="n"/>
      <c r="H7384" s="33" t="n">
        <v>26.01</v>
      </c>
      <c r="I7384" s="33" t="n"/>
      <c r="J7384" s="33" t="n"/>
      <c r="K7384" s="34" t="n">
        <v>-0.5327235164701338</v>
      </c>
      <c r="L7384" s="35">
        <f>IF(ISNUMBER(K7384),EXP(K7384),"")</f>
        <v/>
      </c>
      <c r="M7384" s="18" t="inlineStr">
        <is>
          <t>every value from 0.01 to 30 in steps of 0.01</t>
        </is>
      </c>
      <c r="N7384" s="18" t="inlineStr">
        <is>
          <t>contents|small|distance_to_river_km</t>
        </is>
      </c>
    </row>
    <row r="7385">
      <c r="B7385" s="18" t="inlineStr">
        <is>
          <t>contents|small|distance_to_river_km|26.02</t>
        </is>
      </c>
      <c r="C7385" s="18" t="inlineStr">
        <is>
          <t>contents</t>
        </is>
      </c>
      <c r="D7385" s="18" t="inlineStr">
        <is>
          <t>small</t>
        </is>
      </c>
      <c r="E7385" s="18" t="inlineStr">
        <is>
          <t>distance_to_river_km</t>
        </is>
      </c>
      <c r="F7385" s="18" t="inlineStr">
        <is>
          <t>spline value</t>
        </is>
      </c>
      <c r="G7385" s="18" t="n"/>
      <c r="H7385" s="33" t="n">
        <v>26.02</v>
      </c>
      <c r="I7385" s="33" t="n"/>
      <c r="J7385" s="33" t="n"/>
      <c r="K7385" s="34" t="n">
        <v>-0.5329228754481881</v>
      </c>
      <c r="L7385" s="35">
        <f>IF(ISNUMBER(K7385),EXP(K7385),"")</f>
        <v/>
      </c>
      <c r="M7385" s="18" t="inlineStr">
        <is>
          <t>every value from 0.01 to 30 in steps of 0.01</t>
        </is>
      </c>
      <c r="N7385" s="18" t="inlineStr">
        <is>
          <t>contents|small|distance_to_river_km</t>
        </is>
      </c>
    </row>
    <row r="7386">
      <c r="B7386" s="18" t="inlineStr">
        <is>
          <t>contents|small|distance_to_river_km|26.03</t>
        </is>
      </c>
      <c r="C7386" s="18" t="inlineStr">
        <is>
          <t>contents</t>
        </is>
      </c>
      <c r="D7386" s="18" t="inlineStr">
        <is>
          <t>small</t>
        </is>
      </c>
      <c r="E7386" s="18" t="inlineStr">
        <is>
          <t>distance_to_river_km</t>
        </is>
      </c>
      <c r="F7386" s="18" t="inlineStr">
        <is>
          <t>spline value</t>
        </is>
      </c>
      <c r="G7386" s="18" t="n"/>
      <c r="H7386" s="33" t="n">
        <v>26.03</v>
      </c>
      <c r="I7386" s="33" t="n"/>
      <c r="J7386" s="33" t="n"/>
      <c r="K7386" s="34" t="n">
        <v>-0.533121995857809</v>
      </c>
      <c r="L7386" s="35">
        <f>IF(ISNUMBER(K7386),EXP(K7386),"")</f>
        <v/>
      </c>
      <c r="M7386" s="18" t="inlineStr">
        <is>
          <t>every value from 0.01 to 30 in steps of 0.01</t>
        </is>
      </c>
      <c r="N7386" s="18" t="inlineStr">
        <is>
          <t>contents|small|distance_to_river_km</t>
        </is>
      </c>
    </row>
    <row r="7387">
      <c r="B7387" s="18" t="inlineStr">
        <is>
          <t>contents|small|distance_to_river_km|26.04</t>
        </is>
      </c>
      <c r="C7387" s="18" t="inlineStr">
        <is>
          <t>contents</t>
        </is>
      </c>
      <c r="D7387" s="18" t="inlineStr">
        <is>
          <t>small</t>
        </is>
      </c>
      <c r="E7387" s="18" t="inlineStr">
        <is>
          <t>distance_to_river_km</t>
        </is>
      </c>
      <c r="F7387" s="18" t="inlineStr">
        <is>
          <t>spline value</t>
        </is>
      </c>
      <c r="G7387" s="18" t="n"/>
      <c r="H7387" s="33" t="n">
        <v>26.04</v>
      </c>
      <c r="I7387" s="33" t="n"/>
      <c r="J7387" s="33" t="n"/>
      <c r="K7387" s="34" t="n">
        <v>-0.5333208774242214</v>
      </c>
      <c r="L7387" s="35">
        <f>IF(ISNUMBER(K7387),EXP(K7387),"")</f>
        <v/>
      </c>
      <c r="M7387" s="18" t="inlineStr">
        <is>
          <t>every value from 0.01 to 30 in steps of 0.01</t>
        </is>
      </c>
      <c r="N7387" s="18" t="inlineStr">
        <is>
          <t>contents|small|distance_to_river_km</t>
        </is>
      </c>
    </row>
    <row r="7388">
      <c r="B7388" s="18" t="inlineStr">
        <is>
          <t>contents|small|distance_to_river_km|26.05</t>
        </is>
      </c>
      <c r="C7388" s="18" t="inlineStr">
        <is>
          <t>contents</t>
        </is>
      </c>
      <c r="D7388" s="18" t="inlineStr">
        <is>
          <t>small</t>
        </is>
      </c>
      <c r="E7388" s="18" t="inlineStr">
        <is>
          <t>distance_to_river_km</t>
        </is>
      </c>
      <c r="F7388" s="18" t="inlineStr">
        <is>
          <t>spline value</t>
        </is>
      </c>
      <c r="G7388" s="18" t="n"/>
      <c r="H7388" s="33" t="n">
        <v>26.05</v>
      </c>
      <c r="I7388" s="33" t="n"/>
      <c r="J7388" s="33" t="n"/>
      <c r="K7388" s="34" t="n">
        <v>-0.5335195198726502</v>
      </c>
      <c r="L7388" s="35">
        <f>IF(ISNUMBER(K7388),EXP(K7388),"")</f>
        <v/>
      </c>
      <c r="M7388" s="18" t="inlineStr">
        <is>
          <t>every value from 0.01 to 30 in steps of 0.01</t>
        </is>
      </c>
      <c r="N7388" s="18" t="inlineStr">
        <is>
          <t>contents|small|distance_to_river_km</t>
        </is>
      </c>
    </row>
    <row r="7389">
      <c r="B7389" s="18" t="inlineStr">
        <is>
          <t>contents|small|distance_to_river_km|26.06</t>
        </is>
      </c>
      <c r="C7389" s="18" t="inlineStr">
        <is>
          <t>contents</t>
        </is>
      </c>
      <c r="D7389" s="18" t="inlineStr">
        <is>
          <t>small</t>
        </is>
      </c>
      <c r="E7389" s="18" t="inlineStr">
        <is>
          <t>distance_to_river_km</t>
        </is>
      </c>
      <c r="F7389" s="18" t="inlineStr">
        <is>
          <t>spline value</t>
        </is>
      </c>
      <c r="G7389" s="18" t="n"/>
      <c r="H7389" s="33" t="n">
        <v>26.06</v>
      </c>
      <c r="I7389" s="33" t="n"/>
      <c r="J7389" s="33" t="n"/>
      <c r="K7389" s="34" t="n">
        <v>-0.5337179229283199</v>
      </c>
      <c r="L7389" s="35">
        <f>IF(ISNUMBER(K7389),EXP(K7389),"")</f>
        <v/>
      </c>
      <c r="M7389" s="18" t="inlineStr">
        <is>
          <t>every value from 0.01 to 30 in steps of 0.01</t>
        </is>
      </c>
      <c r="N7389" s="18" t="inlineStr">
        <is>
          <t>contents|small|distance_to_river_km</t>
        </is>
      </c>
    </row>
    <row r="7390">
      <c r="B7390" s="18" t="inlineStr">
        <is>
          <t>contents|small|distance_to_river_km|26.07</t>
        </is>
      </c>
      <c r="C7390" s="18" t="inlineStr">
        <is>
          <t>contents</t>
        </is>
      </c>
      <c r="D7390" s="18" t="inlineStr">
        <is>
          <t>small</t>
        </is>
      </c>
      <c r="E7390" s="18" t="inlineStr">
        <is>
          <t>distance_to_river_km</t>
        </is>
      </c>
      <c r="F7390" s="18" t="inlineStr">
        <is>
          <t>spline value</t>
        </is>
      </c>
      <c r="G7390" s="18" t="n"/>
      <c r="H7390" s="33" t="n">
        <v>26.07</v>
      </c>
      <c r="I7390" s="33" t="n"/>
      <c r="J7390" s="33" t="n"/>
      <c r="K7390" s="34" t="n">
        <v>-0.5339160863164554</v>
      </c>
      <c r="L7390" s="35">
        <f>IF(ISNUMBER(K7390),EXP(K7390),"")</f>
        <v/>
      </c>
      <c r="M7390" s="18" t="inlineStr">
        <is>
          <t>every value from 0.01 to 30 in steps of 0.01</t>
        </is>
      </c>
      <c r="N7390" s="18" t="inlineStr">
        <is>
          <t>contents|small|distance_to_river_km</t>
        </is>
      </c>
    </row>
    <row r="7391">
      <c r="B7391" s="18" t="inlineStr">
        <is>
          <t>contents|small|distance_to_river_km|26.08</t>
        </is>
      </c>
      <c r="C7391" s="18" t="inlineStr">
        <is>
          <t>contents</t>
        </is>
      </c>
      <c r="D7391" s="18" t="inlineStr">
        <is>
          <t>small</t>
        </is>
      </c>
      <c r="E7391" s="18" t="inlineStr">
        <is>
          <t>distance_to_river_km</t>
        </is>
      </c>
      <c r="F7391" s="18" t="inlineStr">
        <is>
          <t>spline value</t>
        </is>
      </c>
      <c r="G7391" s="18" t="n"/>
      <c r="H7391" s="33" t="n">
        <v>26.08</v>
      </c>
      <c r="I7391" s="33" t="n"/>
      <c r="J7391" s="33" t="n"/>
      <c r="K7391" s="34" t="n">
        <v>-0.5341140097622812</v>
      </c>
      <c r="L7391" s="35">
        <f>IF(ISNUMBER(K7391),EXP(K7391),"")</f>
        <v/>
      </c>
      <c r="M7391" s="18" t="inlineStr">
        <is>
          <t>every value from 0.01 to 30 in steps of 0.01</t>
        </is>
      </c>
      <c r="N7391" s="18" t="inlineStr">
        <is>
          <t>contents|small|distance_to_river_km</t>
        </is>
      </c>
    </row>
    <row r="7392">
      <c r="B7392" s="18" t="inlineStr">
        <is>
          <t>contents|small|distance_to_river_km|26.09</t>
        </is>
      </c>
      <c r="C7392" s="18" t="inlineStr">
        <is>
          <t>contents</t>
        </is>
      </c>
      <c r="D7392" s="18" t="inlineStr">
        <is>
          <t>small</t>
        </is>
      </c>
      <c r="E7392" s="18" t="inlineStr">
        <is>
          <t>distance_to_river_km</t>
        </is>
      </c>
      <c r="F7392" s="18" t="inlineStr">
        <is>
          <t>spline value</t>
        </is>
      </c>
      <c r="G7392" s="18" t="n"/>
      <c r="H7392" s="33" t="n">
        <v>26.09</v>
      </c>
      <c r="I7392" s="33" t="n"/>
      <c r="J7392" s="33" t="n"/>
      <c r="K7392" s="34" t="n">
        <v>-0.5343116929910222</v>
      </c>
      <c r="L7392" s="35">
        <f>IF(ISNUMBER(K7392),EXP(K7392),"")</f>
        <v/>
      </c>
      <c r="M7392" s="18" t="inlineStr">
        <is>
          <t>every value from 0.01 to 30 in steps of 0.01</t>
        </is>
      </c>
      <c r="N7392" s="18" t="inlineStr">
        <is>
          <t>contents|small|distance_to_river_km</t>
        </is>
      </c>
    </row>
    <row r="7393">
      <c r="B7393" s="18" t="inlineStr">
        <is>
          <t>contents|small|distance_to_river_km|26.10</t>
        </is>
      </c>
      <c r="C7393" s="18" t="inlineStr">
        <is>
          <t>contents</t>
        </is>
      </c>
      <c r="D7393" s="18" t="inlineStr">
        <is>
          <t>small</t>
        </is>
      </c>
      <c r="E7393" s="18" t="inlineStr">
        <is>
          <t>distance_to_river_km</t>
        </is>
      </c>
      <c r="F7393" s="18" t="inlineStr">
        <is>
          <t>spline value</t>
        </is>
      </c>
      <c r="G7393" s="18" t="n"/>
      <c r="H7393" s="33" t="n">
        <v>26.1</v>
      </c>
      <c r="I7393" s="33" t="n"/>
      <c r="J7393" s="33" t="n"/>
      <c r="K7393" s="34" t="n">
        <v>-0.5345091357279033</v>
      </c>
      <c r="L7393" s="35">
        <f>IF(ISNUMBER(K7393),EXP(K7393),"")</f>
        <v/>
      </c>
      <c r="M7393" s="18" t="inlineStr">
        <is>
          <t>every value from 0.01 to 30 in steps of 0.01</t>
        </is>
      </c>
      <c r="N7393" s="18" t="inlineStr">
        <is>
          <t>contents|small|distance_to_river_km</t>
        </is>
      </c>
    </row>
    <row r="7394">
      <c r="B7394" s="18" t="inlineStr">
        <is>
          <t>contents|small|distance_to_river_km|26.11</t>
        </is>
      </c>
      <c r="C7394" s="18" t="inlineStr">
        <is>
          <t>contents</t>
        </is>
      </c>
      <c r="D7394" s="18" t="inlineStr">
        <is>
          <t>small</t>
        </is>
      </c>
      <c r="E7394" s="18" t="inlineStr">
        <is>
          <t>distance_to_river_km</t>
        </is>
      </c>
      <c r="F7394" s="18" t="inlineStr">
        <is>
          <t>spline value</t>
        </is>
      </c>
      <c r="G7394" s="18" t="n"/>
      <c r="H7394" s="33" t="n">
        <v>26.11</v>
      </c>
      <c r="I7394" s="33" t="n"/>
      <c r="J7394" s="33" t="n"/>
      <c r="K7394" s="34" t="n">
        <v>-0.5347063376981488</v>
      </c>
      <c r="L7394" s="35">
        <f>IF(ISNUMBER(K7394),EXP(K7394),"")</f>
        <v/>
      </c>
      <c r="M7394" s="18" t="inlineStr">
        <is>
          <t>every value from 0.01 to 30 in steps of 0.01</t>
        </is>
      </c>
      <c r="N7394" s="18" t="inlineStr">
        <is>
          <t>contents|small|distance_to_river_km</t>
        </is>
      </c>
    </row>
    <row r="7395">
      <c r="B7395" s="18" t="inlineStr">
        <is>
          <t>contents|small|distance_to_river_km|26.12</t>
        </is>
      </c>
      <c r="C7395" s="18" t="inlineStr">
        <is>
          <t>contents</t>
        </is>
      </c>
      <c r="D7395" s="18" t="inlineStr">
        <is>
          <t>small</t>
        </is>
      </c>
      <c r="E7395" s="18" t="inlineStr">
        <is>
          <t>distance_to_river_km</t>
        </is>
      </c>
      <c r="F7395" s="18" t="inlineStr">
        <is>
          <t>spline value</t>
        </is>
      </c>
      <c r="G7395" s="18" t="n"/>
      <c r="H7395" s="33" t="n">
        <v>26.12</v>
      </c>
      <c r="I7395" s="33" t="n"/>
      <c r="J7395" s="33" t="n"/>
      <c r="K7395" s="34" t="n">
        <v>-0.5349032986269837</v>
      </c>
      <c r="L7395" s="35">
        <f>IF(ISNUMBER(K7395),EXP(K7395),"")</f>
        <v/>
      </c>
      <c r="M7395" s="18" t="inlineStr">
        <is>
          <t>every value from 0.01 to 30 in steps of 0.01</t>
        </is>
      </c>
      <c r="N7395" s="18" t="inlineStr">
        <is>
          <t>contents|small|distance_to_river_km</t>
        </is>
      </c>
    </row>
    <row r="7396">
      <c r="B7396" s="18" t="inlineStr">
        <is>
          <t>contents|small|distance_to_river_km|26.13</t>
        </is>
      </c>
      <c r="C7396" s="18" t="inlineStr">
        <is>
          <t>contents</t>
        </is>
      </c>
      <c r="D7396" s="18" t="inlineStr">
        <is>
          <t>small</t>
        </is>
      </c>
      <c r="E7396" s="18" t="inlineStr">
        <is>
          <t>distance_to_river_km</t>
        </is>
      </c>
      <c r="F7396" s="18" t="inlineStr">
        <is>
          <t>spline value</t>
        </is>
      </c>
      <c r="G7396" s="18" t="n"/>
      <c r="H7396" s="33" t="n">
        <v>26.13</v>
      </c>
      <c r="I7396" s="33" t="n"/>
      <c r="J7396" s="33" t="n"/>
      <c r="K7396" s="34" t="n">
        <v>-0.5351000182396328</v>
      </c>
      <c r="L7396" s="35">
        <f>IF(ISNUMBER(K7396),EXP(K7396),"")</f>
        <v/>
      </c>
      <c r="M7396" s="18" t="inlineStr">
        <is>
          <t>every value from 0.01 to 30 in steps of 0.01</t>
        </is>
      </c>
      <c r="N7396" s="18" t="inlineStr">
        <is>
          <t>contents|small|distance_to_river_km</t>
        </is>
      </c>
    </row>
    <row r="7397">
      <c r="B7397" s="18" t="inlineStr">
        <is>
          <t>contents|small|distance_to_river_km|26.14</t>
        </is>
      </c>
      <c r="C7397" s="18" t="inlineStr">
        <is>
          <t>contents</t>
        </is>
      </c>
      <c r="D7397" s="18" t="inlineStr">
        <is>
          <t>small</t>
        </is>
      </c>
      <c r="E7397" s="18" t="inlineStr">
        <is>
          <t>distance_to_river_km</t>
        </is>
      </c>
      <c r="F7397" s="18" t="inlineStr">
        <is>
          <t>spline value</t>
        </is>
      </c>
      <c r="G7397" s="18" t="n"/>
      <c r="H7397" s="33" t="n">
        <v>26.14</v>
      </c>
      <c r="I7397" s="33" t="n"/>
      <c r="J7397" s="33" t="n"/>
      <c r="K7397" s="34" t="n">
        <v>-0.5352964962613206</v>
      </c>
      <c r="L7397" s="35">
        <f>IF(ISNUMBER(K7397),EXP(K7397),"")</f>
        <v/>
      </c>
      <c r="M7397" s="18" t="inlineStr">
        <is>
          <t>every value from 0.01 to 30 in steps of 0.01</t>
        </is>
      </c>
      <c r="N7397" s="18" t="inlineStr">
        <is>
          <t>contents|small|distance_to_river_km</t>
        </is>
      </c>
    </row>
    <row r="7398">
      <c r="B7398" s="18" t="inlineStr">
        <is>
          <t>contents|small|distance_to_river_km|26.15</t>
        </is>
      </c>
      <c r="C7398" s="18" t="inlineStr">
        <is>
          <t>contents</t>
        </is>
      </c>
      <c r="D7398" s="18" t="inlineStr">
        <is>
          <t>small</t>
        </is>
      </c>
      <c r="E7398" s="18" t="inlineStr">
        <is>
          <t>distance_to_river_km</t>
        </is>
      </c>
      <c r="F7398" s="18" t="inlineStr">
        <is>
          <t>spline value</t>
        </is>
      </c>
      <c r="G7398" s="18" t="n"/>
      <c r="H7398" s="33" t="n">
        <v>26.15</v>
      </c>
      <c r="I7398" s="33" t="n"/>
      <c r="J7398" s="33" t="n"/>
      <c r="K7398" s="34" t="n">
        <v>-0.535492732417272</v>
      </c>
      <c r="L7398" s="35">
        <f>IF(ISNUMBER(K7398),EXP(K7398),"")</f>
        <v/>
      </c>
      <c r="M7398" s="18" t="inlineStr">
        <is>
          <t>every value from 0.01 to 30 in steps of 0.01</t>
        </is>
      </c>
      <c r="N7398" s="18" t="inlineStr">
        <is>
          <t>contents|small|distance_to_river_km</t>
        </is>
      </c>
    </row>
    <row r="7399">
      <c r="B7399" s="18" t="inlineStr">
        <is>
          <t>contents|small|distance_to_river_km|26.16</t>
        </is>
      </c>
      <c r="C7399" s="18" t="inlineStr">
        <is>
          <t>contents</t>
        </is>
      </c>
      <c r="D7399" s="18" t="inlineStr">
        <is>
          <t>small</t>
        </is>
      </c>
      <c r="E7399" s="18" t="inlineStr">
        <is>
          <t>distance_to_river_km</t>
        </is>
      </c>
      <c r="F7399" s="18" t="inlineStr">
        <is>
          <t>spline value</t>
        </is>
      </c>
      <c r="G7399" s="18" t="n"/>
      <c r="H7399" s="33" t="n">
        <v>26.16</v>
      </c>
      <c r="I7399" s="33" t="n"/>
      <c r="J7399" s="33" t="n"/>
      <c r="K7399" s="34" t="n">
        <v>-0.5356887264327117</v>
      </c>
      <c r="L7399" s="35">
        <f>IF(ISNUMBER(K7399),EXP(K7399),"")</f>
        <v/>
      </c>
      <c r="M7399" s="18" t="inlineStr">
        <is>
          <t>every value from 0.01 to 30 in steps of 0.01</t>
        </is>
      </c>
      <c r="N7399" s="18" t="inlineStr">
        <is>
          <t>contents|small|distance_to_river_km</t>
        </is>
      </c>
    </row>
    <row r="7400">
      <c r="B7400" s="18" t="inlineStr">
        <is>
          <t>contents|small|distance_to_river_km|26.17</t>
        </is>
      </c>
      <c r="C7400" s="18" t="inlineStr">
        <is>
          <t>contents</t>
        </is>
      </c>
      <c r="D7400" s="18" t="inlineStr">
        <is>
          <t>small</t>
        </is>
      </c>
      <c r="E7400" s="18" t="inlineStr">
        <is>
          <t>distance_to_river_km</t>
        </is>
      </c>
      <c r="F7400" s="18" t="inlineStr">
        <is>
          <t>spline value</t>
        </is>
      </c>
      <c r="G7400" s="18" t="n"/>
      <c r="H7400" s="33" t="n">
        <v>26.17</v>
      </c>
      <c r="I7400" s="33" t="n"/>
      <c r="J7400" s="33" t="n"/>
      <c r="K7400" s="34" t="n">
        <v>-0.5358844780328645</v>
      </c>
      <c r="L7400" s="35">
        <f>IF(ISNUMBER(K7400),EXP(K7400),"")</f>
        <v/>
      </c>
      <c r="M7400" s="18" t="inlineStr">
        <is>
          <t>every value from 0.01 to 30 in steps of 0.01</t>
        </is>
      </c>
      <c r="N7400" s="18" t="inlineStr">
        <is>
          <t>contents|small|distance_to_river_km</t>
        </is>
      </c>
    </row>
    <row r="7401">
      <c r="B7401" s="18" t="inlineStr">
        <is>
          <t>contents|small|distance_to_river_km|26.18</t>
        </is>
      </c>
      <c r="C7401" s="18" t="inlineStr">
        <is>
          <t>contents</t>
        </is>
      </c>
      <c r="D7401" s="18" t="inlineStr">
        <is>
          <t>small</t>
        </is>
      </c>
      <c r="E7401" s="18" t="inlineStr">
        <is>
          <t>distance_to_river_km</t>
        </is>
      </c>
      <c r="F7401" s="18" t="inlineStr">
        <is>
          <t>spline value</t>
        </is>
      </c>
      <c r="G7401" s="18" t="n"/>
      <c r="H7401" s="33" t="n">
        <v>26.18</v>
      </c>
      <c r="I7401" s="33" t="n"/>
      <c r="J7401" s="33" t="n"/>
      <c r="K7401" s="34" t="n">
        <v>-0.536079986942955</v>
      </c>
      <c r="L7401" s="35">
        <f>IF(ISNUMBER(K7401),EXP(K7401),"")</f>
        <v/>
      </c>
      <c r="M7401" s="18" t="inlineStr">
        <is>
          <t>every value from 0.01 to 30 in steps of 0.01</t>
        </is>
      </c>
      <c r="N7401" s="18" t="inlineStr">
        <is>
          <t>contents|small|distance_to_river_km</t>
        </is>
      </c>
    </row>
    <row r="7402">
      <c r="B7402" s="18" t="inlineStr">
        <is>
          <t>contents|small|distance_to_river_km|26.19</t>
        </is>
      </c>
      <c r="C7402" s="18" t="inlineStr">
        <is>
          <t>contents</t>
        </is>
      </c>
      <c r="D7402" s="18" t="inlineStr">
        <is>
          <t>small</t>
        </is>
      </c>
      <c r="E7402" s="18" t="inlineStr">
        <is>
          <t>distance_to_river_km</t>
        </is>
      </c>
      <c r="F7402" s="18" t="inlineStr">
        <is>
          <t>spline value</t>
        </is>
      </c>
      <c r="G7402" s="18" t="n"/>
      <c r="H7402" s="33" t="n">
        <v>26.19</v>
      </c>
      <c r="I7402" s="33" t="n"/>
      <c r="J7402" s="33" t="n"/>
      <c r="K7402" s="34" t="n">
        <v>-0.5362752528882079</v>
      </c>
      <c r="L7402" s="35">
        <f>IF(ISNUMBER(K7402),EXP(K7402),"")</f>
        <v/>
      </c>
      <c r="M7402" s="18" t="inlineStr">
        <is>
          <t>every value from 0.01 to 30 in steps of 0.01</t>
        </is>
      </c>
      <c r="N7402" s="18" t="inlineStr">
        <is>
          <t>contents|small|distance_to_river_km</t>
        </is>
      </c>
    </row>
    <row r="7403">
      <c r="B7403" s="18" t="inlineStr">
        <is>
          <t>contents|small|distance_to_river_km|26.20</t>
        </is>
      </c>
      <c r="C7403" s="18" t="inlineStr">
        <is>
          <t>contents</t>
        </is>
      </c>
      <c r="D7403" s="18" t="inlineStr">
        <is>
          <t>small</t>
        </is>
      </c>
      <c r="E7403" s="18" t="inlineStr">
        <is>
          <t>distance_to_river_km</t>
        </is>
      </c>
      <c r="F7403" s="18" t="inlineStr">
        <is>
          <t>spline value</t>
        </is>
      </c>
      <c r="G7403" s="18" t="n"/>
      <c r="H7403" s="33" t="n">
        <v>26.2</v>
      </c>
      <c r="I7403" s="33" t="n"/>
      <c r="J7403" s="33" t="n"/>
      <c r="K7403" s="34" t="n">
        <v>-0.5364702755938481</v>
      </c>
      <c r="L7403" s="35">
        <f>IF(ISNUMBER(K7403),EXP(K7403),"")</f>
        <v/>
      </c>
      <c r="M7403" s="18" t="inlineStr">
        <is>
          <t>every value from 0.01 to 30 in steps of 0.01</t>
        </is>
      </c>
      <c r="N7403" s="18" t="inlineStr">
        <is>
          <t>contents|small|distance_to_river_km</t>
        </is>
      </c>
    </row>
    <row r="7404">
      <c r="B7404" s="18" t="inlineStr">
        <is>
          <t>contents|small|distance_to_river_km|26.21</t>
        </is>
      </c>
      <c r="C7404" s="18" t="inlineStr">
        <is>
          <t>contents</t>
        </is>
      </c>
      <c r="D7404" s="18" t="inlineStr">
        <is>
          <t>small</t>
        </is>
      </c>
      <c r="E7404" s="18" t="inlineStr">
        <is>
          <t>distance_to_river_km</t>
        </is>
      </c>
      <c r="F7404" s="18" t="inlineStr">
        <is>
          <t>spline value</t>
        </is>
      </c>
      <c r="G7404" s="18" t="n"/>
      <c r="H7404" s="33" t="n">
        <v>26.21</v>
      </c>
      <c r="I7404" s="33" t="n"/>
      <c r="J7404" s="33" t="n"/>
      <c r="K7404" s="34" t="n">
        <v>-0.5366650547851004</v>
      </c>
      <c r="L7404" s="35">
        <f>IF(ISNUMBER(K7404),EXP(K7404),"")</f>
        <v/>
      </c>
      <c r="M7404" s="18" t="inlineStr">
        <is>
          <t>every value from 0.01 to 30 in steps of 0.01</t>
        </is>
      </c>
      <c r="N7404" s="18" t="inlineStr">
        <is>
          <t>contents|small|distance_to_river_km</t>
        </is>
      </c>
    </row>
    <row r="7405">
      <c r="B7405" s="18" t="inlineStr">
        <is>
          <t>contents|small|distance_to_river_km|26.22</t>
        </is>
      </c>
      <c r="C7405" s="18" t="inlineStr">
        <is>
          <t>contents</t>
        </is>
      </c>
      <c r="D7405" s="18" t="inlineStr">
        <is>
          <t>small</t>
        </is>
      </c>
      <c r="E7405" s="18" t="inlineStr">
        <is>
          <t>distance_to_river_km</t>
        </is>
      </c>
      <c r="F7405" s="18" t="inlineStr">
        <is>
          <t>spline value</t>
        </is>
      </c>
      <c r="G7405" s="18" t="n"/>
      <c r="H7405" s="33" t="n">
        <v>26.22</v>
      </c>
      <c r="I7405" s="33" t="n"/>
      <c r="J7405" s="33" t="n"/>
      <c r="K7405" s="34" t="n">
        <v>-0.5368595901871892</v>
      </c>
      <c r="L7405" s="35">
        <f>IF(ISNUMBER(K7405),EXP(K7405),"")</f>
        <v/>
      </c>
      <c r="M7405" s="18" t="inlineStr">
        <is>
          <t>every value from 0.01 to 30 in steps of 0.01</t>
        </is>
      </c>
      <c r="N7405" s="18" t="inlineStr">
        <is>
          <t>contents|small|distance_to_river_km</t>
        </is>
      </c>
    </row>
    <row r="7406">
      <c r="B7406" s="18" t="inlineStr">
        <is>
          <t>contents|small|distance_to_river_km|26.23</t>
        </is>
      </c>
      <c r="C7406" s="18" t="inlineStr">
        <is>
          <t>contents</t>
        </is>
      </c>
      <c r="D7406" s="18" t="inlineStr">
        <is>
          <t>small</t>
        </is>
      </c>
      <c r="E7406" s="18" t="inlineStr">
        <is>
          <t>distance_to_river_km</t>
        </is>
      </c>
      <c r="F7406" s="18" t="inlineStr">
        <is>
          <t>spline value</t>
        </is>
      </c>
      <c r="G7406" s="18" t="n"/>
      <c r="H7406" s="33" t="n">
        <v>26.23</v>
      </c>
      <c r="I7406" s="33" t="n"/>
      <c r="J7406" s="33" t="n"/>
      <c r="K7406" s="34" t="n">
        <v>-0.5370538815253395</v>
      </c>
      <c r="L7406" s="35">
        <f>IF(ISNUMBER(K7406),EXP(K7406),"")</f>
        <v/>
      </c>
      <c r="M7406" s="18" t="inlineStr">
        <is>
          <t>every value from 0.01 to 30 in steps of 0.01</t>
        </is>
      </c>
      <c r="N7406" s="18" t="inlineStr">
        <is>
          <t>contents|small|distance_to_river_km</t>
        </is>
      </c>
    </row>
    <row r="7407">
      <c r="B7407" s="18" t="inlineStr">
        <is>
          <t>contents|small|distance_to_river_km|26.24</t>
        </is>
      </c>
      <c r="C7407" s="18" t="inlineStr">
        <is>
          <t>contents</t>
        </is>
      </c>
      <c r="D7407" s="18" t="inlineStr">
        <is>
          <t>small</t>
        </is>
      </c>
      <c r="E7407" s="18" t="inlineStr">
        <is>
          <t>distance_to_river_km</t>
        </is>
      </c>
      <c r="F7407" s="18" t="inlineStr">
        <is>
          <t>spline value</t>
        </is>
      </c>
      <c r="G7407" s="18" t="n"/>
      <c r="H7407" s="33" t="n">
        <v>26.24</v>
      </c>
      <c r="I7407" s="33" t="n"/>
      <c r="J7407" s="33" t="n"/>
      <c r="K7407" s="34" t="n">
        <v>-0.5372479285247759</v>
      </c>
      <c r="L7407" s="35">
        <f>IF(ISNUMBER(K7407),EXP(K7407),"")</f>
        <v/>
      </c>
      <c r="M7407" s="18" t="inlineStr">
        <is>
          <t>every value from 0.01 to 30 in steps of 0.01</t>
        </is>
      </c>
      <c r="N7407" s="18" t="inlineStr">
        <is>
          <t>contents|small|distance_to_river_km</t>
        </is>
      </c>
    </row>
    <row r="7408">
      <c r="B7408" s="18" t="inlineStr">
        <is>
          <t>contents|small|distance_to_river_km|26.25</t>
        </is>
      </c>
      <c r="C7408" s="18" t="inlineStr">
        <is>
          <t>contents</t>
        </is>
      </c>
      <c r="D7408" s="18" t="inlineStr">
        <is>
          <t>small</t>
        </is>
      </c>
      <c r="E7408" s="18" t="inlineStr">
        <is>
          <t>distance_to_river_km</t>
        </is>
      </c>
      <c r="F7408" s="18" t="inlineStr">
        <is>
          <t>spline value</t>
        </is>
      </c>
      <c r="G7408" s="18" t="n"/>
      <c r="H7408" s="33" t="n">
        <v>26.25</v>
      </c>
      <c r="I7408" s="33" t="n"/>
      <c r="J7408" s="33" t="n"/>
      <c r="K7408" s="34" t="n">
        <v>-0.5374417309107232</v>
      </c>
      <c r="L7408" s="35">
        <f>IF(ISNUMBER(K7408),EXP(K7408),"")</f>
        <v/>
      </c>
      <c r="M7408" s="18" t="inlineStr">
        <is>
          <t>every value from 0.01 to 30 in steps of 0.01</t>
        </is>
      </c>
      <c r="N7408" s="18" t="inlineStr">
        <is>
          <t>contents|small|distance_to_river_km</t>
        </is>
      </c>
    </row>
    <row r="7409">
      <c r="B7409" s="18" t="inlineStr">
        <is>
          <t>contents|small|distance_to_river_km|26.26</t>
        </is>
      </c>
      <c r="C7409" s="18" t="inlineStr">
        <is>
          <t>contents</t>
        </is>
      </c>
      <c r="D7409" s="18" t="inlineStr">
        <is>
          <t>small</t>
        </is>
      </c>
      <c r="E7409" s="18" t="inlineStr">
        <is>
          <t>distance_to_river_km</t>
        </is>
      </c>
      <c r="F7409" s="18" t="inlineStr">
        <is>
          <t>spline value</t>
        </is>
      </c>
      <c r="G7409" s="18" t="n"/>
      <c r="H7409" s="33" t="n">
        <v>26.26</v>
      </c>
      <c r="I7409" s="33" t="n"/>
      <c r="J7409" s="33" t="n"/>
      <c r="K7409" s="34" t="n">
        <v>-0.5376352884084061</v>
      </c>
      <c r="L7409" s="35">
        <f>IF(ISNUMBER(K7409),EXP(K7409),"")</f>
        <v/>
      </c>
      <c r="M7409" s="18" t="inlineStr">
        <is>
          <t>every value from 0.01 to 30 in steps of 0.01</t>
        </is>
      </c>
      <c r="N7409" s="18" t="inlineStr">
        <is>
          <t>contents|small|distance_to_river_km</t>
        </is>
      </c>
    </row>
    <row r="7410">
      <c r="B7410" s="18" t="inlineStr">
        <is>
          <t>contents|small|distance_to_river_km|26.27</t>
        </is>
      </c>
      <c r="C7410" s="18" t="inlineStr">
        <is>
          <t>contents</t>
        </is>
      </c>
      <c r="D7410" s="18" t="inlineStr">
        <is>
          <t>small</t>
        </is>
      </c>
      <c r="E7410" s="18" t="inlineStr">
        <is>
          <t>distance_to_river_km</t>
        </is>
      </c>
      <c r="F7410" s="18" t="inlineStr">
        <is>
          <t>spline value</t>
        </is>
      </c>
      <c r="G7410" s="18" t="n"/>
      <c r="H7410" s="33" t="n">
        <v>26.27</v>
      </c>
      <c r="I7410" s="33" t="n"/>
      <c r="J7410" s="33" t="n"/>
      <c r="K7410" s="34" t="n">
        <v>-0.5378286007430493</v>
      </c>
      <c r="L7410" s="35">
        <f>IF(ISNUMBER(K7410),EXP(K7410),"")</f>
        <v/>
      </c>
      <c r="M7410" s="18" t="inlineStr">
        <is>
          <t>every value from 0.01 to 30 in steps of 0.01</t>
        </is>
      </c>
      <c r="N7410" s="18" t="inlineStr">
        <is>
          <t>contents|small|distance_to_river_km</t>
        </is>
      </c>
    </row>
    <row r="7411">
      <c r="B7411" s="18" t="inlineStr">
        <is>
          <t>contents|small|distance_to_river_km|26.28</t>
        </is>
      </c>
      <c r="C7411" s="18" t="inlineStr">
        <is>
          <t>contents</t>
        </is>
      </c>
      <c r="D7411" s="18" t="inlineStr">
        <is>
          <t>small</t>
        </is>
      </c>
      <c r="E7411" s="18" t="inlineStr">
        <is>
          <t>distance_to_river_km</t>
        </is>
      </c>
      <c r="F7411" s="18" t="inlineStr">
        <is>
          <t>spline value</t>
        </is>
      </c>
      <c r="G7411" s="18" t="n"/>
      <c r="H7411" s="33" t="n">
        <v>26.28</v>
      </c>
      <c r="I7411" s="33" t="n"/>
      <c r="J7411" s="33" t="n"/>
      <c r="K7411" s="34" t="n">
        <v>-0.5380216676398777</v>
      </c>
      <c r="L7411" s="35">
        <f>IF(ISNUMBER(K7411),EXP(K7411),"")</f>
        <v/>
      </c>
      <c r="M7411" s="18" t="inlineStr">
        <is>
          <t>every value from 0.01 to 30 in steps of 0.01</t>
        </is>
      </c>
      <c r="N7411" s="18" t="inlineStr">
        <is>
          <t>contents|small|distance_to_river_km</t>
        </is>
      </c>
    </row>
    <row r="7412">
      <c r="B7412" s="18" t="inlineStr">
        <is>
          <t>contents|small|distance_to_river_km|26.29</t>
        </is>
      </c>
      <c r="C7412" s="18" t="inlineStr">
        <is>
          <t>contents</t>
        </is>
      </c>
      <c r="D7412" s="18" t="inlineStr">
        <is>
          <t>small</t>
        </is>
      </c>
      <c r="E7412" s="18" t="inlineStr">
        <is>
          <t>distance_to_river_km</t>
        </is>
      </c>
      <c r="F7412" s="18" t="inlineStr">
        <is>
          <t>spline value</t>
        </is>
      </c>
      <c r="G7412" s="18" t="n"/>
      <c r="H7412" s="33" t="n">
        <v>26.29</v>
      </c>
      <c r="I7412" s="33" t="n"/>
      <c r="J7412" s="33" t="n"/>
      <c r="K7412" s="34" t="n">
        <v>-0.5382144888241158</v>
      </c>
      <c r="L7412" s="35">
        <f>IF(ISNUMBER(K7412),EXP(K7412),"")</f>
        <v/>
      </c>
      <c r="M7412" s="18" t="inlineStr">
        <is>
          <t>every value from 0.01 to 30 in steps of 0.01</t>
        </is>
      </c>
      <c r="N7412" s="18" t="inlineStr">
        <is>
          <t>contents|small|distance_to_river_km</t>
        </is>
      </c>
    </row>
    <row r="7413">
      <c r="B7413" s="18" t="inlineStr">
        <is>
          <t>contents|small|distance_to_river_km|26.30</t>
        </is>
      </c>
      <c r="C7413" s="18" t="inlineStr">
        <is>
          <t>contents</t>
        </is>
      </c>
      <c r="D7413" s="18" t="inlineStr">
        <is>
          <t>small</t>
        </is>
      </c>
      <c r="E7413" s="18" t="inlineStr">
        <is>
          <t>distance_to_river_km</t>
        </is>
      </c>
      <c r="F7413" s="18" t="inlineStr">
        <is>
          <t>spline value</t>
        </is>
      </c>
      <c r="G7413" s="18" t="n"/>
      <c r="H7413" s="33" t="n">
        <v>26.3</v>
      </c>
      <c r="I7413" s="33" t="n"/>
      <c r="J7413" s="33" t="n"/>
      <c r="K7413" s="34" t="n">
        <v>-0.5384070640209885</v>
      </c>
      <c r="L7413" s="35">
        <f>IF(ISNUMBER(K7413),EXP(K7413),"")</f>
        <v/>
      </c>
      <c r="M7413" s="18" t="inlineStr">
        <is>
          <t>every value from 0.01 to 30 in steps of 0.01</t>
        </is>
      </c>
      <c r="N7413" s="18" t="inlineStr">
        <is>
          <t>contents|small|distance_to_river_km</t>
        </is>
      </c>
    </row>
    <row r="7414">
      <c r="B7414" s="18" t="inlineStr">
        <is>
          <t>contents|small|distance_to_river_km|26.31</t>
        </is>
      </c>
      <c r="C7414" s="18" t="inlineStr">
        <is>
          <t>contents</t>
        </is>
      </c>
      <c r="D7414" s="18" t="inlineStr">
        <is>
          <t>small</t>
        </is>
      </c>
      <c r="E7414" s="18" t="inlineStr">
        <is>
          <t>distance_to_river_km</t>
        </is>
      </c>
      <c r="F7414" s="18" t="inlineStr">
        <is>
          <t>spline value</t>
        </is>
      </c>
      <c r="G7414" s="18" t="n"/>
      <c r="H7414" s="33" t="n">
        <v>26.31</v>
      </c>
      <c r="I7414" s="33" t="n"/>
      <c r="J7414" s="33" t="n"/>
      <c r="K7414" s="34" t="n">
        <v>-0.5385993929557203</v>
      </c>
      <c r="L7414" s="35">
        <f>IF(ISNUMBER(K7414),EXP(K7414),"")</f>
        <v/>
      </c>
      <c r="M7414" s="18" t="inlineStr">
        <is>
          <t>every value from 0.01 to 30 in steps of 0.01</t>
        </is>
      </c>
      <c r="N7414" s="18" t="inlineStr">
        <is>
          <t>contents|small|distance_to_river_km</t>
        </is>
      </c>
    </row>
    <row r="7415">
      <c r="B7415" s="18" t="inlineStr">
        <is>
          <t>contents|small|distance_to_river_km|26.32</t>
        </is>
      </c>
      <c r="C7415" s="18" t="inlineStr">
        <is>
          <t>contents</t>
        </is>
      </c>
      <c r="D7415" s="18" t="inlineStr">
        <is>
          <t>small</t>
        </is>
      </c>
      <c r="E7415" s="18" t="inlineStr">
        <is>
          <t>distance_to_river_km</t>
        </is>
      </c>
      <c r="F7415" s="18" t="inlineStr">
        <is>
          <t>spline value</t>
        </is>
      </c>
      <c r="G7415" s="18" t="n"/>
      <c r="H7415" s="33" t="n">
        <v>26.32</v>
      </c>
      <c r="I7415" s="33" t="n"/>
      <c r="J7415" s="33" t="n"/>
      <c r="K7415" s="34" t="n">
        <v>-0.5387914753535362</v>
      </c>
      <c r="L7415" s="35">
        <f>IF(ISNUMBER(K7415),EXP(K7415),"")</f>
        <v/>
      </c>
      <c r="M7415" s="18" t="inlineStr">
        <is>
          <t>every value from 0.01 to 30 in steps of 0.01</t>
        </is>
      </c>
      <c r="N7415" s="18" t="inlineStr">
        <is>
          <t>contents|small|distance_to_river_km</t>
        </is>
      </c>
    </row>
    <row r="7416">
      <c r="B7416" s="18" t="inlineStr">
        <is>
          <t>contents|small|distance_to_river_km|26.33</t>
        </is>
      </c>
      <c r="C7416" s="18" t="inlineStr">
        <is>
          <t>contents</t>
        </is>
      </c>
      <c r="D7416" s="18" t="inlineStr">
        <is>
          <t>small</t>
        </is>
      </c>
      <c r="E7416" s="18" t="inlineStr">
        <is>
          <t>distance_to_river_km</t>
        </is>
      </c>
      <c r="F7416" s="18" t="inlineStr">
        <is>
          <t>spline value</t>
        </is>
      </c>
      <c r="G7416" s="18" t="n"/>
      <c r="H7416" s="33" t="n">
        <v>26.33</v>
      </c>
      <c r="I7416" s="33" t="n"/>
      <c r="J7416" s="33" t="n"/>
      <c r="K7416" s="34" t="n">
        <v>-0.5389833109396609</v>
      </c>
      <c r="L7416" s="35">
        <f>IF(ISNUMBER(K7416),EXP(K7416),"")</f>
        <v/>
      </c>
      <c r="M7416" s="18" t="inlineStr">
        <is>
          <t>every value from 0.01 to 30 in steps of 0.01</t>
        </is>
      </c>
      <c r="N7416" s="18" t="inlineStr">
        <is>
          <t>contents|small|distance_to_river_km</t>
        </is>
      </c>
    </row>
    <row r="7417">
      <c r="B7417" s="18" t="inlineStr">
        <is>
          <t>contents|small|distance_to_river_km|26.34</t>
        </is>
      </c>
      <c r="C7417" s="18" t="inlineStr">
        <is>
          <t>contents</t>
        </is>
      </c>
      <c r="D7417" s="18" t="inlineStr">
        <is>
          <t>small</t>
        </is>
      </c>
      <c r="E7417" s="18" t="inlineStr">
        <is>
          <t>distance_to_river_km</t>
        </is>
      </c>
      <c r="F7417" s="18" t="inlineStr">
        <is>
          <t>spline value</t>
        </is>
      </c>
      <c r="G7417" s="18" t="n"/>
      <c r="H7417" s="33" t="n">
        <v>26.34</v>
      </c>
      <c r="I7417" s="33" t="n"/>
      <c r="J7417" s="33" t="n"/>
      <c r="K7417" s="34" t="n">
        <v>-0.5391748994393191</v>
      </c>
      <c r="L7417" s="35">
        <f>IF(ISNUMBER(K7417),EXP(K7417),"")</f>
        <v/>
      </c>
      <c r="M7417" s="18" t="inlineStr">
        <is>
          <t>every value from 0.01 to 30 in steps of 0.01</t>
        </is>
      </c>
      <c r="N7417" s="18" t="inlineStr">
        <is>
          <t>contents|small|distance_to_river_km</t>
        </is>
      </c>
    </row>
    <row r="7418">
      <c r="B7418" s="18" t="inlineStr">
        <is>
          <t>contents|small|distance_to_river_km|26.35</t>
        </is>
      </c>
      <c r="C7418" s="18" t="inlineStr">
        <is>
          <t>contents</t>
        </is>
      </c>
      <c r="D7418" s="18" t="inlineStr">
        <is>
          <t>small</t>
        </is>
      </c>
      <c r="E7418" s="18" t="inlineStr">
        <is>
          <t>distance_to_river_km</t>
        </is>
      </c>
      <c r="F7418" s="18" t="inlineStr">
        <is>
          <t>spline value</t>
        </is>
      </c>
      <c r="G7418" s="18" t="n"/>
      <c r="H7418" s="33" t="n">
        <v>26.35</v>
      </c>
      <c r="I7418" s="33" t="n"/>
      <c r="J7418" s="33" t="n"/>
      <c r="K7418" s="34" t="n">
        <v>-0.5393662405777354</v>
      </c>
      <c r="L7418" s="35">
        <f>IF(ISNUMBER(K7418),EXP(K7418),"")</f>
        <v/>
      </c>
      <c r="M7418" s="18" t="inlineStr">
        <is>
          <t>every value from 0.01 to 30 in steps of 0.01</t>
        </is>
      </c>
      <c r="N7418" s="18" t="inlineStr">
        <is>
          <t>contents|small|distance_to_river_km</t>
        </is>
      </c>
    </row>
    <row r="7419">
      <c r="B7419" s="18" t="inlineStr">
        <is>
          <t>contents|small|distance_to_river_km|26.36</t>
        </is>
      </c>
      <c r="C7419" s="18" t="inlineStr">
        <is>
          <t>contents</t>
        </is>
      </c>
      <c r="D7419" s="18" t="inlineStr">
        <is>
          <t>small</t>
        </is>
      </c>
      <c r="E7419" s="18" t="inlineStr">
        <is>
          <t>distance_to_river_km</t>
        </is>
      </c>
      <c r="F7419" s="18" t="inlineStr">
        <is>
          <t>spline value</t>
        </is>
      </c>
      <c r="G7419" s="18" t="n"/>
      <c r="H7419" s="33" t="n">
        <v>26.36</v>
      </c>
      <c r="I7419" s="33" t="n"/>
      <c r="J7419" s="33" t="n"/>
      <c r="K7419" s="34" t="n">
        <v>-0.5395573340801347</v>
      </c>
      <c r="L7419" s="35">
        <f>IF(ISNUMBER(K7419),EXP(K7419),"")</f>
        <v/>
      </c>
      <c r="M7419" s="18" t="inlineStr">
        <is>
          <t>every value from 0.01 to 30 in steps of 0.01</t>
        </is>
      </c>
      <c r="N7419" s="18" t="inlineStr">
        <is>
          <t>contents|small|distance_to_river_km</t>
        </is>
      </c>
    </row>
    <row r="7420">
      <c r="B7420" s="18" t="inlineStr">
        <is>
          <t>contents|small|distance_to_river_km|26.37</t>
        </is>
      </c>
      <c r="C7420" s="18" t="inlineStr">
        <is>
          <t>contents</t>
        </is>
      </c>
      <c r="D7420" s="18" t="inlineStr">
        <is>
          <t>small</t>
        </is>
      </c>
      <c r="E7420" s="18" t="inlineStr">
        <is>
          <t>distance_to_river_km</t>
        </is>
      </c>
      <c r="F7420" s="18" t="inlineStr">
        <is>
          <t>spline value</t>
        </is>
      </c>
      <c r="G7420" s="18" t="n"/>
      <c r="H7420" s="33" t="n">
        <v>26.37</v>
      </c>
      <c r="I7420" s="33" t="n"/>
      <c r="J7420" s="33" t="n"/>
      <c r="K7420" s="34" t="n">
        <v>-0.5397481796717417</v>
      </c>
      <c r="L7420" s="35">
        <f>IF(ISNUMBER(K7420),EXP(K7420),"")</f>
        <v/>
      </c>
      <c r="M7420" s="18" t="inlineStr">
        <is>
          <t>every value from 0.01 to 30 in steps of 0.01</t>
        </is>
      </c>
      <c r="N7420" s="18" t="inlineStr">
        <is>
          <t>contents|small|distance_to_river_km</t>
        </is>
      </c>
    </row>
    <row r="7421">
      <c r="B7421" s="18" t="inlineStr">
        <is>
          <t>contents|small|distance_to_river_km|26.38</t>
        </is>
      </c>
      <c r="C7421" s="18" t="inlineStr">
        <is>
          <t>contents</t>
        </is>
      </c>
      <c r="D7421" s="18" t="inlineStr">
        <is>
          <t>small</t>
        </is>
      </c>
      <c r="E7421" s="18" t="inlineStr">
        <is>
          <t>distance_to_river_km</t>
        </is>
      </c>
      <c r="F7421" s="18" t="inlineStr">
        <is>
          <t>spline value</t>
        </is>
      </c>
      <c r="G7421" s="18" t="n"/>
      <c r="H7421" s="33" t="n">
        <v>26.38</v>
      </c>
      <c r="I7421" s="33" t="n"/>
      <c r="J7421" s="33" t="n"/>
      <c r="K7421" s="34" t="n">
        <v>-0.5399387770777808</v>
      </c>
      <c r="L7421" s="35">
        <f>IF(ISNUMBER(K7421),EXP(K7421),"")</f>
        <v/>
      </c>
      <c r="M7421" s="18" t="inlineStr">
        <is>
          <t>every value from 0.01 to 30 in steps of 0.01</t>
        </is>
      </c>
      <c r="N7421" s="18" t="inlineStr">
        <is>
          <t>contents|small|distance_to_river_km</t>
        </is>
      </c>
    </row>
    <row r="7422">
      <c r="B7422" s="18" t="inlineStr">
        <is>
          <t>contents|small|distance_to_river_km|26.39</t>
        </is>
      </c>
      <c r="C7422" s="18" t="inlineStr">
        <is>
          <t>contents</t>
        </is>
      </c>
      <c r="D7422" s="18" t="inlineStr">
        <is>
          <t>small</t>
        </is>
      </c>
      <c r="E7422" s="18" t="inlineStr">
        <is>
          <t>distance_to_river_km</t>
        </is>
      </c>
      <c r="F7422" s="18" t="inlineStr">
        <is>
          <t>spline value</t>
        </is>
      </c>
      <c r="G7422" s="18" t="n"/>
      <c r="H7422" s="33" t="n">
        <v>26.39</v>
      </c>
      <c r="I7422" s="33" t="n"/>
      <c r="J7422" s="33" t="n"/>
      <c r="K7422" s="34" t="n">
        <v>-0.5401291260234773</v>
      </c>
      <c r="L7422" s="35">
        <f>IF(ISNUMBER(K7422),EXP(K7422),"")</f>
        <v/>
      </c>
      <c r="M7422" s="18" t="inlineStr">
        <is>
          <t>every value from 0.01 to 30 in steps of 0.01</t>
        </is>
      </c>
      <c r="N7422" s="18" t="inlineStr">
        <is>
          <t>contents|small|distance_to_river_km</t>
        </is>
      </c>
    </row>
    <row r="7423">
      <c r="B7423" s="18" t="inlineStr">
        <is>
          <t>contents|small|distance_to_river_km|26.40</t>
        </is>
      </c>
      <c r="C7423" s="18" t="inlineStr">
        <is>
          <t>contents</t>
        </is>
      </c>
      <c r="D7423" s="18" t="inlineStr">
        <is>
          <t>small</t>
        </is>
      </c>
      <c r="E7423" s="18" t="inlineStr">
        <is>
          <t>distance_to_river_km</t>
        </is>
      </c>
      <c r="F7423" s="18" t="inlineStr">
        <is>
          <t>spline value</t>
        </is>
      </c>
      <c r="G7423" s="18" t="n"/>
      <c r="H7423" s="33" t="n">
        <v>26.4</v>
      </c>
      <c r="I7423" s="33" t="n"/>
      <c r="J7423" s="33" t="n"/>
      <c r="K7423" s="34" t="n">
        <v>-0.5403192262340556</v>
      </c>
      <c r="L7423" s="35">
        <f>IF(ISNUMBER(K7423),EXP(K7423),"")</f>
        <v/>
      </c>
      <c r="M7423" s="18" t="inlineStr">
        <is>
          <t>every value from 0.01 to 30 in steps of 0.01</t>
        </is>
      </c>
      <c r="N7423" s="18" t="inlineStr">
        <is>
          <t>contents|small|distance_to_river_km</t>
        </is>
      </c>
    </row>
    <row r="7424">
      <c r="B7424" s="18" t="inlineStr">
        <is>
          <t>contents|small|distance_to_river_km|26.41</t>
        </is>
      </c>
      <c r="C7424" s="18" t="inlineStr">
        <is>
          <t>contents</t>
        </is>
      </c>
      <c r="D7424" s="18" t="inlineStr">
        <is>
          <t>small</t>
        </is>
      </c>
      <c r="E7424" s="18" t="inlineStr">
        <is>
          <t>distance_to_river_km</t>
        </is>
      </c>
      <c r="F7424" s="18" t="inlineStr">
        <is>
          <t>spline value</t>
        </is>
      </c>
      <c r="G7424" s="18" t="n"/>
      <c r="H7424" s="33" t="n">
        <v>26.41</v>
      </c>
      <c r="I7424" s="33" t="n"/>
      <c r="J7424" s="33" t="n"/>
      <c r="K7424" s="34" t="n">
        <v>-0.5405090774347404</v>
      </c>
      <c r="L7424" s="35">
        <f>IF(ISNUMBER(K7424),EXP(K7424),"")</f>
        <v/>
      </c>
      <c r="M7424" s="18" t="inlineStr">
        <is>
          <t>every value from 0.01 to 30 in steps of 0.01</t>
        </is>
      </c>
      <c r="N7424" s="18" t="inlineStr">
        <is>
          <t>contents|small|distance_to_river_km</t>
        </is>
      </c>
    </row>
    <row r="7425">
      <c r="B7425" s="18" t="inlineStr">
        <is>
          <t>contents|small|distance_to_river_km|26.42</t>
        </is>
      </c>
      <c r="C7425" s="18" t="inlineStr">
        <is>
          <t>contents</t>
        </is>
      </c>
      <c r="D7425" s="18" t="inlineStr">
        <is>
          <t>small</t>
        </is>
      </c>
      <c r="E7425" s="18" t="inlineStr">
        <is>
          <t>distance_to_river_km</t>
        </is>
      </c>
      <c r="F7425" s="18" t="inlineStr">
        <is>
          <t>spline value</t>
        </is>
      </c>
      <c r="G7425" s="18" t="n"/>
      <c r="H7425" s="33" t="n">
        <v>26.42</v>
      </c>
      <c r="I7425" s="33" t="n"/>
      <c r="J7425" s="33" t="n"/>
      <c r="K7425" s="34" t="n">
        <v>-0.5406986793507567</v>
      </c>
      <c r="L7425" s="35">
        <f>IF(ISNUMBER(K7425),EXP(K7425),"")</f>
        <v/>
      </c>
      <c r="M7425" s="18" t="inlineStr">
        <is>
          <t>every value from 0.01 to 30 in steps of 0.01</t>
        </is>
      </c>
      <c r="N7425" s="18" t="inlineStr">
        <is>
          <t>contents|small|distance_to_river_km</t>
        </is>
      </c>
    </row>
    <row r="7426">
      <c r="B7426" s="18" t="inlineStr">
        <is>
          <t>contents|small|distance_to_river_km|26.43</t>
        </is>
      </c>
      <c r="C7426" s="18" t="inlineStr">
        <is>
          <t>contents</t>
        </is>
      </c>
      <c r="D7426" s="18" t="inlineStr">
        <is>
          <t>small</t>
        </is>
      </c>
      <c r="E7426" s="18" t="inlineStr">
        <is>
          <t>distance_to_river_km</t>
        </is>
      </c>
      <c r="F7426" s="18" t="inlineStr">
        <is>
          <t>spline value</t>
        </is>
      </c>
      <c r="G7426" s="18" t="n"/>
      <c r="H7426" s="33" t="n">
        <v>26.43</v>
      </c>
      <c r="I7426" s="33" t="n"/>
      <c r="J7426" s="33" t="n"/>
      <c r="K7426" s="34" t="n">
        <v>-0.5408880317073289</v>
      </c>
      <c r="L7426" s="35">
        <f>IF(ISNUMBER(K7426),EXP(K7426),"")</f>
        <v/>
      </c>
      <c r="M7426" s="18" t="inlineStr">
        <is>
          <t>every value from 0.01 to 30 in steps of 0.01</t>
        </is>
      </c>
      <c r="N7426" s="18" t="inlineStr">
        <is>
          <t>contents|small|distance_to_river_km</t>
        </is>
      </c>
    </row>
    <row r="7427">
      <c r="B7427" s="18" t="inlineStr">
        <is>
          <t>contents|small|distance_to_river_km|26.44</t>
        </is>
      </c>
      <c r="C7427" s="18" t="inlineStr">
        <is>
          <t>contents</t>
        </is>
      </c>
      <c r="D7427" s="18" t="inlineStr">
        <is>
          <t>small</t>
        </is>
      </c>
      <c r="E7427" s="18" t="inlineStr">
        <is>
          <t>distance_to_river_km</t>
        </is>
      </c>
      <c r="F7427" s="18" t="inlineStr">
        <is>
          <t>spline value</t>
        </is>
      </c>
      <c r="G7427" s="18" t="n"/>
      <c r="H7427" s="33" t="n">
        <v>26.44</v>
      </c>
      <c r="I7427" s="33" t="n"/>
      <c r="J7427" s="33" t="n"/>
      <c r="K7427" s="34" t="n">
        <v>-0.541077134229682</v>
      </c>
      <c r="L7427" s="35">
        <f>IF(ISNUMBER(K7427),EXP(K7427),"")</f>
        <v/>
      </c>
      <c r="M7427" s="18" t="inlineStr">
        <is>
          <t>every value from 0.01 to 30 in steps of 0.01</t>
        </is>
      </c>
      <c r="N7427" s="18" t="inlineStr">
        <is>
          <t>contents|small|distance_to_river_km</t>
        </is>
      </c>
    </row>
    <row r="7428">
      <c r="B7428" s="18" t="inlineStr">
        <is>
          <t>contents|small|distance_to_river_km|26.45</t>
        </is>
      </c>
      <c r="C7428" s="18" t="inlineStr">
        <is>
          <t>contents</t>
        </is>
      </c>
      <c r="D7428" s="18" t="inlineStr">
        <is>
          <t>small</t>
        </is>
      </c>
      <c r="E7428" s="18" t="inlineStr">
        <is>
          <t>distance_to_river_km</t>
        </is>
      </c>
      <c r="F7428" s="18" t="inlineStr">
        <is>
          <t>spline value</t>
        </is>
      </c>
      <c r="G7428" s="18" t="n"/>
      <c r="H7428" s="33" t="n">
        <v>26.45</v>
      </c>
      <c r="I7428" s="33" t="n"/>
      <c r="J7428" s="33" t="n"/>
      <c r="K7428" s="34" t="n">
        <v>-0.5412659866430404</v>
      </c>
      <c r="L7428" s="35">
        <f>IF(ISNUMBER(K7428),EXP(K7428),"")</f>
        <v/>
      </c>
      <c r="M7428" s="18" t="inlineStr">
        <is>
          <t>every value from 0.01 to 30 in steps of 0.01</t>
        </is>
      </c>
      <c r="N7428" s="18" t="inlineStr">
        <is>
          <t>contents|small|distance_to_river_km</t>
        </is>
      </c>
    </row>
    <row r="7429">
      <c r="B7429" s="18" t="inlineStr">
        <is>
          <t>contents|small|distance_to_river_km|26.46</t>
        </is>
      </c>
      <c r="C7429" s="18" t="inlineStr">
        <is>
          <t>contents</t>
        </is>
      </c>
      <c r="D7429" s="18" t="inlineStr">
        <is>
          <t>small</t>
        </is>
      </c>
      <c r="E7429" s="18" t="inlineStr">
        <is>
          <t>distance_to_river_km</t>
        </is>
      </c>
      <c r="F7429" s="18" t="inlineStr">
        <is>
          <t>spline value</t>
        </is>
      </c>
      <c r="G7429" s="18" t="n"/>
      <c r="H7429" s="33" t="n">
        <v>26.46</v>
      </c>
      <c r="I7429" s="33" t="n"/>
      <c r="J7429" s="33" t="n"/>
      <c r="K7429" s="34" t="n">
        <v>-0.5414545886726293</v>
      </c>
      <c r="L7429" s="35">
        <f>IF(ISNUMBER(K7429),EXP(K7429),"")</f>
        <v/>
      </c>
      <c r="M7429" s="18" t="inlineStr">
        <is>
          <t>every value from 0.01 to 30 in steps of 0.01</t>
        </is>
      </c>
      <c r="N7429" s="18" t="inlineStr">
        <is>
          <t>contents|small|distance_to_river_km</t>
        </is>
      </c>
    </row>
    <row r="7430">
      <c r="B7430" s="18" t="inlineStr">
        <is>
          <t>contents|small|distance_to_river_km|26.47</t>
        </is>
      </c>
      <c r="C7430" s="18" t="inlineStr">
        <is>
          <t>contents</t>
        </is>
      </c>
      <c r="D7430" s="18" t="inlineStr">
        <is>
          <t>small</t>
        </is>
      </c>
      <c r="E7430" s="18" t="inlineStr">
        <is>
          <t>distance_to_river_km</t>
        </is>
      </c>
      <c r="F7430" s="18" t="inlineStr">
        <is>
          <t>spline value</t>
        </is>
      </c>
      <c r="G7430" s="18" t="n"/>
      <c r="H7430" s="33" t="n">
        <v>26.47</v>
      </c>
      <c r="I7430" s="33" t="n"/>
      <c r="J7430" s="33" t="n"/>
      <c r="K7430" s="34" t="n">
        <v>-0.541642940043673</v>
      </c>
      <c r="L7430" s="35">
        <f>IF(ISNUMBER(K7430),EXP(K7430),"")</f>
        <v/>
      </c>
      <c r="M7430" s="18" t="inlineStr">
        <is>
          <t>every value from 0.01 to 30 in steps of 0.01</t>
        </is>
      </c>
      <c r="N7430" s="18" t="inlineStr">
        <is>
          <t>contents|small|distance_to_river_km</t>
        </is>
      </c>
    </row>
    <row r="7431">
      <c r="B7431" s="18" t="inlineStr">
        <is>
          <t>contents|small|distance_to_river_km|26.48</t>
        </is>
      </c>
      <c r="C7431" s="18" t="inlineStr">
        <is>
          <t>contents</t>
        </is>
      </c>
      <c r="D7431" s="18" t="inlineStr">
        <is>
          <t>small</t>
        </is>
      </c>
      <c r="E7431" s="18" t="inlineStr">
        <is>
          <t>distance_to_river_km</t>
        </is>
      </c>
      <c r="F7431" s="18" t="inlineStr">
        <is>
          <t>spline value</t>
        </is>
      </c>
      <c r="G7431" s="18" t="n"/>
      <c r="H7431" s="33" t="n">
        <v>26.48</v>
      </c>
      <c r="I7431" s="33" t="n"/>
      <c r="J7431" s="33" t="n"/>
      <c r="K7431" s="34" t="n">
        <v>-0.5418310404813965</v>
      </c>
      <c r="L7431" s="35">
        <f>IF(ISNUMBER(K7431),EXP(K7431),"")</f>
        <v/>
      </c>
      <c r="M7431" s="18" t="inlineStr">
        <is>
          <t>every value from 0.01 to 30 in steps of 0.01</t>
        </is>
      </c>
      <c r="N7431" s="18" t="inlineStr">
        <is>
          <t>contents|small|distance_to_river_km</t>
        </is>
      </c>
    </row>
    <row r="7432">
      <c r="B7432" s="18" t="inlineStr">
        <is>
          <t>contents|small|distance_to_river_km|26.49</t>
        </is>
      </c>
      <c r="C7432" s="18" t="inlineStr">
        <is>
          <t>contents</t>
        </is>
      </c>
      <c r="D7432" s="18" t="inlineStr">
        <is>
          <t>small</t>
        </is>
      </c>
      <c r="E7432" s="18" t="inlineStr">
        <is>
          <t>distance_to_river_km</t>
        </is>
      </c>
      <c r="F7432" s="18" t="inlineStr">
        <is>
          <t>spline value</t>
        </is>
      </c>
      <c r="G7432" s="18" t="n"/>
      <c r="H7432" s="33" t="n">
        <v>26.49</v>
      </c>
      <c r="I7432" s="33" t="n"/>
      <c r="J7432" s="33" t="n"/>
      <c r="K7432" s="34" t="n">
        <v>-0.5420188897110244</v>
      </c>
      <c r="L7432" s="35">
        <f>IF(ISNUMBER(K7432),EXP(K7432),"")</f>
        <v/>
      </c>
      <c r="M7432" s="18" t="inlineStr">
        <is>
          <t>every value from 0.01 to 30 in steps of 0.01</t>
        </is>
      </c>
      <c r="N7432" s="18" t="inlineStr">
        <is>
          <t>contents|small|distance_to_river_km</t>
        </is>
      </c>
    </row>
    <row r="7433">
      <c r="B7433" s="18" t="inlineStr">
        <is>
          <t>contents|small|distance_to_river_km|26.50</t>
        </is>
      </c>
      <c r="C7433" s="18" t="inlineStr">
        <is>
          <t>contents</t>
        </is>
      </c>
      <c r="D7433" s="18" t="inlineStr">
        <is>
          <t>small</t>
        </is>
      </c>
      <c r="E7433" s="18" t="inlineStr">
        <is>
          <t>distance_to_river_km</t>
        </is>
      </c>
      <c r="F7433" s="18" t="inlineStr">
        <is>
          <t>spline value</t>
        </is>
      </c>
      <c r="G7433" s="18" t="n"/>
      <c r="H7433" s="33" t="n">
        <v>26.5</v>
      </c>
      <c r="I7433" s="33" t="n"/>
      <c r="J7433" s="33" t="n"/>
      <c r="K7433" s="34" t="n">
        <v>-0.5422064874577815</v>
      </c>
      <c r="L7433" s="35">
        <f>IF(ISNUMBER(K7433),EXP(K7433),"")</f>
        <v/>
      </c>
      <c r="M7433" s="18" t="inlineStr">
        <is>
          <t>every value from 0.01 to 30 in steps of 0.01</t>
        </is>
      </c>
      <c r="N7433" s="18" t="inlineStr">
        <is>
          <t>contents|small|distance_to_river_km</t>
        </is>
      </c>
    </row>
    <row r="7434">
      <c r="B7434" s="18" t="inlineStr">
        <is>
          <t>contents|small|distance_to_river_km|26.51</t>
        </is>
      </c>
      <c r="C7434" s="18" t="inlineStr">
        <is>
          <t>contents</t>
        </is>
      </c>
      <c r="D7434" s="18" t="inlineStr">
        <is>
          <t>small</t>
        </is>
      </c>
      <c r="E7434" s="18" t="inlineStr">
        <is>
          <t>distance_to_river_km</t>
        </is>
      </c>
      <c r="F7434" s="18" t="inlineStr">
        <is>
          <t>spline value</t>
        </is>
      </c>
      <c r="G7434" s="18" t="n"/>
      <c r="H7434" s="33" t="n">
        <v>26.51</v>
      </c>
      <c r="I7434" s="33" t="n"/>
      <c r="J7434" s="33" t="n"/>
      <c r="K7434" s="34" t="n">
        <v>-0.5423938334468924</v>
      </c>
      <c r="L7434" s="35">
        <f>IF(ISNUMBER(K7434),EXP(K7434),"")</f>
        <v/>
      </c>
      <c r="M7434" s="18" t="inlineStr">
        <is>
          <t>every value from 0.01 to 30 in steps of 0.01</t>
        </is>
      </c>
      <c r="N7434" s="18" t="inlineStr">
        <is>
          <t>contents|small|distance_to_river_km</t>
        </is>
      </c>
    </row>
    <row r="7435">
      <c r="B7435" s="18" t="inlineStr">
        <is>
          <t>contents|small|distance_to_river_km|26.52</t>
        </is>
      </c>
      <c r="C7435" s="18" t="inlineStr">
        <is>
          <t>contents</t>
        </is>
      </c>
      <c r="D7435" s="18" t="inlineStr">
        <is>
          <t>small</t>
        </is>
      </c>
      <c r="E7435" s="18" t="inlineStr">
        <is>
          <t>distance_to_river_km</t>
        </is>
      </c>
      <c r="F7435" s="18" t="inlineStr">
        <is>
          <t>spline value</t>
        </is>
      </c>
      <c r="G7435" s="18" t="n"/>
      <c r="H7435" s="33" t="n">
        <v>26.52</v>
      </c>
      <c r="I7435" s="33" t="n"/>
      <c r="J7435" s="33" t="n"/>
      <c r="K7435" s="34" t="n">
        <v>-0.5425809274035821</v>
      </c>
      <c r="L7435" s="35">
        <f>IF(ISNUMBER(K7435),EXP(K7435),"")</f>
        <v/>
      </c>
      <c r="M7435" s="18" t="inlineStr">
        <is>
          <t>every value from 0.01 to 30 in steps of 0.01</t>
        </is>
      </c>
      <c r="N7435" s="18" t="inlineStr">
        <is>
          <t>contents|small|distance_to_river_km</t>
        </is>
      </c>
    </row>
    <row r="7436">
      <c r="B7436" s="18" t="inlineStr">
        <is>
          <t>contents|small|distance_to_river_km|26.53</t>
        </is>
      </c>
      <c r="C7436" s="18" t="inlineStr">
        <is>
          <t>contents</t>
        </is>
      </c>
      <c r="D7436" s="18" t="inlineStr">
        <is>
          <t>small</t>
        </is>
      </c>
      <c r="E7436" s="18" t="inlineStr">
        <is>
          <t>distance_to_river_km</t>
        </is>
      </c>
      <c r="F7436" s="18" t="inlineStr">
        <is>
          <t>spline value</t>
        </is>
      </c>
      <c r="G7436" s="18" t="n"/>
      <c r="H7436" s="33" t="n">
        <v>26.53</v>
      </c>
      <c r="I7436" s="33" t="n"/>
      <c r="J7436" s="33" t="n"/>
      <c r="K7436" s="34" t="n">
        <v>-0.5427677690530751</v>
      </c>
      <c r="L7436" s="35">
        <f>IF(ISNUMBER(K7436),EXP(K7436),"")</f>
        <v/>
      </c>
      <c r="M7436" s="18" t="inlineStr">
        <is>
          <t>every value from 0.01 to 30 in steps of 0.01</t>
        </is>
      </c>
      <c r="N7436" s="18" t="inlineStr">
        <is>
          <t>contents|small|distance_to_river_km</t>
        </is>
      </c>
    </row>
    <row r="7437">
      <c r="B7437" s="18" t="inlineStr">
        <is>
          <t>contents|small|distance_to_river_km|26.54</t>
        </is>
      </c>
      <c r="C7437" s="18" t="inlineStr">
        <is>
          <t>contents</t>
        </is>
      </c>
      <c r="D7437" s="18" t="inlineStr">
        <is>
          <t>small</t>
        </is>
      </c>
      <c r="E7437" s="18" t="inlineStr">
        <is>
          <t>distance_to_river_km</t>
        </is>
      </c>
      <c r="F7437" s="18" t="inlineStr">
        <is>
          <t>spline value</t>
        </is>
      </c>
      <c r="G7437" s="18" t="n"/>
      <c r="H7437" s="33" t="n">
        <v>26.54</v>
      </c>
      <c r="I7437" s="33" t="n"/>
      <c r="J7437" s="33" t="n"/>
      <c r="K7437" s="34" t="n">
        <v>-0.5429543581205961</v>
      </c>
      <c r="L7437" s="35">
        <f>IF(ISNUMBER(K7437),EXP(K7437),"")</f>
        <v/>
      </c>
      <c r="M7437" s="18" t="inlineStr">
        <is>
          <t>every value from 0.01 to 30 in steps of 0.01</t>
        </is>
      </c>
      <c r="N7437" s="18" t="inlineStr">
        <is>
          <t>contents|small|distance_to_river_km</t>
        </is>
      </c>
    </row>
    <row r="7438">
      <c r="B7438" s="18" t="inlineStr">
        <is>
          <t>contents|small|distance_to_river_km|26.55</t>
        </is>
      </c>
      <c r="C7438" s="18" t="inlineStr">
        <is>
          <t>contents</t>
        </is>
      </c>
      <c r="D7438" s="18" t="inlineStr">
        <is>
          <t>small</t>
        </is>
      </c>
      <c r="E7438" s="18" t="inlineStr">
        <is>
          <t>distance_to_river_km</t>
        </is>
      </c>
      <c r="F7438" s="18" t="inlineStr">
        <is>
          <t>spline value</t>
        </is>
      </c>
      <c r="G7438" s="18" t="n"/>
      <c r="H7438" s="33" t="n">
        <v>26.55</v>
      </c>
      <c r="I7438" s="33" t="n"/>
      <c r="J7438" s="33" t="n"/>
      <c r="K7438" s="34" t="n">
        <v>-0.5431406943313701</v>
      </c>
      <c r="L7438" s="35">
        <f>IF(ISNUMBER(K7438),EXP(K7438),"")</f>
        <v/>
      </c>
      <c r="M7438" s="18" t="inlineStr">
        <is>
          <t>every value from 0.01 to 30 in steps of 0.01</t>
        </is>
      </c>
      <c r="N7438" s="18" t="inlineStr">
        <is>
          <t>contents|small|distance_to_river_km</t>
        </is>
      </c>
    </row>
    <row r="7439">
      <c r="B7439" s="18" t="inlineStr">
        <is>
          <t>contents|small|distance_to_river_km|26.56</t>
        </is>
      </c>
      <c r="C7439" s="18" t="inlineStr">
        <is>
          <t>contents</t>
        </is>
      </c>
      <c r="D7439" s="18" t="inlineStr">
        <is>
          <t>small</t>
        </is>
      </c>
      <c r="E7439" s="18" t="inlineStr">
        <is>
          <t>distance_to_river_km</t>
        </is>
      </c>
      <c r="F7439" s="18" t="inlineStr">
        <is>
          <t>spline value</t>
        </is>
      </c>
      <c r="G7439" s="18" t="n"/>
      <c r="H7439" s="33" t="n">
        <v>26.56</v>
      </c>
      <c r="I7439" s="33" t="n"/>
      <c r="J7439" s="33" t="n"/>
      <c r="K7439" s="34" t="n">
        <v>-0.5433267774106216</v>
      </c>
      <c r="L7439" s="35">
        <f>IF(ISNUMBER(K7439),EXP(K7439),"")</f>
        <v/>
      </c>
      <c r="M7439" s="18" t="inlineStr">
        <is>
          <t>every value from 0.01 to 30 in steps of 0.01</t>
        </is>
      </c>
      <c r="N7439" s="18" t="inlineStr">
        <is>
          <t>contents|small|distance_to_river_km</t>
        </is>
      </c>
    </row>
    <row r="7440">
      <c r="B7440" s="18" t="inlineStr">
        <is>
          <t>contents|small|distance_to_river_km|26.57</t>
        </is>
      </c>
      <c r="C7440" s="18" t="inlineStr">
        <is>
          <t>contents</t>
        </is>
      </c>
      <c r="D7440" s="18" t="inlineStr">
        <is>
          <t>small</t>
        </is>
      </c>
      <c r="E7440" s="18" t="inlineStr">
        <is>
          <t>distance_to_river_km</t>
        </is>
      </c>
      <c r="F7440" s="18" t="inlineStr">
        <is>
          <t>spline value</t>
        </is>
      </c>
      <c r="G7440" s="18" t="n"/>
      <c r="H7440" s="33" t="n">
        <v>26.57</v>
      </c>
      <c r="I7440" s="33" t="n"/>
      <c r="J7440" s="33" t="n"/>
      <c r="K7440" s="34" t="n">
        <v>-0.5435126070835753</v>
      </c>
      <c r="L7440" s="35">
        <f>IF(ISNUMBER(K7440),EXP(K7440),"")</f>
        <v/>
      </c>
      <c r="M7440" s="18" t="inlineStr">
        <is>
          <t>every value from 0.01 to 30 in steps of 0.01</t>
        </is>
      </c>
      <c r="N7440" s="18" t="inlineStr">
        <is>
          <t>contents|small|distance_to_river_km</t>
        </is>
      </c>
    </row>
    <row r="7441">
      <c r="B7441" s="18" t="inlineStr">
        <is>
          <t>contents|small|distance_to_river_km|26.58</t>
        </is>
      </c>
      <c r="C7441" s="18" t="inlineStr">
        <is>
          <t>contents</t>
        </is>
      </c>
      <c r="D7441" s="18" t="inlineStr">
        <is>
          <t>small</t>
        </is>
      </c>
      <c r="E7441" s="18" t="inlineStr">
        <is>
          <t>distance_to_river_km</t>
        </is>
      </c>
      <c r="F7441" s="18" t="inlineStr">
        <is>
          <t>spline value</t>
        </is>
      </c>
      <c r="G7441" s="18" t="n"/>
      <c r="H7441" s="33" t="n">
        <v>26.58</v>
      </c>
      <c r="I7441" s="33" t="n"/>
      <c r="J7441" s="33" t="n"/>
      <c r="K7441" s="34" t="n">
        <v>-0.5436981830754561</v>
      </c>
      <c r="L7441" s="35">
        <f>IF(ISNUMBER(K7441),EXP(K7441),"")</f>
        <v/>
      </c>
      <c r="M7441" s="18" t="inlineStr">
        <is>
          <t>every value from 0.01 to 30 in steps of 0.01</t>
        </is>
      </c>
      <c r="N7441" s="18" t="inlineStr">
        <is>
          <t>contents|small|distance_to_river_km</t>
        </is>
      </c>
    </row>
    <row r="7442">
      <c r="B7442" s="18" t="inlineStr">
        <is>
          <t>contents|small|distance_to_river_km|26.59</t>
        </is>
      </c>
      <c r="C7442" s="18" t="inlineStr">
        <is>
          <t>contents</t>
        </is>
      </c>
      <c r="D7442" s="18" t="inlineStr">
        <is>
          <t>small</t>
        </is>
      </c>
      <c r="E7442" s="18" t="inlineStr">
        <is>
          <t>distance_to_river_km</t>
        </is>
      </c>
      <c r="F7442" s="18" t="inlineStr">
        <is>
          <t>spline value</t>
        </is>
      </c>
      <c r="G7442" s="18" t="n"/>
      <c r="H7442" s="33" t="n">
        <v>26.59</v>
      </c>
      <c r="I7442" s="33" t="n"/>
      <c r="J7442" s="33" t="n"/>
      <c r="K7442" s="34" t="n">
        <v>-0.5438835051114888</v>
      </c>
      <c r="L7442" s="35">
        <f>IF(ISNUMBER(K7442),EXP(K7442),"")</f>
        <v/>
      </c>
      <c r="M7442" s="18" t="inlineStr">
        <is>
          <t>every value from 0.01 to 30 in steps of 0.01</t>
        </is>
      </c>
      <c r="N7442" s="18" t="inlineStr">
        <is>
          <t>contents|small|distance_to_river_km</t>
        </is>
      </c>
    </row>
    <row r="7443">
      <c r="B7443" s="18" t="inlineStr">
        <is>
          <t>contents|small|distance_to_river_km|26.60</t>
        </is>
      </c>
      <c r="C7443" s="18" t="inlineStr">
        <is>
          <t>contents</t>
        </is>
      </c>
      <c r="D7443" s="18" t="inlineStr">
        <is>
          <t>small</t>
        </is>
      </c>
      <c r="E7443" s="18" t="inlineStr">
        <is>
          <t>distance_to_river_km</t>
        </is>
      </c>
      <c r="F7443" s="18" t="inlineStr">
        <is>
          <t>spline value</t>
        </is>
      </c>
      <c r="G7443" s="18" t="n"/>
      <c r="H7443" s="33" t="n">
        <v>26.6</v>
      </c>
      <c r="I7443" s="33" t="n"/>
      <c r="J7443" s="33" t="n"/>
      <c r="K7443" s="34" t="n">
        <v>-0.5440685729168978</v>
      </c>
      <c r="L7443" s="35">
        <f>IF(ISNUMBER(K7443),EXP(K7443),"")</f>
        <v/>
      </c>
      <c r="M7443" s="18" t="inlineStr">
        <is>
          <t>every value from 0.01 to 30 in steps of 0.01</t>
        </is>
      </c>
      <c r="N7443" s="18" t="inlineStr">
        <is>
          <t>contents|small|distance_to_river_km</t>
        </is>
      </c>
    </row>
    <row r="7444">
      <c r="B7444" s="18" t="inlineStr">
        <is>
          <t>contents|small|distance_to_river_km|26.61</t>
        </is>
      </c>
      <c r="C7444" s="18" t="inlineStr">
        <is>
          <t>contents</t>
        </is>
      </c>
      <c r="D7444" s="18" t="inlineStr">
        <is>
          <t>small</t>
        </is>
      </c>
      <c r="E7444" s="18" t="inlineStr">
        <is>
          <t>distance_to_river_km</t>
        </is>
      </c>
      <c r="F7444" s="18" t="inlineStr">
        <is>
          <t>spline value</t>
        </is>
      </c>
      <c r="G7444" s="18" t="n"/>
      <c r="H7444" s="33" t="n">
        <v>26.61</v>
      </c>
      <c r="I7444" s="33" t="n"/>
      <c r="J7444" s="33" t="n"/>
      <c r="K7444" s="34" t="n">
        <v>-0.544253386216908</v>
      </c>
      <c r="L7444" s="35">
        <f>IF(ISNUMBER(K7444),EXP(K7444),"")</f>
        <v/>
      </c>
      <c r="M7444" s="18" t="inlineStr">
        <is>
          <t>every value from 0.01 to 30 in steps of 0.01</t>
        </is>
      </c>
      <c r="N7444" s="18" t="inlineStr">
        <is>
          <t>contents|small|distance_to_river_km</t>
        </is>
      </c>
    </row>
    <row r="7445">
      <c r="B7445" s="18" t="inlineStr">
        <is>
          <t>contents|small|distance_to_river_km|26.62</t>
        </is>
      </c>
      <c r="C7445" s="18" t="inlineStr">
        <is>
          <t>contents</t>
        </is>
      </c>
      <c r="D7445" s="18" t="inlineStr">
        <is>
          <t>small</t>
        </is>
      </c>
      <c r="E7445" s="18" t="inlineStr">
        <is>
          <t>distance_to_river_km</t>
        </is>
      </c>
      <c r="F7445" s="18" t="inlineStr">
        <is>
          <t>spline value</t>
        </is>
      </c>
      <c r="G7445" s="18" t="n"/>
      <c r="H7445" s="33" t="n">
        <v>26.62</v>
      </c>
      <c r="I7445" s="33" t="n"/>
      <c r="J7445" s="33" t="n"/>
      <c r="K7445" s="34" t="n">
        <v>-0.5444379447367442</v>
      </c>
      <c r="L7445" s="35">
        <f>IF(ISNUMBER(K7445),EXP(K7445),"")</f>
        <v/>
      </c>
      <c r="M7445" s="18" t="inlineStr">
        <is>
          <t>every value from 0.01 to 30 in steps of 0.01</t>
        </is>
      </c>
      <c r="N7445" s="18" t="inlineStr">
        <is>
          <t>contents|small|distance_to_river_km</t>
        </is>
      </c>
    </row>
    <row r="7446">
      <c r="B7446" s="18" t="inlineStr">
        <is>
          <t>contents|small|distance_to_river_km|26.63</t>
        </is>
      </c>
      <c r="C7446" s="18" t="inlineStr">
        <is>
          <t>contents</t>
        </is>
      </c>
      <c r="D7446" s="18" t="inlineStr">
        <is>
          <t>small</t>
        </is>
      </c>
      <c r="E7446" s="18" t="inlineStr">
        <is>
          <t>distance_to_river_km</t>
        </is>
      </c>
      <c r="F7446" s="18" t="inlineStr">
        <is>
          <t>spline value</t>
        </is>
      </c>
      <c r="G7446" s="18" t="n"/>
      <c r="H7446" s="33" t="n">
        <v>26.63</v>
      </c>
      <c r="I7446" s="33" t="n"/>
      <c r="J7446" s="33" t="n"/>
      <c r="K7446" s="34" t="n">
        <v>-0.5446222482016313</v>
      </c>
      <c r="L7446" s="35">
        <f>IF(ISNUMBER(K7446),EXP(K7446),"")</f>
        <v/>
      </c>
      <c r="M7446" s="18" t="inlineStr">
        <is>
          <t>every value from 0.01 to 30 in steps of 0.01</t>
        </is>
      </c>
      <c r="N7446" s="18" t="inlineStr">
        <is>
          <t>contents|small|distance_to_river_km</t>
        </is>
      </c>
    </row>
    <row r="7447">
      <c r="B7447" s="18" t="inlineStr">
        <is>
          <t>contents|small|distance_to_river_km|26.64</t>
        </is>
      </c>
      <c r="C7447" s="18" t="inlineStr">
        <is>
          <t>contents</t>
        </is>
      </c>
      <c r="D7447" s="18" t="inlineStr">
        <is>
          <t>small</t>
        </is>
      </c>
      <c r="E7447" s="18" t="inlineStr">
        <is>
          <t>distance_to_river_km</t>
        </is>
      </c>
      <c r="F7447" s="18" t="inlineStr">
        <is>
          <t>spline value</t>
        </is>
      </c>
      <c r="G7447" s="18" t="n"/>
      <c r="H7447" s="33" t="n">
        <v>26.64</v>
      </c>
      <c r="I7447" s="33" t="n"/>
      <c r="J7447" s="33" t="n"/>
      <c r="K7447" s="34" t="n">
        <v>-0.5448062963367936</v>
      </c>
      <c r="L7447" s="35">
        <f>IF(ISNUMBER(K7447),EXP(K7447),"")</f>
        <v/>
      </c>
      <c r="M7447" s="18" t="inlineStr">
        <is>
          <t>every value from 0.01 to 30 in steps of 0.01</t>
        </is>
      </c>
      <c r="N7447" s="18" t="inlineStr">
        <is>
          <t>contents|small|distance_to_river_km</t>
        </is>
      </c>
    </row>
    <row r="7448">
      <c r="B7448" s="18" t="inlineStr">
        <is>
          <t>contents|small|distance_to_river_km|26.65</t>
        </is>
      </c>
      <c r="C7448" s="18" t="inlineStr">
        <is>
          <t>contents</t>
        </is>
      </c>
      <c r="D7448" s="18" t="inlineStr">
        <is>
          <t>small</t>
        </is>
      </c>
      <c r="E7448" s="18" t="inlineStr">
        <is>
          <t>distance_to_river_km</t>
        </is>
      </c>
      <c r="F7448" s="18" t="inlineStr">
        <is>
          <t>spline value</t>
        </is>
      </c>
      <c r="G7448" s="18" t="n"/>
      <c r="H7448" s="33" t="n">
        <v>26.65</v>
      </c>
      <c r="I7448" s="33" t="n"/>
      <c r="J7448" s="33" t="n"/>
      <c r="K7448" s="34" t="n">
        <v>-0.5449900888674559</v>
      </c>
      <c r="L7448" s="35">
        <f>IF(ISNUMBER(K7448),EXP(K7448),"")</f>
        <v/>
      </c>
      <c r="M7448" s="18" t="inlineStr">
        <is>
          <t>every value from 0.01 to 30 in steps of 0.01</t>
        </is>
      </c>
      <c r="N7448" s="18" t="inlineStr">
        <is>
          <t>contents|small|distance_to_river_km</t>
        </is>
      </c>
    </row>
    <row r="7449">
      <c r="B7449" s="18" t="inlineStr">
        <is>
          <t>contents|small|distance_to_river_km|26.66</t>
        </is>
      </c>
      <c r="C7449" s="18" t="inlineStr">
        <is>
          <t>contents</t>
        </is>
      </c>
      <c r="D7449" s="18" t="inlineStr">
        <is>
          <t>small</t>
        </is>
      </c>
      <c r="E7449" s="18" t="inlineStr">
        <is>
          <t>distance_to_river_km</t>
        </is>
      </c>
      <c r="F7449" s="18" t="inlineStr">
        <is>
          <t>spline value</t>
        </is>
      </c>
      <c r="G7449" s="18" t="n"/>
      <c r="H7449" s="33" t="n">
        <v>26.66</v>
      </c>
      <c r="I7449" s="33" t="n"/>
      <c r="J7449" s="33" t="n"/>
      <c r="K7449" s="34" t="n">
        <v>-0.5451736255188434</v>
      </c>
      <c r="L7449" s="35">
        <f>IF(ISNUMBER(K7449),EXP(K7449),"")</f>
        <v/>
      </c>
      <c r="M7449" s="18" t="inlineStr">
        <is>
          <t>every value from 0.01 to 30 in steps of 0.01</t>
        </is>
      </c>
      <c r="N7449" s="18" t="inlineStr">
        <is>
          <t>contents|small|distance_to_river_km</t>
        </is>
      </c>
    </row>
    <row r="7450">
      <c r="B7450" s="18" t="inlineStr">
        <is>
          <t>contents|small|distance_to_river_km|26.67</t>
        </is>
      </c>
      <c r="C7450" s="18" t="inlineStr">
        <is>
          <t>contents</t>
        </is>
      </c>
      <c r="D7450" s="18" t="inlineStr">
        <is>
          <t>small</t>
        </is>
      </c>
      <c r="E7450" s="18" t="inlineStr">
        <is>
          <t>distance_to_river_km</t>
        </is>
      </c>
      <c r="F7450" s="18" t="inlineStr">
        <is>
          <t>spline value</t>
        </is>
      </c>
      <c r="G7450" s="18" t="n"/>
      <c r="H7450" s="33" t="n">
        <v>26.67</v>
      </c>
      <c r="I7450" s="33" t="n"/>
      <c r="J7450" s="33" t="n"/>
      <c r="K7450" s="34" t="n">
        <v>-0.5453569060161804</v>
      </c>
      <c r="L7450" s="35">
        <f>IF(ISNUMBER(K7450),EXP(K7450),"")</f>
        <v/>
      </c>
      <c r="M7450" s="18" t="inlineStr">
        <is>
          <t>every value from 0.01 to 30 in steps of 0.01</t>
        </is>
      </c>
      <c r="N7450" s="18" t="inlineStr">
        <is>
          <t>contents|small|distance_to_river_km</t>
        </is>
      </c>
    </row>
    <row r="7451">
      <c r="B7451" s="18" t="inlineStr">
        <is>
          <t>contents|small|distance_to_river_km|26.68</t>
        </is>
      </c>
      <c r="C7451" s="18" t="inlineStr">
        <is>
          <t>contents</t>
        </is>
      </c>
      <c r="D7451" s="18" t="inlineStr">
        <is>
          <t>small</t>
        </is>
      </c>
      <c r="E7451" s="18" t="inlineStr">
        <is>
          <t>distance_to_river_km</t>
        </is>
      </c>
      <c r="F7451" s="18" t="inlineStr">
        <is>
          <t>spline value</t>
        </is>
      </c>
      <c r="G7451" s="18" t="n"/>
      <c r="H7451" s="33" t="n">
        <v>26.68</v>
      </c>
      <c r="I7451" s="33" t="n"/>
      <c r="J7451" s="33" t="n"/>
      <c r="K7451" s="34" t="n">
        <v>-0.5455399300846916</v>
      </c>
      <c r="L7451" s="35">
        <f>IF(ISNUMBER(K7451),EXP(K7451),"")</f>
        <v/>
      </c>
      <c r="M7451" s="18" t="inlineStr">
        <is>
          <t>every value from 0.01 to 30 in steps of 0.01</t>
        </is>
      </c>
      <c r="N7451" s="18" t="inlineStr">
        <is>
          <t>contents|small|distance_to_river_km</t>
        </is>
      </c>
    </row>
    <row r="7452">
      <c r="B7452" s="18" t="inlineStr">
        <is>
          <t>contents|small|distance_to_river_km|26.69</t>
        </is>
      </c>
      <c r="C7452" s="18" t="inlineStr">
        <is>
          <t>contents</t>
        </is>
      </c>
      <c r="D7452" s="18" t="inlineStr">
        <is>
          <t>small</t>
        </is>
      </c>
      <c r="E7452" s="18" t="inlineStr">
        <is>
          <t>distance_to_river_km</t>
        </is>
      </c>
      <c r="F7452" s="18" t="inlineStr">
        <is>
          <t>spline value</t>
        </is>
      </c>
      <c r="G7452" s="18" t="n"/>
      <c r="H7452" s="33" t="n">
        <v>26.69</v>
      </c>
      <c r="I7452" s="33" t="n"/>
      <c r="J7452" s="33" t="n"/>
      <c r="K7452" s="34" t="n">
        <v>-0.5457226974496021</v>
      </c>
      <c r="L7452" s="35">
        <f>IF(ISNUMBER(K7452),EXP(K7452),"")</f>
        <v/>
      </c>
      <c r="M7452" s="18" t="inlineStr">
        <is>
          <t>every value from 0.01 to 30 in steps of 0.01</t>
        </is>
      </c>
      <c r="N7452" s="18" t="inlineStr">
        <is>
          <t>contents|small|distance_to_river_km</t>
        </is>
      </c>
    </row>
    <row r="7453">
      <c r="B7453" s="18" t="inlineStr">
        <is>
          <t>contents|small|distance_to_river_km|26.70</t>
        </is>
      </c>
      <c r="C7453" s="18" t="inlineStr">
        <is>
          <t>contents</t>
        </is>
      </c>
      <c r="D7453" s="18" t="inlineStr">
        <is>
          <t>small</t>
        </is>
      </c>
      <c r="E7453" s="18" t="inlineStr">
        <is>
          <t>distance_to_river_km</t>
        </is>
      </c>
      <c r="F7453" s="18" t="inlineStr">
        <is>
          <t>spline value</t>
        </is>
      </c>
      <c r="G7453" s="18" t="n"/>
      <c r="H7453" s="33" t="n">
        <v>26.7</v>
      </c>
      <c r="I7453" s="33" t="n"/>
      <c r="J7453" s="33" t="n"/>
      <c r="K7453" s="34" t="n">
        <v>-0.5459052078361363</v>
      </c>
      <c r="L7453" s="35">
        <f>IF(ISNUMBER(K7453),EXP(K7453),"")</f>
        <v/>
      </c>
      <c r="M7453" s="18" t="inlineStr">
        <is>
          <t>every value from 0.01 to 30 in steps of 0.01</t>
        </is>
      </c>
      <c r="N7453" s="18" t="inlineStr">
        <is>
          <t>contents|small|distance_to_river_km</t>
        </is>
      </c>
    </row>
    <row r="7454">
      <c r="B7454" s="18" t="inlineStr">
        <is>
          <t>contents|small|distance_to_river_km|26.71</t>
        </is>
      </c>
      <c r="C7454" s="18" t="inlineStr">
        <is>
          <t>contents</t>
        </is>
      </c>
      <c r="D7454" s="18" t="inlineStr">
        <is>
          <t>small</t>
        </is>
      </c>
      <c r="E7454" s="18" t="inlineStr">
        <is>
          <t>distance_to_river_km</t>
        </is>
      </c>
      <c r="F7454" s="18" t="inlineStr">
        <is>
          <t>spline value</t>
        </is>
      </c>
      <c r="G7454" s="18" t="n"/>
      <c r="H7454" s="33" t="n">
        <v>26.71</v>
      </c>
      <c r="I7454" s="33" t="n"/>
      <c r="J7454" s="33" t="n"/>
      <c r="K7454" s="34" t="n">
        <v>-0.546087460969519</v>
      </c>
      <c r="L7454" s="35">
        <f>IF(ISNUMBER(K7454),EXP(K7454),"")</f>
        <v/>
      </c>
      <c r="M7454" s="18" t="inlineStr">
        <is>
          <t>every value from 0.01 to 30 in steps of 0.01</t>
        </is>
      </c>
      <c r="N7454" s="18" t="inlineStr">
        <is>
          <t>contents|small|distance_to_river_km</t>
        </is>
      </c>
    </row>
    <row r="7455">
      <c r="B7455" s="18" t="inlineStr">
        <is>
          <t>contents|small|distance_to_river_km|26.72</t>
        </is>
      </c>
      <c r="C7455" s="18" t="inlineStr">
        <is>
          <t>contents</t>
        </is>
      </c>
      <c r="D7455" s="18" t="inlineStr">
        <is>
          <t>small</t>
        </is>
      </c>
      <c r="E7455" s="18" t="inlineStr">
        <is>
          <t>distance_to_river_km</t>
        </is>
      </c>
      <c r="F7455" s="18" t="inlineStr">
        <is>
          <t>spline value</t>
        </is>
      </c>
      <c r="G7455" s="18" t="n"/>
      <c r="H7455" s="33" t="n">
        <v>26.72</v>
      </c>
      <c r="I7455" s="33" t="n"/>
      <c r="J7455" s="33" t="n"/>
      <c r="K7455" s="34" t="n">
        <v>-0.5462694565749751</v>
      </c>
      <c r="L7455" s="35">
        <f>IF(ISNUMBER(K7455),EXP(K7455),"")</f>
        <v/>
      </c>
      <c r="M7455" s="18" t="inlineStr">
        <is>
          <t>every value from 0.01 to 30 in steps of 0.01</t>
        </is>
      </c>
      <c r="N7455" s="18" t="inlineStr">
        <is>
          <t>contents|small|distance_to_river_km</t>
        </is>
      </c>
    </row>
    <row r="7456">
      <c r="B7456" s="18" t="inlineStr">
        <is>
          <t>contents|small|distance_to_river_km|26.73</t>
        </is>
      </c>
      <c r="C7456" s="18" t="inlineStr">
        <is>
          <t>contents</t>
        </is>
      </c>
      <c r="D7456" s="18" t="inlineStr">
        <is>
          <t>small</t>
        </is>
      </c>
      <c r="E7456" s="18" t="inlineStr">
        <is>
          <t>distance_to_river_km</t>
        </is>
      </c>
      <c r="F7456" s="18" t="inlineStr">
        <is>
          <t>spline value</t>
        </is>
      </c>
      <c r="G7456" s="18" t="n"/>
      <c r="H7456" s="33" t="n">
        <v>26.73</v>
      </c>
      <c r="I7456" s="33" t="n"/>
      <c r="J7456" s="33" t="n"/>
      <c r="K7456" s="34" t="n">
        <v>-0.5464511943777289</v>
      </c>
      <c r="L7456" s="35">
        <f>IF(ISNUMBER(K7456),EXP(K7456),"")</f>
        <v/>
      </c>
      <c r="M7456" s="18" t="inlineStr">
        <is>
          <t>every value from 0.01 to 30 in steps of 0.01</t>
        </is>
      </c>
      <c r="N7456" s="18" t="inlineStr">
        <is>
          <t>contents|small|distance_to_river_km</t>
        </is>
      </c>
    </row>
    <row r="7457">
      <c r="B7457" s="18" t="inlineStr">
        <is>
          <t>contents|small|distance_to_river_km|26.74</t>
        </is>
      </c>
      <c r="C7457" s="18" t="inlineStr">
        <is>
          <t>contents</t>
        </is>
      </c>
      <c r="D7457" s="18" t="inlineStr">
        <is>
          <t>small</t>
        </is>
      </c>
      <c r="E7457" s="18" t="inlineStr">
        <is>
          <t>distance_to_river_km</t>
        </is>
      </c>
      <c r="F7457" s="18" t="inlineStr">
        <is>
          <t>spline value</t>
        </is>
      </c>
      <c r="G7457" s="18" t="n"/>
      <c r="H7457" s="33" t="n">
        <v>26.74</v>
      </c>
      <c r="I7457" s="33" t="n"/>
      <c r="J7457" s="33" t="n"/>
      <c r="K7457" s="34" t="n">
        <v>-0.5466326741030058</v>
      </c>
      <c r="L7457" s="35">
        <f>IF(ISNUMBER(K7457),EXP(K7457),"")</f>
        <v/>
      </c>
      <c r="M7457" s="18" t="inlineStr">
        <is>
          <t>every value from 0.01 to 30 in steps of 0.01</t>
        </is>
      </c>
      <c r="N7457" s="18" t="inlineStr">
        <is>
          <t>contents|small|distance_to_river_km</t>
        </is>
      </c>
    </row>
    <row r="7458">
      <c r="B7458" s="18" t="inlineStr">
        <is>
          <t>contents|small|distance_to_river_km|26.75</t>
        </is>
      </c>
      <c r="C7458" s="18" t="inlineStr">
        <is>
          <t>contents</t>
        </is>
      </c>
      <c r="D7458" s="18" t="inlineStr">
        <is>
          <t>small</t>
        </is>
      </c>
      <c r="E7458" s="18" t="inlineStr">
        <is>
          <t>distance_to_river_km</t>
        </is>
      </c>
      <c r="F7458" s="18" t="inlineStr">
        <is>
          <t>spline value</t>
        </is>
      </c>
      <c r="G7458" s="18" t="n"/>
      <c r="H7458" s="33" t="n">
        <v>26.75</v>
      </c>
      <c r="I7458" s="33" t="n"/>
      <c r="J7458" s="33" t="n"/>
      <c r="K7458" s="34" t="n">
        <v>-0.5468138954760299</v>
      </c>
      <c r="L7458" s="35">
        <f>IF(ISNUMBER(K7458),EXP(K7458),"")</f>
        <v/>
      </c>
      <c r="M7458" s="18" t="inlineStr">
        <is>
          <t>every value from 0.01 to 30 in steps of 0.01</t>
        </is>
      </c>
      <c r="N7458" s="18" t="inlineStr">
        <is>
          <t>contents|small|distance_to_river_km</t>
        </is>
      </c>
    </row>
    <row r="7459">
      <c r="B7459" s="18" t="inlineStr">
        <is>
          <t>contents|small|distance_to_river_km|26.76</t>
        </is>
      </c>
      <c r="C7459" s="18" t="inlineStr">
        <is>
          <t>contents</t>
        </is>
      </c>
      <c r="D7459" s="18" t="inlineStr">
        <is>
          <t>small</t>
        </is>
      </c>
      <c r="E7459" s="18" t="inlineStr">
        <is>
          <t>distance_to_river_km</t>
        </is>
      </c>
      <c r="F7459" s="18" t="inlineStr">
        <is>
          <t>spline value</t>
        </is>
      </c>
      <c r="G7459" s="18" t="n"/>
      <c r="H7459" s="33" t="n">
        <v>26.76</v>
      </c>
      <c r="I7459" s="33" t="n"/>
      <c r="J7459" s="33" t="n"/>
      <c r="K7459" s="34" t="n">
        <v>-0.5469948582220264</v>
      </c>
      <c r="L7459" s="35">
        <f>IF(ISNUMBER(K7459),EXP(K7459),"")</f>
        <v/>
      </c>
      <c r="M7459" s="18" t="inlineStr">
        <is>
          <t>every value from 0.01 to 30 in steps of 0.01</t>
        </is>
      </c>
      <c r="N7459" s="18" t="inlineStr">
        <is>
          <t>contents|small|distance_to_river_km</t>
        </is>
      </c>
    </row>
    <row r="7460">
      <c r="B7460" s="18" t="inlineStr">
        <is>
          <t>contents|small|distance_to_river_km|26.77</t>
        </is>
      </c>
      <c r="C7460" s="18" t="inlineStr">
        <is>
          <t>contents</t>
        </is>
      </c>
      <c r="D7460" s="18" t="inlineStr">
        <is>
          <t>small</t>
        </is>
      </c>
      <c r="E7460" s="18" t="inlineStr">
        <is>
          <t>distance_to_river_km</t>
        </is>
      </c>
      <c r="F7460" s="18" t="inlineStr">
        <is>
          <t>spline value</t>
        </is>
      </c>
      <c r="G7460" s="18" t="n"/>
      <c r="H7460" s="33" t="n">
        <v>26.77</v>
      </c>
      <c r="I7460" s="33" t="n"/>
      <c r="J7460" s="33" t="n"/>
      <c r="K7460" s="34" t="n">
        <v>-0.5471755620662196</v>
      </c>
      <c r="L7460" s="35">
        <f>IF(ISNUMBER(K7460),EXP(K7460),"")</f>
        <v/>
      </c>
      <c r="M7460" s="18" t="inlineStr">
        <is>
          <t>every value from 0.01 to 30 in steps of 0.01</t>
        </is>
      </c>
      <c r="N7460" s="18" t="inlineStr">
        <is>
          <t>contents|small|distance_to_river_km</t>
        </is>
      </c>
    </row>
    <row r="7461">
      <c r="B7461" s="18" t="inlineStr">
        <is>
          <t>contents|small|distance_to_river_km|26.78</t>
        </is>
      </c>
      <c r="C7461" s="18" t="inlineStr">
        <is>
          <t>contents</t>
        </is>
      </c>
      <c r="D7461" s="18" t="inlineStr">
        <is>
          <t>small</t>
        </is>
      </c>
      <c r="E7461" s="18" t="inlineStr">
        <is>
          <t>distance_to_river_km</t>
        </is>
      </c>
      <c r="F7461" s="18" t="inlineStr">
        <is>
          <t>spline value</t>
        </is>
      </c>
      <c r="G7461" s="18" t="n"/>
      <c r="H7461" s="33" t="n">
        <v>26.78</v>
      </c>
      <c r="I7461" s="33" t="n"/>
      <c r="J7461" s="33" t="n"/>
      <c r="K7461" s="34" t="n">
        <v>-0.5473560067338348</v>
      </c>
      <c r="L7461" s="35">
        <f>IF(ISNUMBER(K7461),EXP(K7461),"")</f>
        <v/>
      </c>
      <c r="M7461" s="18" t="inlineStr">
        <is>
          <t>every value from 0.01 to 30 in steps of 0.01</t>
        </is>
      </c>
      <c r="N7461" s="18" t="inlineStr">
        <is>
          <t>contents|small|distance_to_river_km</t>
        </is>
      </c>
    </row>
    <row r="7462">
      <c r="B7462" s="18" t="inlineStr">
        <is>
          <t>contents|small|distance_to_river_km|26.79</t>
        </is>
      </c>
      <c r="C7462" s="18" t="inlineStr">
        <is>
          <t>contents</t>
        </is>
      </c>
      <c r="D7462" s="18" t="inlineStr">
        <is>
          <t>small</t>
        </is>
      </c>
      <c r="E7462" s="18" t="inlineStr">
        <is>
          <t>distance_to_river_km</t>
        </is>
      </c>
      <c r="F7462" s="18" t="inlineStr">
        <is>
          <t>spline value</t>
        </is>
      </c>
      <c r="G7462" s="18" t="n"/>
      <c r="H7462" s="33" t="n">
        <v>26.79</v>
      </c>
      <c r="I7462" s="33" t="n"/>
      <c r="J7462" s="33" t="n"/>
      <c r="K7462" s="34" t="n">
        <v>-0.5475361919500961</v>
      </c>
      <c r="L7462" s="35">
        <f>IF(ISNUMBER(K7462),EXP(K7462),"")</f>
        <v/>
      </c>
      <c r="M7462" s="18" t="inlineStr">
        <is>
          <t>every value from 0.01 to 30 in steps of 0.01</t>
        </is>
      </c>
      <c r="N7462" s="18" t="inlineStr">
        <is>
          <t>contents|small|distance_to_river_km</t>
        </is>
      </c>
    </row>
    <row r="7463">
      <c r="B7463" s="18" t="inlineStr">
        <is>
          <t>contents|small|distance_to_river_km|26.80</t>
        </is>
      </c>
      <c r="C7463" s="18" t="inlineStr">
        <is>
          <t>contents</t>
        </is>
      </c>
      <c r="D7463" s="18" t="inlineStr">
        <is>
          <t>small</t>
        </is>
      </c>
      <c r="E7463" s="18" t="inlineStr">
        <is>
          <t>distance_to_river_km</t>
        </is>
      </c>
      <c r="F7463" s="18" t="inlineStr">
        <is>
          <t>spline value</t>
        </is>
      </c>
      <c r="G7463" s="18" t="n"/>
      <c r="H7463" s="33" t="n">
        <v>26.8</v>
      </c>
      <c r="I7463" s="33" t="n"/>
      <c r="J7463" s="33" t="n"/>
      <c r="K7463" s="34" t="n">
        <v>-0.5477161174402286</v>
      </c>
      <c r="L7463" s="35">
        <f>IF(ISNUMBER(K7463),EXP(K7463),"")</f>
        <v/>
      </c>
      <c r="M7463" s="18" t="inlineStr">
        <is>
          <t>every value from 0.01 to 30 in steps of 0.01</t>
        </is>
      </c>
      <c r="N7463" s="18" t="inlineStr">
        <is>
          <t>contents|small|distance_to_river_km</t>
        </is>
      </c>
    </row>
    <row r="7464">
      <c r="B7464" s="18" t="inlineStr">
        <is>
          <t>contents|small|distance_to_river_km|26.81</t>
        </is>
      </c>
      <c r="C7464" s="18" t="inlineStr">
        <is>
          <t>contents</t>
        </is>
      </c>
      <c r="D7464" s="18" t="inlineStr">
        <is>
          <t>small</t>
        </is>
      </c>
      <c r="E7464" s="18" t="inlineStr">
        <is>
          <t>distance_to_river_km</t>
        </is>
      </c>
      <c r="F7464" s="18" t="inlineStr">
        <is>
          <t>spline value</t>
        </is>
      </c>
      <c r="G7464" s="18" t="n"/>
      <c r="H7464" s="33" t="n">
        <v>26.81</v>
      </c>
      <c r="I7464" s="33" t="n"/>
      <c r="J7464" s="33" t="n"/>
      <c r="K7464" s="34" t="n">
        <v>-0.547895782929457</v>
      </c>
      <c r="L7464" s="35">
        <f>IF(ISNUMBER(K7464),EXP(K7464),"")</f>
        <v/>
      </c>
      <c r="M7464" s="18" t="inlineStr">
        <is>
          <t>every value from 0.01 to 30 in steps of 0.01</t>
        </is>
      </c>
      <c r="N7464" s="18" t="inlineStr">
        <is>
          <t>contents|small|distance_to_river_km</t>
        </is>
      </c>
    </row>
    <row r="7465">
      <c r="B7465" s="18" t="inlineStr">
        <is>
          <t>contents|small|distance_to_river_km|26.82</t>
        </is>
      </c>
      <c r="C7465" s="18" t="inlineStr">
        <is>
          <t>contents</t>
        </is>
      </c>
      <c r="D7465" s="18" t="inlineStr">
        <is>
          <t>small</t>
        </is>
      </c>
      <c r="E7465" s="18" t="inlineStr">
        <is>
          <t>distance_to_river_km</t>
        </is>
      </c>
      <c r="F7465" s="18" t="inlineStr">
        <is>
          <t>spline value</t>
        </is>
      </c>
      <c r="G7465" s="18" t="n"/>
      <c r="H7465" s="33" t="n">
        <v>26.82</v>
      </c>
      <c r="I7465" s="33" t="n"/>
      <c r="J7465" s="33" t="n"/>
      <c r="K7465" s="34" t="n">
        <v>-0.5480751881430059</v>
      </c>
      <c r="L7465" s="35">
        <f>IF(ISNUMBER(K7465),EXP(K7465),"")</f>
        <v/>
      </c>
      <c r="M7465" s="18" t="inlineStr">
        <is>
          <t>every value from 0.01 to 30 in steps of 0.01</t>
        </is>
      </c>
      <c r="N7465" s="18" t="inlineStr">
        <is>
          <t>contents|small|distance_to_river_km</t>
        </is>
      </c>
    </row>
    <row r="7466">
      <c r="B7466" s="18" t="inlineStr">
        <is>
          <t>contents|small|distance_to_river_km|26.83</t>
        </is>
      </c>
      <c r="C7466" s="18" t="inlineStr">
        <is>
          <t>contents</t>
        </is>
      </c>
      <c r="D7466" s="18" t="inlineStr">
        <is>
          <t>small</t>
        </is>
      </c>
      <c r="E7466" s="18" t="inlineStr">
        <is>
          <t>distance_to_river_km</t>
        </is>
      </c>
      <c r="F7466" s="18" t="inlineStr">
        <is>
          <t>spline value</t>
        </is>
      </c>
      <c r="G7466" s="18" t="n"/>
      <c r="H7466" s="33" t="n">
        <v>26.83</v>
      </c>
      <c r="I7466" s="33" t="n"/>
      <c r="J7466" s="33" t="n"/>
      <c r="K7466" s="34" t="n">
        <v>-0.5482543328061001</v>
      </c>
      <c r="L7466" s="35">
        <f>IF(ISNUMBER(K7466),EXP(K7466),"")</f>
        <v/>
      </c>
      <c r="M7466" s="18" t="inlineStr">
        <is>
          <t>every value from 0.01 to 30 in steps of 0.01</t>
        </is>
      </c>
      <c r="N7466" s="18" t="inlineStr">
        <is>
          <t>contents|small|distance_to_river_km</t>
        </is>
      </c>
    </row>
    <row r="7467">
      <c r="B7467" s="18" t="inlineStr">
        <is>
          <t>contents|small|distance_to_river_km|26.84</t>
        </is>
      </c>
      <c r="C7467" s="18" t="inlineStr">
        <is>
          <t>contents</t>
        </is>
      </c>
      <c r="D7467" s="18" t="inlineStr">
        <is>
          <t>small</t>
        </is>
      </c>
      <c r="E7467" s="18" t="inlineStr">
        <is>
          <t>distance_to_river_km</t>
        </is>
      </c>
      <c r="F7467" s="18" t="inlineStr">
        <is>
          <t>spline value</t>
        </is>
      </c>
      <c r="G7467" s="18" t="n"/>
      <c r="H7467" s="33" t="n">
        <v>26.84</v>
      </c>
      <c r="I7467" s="33" t="n"/>
      <c r="J7467" s="33" t="n"/>
      <c r="K7467" s="34" t="n">
        <v>-0.5484332166439645</v>
      </c>
      <c r="L7467" s="35">
        <f>IF(ISNUMBER(K7467),EXP(K7467),"")</f>
        <v/>
      </c>
      <c r="M7467" s="18" t="inlineStr">
        <is>
          <t>every value from 0.01 to 30 in steps of 0.01</t>
        </is>
      </c>
      <c r="N7467" s="18" t="inlineStr">
        <is>
          <t>contents|small|distance_to_river_km</t>
        </is>
      </c>
    </row>
    <row r="7468">
      <c r="B7468" s="18" t="inlineStr">
        <is>
          <t>contents|small|distance_to_river_km|26.85</t>
        </is>
      </c>
      <c r="C7468" s="18" t="inlineStr">
        <is>
          <t>contents</t>
        </is>
      </c>
      <c r="D7468" s="18" t="inlineStr">
        <is>
          <t>small</t>
        </is>
      </c>
      <c r="E7468" s="18" t="inlineStr">
        <is>
          <t>distance_to_river_km</t>
        </is>
      </c>
      <c r="F7468" s="18" t="inlineStr">
        <is>
          <t>spline value</t>
        </is>
      </c>
      <c r="G7468" s="18" t="n"/>
      <c r="H7468" s="33" t="n">
        <v>26.85</v>
      </c>
      <c r="I7468" s="33" t="n"/>
      <c r="J7468" s="33" t="n"/>
      <c r="K7468" s="34" t="n">
        <v>-0.5486118393818237</v>
      </c>
      <c r="L7468" s="35">
        <f>IF(ISNUMBER(K7468),EXP(K7468),"")</f>
        <v/>
      </c>
      <c r="M7468" s="18" t="inlineStr">
        <is>
          <t>every value from 0.01 to 30 in steps of 0.01</t>
        </is>
      </c>
      <c r="N7468" s="18" t="inlineStr">
        <is>
          <t>contents|small|distance_to_river_km</t>
        </is>
      </c>
    </row>
    <row r="7469">
      <c r="B7469" s="18" t="inlineStr">
        <is>
          <t>contents|small|distance_to_river_km|26.86</t>
        </is>
      </c>
      <c r="C7469" s="18" t="inlineStr">
        <is>
          <t>contents</t>
        </is>
      </c>
      <c r="D7469" s="18" t="inlineStr">
        <is>
          <t>small</t>
        </is>
      </c>
      <c r="E7469" s="18" t="inlineStr">
        <is>
          <t>distance_to_river_km</t>
        </is>
      </c>
      <c r="F7469" s="18" t="inlineStr">
        <is>
          <t>spline value</t>
        </is>
      </c>
      <c r="G7469" s="18" t="n"/>
      <c r="H7469" s="33" t="n">
        <v>26.86</v>
      </c>
      <c r="I7469" s="33" t="n"/>
      <c r="J7469" s="33" t="n"/>
      <c r="K7469" s="34" t="n">
        <v>-0.5487902007449023</v>
      </c>
      <c r="L7469" s="35">
        <f>IF(ISNUMBER(K7469),EXP(K7469),"")</f>
        <v/>
      </c>
      <c r="M7469" s="18" t="inlineStr">
        <is>
          <t>every value from 0.01 to 30 in steps of 0.01</t>
        </is>
      </c>
      <c r="N7469" s="18" t="inlineStr">
        <is>
          <t>contents|small|distance_to_river_km</t>
        </is>
      </c>
    </row>
    <row r="7470">
      <c r="B7470" s="18" t="inlineStr">
        <is>
          <t>contents|small|distance_to_river_km|26.87</t>
        </is>
      </c>
      <c r="C7470" s="18" t="inlineStr">
        <is>
          <t>contents</t>
        </is>
      </c>
      <c r="D7470" s="18" t="inlineStr">
        <is>
          <t>small</t>
        </is>
      </c>
      <c r="E7470" s="18" t="inlineStr">
        <is>
          <t>distance_to_river_km</t>
        </is>
      </c>
      <c r="F7470" s="18" t="inlineStr">
        <is>
          <t>spline value</t>
        </is>
      </c>
      <c r="G7470" s="18" t="n"/>
      <c r="H7470" s="33" t="n">
        <v>26.87</v>
      </c>
      <c r="I7470" s="33" t="n"/>
      <c r="J7470" s="33" t="n"/>
      <c r="K7470" s="34" t="n">
        <v>-0.5489683004584252</v>
      </c>
      <c r="L7470" s="35">
        <f>IF(ISNUMBER(K7470),EXP(K7470),"")</f>
        <v/>
      </c>
      <c r="M7470" s="18" t="inlineStr">
        <is>
          <t>every value from 0.01 to 30 in steps of 0.01</t>
        </is>
      </c>
      <c r="N7470" s="18" t="inlineStr">
        <is>
          <t>contents|small|distance_to_river_km</t>
        </is>
      </c>
    </row>
    <row r="7471">
      <c r="B7471" s="18" t="inlineStr">
        <is>
          <t>contents|small|distance_to_river_km|26.88</t>
        </is>
      </c>
      <c r="C7471" s="18" t="inlineStr">
        <is>
          <t>contents</t>
        </is>
      </c>
      <c r="D7471" s="18" t="inlineStr">
        <is>
          <t>small</t>
        </is>
      </c>
      <c r="E7471" s="18" t="inlineStr">
        <is>
          <t>distance_to_river_km</t>
        </is>
      </c>
      <c r="F7471" s="18" t="inlineStr">
        <is>
          <t>spline value</t>
        </is>
      </c>
      <c r="G7471" s="18" t="n"/>
      <c r="H7471" s="33" t="n">
        <v>26.88</v>
      </c>
      <c r="I7471" s="33" t="n"/>
      <c r="J7471" s="33" t="n"/>
      <c r="K7471" s="34" t="n">
        <v>-0.549146138247617</v>
      </c>
      <c r="L7471" s="35">
        <f>IF(ISNUMBER(K7471),EXP(K7471),"")</f>
        <v/>
      </c>
      <c r="M7471" s="18" t="inlineStr">
        <is>
          <t>every value from 0.01 to 30 in steps of 0.01</t>
        </is>
      </c>
      <c r="N7471" s="18" t="inlineStr">
        <is>
          <t>contents|small|distance_to_river_km</t>
        </is>
      </c>
    </row>
    <row r="7472">
      <c r="B7472" s="18" t="inlineStr">
        <is>
          <t>contents|small|distance_to_river_km|26.89</t>
        </is>
      </c>
      <c r="C7472" s="18" t="inlineStr">
        <is>
          <t>contents</t>
        </is>
      </c>
      <c r="D7472" s="18" t="inlineStr">
        <is>
          <t>small</t>
        </is>
      </c>
      <c r="E7472" s="18" t="inlineStr">
        <is>
          <t>distance_to_river_km</t>
        </is>
      </c>
      <c r="F7472" s="18" t="inlineStr">
        <is>
          <t>spline value</t>
        </is>
      </c>
      <c r="G7472" s="18" t="n"/>
      <c r="H7472" s="33" t="n">
        <v>26.89</v>
      </c>
      <c r="I7472" s="33" t="n"/>
      <c r="J7472" s="33" t="n"/>
      <c r="K7472" s="34" t="n">
        <v>-0.5493237138377026</v>
      </c>
      <c r="L7472" s="35">
        <f>IF(ISNUMBER(K7472),EXP(K7472),"")</f>
        <v/>
      </c>
      <c r="M7472" s="18" t="inlineStr">
        <is>
          <t>every value from 0.01 to 30 in steps of 0.01</t>
        </is>
      </c>
      <c r="N7472" s="18" t="inlineStr">
        <is>
          <t>contents|small|distance_to_river_km</t>
        </is>
      </c>
    </row>
    <row r="7473">
      <c r="B7473" s="18" t="inlineStr">
        <is>
          <t>contents|small|distance_to_river_km|26.90</t>
        </is>
      </c>
      <c r="C7473" s="18" t="inlineStr">
        <is>
          <t>contents</t>
        </is>
      </c>
      <c r="D7473" s="18" t="inlineStr">
        <is>
          <t>small</t>
        </is>
      </c>
      <c r="E7473" s="18" t="inlineStr">
        <is>
          <t>distance_to_river_km</t>
        </is>
      </c>
      <c r="F7473" s="18" t="inlineStr">
        <is>
          <t>spline value</t>
        </is>
      </c>
      <c r="G7473" s="18" t="n"/>
      <c r="H7473" s="33" t="n">
        <v>26.9</v>
      </c>
      <c r="I7473" s="33" t="n"/>
      <c r="J7473" s="33" t="n"/>
      <c r="K7473" s="34" t="n">
        <v>-0.5495010269539067</v>
      </c>
      <c r="L7473" s="35">
        <f>IF(ISNUMBER(K7473),EXP(K7473),"")</f>
        <v/>
      </c>
      <c r="M7473" s="18" t="inlineStr">
        <is>
          <t>every value from 0.01 to 30 in steps of 0.01</t>
        </is>
      </c>
      <c r="N7473" s="18" t="inlineStr">
        <is>
          <t>contents|small|distance_to_river_km</t>
        </is>
      </c>
    </row>
    <row r="7474">
      <c r="B7474" s="18" t="inlineStr">
        <is>
          <t>contents|small|distance_to_river_km|26.91</t>
        </is>
      </c>
      <c r="C7474" s="18" t="inlineStr">
        <is>
          <t>contents</t>
        </is>
      </c>
      <c r="D7474" s="18" t="inlineStr">
        <is>
          <t>small</t>
        </is>
      </c>
      <c r="E7474" s="18" t="inlineStr">
        <is>
          <t>distance_to_river_km</t>
        </is>
      </c>
      <c r="F7474" s="18" t="inlineStr">
        <is>
          <t>spline value</t>
        </is>
      </c>
      <c r="G7474" s="18" t="n"/>
      <c r="H7474" s="33" t="n">
        <v>26.91</v>
      </c>
      <c r="I7474" s="33" t="n"/>
      <c r="J7474" s="33" t="n"/>
      <c r="K7474" s="34" t="n">
        <v>-0.5496780773214538</v>
      </c>
      <c r="L7474" s="35">
        <f>IF(ISNUMBER(K7474),EXP(K7474),"")</f>
        <v/>
      </c>
      <c r="M7474" s="18" t="inlineStr">
        <is>
          <t>every value from 0.01 to 30 in steps of 0.01</t>
        </is>
      </c>
      <c r="N7474" s="18" t="inlineStr">
        <is>
          <t>contents|small|distance_to_river_km</t>
        </is>
      </c>
    </row>
    <row r="7475">
      <c r="B7475" s="18" t="inlineStr">
        <is>
          <t>contents|small|distance_to_river_km|26.92</t>
        </is>
      </c>
      <c r="C7475" s="18" t="inlineStr">
        <is>
          <t>contents</t>
        </is>
      </c>
      <c r="D7475" s="18" t="inlineStr">
        <is>
          <t>small</t>
        </is>
      </c>
      <c r="E7475" s="18" t="inlineStr">
        <is>
          <t>distance_to_river_km</t>
        </is>
      </c>
      <c r="F7475" s="18" t="inlineStr">
        <is>
          <t>spline value</t>
        </is>
      </c>
      <c r="G7475" s="18" t="n"/>
      <c r="H7475" s="33" t="n">
        <v>26.92</v>
      </c>
      <c r="I7475" s="33" t="n"/>
      <c r="J7475" s="33" t="n"/>
      <c r="K7475" s="34" t="n">
        <v>-0.549854864665569</v>
      </c>
      <c r="L7475" s="35">
        <f>IF(ISNUMBER(K7475),EXP(K7475),"")</f>
        <v/>
      </c>
      <c r="M7475" s="18" t="inlineStr">
        <is>
          <t>every value from 0.01 to 30 in steps of 0.01</t>
        </is>
      </c>
      <c r="N7475" s="18" t="inlineStr">
        <is>
          <t>contents|small|distance_to_river_km</t>
        </is>
      </c>
    </row>
    <row r="7476">
      <c r="B7476" s="18" t="inlineStr">
        <is>
          <t>contents|small|distance_to_river_km|26.93</t>
        </is>
      </c>
      <c r="C7476" s="18" t="inlineStr">
        <is>
          <t>contents</t>
        </is>
      </c>
      <c r="D7476" s="18" t="inlineStr">
        <is>
          <t>small</t>
        </is>
      </c>
      <c r="E7476" s="18" t="inlineStr">
        <is>
          <t>distance_to_river_km</t>
        </is>
      </c>
      <c r="F7476" s="18" t="inlineStr">
        <is>
          <t>spline value</t>
        </is>
      </c>
      <c r="G7476" s="18" t="n"/>
      <c r="H7476" s="33" t="n">
        <v>26.93</v>
      </c>
      <c r="I7476" s="33" t="n"/>
      <c r="J7476" s="33" t="n"/>
      <c r="K7476" s="34" t="n">
        <v>-0.5500313887114765</v>
      </c>
      <c r="L7476" s="35">
        <f>IF(ISNUMBER(K7476),EXP(K7476),"")</f>
        <v/>
      </c>
      <c r="M7476" s="18" t="inlineStr">
        <is>
          <t>every value from 0.01 to 30 in steps of 0.01</t>
        </is>
      </c>
      <c r="N7476" s="18" t="inlineStr">
        <is>
          <t>contents|small|distance_to_river_km</t>
        </is>
      </c>
    </row>
    <row r="7477">
      <c r="B7477" s="18" t="inlineStr">
        <is>
          <t>contents|small|distance_to_river_km|26.94</t>
        </is>
      </c>
      <c r="C7477" s="18" t="inlineStr">
        <is>
          <t>contents</t>
        </is>
      </c>
      <c r="D7477" s="18" t="inlineStr">
        <is>
          <t>small</t>
        </is>
      </c>
      <c r="E7477" s="18" t="inlineStr">
        <is>
          <t>distance_to_river_km</t>
        </is>
      </c>
      <c r="F7477" s="18" t="inlineStr">
        <is>
          <t>spline value</t>
        </is>
      </c>
      <c r="G7477" s="18" t="n"/>
      <c r="H7477" s="33" t="n">
        <v>26.94</v>
      </c>
      <c r="I7477" s="33" t="n"/>
      <c r="J7477" s="33" t="n"/>
      <c r="K7477" s="34" t="n">
        <v>-0.5502076491844017</v>
      </c>
      <c r="L7477" s="35">
        <f>IF(ISNUMBER(K7477),EXP(K7477),"")</f>
        <v/>
      </c>
      <c r="M7477" s="18" t="inlineStr">
        <is>
          <t>every value from 0.01 to 30 in steps of 0.01</t>
        </is>
      </c>
      <c r="N7477" s="18" t="inlineStr">
        <is>
          <t>contents|small|distance_to_river_km</t>
        </is>
      </c>
    </row>
    <row r="7478">
      <c r="B7478" s="18" t="inlineStr">
        <is>
          <t>contents|small|distance_to_river_km|26.95</t>
        </is>
      </c>
      <c r="C7478" s="18" t="inlineStr">
        <is>
          <t>contents</t>
        </is>
      </c>
      <c r="D7478" s="18" t="inlineStr">
        <is>
          <t>small</t>
        </is>
      </c>
      <c r="E7478" s="18" t="inlineStr">
        <is>
          <t>distance_to_river_km</t>
        </is>
      </c>
      <c r="F7478" s="18" t="inlineStr">
        <is>
          <t>spline value</t>
        </is>
      </c>
      <c r="G7478" s="18" t="n"/>
      <c r="H7478" s="33" t="n">
        <v>26.95</v>
      </c>
      <c r="I7478" s="33" t="n"/>
      <c r="J7478" s="33" t="n"/>
      <c r="K7478" s="34" t="n">
        <v>-0.5503836458095689</v>
      </c>
      <c r="L7478" s="35">
        <f>IF(ISNUMBER(K7478),EXP(K7478),"")</f>
        <v/>
      </c>
      <c r="M7478" s="18" t="inlineStr">
        <is>
          <t>every value from 0.01 to 30 in steps of 0.01</t>
        </is>
      </c>
      <c r="N7478" s="18" t="inlineStr">
        <is>
          <t>contents|small|distance_to_river_km</t>
        </is>
      </c>
    </row>
    <row r="7479">
      <c r="B7479" s="18" t="inlineStr">
        <is>
          <t>contents|small|distance_to_river_km|26.96</t>
        </is>
      </c>
      <c r="C7479" s="18" t="inlineStr">
        <is>
          <t>contents</t>
        </is>
      </c>
      <c r="D7479" s="18" t="inlineStr">
        <is>
          <t>small</t>
        </is>
      </c>
      <c r="E7479" s="18" t="inlineStr">
        <is>
          <t>distance_to_river_km</t>
        </is>
      </c>
      <c r="F7479" s="18" t="inlineStr">
        <is>
          <t>spline value</t>
        </is>
      </c>
      <c r="G7479" s="18" t="n"/>
      <c r="H7479" s="33" t="n">
        <v>26.96</v>
      </c>
      <c r="I7479" s="33" t="n"/>
      <c r="J7479" s="33" t="n"/>
      <c r="K7479" s="34" t="n">
        <v>-0.5505593783122028</v>
      </c>
      <c r="L7479" s="35">
        <f>IF(ISNUMBER(K7479),EXP(K7479),"")</f>
        <v/>
      </c>
      <c r="M7479" s="18" t="inlineStr">
        <is>
          <t>every value from 0.01 to 30 in steps of 0.01</t>
        </is>
      </c>
      <c r="N7479" s="18" t="inlineStr">
        <is>
          <t>contents|small|distance_to_river_km</t>
        </is>
      </c>
    </row>
    <row r="7480">
      <c r="B7480" s="18" t="inlineStr">
        <is>
          <t>contents|small|distance_to_river_km|26.97</t>
        </is>
      </c>
      <c r="C7480" s="18" t="inlineStr">
        <is>
          <t>contents</t>
        </is>
      </c>
      <c r="D7480" s="18" t="inlineStr">
        <is>
          <t>small</t>
        </is>
      </c>
      <c r="E7480" s="18" t="inlineStr">
        <is>
          <t>distance_to_river_km</t>
        </is>
      </c>
      <c r="F7480" s="18" t="inlineStr">
        <is>
          <t>spline value</t>
        </is>
      </c>
      <c r="G7480" s="18" t="n"/>
      <c r="H7480" s="33" t="n">
        <v>26.97</v>
      </c>
      <c r="I7480" s="33" t="n"/>
      <c r="J7480" s="33" t="n"/>
      <c r="K7480" s="34" t="n">
        <v>-0.5507348464175286</v>
      </c>
      <c r="L7480" s="35">
        <f>IF(ISNUMBER(K7480),EXP(K7480),"")</f>
        <v/>
      </c>
      <c r="M7480" s="18" t="inlineStr">
        <is>
          <t>every value from 0.01 to 30 in steps of 0.01</t>
        </is>
      </c>
      <c r="N7480" s="18" t="inlineStr">
        <is>
          <t>contents|small|distance_to_river_km</t>
        </is>
      </c>
    </row>
    <row r="7481">
      <c r="B7481" s="18" t="inlineStr">
        <is>
          <t>contents|small|distance_to_river_km|26.98</t>
        </is>
      </c>
      <c r="C7481" s="18" t="inlineStr">
        <is>
          <t>contents</t>
        </is>
      </c>
      <c r="D7481" s="18" t="inlineStr">
        <is>
          <t>small</t>
        </is>
      </c>
      <c r="E7481" s="18" t="inlineStr">
        <is>
          <t>distance_to_river_km</t>
        </is>
      </c>
      <c r="F7481" s="18" t="inlineStr">
        <is>
          <t>spline value</t>
        </is>
      </c>
      <c r="G7481" s="18" t="n"/>
      <c r="H7481" s="33" t="n">
        <v>26.98</v>
      </c>
      <c r="I7481" s="33" t="n"/>
      <c r="J7481" s="33" t="n"/>
      <c r="K7481" s="34" t="n">
        <v>-0.5509100498507704</v>
      </c>
      <c r="L7481" s="35">
        <f>IF(ISNUMBER(K7481),EXP(K7481),"")</f>
        <v/>
      </c>
      <c r="M7481" s="18" t="inlineStr">
        <is>
          <t>every value from 0.01 to 30 in steps of 0.01</t>
        </is>
      </c>
      <c r="N7481" s="18" t="inlineStr">
        <is>
          <t>contents|small|distance_to_river_km</t>
        </is>
      </c>
    </row>
    <row r="7482">
      <c r="B7482" s="18" t="inlineStr">
        <is>
          <t>contents|small|distance_to_river_km|26.99</t>
        </is>
      </c>
      <c r="C7482" s="18" t="inlineStr">
        <is>
          <t>contents</t>
        </is>
      </c>
      <c r="D7482" s="18" t="inlineStr">
        <is>
          <t>small</t>
        </is>
      </c>
      <c r="E7482" s="18" t="inlineStr">
        <is>
          <t>distance_to_river_km</t>
        </is>
      </c>
      <c r="F7482" s="18" t="inlineStr">
        <is>
          <t>spline value</t>
        </is>
      </c>
      <c r="G7482" s="18" t="n"/>
      <c r="H7482" s="33" t="n">
        <v>26.99</v>
      </c>
      <c r="I7482" s="33" t="n"/>
      <c r="J7482" s="33" t="n"/>
      <c r="K7482" s="34" t="n">
        <v>-0.5510849883371532</v>
      </c>
      <c r="L7482" s="35">
        <f>IF(ISNUMBER(K7482),EXP(K7482),"")</f>
        <v/>
      </c>
      <c r="M7482" s="18" t="inlineStr">
        <is>
          <t>every value from 0.01 to 30 in steps of 0.01</t>
        </is>
      </c>
      <c r="N7482" s="18" t="inlineStr">
        <is>
          <t>contents|small|distance_to_river_km</t>
        </is>
      </c>
    </row>
    <row r="7483">
      <c r="B7483" s="18" t="inlineStr">
        <is>
          <t>contents|small|distance_to_river_km|27.00</t>
        </is>
      </c>
      <c r="C7483" s="18" t="inlineStr">
        <is>
          <t>contents</t>
        </is>
      </c>
      <c r="D7483" s="18" t="inlineStr">
        <is>
          <t>small</t>
        </is>
      </c>
      <c r="E7483" s="18" t="inlineStr">
        <is>
          <t>distance_to_river_km</t>
        </is>
      </c>
      <c r="F7483" s="18" t="inlineStr">
        <is>
          <t>spline value</t>
        </is>
      </c>
      <c r="G7483" s="18" t="n"/>
      <c r="H7483" s="33" t="n">
        <v>27</v>
      </c>
      <c r="I7483" s="33" t="n"/>
      <c r="J7483" s="33" t="n"/>
      <c r="K7483" s="34" t="n">
        <v>-0.5512596616019019</v>
      </c>
      <c r="L7483" s="35">
        <f>IF(ISNUMBER(K7483),EXP(K7483),"")</f>
        <v/>
      </c>
      <c r="M7483" s="18" t="inlineStr">
        <is>
          <t>every value from 0.01 to 30 in steps of 0.01</t>
        </is>
      </c>
      <c r="N7483" s="18" t="inlineStr">
        <is>
          <t>contents|small|distance_to_river_km</t>
        </is>
      </c>
    </row>
    <row r="7484">
      <c r="B7484" s="18" t="inlineStr">
        <is>
          <t>contents|small|distance_to_river_km|27.01</t>
        </is>
      </c>
      <c r="C7484" s="18" t="inlineStr">
        <is>
          <t>contents</t>
        </is>
      </c>
      <c r="D7484" s="18" t="inlineStr">
        <is>
          <t>small</t>
        </is>
      </c>
      <c r="E7484" s="18" t="inlineStr">
        <is>
          <t>distance_to_river_km</t>
        </is>
      </c>
      <c r="F7484" s="18" t="inlineStr">
        <is>
          <t>spline value</t>
        </is>
      </c>
      <c r="G7484" s="18" t="n"/>
      <c r="H7484" s="33" t="n">
        <v>27.01</v>
      </c>
      <c r="I7484" s="33" t="n"/>
      <c r="J7484" s="33" t="n"/>
      <c r="K7484" s="34" t="n">
        <v>-0.5514340693702412</v>
      </c>
      <c r="L7484" s="35">
        <f>IF(ISNUMBER(K7484),EXP(K7484),"")</f>
        <v/>
      </c>
      <c r="M7484" s="18" t="inlineStr">
        <is>
          <t>every value from 0.01 to 30 in steps of 0.01</t>
        </is>
      </c>
      <c r="N7484" s="18" t="inlineStr">
        <is>
          <t>contents|small|distance_to_river_km</t>
        </is>
      </c>
    </row>
    <row r="7485">
      <c r="B7485" s="18" t="inlineStr">
        <is>
          <t>contents|small|distance_to_river_km|27.02</t>
        </is>
      </c>
      <c r="C7485" s="18" t="inlineStr">
        <is>
          <t>contents</t>
        </is>
      </c>
      <c r="D7485" s="18" t="inlineStr">
        <is>
          <t>small</t>
        </is>
      </c>
      <c r="E7485" s="18" t="inlineStr">
        <is>
          <t>distance_to_river_km</t>
        </is>
      </c>
      <c r="F7485" s="18" t="inlineStr">
        <is>
          <t>spline value</t>
        </is>
      </c>
      <c r="G7485" s="18" t="n"/>
      <c r="H7485" s="33" t="n">
        <v>27.02</v>
      </c>
      <c r="I7485" s="33" t="n"/>
      <c r="J7485" s="33" t="n"/>
      <c r="K7485" s="34" t="n">
        <v>-0.5516082113673955</v>
      </c>
      <c r="L7485" s="35">
        <f>IF(ISNUMBER(K7485),EXP(K7485),"")</f>
        <v/>
      </c>
      <c r="M7485" s="18" t="inlineStr">
        <is>
          <t>every value from 0.01 to 30 in steps of 0.01</t>
        </is>
      </c>
      <c r="N7485" s="18" t="inlineStr">
        <is>
          <t>contents|small|distance_to_river_km</t>
        </is>
      </c>
    </row>
    <row r="7486">
      <c r="B7486" s="18" t="inlineStr">
        <is>
          <t>contents|small|distance_to_river_km|27.03</t>
        </is>
      </c>
      <c r="C7486" s="18" t="inlineStr">
        <is>
          <t>contents</t>
        </is>
      </c>
      <c r="D7486" s="18" t="inlineStr">
        <is>
          <t>small</t>
        </is>
      </c>
      <c r="E7486" s="18" t="inlineStr">
        <is>
          <t>distance_to_river_km</t>
        </is>
      </c>
      <c r="F7486" s="18" t="inlineStr">
        <is>
          <t>spline value</t>
        </is>
      </c>
      <c r="G7486" s="18" t="n"/>
      <c r="H7486" s="33" t="n">
        <v>27.03</v>
      </c>
      <c r="I7486" s="33" t="n"/>
      <c r="J7486" s="33" t="n"/>
      <c r="K7486" s="34" t="n">
        <v>-0.5517820873185899</v>
      </c>
      <c r="L7486" s="35">
        <f>IF(ISNUMBER(K7486),EXP(K7486),"")</f>
        <v/>
      </c>
      <c r="M7486" s="18" t="inlineStr">
        <is>
          <t>every value from 0.01 to 30 in steps of 0.01</t>
        </is>
      </c>
      <c r="N7486" s="18" t="inlineStr">
        <is>
          <t>contents|small|distance_to_river_km</t>
        </is>
      </c>
    </row>
    <row r="7487">
      <c r="B7487" s="18" t="inlineStr">
        <is>
          <t>contents|small|distance_to_river_km|27.04</t>
        </is>
      </c>
      <c r="C7487" s="18" t="inlineStr">
        <is>
          <t>contents</t>
        </is>
      </c>
      <c r="D7487" s="18" t="inlineStr">
        <is>
          <t>small</t>
        </is>
      </c>
      <c r="E7487" s="18" t="inlineStr">
        <is>
          <t>distance_to_river_km</t>
        </is>
      </c>
      <c r="F7487" s="18" t="inlineStr">
        <is>
          <t>spline value</t>
        </is>
      </c>
      <c r="G7487" s="18" t="n"/>
      <c r="H7487" s="33" t="n">
        <v>27.04</v>
      </c>
      <c r="I7487" s="33" t="n"/>
      <c r="J7487" s="33" t="n"/>
      <c r="K7487" s="34" t="n">
        <v>-0.5519556969490489</v>
      </c>
      <c r="L7487" s="35">
        <f>IF(ISNUMBER(K7487),EXP(K7487),"")</f>
        <v/>
      </c>
      <c r="M7487" s="18" t="inlineStr">
        <is>
          <t>every value from 0.01 to 30 in steps of 0.01</t>
        </is>
      </c>
      <c r="N7487" s="18" t="inlineStr">
        <is>
          <t>contents|small|distance_to_river_km</t>
        </is>
      </c>
    </row>
    <row r="7488">
      <c r="B7488" s="18" t="inlineStr">
        <is>
          <t>contents|small|distance_to_river_km|27.05</t>
        </is>
      </c>
      <c r="C7488" s="18" t="inlineStr">
        <is>
          <t>contents</t>
        </is>
      </c>
      <c r="D7488" s="18" t="inlineStr">
        <is>
          <t>small</t>
        </is>
      </c>
      <c r="E7488" s="18" t="inlineStr">
        <is>
          <t>distance_to_river_km</t>
        </is>
      </c>
      <c r="F7488" s="18" t="inlineStr">
        <is>
          <t>spline value</t>
        </is>
      </c>
      <c r="G7488" s="18" t="n"/>
      <c r="H7488" s="33" t="n">
        <v>27.05</v>
      </c>
      <c r="I7488" s="33" t="n"/>
      <c r="J7488" s="33" t="n"/>
      <c r="K7488" s="34" t="n">
        <v>-0.5521290399839974</v>
      </c>
      <c r="L7488" s="35">
        <f>IF(ISNUMBER(K7488),EXP(K7488),"")</f>
        <v/>
      </c>
      <c r="M7488" s="18" t="inlineStr">
        <is>
          <t>every value from 0.01 to 30 in steps of 0.01</t>
        </is>
      </c>
      <c r="N7488" s="18" t="inlineStr">
        <is>
          <t>contents|small|distance_to_river_km</t>
        </is>
      </c>
    </row>
    <row r="7489">
      <c r="B7489" s="18" t="inlineStr">
        <is>
          <t>contents|small|distance_to_river_km|27.06</t>
        </is>
      </c>
      <c r="C7489" s="18" t="inlineStr">
        <is>
          <t>contents</t>
        </is>
      </c>
      <c r="D7489" s="18" t="inlineStr">
        <is>
          <t>small</t>
        </is>
      </c>
      <c r="E7489" s="18" t="inlineStr">
        <is>
          <t>distance_to_river_km</t>
        </is>
      </c>
      <c r="F7489" s="18" t="inlineStr">
        <is>
          <t>spline value</t>
        </is>
      </c>
      <c r="G7489" s="18" t="n"/>
      <c r="H7489" s="33" t="n">
        <v>27.06</v>
      </c>
      <c r="I7489" s="33" t="n"/>
      <c r="J7489" s="33" t="n"/>
      <c r="K7489" s="34" t="n">
        <v>-0.5523021161486599</v>
      </c>
      <c r="L7489" s="35">
        <f>IF(ISNUMBER(K7489),EXP(K7489),"")</f>
        <v/>
      </c>
      <c r="M7489" s="18" t="inlineStr">
        <is>
          <t>every value from 0.01 to 30 in steps of 0.01</t>
        </is>
      </c>
      <c r="N7489" s="18" t="inlineStr">
        <is>
          <t>contents|small|distance_to_river_km</t>
        </is>
      </c>
    </row>
    <row r="7490">
      <c r="B7490" s="18" t="inlineStr">
        <is>
          <t>contents|small|distance_to_river_km|27.07</t>
        </is>
      </c>
      <c r="C7490" s="18" t="inlineStr">
        <is>
          <t>contents</t>
        </is>
      </c>
      <c r="D7490" s="18" t="inlineStr">
        <is>
          <t>small</t>
        </is>
      </c>
      <c r="E7490" s="18" t="inlineStr">
        <is>
          <t>distance_to_river_km</t>
        </is>
      </c>
      <c r="F7490" s="18" t="inlineStr">
        <is>
          <t>spline value</t>
        </is>
      </c>
      <c r="G7490" s="18" t="n"/>
      <c r="H7490" s="33" t="n">
        <v>27.07</v>
      </c>
      <c r="I7490" s="33" t="n"/>
      <c r="J7490" s="33" t="n"/>
      <c r="K7490" s="34" t="n">
        <v>-0.5524749251682612</v>
      </c>
      <c r="L7490" s="35">
        <f>IF(ISNUMBER(K7490),EXP(K7490),"")</f>
        <v/>
      </c>
      <c r="M7490" s="18" t="inlineStr">
        <is>
          <t>every value from 0.01 to 30 in steps of 0.01</t>
        </is>
      </c>
      <c r="N7490" s="18" t="inlineStr">
        <is>
          <t>contents|small|distance_to_river_km</t>
        </is>
      </c>
    </row>
    <row r="7491">
      <c r="B7491" s="18" t="inlineStr">
        <is>
          <t>contents|small|distance_to_river_km|27.08</t>
        </is>
      </c>
      <c r="C7491" s="18" t="inlineStr">
        <is>
          <t>contents</t>
        </is>
      </c>
      <c r="D7491" s="18" t="inlineStr">
        <is>
          <t>small</t>
        </is>
      </c>
      <c r="E7491" s="18" t="inlineStr">
        <is>
          <t>distance_to_river_km</t>
        </is>
      </c>
      <c r="F7491" s="18" t="inlineStr">
        <is>
          <t>spline value</t>
        </is>
      </c>
      <c r="G7491" s="18" t="n"/>
      <c r="H7491" s="33" t="n">
        <v>27.08</v>
      </c>
      <c r="I7491" s="33" t="n"/>
      <c r="J7491" s="33" t="n"/>
      <c r="K7491" s="34" t="n">
        <v>-0.5526474667680265</v>
      </c>
      <c r="L7491" s="35">
        <f>IF(ISNUMBER(K7491),EXP(K7491),"")</f>
        <v/>
      </c>
      <c r="M7491" s="18" t="inlineStr">
        <is>
          <t>every value from 0.01 to 30 in steps of 0.01</t>
        </is>
      </c>
      <c r="N7491" s="18" t="inlineStr">
        <is>
          <t>contents|small|distance_to_river_km</t>
        </is>
      </c>
    </row>
    <row r="7492">
      <c r="B7492" s="18" t="inlineStr">
        <is>
          <t>contents|small|distance_to_river_km|27.09</t>
        </is>
      </c>
      <c r="C7492" s="18" t="inlineStr">
        <is>
          <t>contents</t>
        </is>
      </c>
      <c r="D7492" s="18" t="inlineStr">
        <is>
          <t>small</t>
        </is>
      </c>
      <c r="E7492" s="18" t="inlineStr">
        <is>
          <t>distance_to_river_km</t>
        </is>
      </c>
      <c r="F7492" s="18" t="inlineStr">
        <is>
          <t>spline value</t>
        </is>
      </c>
      <c r="G7492" s="18" t="n"/>
      <c r="H7492" s="33" t="n">
        <v>27.09</v>
      </c>
      <c r="I7492" s="33" t="n"/>
      <c r="J7492" s="33" t="n"/>
      <c r="K7492" s="34" t="n">
        <v>-0.5528197406731798</v>
      </c>
      <c r="L7492" s="35">
        <f>IF(ISNUMBER(K7492),EXP(K7492),"")</f>
        <v/>
      </c>
      <c r="M7492" s="18" t="inlineStr">
        <is>
          <t>every value from 0.01 to 30 in steps of 0.01</t>
        </is>
      </c>
      <c r="N7492" s="18" t="inlineStr">
        <is>
          <t>contents|small|distance_to_river_km</t>
        </is>
      </c>
    </row>
    <row r="7493">
      <c r="B7493" s="18" t="inlineStr">
        <is>
          <t>contents|small|distance_to_river_km|27.10</t>
        </is>
      </c>
      <c r="C7493" s="18" t="inlineStr">
        <is>
          <t>contents</t>
        </is>
      </c>
      <c r="D7493" s="18" t="inlineStr">
        <is>
          <t>small</t>
        </is>
      </c>
      <c r="E7493" s="18" t="inlineStr">
        <is>
          <t>distance_to_river_km</t>
        </is>
      </c>
      <c r="F7493" s="18" t="inlineStr">
        <is>
          <t>spline value</t>
        </is>
      </c>
      <c r="G7493" s="18" t="n"/>
      <c r="H7493" s="33" t="n">
        <v>27.1</v>
      </c>
      <c r="I7493" s="33" t="n"/>
      <c r="J7493" s="33" t="n"/>
      <c r="K7493" s="34" t="n">
        <v>-0.5529917466089462</v>
      </c>
      <c r="L7493" s="35">
        <f>IF(ISNUMBER(K7493),EXP(K7493),"")</f>
        <v/>
      </c>
      <c r="M7493" s="18" t="inlineStr">
        <is>
          <t>every value from 0.01 to 30 in steps of 0.01</t>
        </is>
      </c>
      <c r="N7493" s="18" t="inlineStr">
        <is>
          <t>contents|small|distance_to_river_km</t>
        </is>
      </c>
    </row>
    <row r="7494">
      <c r="B7494" s="18" t="inlineStr">
        <is>
          <t>contents|small|distance_to_river_km|27.11</t>
        </is>
      </c>
      <c r="C7494" s="18" t="inlineStr">
        <is>
          <t>contents</t>
        </is>
      </c>
      <c r="D7494" s="18" t="inlineStr">
        <is>
          <t>small</t>
        </is>
      </c>
      <c r="E7494" s="18" t="inlineStr">
        <is>
          <t>distance_to_river_km</t>
        </is>
      </c>
      <c r="F7494" s="18" t="inlineStr">
        <is>
          <t>spline value</t>
        </is>
      </c>
      <c r="G7494" s="18" t="n"/>
      <c r="H7494" s="33" t="n">
        <v>27.11</v>
      </c>
      <c r="I7494" s="33" t="n"/>
      <c r="J7494" s="33" t="n"/>
      <c r="K7494" s="34" t="n">
        <v>-0.5531634843005506</v>
      </c>
      <c r="L7494" s="35">
        <f>IF(ISNUMBER(K7494),EXP(K7494),"")</f>
        <v/>
      </c>
      <c r="M7494" s="18" t="inlineStr">
        <is>
          <t>every value from 0.01 to 30 in steps of 0.01</t>
        </is>
      </c>
      <c r="N7494" s="18" t="inlineStr">
        <is>
          <t>contents|small|distance_to_river_km</t>
        </is>
      </c>
    </row>
    <row r="7495">
      <c r="B7495" s="18" t="inlineStr">
        <is>
          <t>contents|small|distance_to_river_km|27.12</t>
        </is>
      </c>
      <c r="C7495" s="18" t="inlineStr">
        <is>
          <t>contents</t>
        </is>
      </c>
      <c r="D7495" s="18" t="inlineStr">
        <is>
          <t>small</t>
        </is>
      </c>
      <c r="E7495" s="18" t="inlineStr">
        <is>
          <t>distance_to_river_km</t>
        </is>
      </c>
      <c r="F7495" s="18" t="inlineStr">
        <is>
          <t>spline value</t>
        </is>
      </c>
      <c r="G7495" s="18" t="n"/>
      <c r="H7495" s="33" t="n">
        <v>27.12</v>
      </c>
      <c r="I7495" s="33" t="n"/>
      <c r="J7495" s="33" t="n"/>
      <c r="K7495" s="34" t="n">
        <v>-0.5533349534732175</v>
      </c>
      <c r="L7495" s="35">
        <f>IF(ISNUMBER(K7495),EXP(K7495),"")</f>
        <v/>
      </c>
      <c r="M7495" s="18" t="inlineStr">
        <is>
          <t>every value from 0.01 to 30 in steps of 0.01</t>
        </is>
      </c>
      <c r="N7495" s="18" t="inlineStr">
        <is>
          <t>contents|small|distance_to_river_km</t>
        </is>
      </c>
    </row>
    <row r="7496">
      <c r="B7496" s="18" t="inlineStr">
        <is>
          <t>contents|small|distance_to_river_km|27.13</t>
        </is>
      </c>
      <c r="C7496" s="18" t="inlineStr">
        <is>
          <t>contents</t>
        </is>
      </c>
      <c r="D7496" s="18" t="inlineStr">
        <is>
          <t>small</t>
        </is>
      </c>
      <c r="E7496" s="18" t="inlineStr">
        <is>
          <t>distance_to_river_km</t>
        </is>
      </c>
      <c r="F7496" s="18" t="inlineStr">
        <is>
          <t>spline value</t>
        </is>
      </c>
      <c r="G7496" s="18" t="n"/>
      <c r="H7496" s="33" t="n">
        <v>27.13</v>
      </c>
      <c r="I7496" s="33" t="n"/>
      <c r="J7496" s="33" t="n"/>
      <c r="K7496" s="34" t="n">
        <v>-0.5535061538521716</v>
      </c>
      <c r="L7496" s="35">
        <f>IF(ISNUMBER(K7496),EXP(K7496),"")</f>
        <v/>
      </c>
      <c r="M7496" s="18" t="inlineStr">
        <is>
          <t>every value from 0.01 to 30 in steps of 0.01</t>
        </is>
      </c>
      <c r="N7496" s="18" t="inlineStr">
        <is>
          <t>contents|small|distance_to_river_km</t>
        </is>
      </c>
    </row>
    <row r="7497">
      <c r="B7497" s="18" t="inlineStr">
        <is>
          <t>contents|small|distance_to_river_km|27.14</t>
        </is>
      </c>
      <c r="C7497" s="18" t="inlineStr">
        <is>
          <t>contents</t>
        </is>
      </c>
      <c r="D7497" s="18" t="inlineStr">
        <is>
          <t>small</t>
        </is>
      </c>
      <c r="E7497" s="18" t="inlineStr">
        <is>
          <t>distance_to_river_km</t>
        </is>
      </c>
      <c r="F7497" s="18" t="inlineStr">
        <is>
          <t>spline value</t>
        </is>
      </c>
      <c r="G7497" s="18" t="n"/>
      <c r="H7497" s="33" t="n">
        <v>27.14</v>
      </c>
      <c r="I7497" s="33" t="n"/>
      <c r="J7497" s="33" t="n"/>
      <c r="K7497" s="34" t="n">
        <v>-0.5536770851626377</v>
      </c>
      <c r="L7497" s="35">
        <f>IF(ISNUMBER(K7497),EXP(K7497),"")</f>
        <v/>
      </c>
      <c r="M7497" s="18" t="inlineStr">
        <is>
          <t>every value from 0.01 to 30 in steps of 0.01</t>
        </is>
      </c>
      <c r="N7497" s="18" t="inlineStr">
        <is>
          <t>contents|small|distance_to_river_km</t>
        </is>
      </c>
    </row>
    <row r="7498">
      <c r="B7498" s="18" t="inlineStr">
        <is>
          <t>contents|small|distance_to_river_km|27.15</t>
        </is>
      </c>
      <c r="C7498" s="18" t="inlineStr">
        <is>
          <t>contents</t>
        </is>
      </c>
      <c r="D7498" s="18" t="inlineStr">
        <is>
          <t>small</t>
        </is>
      </c>
      <c r="E7498" s="18" t="inlineStr">
        <is>
          <t>distance_to_river_km</t>
        </is>
      </c>
      <c r="F7498" s="18" t="inlineStr">
        <is>
          <t>spline value</t>
        </is>
      </c>
      <c r="G7498" s="18" t="n"/>
      <c r="H7498" s="33" t="n">
        <v>27.15</v>
      </c>
      <c r="I7498" s="33" t="n"/>
      <c r="J7498" s="33" t="n"/>
      <c r="K7498" s="34" t="n">
        <v>-0.5538477471298405</v>
      </c>
      <c r="L7498" s="35">
        <f>IF(ISNUMBER(K7498),EXP(K7498),"")</f>
        <v/>
      </c>
      <c r="M7498" s="18" t="inlineStr">
        <is>
          <t>every value from 0.01 to 30 in steps of 0.01</t>
        </is>
      </c>
      <c r="N7498" s="18" t="inlineStr">
        <is>
          <t>contents|small|distance_to_river_km</t>
        </is>
      </c>
    </row>
    <row r="7499">
      <c r="B7499" s="18" t="inlineStr">
        <is>
          <t>contents|small|distance_to_river_km|27.16</t>
        </is>
      </c>
      <c r="C7499" s="18" t="inlineStr">
        <is>
          <t>contents</t>
        </is>
      </c>
      <c r="D7499" s="18" t="inlineStr">
        <is>
          <t>small</t>
        </is>
      </c>
      <c r="E7499" s="18" t="inlineStr">
        <is>
          <t>distance_to_river_km</t>
        </is>
      </c>
      <c r="F7499" s="18" t="inlineStr">
        <is>
          <t>spline value</t>
        </is>
      </c>
      <c r="G7499" s="18" t="n"/>
      <c r="H7499" s="33" t="n">
        <v>27.16</v>
      </c>
      <c r="I7499" s="33" t="n"/>
      <c r="J7499" s="33" t="n"/>
      <c r="K7499" s="34" t="n">
        <v>-0.554018139479005</v>
      </c>
      <c r="L7499" s="35">
        <f>IF(ISNUMBER(K7499),EXP(K7499),"")</f>
        <v/>
      </c>
      <c r="M7499" s="18" t="inlineStr">
        <is>
          <t>every value from 0.01 to 30 in steps of 0.01</t>
        </is>
      </c>
      <c r="N7499" s="18" t="inlineStr">
        <is>
          <t>contents|small|distance_to_river_km</t>
        </is>
      </c>
    </row>
    <row r="7500">
      <c r="B7500" s="18" t="inlineStr">
        <is>
          <t>contents|small|distance_to_river_km|27.17</t>
        </is>
      </c>
      <c r="C7500" s="18" t="inlineStr">
        <is>
          <t>contents</t>
        </is>
      </c>
      <c r="D7500" s="18" t="inlineStr">
        <is>
          <t>small</t>
        </is>
      </c>
      <c r="E7500" s="18" t="inlineStr">
        <is>
          <t>distance_to_river_km</t>
        </is>
      </c>
      <c r="F7500" s="18" t="inlineStr">
        <is>
          <t>spline value</t>
        </is>
      </c>
      <c r="G7500" s="18" t="n"/>
      <c r="H7500" s="33" t="n">
        <v>27.17</v>
      </c>
      <c r="I7500" s="33" t="n"/>
      <c r="J7500" s="33" t="n"/>
      <c r="K7500" s="34" t="n">
        <v>-0.5541882619353554</v>
      </c>
      <c r="L7500" s="35">
        <f>IF(ISNUMBER(K7500),EXP(K7500),"")</f>
        <v/>
      </c>
      <c r="M7500" s="18" t="inlineStr">
        <is>
          <t>every value from 0.01 to 30 in steps of 0.01</t>
        </is>
      </c>
      <c r="N7500" s="18" t="inlineStr">
        <is>
          <t>contents|small|distance_to_river_km</t>
        </is>
      </c>
    </row>
    <row r="7501">
      <c r="B7501" s="18" t="inlineStr">
        <is>
          <t>contents|small|distance_to_river_km|27.18</t>
        </is>
      </c>
      <c r="C7501" s="18" t="inlineStr">
        <is>
          <t>contents</t>
        </is>
      </c>
      <c r="D7501" s="18" t="inlineStr">
        <is>
          <t>small</t>
        </is>
      </c>
      <c r="E7501" s="18" t="inlineStr">
        <is>
          <t>distance_to_river_km</t>
        </is>
      </c>
      <c r="F7501" s="18" t="inlineStr">
        <is>
          <t>spline value</t>
        </is>
      </c>
      <c r="G7501" s="18" t="n"/>
      <c r="H7501" s="33" t="n">
        <v>27.18</v>
      </c>
      <c r="I7501" s="33" t="n"/>
      <c r="J7501" s="33" t="n"/>
      <c r="K7501" s="34" t="n">
        <v>-0.554358114224117</v>
      </c>
      <c r="L7501" s="35">
        <f>IF(ISNUMBER(K7501),EXP(K7501),"")</f>
        <v/>
      </c>
      <c r="M7501" s="18" t="inlineStr">
        <is>
          <t>every value from 0.01 to 30 in steps of 0.01</t>
        </is>
      </c>
      <c r="N7501" s="18" t="inlineStr">
        <is>
          <t>contents|small|distance_to_river_km</t>
        </is>
      </c>
    </row>
    <row r="7502">
      <c r="B7502" s="18" t="inlineStr">
        <is>
          <t>contents|small|distance_to_river_km|27.19</t>
        </is>
      </c>
      <c r="C7502" s="18" t="inlineStr">
        <is>
          <t>contents</t>
        </is>
      </c>
      <c r="D7502" s="18" t="inlineStr">
        <is>
          <t>small</t>
        </is>
      </c>
      <c r="E7502" s="18" t="inlineStr">
        <is>
          <t>distance_to_river_km</t>
        </is>
      </c>
      <c r="F7502" s="18" t="inlineStr">
        <is>
          <t>spline value</t>
        </is>
      </c>
      <c r="G7502" s="18" t="n"/>
      <c r="H7502" s="33" t="n">
        <v>27.19</v>
      </c>
      <c r="I7502" s="33" t="n"/>
      <c r="J7502" s="33" t="n"/>
      <c r="K7502" s="34" t="n">
        <v>-0.5545276960705141</v>
      </c>
      <c r="L7502" s="35">
        <f>IF(ISNUMBER(K7502),EXP(K7502),"")</f>
        <v/>
      </c>
      <c r="M7502" s="18" t="inlineStr">
        <is>
          <t>every value from 0.01 to 30 in steps of 0.01</t>
        </is>
      </c>
      <c r="N7502" s="18" t="inlineStr">
        <is>
          <t>contents|small|distance_to_river_km</t>
        </is>
      </c>
    </row>
    <row r="7503">
      <c r="B7503" s="18" t="inlineStr">
        <is>
          <t>contents|small|distance_to_river_km|27.20</t>
        </is>
      </c>
      <c r="C7503" s="18" t="inlineStr">
        <is>
          <t>contents</t>
        </is>
      </c>
      <c r="D7503" s="18" t="inlineStr">
        <is>
          <t>small</t>
        </is>
      </c>
      <c r="E7503" s="18" t="inlineStr">
        <is>
          <t>distance_to_river_km</t>
        </is>
      </c>
      <c r="F7503" s="18" t="inlineStr">
        <is>
          <t>spline value</t>
        </is>
      </c>
      <c r="G7503" s="18" t="n"/>
      <c r="H7503" s="33" t="n">
        <v>27.2</v>
      </c>
      <c r="I7503" s="33" t="n"/>
      <c r="J7503" s="33" t="n"/>
      <c r="K7503" s="34" t="n">
        <v>-0.5546970071997714</v>
      </c>
      <c r="L7503" s="35">
        <f>IF(ISNUMBER(K7503),EXP(K7503),"")</f>
        <v/>
      </c>
      <c r="M7503" s="18" t="inlineStr">
        <is>
          <t>every value from 0.01 to 30 in steps of 0.01</t>
        </is>
      </c>
      <c r="N7503" s="18" t="inlineStr">
        <is>
          <t>contents|small|distance_to_river_km</t>
        </is>
      </c>
    </row>
    <row r="7504">
      <c r="B7504" s="18" t="inlineStr">
        <is>
          <t>contents|small|distance_to_river_km|27.21</t>
        </is>
      </c>
      <c r="C7504" s="18" t="inlineStr">
        <is>
          <t>contents</t>
        </is>
      </c>
      <c r="D7504" s="18" t="inlineStr">
        <is>
          <t>small</t>
        </is>
      </c>
      <c r="E7504" s="18" t="inlineStr">
        <is>
          <t>distance_to_river_km</t>
        </is>
      </c>
      <c r="F7504" s="18" t="inlineStr">
        <is>
          <t>spline value</t>
        </is>
      </c>
      <c r="G7504" s="18" t="n"/>
      <c r="H7504" s="33" t="n">
        <v>27.21</v>
      </c>
      <c r="I7504" s="33" t="n"/>
      <c r="J7504" s="33" t="n"/>
      <c r="K7504" s="34" t="n">
        <v>-0.5548660473371143</v>
      </c>
      <c r="L7504" s="35">
        <f>IF(ISNUMBER(K7504),EXP(K7504),"")</f>
        <v/>
      </c>
      <c r="M7504" s="18" t="inlineStr">
        <is>
          <t>every value from 0.01 to 30 in steps of 0.01</t>
        </is>
      </c>
      <c r="N7504" s="18" t="inlineStr">
        <is>
          <t>contents|small|distance_to_river_km</t>
        </is>
      </c>
    </row>
    <row r="7505">
      <c r="B7505" s="18" t="inlineStr">
        <is>
          <t>contents|small|distance_to_river_km|27.22</t>
        </is>
      </c>
      <c r="C7505" s="18" t="inlineStr">
        <is>
          <t>contents</t>
        </is>
      </c>
      <c r="D7505" s="18" t="inlineStr">
        <is>
          <t>small</t>
        </is>
      </c>
      <c r="E7505" s="18" t="inlineStr">
        <is>
          <t>distance_to_river_km</t>
        </is>
      </c>
      <c r="F7505" s="18" t="inlineStr">
        <is>
          <t>spline value</t>
        </is>
      </c>
      <c r="G7505" s="18" t="n"/>
      <c r="H7505" s="33" t="n">
        <v>27.22</v>
      </c>
      <c r="I7505" s="33" t="n"/>
      <c r="J7505" s="33" t="n"/>
      <c r="K7505" s="34" t="n">
        <v>-0.5550348162077667</v>
      </c>
      <c r="L7505" s="35">
        <f>IF(ISNUMBER(K7505),EXP(K7505),"")</f>
        <v/>
      </c>
      <c r="M7505" s="18" t="inlineStr">
        <is>
          <t>every value from 0.01 to 30 in steps of 0.01</t>
        </is>
      </c>
      <c r="N7505" s="18" t="inlineStr">
        <is>
          <t>contents|small|distance_to_river_km</t>
        </is>
      </c>
    </row>
    <row r="7506">
      <c r="B7506" s="18" t="inlineStr">
        <is>
          <t>contents|small|distance_to_river_km|27.23</t>
        </is>
      </c>
      <c r="C7506" s="18" t="inlineStr">
        <is>
          <t>contents</t>
        </is>
      </c>
      <c r="D7506" s="18" t="inlineStr">
        <is>
          <t>small</t>
        </is>
      </c>
      <c r="E7506" s="18" t="inlineStr">
        <is>
          <t>distance_to_river_km</t>
        </is>
      </c>
      <c r="F7506" s="18" t="inlineStr">
        <is>
          <t>spline value</t>
        </is>
      </c>
      <c r="G7506" s="18" t="n"/>
      <c r="H7506" s="33" t="n">
        <v>27.23</v>
      </c>
      <c r="I7506" s="33" t="n"/>
      <c r="J7506" s="33" t="n"/>
      <c r="K7506" s="34" t="n">
        <v>-0.5552033135369537</v>
      </c>
      <c r="L7506" s="35">
        <f>IF(ISNUMBER(K7506),EXP(K7506),"")</f>
        <v/>
      </c>
      <c r="M7506" s="18" t="inlineStr">
        <is>
          <t>every value from 0.01 to 30 in steps of 0.01</t>
        </is>
      </c>
      <c r="N7506" s="18" t="inlineStr">
        <is>
          <t>contents|small|distance_to_river_km</t>
        </is>
      </c>
    </row>
    <row r="7507">
      <c r="B7507" s="18" t="inlineStr">
        <is>
          <t>contents|small|distance_to_river_km|27.24</t>
        </is>
      </c>
      <c r="C7507" s="18" t="inlineStr">
        <is>
          <t>contents</t>
        </is>
      </c>
      <c r="D7507" s="18" t="inlineStr">
        <is>
          <t>small</t>
        </is>
      </c>
      <c r="E7507" s="18" t="inlineStr">
        <is>
          <t>distance_to_river_km</t>
        </is>
      </c>
      <c r="F7507" s="18" t="inlineStr">
        <is>
          <t>spline value</t>
        </is>
      </c>
      <c r="G7507" s="18" t="n"/>
      <c r="H7507" s="33" t="n">
        <v>27.24</v>
      </c>
      <c r="I7507" s="33" t="n"/>
      <c r="J7507" s="33" t="n"/>
      <c r="K7507" s="34" t="n">
        <v>-0.5553715390499002</v>
      </c>
      <c r="L7507" s="35">
        <f>IF(ISNUMBER(K7507),EXP(K7507),"")</f>
        <v/>
      </c>
      <c r="M7507" s="18" t="inlineStr">
        <is>
          <t>every value from 0.01 to 30 in steps of 0.01</t>
        </is>
      </c>
      <c r="N7507" s="18" t="inlineStr">
        <is>
          <t>contents|small|distance_to_river_km</t>
        </is>
      </c>
    </row>
    <row r="7508">
      <c r="B7508" s="18" t="inlineStr">
        <is>
          <t>contents|small|distance_to_river_km|27.25</t>
        </is>
      </c>
      <c r="C7508" s="18" t="inlineStr">
        <is>
          <t>contents</t>
        </is>
      </c>
      <c r="D7508" s="18" t="inlineStr">
        <is>
          <t>small</t>
        </is>
      </c>
      <c r="E7508" s="18" t="inlineStr">
        <is>
          <t>distance_to_river_km</t>
        </is>
      </c>
      <c r="F7508" s="18" t="inlineStr">
        <is>
          <t>spline value</t>
        </is>
      </c>
      <c r="G7508" s="18" t="n"/>
      <c r="H7508" s="33" t="n">
        <v>27.25</v>
      </c>
      <c r="I7508" s="33" t="n"/>
      <c r="J7508" s="33" t="n"/>
      <c r="K7508" s="34" t="n">
        <v>-0.5555394924718307</v>
      </c>
      <c r="L7508" s="35">
        <f>IF(ISNUMBER(K7508),EXP(K7508),"")</f>
        <v/>
      </c>
      <c r="M7508" s="18" t="inlineStr">
        <is>
          <t>every value from 0.01 to 30 in steps of 0.01</t>
        </is>
      </c>
      <c r="N7508" s="18" t="inlineStr">
        <is>
          <t>contents|small|distance_to_river_km</t>
        </is>
      </c>
    </row>
    <row r="7509">
      <c r="B7509" s="18" t="inlineStr">
        <is>
          <t>contents|small|distance_to_river_km|27.26</t>
        </is>
      </c>
      <c r="C7509" s="18" t="inlineStr">
        <is>
          <t>contents</t>
        </is>
      </c>
      <c r="D7509" s="18" t="inlineStr">
        <is>
          <t>small</t>
        </is>
      </c>
      <c r="E7509" s="18" t="inlineStr">
        <is>
          <t>distance_to_river_km</t>
        </is>
      </c>
      <c r="F7509" s="18" t="inlineStr">
        <is>
          <t>spline value</t>
        </is>
      </c>
      <c r="G7509" s="18" t="n"/>
      <c r="H7509" s="33" t="n">
        <v>27.26</v>
      </c>
      <c r="I7509" s="33" t="n"/>
      <c r="J7509" s="33" t="n"/>
      <c r="K7509" s="34" t="n">
        <v>-0.5557071735279699</v>
      </c>
      <c r="L7509" s="35">
        <f>IF(ISNUMBER(K7509),EXP(K7509),"")</f>
        <v/>
      </c>
      <c r="M7509" s="18" t="inlineStr">
        <is>
          <t>every value from 0.01 to 30 in steps of 0.01</t>
        </is>
      </c>
      <c r="N7509" s="18" t="inlineStr">
        <is>
          <t>contents|small|distance_to_river_km</t>
        </is>
      </c>
    </row>
    <row r="7510">
      <c r="B7510" s="18" t="inlineStr">
        <is>
          <t>contents|small|distance_to_river_km|27.27</t>
        </is>
      </c>
      <c r="C7510" s="18" t="inlineStr">
        <is>
          <t>contents</t>
        </is>
      </c>
      <c r="D7510" s="18" t="inlineStr">
        <is>
          <t>small</t>
        </is>
      </c>
      <c r="E7510" s="18" t="inlineStr">
        <is>
          <t>distance_to_river_km</t>
        </is>
      </c>
      <c r="F7510" s="18" t="inlineStr">
        <is>
          <t>spline value</t>
        </is>
      </c>
      <c r="G7510" s="18" t="n"/>
      <c r="H7510" s="33" t="n">
        <v>27.27</v>
      </c>
      <c r="I7510" s="33" t="n"/>
      <c r="J7510" s="33" t="n"/>
      <c r="K7510" s="34" t="n">
        <v>-0.5558745819435427</v>
      </c>
      <c r="L7510" s="35">
        <f>IF(ISNUMBER(K7510),EXP(K7510),"")</f>
        <v/>
      </c>
      <c r="M7510" s="18" t="inlineStr">
        <is>
          <t>every value from 0.01 to 30 in steps of 0.01</t>
        </is>
      </c>
      <c r="N7510" s="18" t="inlineStr">
        <is>
          <t>contents|small|distance_to_river_km</t>
        </is>
      </c>
    </row>
    <row r="7511">
      <c r="B7511" s="18" t="inlineStr">
        <is>
          <t>contents|small|distance_to_river_km|27.28</t>
        </is>
      </c>
      <c r="C7511" s="18" t="inlineStr">
        <is>
          <t>contents</t>
        </is>
      </c>
      <c r="D7511" s="18" t="inlineStr">
        <is>
          <t>small</t>
        </is>
      </c>
      <c r="E7511" s="18" t="inlineStr">
        <is>
          <t>distance_to_river_km</t>
        </is>
      </c>
      <c r="F7511" s="18" t="inlineStr">
        <is>
          <t>spline value</t>
        </is>
      </c>
      <c r="G7511" s="18" t="n"/>
      <c r="H7511" s="33" t="n">
        <v>27.28</v>
      </c>
      <c r="I7511" s="33" t="n"/>
      <c r="J7511" s="33" t="n"/>
      <c r="K7511" s="34" t="n">
        <v>-0.5560417174437736</v>
      </c>
      <c r="L7511" s="35">
        <f>IF(ISNUMBER(K7511),EXP(K7511),"")</f>
        <v/>
      </c>
      <c r="M7511" s="18" t="inlineStr">
        <is>
          <t>every value from 0.01 to 30 in steps of 0.01</t>
        </is>
      </c>
      <c r="N7511" s="18" t="inlineStr">
        <is>
          <t>contents|small|distance_to_river_km</t>
        </is>
      </c>
    </row>
    <row r="7512">
      <c r="B7512" s="18" t="inlineStr">
        <is>
          <t>contents|small|distance_to_river_km|27.29</t>
        </is>
      </c>
      <c r="C7512" s="18" t="inlineStr">
        <is>
          <t>contents</t>
        </is>
      </c>
      <c r="D7512" s="18" t="inlineStr">
        <is>
          <t>small</t>
        </is>
      </c>
      <c r="E7512" s="18" t="inlineStr">
        <is>
          <t>distance_to_river_km</t>
        </is>
      </c>
      <c r="F7512" s="18" t="inlineStr">
        <is>
          <t>spline value</t>
        </is>
      </c>
      <c r="G7512" s="18" t="n"/>
      <c r="H7512" s="33" t="n">
        <v>27.29</v>
      </c>
      <c r="I7512" s="33" t="n"/>
      <c r="J7512" s="33" t="n"/>
      <c r="K7512" s="34" t="n">
        <v>-0.5562085797538876</v>
      </c>
      <c r="L7512" s="35">
        <f>IF(ISNUMBER(K7512),EXP(K7512),"")</f>
        <v/>
      </c>
      <c r="M7512" s="18" t="inlineStr">
        <is>
          <t>every value from 0.01 to 30 in steps of 0.01</t>
        </is>
      </c>
      <c r="N7512" s="18" t="inlineStr">
        <is>
          <t>contents|small|distance_to_river_km</t>
        </is>
      </c>
    </row>
    <row r="7513">
      <c r="B7513" s="18" t="inlineStr">
        <is>
          <t>contents|small|distance_to_river_km|27.30</t>
        </is>
      </c>
      <c r="C7513" s="18" t="inlineStr">
        <is>
          <t>contents</t>
        </is>
      </c>
      <c r="D7513" s="18" t="inlineStr">
        <is>
          <t>small</t>
        </is>
      </c>
      <c r="E7513" s="18" t="inlineStr">
        <is>
          <t>distance_to_river_km</t>
        </is>
      </c>
      <c r="F7513" s="18" t="inlineStr">
        <is>
          <t>spline value</t>
        </is>
      </c>
      <c r="G7513" s="18" t="n"/>
      <c r="H7513" s="33" t="n">
        <v>27.3</v>
      </c>
      <c r="I7513" s="33" t="n"/>
      <c r="J7513" s="33" t="n"/>
      <c r="K7513" s="34" t="n">
        <v>-0.5563751685991093</v>
      </c>
      <c r="L7513" s="35">
        <f>IF(ISNUMBER(K7513),EXP(K7513),"")</f>
        <v/>
      </c>
      <c r="M7513" s="18" t="inlineStr">
        <is>
          <t>every value from 0.01 to 30 in steps of 0.01</t>
        </is>
      </c>
      <c r="N7513" s="18" t="inlineStr">
        <is>
          <t>contents|small|distance_to_river_km</t>
        </is>
      </c>
    </row>
    <row r="7514">
      <c r="B7514" s="18" t="inlineStr">
        <is>
          <t>contents|small|distance_to_river_km|27.31</t>
        </is>
      </c>
      <c r="C7514" s="18" t="inlineStr">
        <is>
          <t>contents</t>
        </is>
      </c>
      <c r="D7514" s="18" t="inlineStr">
        <is>
          <t>small</t>
        </is>
      </c>
      <c r="E7514" s="18" t="inlineStr">
        <is>
          <t>distance_to_river_km</t>
        </is>
      </c>
      <c r="F7514" s="18" t="inlineStr">
        <is>
          <t>spline value</t>
        </is>
      </c>
      <c r="G7514" s="18" t="n"/>
      <c r="H7514" s="33" t="n">
        <v>27.31</v>
      </c>
      <c r="I7514" s="33" t="n"/>
      <c r="J7514" s="33" t="n"/>
      <c r="K7514" s="34" t="n">
        <v>-0.5565414837046635</v>
      </c>
      <c r="L7514" s="35">
        <f>IF(ISNUMBER(K7514),EXP(K7514),"")</f>
        <v/>
      </c>
      <c r="M7514" s="18" t="inlineStr">
        <is>
          <t>every value from 0.01 to 30 in steps of 0.01</t>
        </is>
      </c>
      <c r="N7514" s="18" t="inlineStr">
        <is>
          <t>contents|small|distance_to_river_km</t>
        </is>
      </c>
    </row>
    <row r="7515">
      <c r="B7515" s="18" t="inlineStr">
        <is>
          <t>contents|small|distance_to_river_km|27.32</t>
        </is>
      </c>
      <c r="C7515" s="18" t="inlineStr">
        <is>
          <t>contents</t>
        </is>
      </c>
      <c r="D7515" s="18" t="inlineStr">
        <is>
          <t>small</t>
        </is>
      </c>
      <c r="E7515" s="18" t="inlineStr">
        <is>
          <t>distance_to_river_km</t>
        </is>
      </c>
      <c r="F7515" s="18" t="inlineStr">
        <is>
          <t>spline value</t>
        </is>
      </c>
      <c r="G7515" s="18" t="n"/>
      <c r="H7515" s="33" t="n">
        <v>27.32</v>
      </c>
      <c r="I7515" s="33" t="n"/>
      <c r="J7515" s="33" t="n"/>
      <c r="K7515" s="34" t="n">
        <v>-0.5567075247957748</v>
      </c>
      <c r="L7515" s="35">
        <f>IF(ISNUMBER(K7515),EXP(K7515),"")</f>
        <v/>
      </c>
      <c r="M7515" s="18" t="inlineStr">
        <is>
          <t>every value from 0.01 to 30 in steps of 0.01</t>
        </is>
      </c>
      <c r="N7515" s="18" t="inlineStr">
        <is>
          <t>contents|small|distance_to_river_km</t>
        </is>
      </c>
    </row>
    <row r="7516">
      <c r="B7516" s="18" t="inlineStr">
        <is>
          <t>contents|small|distance_to_river_km|27.33</t>
        </is>
      </c>
      <c r="C7516" s="18" t="inlineStr">
        <is>
          <t>contents</t>
        </is>
      </c>
      <c r="D7516" s="18" t="inlineStr">
        <is>
          <t>small</t>
        </is>
      </c>
      <c r="E7516" s="18" t="inlineStr">
        <is>
          <t>distance_to_river_km</t>
        </is>
      </c>
      <c r="F7516" s="18" t="inlineStr">
        <is>
          <t>spline value</t>
        </is>
      </c>
      <c r="G7516" s="18" t="n"/>
      <c r="H7516" s="33" t="n">
        <v>27.33</v>
      </c>
      <c r="I7516" s="33" t="n"/>
      <c r="J7516" s="33" t="n"/>
      <c r="K7516" s="34" t="n">
        <v>-0.556873291597668</v>
      </c>
      <c r="L7516" s="35">
        <f>IF(ISNUMBER(K7516),EXP(K7516),"")</f>
        <v/>
      </c>
      <c r="M7516" s="18" t="inlineStr">
        <is>
          <t>every value from 0.01 to 30 in steps of 0.01</t>
        </is>
      </c>
      <c r="N7516" s="18" t="inlineStr">
        <is>
          <t>contents|small|distance_to_river_km</t>
        </is>
      </c>
    </row>
    <row r="7517">
      <c r="B7517" s="18" t="inlineStr">
        <is>
          <t>contents|small|distance_to_river_km|27.34</t>
        </is>
      </c>
      <c r="C7517" s="18" t="inlineStr">
        <is>
          <t>contents</t>
        </is>
      </c>
      <c r="D7517" s="18" t="inlineStr">
        <is>
          <t>small</t>
        </is>
      </c>
      <c r="E7517" s="18" t="inlineStr">
        <is>
          <t>distance_to_river_km</t>
        </is>
      </c>
      <c r="F7517" s="18" t="inlineStr">
        <is>
          <t>spline value</t>
        </is>
      </c>
      <c r="G7517" s="18" t="n"/>
      <c r="H7517" s="33" t="n">
        <v>27.34</v>
      </c>
      <c r="I7517" s="33" t="n"/>
      <c r="J7517" s="33" t="n"/>
      <c r="K7517" s="34" t="n">
        <v>-0.5570387838355678</v>
      </c>
      <c r="L7517" s="35">
        <f>IF(ISNUMBER(K7517),EXP(K7517),"")</f>
        <v/>
      </c>
      <c r="M7517" s="18" t="inlineStr">
        <is>
          <t>every value from 0.01 to 30 in steps of 0.01</t>
        </is>
      </c>
      <c r="N7517" s="18" t="inlineStr">
        <is>
          <t>contents|small|distance_to_river_km</t>
        </is>
      </c>
    </row>
    <row r="7518">
      <c r="B7518" s="18" t="inlineStr">
        <is>
          <t>contents|small|distance_to_river_km|27.35</t>
        </is>
      </c>
      <c r="C7518" s="18" t="inlineStr">
        <is>
          <t>contents</t>
        </is>
      </c>
      <c r="D7518" s="18" t="inlineStr">
        <is>
          <t>small</t>
        </is>
      </c>
      <c r="E7518" s="18" t="inlineStr">
        <is>
          <t>distance_to_river_km</t>
        </is>
      </c>
      <c r="F7518" s="18" t="inlineStr">
        <is>
          <t>spline value</t>
        </is>
      </c>
      <c r="G7518" s="18" t="n"/>
      <c r="H7518" s="33" t="n">
        <v>27.35</v>
      </c>
      <c r="I7518" s="33" t="n"/>
      <c r="J7518" s="33" t="n"/>
      <c r="K7518" s="34" t="n">
        <v>-0.557204001234699</v>
      </c>
      <c r="L7518" s="35">
        <f>IF(ISNUMBER(K7518),EXP(K7518),"")</f>
        <v/>
      </c>
      <c r="M7518" s="18" t="inlineStr">
        <is>
          <t>every value from 0.01 to 30 in steps of 0.01</t>
        </is>
      </c>
      <c r="N7518" s="18" t="inlineStr">
        <is>
          <t>contents|small|distance_to_river_km</t>
        </is>
      </c>
    </row>
    <row r="7519">
      <c r="B7519" s="18" t="inlineStr">
        <is>
          <t>contents|small|distance_to_river_km|27.36</t>
        </is>
      </c>
      <c r="C7519" s="18" t="inlineStr">
        <is>
          <t>contents</t>
        </is>
      </c>
      <c r="D7519" s="18" t="inlineStr">
        <is>
          <t>small</t>
        </is>
      </c>
      <c r="E7519" s="18" t="inlineStr">
        <is>
          <t>distance_to_river_km</t>
        </is>
      </c>
      <c r="F7519" s="18" t="inlineStr">
        <is>
          <t>spline value</t>
        </is>
      </c>
      <c r="G7519" s="18" t="n"/>
      <c r="H7519" s="33" t="n">
        <v>27.36</v>
      </c>
      <c r="I7519" s="33" t="n"/>
      <c r="J7519" s="33" t="n"/>
      <c r="K7519" s="34" t="n">
        <v>-0.5573689435202863</v>
      </c>
      <c r="L7519" s="35">
        <f>IF(ISNUMBER(K7519),EXP(K7519),"")</f>
        <v/>
      </c>
      <c r="M7519" s="18" t="inlineStr">
        <is>
          <t>every value from 0.01 to 30 in steps of 0.01</t>
        </is>
      </c>
      <c r="N7519" s="18" t="inlineStr">
        <is>
          <t>contents|small|distance_to_river_km</t>
        </is>
      </c>
    </row>
    <row r="7520">
      <c r="B7520" s="18" t="inlineStr">
        <is>
          <t>contents|small|distance_to_river_km|27.37</t>
        </is>
      </c>
      <c r="C7520" s="18" t="inlineStr">
        <is>
          <t>contents</t>
        </is>
      </c>
      <c r="D7520" s="18" t="inlineStr">
        <is>
          <t>small</t>
        </is>
      </c>
      <c r="E7520" s="18" t="inlineStr">
        <is>
          <t>distance_to_river_km</t>
        </is>
      </c>
      <c r="F7520" s="18" t="inlineStr">
        <is>
          <t>spline value</t>
        </is>
      </c>
      <c r="G7520" s="18" t="n"/>
      <c r="H7520" s="33" t="n">
        <v>27.37</v>
      </c>
      <c r="I7520" s="33" t="n"/>
      <c r="J7520" s="33" t="n"/>
      <c r="K7520" s="34" t="n">
        <v>-0.5575336104175546</v>
      </c>
      <c r="L7520" s="35">
        <f>IF(ISNUMBER(K7520),EXP(K7520),"")</f>
        <v/>
      </c>
      <c r="M7520" s="18" t="inlineStr">
        <is>
          <t>every value from 0.01 to 30 in steps of 0.01</t>
        </is>
      </c>
      <c r="N7520" s="18" t="inlineStr">
        <is>
          <t>contents|small|distance_to_river_km</t>
        </is>
      </c>
    </row>
    <row r="7521">
      <c r="B7521" s="18" t="inlineStr">
        <is>
          <t>contents|small|distance_to_river_km|27.38</t>
        </is>
      </c>
      <c r="C7521" s="18" t="inlineStr">
        <is>
          <t>contents</t>
        </is>
      </c>
      <c r="D7521" s="18" t="inlineStr">
        <is>
          <t>small</t>
        </is>
      </c>
      <c r="E7521" s="18" t="inlineStr">
        <is>
          <t>distance_to_river_km</t>
        </is>
      </c>
      <c r="F7521" s="18" t="inlineStr">
        <is>
          <t>spline value</t>
        </is>
      </c>
      <c r="G7521" s="18" t="n"/>
      <c r="H7521" s="33" t="n">
        <v>27.38</v>
      </c>
      <c r="I7521" s="33" t="n"/>
      <c r="J7521" s="33" t="n"/>
      <c r="K7521" s="34" t="n">
        <v>-0.5576980016517282</v>
      </c>
      <c r="L7521" s="35">
        <f>IF(ISNUMBER(K7521),EXP(K7521),"")</f>
        <v/>
      </c>
      <c r="M7521" s="18" t="inlineStr">
        <is>
          <t>every value from 0.01 to 30 in steps of 0.01</t>
        </is>
      </c>
      <c r="N7521" s="18" t="inlineStr">
        <is>
          <t>contents|small|distance_to_river_km</t>
        </is>
      </c>
    </row>
    <row r="7522">
      <c r="B7522" s="18" t="inlineStr">
        <is>
          <t>contents|small|distance_to_river_km|27.39</t>
        </is>
      </c>
      <c r="C7522" s="18" t="inlineStr">
        <is>
          <t>contents</t>
        </is>
      </c>
      <c r="D7522" s="18" t="inlineStr">
        <is>
          <t>small</t>
        </is>
      </c>
      <c r="E7522" s="18" t="inlineStr">
        <is>
          <t>distance_to_river_km</t>
        </is>
      </c>
      <c r="F7522" s="18" t="inlineStr">
        <is>
          <t>spline value</t>
        </is>
      </c>
      <c r="G7522" s="18" t="n"/>
      <c r="H7522" s="33" t="n">
        <v>27.39</v>
      </c>
      <c r="I7522" s="33" t="n"/>
      <c r="J7522" s="33" t="n"/>
      <c r="K7522" s="34" t="n">
        <v>-0.5578621169480323</v>
      </c>
      <c r="L7522" s="35">
        <f>IF(ISNUMBER(K7522),EXP(K7522),"")</f>
        <v/>
      </c>
      <c r="M7522" s="18" t="inlineStr">
        <is>
          <t>every value from 0.01 to 30 in steps of 0.01</t>
        </is>
      </c>
      <c r="N7522" s="18" t="inlineStr">
        <is>
          <t>contents|small|distance_to_river_km</t>
        </is>
      </c>
    </row>
    <row r="7523">
      <c r="B7523" s="18" t="inlineStr">
        <is>
          <t>contents|small|distance_to_river_km|27.40</t>
        </is>
      </c>
      <c r="C7523" s="18" t="inlineStr">
        <is>
          <t>contents</t>
        </is>
      </c>
      <c r="D7523" s="18" t="inlineStr">
        <is>
          <t>small</t>
        </is>
      </c>
      <c r="E7523" s="18" t="inlineStr">
        <is>
          <t>distance_to_river_km</t>
        </is>
      </c>
      <c r="F7523" s="18" t="inlineStr">
        <is>
          <t>spline value</t>
        </is>
      </c>
      <c r="G7523" s="18" t="n"/>
      <c r="H7523" s="33" t="n">
        <v>27.4</v>
      </c>
      <c r="I7523" s="33" t="n"/>
      <c r="J7523" s="33" t="n"/>
      <c r="K7523" s="34" t="n">
        <v>-0.5580259560316913</v>
      </c>
      <c r="L7523" s="35">
        <f>IF(ISNUMBER(K7523),EXP(K7523),"")</f>
        <v/>
      </c>
      <c r="M7523" s="18" t="inlineStr">
        <is>
          <t>every value from 0.01 to 30 in steps of 0.01</t>
        </is>
      </c>
      <c r="N7523" s="18" t="inlineStr">
        <is>
          <t>contents|small|distance_to_river_km</t>
        </is>
      </c>
    </row>
    <row r="7524">
      <c r="B7524" s="18" t="inlineStr">
        <is>
          <t>contents|small|distance_to_river_km|27.41</t>
        </is>
      </c>
      <c r="C7524" s="18" t="inlineStr">
        <is>
          <t>contents</t>
        </is>
      </c>
      <c r="D7524" s="18" t="inlineStr">
        <is>
          <t>small</t>
        </is>
      </c>
      <c r="E7524" s="18" t="inlineStr">
        <is>
          <t>distance_to_river_km</t>
        </is>
      </c>
      <c r="F7524" s="18" t="inlineStr">
        <is>
          <t>spline value</t>
        </is>
      </c>
      <c r="G7524" s="18" t="n"/>
      <c r="H7524" s="33" t="n">
        <v>27.41</v>
      </c>
      <c r="I7524" s="33" t="n"/>
      <c r="J7524" s="33" t="n"/>
      <c r="K7524" s="34" t="n">
        <v>-0.5581895186279301</v>
      </c>
      <c r="L7524" s="35">
        <f>IF(ISNUMBER(K7524),EXP(K7524),"")</f>
        <v/>
      </c>
      <c r="M7524" s="18" t="inlineStr">
        <is>
          <t>every value from 0.01 to 30 in steps of 0.01</t>
        </is>
      </c>
      <c r="N7524" s="18" t="inlineStr">
        <is>
          <t>contents|small|distance_to_river_km</t>
        </is>
      </c>
    </row>
    <row r="7525">
      <c r="B7525" s="18" t="inlineStr">
        <is>
          <t>contents|small|distance_to_river_km|27.42</t>
        </is>
      </c>
      <c r="C7525" s="18" t="inlineStr">
        <is>
          <t>contents</t>
        </is>
      </c>
      <c r="D7525" s="18" t="inlineStr">
        <is>
          <t>small</t>
        </is>
      </c>
      <c r="E7525" s="18" t="inlineStr">
        <is>
          <t>distance_to_river_km</t>
        </is>
      </c>
      <c r="F7525" s="18" t="inlineStr">
        <is>
          <t>spline value</t>
        </is>
      </c>
      <c r="G7525" s="18" t="n"/>
      <c r="H7525" s="33" t="n">
        <v>27.42</v>
      </c>
      <c r="I7525" s="33" t="n"/>
      <c r="J7525" s="33" t="n"/>
      <c r="K7525" s="34" t="n">
        <v>-0.5583528044619736</v>
      </c>
      <c r="L7525" s="35">
        <f>IF(ISNUMBER(K7525),EXP(K7525),"")</f>
        <v/>
      </c>
      <c r="M7525" s="18" t="inlineStr">
        <is>
          <t>every value from 0.01 to 30 in steps of 0.01</t>
        </is>
      </c>
      <c r="N7525" s="18" t="inlineStr">
        <is>
          <t>contents|small|distance_to_river_km</t>
        </is>
      </c>
    </row>
    <row r="7526">
      <c r="B7526" s="18" t="inlineStr">
        <is>
          <t>contents|small|distance_to_river_km|27.43</t>
        </is>
      </c>
      <c r="C7526" s="18" t="inlineStr">
        <is>
          <t>contents</t>
        </is>
      </c>
      <c r="D7526" s="18" t="inlineStr">
        <is>
          <t>small</t>
        </is>
      </c>
      <c r="E7526" s="18" t="inlineStr">
        <is>
          <t>distance_to_river_km</t>
        </is>
      </c>
      <c r="F7526" s="18" t="inlineStr">
        <is>
          <t>spline value</t>
        </is>
      </c>
      <c r="G7526" s="18" t="n"/>
      <c r="H7526" s="33" t="n">
        <v>27.43</v>
      </c>
      <c r="I7526" s="33" t="n"/>
      <c r="J7526" s="33" t="n"/>
      <c r="K7526" s="34" t="n">
        <v>-0.5585158132590459</v>
      </c>
      <c r="L7526" s="35">
        <f>IF(ISNUMBER(K7526),EXP(K7526),"")</f>
        <v/>
      </c>
      <c r="M7526" s="18" t="inlineStr">
        <is>
          <t>every value from 0.01 to 30 in steps of 0.01</t>
        </is>
      </c>
      <c r="N7526" s="18" t="inlineStr">
        <is>
          <t>contents|small|distance_to_river_km</t>
        </is>
      </c>
    </row>
    <row r="7527">
      <c r="B7527" s="18" t="inlineStr">
        <is>
          <t>contents|small|distance_to_river_km|27.44</t>
        </is>
      </c>
      <c r="C7527" s="18" t="inlineStr">
        <is>
          <t>contents</t>
        </is>
      </c>
      <c r="D7527" s="18" t="inlineStr">
        <is>
          <t>small</t>
        </is>
      </c>
      <c r="E7527" s="18" t="inlineStr">
        <is>
          <t>distance_to_river_km</t>
        </is>
      </c>
      <c r="F7527" s="18" t="inlineStr">
        <is>
          <t>spline value</t>
        </is>
      </c>
      <c r="G7527" s="18" t="n"/>
      <c r="H7527" s="33" t="n">
        <v>27.44</v>
      </c>
      <c r="I7527" s="33" t="n"/>
      <c r="J7527" s="33" t="n"/>
      <c r="K7527" s="34" t="n">
        <v>-0.5586785447443725</v>
      </c>
      <c r="L7527" s="35">
        <f>IF(ISNUMBER(K7527),EXP(K7527),"")</f>
        <v/>
      </c>
      <c r="M7527" s="18" t="inlineStr">
        <is>
          <t>every value from 0.01 to 30 in steps of 0.01</t>
        </is>
      </c>
      <c r="N7527" s="18" t="inlineStr">
        <is>
          <t>contents|small|distance_to_river_km</t>
        </is>
      </c>
    </row>
    <row r="7528">
      <c r="B7528" s="18" t="inlineStr">
        <is>
          <t>contents|small|distance_to_river_km|27.45</t>
        </is>
      </c>
      <c r="C7528" s="18" t="inlineStr">
        <is>
          <t>contents</t>
        </is>
      </c>
      <c r="D7528" s="18" t="inlineStr">
        <is>
          <t>small</t>
        </is>
      </c>
      <c r="E7528" s="18" t="inlineStr">
        <is>
          <t>distance_to_river_km</t>
        </is>
      </c>
      <c r="F7528" s="18" t="inlineStr">
        <is>
          <t>spline value</t>
        </is>
      </c>
      <c r="G7528" s="18" t="n"/>
      <c r="H7528" s="33" t="n">
        <v>27.45</v>
      </c>
      <c r="I7528" s="33" t="n"/>
      <c r="J7528" s="33" t="n"/>
      <c r="K7528" s="34" t="n">
        <v>-0.5588409986431776</v>
      </c>
      <c r="L7528" s="35">
        <f>IF(ISNUMBER(K7528),EXP(K7528),"")</f>
        <v/>
      </c>
      <c r="M7528" s="18" t="inlineStr">
        <is>
          <t>every value from 0.01 to 30 in steps of 0.01</t>
        </is>
      </c>
      <c r="N7528" s="18" t="inlineStr">
        <is>
          <t>contents|small|distance_to_river_km</t>
        </is>
      </c>
    </row>
    <row r="7529">
      <c r="B7529" s="18" t="inlineStr">
        <is>
          <t>contents|small|distance_to_river_km|27.46</t>
        </is>
      </c>
      <c r="C7529" s="18" t="inlineStr">
        <is>
          <t>contents</t>
        </is>
      </c>
      <c r="D7529" s="18" t="inlineStr">
        <is>
          <t>small</t>
        </is>
      </c>
      <c r="E7529" s="18" t="inlineStr">
        <is>
          <t>distance_to_river_km</t>
        </is>
      </c>
      <c r="F7529" s="18" t="inlineStr">
        <is>
          <t>spline value</t>
        </is>
      </c>
      <c r="G7529" s="18" t="n"/>
      <c r="H7529" s="33" t="n">
        <v>27.46</v>
      </c>
      <c r="I7529" s="33" t="n"/>
      <c r="J7529" s="33" t="n"/>
      <c r="K7529" s="34" t="n">
        <v>-0.5590031746806863</v>
      </c>
      <c r="L7529" s="35">
        <f>IF(ISNUMBER(K7529),EXP(K7529),"")</f>
        <v/>
      </c>
      <c r="M7529" s="18" t="inlineStr">
        <is>
          <t>every value from 0.01 to 30 in steps of 0.01</t>
        </is>
      </c>
      <c r="N7529" s="18" t="inlineStr">
        <is>
          <t>contents|small|distance_to_river_km</t>
        </is>
      </c>
    </row>
    <row r="7530">
      <c r="B7530" s="18" t="inlineStr">
        <is>
          <t>contents|small|distance_to_river_km|27.47</t>
        </is>
      </c>
      <c r="C7530" s="18" t="inlineStr">
        <is>
          <t>contents</t>
        </is>
      </c>
      <c r="D7530" s="18" t="inlineStr">
        <is>
          <t>small</t>
        </is>
      </c>
      <c r="E7530" s="18" t="inlineStr">
        <is>
          <t>distance_to_river_km</t>
        </is>
      </c>
      <c r="F7530" s="18" t="inlineStr">
        <is>
          <t>spline value</t>
        </is>
      </c>
      <c r="G7530" s="18" t="n"/>
      <c r="H7530" s="33" t="n">
        <v>27.47</v>
      </c>
      <c r="I7530" s="33" t="n"/>
      <c r="J7530" s="33" t="n"/>
      <c r="K7530" s="34" t="n">
        <v>-0.5591650725821229</v>
      </c>
      <c r="L7530" s="35">
        <f>IF(ISNUMBER(K7530),EXP(K7530),"")</f>
        <v/>
      </c>
      <c r="M7530" s="18" t="inlineStr">
        <is>
          <t>every value from 0.01 to 30 in steps of 0.01</t>
        </is>
      </c>
      <c r="N7530" s="18" t="inlineStr">
        <is>
          <t>contents|small|distance_to_river_km</t>
        </is>
      </c>
    </row>
    <row r="7531">
      <c r="B7531" s="18" t="inlineStr">
        <is>
          <t>contents|small|distance_to_river_km|27.48</t>
        </is>
      </c>
      <c r="C7531" s="18" t="inlineStr">
        <is>
          <t>contents</t>
        </is>
      </c>
      <c r="D7531" s="18" t="inlineStr">
        <is>
          <t>small</t>
        </is>
      </c>
      <c r="E7531" s="18" t="inlineStr">
        <is>
          <t>distance_to_river_km</t>
        </is>
      </c>
      <c r="F7531" s="18" t="inlineStr">
        <is>
          <t>spline value</t>
        </is>
      </c>
      <c r="G7531" s="18" t="n"/>
      <c r="H7531" s="33" t="n">
        <v>27.48</v>
      </c>
      <c r="I7531" s="33" t="n"/>
      <c r="J7531" s="33" t="n"/>
      <c r="K7531" s="34" t="n">
        <v>-0.5593266920727125</v>
      </c>
      <c r="L7531" s="35">
        <f>IF(ISNUMBER(K7531),EXP(K7531),"")</f>
        <v/>
      </c>
      <c r="M7531" s="18" t="inlineStr">
        <is>
          <t>every value from 0.01 to 30 in steps of 0.01</t>
        </is>
      </c>
      <c r="N7531" s="18" t="inlineStr">
        <is>
          <t>contents|small|distance_to_river_km</t>
        </is>
      </c>
    </row>
    <row r="7532">
      <c r="B7532" s="18" t="inlineStr">
        <is>
          <t>contents|small|distance_to_river_km|27.49</t>
        </is>
      </c>
      <c r="C7532" s="18" t="inlineStr">
        <is>
          <t>contents</t>
        </is>
      </c>
      <c r="D7532" s="18" t="inlineStr">
        <is>
          <t>small</t>
        </is>
      </c>
      <c r="E7532" s="18" t="inlineStr">
        <is>
          <t>distance_to_river_km</t>
        </is>
      </c>
      <c r="F7532" s="18" t="inlineStr">
        <is>
          <t>spline value</t>
        </is>
      </c>
      <c r="G7532" s="18" t="n"/>
      <c r="H7532" s="33" t="n">
        <v>27.49</v>
      </c>
      <c r="I7532" s="33" t="n"/>
      <c r="J7532" s="33" t="n"/>
      <c r="K7532" s="34" t="n">
        <v>-0.5594880328776799</v>
      </c>
      <c r="L7532" s="35">
        <f>IF(ISNUMBER(K7532),EXP(K7532),"")</f>
        <v/>
      </c>
      <c r="M7532" s="18" t="inlineStr">
        <is>
          <t>every value from 0.01 to 30 in steps of 0.01</t>
        </is>
      </c>
      <c r="N7532" s="18" t="inlineStr">
        <is>
          <t>contents|small|distance_to_river_km</t>
        </is>
      </c>
    </row>
    <row r="7533">
      <c r="B7533" s="18" t="inlineStr">
        <is>
          <t>contents|small|distance_to_river_km|27.50</t>
        </is>
      </c>
      <c r="C7533" s="18" t="inlineStr">
        <is>
          <t>contents</t>
        </is>
      </c>
      <c r="D7533" s="18" t="inlineStr">
        <is>
          <t>small</t>
        </is>
      </c>
      <c r="E7533" s="18" t="inlineStr">
        <is>
          <t>distance_to_river_km</t>
        </is>
      </c>
      <c r="F7533" s="18" t="inlineStr">
        <is>
          <t>spline value</t>
        </is>
      </c>
      <c r="G7533" s="18" t="n"/>
      <c r="H7533" s="33" t="n">
        <v>27.5</v>
      </c>
      <c r="I7533" s="33" t="n"/>
      <c r="J7533" s="33" t="n"/>
      <c r="K7533" s="34" t="n">
        <v>-0.5596490947222494</v>
      </c>
      <c r="L7533" s="35">
        <f>IF(ISNUMBER(K7533),EXP(K7533),"")</f>
        <v/>
      </c>
      <c r="M7533" s="18" t="inlineStr">
        <is>
          <t>every value from 0.01 to 30 in steps of 0.01</t>
        </is>
      </c>
      <c r="N7533" s="18" t="inlineStr">
        <is>
          <t>contents|small|distance_to_river_km</t>
        </is>
      </c>
    </row>
    <row r="7534">
      <c r="B7534" s="18" t="inlineStr">
        <is>
          <t>contents|small|distance_to_river_km|27.51</t>
        </is>
      </c>
      <c r="C7534" s="18" t="inlineStr">
        <is>
          <t>contents</t>
        </is>
      </c>
      <c r="D7534" s="18" t="inlineStr">
        <is>
          <t>small</t>
        </is>
      </c>
      <c r="E7534" s="18" t="inlineStr">
        <is>
          <t>distance_to_river_km</t>
        </is>
      </c>
      <c r="F7534" s="18" t="inlineStr">
        <is>
          <t>spline value</t>
        </is>
      </c>
      <c r="G7534" s="18" t="n"/>
      <c r="H7534" s="33" t="n">
        <v>27.51</v>
      </c>
      <c r="I7534" s="33" t="n"/>
      <c r="J7534" s="33" t="n"/>
      <c r="K7534" s="34" t="n">
        <v>-0.559809877331646</v>
      </c>
      <c r="L7534" s="35">
        <f>IF(ISNUMBER(K7534),EXP(K7534),"")</f>
        <v/>
      </c>
      <c r="M7534" s="18" t="inlineStr">
        <is>
          <t>every value from 0.01 to 30 in steps of 0.01</t>
        </is>
      </c>
      <c r="N7534" s="18" t="inlineStr">
        <is>
          <t>contents|small|distance_to_river_km</t>
        </is>
      </c>
    </row>
    <row r="7535">
      <c r="B7535" s="18" t="inlineStr">
        <is>
          <t>contents|small|distance_to_river_km|27.52</t>
        </is>
      </c>
      <c r="C7535" s="18" t="inlineStr">
        <is>
          <t>contents</t>
        </is>
      </c>
      <c r="D7535" s="18" t="inlineStr">
        <is>
          <t>small</t>
        </is>
      </c>
      <c r="E7535" s="18" t="inlineStr">
        <is>
          <t>distance_to_river_km</t>
        </is>
      </c>
      <c r="F7535" s="18" t="inlineStr">
        <is>
          <t>spline value</t>
        </is>
      </c>
      <c r="G7535" s="18" t="n"/>
      <c r="H7535" s="33" t="n">
        <v>27.52</v>
      </c>
      <c r="I7535" s="33" t="n"/>
      <c r="J7535" s="33" t="n"/>
      <c r="K7535" s="34" t="n">
        <v>-0.5599703804310946</v>
      </c>
      <c r="L7535" s="35">
        <f>IF(ISNUMBER(K7535),EXP(K7535),"")</f>
        <v/>
      </c>
      <c r="M7535" s="18" t="inlineStr">
        <is>
          <t>every value from 0.01 to 30 in steps of 0.01</t>
        </is>
      </c>
      <c r="N7535" s="18" t="inlineStr">
        <is>
          <t>contents|small|distance_to_river_km</t>
        </is>
      </c>
    </row>
    <row r="7536">
      <c r="B7536" s="18" t="inlineStr">
        <is>
          <t>contents|small|distance_to_river_km|27.53</t>
        </is>
      </c>
      <c r="C7536" s="18" t="inlineStr">
        <is>
          <t>contents</t>
        </is>
      </c>
      <c r="D7536" s="18" t="inlineStr">
        <is>
          <t>small</t>
        </is>
      </c>
      <c r="E7536" s="18" t="inlineStr">
        <is>
          <t>distance_to_river_km</t>
        </is>
      </c>
      <c r="F7536" s="18" t="inlineStr">
        <is>
          <t>spline value</t>
        </is>
      </c>
      <c r="G7536" s="18" t="n"/>
      <c r="H7536" s="33" t="n">
        <v>27.53</v>
      </c>
      <c r="I7536" s="33" t="n"/>
      <c r="J7536" s="33" t="n"/>
      <c r="K7536" s="34" t="n">
        <v>-0.5601306037458196</v>
      </c>
      <c r="L7536" s="35">
        <f>IF(ISNUMBER(K7536),EXP(K7536),"")</f>
        <v/>
      </c>
      <c r="M7536" s="18" t="inlineStr">
        <is>
          <t>every value from 0.01 to 30 in steps of 0.01</t>
        </is>
      </c>
      <c r="N7536" s="18" t="inlineStr">
        <is>
          <t>contents|small|distance_to_river_km</t>
        </is>
      </c>
    </row>
    <row r="7537">
      <c r="B7537" s="18" t="inlineStr">
        <is>
          <t>contents|small|distance_to_river_km|27.54</t>
        </is>
      </c>
      <c r="C7537" s="18" t="inlineStr">
        <is>
          <t>contents</t>
        </is>
      </c>
      <c r="D7537" s="18" t="inlineStr">
        <is>
          <t>small</t>
        </is>
      </c>
      <c r="E7537" s="18" t="inlineStr">
        <is>
          <t>distance_to_river_km</t>
        </is>
      </c>
      <c r="F7537" s="18" t="inlineStr">
        <is>
          <t>spline value</t>
        </is>
      </c>
      <c r="G7537" s="18" t="n"/>
      <c r="H7537" s="33" t="n">
        <v>27.54</v>
      </c>
      <c r="I7537" s="33" t="n"/>
      <c r="J7537" s="33" t="n"/>
      <c r="K7537" s="34" t="n">
        <v>-0.5602905470010457</v>
      </c>
      <c r="L7537" s="35">
        <f>IF(ISNUMBER(K7537),EXP(K7537),"")</f>
        <v/>
      </c>
      <c r="M7537" s="18" t="inlineStr">
        <is>
          <t>every value from 0.01 to 30 in steps of 0.01</t>
        </is>
      </c>
      <c r="N7537" s="18" t="inlineStr">
        <is>
          <t>contents|small|distance_to_river_km</t>
        </is>
      </c>
    </row>
    <row r="7538">
      <c r="B7538" s="18" t="inlineStr">
        <is>
          <t>contents|small|distance_to_river_km|27.55</t>
        </is>
      </c>
      <c r="C7538" s="18" t="inlineStr">
        <is>
          <t>contents</t>
        </is>
      </c>
      <c r="D7538" s="18" t="inlineStr">
        <is>
          <t>small</t>
        </is>
      </c>
      <c r="E7538" s="18" t="inlineStr">
        <is>
          <t>distance_to_river_km</t>
        </is>
      </c>
      <c r="F7538" s="18" t="inlineStr">
        <is>
          <t>spline value</t>
        </is>
      </c>
      <c r="G7538" s="18" t="n"/>
      <c r="H7538" s="33" t="n">
        <v>27.55</v>
      </c>
      <c r="I7538" s="33" t="n"/>
      <c r="J7538" s="33" t="n"/>
      <c r="K7538" s="34" t="n">
        <v>-0.5604502099219981</v>
      </c>
      <c r="L7538" s="35">
        <f>IF(ISNUMBER(K7538),EXP(K7538),"")</f>
        <v/>
      </c>
      <c r="M7538" s="18" t="inlineStr">
        <is>
          <t>every value from 0.01 to 30 in steps of 0.01</t>
        </is>
      </c>
      <c r="N7538" s="18" t="inlineStr">
        <is>
          <t>contents|small|distance_to_river_km</t>
        </is>
      </c>
    </row>
    <row r="7539">
      <c r="B7539" s="18" t="inlineStr">
        <is>
          <t>contents|small|distance_to_river_km|27.56</t>
        </is>
      </c>
      <c r="C7539" s="18" t="inlineStr">
        <is>
          <t>contents</t>
        </is>
      </c>
      <c r="D7539" s="18" t="inlineStr">
        <is>
          <t>small</t>
        </is>
      </c>
      <c r="E7539" s="18" t="inlineStr">
        <is>
          <t>distance_to_river_km</t>
        </is>
      </c>
      <c r="F7539" s="18" t="inlineStr">
        <is>
          <t>spline value</t>
        </is>
      </c>
      <c r="G7539" s="18" t="n"/>
      <c r="H7539" s="33" t="n">
        <v>27.56</v>
      </c>
      <c r="I7539" s="33" t="n"/>
      <c r="J7539" s="33" t="n"/>
      <c r="K7539" s="34" t="n">
        <v>-0.5606095922339009</v>
      </c>
      <c r="L7539" s="35">
        <f>IF(ISNUMBER(K7539),EXP(K7539),"")</f>
        <v/>
      </c>
      <c r="M7539" s="18" t="inlineStr">
        <is>
          <t>every value from 0.01 to 30 in steps of 0.01</t>
        </is>
      </c>
      <c r="N7539" s="18" t="inlineStr">
        <is>
          <t>contents|small|distance_to_river_km</t>
        </is>
      </c>
    </row>
    <row r="7540">
      <c r="B7540" s="18" t="inlineStr">
        <is>
          <t>contents|small|distance_to_river_km|27.57</t>
        </is>
      </c>
      <c r="C7540" s="18" t="inlineStr">
        <is>
          <t>contents</t>
        </is>
      </c>
      <c r="D7540" s="18" t="inlineStr">
        <is>
          <t>small</t>
        </is>
      </c>
      <c r="E7540" s="18" t="inlineStr">
        <is>
          <t>distance_to_river_km</t>
        </is>
      </c>
      <c r="F7540" s="18" t="inlineStr">
        <is>
          <t>spline value</t>
        </is>
      </c>
      <c r="G7540" s="18" t="n"/>
      <c r="H7540" s="33" t="n">
        <v>27.57</v>
      </c>
      <c r="I7540" s="33" t="n"/>
      <c r="J7540" s="33" t="n"/>
      <c r="K7540" s="34" t="n">
        <v>-0.5607686936619797</v>
      </c>
      <c r="L7540" s="35">
        <f>IF(ISNUMBER(K7540),EXP(K7540),"")</f>
        <v/>
      </c>
      <c r="M7540" s="18" t="inlineStr">
        <is>
          <t>every value from 0.01 to 30 in steps of 0.01</t>
        </is>
      </c>
      <c r="N7540" s="18" t="inlineStr">
        <is>
          <t>contents|small|distance_to_river_km</t>
        </is>
      </c>
    </row>
    <row r="7541">
      <c r="B7541" s="18" t="inlineStr">
        <is>
          <t>contents|small|distance_to_river_km|27.58</t>
        </is>
      </c>
      <c r="C7541" s="18" t="inlineStr">
        <is>
          <t>contents</t>
        </is>
      </c>
      <c r="D7541" s="18" t="inlineStr">
        <is>
          <t>small</t>
        </is>
      </c>
      <c r="E7541" s="18" t="inlineStr">
        <is>
          <t>distance_to_river_km</t>
        </is>
      </c>
      <c r="F7541" s="18" t="inlineStr">
        <is>
          <t>spline value</t>
        </is>
      </c>
      <c r="G7541" s="18" t="n"/>
      <c r="H7541" s="33" t="n">
        <v>27.58</v>
      </c>
      <c r="I7541" s="33" t="n"/>
      <c r="J7541" s="33" t="n"/>
      <c r="K7541" s="34" t="n">
        <v>-0.5609275139314582</v>
      </c>
      <c r="L7541" s="35">
        <f>IF(ISNUMBER(K7541),EXP(K7541),"")</f>
        <v/>
      </c>
      <c r="M7541" s="18" t="inlineStr">
        <is>
          <t>every value from 0.01 to 30 in steps of 0.01</t>
        </is>
      </c>
      <c r="N7541" s="18" t="inlineStr">
        <is>
          <t>contents|small|distance_to_river_km</t>
        </is>
      </c>
    </row>
    <row r="7542">
      <c r="B7542" s="18" t="inlineStr">
        <is>
          <t>contents|small|distance_to_river_km|27.59</t>
        </is>
      </c>
      <c r="C7542" s="18" t="inlineStr">
        <is>
          <t>contents</t>
        </is>
      </c>
      <c r="D7542" s="18" t="inlineStr">
        <is>
          <t>small</t>
        </is>
      </c>
      <c r="E7542" s="18" t="inlineStr">
        <is>
          <t>distance_to_river_km</t>
        </is>
      </c>
      <c r="F7542" s="18" t="inlineStr">
        <is>
          <t>spline value</t>
        </is>
      </c>
      <c r="G7542" s="18" t="n"/>
      <c r="H7542" s="33" t="n">
        <v>27.59</v>
      </c>
      <c r="I7542" s="33" t="n"/>
      <c r="J7542" s="33" t="n"/>
      <c r="K7542" s="34" t="n">
        <v>-0.561086052767562</v>
      </c>
      <c r="L7542" s="35">
        <f>IF(ISNUMBER(K7542),EXP(K7542),"")</f>
        <v/>
      </c>
      <c r="M7542" s="18" t="inlineStr">
        <is>
          <t>every value from 0.01 to 30 in steps of 0.01</t>
        </is>
      </c>
      <c r="N7542" s="18" t="inlineStr">
        <is>
          <t>contents|small|distance_to_river_km</t>
        </is>
      </c>
    </row>
    <row r="7543">
      <c r="B7543" s="18" t="inlineStr">
        <is>
          <t>contents|small|distance_to_river_km|27.60</t>
        </is>
      </c>
      <c r="C7543" s="18" t="inlineStr">
        <is>
          <t>contents</t>
        </is>
      </c>
      <c r="D7543" s="18" t="inlineStr">
        <is>
          <t>small</t>
        </is>
      </c>
      <c r="E7543" s="18" t="inlineStr">
        <is>
          <t>distance_to_river_km</t>
        </is>
      </c>
      <c r="F7543" s="18" t="inlineStr">
        <is>
          <t>spline value</t>
        </is>
      </c>
      <c r="G7543" s="18" t="n"/>
      <c r="H7543" s="33" t="n">
        <v>27.6</v>
      </c>
      <c r="I7543" s="33" t="n"/>
      <c r="J7543" s="33" t="n"/>
      <c r="K7543" s="34" t="n">
        <v>-0.5612443098955153</v>
      </c>
      <c r="L7543" s="35">
        <f>IF(ISNUMBER(K7543),EXP(K7543),"")</f>
        <v/>
      </c>
      <c r="M7543" s="18" t="inlineStr">
        <is>
          <t>every value from 0.01 to 30 in steps of 0.01</t>
        </is>
      </c>
      <c r="N7543" s="18" t="inlineStr">
        <is>
          <t>contents|small|distance_to_river_km</t>
        </is>
      </c>
    </row>
    <row r="7544">
      <c r="B7544" s="18" t="inlineStr">
        <is>
          <t>contents|small|distance_to_river_km|27.61</t>
        </is>
      </c>
      <c r="C7544" s="18" t="inlineStr">
        <is>
          <t>contents</t>
        </is>
      </c>
      <c r="D7544" s="18" t="inlineStr">
        <is>
          <t>small</t>
        </is>
      </c>
      <c r="E7544" s="18" t="inlineStr">
        <is>
          <t>distance_to_river_km</t>
        </is>
      </c>
      <c r="F7544" s="18" t="inlineStr">
        <is>
          <t>spline value</t>
        </is>
      </c>
      <c r="G7544" s="18" t="n"/>
      <c r="H7544" s="33" t="n">
        <v>27.61</v>
      </c>
      <c r="I7544" s="33" t="n"/>
      <c r="J7544" s="33" t="n"/>
      <c r="K7544" s="34" t="n">
        <v>-0.5614022850405428</v>
      </c>
      <c r="L7544" s="35">
        <f>IF(ISNUMBER(K7544),EXP(K7544),"")</f>
        <v/>
      </c>
      <c r="M7544" s="18" t="inlineStr">
        <is>
          <t>every value from 0.01 to 30 in steps of 0.01</t>
        </is>
      </c>
      <c r="N7544" s="18" t="inlineStr">
        <is>
          <t>contents|small|distance_to_river_km</t>
        </is>
      </c>
    </row>
    <row r="7545">
      <c r="B7545" s="18" t="inlineStr">
        <is>
          <t>contents|small|distance_to_river_km|27.62</t>
        </is>
      </c>
      <c r="C7545" s="18" t="inlineStr">
        <is>
          <t>contents</t>
        </is>
      </c>
      <c r="D7545" s="18" t="inlineStr">
        <is>
          <t>small</t>
        </is>
      </c>
      <c r="E7545" s="18" t="inlineStr">
        <is>
          <t>distance_to_river_km</t>
        </is>
      </c>
      <c r="F7545" s="18" t="inlineStr">
        <is>
          <t>spline value</t>
        </is>
      </c>
      <c r="G7545" s="18" t="n"/>
      <c r="H7545" s="33" t="n">
        <v>27.62</v>
      </c>
      <c r="I7545" s="33" t="n"/>
      <c r="J7545" s="33" t="n"/>
      <c r="K7545" s="34" t="n">
        <v>-0.5615599779278697</v>
      </c>
      <c r="L7545" s="35">
        <f>IF(ISNUMBER(K7545),EXP(K7545),"")</f>
        <v/>
      </c>
      <c r="M7545" s="18" t="inlineStr">
        <is>
          <t>every value from 0.01 to 30 in steps of 0.01</t>
        </is>
      </c>
      <c r="N7545" s="18" t="inlineStr">
        <is>
          <t>contents|small|distance_to_river_km</t>
        </is>
      </c>
    </row>
    <row r="7546">
      <c r="B7546" s="18" t="inlineStr">
        <is>
          <t>contents|small|distance_to_river_km|27.63</t>
        </is>
      </c>
      <c r="C7546" s="18" t="inlineStr">
        <is>
          <t>contents</t>
        </is>
      </c>
      <c r="D7546" s="18" t="inlineStr">
        <is>
          <t>small</t>
        </is>
      </c>
      <c r="E7546" s="18" t="inlineStr">
        <is>
          <t>distance_to_river_km</t>
        </is>
      </c>
      <c r="F7546" s="18" t="inlineStr">
        <is>
          <t>spline value</t>
        </is>
      </c>
      <c r="G7546" s="18" t="n"/>
      <c r="H7546" s="33" t="n">
        <v>27.63</v>
      </c>
      <c r="I7546" s="33" t="n"/>
      <c r="J7546" s="33" t="n"/>
      <c r="K7546" s="34" t="n">
        <v>-0.5617173882827202</v>
      </c>
      <c r="L7546" s="35">
        <f>IF(ISNUMBER(K7546),EXP(K7546),"")</f>
        <v/>
      </c>
      <c r="M7546" s="18" t="inlineStr">
        <is>
          <t>every value from 0.01 to 30 in steps of 0.01</t>
        </is>
      </c>
      <c r="N7546" s="18" t="inlineStr">
        <is>
          <t>contents|small|distance_to_river_km</t>
        </is>
      </c>
    </row>
    <row r="7547">
      <c r="B7547" s="18" t="inlineStr">
        <is>
          <t>contents|small|distance_to_river_km|27.64</t>
        </is>
      </c>
      <c r="C7547" s="18" t="inlineStr">
        <is>
          <t>contents</t>
        </is>
      </c>
      <c r="D7547" s="18" t="inlineStr">
        <is>
          <t>small</t>
        </is>
      </c>
      <c r="E7547" s="18" t="inlineStr">
        <is>
          <t>distance_to_river_km</t>
        </is>
      </c>
      <c r="F7547" s="18" t="inlineStr">
        <is>
          <t>spline value</t>
        </is>
      </c>
      <c r="G7547" s="18" t="n"/>
      <c r="H7547" s="33" t="n">
        <v>27.64</v>
      </c>
      <c r="I7547" s="33" t="n"/>
      <c r="J7547" s="33" t="n"/>
      <c r="K7547" s="34" t="n">
        <v>-0.5618745158303197</v>
      </c>
      <c r="L7547" s="35">
        <f>IF(ISNUMBER(K7547),EXP(K7547),"")</f>
        <v/>
      </c>
      <c r="M7547" s="18" t="inlineStr">
        <is>
          <t>every value from 0.01 to 30 in steps of 0.01</t>
        </is>
      </c>
      <c r="N7547" s="18" t="inlineStr">
        <is>
          <t>contents|small|distance_to_river_km</t>
        </is>
      </c>
    </row>
    <row r="7548">
      <c r="B7548" s="18" t="inlineStr">
        <is>
          <t>contents|small|distance_to_river_km|27.65</t>
        </is>
      </c>
      <c r="C7548" s="18" t="inlineStr">
        <is>
          <t>contents</t>
        </is>
      </c>
      <c r="D7548" s="18" t="inlineStr">
        <is>
          <t>small</t>
        </is>
      </c>
      <c r="E7548" s="18" t="inlineStr">
        <is>
          <t>distance_to_river_km</t>
        </is>
      </c>
      <c r="F7548" s="18" t="inlineStr">
        <is>
          <t>spline value</t>
        </is>
      </c>
      <c r="G7548" s="18" t="n"/>
      <c r="H7548" s="33" t="n">
        <v>27.65</v>
      </c>
      <c r="I7548" s="33" t="n"/>
      <c r="J7548" s="33" t="n"/>
      <c r="K7548" s="34" t="n">
        <v>-0.5620313602958921</v>
      </c>
      <c r="L7548" s="35">
        <f>IF(ISNUMBER(K7548),EXP(K7548),"")</f>
        <v/>
      </c>
      <c r="M7548" s="18" t="inlineStr">
        <is>
          <t>every value from 0.01 to 30 in steps of 0.01</t>
        </is>
      </c>
      <c r="N7548" s="18" t="inlineStr">
        <is>
          <t>contents|small|distance_to_river_km</t>
        </is>
      </c>
    </row>
    <row r="7549">
      <c r="B7549" s="18" t="inlineStr">
        <is>
          <t>contents|small|distance_to_river_km|27.66</t>
        </is>
      </c>
      <c r="C7549" s="18" t="inlineStr">
        <is>
          <t>contents</t>
        </is>
      </c>
      <c r="D7549" s="18" t="inlineStr">
        <is>
          <t>small</t>
        </is>
      </c>
      <c r="E7549" s="18" t="inlineStr">
        <is>
          <t>distance_to_river_km</t>
        </is>
      </c>
      <c r="F7549" s="18" t="inlineStr">
        <is>
          <t>spline value</t>
        </is>
      </c>
      <c r="G7549" s="18" t="n"/>
      <c r="H7549" s="33" t="n">
        <v>27.66</v>
      </c>
      <c r="I7549" s="33" t="n"/>
      <c r="J7549" s="33" t="n"/>
      <c r="K7549" s="34" t="n">
        <v>-0.5621879214046629</v>
      </c>
      <c r="L7549" s="35">
        <f>IF(ISNUMBER(K7549),EXP(K7549),"")</f>
        <v/>
      </c>
      <c r="M7549" s="18" t="inlineStr">
        <is>
          <t>every value from 0.01 to 30 in steps of 0.01</t>
        </is>
      </c>
      <c r="N7549" s="18" t="inlineStr">
        <is>
          <t>contents|small|distance_to_river_km</t>
        </is>
      </c>
    </row>
    <row r="7550">
      <c r="B7550" s="18" t="inlineStr">
        <is>
          <t>contents|small|distance_to_river_km|27.67</t>
        </is>
      </c>
      <c r="C7550" s="18" t="inlineStr">
        <is>
          <t>contents</t>
        </is>
      </c>
      <c r="D7550" s="18" t="inlineStr">
        <is>
          <t>small</t>
        </is>
      </c>
      <c r="E7550" s="18" t="inlineStr">
        <is>
          <t>distance_to_river_km</t>
        </is>
      </c>
      <c r="F7550" s="18" t="inlineStr">
        <is>
          <t>spline value</t>
        </is>
      </c>
      <c r="G7550" s="18" t="n"/>
      <c r="H7550" s="33" t="n">
        <v>27.67</v>
      </c>
      <c r="I7550" s="33" t="n"/>
      <c r="J7550" s="33" t="n"/>
      <c r="K7550" s="34" t="n">
        <v>-0.5623441988818562</v>
      </c>
      <c r="L7550" s="35">
        <f>IF(ISNUMBER(K7550),EXP(K7550),"")</f>
        <v/>
      </c>
      <c r="M7550" s="18" t="inlineStr">
        <is>
          <t>every value from 0.01 to 30 in steps of 0.01</t>
        </is>
      </c>
      <c r="N7550" s="18" t="inlineStr">
        <is>
          <t>contents|small|distance_to_river_km</t>
        </is>
      </c>
    </row>
    <row r="7551">
      <c r="B7551" s="18" t="inlineStr">
        <is>
          <t>contents|small|distance_to_river_km|27.68</t>
        </is>
      </c>
      <c r="C7551" s="18" t="inlineStr">
        <is>
          <t>contents</t>
        </is>
      </c>
      <c r="D7551" s="18" t="inlineStr">
        <is>
          <t>small</t>
        </is>
      </c>
      <c r="E7551" s="18" t="inlineStr">
        <is>
          <t>distance_to_river_km</t>
        </is>
      </c>
      <c r="F7551" s="18" t="inlineStr">
        <is>
          <t>spline value</t>
        </is>
      </c>
      <c r="G7551" s="18" t="n"/>
      <c r="H7551" s="33" t="n">
        <v>27.68</v>
      </c>
      <c r="I7551" s="33" t="n"/>
      <c r="J7551" s="33" t="n"/>
      <c r="K7551" s="34" t="n">
        <v>-0.5625001924526972</v>
      </c>
      <c r="L7551" s="35">
        <f>IF(ISNUMBER(K7551),EXP(K7551),"")</f>
        <v/>
      </c>
      <c r="M7551" s="18" t="inlineStr">
        <is>
          <t>every value from 0.01 to 30 in steps of 0.01</t>
        </is>
      </c>
      <c r="N7551" s="18" t="inlineStr">
        <is>
          <t>contents|small|distance_to_river_km</t>
        </is>
      </c>
    </row>
    <row r="7552">
      <c r="B7552" s="18" t="inlineStr">
        <is>
          <t>contents|small|distance_to_river_km|27.69</t>
        </is>
      </c>
      <c r="C7552" s="18" t="inlineStr">
        <is>
          <t>contents</t>
        </is>
      </c>
      <c r="D7552" s="18" t="inlineStr">
        <is>
          <t>small</t>
        </is>
      </c>
      <c r="E7552" s="18" t="inlineStr">
        <is>
          <t>distance_to_river_km</t>
        </is>
      </c>
      <c r="F7552" s="18" t="inlineStr">
        <is>
          <t>spline value</t>
        </is>
      </c>
      <c r="G7552" s="18" t="n"/>
      <c r="H7552" s="33" t="n">
        <v>27.69</v>
      </c>
      <c r="I7552" s="33" t="n"/>
      <c r="J7552" s="33" t="n"/>
      <c r="K7552" s="34" t="n">
        <v>-0.5626559018424103</v>
      </c>
      <c r="L7552" s="35">
        <f>IF(ISNUMBER(K7552),EXP(K7552),"")</f>
        <v/>
      </c>
      <c r="M7552" s="18" t="inlineStr">
        <is>
          <t>every value from 0.01 to 30 in steps of 0.01</t>
        </is>
      </c>
      <c r="N7552" s="18" t="inlineStr">
        <is>
          <t>contents|small|distance_to_river_km</t>
        </is>
      </c>
    </row>
    <row r="7553">
      <c r="B7553" s="18" t="inlineStr">
        <is>
          <t>contents|small|distance_to_river_km|27.70</t>
        </is>
      </c>
      <c r="C7553" s="18" t="inlineStr">
        <is>
          <t>contents</t>
        </is>
      </c>
      <c r="D7553" s="18" t="inlineStr">
        <is>
          <t>small</t>
        </is>
      </c>
      <c r="E7553" s="18" t="inlineStr">
        <is>
          <t>distance_to_river_km</t>
        </is>
      </c>
      <c r="F7553" s="18" t="inlineStr">
        <is>
          <t>spline value</t>
        </is>
      </c>
      <c r="G7553" s="18" t="n"/>
      <c r="H7553" s="33" t="n">
        <v>27.7</v>
      </c>
      <c r="I7553" s="33" t="n"/>
      <c r="J7553" s="33" t="n"/>
      <c r="K7553" s="34" t="n">
        <v>-0.5628113267762205</v>
      </c>
      <c r="L7553" s="35">
        <f>IF(ISNUMBER(K7553),EXP(K7553),"")</f>
        <v/>
      </c>
      <c r="M7553" s="18" t="inlineStr">
        <is>
          <t>every value from 0.01 to 30 in steps of 0.01</t>
        </is>
      </c>
      <c r="N7553" s="18" t="inlineStr">
        <is>
          <t>contents|small|distance_to_river_km</t>
        </is>
      </c>
    </row>
    <row r="7554">
      <c r="B7554" s="18" t="inlineStr">
        <is>
          <t>contents|small|distance_to_river_km|27.71</t>
        </is>
      </c>
      <c r="C7554" s="18" t="inlineStr">
        <is>
          <t>contents</t>
        </is>
      </c>
      <c r="D7554" s="18" t="inlineStr">
        <is>
          <t>small</t>
        </is>
      </c>
      <c r="E7554" s="18" t="inlineStr">
        <is>
          <t>distance_to_river_km</t>
        </is>
      </c>
      <c r="F7554" s="18" t="inlineStr">
        <is>
          <t>spline value</t>
        </is>
      </c>
      <c r="G7554" s="18" t="n"/>
      <c r="H7554" s="33" t="n">
        <v>27.71</v>
      </c>
      <c r="I7554" s="33" t="n"/>
      <c r="J7554" s="33" t="n"/>
      <c r="K7554" s="34" t="n">
        <v>-0.5629664669793523</v>
      </c>
      <c r="L7554" s="35">
        <f>IF(ISNUMBER(K7554),EXP(K7554),"")</f>
        <v/>
      </c>
      <c r="M7554" s="18" t="inlineStr">
        <is>
          <t>every value from 0.01 to 30 in steps of 0.01</t>
        </is>
      </c>
      <c r="N7554" s="18" t="inlineStr">
        <is>
          <t>contents|small|distance_to_river_km</t>
        </is>
      </c>
    </row>
    <row r="7555">
      <c r="B7555" s="18" t="inlineStr">
        <is>
          <t>contents|small|distance_to_river_km|27.72</t>
        </is>
      </c>
      <c r="C7555" s="18" t="inlineStr">
        <is>
          <t>contents</t>
        </is>
      </c>
      <c r="D7555" s="18" t="inlineStr">
        <is>
          <t>small</t>
        </is>
      </c>
      <c r="E7555" s="18" t="inlineStr">
        <is>
          <t>distance_to_river_km</t>
        </is>
      </c>
      <c r="F7555" s="18" t="inlineStr">
        <is>
          <t>spline value</t>
        </is>
      </c>
      <c r="G7555" s="18" t="n"/>
      <c r="H7555" s="33" t="n">
        <v>27.72</v>
      </c>
      <c r="I7555" s="33" t="n"/>
      <c r="J7555" s="33" t="n"/>
      <c r="K7555" s="34" t="n">
        <v>-0.5631213221770307</v>
      </c>
      <c r="L7555" s="35">
        <f>IF(ISNUMBER(K7555),EXP(K7555),"")</f>
        <v/>
      </c>
      <c r="M7555" s="18" t="inlineStr">
        <is>
          <t>every value from 0.01 to 30 in steps of 0.01</t>
        </is>
      </c>
      <c r="N7555" s="18" t="inlineStr">
        <is>
          <t>contents|small|distance_to_river_km</t>
        </is>
      </c>
    </row>
    <row r="7556">
      <c r="B7556" s="18" t="inlineStr">
        <is>
          <t>contents|small|distance_to_river_km|27.73</t>
        </is>
      </c>
      <c r="C7556" s="18" t="inlineStr">
        <is>
          <t>contents</t>
        </is>
      </c>
      <c r="D7556" s="18" t="inlineStr">
        <is>
          <t>small</t>
        </is>
      </c>
      <c r="E7556" s="18" t="inlineStr">
        <is>
          <t>distance_to_river_km</t>
        </is>
      </c>
      <c r="F7556" s="18" t="inlineStr">
        <is>
          <t>spline value</t>
        </is>
      </c>
      <c r="G7556" s="18" t="n"/>
      <c r="H7556" s="33" t="n">
        <v>27.73</v>
      </c>
      <c r="I7556" s="33" t="n"/>
      <c r="J7556" s="33" t="n"/>
      <c r="K7556" s="34" t="n">
        <v>-0.5632758920944801</v>
      </c>
      <c r="L7556" s="35">
        <f>IF(ISNUMBER(K7556),EXP(K7556),"")</f>
        <v/>
      </c>
      <c r="M7556" s="18" t="inlineStr">
        <is>
          <t>every value from 0.01 to 30 in steps of 0.01</t>
        </is>
      </c>
      <c r="N7556" s="18" t="inlineStr">
        <is>
          <t>contents|small|distance_to_river_km</t>
        </is>
      </c>
    </row>
    <row r="7557">
      <c r="B7557" s="18" t="inlineStr">
        <is>
          <t>contents|small|distance_to_river_km|27.74</t>
        </is>
      </c>
      <c r="C7557" s="18" t="inlineStr">
        <is>
          <t>contents</t>
        </is>
      </c>
      <c r="D7557" s="18" t="inlineStr">
        <is>
          <t>small</t>
        </is>
      </c>
      <c r="E7557" s="18" t="inlineStr">
        <is>
          <t>distance_to_river_km</t>
        </is>
      </c>
      <c r="F7557" s="18" t="inlineStr">
        <is>
          <t>spline value</t>
        </is>
      </c>
      <c r="G7557" s="18" t="n"/>
      <c r="H7557" s="33" t="n">
        <v>27.74</v>
      </c>
      <c r="I7557" s="33" t="n"/>
      <c r="J7557" s="33" t="n"/>
      <c r="K7557" s="34" t="n">
        <v>-0.5634301764569255</v>
      </c>
      <c r="L7557" s="35">
        <f>IF(ISNUMBER(K7557),EXP(K7557),"")</f>
        <v/>
      </c>
      <c r="M7557" s="18" t="inlineStr">
        <is>
          <t>every value from 0.01 to 30 in steps of 0.01</t>
        </is>
      </c>
      <c r="N7557" s="18" t="inlineStr">
        <is>
          <t>contents|small|distance_to_river_km</t>
        </is>
      </c>
    </row>
    <row r="7558">
      <c r="B7558" s="18" t="inlineStr">
        <is>
          <t>contents|small|distance_to_river_km|27.75</t>
        </is>
      </c>
      <c r="C7558" s="18" t="inlineStr">
        <is>
          <t>contents</t>
        </is>
      </c>
      <c r="D7558" s="18" t="inlineStr">
        <is>
          <t>small</t>
        </is>
      </c>
      <c r="E7558" s="18" t="inlineStr">
        <is>
          <t>distance_to_river_km</t>
        </is>
      </c>
      <c r="F7558" s="18" t="inlineStr">
        <is>
          <t>spline value</t>
        </is>
      </c>
      <c r="G7558" s="18" t="n"/>
      <c r="H7558" s="33" t="n">
        <v>27.75</v>
      </c>
      <c r="I7558" s="33" t="n"/>
      <c r="J7558" s="33" t="n"/>
      <c r="K7558" s="34" t="n">
        <v>-0.5635841749895916</v>
      </c>
      <c r="L7558" s="35">
        <f>IF(ISNUMBER(K7558),EXP(K7558),"")</f>
        <v/>
      </c>
      <c r="M7558" s="18" t="inlineStr">
        <is>
          <t>every value from 0.01 to 30 in steps of 0.01</t>
        </is>
      </c>
      <c r="N7558" s="18" t="inlineStr">
        <is>
          <t>contents|small|distance_to_river_km</t>
        </is>
      </c>
    </row>
    <row r="7559">
      <c r="B7559" s="18" t="inlineStr">
        <is>
          <t>contents|small|distance_to_river_km|27.76</t>
        </is>
      </c>
      <c r="C7559" s="18" t="inlineStr">
        <is>
          <t>contents</t>
        </is>
      </c>
      <c r="D7559" s="18" t="inlineStr">
        <is>
          <t>small</t>
        </is>
      </c>
      <c r="E7559" s="18" t="inlineStr">
        <is>
          <t>distance_to_river_km</t>
        </is>
      </c>
      <c r="F7559" s="18" t="inlineStr">
        <is>
          <t>spline value</t>
        </is>
      </c>
      <c r="G7559" s="18" t="n"/>
      <c r="H7559" s="33" t="n">
        <v>27.76</v>
      </c>
      <c r="I7559" s="33" t="n"/>
      <c r="J7559" s="33" t="n"/>
      <c r="K7559" s="34" t="n">
        <v>-0.5637378874177029</v>
      </c>
      <c r="L7559" s="35">
        <f>IF(ISNUMBER(K7559),EXP(K7559),"")</f>
        <v/>
      </c>
      <c r="M7559" s="18" t="inlineStr">
        <is>
          <t>every value from 0.01 to 30 in steps of 0.01</t>
        </is>
      </c>
      <c r="N7559" s="18" t="inlineStr">
        <is>
          <t>contents|small|distance_to_river_km</t>
        </is>
      </c>
    </row>
    <row r="7560">
      <c r="B7560" s="18" t="inlineStr">
        <is>
          <t>contents|small|distance_to_river_km|27.77</t>
        </is>
      </c>
      <c r="C7560" s="18" t="inlineStr">
        <is>
          <t>contents</t>
        </is>
      </c>
      <c r="D7560" s="18" t="inlineStr">
        <is>
          <t>small</t>
        </is>
      </c>
      <c r="E7560" s="18" t="inlineStr">
        <is>
          <t>distance_to_river_km</t>
        </is>
      </c>
      <c r="F7560" s="18" t="inlineStr">
        <is>
          <t>spline value</t>
        </is>
      </c>
      <c r="G7560" s="18" t="n"/>
      <c r="H7560" s="33" t="n">
        <v>27.77</v>
      </c>
      <c r="I7560" s="33" t="n"/>
      <c r="J7560" s="33" t="n"/>
      <c r="K7560" s="34" t="n">
        <v>-0.5638913134664844</v>
      </c>
      <c r="L7560" s="35">
        <f>IF(ISNUMBER(K7560),EXP(K7560),"")</f>
        <v/>
      </c>
      <c r="M7560" s="18" t="inlineStr">
        <is>
          <t>every value from 0.01 to 30 in steps of 0.01</t>
        </is>
      </c>
      <c r="N7560" s="18" t="inlineStr">
        <is>
          <t>contents|small|distance_to_river_km</t>
        </is>
      </c>
    </row>
    <row r="7561">
      <c r="B7561" s="18" t="inlineStr">
        <is>
          <t>contents|small|distance_to_river_km|27.78</t>
        </is>
      </c>
      <c r="C7561" s="18" t="inlineStr">
        <is>
          <t>contents</t>
        </is>
      </c>
      <c r="D7561" s="18" t="inlineStr">
        <is>
          <t>small</t>
        </is>
      </c>
      <c r="E7561" s="18" t="inlineStr">
        <is>
          <t>distance_to_river_km</t>
        </is>
      </c>
      <c r="F7561" s="18" t="inlineStr">
        <is>
          <t>spline value</t>
        </is>
      </c>
      <c r="G7561" s="18" t="n"/>
      <c r="H7561" s="33" t="n">
        <v>27.78</v>
      </c>
      <c r="I7561" s="33" t="n"/>
      <c r="J7561" s="33" t="n"/>
      <c r="K7561" s="34" t="n">
        <v>-0.5640444528611608</v>
      </c>
      <c r="L7561" s="35">
        <f>IF(ISNUMBER(K7561),EXP(K7561),"")</f>
        <v/>
      </c>
      <c r="M7561" s="18" t="inlineStr">
        <is>
          <t>every value from 0.01 to 30 in steps of 0.01</t>
        </is>
      </c>
      <c r="N7561" s="18" t="inlineStr">
        <is>
          <t>contents|small|distance_to_river_km</t>
        </is>
      </c>
    </row>
    <row r="7562">
      <c r="B7562" s="18" t="inlineStr">
        <is>
          <t>contents|small|distance_to_river_km|27.79</t>
        </is>
      </c>
      <c r="C7562" s="18" t="inlineStr">
        <is>
          <t>contents</t>
        </is>
      </c>
      <c r="D7562" s="18" t="inlineStr">
        <is>
          <t>small</t>
        </is>
      </c>
      <c r="E7562" s="18" t="inlineStr">
        <is>
          <t>distance_to_river_km</t>
        </is>
      </c>
      <c r="F7562" s="18" t="inlineStr">
        <is>
          <t>spline value</t>
        </is>
      </c>
      <c r="G7562" s="18" t="n"/>
      <c r="H7562" s="33" t="n">
        <v>27.79</v>
      </c>
      <c r="I7562" s="33" t="n"/>
      <c r="J7562" s="33" t="n"/>
      <c r="K7562" s="34" t="n">
        <v>-0.5641973053269568</v>
      </c>
      <c r="L7562" s="35">
        <f>IF(ISNUMBER(K7562),EXP(K7562),"")</f>
        <v/>
      </c>
      <c r="M7562" s="18" t="inlineStr">
        <is>
          <t>every value from 0.01 to 30 in steps of 0.01</t>
        </is>
      </c>
      <c r="N7562" s="18" t="inlineStr">
        <is>
          <t>contents|small|distance_to_river_km</t>
        </is>
      </c>
    </row>
    <row r="7563">
      <c r="B7563" s="18" t="inlineStr">
        <is>
          <t>contents|small|distance_to_river_km|27.80</t>
        </is>
      </c>
      <c r="C7563" s="18" t="inlineStr">
        <is>
          <t>contents</t>
        </is>
      </c>
      <c r="D7563" s="18" t="inlineStr">
        <is>
          <t>small</t>
        </is>
      </c>
      <c r="E7563" s="18" t="inlineStr">
        <is>
          <t>distance_to_river_km</t>
        </is>
      </c>
      <c r="F7563" s="18" t="inlineStr">
        <is>
          <t>spline value</t>
        </is>
      </c>
      <c r="G7563" s="18" t="n"/>
      <c r="H7563" s="33" t="n">
        <v>27.8</v>
      </c>
      <c r="I7563" s="33" t="n"/>
      <c r="J7563" s="33" t="n"/>
      <c r="K7563" s="34" t="n">
        <v>-0.5643498705890969</v>
      </c>
      <c r="L7563" s="35">
        <f>IF(ISNUMBER(K7563),EXP(K7563),"")</f>
        <v/>
      </c>
      <c r="M7563" s="18" t="inlineStr">
        <is>
          <t>every value from 0.01 to 30 in steps of 0.01</t>
        </is>
      </c>
      <c r="N7563" s="18" t="inlineStr">
        <is>
          <t>contents|small|distance_to_river_km</t>
        </is>
      </c>
    </row>
    <row r="7564">
      <c r="B7564" s="18" t="inlineStr">
        <is>
          <t>contents|small|distance_to_river_km|27.81</t>
        </is>
      </c>
      <c r="C7564" s="18" t="inlineStr">
        <is>
          <t>contents</t>
        </is>
      </c>
      <c r="D7564" s="18" t="inlineStr">
        <is>
          <t>small</t>
        </is>
      </c>
      <c r="E7564" s="18" t="inlineStr">
        <is>
          <t>distance_to_river_km</t>
        </is>
      </c>
      <c r="F7564" s="18" t="inlineStr">
        <is>
          <t>spline value</t>
        </is>
      </c>
      <c r="G7564" s="18" t="n"/>
      <c r="H7564" s="33" t="n">
        <v>27.81</v>
      </c>
      <c r="I7564" s="33" t="n"/>
      <c r="J7564" s="33" t="n"/>
      <c r="K7564" s="34" t="n">
        <v>-0.5645021483728061</v>
      </c>
      <c r="L7564" s="35">
        <f>IF(ISNUMBER(K7564),EXP(K7564),"")</f>
        <v/>
      </c>
      <c r="M7564" s="18" t="inlineStr">
        <is>
          <t>every value from 0.01 to 30 in steps of 0.01</t>
        </is>
      </c>
      <c r="N7564" s="18" t="inlineStr">
        <is>
          <t>contents|small|distance_to_river_km</t>
        </is>
      </c>
    </row>
    <row r="7565">
      <c r="B7565" s="18" t="inlineStr">
        <is>
          <t>contents|small|distance_to_river_km|27.82</t>
        </is>
      </c>
      <c r="C7565" s="18" t="inlineStr">
        <is>
          <t>contents</t>
        </is>
      </c>
      <c r="D7565" s="18" t="inlineStr">
        <is>
          <t>small</t>
        </is>
      </c>
      <c r="E7565" s="18" t="inlineStr">
        <is>
          <t>distance_to_river_km</t>
        </is>
      </c>
      <c r="F7565" s="18" t="inlineStr">
        <is>
          <t>spline value</t>
        </is>
      </c>
      <c r="G7565" s="18" t="n"/>
      <c r="H7565" s="33" t="n">
        <v>27.82</v>
      </c>
      <c r="I7565" s="33" t="n"/>
      <c r="J7565" s="33" t="n"/>
      <c r="K7565" s="34" t="n">
        <v>-0.5646541384033091</v>
      </c>
      <c r="L7565" s="35">
        <f>IF(ISNUMBER(K7565),EXP(K7565),"")</f>
        <v/>
      </c>
      <c r="M7565" s="18" t="inlineStr">
        <is>
          <t>every value from 0.01 to 30 in steps of 0.01</t>
        </is>
      </c>
      <c r="N7565" s="18" t="inlineStr">
        <is>
          <t>contents|small|distance_to_river_km</t>
        </is>
      </c>
    </row>
    <row r="7566">
      <c r="B7566" s="18" t="inlineStr">
        <is>
          <t>contents|small|distance_to_river_km|27.83</t>
        </is>
      </c>
      <c r="C7566" s="18" t="inlineStr">
        <is>
          <t>contents</t>
        </is>
      </c>
      <c r="D7566" s="18" t="inlineStr">
        <is>
          <t>small</t>
        </is>
      </c>
      <c r="E7566" s="18" t="inlineStr">
        <is>
          <t>distance_to_river_km</t>
        </is>
      </c>
      <c r="F7566" s="18" t="inlineStr">
        <is>
          <t>spline value</t>
        </is>
      </c>
      <c r="G7566" s="18" t="n"/>
      <c r="H7566" s="33" t="n">
        <v>27.83</v>
      </c>
      <c r="I7566" s="33" t="n"/>
      <c r="J7566" s="33" t="n"/>
      <c r="K7566" s="34" t="n">
        <v>-0.5648058404058306</v>
      </c>
      <c r="L7566" s="35">
        <f>IF(ISNUMBER(K7566),EXP(K7566),"")</f>
        <v/>
      </c>
      <c r="M7566" s="18" t="inlineStr">
        <is>
          <t>every value from 0.01 to 30 in steps of 0.01</t>
        </is>
      </c>
      <c r="N7566" s="18" t="inlineStr">
        <is>
          <t>contents|small|distance_to_river_km</t>
        </is>
      </c>
    </row>
    <row r="7567">
      <c r="B7567" s="18" t="inlineStr">
        <is>
          <t>contents|small|distance_to_river_km|27.84</t>
        </is>
      </c>
      <c r="C7567" s="18" t="inlineStr">
        <is>
          <t>contents</t>
        </is>
      </c>
      <c r="D7567" s="18" t="inlineStr">
        <is>
          <t>small</t>
        </is>
      </c>
      <c r="E7567" s="18" t="inlineStr">
        <is>
          <t>distance_to_river_km</t>
        </is>
      </c>
      <c r="F7567" s="18" t="inlineStr">
        <is>
          <t>spline value</t>
        </is>
      </c>
      <c r="G7567" s="18" t="n"/>
      <c r="H7567" s="33" t="n">
        <v>27.84</v>
      </c>
      <c r="I7567" s="33" t="n"/>
      <c r="J7567" s="33" t="n"/>
      <c r="K7567" s="34" t="n">
        <v>-0.5649572541055952</v>
      </c>
      <c r="L7567" s="35">
        <f>IF(ISNUMBER(K7567),EXP(K7567),"")</f>
        <v/>
      </c>
      <c r="M7567" s="18" t="inlineStr">
        <is>
          <t>every value from 0.01 to 30 in steps of 0.01</t>
        </is>
      </c>
      <c r="N7567" s="18" t="inlineStr">
        <is>
          <t>contents|small|distance_to_river_km</t>
        </is>
      </c>
    </row>
    <row r="7568">
      <c r="B7568" s="18" t="inlineStr">
        <is>
          <t>contents|small|distance_to_river_km|27.85</t>
        </is>
      </c>
      <c r="C7568" s="18" t="inlineStr">
        <is>
          <t>contents</t>
        </is>
      </c>
      <c r="D7568" s="18" t="inlineStr">
        <is>
          <t>small</t>
        </is>
      </c>
      <c r="E7568" s="18" t="inlineStr">
        <is>
          <t>distance_to_river_km</t>
        </is>
      </c>
      <c r="F7568" s="18" t="inlineStr">
        <is>
          <t>spline value</t>
        </is>
      </c>
      <c r="G7568" s="18" t="n"/>
      <c r="H7568" s="33" t="n">
        <v>27.85</v>
      </c>
      <c r="I7568" s="33" t="n"/>
      <c r="J7568" s="33" t="n"/>
      <c r="K7568" s="34" t="n">
        <v>-0.5651083792278281</v>
      </c>
      <c r="L7568" s="35">
        <f>IF(ISNUMBER(K7568),EXP(K7568),"")</f>
        <v/>
      </c>
      <c r="M7568" s="18" t="inlineStr">
        <is>
          <t>every value from 0.01 to 30 in steps of 0.01</t>
        </is>
      </c>
      <c r="N7568" s="18" t="inlineStr">
        <is>
          <t>contents|small|distance_to_river_km</t>
        </is>
      </c>
    </row>
    <row r="7569">
      <c r="B7569" s="18" t="inlineStr">
        <is>
          <t>contents|small|distance_to_river_km|27.86</t>
        </is>
      </c>
      <c r="C7569" s="18" t="inlineStr">
        <is>
          <t>contents</t>
        </is>
      </c>
      <c r="D7569" s="18" t="inlineStr">
        <is>
          <t>small</t>
        </is>
      </c>
      <c r="E7569" s="18" t="inlineStr">
        <is>
          <t>distance_to_river_km</t>
        </is>
      </c>
      <c r="F7569" s="18" t="inlineStr">
        <is>
          <t>spline value</t>
        </is>
      </c>
      <c r="G7569" s="18" t="n"/>
      <c r="H7569" s="33" t="n">
        <v>27.86</v>
      </c>
      <c r="I7569" s="33" t="n"/>
      <c r="J7569" s="33" t="n"/>
      <c r="K7569" s="34" t="n">
        <v>-0.5652592154977533</v>
      </c>
      <c r="L7569" s="35">
        <f>IF(ISNUMBER(K7569),EXP(K7569),"")</f>
        <v/>
      </c>
      <c r="M7569" s="18" t="inlineStr">
        <is>
          <t>every value from 0.01 to 30 in steps of 0.01</t>
        </is>
      </c>
      <c r="N7569" s="18" t="inlineStr">
        <is>
          <t>contents|small|distance_to_river_km</t>
        </is>
      </c>
    </row>
    <row r="7570">
      <c r="B7570" s="18" t="inlineStr">
        <is>
          <t>contents|small|distance_to_river_km|27.87</t>
        </is>
      </c>
      <c r="C7570" s="18" t="inlineStr">
        <is>
          <t>contents</t>
        </is>
      </c>
      <c r="D7570" s="18" t="inlineStr">
        <is>
          <t>small</t>
        </is>
      </c>
      <c r="E7570" s="18" t="inlineStr">
        <is>
          <t>distance_to_river_km</t>
        </is>
      </c>
      <c r="F7570" s="18" t="inlineStr">
        <is>
          <t>spline value</t>
        </is>
      </c>
      <c r="G7570" s="18" t="n"/>
      <c r="H7570" s="33" t="n">
        <v>27.87</v>
      </c>
      <c r="I7570" s="33" t="n"/>
      <c r="J7570" s="33" t="n"/>
      <c r="K7570" s="34" t="n">
        <v>-0.5654097626405961</v>
      </c>
      <c r="L7570" s="35">
        <f>IF(ISNUMBER(K7570),EXP(K7570),"")</f>
        <v/>
      </c>
      <c r="M7570" s="18" t="inlineStr">
        <is>
          <t>every value from 0.01 to 30 in steps of 0.01</t>
        </is>
      </c>
      <c r="N7570" s="18" t="inlineStr">
        <is>
          <t>contents|small|distance_to_river_km</t>
        </is>
      </c>
    </row>
    <row r="7571">
      <c r="B7571" s="18" t="inlineStr">
        <is>
          <t>contents|small|distance_to_river_km|27.88</t>
        </is>
      </c>
      <c r="C7571" s="18" t="inlineStr">
        <is>
          <t>contents</t>
        </is>
      </c>
      <c r="D7571" s="18" t="inlineStr">
        <is>
          <t>small</t>
        </is>
      </c>
      <c r="E7571" s="18" t="inlineStr">
        <is>
          <t>distance_to_river_km</t>
        </is>
      </c>
      <c r="F7571" s="18" t="inlineStr">
        <is>
          <t>spline value</t>
        </is>
      </c>
      <c r="G7571" s="18" t="n"/>
      <c r="H7571" s="33" t="n">
        <v>27.88</v>
      </c>
      <c r="I7571" s="33" t="n"/>
      <c r="J7571" s="33" t="n"/>
      <c r="K7571" s="34" t="n">
        <v>-0.5655600203815812</v>
      </c>
      <c r="L7571" s="35">
        <f>IF(ISNUMBER(K7571),EXP(K7571),"")</f>
        <v/>
      </c>
      <c r="M7571" s="18" t="inlineStr">
        <is>
          <t>every value from 0.01 to 30 in steps of 0.01</t>
        </is>
      </c>
      <c r="N7571" s="18" t="inlineStr">
        <is>
          <t>contents|small|distance_to_river_km</t>
        </is>
      </c>
    </row>
    <row r="7572">
      <c r="B7572" s="18" t="inlineStr">
        <is>
          <t>contents|small|distance_to_river_km|27.89</t>
        </is>
      </c>
      <c r="C7572" s="18" t="inlineStr">
        <is>
          <t>contents</t>
        </is>
      </c>
      <c r="D7572" s="18" t="inlineStr">
        <is>
          <t>small</t>
        </is>
      </c>
      <c r="E7572" s="18" t="inlineStr">
        <is>
          <t>distance_to_river_km</t>
        </is>
      </c>
      <c r="F7572" s="18" t="inlineStr">
        <is>
          <t>spline value</t>
        </is>
      </c>
      <c r="G7572" s="18" t="n"/>
      <c r="H7572" s="33" t="n">
        <v>27.89</v>
      </c>
      <c r="I7572" s="33" t="n"/>
      <c r="J7572" s="33" t="n"/>
      <c r="K7572" s="34" t="n">
        <v>-0.5657099884459328</v>
      </c>
      <c r="L7572" s="35">
        <f>IF(ISNUMBER(K7572),EXP(K7572),"")</f>
        <v/>
      </c>
      <c r="M7572" s="18" t="inlineStr">
        <is>
          <t>every value from 0.01 to 30 in steps of 0.01</t>
        </is>
      </c>
      <c r="N7572" s="18" t="inlineStr">
        <is>
          <t>contents|small|distance_to_river_km</t>
        </is>
      </c>
    </row>
    <row r="7573">
      <c r="B7573" s="18" t="inlineStr">
        <is>
          <t>contents|small|distance_to_river_km|27.90</t>
        </is>
      </c>
      <c r="C7573" s="18" t="inlineStr">
        <is>
          <t>contents</t>
        </is>
      </c>
      <c r="D7573" s="18" t="inlineStr">
        <is>
          <t>small</t>
        </is>
      </c>
      <c r="E7573" s="18" t="inlineStr">
        <is>
          <t>distance_to_river_km</t>
        </is>
      </c>
      <c r="F7573" s="18" t="inlineStr">
        <is>
          <t>spline value</t>
        </is>
      </c>
      <c r="G7573" s="18" t="n"/>
      <c r="H7573" s="33" t="n">
        <v>27.9</v>
      </c>
      <c r="I7573" s="33" t="n"/>
      <c r="J7573" s="33" t="n"/>
      <c r="K7573" s="34" t="n">
        <v>-0.5658596665588763</v>
      </c>
      <c r="L7573" s="35">
        <f>IF(ISNUMBER(K7573),EXP(K7573),"")</f>
        <v/>
      </c>
      <c r="M7573" s="18" t="inlineStr">
        <is>
          <t>every value from 0.01 to 30 in steps of 0.01</t>
        </is>
      </c>
      <c r="N7573" s="18" t="inlineStr">
        <is>
          <t>contents|small|distance_to_river_km</t>
        </is>
      </c>
    </row>
    <row r="7574">
      <c r="B7574" s="18" t="inlineStr">
        <is>
          <t>contents|small|distance_to_river_km|27.91</t>
        </is>
      </c>
      <c r="C7574" s="18" t="inlineStr">
        <is>
          <t>contents</t>
        </is>
      </c>
      <c r="D7574" s="18" t="inlineStr">
        <is>
          <t>small</t>
        </is>
      </c>
      <c r="E7574" s="18" t="inlineStr">
        <is>
          <t>distance_to_river_km</t>
        </is>
      </c>
      <c r="F7574" s="18" t="inlineStr">
        <is>
          <t>spline value</t>
        </is>
      </c>
      <c r="G7574" s="18" t="n"/>
      <c r="H7574" s="33" t="n">
        <v>27.91</v>
      </c>
      <c r="I7574" s="33" t="n"/>
      <c r="J7574" s="33" t="n"/>
      <c r="K7574" s="34" t="n">
        <v>-0.5660090544456361</v>
      </c>
      <c r="L7574" s="35">
        <f>IF(ISNUMBER(K7574),EXP(K7574),"")</f>
        <v/>
      </c>
      <c r="M7574" s="18" t="inlineStr">
        <is>
          <t>every value from 0.01 to 30 in steps of 0.01</t>
        </is>
      </c>
      <c r="N7574" s="18" t="inlineStr">
        <is>
          <t>contents|small|distance_to_river_km</t>
        </is>
      </c>
    </row>
    <row r="7575">
      <c r="B7575" s="18" t="inlineStr">
        <is>
          <t>contents|small|distance_to_river_km|27.92</t>
        </is>
      </c>
      <c r="C7575" s="18" t="inlineStr">
        <is>
          <t>contents</t>
        </is>
      </c>
      <c r="D7575" s="18" t="inlineStr">
        <is>
          <t>small</t>
        </is>
      </c>
      <c r="E7575" s="18" t="inlineStr">
        <is>
          <t>distance_to_river_km</t>
        </is>
      </c>
      <c r="F7575" s="18" t="inlineStr">
        <is>
          <t>spline value</t>
        </is>
      </c>
      <c r="G7575" s="18" t="n"/>
      <c r="H7575" s="33" t="n">
        <v>27.92</v>
      </c>
      <c r="I7575" s="33" t="n"/>
      <c r="J7575" s="33" t="n"/>
      <c r="K7575" s="34" t="n">
        <v>-0.5661581518314369</v>
      </c>
      <c r="L7575" s="35">
        <f>IF(ISNUMBER(K7575),EXP(K7575),"")</f>
        <v/>
      </c>
      <c r="M7575" s="18" t="inlineStr">
        <is>
          <t>every value from 0.01 to 30 in steps of 0.01</t>
        </is>
      </c>
      <c r="N7575" s="18" t="inlineStr">
        <is>
          <t>contents|small|distance_to_river_km</t>
        </is>
      </c>
    </row>
    <row r="7576">
      <c r="B7576" s="18" t="inlineStr">
        <is>
          <t>contents|small|distance_to_river_km|27.93</t>
        </is>
      </c>
      <c r="C7576" s="18" t="inlineStr">
        <is>
          <t>contents</t>
        </is>
      </c>
      <c r="D7576" s="18" t="inlineStr">
        <is>
          <t>small</t>
        </is>
      </c>
      <c r="E7576" s="18" t="inlineStr">
        <is>
          <t>distance_to_river_km</t>
        </is>
      </c>
      <c r="F7576" s="18" t="inlineStr">
        <is>
          <t>spline value</t>
        </is>
      </c>
      <c r="G7576" s="18" t="n"/>
      <c r="H7576" s="33" t="n">
        <v>27.93</v>
      </c>
      <c r="I7576" s="33" t="n"/>
      <c r="J7576" s="33" t="n"/>
      <c r="K7576" s="34" t="n">
        <v>-0.5663069584415036</v>
      </c>
      <c r="L7576" s="35">
        <f>IF(ISNUMBER(K7576),EXP(K7576),"")</f>
        <v/>
      </c>
      <c r="M7576" s="18" t="inlineStr">
        <is>
          <t>every value from 0.01 to 30 in steps of 0.01</t>
        </is>
      </c>
      <c r="N7576" s="18" t="inlineStr">
        <is>
          <t>contents|small|distance_to_river_km</t>
        </is>
      </c>
    </row>
    <row r="7577">
      <c r="B7577" s="18" t="inlineStr">
        <is>
          <t>contents|small|distance_to_river_km|27.94</t>
        </is>
      </c>
      <c r="C7577" s="18" t="inlineStr">
        <is>
          <t>contents</t>
        </is>
      </c>
      <c r="D7577" s="18" t="inlineStr">
        <is>
          <t>small</t>
        </is>
      </c>
      <c r="E7577" s="18" t="inlineStr">
        <is>
          <t>distance_to_river_km</t>
        </is>
      </c>
      <c r="F7577" s="18" t="inlineStr">
        <is>
          <t>spline value</t>
        </is>
      </c>
      <c r="G7577" s="18" t="n"/>
      <c r="H7577" s="33" t="n">
        <v>27.94</v>
      </c>
      <c r="I7577" s="33" t="n"/>
      <c r="J7577" s="33" t="n"/>
      <c r="K7577" s="34" t="n">
        <v>-0.5664554740010608</v>
      </c>
      <c r="L7577" s="35">
        <f>IF(ISNUMBER(K7577),EXP(K7577),"")</f>
        <v/>
      </c>
      <c r="M7577" s="18" t="inlineStr">
        <is>
          <t>every value from 0.01 to 30 in steps of 0.01</t>
        </is>
      </c>
      <c r="N7577" s="18" t="inlineStr">
        <is>
          <t>contents|small|distance_to_river_km</t>
        </is>
      </c>
    </row>
    <row r="7578">
      <c r="B7578" s="18" t="inlineStr">
        <is>
          <t>contents|small|distance_to_river_km|27.95</t>
        </is>
      </c>
      <c r="C7578" s="18" t="inlineStr">
        <is>
          <t>contents</t>
        </is>
      </c>
      <c r="D7578" s="18" t="inlineStr">
        <is>
          <t>small</t>
        </is>
      </c>
      <c r="E7578" s="18" t="inlineStr">
        <is>
          <t>distance_to_river_km</t>
        </is>
      </c>
      <c r="F7578" s="18" t="inlineStr">
        <is>
          <t>spline value</t>
        </is>
      </c>
      <c r="G7578" s="18" t="n"/>
      <c r="H7578" s="33" t="n">
        <v>27.95</v>
      </c>
      <c r="I7578" s="33" t="n"/>
      <c r="J7578" s="33" t="n"/>
      <c r="K7578" s="34" t="n">
        <v>-0.5666036982353332</v>
      </c>
      <c r="L7578" s="35">
        <f>IF(ISNUMBER(K7578),EXP(K7578),"")</f>
        <v/>
      </c>
      <c r="M7578" s="18" t="inlineStr">
        <is>
          <t>every value from 0.01 to 30 in steps of 0.01</t>
        </is>
      </c>
      <c r="N7578" s="18" t="inlineStr">
        <is>
          <t>contents|small|distance_to_river_km</t>
        </is>
      </c>
    </row>
    <row r="7579">
      <c r="B7579" s="18" t="inlineStr">
        <is>
          <t>contents|small|distance_to_river_km|27.96</t>
        </is>
      </c>
      <c r="C7579" s="18" t="inlineStr">
        <is>
          <t>contents</t>
        </is>
      </c>
      <c r="D7579" s="18" t="inlineStr">
        <is>
          <t>small</t>
        </is>
      </c>
      <c r="E7579" s="18" t="inlineStr">
        <is>
          <t>distance_to_river_km</t>
        </is>
      </c>
      <c r="F7579" s="18" t="inlineStr">
        <is>
          <t>spline value</t>
        </is>
      </c>
      <c r="G7579" s="18" t="n"/>
      <c r="H7579" s="33" t="n">
        <v>27.96</v>
      </c>
      <c r="I7579" s="33" t="n"/>
      <c r="J7579" s="33" t="n"/>
      <c r="K7579" s="34" t="n">
        <v>-0.5667516308695457</v>
      </c>
      <c r="L7579" s="35">
        <f>IF(ISNUMBER(K7579),EXP(K7579),"")</f>
        <v/>
      </c>
      <c r="M7579" s="18" t="inlineStr">
        <is>
          <t>every value from 0.01 to 30 in steps of 0.01</t>
        </is>
      </c>
      <c r="N7579" s="18" t="inlineStr">
        <is>
          <t>contents|small|distance_to_river_km</t>
        </is>
      </c>
    </row>
    <row r="7580">
      <c r="B7580" s="18" t="inlineStr">
        <is>
          <t>contents|small|distance_to_river_km|27.97</t>
        </is>
      </c>
      <c r="C7580" s="18" t="inlineStr">
        <is>
          <t>contents</t>
        </is>
      </c>
      <c r="D7580" s="18" t="inlineStr">
        <is>
          <t>small</t>
        </is>
      </c>
      <c r="E7580" s="18" t="inlineStr">
        <is>
          <t>distance_to_river_km</t>
        </is>
      </c>
      <c r="F7580" s="18" t="inlineStr">
        <is>
          <t>spline value</t>
        </is>
      </c>
      <c r="G7580" s="18" t="n"/>
      <c r="H7580" s="33" t="n">
        <v>27.97</v>
      </c>
      <c r="I7580" s="33" t="n"/>
      <c r="J7580" s="33" t="n"/>
      <c r="K7580" s="34" t="n">
        <v>-0.5668992716289228</v>
      </c>
      <c r="L7580" s="35">
        <f>IF(ISNUMBER(K7580),EXP(K7580),"")</f>
        <v/>
      </c>
      <c r="M7580" s="18" t="inlineStr">
        <is>
          <t>every value from 0.01 to 30 in steps of 0.01</t>
        </is>
      </c>
      <c r="N7580" s="18" t="inlineStr">
        <is>
          <t>contents|small|distance_to_river_km</t>
        </is>
      </c>
    </row>
    <row r="7581">
      <c r="B7581" s="18" t="inlineStr">
        <is>
          <t>contents|small|distance_to_river_km|27.98</t>
        </is>
      </c>
      <c r="C7581" s="18" t="inlineStr">
        <is>
          <t>contents</t>
        </is>
      </c>
      <c r="D7581" s="18" t="inlineStr">
        <is>
          <t>small</t>
        </is>
      </c>
      <c r="E7581" s="18" t="inlineStr">
        <is>
          <t>distance_to_river_km</t>
        </is>
      </c>
      <c r="F7581" s="18" t="inlineStr">
        <is>
          <t>spline value</t>
        </is>
      </c>
      <c r="G7581" s="18" t="n"/>
      <c r="H7581" s="33" t="n">
        <v>27.98</v>
      </c>
      <c r="I7581" s="33" t="n"/>
      <c r="J7581" s="33" t="n"/>
      <c r="K7581" s="34" t="n">
        <v>-0.5670466202386896</v>
      </c>
      <c r="L7581" s="35">
        <f>IF(ISNUMBER(K7581),EXP(K7581),"")</f>
        <v/>
      </c>
      <c r="M7581" s="18" t="inlineStr">
        <is>
          <t>every value from 0.01 to 30 in steps of 0.01</t>
        </is>
      </c>
      <c r="N7581" s="18" t="inlineStr">
        <is>
          <t>contents|small|distance_to_river_km</t>
        </is>
      </c>
    </row>
    <row r="7582">
      <c r="B7582" s="18" t="inlineStr">
        <is>
          <t>contents|small|distance_to_river_km|27.99</t>
        </is>
      </c>
      <c r="C7582" s="18" t="inlineStr">
        <is>
          <t>contents</t>
        </is>
      </c>
      <c r="D7582" s="18" t="inlineStr">
        <is>
          <t>small</t>
        </is>
      </c>
      <c r="E7582" s="18" t="inlineStr">
        <is>
          <t>distance_to_river_km</t>
        </is>
      </c>
      <c r="F7582" s="18" t="inlineStr">
        <is>
          <t>spline value</t>
        </is>
      </c>
      <c r="G7582" s="18" t="n"/>
      <c r="H7582" s="33" t="n">
        <v>27.99</v>
      </c>
      <c r="I7582" s="33" t="n"/>
      <c r="J7582" s="33" t="n"/>
      <c r="K7582" s="34" t="n">
        <v>-0.5671936764240705</v>
      </c>
      <c r="L7582" s="35">
        <f>IF(ISNUMBER(K7582),EXP(K7582),"")</f>
        <v/>
      </c>
      <c r="M7582" s="18" t="inlineStr">
        <is>
          <t>every value from 0.01 to 30 in steps of 0.01</t>
        </is>
      </c>
      <c r="N7582" s="18" t="inlineStr">
        <is>
          <t>contents|small|distance_to_river_km</t>
        </is>
      </c>
    </row>
    <row r="7583">
      <c r="B7583" s="18" t="inlineStr">
        <is>
          <t>contents|small|distance_to_river_km|28.00</t>
        </is>
      </c>
      <c r="C7583" s="18" t="inlineStr">
        <is>
          <t>contents</t>
        </is>
      </c>
      <c r="D7583" s="18" t="inlineStr">
        <is>
          <t>small</t>
        </is>
      </c>
      <c r="E7583" s="18" t="inlineStr">
        <is>
          <t>distance_to_river_km</t>
        </is>
      </c>
      <c r="F7583" s="18" t="inlineStr">
        <is>
          <t>spline value</t>
        </is>
      </c>
      <c r="G7583" s="18" t="n"/>
      <c r="H7583" s="33" t="n">
        <v>28</v>
      </c>
      <c r="I7583" s="33" t="n"/>
      <c r="J7583" s="33" t="n"/>
      <c r="K7583" s="34" t="n">
        <v>-0.5673404399102904</v>
      </c>
      <c r="L7583" s="35">
        <f>IF(ISNUMBER(K7583),EXP(K7583),"")</f>
        <v/>
      </c>
      <c r="M7583" s="18" t="inlineStr">
        <is>
          <t>every value from 0.01 to 30 in steps of 0.01</t>
        </is>
      </c>
      <c r="N7583" s="18" t="inlineStr">
        <is>
          <t>contents|small|distance_to_river_km</t>
        </is>
      </c>
    </row>
    <row r="7584">
      <c r="B7584" s="18" t="inlineStr">
        <is>
          <t>contents|small|distance_to_river_km|28.01</t>
        </is>
      </c>
      <c r="C7584" s="18" t="inlineStr">
        <is>
          <t>contents</t>
        </is>
      </c>
      <c r="D7584" s="18" t="inlineStr">
        <is>
          <t>small</t>
        </is>
      </c>
      <c r="E7584" s="18" t="inlineStr">
        <is>
          <t>distance_to_river_km</t>
        </is>
      </c>
      <c r="F7584" s="18" t="inlineStr">
        <is>
          <t>spline value</t>
        </is>
      </c>
      <c r="G7584" s="18" t="n"/>
      <c r="H7584" s="33" t="n">
        <v>28.01</v>
      </c>
      <c r="I7584" s="33" t="n"/>
      <c r="J7584" s="33" t="n"/>
      <c r="K7584" s="34" t="n">
        <v>-0.5674869104225739</v>
      </c>
      <c r="L7584" s="35">
        <f>IF(ISNUMBER(K7584),EXP(K7584),"")</f>
        <v/>
      </c>
      <c r="M7584" s="18" t="inlineStr">
        <is>
          <t>every value from 0.01 to 30 in steps of 0.01</t>
        </is>
      </c>
      <c r="N7584" s="18" t="inlineStr">
        <is>
          <t>contents|small|distance_to_river_km</t>
        </is>
      </c>
    </row>
    <row r="7585">
      <c r="B7585" s="18" t="inlineStr">
        <is>
          <t>contents|small|distance_to_river_km|28.02</t>
        </is>
      </c>
      <c r="C7585" s="18" t="inlineStr">
        <is>
          <t>contents</t>
        </is>
      </c>
      <c r="D7585" s="18" t="inlineStr">
        <is>
          <t>small</t>
        </is>
      </c>
      <c r="E7585" s="18" t="inlineStr">
        <is>
          <t>distance_to_river_km</t>
        </is>
      </c>
      <c r="F7585" s="18" t="inlineStr">
        <is>
          <t>spline value</t>
        </is>
      </c>
      <c r="G7585" s="18" t="n"/>
      <c r="H7585" s="33" t="n">
        <v>28.02</v>
      </c>
      <c r="I7585" s="33" t="n"/>
      <c r="J7585" s="33" t="n"/>
      <c r="K7585" s="34" t="n">
        <v>-0.5676330876861457</v>
      </c>
      <c r="L7585" s="35">
        <f>IF(ISNUMBER(K7585),EXP(K7585),"")</f>
        <v/>
      </c>
      <c r="M7585" s="18" t="inlineStr">
        <is>
          <t>every value from 0.01 to 30 in steps of 0.01</t>
        </is>
      </c>
      <c r="N7585" s="18" t="inlineStr">
        <is>
          <t>contents|small|distance_to_river_km</t>
        </is>
      </c>
    </row>
    <row r="7586">
      <c r="B7586" s="18" t="inlineStr">
        <is>
          <t>contents|small|distance_to_river_km|28.03</t>
        </is>
      </c>
      <c r="C7586" s="18" t="inlineStr">
        <is>
          <t>contents</t>
        </is>
      </c>
      <c r="D7586" s="18" t="inlineStr">
        <is>
          <t>small</t>
        </is>
      </c>
      <c r="E7586" s="18" t="inlineStr">
        <is>
          <t>distance_to_river_km</t>
        </is>
      </c>
      <c r="F7586" s="18" t="inlineStr">
        <is>
          <t>spline value</t>
        </is>
      </c>
      <c r="G7586" s="18" t="n"/>
      <c r="H7586" s="33" t="n">
        <v>28.03</v>
      </c>
      <c r="I7586" s="33" t="n"/>
      <c r="J7586" s="33" t="n"/>
      <c r="K7586" s="34" t="n">
        <v>-0.5677789714262308</v>
      </c>
      <c r="L7586" s="35">
        <f>IF(ISNUMBER(K7586),EXP(K7586),"")</f>
        <v/>
      </c>
      <c r="M7586" s="18" t="inlineStr">
        <is>
          <t>every value from 0.01 to 30 in steps of 0.01</t>
        </is>
      </c>
      <c r="N7586" s="18" t="inlineStr">
        <is>
          <t>contents|small|distance_to_river_km</t>
        </is>
      </c>
    </row>
    <row r="7587">
      <c r="B7587" s="18" t="inlineStr">
        <is>
          <t>contents|small|distance_to_river_km|28.04</t>
        </is>
      </c>
      <c r="C7587" s="18" t="inlineStr">
        <is>
          <t>contents</t>
        </is>
      </c>
      <c r="D7587" s="18" t="inlineStr">
        <is>
          <t>small</t>
        </is>
      </c>
      <c r="E7587" s="18" t="inlineStr">
        <is>
          <t>distance_to_river_km</t>
        </is>
      </c>
      <c r="F7587" s="18" t="inlineStr">
        <is>
          <t>spline value</t>
        </is>
      </c>
      <c r="G7587" s="18" t="n"/>
      <c r="H7587" s="33" t="n">
        <v>28.04</v>
      </c>
      <c r="I7587" s="33" t="n"/>
      <c r="J7587" s="33" t="n"/>
      <c r="K7587" s="34" t="n">
        <v>-0.5679245613680536</v>
      </c>
      <c r="L7587" s="35">
        <f>IF(ISNUMBER(K7587),EXP(K7587),"")</f>
        <v/>
      </c>
      <c r="M7587" s="18" t="inlineStr">
        <is>
          <t>every value from 0.01 to 30 in steps of 0.01</t>
        </is>
      </c>
      <c r="N7587" s="18" t="inlineStr">
        <is>
          <t>contents|small|distance_to_river_km</t>
        </is>
      </c>
    </row>
    <row r="7588">
      <c r="B7588" s="18" t="inlineStr">
        <is>
          <t>contents|small|distance_to_river_km|28.05</t>
        </is>
      </c>
      <c r="C7588" s="18" t="inlineStr">
        <is>
          <t>contents</t>
        </is>
      </c>
      <c r="D7588" s="18" t="inlineStr">
        <is>
          <t>small</t>
        </is>
      </c>
      <c r="E7588" s="18" t="inlineStr">
        <is>
          <t>distance_to_river_km</t>
        </is>
      </c>
      <c r="F7588" s="18" t="inlineStr">
        <is>
          <t>spline value</t>
        </is>
      </c>
      <c r="G7588" s="18" t="n"/>
      <c r="H7588" s="33" t="n">
        <v>28.05</v>
      </c>
      <c r="I7588" s="33" t="n"/>
      <c r="J7588" s="33" t="n"/>
      <c r="K7588" s="34" t="n">
        <v>-0.5680698572368391</v>
      </c>
      <c r="L7588" s="35">
        <f>IF(ISNUMBER(K7588),EXP(K7588),"")</f>
        <v/>
      </c>
      <c r="M7588" s="18" t="inlineStr">
        <is>
          <t>every value from 0.01 to 30 in steps of 0.01</t>
        </is>
      </c>
      <c r="N7588" s="18" t="inlineStr">
        <is>
          <t>contents|small|distance_to_river_km</t>
        </is>
      </c>
    </row>
    <row r="7589">
      <c r="B7589" s="18" t="inlineStr">
        <is>
          <t>contents|small|distance_to_river_km|28.06</t>
        </is>
      </c>
      <c r="C7589" s="18" t="inlineStr">
        <is>
          <t>contents</t>
        </is>
      </c>
      <c r="D7589" s="18" t="inlineStr">
        <is>
          <t>small</t>
        </is>
      </c>
      <c r="E7589" s="18" t="inlineStr">
        <is>
          <t>distance_to_river_km</t>
        </is>
      </c>
      <c r="F7589" s="18" t="inlineStr">
        <is>
          <t>spline value</t>
        </is>
      </c>
      <c r="G7589" s="18" t="n"/>
      <c r="H7589" s="33" t="n">
        <v>28.06</v>
      </c>
      <c r="I7589" s="33" t="n"/>
      <c r="J7589" s="33" t="n"/>
      <c r="K7589" s="34" t="n">
        <v>-0.5682148587578117</v>
      </c>
      <c r="L7589" s="35">
        <f>IF(ISNUMBER(K7589),EXP(K7589),"")</f>
        <v/>
      </c>
      <c r="M7589" s="18" t="inlineStr">
        <is>
          <t>every value from 0.01 to 30 in steps of 0.01</t>
        </is>
      </c>
      <c r="N7589" s="18" t="inlineStr">
        <is>
          <t>contents|small|distance_to_river_km</t>
        </is>
      </c>
    </row>
    <row r="7590">
      <c r="B7590" s="18" t="inlineStr">
        <is>
          <t>contents|small|distance_to_river_km|28.07</t>
        </is>
      </c>
      <c r="C7590" s="18" t="inlineStr">
        <is>
          <t>contents</t>
        </is>
      </c>
      <c r="D7590" s="18" t="inlineStr">
        <is>
          <t>small</t>
        </is>
      </c>
      <c r="E7590" s="18" t="inlineStr">
        <is>
          <t>distance_to_river_km</t>
        </is>
      </c>
      <c r="F7590" s="18" t="inlineStr">
        <is>
          <t>spline value</t>
        </is>
      </c>
      <c r="G7590" s="18" t="n"/>
      <c r="H7590" s="33" t="n">
        <v>28.07</v>
      </c>
      <c r="I7590" s="33" t="n"/>
      <c r="J7590" s="33" t="n"/>
      <c r="K7590" s="34" t="n">
        <v>-0.5683595656561966</v>
      </c>
      <c r="L7590" s="35">
        <f>IF(ISNUMBER(K7590),EXP(K7590),"")</f>
        <v/>
      </c>
      <c r="M7590" s="18" t="inlineStr">
        <is>
          <t>every value from 0.01 to 30 in steps of 0.01</t>
        </is>
      </c>
      <c r="N7590" s="18" t="inlineStr">
        <is>
          <t>contents|small|distance_to_river_km</t>
        </is>
      </c>
    </row>
    <row r="7591">
      <c r="B7591" s="18" t="inlineStr">
        <is>
          <t>contents|small|distance_to_river_km|28.08</t>
        </is>
      </c>
      <c r="C7591" s="18" t="inlineStr">
        <is>
          <t>contents</t>
        </is>
      </c>
      <c r="D7591" s="18" t="inlineStr">
        <is>
          <t>small</t>
        </is>
      </c>
      <c r="E7591" s="18" t="inlineStr">
        <is>
          <t>distance_to_river_km</t>
        </is>
      </c>
      <c r="F7591" s="18" t="inlineStr">
        <is>
          <t>spline value</t>
        </is>
      </c>
      <c r="G7591" s="18" t="n"/>
      <c r="H7591" s="33" t="n">
        <v>28.08</v>
      </c>
      <c r="I7591" s="33" t="n"/>
      <c r="J7591" s="33" t="n"/>
      <c r="K7591" s="34" t="n">
        <v>-0.5685039776572182</v>
      </c>
      <c r="L7591" s="35">
        <f>IF(ISNUMBER(K7591),EXP(K7591),"")</f>
        <v/>
      </c>
      <c r="M7591" s="18" t="inlineStr">
        <is>
          <t>every value from 0.01 to 30 in steps of 0.01</t>
        </is>
      </c>
      <c r="N7591" s="18" t="inlineStr">
        <is>
          <t>contents|small|distance_to_river_km</t>
        </is>
      </c>
    </row>
    <row r="7592">
      <c r="B7592" s="18" t="inlineStr">
        <is>
          <t>contents|small|distance_to_river_km|28.09</t>
        </is>
      </c>
      <c r="C7592" s="18" t="inlineStr">
        <is>
          <t>contents</t>
        </is>
      </c>
      <c r="D7592" s="18" t="inlineStr">
        <is>
          <t>small</t>
        </is>
      </c>
      <c r="E7592" s="18" t="inlineStr">
        <is>
          <t>distance_to_river_km</t>
        </is>
      </c>
      <c r="F7592" s="18" t="inlineStr">
        <is>
          <t>spline value</t>
        </is>
      </c>
      <c r="G7592" s="18" t="n"/>
      <c r="H7592" s="33" t="n">
        <v>28.09</v>
      </c>
      <c r="I7592" s="33" t="n"/>
      <c r="J7592" s="33" t="n"/>
      <c r="K7592" s="34" t="n">
        <v>-0.5686480944861013</v>
      </c>
      <c r="L7592" s="35">
        <f>IF(ISNUMBER(K7592),EXP(K7592),"")</f>
        <v/>
      </c>
      <c r="M7592" s="18" t="inlineStr">
        <is>
          <t>every value from 0.01 to 30 in steps of 0.01</t>
        </is>
      </c>
      <c r="N7592" s="18" t="inlineStr">
        <is>
          <t>contents|small|distance_to_river_km</t>
        </is>
      </c>
    </row>
    <row r="7593">
      <c r="B7593" s="18" t="inlineStr">
        <is>
          <t>contents|small|distance_to_river_km|28.10</t>
        </is>
      </c>
      <c r="C7593" s="18" t="inlineStr">
        <is>
          <t>contents</t>
        </is>
      </c>
      <c r="D7593" s="18" t="inlineStr">
        <is>
          <t>small</t>
        </is>
      </c>
      <c r="E7593" s="18" t="inlineStr">
        <is>
          <t>distance_to_river_km</t>
        </is>
      </c>
      <c r="F7593" s="18" t="inlineStr">
        <is>
          <t>spline value</t>
        </is>
      </c>
      <c r="G7593" s="18" t="n"/>
      <c r="H7593" s="33" t="n">
        <v>28.1</v>
      </c>
      <c r="I7593" s="33" t="n"/>
      <c r="J7593" s="33" t="n"/>
      <c r="K7593" s="34" t="n">
        <v>-0.5687919158680708</v>
      </c>
      <c r="L7593" s="35">
        <f>IF(ISNUMBER(K7593),EXP(K7593),"")</f>
        <v/>
      </c>
      <c r="M7593" s="18" t="inlineStr">
        <is>
          <t>every value from 0.01 to 30 in steps of 0.01</t>
        </is>
      </c>
      <c r="N7593" s="18" t="inlineStr">
        <is>
          <t>contents|small|distance_to_river_km</t>
        </is>
      </c>
    </row>
    <row r="7594">
      <c r="B7594" s="18" t="inlineStr">
        <is>
          <t>contents|small|distance_to_river_km|28.11</t>
        </is>
      </c>
      <c r="C7594" s="18" t="inlineStr">
        <is>
          <t>contents</t>
        </is>
      </c>
      <c r="D7594" s="18" t="inlineStr">
        <is>
          <t>small</t>
        </is>
      </c>
      <c r="E7594" s="18" t="inlineStr">
        <is>
          <t>distance_to_river_km</t>
        </is>
      </c>
      <c r="F7594" s="18" t="inlineStr">
        <is>
          <t>spline value</t>
        </is>
      </c>
      <c r="G7594" s="18" t="n"/>
      <c r="H7594" s="33" t="n">
        <v>28.11</v>
      </c>
      <c r="I7594" s="33" t="n"/>
      <c r="J7594" s="33" t="n"/>
      <c r="K7594" s="34" t="n">
        <v>-0.5689354415283511</v>
      </c>
      <c r="L7594" s="35">
        <f>IF(ISNUMBER(K7594),EXP(K7594),"")</f>
        <v/>
      </c>
      <c r="M7594" s="18" t="inlineStr">
        <is>
          <t>every value from 0.01 to 30 in steps of 0.01</t>
        </is>
      </c>
      <c r="N7594" s="18" t="inlineStr">
        <is>
          <t>contents|small|distance_to_river_km</t>
        </is>
      </c>
    </row>
    <row r="7595">
      <c r="B7595" s="18" t="inlineStr">
        <is>
          <t>contents|small|distance_to_river_km|28.12</t>
        </is>
      </c>
      <c r="C7595" s="18" t="inlineStr">
        <is>
          <t>contents</t>
        </is>
      </c>
      <c r="D7595" s="18" t="inlineStr">
        <is>
          <t>small</t>
        </is>
      </c>
      <c r="E7595" s="18" t="inlineStr">
        <is>
          <t>distance_to_river_km</t>
        </is>
      </c>
      <c r="F7595" s="18" t="inlineStr">
        <is>
          <t>spline value</t>
        </is>
      </c>
      <c r="G7595" s="18" t="n"/>
      <c r="H7595" s="33" t="n">
        <v>28.12</v>
      </c>
      <c r="I7595" s="33" t="n"/>
      <c r="J7595" s="33" t="n"/>
      <c r="K7595" s="34" t="n">
        <v>-0.5690786711921673</v>
      </c>
      <c r="L7595" s="35">
        <f>IF(ISNUMBER(K7595),EXP(K7595),"")</f>
        <v/>
      </c>
      <c r="M7595" s="18" t="inlineStr">
        <is>
          <t>every value from 0.01 to 30 in steps of 0.01</t>
        </is>
      </c>
      <c r="N7595" s="18" t="inlineStr">
        <is>
          <t>contents|small|distance_to_river_km</t>
        </is>
      </c>
    </row>
    <row r="7596">
      <c r="B7596" s="18" t="inlineStr">
        <is>
          <t>contents|small|distance_to_river_km|28.13</t>
        </is>
      </c>
      <c r="C7596" s="18" t="inlineStr">
        <is>
          <t>contents</t>
        </is>
      </c>
      <c r="D7596" s="18" t="inlineStr">
        <is>
          <t>small</t>
        </is>
      </c>
      <c r="E7596" s="18" t="inlineStr">
        <is>
          <t>distance_to_river_km</t>
        </is>
      </c>
      <c r="F7596" s="18" t="inlineStr">
        <is>
          <t>spline value</t>
        </is>
      </c>
      <c r="G7596" s="18" t="n"/>
      <c r="H7596" s="33" t="n">
        <v>28.13</v>
      </c>
      <c r="I7596" s="33" t="n"/>
      <c r="J7596" s="33" t="n"/>
      <c r="K7596" s="34" t="n">
        <v>-0.5692216045847439</v>
      </c>
      <c r="L7596" s="35">
        <f>IF(ISNUMBER(K7596),EXP(K7596),"")</f>
        <v/>
      </c>
      <c r="M7596" s="18" t="inlineStr">
        <is>
          <t>every value from 0.01 to 30 in steps of 0.01</t>
        </is>
      </c>
      <c r="N7596" s="18" t="inlineStr">
        <is>
          <t>contents|small|distance_to_river_km</t>
        </is>
      </c>
    </row>
    <row r="7597">
      <c r="B7597" s="18" t="inlineStr">
        <is>
          <t>contents|small|distance_to_river_km|28.14</t>
        </is>
      </c>
      <c r="C7597" s="18" t="inlineStr">
        <is>
          <t>contents</t>
        </is>
      </c>
      <c r="D7597" s="18" t="inlineStr">
        <is>
          <t>small</t>
        </is>
      </c>
      <c r="E7597" s="18" t="inlineStr">
        <is>
          <t>distance_to_river_km</t>
        </is>
      </c>
      <c r="F7597" s="18" t="inlineStr">
        <is>
          <t>spline value</t>
        </is>
      </c>
      <c r="G7597" s="18" t="n"/>
      <c r="H7597" s="33" t="n">
        <v>28.14</v>
      </c>
      <c r="I7597" s="33" t="n"/>
      <c r="J7597" s="33" t="n"/>
      <c r="K7597" s="34" t="n">
        <v>-0.5693642414313055</v>
      </c>
      <c r="L7597" s="35">
        <f>IF(ISNUMBER(K7597),EXP(K7597),"")</f>
        <v/>
      </c>
      <c r="M7597" s="18" t="inlineStr">
        <is>
          <t>every value from 0.01 to 30 in steps of 0.01</t>
        </is>
      </c>
      <c r="N7597" s="18" t="inlineStr">
        <is>
          <t>contents|small|distance_to_river_km</t>
        </is>
      </c>
    </row>
    <row r="7598">
      <c r="B7598" s="18" t="inlineStr">
        <is>
          <t>contents|small|distance_to_river_km|28.15</t>
        </is>
      </c>
      <c r="C7598" s="18" t="inlineStr">
        <is>
          <t>contents</t>
        </is>
      </c>
      <c r="D7598" s="18" t="inlineStr">
        <is>
          <t>small</t>
        </is>
      </c>
      <c r="E7598" s="18" t="inlineStr">
        <is>
          <t>distance_to_river_km</t>
        </is>
      </c>
      <c r="F7598" s="18" t="inlineStr">
        <is>
          <t>spline value</t>
        </is>
      </c>
      <c r="G7598" s="18" t="n"/>
      <c r="H7598" s="33" t="n">
        <v>28.15</v>
      </c>
      <c r="I7598" s="33" t="n"/>
      <c r="J7598" s="33" t="n"/>
      <c r="K7598" s="34" t="n">
        <v>-0.569506581457077</v>
      </c>
      <c r="L7598" s="35">
        <f>IF(ISNUMBER(K7598),EXP(K7598),"")</f>
        <v/>
      </c>
      <c r="M7598" s="18" t="inlineStr">
        <is>
          <t>every value from 0.01 to 30 in steps of 0.01</t>
        </is>
      </c>
      <c r="N7598" s="18" t="inlineStr">
        <is>
          <t>contents|small|distance_to_river_km</t>
        </is>
      </c>
    </row>
    <row r="7599">
      <c r="B7599" s="18" t="inlineStr">
        <is>
          <t>contents|small|distance_to_river_km|28.16</t>
        </is>
      </c>
      <c r="C7599" s="18" t="inlineStr">
        <is>
          <t>contents</t>
        </is>
      </c>
      <c r="D7599" s="18" t="inlineStr">
        <is>
          <t>small</t>
        </is>
      </c>
      <c r="E7599" s="18" t="inlineStr">
        <is>
          <t>distance_to_river_km</t>
        </is>
      </c>
      <c r="F7599" s="18" t="inlineStr">
        <is>
          <t>spline value</t>
        </is>
      </c>
      <c r="G7599" s="18" t="n"/>
      <c r="H7599" s="33" t="n">
        <v>28.16</v>
      </c>
      <c r="I7599" s="33" t="n"/>
      <c r="J7599" s="33" t="n"/>
      <c r="K7599" s="34" t="n">
        <v>-0.5696486243872834</v>
      </c>
      <c r="L7599" s="35">
        <f>IF(ISNUMBER(K7599),EXP(K7599),"")</f>
        <v/>
      </c>
      <c r="M7599" s="18" t="inlineStr">
        <is>
          <t>every value from 0.01 to 30 in steps of 0.01</t>
        </is>
      </c>
      <c r="N7599" s="18" t="inlineStr">
        <is>
          <t>contents|small|distance_to_river_km</t>
        </is>
      </c>
    </row>
    <row r="7600">
      <c r="B7600" s="18" t="inlineStr">
        <is>
          <t>contents|small|distance_to_river_km|28.17</t>
        </is>
      </c>
      <c r="C7600" s="18" t="inlineStr">
        <is>
          <t>contents</t>
        </is>
      </c>
      <c r="D7600" s="18" t="inlineStr">
        <is>
          <t>small</t>
        </is>
      </c>
      <c r="E7600" s="18" t="inlineStr">
        <is>
          <t>distance_to_river_km</t>
        </is>
      </c>
      <c r="F7600" s="18" t="inlineStr">
        <is>
          <t>spline value</t>
        </is>
      </c>
      <c r="G7600" s="18" t="n"/>
      <c r="H7600" s="33" t="n">
        <v>28.17</v>
      </c>
      <c r="I7600" s="33" t="n"/>
      <c r="J7600" s="33" t="n"/>
      <c r="K7600" s="34" t="n">
        <v>-0.569790369947149</v>
      </c>
      <c r="L7600" s="35">
        <f>IF(ISNUMBER(K7600),EXP(K7600),"")</f>
        <v/>
      </c>
      <c r="M7600" s="18" t="inlineStr">
        <is>
          <t>every value from 0.01 to 30 in steps of 0.01</t>
        </is>
      </c>
      <c r="N7600" s="18" t="inlineStr">
        <is>
          <t>contents|small|distance_to_river_km</t>
        </is>
      </c>
    </row>
    <row r="7601">
      <c r="B7601" s="18" t="inlineStr">
        <is>
          <t>contents|small|distance_to_river_km|28.18</t>
        </is>
      </c>
      <c r="C7601" s="18" t="inlineStr">
        <is>
          <t>contents</t>
        </is>
      </c>
      <c r="D7601" s="18" t="inlineStr">
        <is>
          <t>small</t>
        </is>
      </c>
      <c r="E7601" s="18" t="inlineStr">
        <is>
          <t>distance_to_river_km</t>
        </is>
      </c>
      <c r="F7601" s="18" t="inlineStr">
        <is>
          <t>spline value</t>
        </is>
      </c>
      <c r="G7601" s="18" t="n"/>
      <c r="H7601" s="33" t="n">
        <v>28.18</v>
      </c>
      <c r="I7601" s="33" t="n"/>
      <c r="J7601" s="33" t="n"/>
      <c r="K7601" s="34" t="n">
        <v>-0.5699318178618987</v>
      </c>
      <c r="L7601" s="35">
        <f>IF(ISNUMBER(K7601),EXP(K7601),"")</f>
        <v/>
      </c>
      <c r="M7601" s="18" t="inlineStr">
        <is>
          <t>every value from 0.01 to 30 in steps of 0.01</t>
        </is>
      </c>
      <c r="N7601" s="18" t="inlineStr">
        <is>
          <t>contents|small|distance_to_river_km</t>
        </is>
      </c>
    </row>
    <row r="7602">
      <c r="B7602" s="18" t="inlineStr">
        <is>
          <t>contents|small|distance_to_river_km|28.19</t>
        </is>
      </c>
      <c r="C7602" s="18" t="inlineStr">
        <is>
          <t>contents</t>
        </is>
      </c>
      <c r="D7602" s="18" t="inlineStr">
        <is>
          <t>small</t>
        </is>
      </c>
      <c r="E7602" s="18" t="inlineStr">
        <is>
          <t>distance_to_river_km</t>
        </is>
      </c>
      <c r="F7602" s="18" t="inlineStr">
        <is>
          <t>spline value</t>
        </is>
      </c>
      <c r="G7602" s="18" t="n"/>
      <c r="H7602" s="33" t="n">
        <v>28.19</v>
      </c>
      <c r="I7602" s="33" t="n"/>
      <c r="J7602" s="33" t="n"/>
      <c r="K7602" s="34" t="n">
        <v>-0.5700729678567573</v>
      </c>
      <c r="L7602" s="35">
        <f>IF(ISNUMBER(K7602),EXP(K7602),"")</f>
        <v/>
      </c>
      <c r="M7602" s="18" t="inlineStr">
        <is>
          <t>every value from 0.01 to 30 in steps of 0.01</t>
        </is>
      </c>
      <c r="N7602" s="18" t="inlineStr">
        <is>
          <t>contents|small|distance_to_river_km</t>
        </is>
      </c>
    </row>
    <row r="7603">
      <c r="B7603" s="18" t="inlineStr">
        <is>
          <t>contents|small|distance_to_river_km|28.20</t>
        </is>
      </c>
      <c r="C7603" s="18" t="inlineStr">
        <is>
          <t>contents</t>
        </is>
      </c>
      <c r="D7603" s="18" t="inlineStr">
        <is>
          <t>small</t>
        </is>
      </c>
      <c r="E7603" s="18" t="inlineStr">
        <is>
          <t>distance_to_river_km</t>
        </is>
      </c>
      <c r="F7603" s="18" t="inlineStr">
        <is>
          <t>spline value</t>
        </is>
      </c>
      <c r="G7603" s="18" t="n"/>
      <c r="H7603" s="33" t="n">
        <v>28.2</v>
      </c>
      <c r="I7603" s="33" t="n"/>
      <c r="J7603" s="33" t="n"/>
      <c r="K7603" s="34" t="n">
        <v>-0.5702138196569494</v>
      </c>
      <c r="L7603" s="35">
        <f>IF(ISNUMBER(K7603),EXP(K7603),"")</f>
        <v/>
      </c>
      <c r="M7603" s="18" t="inlineStr">
        <is>
          <t>every value from 0.01 to 30 in steps of 0.01</t>
        </is>
      </c>
      <c r="N7603" s="18" t="inlineStr">
        <is>
          <t>contents|small|distance_to_river_km</t>
        </is>
      </c>
    </row>
    <row r="7604">
      <c r="B7604" s="18" t="inlineStr">
        <is>
          <t>contents|small|distance_to_river_km|28.21</t>
        </is>
      </c>
      <c r="C7604" s="18" t="inlineStr">
        <is>
          <t>contents</t>
        </is>
      </c>
      <c r="D7604" s="18" t="inlineStr">
        <is>
          <t>small</t>
        </is>
      </c>
      <c r="E7604" s="18" t="inlineStr">
        <is>
          <t>distance_to_river_km</t>
        </is>
      </c>
      <c r="F7604" s="18" t="inlineStr">
        <is>
          <t>spline value</t>
        </is>
      </c>
      <c r="G7604" s="18" t="n"/>
      <c r="H7604" s="33" t="n">
        <v>28.21</v>
      </c>
      <c r="I7604" s="33" t="n"/>
      <c r="J7604" s="33" t="n"/>
      <c r="K7604" s="34" t="n">
        <v>-0.5703543729876999</v>
      </c>
      <c r="L7604" s="35">
        <f>IF(ISNUMBER(K7604),EXP(K7604),"")</f>
        <v/>
      </c>
      <c r="M7604" s="18" t="inlineStr">
        <is>
          <t>every value from 0.01 to 30 in steps of 0.01</t>
        </is>
      </c>
      <c r="N7604" s="18" t="inlineStr">
        <is>
          <t>contents|small|distance_to_river_km</t>
        </is>
      </c>
    </row>
    <row r="7605">
      <c r="B7605" s="18" t="inlineStr">
        <is>
          <t>contents|small|distance_to_river_km|28.22</t>
        </is>
      </c>
      <c r="C7605" s="18" t="inlineStr">
        <is>
          <t>contents</t>
        </is>
      </c>
      <c r="D7605" s="18" t="inlineStr">
        <is>
          <t>small</t>
        </is>
      </c>
      <c r="E7605" s="18" t="inlineStr">
        <is>
          <t>distance_to_river_km</t>
        </is>
      </c>
      <c r="F7605" s="18" t="inlineStr">
        <is>
          <t>spline value</t>
        </is>
      </c>
      <c r="G7605" s="18" t="n"/>
      <c r="H7605" s="33" t="n">
        <v>28.22</v>
      </c>
      <c r="I7605" s="33" t="n"/>
      <c r="J7605" s="33" t="n"/>
      <c r="K7605" s="34" t="n">
        <v>-0.5704946275742333</v>
      </c>
      <c r="L7605" s="35">
        <f>IF(ISNUMBER(K7605),EXP(K7605),"")</f>
        <v/>
      </c>
      <c r="M7605" s="18" t="inlineStr">
        <is>
          <t>every value from 0.01 to 30 in steps of 0.01</t>
        </is>
      </c>
      <c r="N7605" s="18" t="inlineStr">
        <is>
          <t>contents|small|distance_to_river_km</t>
        </is>
      </c>
    </row>
    <row r="7606">
      <c r="B7606" s="18" t="inlineStr">
        <is>
          <t>contents|small|distance_to_river_km|28.23</t>
        </is>
      </c>
      <c r="C7606" s="18" t="inlineStr">
        <is>
          <t>contents</t>
        </is>
      </c>
      <c r="D7606" s="18" t="inlineStr">
        <is>
          <t>small</t>
        </is>
      </c>
      <c r="E7606" s="18" t="inlineStr">
        <is>
          <t>distance_to_river_km</t>
        </is>
      </c>
      <c r="F7606" s="18" t="inlineStr">
        <is>
          <t>spline value</t>
        </is>
      </c>
      <c r="G7606" s="18" t="n"/>
      <c r="H7606" s="33" t="n">
        <v>28.23</v>
      </c>
      <c r="I7606" s="33" t="n"/>
      <c r="J7606" s="33" t="n"/>
      <c r="K7606" s="34" t="n">
        <v>-0.5706345831417744</v>
      </c>
      <c r="L7606" s="35">
        <f>IF(ISNUMBER(K7606),EXP(K7606),"")</f>
        <v/>
      </c>
      <c r="M7606" s="18" t="inlineStr">
        <is>
          <t>every value from 0.01 to 30 in steps of 0.01</t>
        </is>
      </c>
      <c r="N7606" s="18" t="inlineStr">
        <is>
          <t>contents|small|distance_to_river_km</t>
        </is>
      </c>
    </row>
    <row r="7607">
      <c r="B7607" s="18" t="inlineStr">
        <is>
          <t>contents|small|distance_to_river_km|28.24</t>
        </is>
      </c>
      <c r="C7607" s="18" t="inlineStr">
        <is>
          <t>contents</t>
        </is>
      </c>
      <c r="D7607" s="18" t="inlineStr">
        <is>
          <t>small</t>
        </is>
      </c>
      <c r="E7607" s="18" t="inlineStr">
        <is>
          <t>distance_to_river_km</t>
        </is>
      </c>
      <c r="F7607" s="18" t="inlineStr">
        <is>
          <t>spline value</t>
        </is>
      </c>
      <c r="G7607" s="18" t="n"/>
      <c r="H7607" s="33" t="n">
        <v>28.24</v>
      </c>
      <c r="I7607" s="33" t="n"/>
      <c r="J7607" s="33" t="n"/>
      <c r="K7607" s="34" t="n">
        <v>-0.5707742394155482</v>
      </c>
      <c r="L7607" s="35">
        <f>IF(ISNUMBER(K7607),EXP(K7607),"")</f>
        <v/>
      </c>
      <c r="M7607" s="18" t="inlineStr">
        <is>
          <t>every value from 0.01 to 30 in steps of 0.01</t>
        </is>
      </c>
      <c r="N7607" s="18" t="inlineStr">
        <is>
          <t>contents|small|distance_to_river_km</t>
        </is>
      </c>
    </row>
    <row r="7608">
      <c r="B7608" s="18" t="inlineStr">
        <is>
          <t>contents|small|distance_to_river_km|28.25</t>
        </is>
      </c>
      <c r="C7608" s="18" t="inlineStr">
        <is>
          <t>contents</t>
        </is>
      </c>
      <c r="D7608" s="18" t="inlineStr">
        <is>
          <t>small</t>
        </is>
      </c>
      <c r="E7608" s="18" t="inlineStr">
        <is>
          <t>distance_to_river_km</t>
        </is>
      </c>
      <c r="F7608" s="18" t="inlineStr">
        <is>
          <t>spline value</t>
        </is>
      </c>
      <c r="G7608" s="18" t="n"/>
      <c r="H7608" s="33" t="n">
        <v>28.25</v>
      </c>
      <c r="I7608" s="33" t="n"/>
      <c r="J7608" s="33" t="n"/>
      <c r="K7608" s="34" t="n">
        <v>-0.5709135961207792</v>
      </c>
      <c r="L7608" s="35">
        <f>IF(ISNUMBER(K7608),EXP(K7608),"")</f>
        <v/>
      </c>
      <c r="M7608" s="18" t="inlineStr">
        <is>
          <t>every value from 0.01 to 30 in steps of 0.01</t>
        </is>
      </c>
      <c r="N7608" s="18" t="inlineStr">
        <is>
          <t>contents|small|distance_to_river_km</t>
        </is>
      </c>
    </row>
    <row r="7609">
      <c r="B7609" s="18" t="inlineStr">
        <is>
          <t>contents|small|distance_to_river_km|28.26</t>
        </is>
      </c>
      <c r="C7609" s="18" t="inlineStr">
        <is>
          <t>contents</t>
        </is>
      </c>
      <c r="D7609" s="18" t="inlineStr">
        <is>
          <t>small</t>
        </is>
      </c>
      <c r="E7609" s="18" t="inlineStr">
        <is>
          <t>distance_to_river_km</t>
        </is>
      </c>
      <c r="F7609" s="18" t="inlineStr">
        <is>
          <t>spline value</t>
        </is>
      </c>
      <c r="G7609" s="18" t="n"/>
      <c r="H7609" s="33" t="n">
        <v>28.26</v>
      </c>
      <c r="I7609" s="33" t="n"/>
      <c r="J7609" s="33" t="n"/>
      <c r="K7609" s="34" t="n">
        <v>-0.571052652982692</v>
      </c>
      <c r="L7609" s="35">
        <f>IF(ISNUMBER(K7609),EXP(K7609),"")</f>
        <v/>
      </c>
      <c r="M7609" s="18" t="inlineStr">
        <is>
          <t>every value from 0.01 to 30 in steps of 0.01</t>
        </is>
      </c>
      <c r="N7609" s="18" t="inlineStr">
        <is>
          <t>contents|small|distance_to_river_km</t>
        </is>
      </c>
    </row>
    <row r="7610">
      <c r="B7610" s="18" t="inlineStr">
        <is>
          <t>contents|small|distance_to_river_km|28.27</t>
        </is>
      </c>
      <c r="C7610" s="18" t="inlineStr">
        <is>
          <t>contents</t>
        </is>
      </c>
      <c r="D7610" s="18" t="inlineStr">
        <is>
          <t>small</t>
        </is>
      </c>
      <c r="E7610" s="18" t="inlineStr">
        <is>
          <t>distance_to_river_km</t>
        </is>
      </c>
      <c r="F7610" s="18" t="inlineStr">
        <is>
          <t>spline value</t>
        </is>
      </c>
      <c r="G7610" s="18" t="n"/>
      <c r="H7610" s="33" t="n">
        <v>28.27</v>
      </c>
      <c r="I7610" s="33" t="n"/>
      <c r="J7610" s="33" t="n"/>
      <c r="K7610" s="34" t="n">
        <v>-0.5711914097265116</v>
      </c>
      <c r="L7610" s="35">
        <f>IF(ISNUMBER(K7610),EXP(K7610),"")</f>
        <v/>
      </c>
      <c r="M7610" s="18" t="inlineStr">
        <is>
          <t>every value from 0.01 to 30 in steps of 0.01</t>
        </is>
      </c>
      <c r="N7610" s="18" t="inlineStr">
        <is>
          <t>contents|small|distance_to_river_km</t>
        </is>
      </c>
    </row>
    <row r="7611">
      <c r="B7611" s="18" t="inlineStr">
        <is>
          <t>contents|small|distance_to_river_km|28.28</t>
        </is>
      </c>
      <c r="C7611" s="18" t="inlineStr">
        <is>
          <t>contents</t>
        </is>
      </c>
      <c r="D7611" s="18" t="inlineStr">
        <is>
          <t>small</t>
        </is>
      </c>
      <c r="E7611" s="18" t="inlineStr">
        <is>
          <t>distance_to_river_km</t>
        </is>
      </c>
      <c r="F7611" s="18" t="inlineStr">
        <is>
          <t>spline value</t>
        </is>
      </c>
      <c r="G7611" s="18" t="n"/>
      <c r="H7611" s="33" t="n">
        <v>28.28</v>
      </c>
      <c r="I7611" s="33" t="n"/>
      <c r="J7611" s="33" t="n"/>
      <c r="K7611" s="34" t="n">
        <v>-0.5713298660774627</v>
      </c>
      <c r="L7611" s="35">
        <f>IF(ISNUMBER(K7611),EXP(K7611),"")</f>
        <v/>
      </c>
      <c r="M7611" s="18" t="inlineStr">
        <is>
          <t>every value from 0.01 to 30 in steps of 0.01</t>
        </is>
      </c>
      <c r="N7611" s="18" t="inlineStr">
        <is>
          <t>contents|small|distance_to_river_km</t>
        </is>
      </c>
    </row>
    <row r="7612">
      <c r="B7612" s="18" t="inlineStr">
        <is>
          <t>contents|small|distance_to_river_km|28.29</t>
        </is>
      </c>
      <c r="C7612" s="18" t="inlineStr">
        <is>
          <t>contents</t>
        </is>
      </c>
      <c r="D7612" s="18" t="inlineStr">
        <is>
          <t>small</t>
        </is>
      </c>
      <c r="E7612" s="18" t="inlineStr">
        <is>
          <t>distance_to_river_km</t>
        </is>
      </c>
      <c r="F7612" s="18" t="inlineStr">
        <is>
          <t>spline value</t>
        </is>
      </c>
      <c r="G7612" s="18" t="n"/>
      <c r="H7612" s="33" t="n">
        <v>28.29</v>
      </c>
      <c r="I7612" s="33" t="n"/>
      <c r="J7612" s="33" t="n"/>
      <c r="K7612" s="34" t="n">
        <v>-0.5714680217607698</v>
      </c>
      <c r="L7612" s="35">
        <f>IF(ISNUMBER(K7612),EXP(K7612),"")</f>
        <v/>
      </c>
      <c r="M7612" s="18" t="inlineStr">
        <is>
          <t>every value from 0.01 to 30 in steps of 0.01</t>
        </is>
      </c>
      <c r="N7612" s="18" t="inlineStr">
        <is>
          <t>contents|small|distance_to_river_km</t>
        </is>
      </c>
    </row>
    <row r="7613">
      <c r="B7613" s="18" t="inlineStr">
        <is>
          <t>contents|small|distance_to_river_km|28.30</t>
        </is>
      </c>
      <c r="C7613" s="18" t="inlineStr">
        <is>
          <t>contents</t>
        </is>
      </c>
      <c r="D7613" s="18" t="inlineStr">
        <is>
          <t>small</t>
        </is>
      </c>
      <c r="E7613" s="18" t="inlineStr">
        <is>
          <t>distance_to_river_km</t>
        </is>
      </c>
      <c r="F7613" s="18" t="inlineStr">
        <is>
          <t>spline value</t>
        </is>
      </c>
      <c r="G7613" s="18" t="n"/>
      <c r="H7613" s="33" t="n">
        <v>28.3</v>
      </c>
      <c r="I7613" s="33" t="n"/>
      <c r="J7613" s="33" t="n"/>
      <c r="K7613" s="34" t="n">
        <v>-0.5716058765016578</v>
      </c>
      <c r="L7613" s="35">
        <f>IF(ISNUMBER(K7613),EXP(K7613),"")</f>
        <v/>
      </c>
      <c r="M7613" s="18" t="inlineStr">
        <is>
          <t>every value from 0.01 to 30 in steps of 0.01</t>
        </is>
      </c>
      <c r="N7613" s="18" t="inlineStr">
        <is>
          <t>contents|small|distance_to_river_km</t>
        </is>
      </c>
    </row>
    <row r="7614">
      <c r="B7614" s="18" t="inlineStr">
        <is>
          <t>contents|small|distance_to_river_km|28.31</t>
        </is>
      </c>
      <c r="C7614" s="18" t="inlineStr">
        <is>
          <t>contents</t>
        </is>
      </c>
      <c r="D7614" s="18" t="inlineStr">
        <is>
          <t>small</t>
        </is>
      </c>
      <c r="E7614" s="18" t="inlineStr">
        <is>
          <t>distance_to_river_km</t>
        </is>
      </c>
      <c r="F7614" s="18" t="inlineStr">
        <is>
          <t>spline value</t>
        </is>
      </c>
      <c r="G7614" s="18" t="n"/>
      <c r="H7614" s="33" t="n">
        <v>28.31</v>
      </c>
      <c r="I7614" s="33" t="n"/>
      <c r="J7614" s="33" t="n"/>
      <c r="K7614" s="34" t="n">
        <v>-0.5717434300253514</v>
      </c>
      <c r="L7614" s="35">
        <f>IF(ISNUMBER(K7614),EXP(K7614),"")</f>
        <v/>
      </c>
      <c r="M7614" s="18" t="inlineStr">
        <is>
          <t>every value from 0.01 to 30 in steps of 0.01</t>
        </is>
      </c>
      <c r="N7614" s="18" t="inlineStr">
        <is>
          <t>contents|small|distance_to_river_km</t>
        </is>
      </c>
    </row>
    <row r="7615">
      <c r="B7615" s="18" t="inlineStr">
        <is>
          <t>contents|small|distance_to_river_km|28.32</t>
        </is>
      </c>
      <c r="C7615" s="18" t="inlineStr">
        <is>
          <t>contents</t>
        </is>
      </c>
      <c r="D7615" s="18" t="inlineStr">
        <is>
          <t>small</t>
        </is>
      </c>
      <c r="E7615" s="18" t="inlineStr">
        <is>
          <t>distance_to_river_km</t>
        </is>
      </c>
      <c r="F7615" s="18" t="inlineStr">
        <is>
          <t>spline value</t>
        </is>
      </c>
      <c r="G7615" s="18" t="n"/>
      <c r="H7615" s="33" t="n">
        <v>28.32</v>
      </c>
      <c r="I7615" s="33" t="n"/>
      <c r="J7615" s="33" t="n"/>
      <c r="K7615" s="34" t="n">
        <v>-0.5718806820570755</v>
      </c>
      <c r="L7615" s="35">
        <f>IF(ISNUMBER(K7615),EXP(K7615),"")</f>
        <v/>
      </c>
      <c r="M7615" s="18" t="inlineStr">
        <is>
          <t>every value from 0.01 to 30 in steps of 0.01</t>
        </is>
      </c>
      <c r="N7615" s="18" t="inlineStr">
        <is>
          <t>contents|small|distance_to_river_km</t>
        </is>
      </c>
    </row>
    <row r="7616">
      <c r="B7616" s="18" t="inlineStr">
        <is>
          <t>contents|small|distance_to_river_km|28.33</t>
        </is>
      </c>
      <c r="C7616" s="18" t="inlineStr">
        <is>
          <t>contents</t>
        </is>
      </c>
      <c r="D7616" s="18" t="inlineStr">
        <is>
          <t>small</t>
        </is>
      </c>
      <c r="E7616" s="18" t="inlineStr">
        <is>
          <t>distance_to_river_km</t>
        </is>
      </c>
      <c r="F7616" s="18" t="inlineStr">
        <is>
          <t>spline value</t>
        </is>
      </c>
      <c r="G7616" s="18" t="n"/>
      <c r="H7616" s="33" t="n">
        <v>28.33</v>
      </c>
      <c r="I7616" s="33" t="n"/>
      <c r="J7616" s="33" t="n"/>
      <c r="K7616" s="34" t="n">
        <v>-0.5720176323220546</v>
      </c>
      <c r="L7616" s="35">
        <f>IF(ISNUMBER(K7616),EXP(K7616),"")</f>
        <v/>
      </c>
      <c r="M7616" s="18" t="inlineStr">
        <is>
          <t>every value from 0.01 to 30 in steps of 0.01</t>
        </is>
      </c>
      <c r="N7616" s="18" t="inlineStr">
        <is>
          <t>contents|small|distance_to_river_km</t>
        </is>
      </c>
    </row>
    <row r="7617">
      <c r="B7617" s="18" t="inlineStr">
        <is>
          <t>contents|small|distance_to_river_km|28.34</t>
        </is>
      </c>
      <c r="C7617" s="18" t="inlineStr">
        <is>
          <t>contents</t>
        </is>
      </c>
      <c r="D7617" s="18" t="inlineStr">
        <is>
          <t>small</t>
        </is>
      </c>
      <c r="E7617" s="18" t="inlineStr">
        <is>
          <t>distance_to_river_km</t>
        </is>
      </c>
      <c r="F7617" s="18" t="inlineStr">
        <is>
          <t>spline value</t>
        </is>
      </c>
      <c r="G7617" s="18" t="n"/>
      <c r="H7617" s="33" t="n">
        <v>28.34</v>
      </c>
      <c r="I7617" s="33" t="n"/>
      <c r="J7617" s="33" t="n"/>
      <c r="K7617" s="34" t="n">
        <v>-0.5721542805455134</v>
      </c>
      <c r="L7617" s="35">
        <f>IF(ISNUMBER(K7617),EXP(K7617),"")</f>
        <v/>
      </c>
      <c r="M7617" s="18" t="inlineStr">
        <is>
          <t>every value from 0.01 to 30 in steps of 0.01</t>
        </is>
      </c>
      <c r="N7617" s="18" t="inlineStr">
        <is>
          <t>contents|small|distance_to_river_km</t>
        </is>
      </c>
    </row>
    <row r="7618">
      <c r="B7618" s="18" t="inlineStr">
        <is>
          <t>contents|small|distance_to_river_km|28.35</t>
        </is>
      </c>
      <c r="C7618" s="18" t="inlineStr">
        <is>
          <t>contents</t>
        </is>
      </c>
      <c r="D7618" s="18" t="inlineStr">
        <is>
          <t>small</t>
        </is>
      </c>
      <c r="E7618" s="18" t="inlineStr">
        <is>
          <t>distance_to_river_km</t>
        </is>
      </c>
      <c r="F7618" s="18" t="inlineStr">
        <is>
          <t>spline value</t>
        </is>
      </c>
      <c r="G7618" s="18" t="n"/>
      <c r="H7618" s="33" t="n">
        <v>28.35</v>
      </c>
      <c r="I7618" s="33" t="n"/>
      <c r="J7618" s="33" t="n"/>
      <c r="K7618" s="34" t="n">
        <v>-0.572290626452677</v>
      </c>
      <c r="L7618" s="35">
        <f>IF(ISNUMBER(K7618),EXP(K7618),"")</f>
        <v/>
      </c>
      <c r="M7618" s="18" t="inlineStr">
        <is>
          <t>every value from 0.01 to 30 in steps of 0.01</t>
        </is>
      </c>
      <c r="N7618" s="18" t="inlineStr">
        <is>
          <t>contents|small|distance_to_river_km</t>
        </is>
      </c>
    </row>
    <row r="7619">
      <c r="B7619" s="18" t="inlineStr">
        <is>
          <t>contents|small|distance_to_river_km|28.36</t>
        </is>
      </c>
      <c r="C7619" s="18" t="inlineStr">
        <is>
          <t>contents</t>
        </is>
      </c>
      <c r="D7619" s="18" t="inlineStr">
        <is>
          <t>small</t>
        </is>
      </c>
      <c r="E7619" s="18" t="inlineStr">
        <is>
          <t>distance_to_river_km</t>
        </is>
      </c>
      <c r="F7619" s="18" t="inlineStr">
        <is>
          <t>spline value</t>
        </is>
      </c>
      <c r="G7619" s="18" t="n"/>
      <c r="H7619" s="33" t="n">
        <v>28.36</v>
      </c>
      <c r="I7619" s="33" t="n"/>
      <c r="J7619" s="33" t="n"/>
      <c r="K7619" s="34" t="n">
        <v>-0.5724266697687697</v>
      </c>
      <c r="L7619" s="35">
        <f>IF(ISNUMBER(K7619),EXP(K7619),"")</f>
        <v/>
      </c>
      <c r="M7619" s="18" t="inlineStr">
        <is>
          <t>every value from 0.01 to 30 in steps of 0.01</t>
        </is>
      </c>
      <c r="N7619" s="18" t="inlineStr">
        <is>
          <t>contents|small|distance_to_river_km</t>
        </is>
      </c>
    </row>
    <row r="7620">
      <c r="B7620" s="18" t="inlineStr">
        <is>
          <t>contents|small|distance_to_river_km|28.37</t>
        </is>
      </c>
      <c r="C7620" s="18" t="inlineStr">
        <is>
          <t>contents</t>
        </is>
      </c>
      <c r="D7620" s="18" t="inlineStr">
        <is>
          <t>small</t>
        </is>
      </c>
      <c r="E7620" s="18" t="inlineStr">
        <is>
          <t>distance_to_river_km</t>
        </is>
      </c>
      <c r="F7620" s="18" t="inlineStr">
        <is>
          <t>spline value</t>
        </is>
      </c>
      <c r="G7620" s="18" t="n"/>
      <c r="H7620" s="33" t="n">
        <v>28.37</v>
      </c>
      <c r="I7620" s="33" t="n"/>
      <c r="J7620" s="33" t="n"/>
      <c r="K7620" s="34" t="n">
        <v>-0.5725624102190163</v>
      </c>
      <c r="L7620" s="35">
        <f>IF(ISNUMBER(K7620),EXP(K7620),"")</f>
        <v/>
      </c>
      <c r="M7620" s="18" t="inlineStr">
        <is>
          <t>every value from 0.01 to 30 in steps of 0.01</t>
        </is>
      </c>
      <c r="N7620" s="18" t="inlineStr">
        <is>
          <t>contents|small|distance_to_river_km</t>
        </is>
      </c>
    </row>
    <row r="7621">
      <c r="B7621" s="18" t="inlineStr">
        <is>
          <t>contents|small|distance_to_river_km|28.38</t>
        </is>
      </c>
      <c r="C7621" s="18" t="inlineStr">
        <is>
          <t>contents</t>
        </is>
      </c>
      <c r="D7621" s="18" t="inlineStr">
        <is>
          <t>small</t>
        </is>
      </c>
      <c r="E7621" s="18" t="inlineStr">
        <is>
          <t>distance_to_river_km</t>
        </is>
      </c>
      <c r="F7621" s="18" t="inlineStr">
        <is>
          <t>spline value</t>
        </is>
      </c>
      <c r="G7621" s="18" t="n"/>
      <c r="H7621" s="33" t="n">
        <v>28.38</v>
      </c>
      <c r="I7621" s="33" t="n"/>
      <c r="J7621" s="33" t="n"/>
      <c r="K7621" s="34" t="n">
        <v>-0.5726978475286419</v>
      </c>
      <c r="L7621" s="35">
        <f>IF(ISNUMBER(K7621),EXP(K7621),"")</f>
        <v/>
      </c>
      <c r="M7621" s="18" t="inlineStr">
        <is>
          <t>every value from 0.01 to 30 in steps of 0.01</t>
        </is>
      </c>
      <c r="N7621" s="18" t="inlineStr">
        <is>
          <t>contents|small|distance_to_river_km</t>
        </is>
      </c>
    </row>
    <row r="7622">
      <c r="B7622" s="18" t="inlineStr">
        <is>
          <t>contents|small|distance_to_river_km|28.39</t>
        </is>
      </c>
      <c r="C7622" s="18" t="inlineStr">
        <is>
          <t>contents</t>
        </is>
      </c>
      <c r="D7622" s="18" t="inlineStr">
        <is>
          <t>small</t>
        </is>
      </c>
      <c r="E7622" s="18" t="inlineStr">
        <is>
          <t>distance_to_river_km</t>
        </is>
      </c>
      <c r="F7622" s="18" t="inlineStr">
        <is>
          <t>spline value</t>
        </is>
      </c>
      <c r="G7622" s="18" t="n"/>
      <c r="H7622" s="33" t="n">
        <v>28.39</v>
      </c>
      <c r="I7622" s="33" t="n"/>
      <c r="J7622" s="33" t="n"/>
      <c r="K7622" s="34" t="n">
        <v>-0.5728329814228708</v>
      </c>
      <c r="L7622" s="35">
        <f>IF(ISNUMBER(K7622),EXP(K7622),"")</f>
        <v/>
      </c>
      <c r="M7622" s="18" t="inlineStr">
        <is>
          <t>every value from 0.01 to 30 in steps of 0.01</t>
        </is>
      </c>
      <c r="N7622" s="18" t="inlineStr">
        <is>
          <t>contents|small|distance_to_river_km</t>
        </is>
      </c>
    </row>
    <row r="7623">
      <c r="B7623" s="18" t="inlineStr">
        <is>
          <t>contents|small|distance_to_river_km|28.40</t>
        </is>
      </c>
      <c r="C7623" s="18" t="inlineStr">
        <is>
          <t>contents</t>
        </is>
      </c>
      <c r="D7623" s="18" t="inlineStr">
        <is>
          <t>small</t>
        </is>
      </c>
      <c r="E7623" s="18" t="inlineStr">
        <is>
          <t>distance_to_river_km</t>
        </is>
      </c>
      <c r="F7623" s="18" t="inlineStr">
        <is>
          <t>spline value</t>
        </is>
      </c>
      <c r="G7623" s="18" t="n"/>
      <c r="H7623" s="33" t="n">
        <v>28.4</v>
      </c>
      <c r="I7623" s="33" t="n"/>
      <c r="J7623" s="33" t="n"/>
      <c r="K7623" s="34" t="n">
        <v>-0.5729678116269279</v>
      </c>
      <c r="L7623" s="35">
        <f>IF(ISNUMBER(K7623),EXP(K7623),"")</f>
        <v/>
      </c>
      <c r="M7623" s="18" t="inlineStr">
        <is>
          <t>every value from 0.01 to 30 in steps of 0.01</t>
        </is>
      </c>
      <c r="N7623" s="18" t="inlineStr">
        <is>
          <t>contents|small|distance_to_river_km</t>
        </is>
      </c>
    </row>
    <row r="7624">
      <c r="B7624" s="18" t="inlineStr">
        <is>
          <t>contents|small|distance_to_river_km|28.41</t>
        </is>
      </c>
      <c r="C7624" s="18" t="inlineStr">
        <is>
          <t>contents</t>
        </is>
      </c>
      <c r="D7624" s="18" t="inlineStr">
        <is>
          <t>small</t>
        </is>
      </c>
      <c r="E7624" s="18" t="inlineStr">
        <is>
          <t>distance_to_river_km</t>
        </is>
      </c>
      <c r="F7624" s="18" t="inlineStr">
        <is>
          <t>spline value</t>
        </is>
      </c>
      <c r="G7624" s="18" t="n"/>
      <c r="H7624" s="33" t="n">
        <v>28.41</v>
      </c>
      <c r="I7624" s="33" t="n"/>
      <c r="J7624" s="33" t="n"/>
      <c r="K7624" s="34" t="n">
        <v>-0.5731023378660379</v>
      </c>
      <c r="L7624" s="35">
        <f>IF(ISNUMBER(K7624),EXP(K7624),"")</f>
        <v/>
      </c>
      <c r="M7624" s="18" t="inlineStr">
        <is>
          <t>every value from 0.01 to 30 in steps of 0.01</t>
        </is>
      </c>
      <c r="N7624" s="18" t="inlineStr">
        <is>
          <t>contents|small|distance_to_river_km</t>
        </is>
      </c>
    </row>
    <row r="7625">
      <c r="B7625" s="18" t="inlineStr">
        <is>
          <t>contents|small|distance_to_river_km|28.42</t>
        </is>
      </c>
      <c r="C7625" s="18" t="inlineStr">
        <is>
          <t>contents</t>
        </is>
      </c>
      <c r="D7625" s="18" t="inlineStr">
        <is>
          <t>small</t>
        </is>
      </c>
      <c r="E7625" s="18" t="inlineStr">
        <is>
          <t>distance_to_river_km</t>
        </is>
      </c>
      <c r="F7625" s="18" t="inlineStr">
        <is>
          <t>spline value</t>
        </is>
      </c>
      <c r="G7625" s="18" t="n"/>
      <c r="H7625" s="33" t="n">
        <v>28.42</v>
      </c>
      <c r="I7625" s="33" t="n"/>
      <c r="J7625" s="33" t="n"/>
      <c r="K7625" s="34" t="n">
        <v>-0.5732365598654257</v>
      </c>
      <c r="L7625" s="35">
        <f>IF(ISNUMBER(K7625),EXP(K7625),"")</f>
        <v/>
      </c>
      <c r="M7625" s="18" t="inlineStr">
        <is>
          <t>every value from 0.01 to 30 in steps of 0.01</t>
        </is>
      </c>
      <c r="N7625" s="18" t="inlineStr">
        <is>
          <t>contents|small|distance_to_river_km</t>
        </is>
      </c>
    </row>
    <row r="7626">
      <c r="B7626" s="18" t="inlineStr">
        <is>
          <t>contents|small|distance_to_river_km|28.43</t>
        </is>
      </c>
      <c r="C7626" s="18" t="inlineStr">
        <is>
          <t>contents</t>
        </is>
      </c>
      <c r="D7626" s="18" t="inlineStr">
        <is>
          <t>small</t>
        </is>
      </c>
      <c r="E7626" s="18" t="inlineStr">
        <is>
          <t>distance_to_river_km</t>
        </is>
      </c>
      <c r="F7626" s="18" t="inlineStr">
        <is>
          <t>spline value</t>
        </is>
      </c>
      <c r="G7626" s="18" t="n"/>
      <c r="H7626" s="33" t="n">
        <v>28.43</v>
      </c>
      <c r="I7626" s="33" t="n"/>
      <c r="J7626" s="33" t="n"/>
      <c r="K7626" s="34" t="n">
        <v>-0.5733704773503158</v>
      </c>
      <c r="L7626" s="35">
        <f>IF(ISNUMBER(K7626),EXP(K7626),"")</f>
        <v/>
      </c>
      <c r="M7626" s="18" t="inlineStr">
        <is>
          <t>every value from 0.01 to 30 in steps of 0.01</t>
        </is>
      </c>
      <c r="N7626" s="18" t="inlineStr">
        <is>
          <t>contents|small|distance_to_river_km</t>
        </is>
      </c>
    </row>
    <row r="7627">
      <c r="B7627" s="18" t="inlineStr">
        <is>
          <t>contents|small|distance_to_river_km|28.44</t>
        </is>
      </c>
      <c r="C7627" s="18" t="inlineStr">
        <is>
          <t>contents</t>
        </is>
      </c>
      <c r="D7627" s="18" t="inlineStr">
        <is>
          <t>small</t>
        </is>
      </c>
      <c r="E7627" s="18" t="inlineStr">
        <is>
          <t>distance_to_river_km</t>
        </is>
      </c>
      <c r="F7627" s="18" t="inlineStr">
        <is>
          <t>spline value</t>
        </is>
      </c>
      <c r="G7627" s="18" t="n"/>
      <c r="H7627" s="33" t="n">
        <v>28.44</v>
      </c>
      <c r="I7627" s="33" t="n"/>
      <c r="J7627" s="33" t="n"/>
      <c r="K7627" s="34" t="n">
        <v>-0.5735040900459331</v>
      </c>
      <c r="L7627" s="35">
        <f>IF(ISNUMBER(K7627),EXP(K7627),"")</f>
        <v/>
      </c>
      <c r="M7627" s="18" t="inlineStr">
        <is>
          <t>every value from 0.01 to 30 in steps of 0.01</t>
        </is>
      </c>
      <c r="N7627" s="18" t="inlineStr">
        <is>
          <t>contents|small|distance_to_river_km</t>
        </is>
      </c>
    </row>
    <row r="7628">
      <c r="B7628" s="18" t="inlineStr">
        <is>
          <t>contents|small|distance_to_river_km|28.45</t>
        </is>
      </c>
      <c r="C7628" s="18" t="inlineStr">
        <is>
          <t>contents</t>
        </is>
      </c>
      <c r="D7628" s="18" t="inlineStr">
        <is>
          <t>small</t>
        </is>
      </c>
      <c r="E7628" s="18" t="inlineStr">
        <is>
          <t>distance_to_river_km</t>
        </is>
      </c>
      <c r="F7628" s="18" t="inlineStr">
        <is>
          <t>spline value</t>
        </is>
      </c>
      <c r="G7628" s="18" t="n"/>
      <c r="H7628" s="33" t="n">
        <v>28.45</v>
      </c>
      <c r="I7628" s="33" t="n"/>
      <c r="J7628" s="33" t="n"/>
      <c r="K7628" s="34" t="n">
        <v>-0.5736373976775021</v>
      </c>
      <c r="L7628" s="35">
        <f>IF(ISNUMBER(K7628),EXP(K7628),"")</f>
        <v/>
      </c>
      <c r="M7628" s="18" t="inlineStr">
        <is>
          <t>every value from 0.01 to 30 in steps of 0.01</t>
        </is>
      </c>
      <c r="N7628" s="18" t="inlineStr">
        <is>
          <t>contents|small|distance_to_river_km</t>
        </is>
      </c>
    </row>
    <row r="7629">
      <c r="B7629" s="18" t="inlineStr">
        <is>
          <t>contents|small|distance_to_river_km|28.46</t>
        </is>
      </c>
      <c r="C7629" s="18" t="inlineStr">
        <is>
          <t>contents</t>
        </is>
      </c>
      <c r="D7629" s="18" t="inlineStr">
        <is>
          <t>small</t>
        </is>
      </c>
      <c r="E7629" s="18" t="inlineStr">
        <is>
          <t>distance_to_river_km</t>
        </is>
      </c>
      <c r="F7629" s="18" t="inlineStr">
        <is>
          <t>spline value</t>
        </is>
      </c>
      <c r="G7629" s="18" t="n"/>
      <c r="H7629" s="33" t="n">
        <v>28.46</v>
      </c>
      <c r="I7629" s="33" t="n"/>
      <c r="J7629" s="33" t="n"/>
      <c r="K7629" s="34" t="n">
        <v>-0.5737703999702479</v>
      </c>
      <c r="L7629" s="35">
        <f>IF(ISNUMBER(K7629),EXP(K7629),"")</f>
        <v/>
      </c>
      <c r="M7629" s="18" t="inlineStr">
        <is>
          <t>every value from 0.01 to 30 in steps of 0.01</t>
        </is>
      </c>
      <c r="N7629" s="18" t="inlineStr">
        <is>
          <t>contents|small|distance_to_river_km</t>
        </is>
      </c>
    </row>
    <row r="7630">
      <c r="B7630" s="18" t="inlineStr">
        <is>
          <t>contents|small|distance_to_river_km|28.47</t>
        </is>
      </c>
      <c r="C7630" s="18" t="inlineStr">
        <is>
          <t>contents</t>
        </is>
      </c>
      <c r="D7630" s="18" t="inlineStr">
        <is>
          <t>small</t>
        </is>
      </c>
      <c r="E7630" s="18" t="inlineStr">
        <is>
          <t>distance_to_river_km</t>
        </is>
      </c>
      <c r="F7630" s="18" t="inlineStr">
        <is>
          <t>spline value</t>
        </is>
      </c>
      <c r="G7630" s="18" t="n"/>
      <c r="H7630" s="33" t="n">
        <v>28.47</v>
      </c>
      <c r="I7630" s="33" t="n"/>
      <c r="J7630" s="33" t="n"/>
      <c r="K7630" s="34" t="n">
        <v>-0.5739030966493949</v>
      </c>
      <c r="L7630" s="35">
        <f>IF(ISNUMBER(K7630),EXP(K7630),"")</f>
        <v/>
      </c>
      <c r="M7630" s="18" t="inlineStr">
        <is>
          <t>every value from 0.01 to 30 in steps of 0.01</t>
        </is>
      </c>
      <c r="N7630" s="18" t="inlineStr">
        <is>
          <t>contents|small|distance_to_river_km</t>
        </is>
      </c>
    </row>
    <row r="7631">
      <c r="B7631" s="18" t="inlineStr">
        <is>
          <t>contents|small|distance_to_river_km|28.48</t>
        </is>
      </c>
      <c r="C7631" s="18" t="inlineStr">
        <is>
          <t>contents</t>
        </is>
      </c>
      <c r="D7631" s="18" t="inlineStr">
        <is>
          <t>small</t>
        </is>
      </c>
      <c r="E7631" s="18" t="inlineStr">
        <is>
          <t>distance_to_river_km</t>
        </is>
      </c>
      <c r="F7631" s="18" t="inlineStr">
        <is>
          <t>spline value</t>
        </is>
      </c>
      <c r="G7631" s="18" t="n"/>
      <c r="H7631" s="33" t="n">
        <v>28.48</v>
      </c>
      <c r="I7631" s="33" t="n"/>
      <c r="J7631" s="33" t="n"/>
      <c r="K7631" s="34" t="n">
        <v>-0.574035487440168</v>
      </c>
      <c r="L7631" s="35">
        <f>IF(ISNUMBER(K7631),EXP(K7631),"")</f>
        <v/>
      </c>
      <c r="M7631" s="18" t="inlineStr">
        <is>
          <t>every value from 0.01 to 30 in steps of 0.01</t>
        </is>
      </c>
      <c r="N7631" s="18" t="inlineStr">
        <is>
          <t>contents|small|distance_to_river_km</t>
        </is>
      </c>
    </row>
    <row r="7632">
      <c r="B7632" s="18" t="inlineStr">
        <is>
          <t>contents|small|distance_to_river_km|28.49</t>
        </is>
      </c>
      <c r="C7632" s="18" t="inlineStr">
        <is>
          <t>contents</t>
        </is>
      </c>
      <c r="D7632" s="18" t="inlineStr">
        <is>
          <t>small</t>
        </is>
      </c>
      <c r="E7632" s="18" t="inlineStr">
        <is>
          <t>distance_to_river_km</t>
        </is>
      </c>
      <c r="F7632" s="18" t="inlineStr">
        <is>
          <t>spline value</t>
        </is>
      </c>
      <c r="G7632" s="18" t="n"/>
      <c r="H7632" s="33" t="n">
        <v>28.49</v>
      </c>
      <c r="I7632" s="33" t="n"/>
      <c r="J7632" s="33" t="n"/>
      <c r="K7632" s="34" t="n">
        <v>-0.5741675720677918</v>
      </c>
      <c r="L7632" s="35">
        <f>IF(ISNUMBER(K7632),EXP(K7632),"")</f>
        <v/>
      </c>
      <c r="M7632" s="18" t="inlineStr">
        <is>
          <t>every value from 0.01 to 30 in steps of 0.01</t>
        </is>
      </c>
      <c r="N7632" s="18" t="inlineStr">
        <is>
          <t>contents|small|distance_to_river_km</t>
        </is>
      </c>
    </row>
    <row r="7633">
      <c r="B7633" s="18" t="inlineStr">
        <is>
          <t>contents|small|distance_to_river_km|28.50</t>
        </is>
      </c>
      <c r="C7633" s="18" t="inlineStr">
        <is>
          <t>contents</t>
        </is>
      </c>
      <c r="D7633" s="18" t="inlineStr">
        <is>
          <t>small</t>
        </is>
      </c>
      <c r="E7633" s="18" t="inlineStr">
        <is>
          <t>distance_to_river_km</t>
        </is>
      </c>
      <c r="F7633" s="18" t="inlineStr">
        <is>
          <t>spline value</t>
        </is>
      </c>
      <c r="G7633" s="18" t="n"/>
      <c r="H7633" s="33" t="n">
        <v>28.5</v>
      </c>
      <c r="I7633" s="33" t="n"/>
      <c r="J7633" s="33" t="n"/>
      <c r="K7633" s="34" t="n">
        <v>-0.5742993502574912</v>
      </c>
      <c r="L7633" s="35">
        <f>IF(ISNUMBER(K7633),EXP(K7633),"")</f>
        <v/>
      </c>
      <c r="M7633" s="18" t="inlineStr">
        <is>
          <t>every value from 0.01 to 30 in steps of 0.01</t>
        </is>
      </c>
      <c r="N7633" s="18" t="inlineStr">
        <is>
          <t>contents|small|distance_to_river_km</t>
        </is>
      </c>
    </row>
    <row r="7634">
      <c r="B7634" s="18" t="inlineStr">
        <is>
          <t>contents|small|distance_to_river_km|28.51</t>
        </is>
      </c>
      <c r="C7634" s="18" t="inlineStr">
        <is>
          <t>contents</t>
        </is>
      </c>
      <c r="D7634" s="18" t="inlineStr">
        <is>
          <t>small</t>
        </is>
      </c>
      <c r="E7634" s="18" t="inlineStr">
        <is>
          <t>distance_to_river_km</t>
        </is>
      </c>
      <c r="F7634" s="18" t="inlineStr">
        <is>
          <t>spline value</t>
        </is>
      </c>
      <c r="G7634" s="18" t="n"/>
      <c r="H7634" s="33" t="n">
        <v>28.51</v>
      </c>
      <c r="I7634" s="33" t="n"/>
      <c r="J7634" s="33" t="n"/>
      <c r="K7634" s="34" t="n">
        <v>-0.5744308217344908</v>
      </c>
      <c r="L7634" s="35">
        <f>IF(ISNUMBER(K7634),EXP(K7634),"")</f>
        <v/>
      </c>
      <c r="M7634" s="18" t="inlineStr">
        <is>
          <t>every value from 0.01 to 30 in steps of 0.01</t>
        </is>
      </c>
      <c r="N7634" s="18" t="inlineStr">
        <is>
          <t>contents|small|distance_to_river_km</t>
        </is>
      </c>
    </row>
    <row r="7635">
      <c r="B7635" s="18" t="inlineStr">
        <is>
          <t>contents|small|distance_to_river_km|28.52</t>
        </is>
      </c>
      <c r="C7635" s="18" t="inlineStr">
        <is>
          <t>contents</t>
        </is>
      </c>
      <c r="D7635" s="18" t="inlineStr">
        <is>
          <t>small</t>
        </is>
      </c>
      <c r="E7635" s="18" t="inlineStr">
        <is>
          <t>distance_to_river_km</t>
        </is>
      </c>
      <c r="F7635" s="18" t="inlineStr">
        <is>
          <t>spline value</t>
        </is>
      </c>
      <c r="G7635" s="18" t="n"/>
      <c r="H7635" s="33" t="n">
        <v>28.52</v>
      </c>
      <c r="I7635" s="33" t="n"/>
      <c r="J7635" s="33" t="n"/>
      <c r="K7635" s="34" t="n">
        <v>-0.5745619862240154</v>
      </c>
      <c r="L7635" s="35">
        <f>IF(ISNUMBER(K7635),EXP(K7635),"")</f>
        <v/>
      </c>
      <c r="M7635" s="18" t="inlineStr">
        <is>
          <t>every value from 0.01 to 30 in steps of 0.01</t>
        </is>
      </c>
      <c r="N7635" s="18" t="inlineStr">
        <is>
          <t>contents|small|distance_to_river_km</t>
        </is>
      </c>
    </row>
    <row r="7636">
      <c r="B7636" s="18" t="inlineStr">
        <is>
          <t>contents|small|distance_to_river_km|28.53</t>
        </is>
      </c>
      <c r="C7636" s="18" t="inlineStr">
        <is>
          <t>contents</t>
        </is>
      </c>
      <c r="D7636" s="18" t="inlineStr">
        <is>
          <t>small</t>
        </is>
      </c>
      <c r="E7636" s="18" t="inlineStr">
        <is>
          <t>distance_to_river_km</t>
        </is>
      </c>
      <c r="F7636" s="18" t="inlineStr">
        <is>
          <t>spline value</t>
        </is>
      </c>
      <c r="G7636" s="18" t="n"/>
      <c r="H7636" s="33" t="n">
        <v>28.53</v>
      </c>
      <c r="I7636" s="33" t="n"/>
      <c r="J7636" s="33" t="n"/>
      <c r="K7636" s="34" t="n">
        <v>-0.5746928434512898</v>
      </c>
      <c r="L7636" s="35">
        <f>IF(ISNUMBER(K7636),EXP(K7636),"")</f>
        <v/>
      </c>
      <c r="M7636" s="18" t="inlineStr">
        <is>
          <t>every value from 0.01 to 30 in steps of 0.01</t>
        </is>
      </c>
      <c r="N7636" s="18" t="inlineStr">
        <is>
          <t>contents|small|distance_to_river_km</t>
        </is>
      </c>
    </row>
    <row r="7637">
      <c r="B7637" s="18" t="inlineStr">
        <is>
          <t>contents|small|distance_to_river_km|28.54</t>
        </is>
      </c>
      <c r="C7637" s="18" t="inlineStr">
        <is>
          <t>contents</t>
        </is>
      </c>
      <c r="D7637" s="18" t="inlineStr">
        <is>
          <t>small</t>
        </is>
      </c>
      <c r="E7637" s="18" t="inlineStr">
        <is>
          <t>distance_to_river_km</t>
        </is>
      </c>
      <c r="F7637" s="18" t="inlineStr">
        <is>
          <t>spline value</t>
        </is>
      </c>
      <c r="G7637" s="18" t="n"/>
      <c r="H7637" s="33" t="n">
        <v>28.54</v>
      </c>
      <c r="I7637" s="33" t="n"/>
      <c r="J7637" s="33" t="n"/>
      <c r="K7637" s="34" t="n">
        <v>-0.5748233931415385</v>
      </c>
      <c r="L7637" s="35">
        <f>IF(ISNUMBER(K7637),EXP(K7637),"")</f>
        <v/>
      </c>
      <c r="M7637" s="18" t="inlineStr">
        <is>
          <t>every value from 0.01 to 30 in steps of 0.01</t>
        </is>
      </c>
      <c r="N7637" s="18" t="inlineStr">
        <is>
          <t>contents|small|distance_to_river_km</t>
        </is>
      </c>
    </row>
    <row r="7638">
      <c r="B7638" s="18" t="inlineStr">
        <is>
          <t>contents|small|distance_to_river_km|28.55</t>
        </is>
      </c>
      <c r="C7638" s="18" t="inlineStr">
        <is>
          <t>contents</t>
        </is>
      </c>
      <c r="D7638" s="18" t="inlineStr">
        <is>
          <t>small</t>
        </is>
      </c>
      <c r="E7638" s="18" t="inlineStr">
        <is>
          <t>distance_to_river_km</t>
        </is>
      </c>
      <c r="F7638" s="18" t="inlineStr">
        <is>
          <t>spline value</t>
        </is>
      </c>
      <c r="G7638" s="18" t="n"/>
      <c r="H7638" s="33" t="n">
        <v>28.55</v>
      </c>
      <c r="I7638" s="33" t="n"/>
      <c r="J7638" s="33" t="n"/>
      <c r="K7638" s="34" t="n">
        <v>-0.5749536350199865</v>
      </c>
      <c r="L7638" s="35">
        <f>IF(ISNUMBER(K7638),EXP(K7638),"")</f>
        <v/>
      </c>
      <c r="M7638" s="18" t="inlineStr">
        <is>
          <t>every value from 0.01 to 30 in steps of 0.01</t>
        </is>
      </c>
      <c r="N7638" s="18" t="inlineStr">
        <is>
          <t>contents|small|distance_to_river_km</t>
        </is>
      </c>
    </row>
    <row r="7639">
      <c r="B7639" s="18" t="inlineStr">
        <is>
          <t>contents|small|distance_to_river_km|28.56</t>
        </is>
      </c>
      <c r="C7639" s="18" t="inlineStr">
        <is>
          <t>contents</t>
        </is>
      </c>
      <c r="D7639" s="18" t="inlineStr">
        <is>
          <t>small</t>
        </is>
      </c>
      <c r="E7639" s="18" t="inlineStr">
        <is>
          <t>distance_to_river_km</t>
        </is>
      </c>
      <c r="F7639" s="18" t="inlineStr">
        <is>
          <t>spline value</t>
        </is>
      </c>
      <c r="G7639" s="18" t="n"/>
      <c r="H7639" s="33" t="n">
        <v>28.56</v>
      </c>
      <c r="I7639" s="33" t="n"/>
      <c r="J7639" s="33" t="n"/>
      <c r="K7639" s="34" t="n">
        <v>-0.5750835688118583</v>
      </c>
      <c r="L7639" s="35">
        <f>IF(ISNUMBER(K7639),EXP(K7639),"")</f>
        <v/>
      </c>
      <c r="M7639" s="18" t="inlineStr">
        <is>
          <t>every value from 0.01 to 30 in steps of 0.01</t>
        </is>
      </c>
      <c r="N7639" s="18" t="inlineStr">
        <is>
          <t>contents|small|distance_to_river_km</t>
        </is>
      </c>
    </row>
    <row r="7640">
      <c r="B7640" s="18" t="inlineStr">
        <is>
          <t>contents|small|distance_to_river_km|28.57</t>
        </is>
      </c>
      <c r="C7640" s="18" t="inlineStr">
        <is>
          <t>contents</t>
        </is>
      </c>
      <c r="D7640" s="18" t="inlineStr">
        <is>
          <t>small</t>
        </is>
      </c>
      <c r="E7640" s="18" t="inlineStr">
        <is>
          <t>distance_to_river_km</t>
        </is>
      </c>
      <c r="F7640" s="18" t="inlineStr">
        <is>
          <t>spline value</t>
        </is>
      </c>
      <c r="G7640" s="18" t="n"/>
      <c r="H7640" s="33" t="n">
        <v>28.57</v>
      </c>
      <c r="I7640" s="33" t="n"/>
      <c r="J7640" s="33" t="n"/>
      <c r="K7640" s="34" t="n">
        <v>-0.5752131942423788</v>
      </c>
      <c r="L7640" s="35">
        <f>IF(ISNUMBER(K7640),EXP(K7640),"")</f>
        <v/>
      </c>
      <c r="M7640" s="18" t="inlineStr">
        <is>
          <t>every value from 0.01 to 30 in steps of 0.01</t>
        </is>
      </c>
      <c r="N7640" s="18" t="inlineStr">
        <is>
          <t>contents|small|distance_to_river_km</t>
        </is>
      </c>
    </row>
    <row r="7641">
      <c r="B7641" s="18" t="inlineStr">
        <is>
          <t>contents|small|distance_to_river_km|28.58</t>
        </is>
      </c>
      <c r="C7641" s="18" t="inlineStr">
        <is>
          <t>contents</t>
        </is>
      </c>
      <c r="D7641" s="18" t="inlineStr">
        <is>
          <t>small</t>
        </is>
      </c>
      <c r="E7641" s="18" t="inlineStr">
        <is>
          <t>distance_to_river_km</t>
        </is>
      </c>
      <c r="F7641" s="18" t="inlineStr">
        <is>
          <t>spline value</t>
        </is>
      </c>
      <c r="G7641" s="18" t="n"/>
      <c r="H7641" s="33" t="n">
        <v>28.58</v>
      </c>
      <c r="I7641" s="33" t="n"/>
      <c r="J7641" s="33" t="n"/>
      <c r="K7641" s="34" t="n">
        <v>-0.5753425110367728</v>
      </c>
      <c r="L7641" s="35">
        <f>IF(ISNUMBER(K7641),EXP(K7641),"")</f>
        <v/>
      </c>
      <c r="M7641" s="18" t="inlineStr">
        <is>
          <t>every value from 0.01 to 30 in steps of 0.01</t>
        </is>
      </c>
      <c r="N7641" s="18" t="inlineStr">
        <is>
          <t>contents|small|distance_to_river_km</t>
        </is>
      </c>
    </row>
    <row r="7642">
      <c r="B7642" s="18" t="inlineStr">
        <is>
          <t>contents|small|distance_to_river_km|28.59</t>
        </is>
      </c>
      <c r="C7642" s="18" t="inlineStr">
        <is>
          <t>contents</t>
        </is>
      </c>
      <c r="D7642" s="18" t="inlineStr">
        <is>
          <t>small</t>
        </is>
      </c>
      <c r="E7642" s="18" t="inlineStr">
        <is>
          <t>distance_to_river_km</t>
        </is>
      </c>
      <c r="F7642" s="18" t="inlineStr">
        <is>
          <t>spline value</t>
        </is>
      </c>
      <c r="G7642" s="18" t="n"/>
      <c r="H7642" s="33" t="n">
        <v>28.59</v>
      </c>
      <c r="I7642" s="33" t="n"/>
      <c r="J7642" s="33" t="n"/>
      <c r="K7642" s="34" t="n">
        <v>-0.5754715189202647</v>
      </c>
      <c r="L7642" s="35">
        <f>IF(ISNUMBER(K7642),EXP(K7642),"")</f>
        <v/>
      </c>
      <c r="M7642" s="18" t="inlineStr">
        <is>
          <t>every value from 0.01 to 30 in steps of 0.01</t>
        </is>
      </c>
      <c r="N7642" s="18" t="inlineStr">
        <is>
          <t>contents|small|distance_to_river_km</t>
        </is>
      </c>
    </row>
    <row r="7643">
      <c r="B7643" s="18" t="inlineStr">
        <is>
          <t>contents|small|distance_to_river_km|28.60</t>
        </is>
      </c>
      <c r="C7643" s="18" t="inlineStr">
        <is>
          <t>contents</t>
        </is>
      </c>
      <c r="D7643" s="18" t="inlineStr">
        <is>
          <t>small</t>
        </is>
      </c>
      <c r="E7643" s="18" t="inlineStr">
        <is>
          <t>distance_to_river_km</t>
        </is>
      </c>
      <c r="F7643" s="18" t="inlineStr">
        <is>
          <t>spline value</t>
        </is>
      </c>
      <c r="G7643" s="18" t="n"/>
      <c r="H7643" s="33" t="n">
        <v>28.6</v>
      </c>
      <c r="I7643" s="33" t="n"/>
      <c r="J7643" s="33" t="n"/>
      <c r="K7643" s="34" t="n">
        <v>-0.5756002176180797</v>
      </c>
      <c r="L7643" s="35">
        <f>IF(ISNUMBER(K7643),EXP(K7643),"")</f>
        <v/>
      </c>
      <c r="M7643" s="18" t="inlineStr">
        <is>
          <t>every value from 0.01 to 30 in steps of 0.01</t>
        </is>
      </c>
      <c r="N7643" s="18" t="inlineStr">
        <is>
          <t>contents|small|distance_to_river_km</t>
        </is>
      </c>
    </row>
    <row r="7644">
      <c r="B7644" s="18" t="inlineStr">
        <is>
          <t>contents|small|distance_to_river_km|28.61</t>
        </is>
      </c>
      <c r="C7644" s="18" t="inlineStr">
        <is>
          <t>contents</t>
        </is>
      </c>
      <c r="D7644" s="18" t="inlineStr">
        <is>
          <t>small</t>
        </is>
      </c>
      <c r="E7644" s="18" t="inlineStr">
        <is>
          <t>distance_to_river_km</t>
        </is>
      </c>
      <c r="F7644" s="18" t="inlineStr">
        <is>
          <t>spline value</t>
        </is>
      </c>
      <c r="G7644" s="18" t="n"/>
      <c r="H7644" s="33" t="n">
        <v>28.61</v>
      </c>
      <c r="I7644" s="33" t="n"/>
      <c r="J7644" s="33" t="n"/>
      <c r="K7644" s="34" t="n">
        <v>-0.575728606855442</v>
      </c>
      <c r="L7644" s="35">
        <f>IF(ISNUMBER(K7644),EXP(K7644),"")</f>
        <v/>
      </c>
      <c r="M7644" s="18" t="inlineStr">
        <is>
          <t>every value from 0.01 to 30 in steps of 0.01</t>
        </is>
      </c>
      <c r="N7644" s="18" t="inlineStr">
        <is>
          <t>contents|small|distance_to_river_km</t>
        </is>
      </c>
    </row>
    <row r="7645">
      <c r="B7645" s="18" t="inlineStr">
        <is>
          <t>contents|small|distance_to_river_km|28.62</t>
        </is>
      </c>
      <c r="C7645" s="18" t="inlineStr">
        <is>
          <t>contents</t>
        </is>
      </c>
      <c r="D7645" s="18" t="inlineStr">
        <is>
          <t>small</t>
        </is>
      </c>
      <c r="E7645" s="18" t="inlineStr">
        <is>
          <t>distance_to_river_km</t>
        </is>
      </c>
      <c r="F7645" s="18" t="inlineStr">
        <is>
          <t>spline value</t>
        </is>
      </c>
      <c r="G7645" s="18" t="n"/>
      <c r="H7645" s="33" t="n">
        <v>28.62</v>
      </c>
      <c r="I7645" s="33" t="n"/>
      <c r="J7645" s="33" t="n"/>
      <c r="K7645" s="34" t="n">
        <v>-0.5758566863575766</v>
      </c>
      <c r="L7645" s="35">
        <f>IF(ISNUMBER(K7645),EXP(K7645),"")</f>
        <v/>
      </c>
      <c r="M7645" s="18" t="inlineStr">
        <is>
          <t>every value from 0.01 to 30 in steps of 0.01</t>
        </is>
      </c>
      <c r="N7645" s="18" t="inlineStr">
        <is>
          <t>contents|small|distance_to_river_km</t>
        </is>
      </c>
    </row>
    <row r="7646">
      <c r="B7646" s="18" t="inlineStr">
        <is>
          <t>contents|small|distance_to_river_km|28.63</t>
        </is>
      </c>
      <c r="C7646" s="18" t="inlineStr">
        <is>
          <t>contents</t>
        </is>
      </c>
      <c r="D7646" s="18" t="inlineStr">
        <is>
          <t>small</t>
        </is>
      </c>
      <c r="E7646" s="18" t="inlineStr">
        <is>
          <t>distance_to_river_km</t>
        </is>
      </c>
      <c r="F7646" s="18" t="inlineStr">
        <is>
          <t>spline value</t>
        </is>
      </c>
      <c r="G7646" s="18" t="n"/>
      <c r="H7646" s="33" t="n">
        <v>28.63</v>
      </c>
      <c r="I7646" s="33" t="n"/>
      <c r="J7646" s="33" t="n"/>
      <c r="K7646" s="34" t="n">
        <v>-0.5759844558497084</v>
      </c>
      <c r="L7646" s="35">
        <f>IF(ISNUMBER(K7646),EXP(K7646),"")</f>
        <v/>
      </c>
      <c r="M7646" s="18" t="inlineStr">
        <is>
          <t>every value from 0.01 to 30 in steps of 0.01</t>
        </is>
      </c>
      <c r="N7646" s="18" t="inlineStr">
        <is>
          <t>contents|small|distance_to_river_km</t>
        </is>
      </c>
    </row>
    <row r="7647">
      <c r="B7647" s="18" t="inlineStr">
        <is>
          <t>contents|small|distance_to_river_km|28.64</t>
        </is>
      </c>
      <c r="C7647" s="18" t="inlineStr">
        <is>
          <t>contents</t>
        </is>
      </c>
      <c r="D7647" s="18" t="inlineStr">
        <is>
          <t>small</t>
        </is>
      </c>
      <c r="E7647" s="18" t="inlineStr">
        <is>
          <t>distance_to_river_km</t>
        </is>
      </c>
      <c r="F7647" s="18" t="inlineStr">
        <is>
          <t>spline value</t>
        </is>
      </c>
      <c r="G7647" s="18" t="n"/>
      <c r="H7647" s="33" t="n">
        <v>28.64</v>
      </c>
      <c r="I7647" s="33" t="n"/>
      <c r="J7647" s="33" t="n"/>
      <c r="K7647" s="34" t="n">
        <v>-0.5761119150570619</v>
      </c>
      <c r="L7647" s="35">
        <f>IF(ISNUMBER(K7647),EXP(K7647),"")</f>
        <v/>
      </c>
      <c r="M7647" s="18" t="inlineStr">
        <is>
          <t>every value from 0.01 to 30 in steps of 0.01</t>
        </is>
      </c>
      <c r="N7647" s="18" t="inlineStr">
        <is>
          <t>contents|small|distance_to_river_km</t>
        </is>
      </c>
    </row>
    <row r="7648">
      <c r="B7648" s="18" t="inlineStr">
        <is>
          <t>contents|small|distance_to_river_km|28.65</t>
        </is>
      </c>
      <c r="C7648" s="18" t="inlineStr">
        <is>
          <t>contents</t>
        </is>
      </c>
      <c r="D7648" s="18" t="inlineStr">
        <is>
          <t>small</t>
        </is>
      </c>
      <c r="E7648" s="18" t="inlineStr">
        <is>
          <t>distance_to_river_km</t>
        </is>
      </c>
      <c r="F7648" s="18" t="inlineStr">
        <is>
          <t>spline value</t>
        </is>
      </c>
      <c r="G7648" s="18" t="n"/>
      <c r="H7648" s="33" t="n">
        <v>28.65</v>
      </c>
      <c r="I7648" s="33" t="n"/>
      <c r="J7648" s="33" t="n"/>
      <c r="K7648" s="34" t="n">
        <v>-0.5762390637048618</v>
      </c>
      <c r="L7648" s="35">
        <f>IF(ISNUMBER(K7648),EXP(K7648),"")</f>
        <v/>
      </c>
      <c r="M7648" s="18" t="inlineStr">
        <is>
          <t>every value from 0.01 to 30 in steps of 0.01</t>
        </is>
      </c>
      <c r="N7648" s="18" t="inlineStr">
        <is>
          <t>contents|small|distance_to_river_km</t>
        </is>
      </c>
    </row>
    <row r="7649">
      <c r="B7649" s="18" t="inlineStr">
        <is>
          <t>contents|small|distance_to_river_km|28.66</t>
        </is>
      </c>
      <c r="C7649" s="18" t="inlineStr">
        <is>
          <t>contents</t>
        </is>
      </c>
      <c r="D7649" s="18" t="inlineStr">
        <is>
          <t>small</t>
        </is>
      </c>
      <c r="E7649" s="18" t="inlineStr">
        <is>
          <t>distance_to_river_km</t>
        </is>
      </c>
      <c r="F7649" s="18" t="inlineStr">
        <is>
          <t>spline value</t>
        </is>
      </c>
      <c r="G7649" s="18" t="n"/>
      <c r="H7649" s="33" t="n">
        <v>28.66</v>
      </c>
      <c r="I7649" s="33" t="n"/>
      <c r="J7649" s="33" t="n"/>
      <c r="K7649" s="34" t="n">
        <v>-0.576365901518333</v>
      </c>
      <c r="L7649" s="35">
        <f>IF(ISNUMBER(K7649),EXP(K7649),"")</f>
        <v/>
      </c>
      <c r="M7649" s="18" t="inlineStr">
        <is>
          <t>every value from 0.01 to 30 in steps of 0.01</t>
        </is>
      </c>
      <c r="N7649" s="18" t="inlineStr">
        <is>
          <t>contents|small|distance_to_river_km</t>
        </is>
      </c>
    </row>
    <row r="7650">
      <c r="B7650" s="18" t="inlineStr">
        <is>
          <t>contents|small|distance_to_river_km|28.67</t>
        </is>
      </c>
      <c r="C7650" s="18" t="inlineStr">
        <is>
          <t>contents</t>
        </is>
      </c>
      <c r="D7650" s="18" t="inlineStr">
        <is>
          <t>small</t>
        </is>
      </c>
      <c r="E7650" s="18" t="inlineStr">
        <is>
          <t>distance_to_river_km</t>
        </is>
      </c>
      <c r="F7650" s="18" t="inlineStr">
        <is>
          <t>spline value</t>
        </is>
      </c>
      <c r="G7650" s="18" t="n"/>
      <c r="H7650" s="33" t="n">
        <v>28.67</v>
      </c>
      <c r="I7650" s="33" t="n"/>
      <c r="J7650" s="33" t="n"/>
      <c r="K7650" s="34" t="n">
        <v>-0.5764924282227003</v>
      </c>
      <c r="L7650" s="35">
        <f>IF(ISNUMBER(K7650),EXP(K7650),"")</f>
        <v/>
      </c>
      <c r="M7650" s="18" t="inlineStr">
        <is>
          <t>every value from 0.01 to 30 in steps of 0.01</t>
        </is>
      </c>
      <c r="N7650" s="18" t="inlineStr">
        <is>
          <t>contents|small|distance_to_river_km</t>
        </is>
      </c>
    </row>
    <row r="7651">
      <c r="B7651" s="18" t="inlineStr">
        <is>
          <t>contents|small|distance_to_river_km|28.68</t>
        </is>
      </c>
      <c r="C7651" s="18" t="inlineStr">
        <is>
          <t>contents</t>
        </is>
      </c>
      <c r="D7651" s="18" t="inlineStr">
        <is>
          <t>small</t>
        </is>
      </c>
      <c r="E7651" s="18" t="inlineStr">
        <is>
          <t>distance_to_river_km</t>
        </is>
      </c>
      <c r="F7651" s="18" t="inlineStr">
        <is>
          <t>spline value</t>
        </is>
      </c>
      <c r="G7651" s="18" t="n"/>
      <c r="H7651" s="33" t="n">
        <v>28.68</v>
      </c>
      <c r="I7651" s="33" t="n"/>
      <c r="J7651" s="33" t="n"/>
      <c r="K7651" s="34" t="n">
        <v>-0.5766186435431881</v>
      </c>
      <c r="L7651" s="35">
        <f>IF(ISNUMBER(K7651),EXP(K7651),"")</f>
        <v/>
      </c>
      <c r="M7651" s="18" t="inlineStr">
        <is>
          <t>every value from 0.01 to 30 in steps of 0.01</t>
        </is>
      </c>
      <c r="N7651" s="18" t="inlineStr">
        <is>
          <t>contents|small|distance_to_river_km</t>
        </is>
      </c>
    </row>
    <row r="7652">
      <c r="B7652" s="18" t="inlineStr">
        <is>
          <t>contents|small|distance_to_river_km|28.69</t>
        </is>
      </c>
      <c r="C7652" s="18" t="inlineStr">
        <is>
          <t>contents</t>
        </is>
      </c>
      <c r="D7652" s="18" t="inlineStr">
        <is>
          <t>small</t>
        </is>
      </c>
      <c r="E7652" s="18" t="inlineStr">
        <is>
          <t>distance_to_river_km</t>
        </is>
      </c>
      <c r="F7652" s="18" t="inlineStr">
        <is>
          <t>spline value</t>
        </is>
      </c>
      <c r="G7652" s="18" t="n"/>
      <c r="H7652" s="33" t="n">
        <v>28.69</v>
      </c>
      <c r="I7652" s="33" t="n"/>
      <c r="J7652" s="33" t="n"/>
      <c r="K7652" s="34" t="n">
        <v>-0.5767445472050216</v>
      </c>
      <c r="L7652" s="35">
        <f>IF(ISNUMBER(K7652),EXP(K7652),"")</f>
        <v/>
      </c>
      <c r="M7652" s="18" t="inlineStr">
        <is>
          <t>every value from 0.01 to 30 in steps of 0.01</t>
        </is>
      </c>
      <c r="N7652" s="18" t="inlineStr">
        <is>
          <t>contents|small|distance_to_river_km</t>
        </is>
      </c>
    </row>
    <row r="7653">
      <c r="B7653" s="18" t="inlineStr">
        <is>
          <t>contents|small|distance_to_river_km|28.70</t>
        </is>
      </c>
      <c r="C7653" s="18" t="inlineStr">
        <is>
          <t>contents</t>
        </is>
      </c>
      <c r="D7653" s="18" t="inlineStr">
        <is>
          <t>small</t>
        </is>
      </c>
      <c r="E7653" s="18" t="inlineStr">
        <is>
          <t>distance_to_river_km</t>
        </is>
      </c>
      <c r="F7653" s="18" t="inlineStr">
        <is>
          <t>spline value</t>
        </is>
      </c>
      <c r="G7653" s="18" t="n"/>
      <c r="H7653" s="33" t="n">
        <v>28.7</v>
      </c>
      <c r="I7653" s="33" t="n"/>
      <c r="J7653" s="33" t="n"/>
      <c r="K7653" s="34" t="n">
        <v>-0.5768701389334248</v>
      </c>
      <c r="L7653" s="35">
        <f>IF(ISNUMBER(K7653),EXP(K7653),"")</f>
        <v/>
      </c>
      <c r="M7653" s="18" t="inlineStr">
        <is>
          <t>every value from 0.01 to 30 in steps of 0.01</t>
        </is>
      </c>
      <c r="N7653" s="18" t="inlineStr">
        <is>
          <t>contents|small|distance_to_river_km</t>
        </is>
      </c>
    </row>
    <row r="7654">
      <c r="B7654" s="18" t="inlineStr">
        <is>
          <t>contents|small|distance_to_river_km|28.71</t>
        </is>
      </c>
      <c r="C7654" s="18" t="inlineStr">
        <is>
          <t>contents</t>
        </is>
      </c>
      <c r="D7654" s="18" t="inlineStr">
        <is>
          <t>small</t>
        </is>
      </c>
      <c r="E7654" s="18" t="inlineStr">
        <is>
          <t>distance_to_river_km</t>
        </is>
      </c>
      <c r="F7654" s="18" t="inlineStr">
        <is>
          <t>spline value</t>
        </is>
      </c>
      <c r="G7654" s="18" t="n"/>
      <c r="H7654" s="33" t="n">
        <v>28.71</v>
      </c>
      <c r="I7654" s="33" t="n"/>
      <c r="J7654" s="33" t="n"/>
      <c r="K7654" s="34" t="n">
        <v>-0.5769954184536231</v>
      </c>
      <c r="L7654" s="35">
        <f>IF(ISNUMBER(K7654),EXP(K7654),"")</f>
        <v/>
      </c>
      <c r="M7654" s="18" t="inlineStr">
        <is>
          <t>every value from 0.01 to 30 in steps of 0.01</t>
        </is>
      </c>
      <c r="N7654" s="18" t="inlineStr">
        <is>
          <t>contents|small|distance_to_river_km</t>
        </is>
      </c>
    </row>
    <row r="7655">
      <c r="B7655" s="18" t="inlineStr">
        <is>
          <t>contents|small|distance_to_river_km|28.72</t>
        </is>
      </c>
      <c r="C7655" s="18" t="inlineStr">
        <is>
          <t>contents</t>
        </is>
      </c>
      <c r="D7655" s="18" t="inlineStr">
        <is>
          <t>small</t>
        </is>
      </c>
      <c r="E7655" s="18" t="inlineStr">
        <is>
          <t>distance_to_river_km</t>
        </is>
      </c>
      <c r="F7655" s="18" t="inlineStr">
        <is>
          <t>spline value</t>
        </is>
      </c>
      <c r="G7655" s="18" t="n"/>
      <c r="H7655" s="33" t="n">
        <v>28.72</v>
      </c>
      <c r="I7655" s="33" t="n"/>
      <c r="J7655" s="33" t="n"/>
      <c r="K7655" s="34" t="n">
        <v>-0.577120385490841</v>
      </c>
      <c r="L7655" s="35">
        <f>IF(ISNUMBER(K7655),EXP(K7655),"")</f>
        <v/>
      </c>
      <c r="M7655" s="18" t="inlineStr">
        <is>
          <t>every value from 0.01 to 30 in steps of 0.01</t>
        </is>
      </c>
      <c r="N7655" s="18" t="inlineStr">
        <is>
          <t>contents|small|distance_to_river_km</t>
        </is>
      </c>
    </row>
    <row r="7656">
      <c r="B7656" s="18" t="inlineStr">
        <is>
          <t>contents|small|distance_to_river_km|28.73</t>
        </is>
      </c>
      <c r="C7656" s="18" t="inlineStr">
        <is>
          <t>contents</t>
        </is>
      </c>
      <c r="D7656" s="18" t="inlineStr">
        <is>
          <t>small</t>
        </is>
      </c>
      <c r="E7656" s="18" t="inlineStr">
        <is>
          <t>distance_to_river_km</t>
        </is>
      </c>
      <c r="F7656" s="18" t="inlineStr">
        <is>
          <t>spline value</t>
        </is>
      </c>
      <c r="G7656" s="18" t="n"/>
      <c r="H7656" s="33" t="n">
        <v>28.73</v>
      </c>
      <c r="I7656" s="33" t="n"/>
      <c r="J7656" s="33" t="n"/>
      <c r="K7656" s="34" t="n">
        <v>-0.5772450397703033</v>
      </c>
      <c r="L7656" s="35">
        <f>IF(ISNUMBER(K7656),EXP(K7656),"")</f>
        <v/>
      </c>
      <c r="M7656" s="18" t="inlineStr">
        <is>
          <t>every value from 0.01 to 30 in steps of 0.01</t>
        </is>
      </c>
      <c r="N7656" s="18" t="inlineStr">
        <is>
          <t>contents|small|distance_to_river_km</t>
        </is>
      </c>
    </row>
    <row r="7657">
      <c r="B7657" s="18" t="inlineStr">
        <is>
          <t>contents|small|distance_to_river_km|28.74</t>
        </is>
      </c>
      <c r="C7657" s="18" t="inlineStr">
        <is>
          <t>contents</t>
        </is>
      </c>
      <c r="D7657" s="18" t="inlineStr">
        <is>
          <t>small</t>
        </is>
      </c>
      <c r="E7657" s="18" t="inlineStr">
        <is>
          <t>distance_to_river_km</t>
        </is>
      </c>
      <c r="F7657" s="18" t="inlineStr">
        <is>
          <t>spline value</t>
        </is>
      </c>
      <c r="G7657" s="18" t="n"/>
      <c r="H7657" s="33" t="n">
        <v>28.74</v>
      </c>
      <c r="I7657" s="33" t="n"/>
      <c r="J7657" s="33" t="n"/>
      <c r="K7657" s="34" t="n">
        <v>-0.5773693810172346</v>
      </c>
      <c r="L7657" s="35">
        <f>IF(ISNUMBER(K7657),EXP(K7657),"")</f>
        <v/>
      </c>
      <c r="M7657" s="18" t="inlineStr">
        <is>
          <t>every value from 0.01 to 30 in steps of 0.01</t>
        </is>
      </c>
      <c r="N7657" s="18" t="inlineStr">
        <is>
          <t>contents|small|distance_to_river_km</t>
        </is>
      </c>
    </row>
    <row r="7658">
      <c r="B7658" s="18" t="inlineStr">
        <is>
          <t>contents|small|distance_to_river_km|28.75</t>
        </is>
      </c>
      <c r="C7658" s="18" t="inlineStr">
        <is>
          <t>contents</t>
        </is>
      </c>
      <c r="D7658" s="18" t="inlineStr">
        <is>
          <t>small</t>
        </is>
      </c>
      <c r="E7658" s="18" t="inlineStr">
        <is>
          <t>distance_to_river_km</t>
        </is>
      </c>
      <c r="F7658" s="18" t="inlineStr">
        <is>
          <t>spline value</t>
        </is>
      </c>
      <c r="G7658" s="18" t="n"/>
      <c r="H7658" s="33" t="n">
        <v>28.75</v>
      </c>
      <c r="I7658" s="33" t="n"/>
      <c r="J7658" s="33" t="n"/>
      <c r="K7658" s="34" t="n">
        <v>-0.5774934089568599</v>
      </c>
      <c r="L7658" s="35">
        <f>IF(ISNUMBER(K7658),EXP(K7658),"")</f>
        <v/>
      </c>
      <c r="M7658" s="18" t="inlineStr">
        <is>
          <t>every value from 0.01 to 30 in steps of 0.01</t>
        </is>
      </c>
      <c r="N7658" s="18" t="inlineStr">
        <is>
          <t>contents|small|distance_to_river_km</t>
        </is>
      </c>
    </row>
    <row r="7659">
      <c r="B7659" s="18" t="inlineStr">
        <is>
          <t>contents|small|distance_to_river_km|28.76</t>
        </is>
      </c>
      <c r="C7659" s="18" t="inlineStr">
        <is>
          <t>contents</t>
        </is>
      </c>
      <c r="D7659" s="18" t="inlineStr">
        <is>
          <t>small</t>
        </is>
      </c>
      <c r="E7659" s="18" t="inlineStr">
        <is>
          <t>distance_to_river_km</t>
        </is>
      </c>
      <c r="F7659" s="18" t="inlineStr">
        <is>
          <t>spline value</t>
        </is>
      </c>
      <c r="G7659" s="18" t="n"/>
      <c r="H7659" s="33" t="n">
        <v>28.76</v>
      </c>
      <c r="I7659" s="33" t="n"/>
      <c r="J7659" s="33" t="n"/>
      <c r="K7659" s="34" t="n">
        <v>-0.5776171233144037</v>
      </c>
      <c r="L7659" s="35">
        <f>IF(ISNUMBER(K7659),EXP(K7659),"")</f>
        <v/>
      </c>
      <c r="M7659" s="18" t="inlineStr">
        <is>
          <t>every value from 0.01 to 30 in steps of 0.01</t>
        </is>
      </c>
      <c r="N7659" s="18" t="inlineStr">
        <is>
          <t>contents|small|distance_to_river_km</t>
        </is>
      </c>
    </row>
    <row r="7660">
      <c r="B7660" s="18" t="inlineStr">
        <is>
          <t>contents|small|distance_to_river_km|28.77</t>
        </is>
      </c>
      <c r="C7660" s="18" t="inlineStr">
        <is>
          <t>contents</t>
        </is>
      </c>
      <c r="D7660" s="18" t="inlineStr">
        <is>
          <t>small</t>
        </is>
      </c>
      <c r="E7660" s="18" t="inlineStr">
        <is>
          <t>distance_to_river_km</t>
        </is>
      </c>
      <c r="F7660" s="18" t="inlineStr">
        <is>
          <t>spline value</t>
        </is>
      </c>
      <c r="G7660" s="18" t="n"/>
      <c r="H7660" s="33" t="n">
        <v>28.77</v>
      </c>
      <c r="I7660" s="33" t="n"/>
      <c r="J7660" s="33" t="n"/>
      <c r="K7660" s="34" t="n">
        <v>-0.5777405238150906</v>
      </c>
      <c r="L7660" s="35">
        <f>IF(ISNUMBER(K7660),EXP(K7660),"")</f>
        <v/>
      </c>
      <c r="M7660" s="18" t="inlineStr">
        <is>
          <t>every value from 0.01 to 30 in steps of 0.01</t>
        </is>
      </c>
      <c r="N7660" s="18" t="inlineStr">
        <is>
          <t>contents|small|distance_to_river_km</t>
        </is>
      </c>
    </row>
    <row r="7661">
      <c r="B7661" s="18" t="inlineStr">
        <is>
          <t>contents|small|distance_to_river_km|28.78</t>
        </is>
      </c>
      <c r="C7661" s="18" t="inlineStr">
        <is>
          <t>contents</t>
        </is>
      </c>
      <c r="D7661" s="18" t="inlineStr">
        <is>
          <t>small</t>
        </is>
      </c>
      <c r="E7661" s="18" t="inlineStr">
        <is>
          <t>distance_to_river_km</t>
        </is>
      </c>
      <c r="F7661" s="18" t="inlineStr">
        <is>
          <t>spline value</t>
        </is>
      </c>
      <c r="G7661" s="18" t="n"/>
      <c r="H7661" s="33" t="n">
        <v>28.78</v>
      </c>
      <c r="I7661" s="33" t="n"/>
      <c r="J7661" s="33" t="n"/>
      <c r="K7661" s="34" t="n">
        <v>-0.5778636101841456</v>
      </c>
      <c r="L7661" s="35">
        <f>IF(ISNUMBER(K7661),EXP(K7661),"")</f>
        <v/>
      </c>
      <c r="M7661" s="18" t="inlineStr">
        <is>
          <t>every value from 0.01 to 30 in steps of 0.01</t>
        </is>
      </c>
      <c r="N7661" s="18" t="inlineStr">
        <is>
          <t>contents|small|distance_to_river_km</t>
        </is>
      </c>
    </row>
    <row r="7662">
      <c r="B7662" s="18" t="inlineStr">
        <is>
          <t>contents|small|distance_to_river_km|28.79</t>
        </is>
      </c>
      <c r="C7662" s="18" t="inlineStr">
        <is>
          <t>contents</t>
        </is>
      </c>
      <c r="D7662" s="18" t="inlineStr">
        <is>
          <t>small</t>
        </is>
      </c>
      <c r="E7662" s="18" t="inlineStr">
        <is>
          <t>distance_to_river_km</t>
        </is>
      </c>
      <c r="F7662" s="18" t="inlineStr">
        <is>
          <t>spline value</t>
        </is>
      </c>
      <c r="G7662" s="18" t="n"/>
      <c r="H7662" s="33" t="n">
        <v>28.79</v>
      </c>
      <c r="I7662" s="33" t="n"/>
      <c r="J7662" s="33" t="n"/>
      <c r="K7662" s="34" t="n">
        <v>-0.5779863821467932</v>
      </c>
      <c r="L7662" s="35">
        <f>IF(ISNUMBER(K7662),EXP(K7662),"")</f>
        <v/>
      </c>
      <c r="M7662" s="18" t="inlineStr">
        <is>
          <t>every value from 0.01 to 30 in steps of 0.01</t>
        </is>
      </c>
      <c r="N7662" s="18" t="inlineStr">
        <is>
          <t>contents|small|distance_to_river_km</t>
        </is>
      </c>
    </row>
    <row r="7663">
      <c r="B7663" s="18" t="inlineStr">
        <is>
          <t>contents|small|distance_to_river_km|28.80</t>
        </is>
      </c>
      <c r="C7663" s="18" t="inlineStr">
        <is>
          <t>contents</t>
        </is>
      </c>
      <c r="D7663" s="18" t="inlineStr">
        <is>
          <t>small</t>
        </is>
      </c>
      <c r="E7663" s="18" t="inlineStr">
        <is>
          <t>distance_to_river_km</t>
        </is>
      </c>
      <c r="F7663" s="18" t="inlineStr">
        <is>
          <t>spline value</t>
        </is>
      </c>
      <c r="G7663" s="18" t="n"/>
      <c r="H7663" s="33" t="n">
        <v>28.8</v>
      </c>
      <c r="I7663" s="33" t="n"/>
      <c r="J7663" s="33" t="n"/>
      <c r="K7663" s="34" t="n">
        <v>-0.5781088394282585</v>
      </c>
      <c r="L7663" s="35">
        <f>IF(ISNUMBER(K7663),EXP(K7663),"")</f>
        <v/>
      </c>
      <c r="M7663" s="18" t="inlineStr">
        <is>
          <t>every value from 0.01 to 30 in steps of 0.01</t>
        </is>
      </c>
      <c r="N7663" s="18" t="inlineStr">
        <is>
          <t>contents|small|distance_to_river_km</t>
        </is>
      </c>
    </row>
    <row r="7664">
      <c r="B7664" s="18" t="inlineStr">
        <is>
          <t>contents|small|distance_to_river_km|28.81</t>
        </is>
      </c>
      <c r="C7664" s="18" t="inlineStr">
        <is>
          <t>contents</t>
        </is>
      </c>
      <c r="D7664" s="18" t="inlineStr">
        <is>
          <t>small</t>
        </is>
      </c>
      <c r="E7664" s="18" t="inlineStr">
        <is>
          <t>distance_to_river_km</t>
        </is>
      </c>
      <c r="F7664" s="18" t="inlineStr">
        <is>
          <t>spline value</t>
        </is>
      </c>
      <c r="G7664" s="18" t="n"/>
      <c r="H7664" s="33" t="n">
        <v>28.81</v>
      </c>
      <c r="I7664" s="33" t="n"/>
      <c r="J7664" s="33" t="n"/>
      <c r="K7664" s="34" t="n">
        <v>-0.578230981753766</v>
      </c>
      <c r="L7664" s="35">
        <f>IF(ISNUMBER(K7664),EXP(K7664),"")</f>
        <v/>
      </c>
      <c r="M7664" s="18" t="inlineStr">
        <is>
          <t>every value from 0.01 to 30 in steps of 0.01</t>
        </is>
      </c>
      <c r="N7664" s="18" t="inlineStr">
        <is>
          <t>contents|small|distance_to_river_km</t>
        </is>
      </c>
    </row>
    <row r="7665">
      <c r="B7665" s="18" t="inlineStr">
        <is>
          <t>contents|small|distance_to_river_km|28.82</t>
        </is>
      </c>
      <c r="C7665" s="18" t="inlineStr">
        <is>
          <t>contents</t>
        </is>
      </c>
      <c r="D7665" s="18" t="inlineStr">
        <is>
          <t>small</t>
        </is>
      </c>
      <c r="E7665" s="18" t="inlineStr">
        <is>
          <t>distance_to_river_km</t>
        </is>
      </c>
      <c r="F7665" s="18" t="inlineStr">
        <is>
          <t>spline value</t>
        </is>
      </c>
      <c r="G7665" s="18" t="n"/>
      <c r="H7665" s="33" t="n">
        <v>28.82</v>
      </c>
      <c r="I7665" s="33" t="n"/>
      <c r="J7665" s="33" t="n"/>
      <c r="K7665" s="34" t="n">
        <v>-0.5783528088485403</v>
      </c>
      <c r="L7665" s="35">
        <f>IF(ISNUMBER(K7665),EXP(K7665),"")</f>
        <v/>
      </c>
      <c r="M7665" s="18" t="inlineStr">
        <is>
          <t>every value from 0.01 to 30 in steps of 0.01</t>
        </is>
      </c>
      <c r="N7665" s="18" t="inlineStr">
        <is>
          <t>contents|small|distance_to_river_km</t>
        </is>
      </c>
    </row>
    <row r="7666">
      <c r="B7666" s="18" t="inlineStr">
        <is>
          <t>contents|small|distance_to_river_km|28.83</t>
        </is>
      </c>
      <c r="C7666" s="18" t="inlineStr">
        <is>
          <t>contents</t>
        </is>
      </c>
      <c r="D7666" s="18" t="inlineStr">
        <is>
          <t>small</t>
        </is>
      </c>
      <c r="E7666" s="18" t="inlineStr">
        <is>
          <t>distance_to_river_km</t>
        </is>
      </c>
      <c r="F7666" s="18" t="inlineStr">
        <is>
          <t>spline value</t>
        </is>
      </c>
      <c r="G7666" s="18" t="n"/>
      <c r="H7666" s="33" t="n">
        <v>28.83</v>
      </c>
      <c r="I7666" s="33" t="n"/>
      <c r="J7666" s="33" t="n"/>
      <c r="K7666" s="34" t="n">
        <v>-0.5784743204378062</v>
      </c>
      <c r="L7666" s="35">
        <f>IF(ISNUMBER(K7666),EXP(K7666),"")</f>
        <v/>
      </c>
      <c r="M7666" s="18" t="inlineStr">
        <is>
          <t>every value from 0.01 to 30 in steps of 0.01</t>
        </is>
      </c>
      <c r="N7666" s="18" t="inlineStr">
        <is>
          <t>contents|small|distance_to_river_km</t>
        </is>
      </c>
    </row>
    <row r="7667">
      <c r="B7667" s="18" t="inlineStr">
        <is>
          <t>contents|small|distance_to_river_km|28.84</t>
        </is>
      </c>
      <c r="C7667" s="18" t="inlineStr">
        <is>
          <t>contents</t>
        </is>
      </c>
      <c r="D7667" s="18" t="inlineStr">
        <is>
          <t>small</t>
        </is>
      </c>
      <c r="E7667" s="18" t="inlineStr">
        <is>
          <t>distance_to_river_km</t>
        </is>
      </c>
      <c r="F7667" s="18" t="inlineStr">
        <is>
          <t>spline value</t>
        </is>
      </c>
      <c r="G7667" s="18" t="n"/>
      <c r="H7667" s="33" t="n">
        <v>28.84</v>
      </c>
      <c r="I7667" s="33" t="n"/>
      <c r="J7667" s="33" t="n"/>
      <c r="K7667" s="34" t="n">
        <v>-0.5785955162467887</v>
      </c>
      <c r="L7667" s="35">
        <f>IF(ISNUMBER(K7667),EXP(K7667),"")</f>
        <v/>
      </c>
      <c r="M7667" s="18" t="inlineStr">
        <is>
          <t>every value from 0.01 to 30 in steps of 0.01</t>
        </is>
      </c>
      <c r="N7667" s="18" t="inlineStr">
        <is>
          <t>contents|small|distance_to_river_km</t>
        </is>
      </c>
    </row>
    <row r="7668">
      <c r="B7668" s="18" t="inlineStr">
        <is>
          <t>contents|small|distance_to_river_km|28.85</t>
        </is>
      </c>
      <c r="C7668" s="18" t="inlineStr">
        <is>
          <t>contents</t>
        </is>
      </c>
      <c r="D7668" s="18" t="inlineStr">
        <is>
          <t>small</t>
        </is>
      </c>
      <c r="E7668" s="18" t="inlineStr">
        <is>
          <t>distance_to_river_km</t>
        </is>
      </c>
      <c r="F7668" s="18" t="inlineStr">
        <is>
          <t>spline value</t>
        </is>
      </c>
      <c r="G7668" s="18" t="n"/>
      <c r="H7668" s="33" t="n">
        <v>28.85</v>
      </c>
      <c r="I7668" s="33" t="n"/>
      <c r="J7668" s="33" t="n"/>
      <c r="K7668" s="34" t="n">
        <v>-0.5787163960007122</v>
      </c>
      <c r="L7668" s="35">
        <f>IF(ISNUMBER(K7668),EXP(K7668),"")</f>
        <v/>
      </c>
      <c r="M7668" s="18" t="inlineStr">
        <is>
          <t>every value from 0.01 to 30 in steps of 0.01</t>
        </is>
      </c>
      <c r="N7668" s="18" t="inlineStr">
        <is>
          <t>contents|small|distance_to_river_km</t>
        </is>
      </c>
    </row>
    <row r="7669">
      <c r="B7669" s="18" t="inlineStr">
        <is>
          <t>contents|small|distance_to_river_km|28.86</t>
        </is>
      </c>
      <c r="C7669" s="18" t="inlineStr">
        <is>
          <t>contents</t>
        </is>
      </c>
      <c r="D7669" s="18" t="inlineStr">
        <is>
          <t>small</t>
        </is>
      </c>
      <c r="E7669" s="18" t="inlineStr">
        <is>
          <t>distance_to_river_km</t>
        </is>
      </c>
      <c r="F7669" s="18" t="inlineStr">
        <is>
          <t>spline value</t>
        </is>
      </c>
      <c r="G7669" s="18" t="n"/>
      <c r="H7669" s="33" t="n">
        <v>28.86</v>
      </c>
      <c r="I7669" s="33" t="n"/>
      <c r="J7669" s="33" t="n"/>
      <c r="K7669" s="34" t="n">
        <v>-0.5788369594248017</v>
      </c>
      <c r="L7669" s="35">
        <f>IF(ISNUMBER(K7669),EXP(K7669),"")</f>
        <v/>
      </c>
      <c r="M7669" s="18" t="inlineStr">
        <is>
          <t>every value from 0.01 to 30 in steps of 0.01</t>
        </is>
      </c>
      <c r="N7669" s="18" t="inlineStr">
        <is>
          <t>contents|small|distance_to_river_km</t>
        </is>
      </c>
    </row>
    <row r="7670">
      <c r="B7670" s="18" t="inlineStr">
        <is>
          <t>contents|small|distance_to_river_km|28.87</t>
        </is>
      </c>
      <c r="C7670" s="18" t="inlineStr">
        <is>
          <t>contents</t>
        </is>
      </c>
      <c r="D7670" s="18" t="inlineStr">
        <is>
          <t>small</t>
        </is>
      </c>
      <c r="E7670" s="18" t="inlineStr">
        <is>
          <t>distance_to_river_km</t>
        </is>
      </c>
      <c r="F7670" s="18" t="inlineStr">
        <is>
          <t>spline value</t>
        </is>
      </c>
      <c r="G7670" s="18" t="n"/>
      <c r="H7670" s="33" t="n">
        <v>28.87</v>
      </c>
      <c r="I7670" s="33" t="n"/>
      <c r="J7670" s="33" t="n"/>
      <c r="K7670" s="34" t="n">
        <v>-0.5789572062442815</v>
      </c>
      <c r="L7670" s="35">
        <f>IF(ISNUMBER(K7670),EXP(K7670),"")</f>
        <v/>
      </c>
      <c r="M7670" s="18" t="inlineStr">
        <is>
          <t>every value from 0.01 to 30 in steps of 0.01</t>
        </is>
      </c>
      <c r="N7670" s="18" t="inlineStr">
        <is>
          <t>contents|small|distance_to_river_km</t>
        </is>
      </c>
    </row>
    <row r="7671">
      <c r="B7671" s="18" t="inlineStr">
        <is>
          <t>contents|small|distance_to_river_km|28.88</t>
        </is>
      </c>
      <c r="C7671" s="18" t="inlineStr">
        <is>
          <t>contents</t>
        </is>
      </c>
      <c r="D7671" s="18" t="inlineStr">
        <is>
          <t>small</t>
        </is>
      </c>
      <c r="E7671" s="18" t="inlineStr">
        <is>
          <t>distance_to_river_km</t>
        </is>
      </c>
      <c r="F7671" s="18" t="inlineStr">
        <is>
          <t>spline value</t>
        </is>
      </c>
      <c r="G7671" s="18" t="n"/>
      <c r="H7671" s="33" t="n">
        <v>28.88</v>
      </c>
      <c r="I7671" s="33" t="n"/>
      <c r="J7671" s="33" t="n"/>
      <c r="K7671" s="34" t="n">
        <v>-0.579077136184377</v>
      </c>
      <c r="L7671" s="35">
        <f>IF(ISNUMBER(K7671),EXP(K7671),"")</f>
        <v/>
      </c>
      <c r="M7671" s="18" t="inlineStr">
        <is>
          <t>every value from 0.01 to 30 in steps of 0.01</t>
        </is>
      </c>
      <c r="N7671" s="18" t="inlineStr">
        <is>
          <t>contents|small|distance_to_river_km</t>
        </is>
      </c>
    </row>
    <row r="7672">
      <c r="B7672" s="18" t="inlineStr">
        <is>
          <t>contents|small|distance_to_river_km|28.89</t>
        </is>
      </c>
      <c r="C7672" s="18" t="inlineStr">
        <is>
          <t>contents</t>
        </is>
      </c>
      <c r="D7672" s="18" t="inlineStr">
        <is>
          <t>small</t>
        </is>
      </c>
      <c r="E7672" s="18" t="inlineStr">
        <is>
          <t>distance_to_river_km</t>
        </is>
      </c>
      <c r="F7672" s="18" t="inlineStr">
        <is>
          <t>spline value</t>
        </is>
      </c>
      <c r="G7672" s="18" t="n"/>
      <c r="H7672" s="33" t="n">
        <v>28.89</v>
      </c>
      <c r="I7672" s="33" t="n"/>
      <c r="J7672" s="33" t="n"/>
      <c r="K7672" s="34" t="n">
        <v>-0.5791967489703123</v>
      </c>
      <c r="L7672" s="35">
        <f>IF(ISNUMBER(K7672),EXP(K7672),"")</f>
        <v/>
      </c>
      <c r="M7672" s="18" t="inlineStr">
        <is>
          <t>every value from 0.01 to 30 in steps of 0.01</t>
        </is>
      </c>
      <c r="N7672" s="18" t="inlineStr">
        <is>
          <t>contents|small|distance_to_river_km</t>
        </is>
      </c>
    </row>
    <row r="7673">
      <c r="B7673" s="18" t="inlineStr">
        <is>
          <t>contents|small|distance_to_river_km|28.90</t>
        </is>
      </c>
      <c r="C7673" s="18" t="inlineStr">
        <is>
          <t>contents</t>
        </is>
      </c>
      <c r="D7673" s="18" t="inlineStr">
        <is>
          <t>small</t>
        </is>
      </c>
      <c r="E7673" s="18" t="inlineStr">
        <is>
          <t>distance_to_river_km</t>
        </is>
      </c>
      <c r="F7673" s="18" t="inlineStr">
        <is>
          <t>spline value</t>
        </is>
      </c>
      <c r="G7673" s="18" t="n"/>
      <c r="H7673" s="33" t="n">
        <v>28.9</v>
      </c>
      <c r="I7673" s="33" t="n"/>
      <c r="J7673" s="33" t="n"/>
      <c r="K7673" s="34" t="n">
        <v>-0.5793160443273124</v>
      </c>
      <c r="L7673" s="35">
        <f>IF(ISNUMBER(K7673),EXP(K7673),"")</f>
        <v/>
      </c>
      <c r="M7673" s="18" t="inlineStr">
        <is>
          <t>every value from 0.01 to 30 in steps of 0.01</t>
        </is>
      </c>
      <c r="N7673" s="18" t="inlineStr">
        <is>
          <t>contents|small|distance_to_river_km</t>
        </is>
      </c>
    </row>
    <row r="7674">
      <c r="B7674" s="18" t="inlineStr">
        <is>
          <t>contents|small|distance_to_river_km|28.91</t>
        </is>
      </c>
      <c r="C7674" s="18" t="inlineStr">
        <is>
          <t>contents</t>
        </is>
      </c>
      <c r="D7674" s="18" t="inlineStr">
        <is>
          <t>small</t>
        </is>
      </c>
      <c r="E7674" s="18" t="inlineStr">
        <is>
          <t>distance_to_river_km</t>
        </is>
      </c>
      <c r="F7674" s="18" t="inlineStr">
        <is>
          <t>spline value</t>
        </is>
      </c>
      <c r="G7674" s="18" t="n"/>
      <c r="H7674" s="33" t="n">
        <v>28.91</v>
      </c>
      <c r="I7674" s="33" t="n"/>
      <c r="J7674" s="33" t="n"/>
      <c r="K7674" s="34" t="n">
        <v>-0.5794350219806023</v>
      </c>
      <c r="L7674" s="35">
        <f>IF(ISNUMBER(K7674),EXP(K7674),"")</f>
        <v/>
      </c>
      <c r="M7674" s="18" t="inlineStr">
        <is>
          <t>every value from 0.01 to 30 in steps of 0.01</t>
        </is>
      </c>
      <c r="N7674" s="18" t="inlineStr">
        <is>
          <t>contents|small|distance_to_river_km</t>
        </is>
      </c>
    </row>
    <row r="7675">
      <c r="B7675" s="18" t="inlineStr">
        <is>
          <t>contents|small|distance_to_river_km|28.92</t>
        </is>
      </c>
      <c r="C7675" s="18" t="inlineStr">
        <is>
          <t>contents</t>
        </is>
      </c>
      <c r="D7675" s="18" t="inlineStr">
        <is>
          <t>small</t>
        </is>
      </c>
      <c r="E7675" s="18" t="inlineStr">
        <is>
          <t>distance_to_river_km</t>
        </is>
      </c>
      <c r="F7675" s="18" t="inlineStr">
        <is>
          <t>spline value</t>
        </is>
      </c>
      <c r="G7675" s="18" t="n"/>
      <c r="H7675" s="33" t="n">
        <v>28.92</v>
      </c>
      <c r="I7675" s="33" t="n"/>
      <c r="J7675" s="33" t="n"/>
      <c r="K7675" s="34" t="n">
        <v>-0.579553681655406</v>
      </c>
      <c r="L7675" s="35">
        <f>IF(ISNUMBER(K7675),EXP(K7675),"")</f>
        <v/>
      </c>
      <c r="M7675" s="18" t="inlineStr">
        <is>
          <t>every value from 0.01 to 30 in steps of 0.01</t>
        </is>
      </c>
      <c r="N7675" s="18" t="inlineStr">
        <is>
          <t>contents|small|distance_to_river_km</t>
        </is>
      </c>
    </row>
    <row r="7676">
      <c r="B7676" s="18" t="inlineStr">
        <is>
          <t>contents|small|distance_to_river_km|28.93</t>
        </is>
      </c>
      <c r="C7676" s="18" t="inlineStr">
        <is>
          <t>contents</t>
        </is>
      </c>
      <c r="D7676" s="18" t="inlineStr">
        <is>
          <t>small</t>
        </is>
      </c>
      <c r="E7676" s="18" t="inlineStr">
        <is>
          <t>distance_to_river_km</t>
        </is>
      </c>
      <c r="F7676" s="18" t="inlineStr">
        <is>
          <t>spline value</t>
        </is>
      </c>
      <c r="G7676" s="18" t="n"/>
      <c r="H7676" s="33" t="n">
        <v>28.93</v>
      </c>
      <c r="I7676" s="33" t="n"/>
      <c r="J7676" s="33" t="n"/>
      <c r="K7676" s="34" t="n">
        <v>-0.5796720230769491</v>
      </c>
      <c r="L7676" s="35">
        <f>IF(ISNUMBER(K7676),EXP(K7676),"")</f>
        <v/>
      </c>
      <c r="M7676" s="18" t="inlineStr">
        <is>
          <t>every value from 0.01 to 30 in steps of 0.01</t>
        </is>
      </c>
      <c r="N7676" s="18" t="inlineStr">
        <is>
          <t>contents|small|distance_to_river_km</t>
        </is>
      </c>
    </row>
    <row r="7677">
      <c r="B7677" s="18" t="inlineStr">
        <is>
          <t>contents|small|distance_to_river_km|28.94</t>
        </is>
      </c>
      <c r="C7677" s="18" t="inlineStr">
        <is>
          <t>contents</t>
        </is>
      </c>
      <c r="D7677" s="18" t="inlineStr">
        <is>
          <t>small</t>
        </is>
      </c>
      <c r="E7677" s="18" t="inlineStr">
        <is>
          <t>distance_to_river_km</t>
        </is>
      </c>
      <c r="F7677" s="18" t="inlineStr">
        <is>
          <t>spline value</t>
        </is>
      </c>
      <c r="G7677" s="18" t="n"/>
      <c r="H7677" s="33" t="n">
        <v>28.94</v>
      </c>
      <c r="I7677" s="33" t="n"/>
      <c r="J7677" s="33" t="n"/>
      <c r="K7677" s="34" t="n">
        <v>-0.5797900459704556</v>
      </c>
      <c r="L7677" s="35">
        <f>IF(ISNUMBER(K7677),EXP(K7677),"")</f>
        <v/>
      </c>
      <c r="M7677" s="18" t="inlineStr">
        <is>
          <t>every value from 0.01 to 30 in steps of 0.01</t>
        </is>
      </c>
      <c r="N7677" s="18" t="inlineStr">
        <is>
          <t>contents|small|distance_to_river_km</t>
        </is>
      </c>
    </row>
    <row r="7678">
      <c r="B7678" s="18" t="inlineStr">
        <is>
          <t>contents|small|distance_to_river_km|28.95</t>
        </is>
      </c>
      <c r="C7678" s="18" t="inlineStr">
        <is>
          <t>contents</t>
        </is>
      </c>
      <c r="D7678" s="18" t="inlineStr">
        <is>
          <t>small</t>
        </is>
      </c>
      <c r="E7678" s="18" t="inlineStr">
        <is>
          <t>distance_to_river_km</t>
        </is>
      </c>
      <c r="F7678" s="18" t="inlineStr">
        <is>
          <t>spline value</t>
        </is>
      </c>
      <c r="G7678" s="18" t="n"/>
      <c r="H7678" s="33" t="n">
        <v>28.95</v>
      </c>
      <c r="I7678" s="33" t="n"/>
      <c r="J7678" s="33" t="n"/>
      <c r="K7678" s="34" t="n">
        <v>-0.5799077500611507</v>
      </c>
      <c r="L7678" s="35">
        <f>IF(ISNUMBER(K7678),EXP(K7678),"")</f>
        <v/>
      </c>
      <c r="M7678" s="18" t="inlineStr">
        <is>
          <t>every value from 0.01 to 30 in steps of 0.01</t>
        </is>
      </c>
      <c r="N7678" s="18" t="inlineStr">
        <is>
          <t>contents|small|distance_to_river_km</t>
        </is>
      </c>
    </row>
    <row r="7679">
      <c r="B7679" s="18" t="inlineStr">
        <is>
          <t>contents|small|distance_to_river_km|28.96</t>
        </is>
      </c>
      <c r="C7679" s="18" t="inlineStr">
        <is>
          <t>contents</t>
        </is>
      </c>
      <c r="D7679" s="18" t="inlineStr">
        <is>
          <t>small</t>
        </is>
      </c>
      <c r="E7679" s="18" t="inlineStr">
        <is>
          <t>distance_to_river_km</t>
        </is>
      </c>
      <c r="F7679" s="18" t="inlineStr">
        <is>
          <t>spline value</t>
        </is>
      </c>
      <c r="G7679" s="18" t="n"/>
      <c r="H7679" s="33" t="n">
        <v>28.96</v>
      </c>
      <c r="I7679" s="33" t="n"/>
      <c r="J7679" s="33" t="n"/>
      <c r="K7679" s="34" t="n">
        <v>-0.580025135074259</v>
      </c>
      <c r="L7679" s="35">
        <f>IF(ISNUMBER(K7679),EXP(K7679),"")</f>
        <v/>
      </c>
      <c r="M7679" s="18" t="inlineStr">
        <is>
          <t>every value from 0.01 to 30 in steps of 0.01</t>
        </is>
      </c>
      <c r="N7679" s="18" t="inlineStr">
        <is>
          <t>contents|small|distance_to_river_km</t>
        </is>
      </c>
    </row>
    <row r="7680">
      <c r="B7680" s="18" t="inlineStr">
        <is>
          <t>contents|small|distance_to_river_km|28.97</t>
        </is>
      </c>
      <c r="C7680" s="18" t="inlineStr">
        <is>
          <t>contents</t>
        </is>
      </c>
      <c r="D7680" s="18" t="inlineStr">
        <is>
          <t>small</t>
        </is>
      </c>
      <c r="E7680" s="18" t="inlineStr">
        <is>
          <t>distance_to_river_km</t>
        </is>
      </c>
      <c r="F7680" s="18" t="inlineStr">
        <is>
          <t>spline value</t>
        </is>
      </c>
      <c r="G7680" s="18" t="n"/>
      <c r="H7680" s="33" t="n">
        <v>28.97</v>
      </c>
      <c r="I7680" s="33" t="n"/>
      <c r="J7680" s="33" t="n"/>
      <c r="K7680" s="34" t="n">
        <v>-0.5801422007350051</v>
      </c>
      <c r="L7680" s="35">
        <f>IF(ISNUMBER(K7680),EXP(K7680),"")</f>
        <v/>
      </c>
      <c r="M7680" s="18" t="inlineStr">
        <is>
          <t>every value from 0.01 to 30 in steps of 0.01</t>
        </is>
      </c>
      <c r="N7680" s="18" t="inlineStr">
        <is>
          <t>contents|small|distance_to_river_km</t>
        </is>
      </c>
    </row>
    <row r="7681">
      <c r="B7681" s="18" t="inlineStr">
        <is>
          <t>contents|small|distance_to_river_km|28.98</t>
        </is>
      </c>
      <c r="C7681" s="18" t="inlineStr">
        <is>
          <t>contents</t>
        </is>
      </c>
      <c r="D7681" s="18" t="inlineStr">
        <is>
          <t>small</t>
        </is>
      </c>
      <c r="E7681" s="18" t="inlineStr">
        <is>
          <t>distance_to_river_km</t>
        </is>
      </c>
      <c r="F7681" s="18" t="inlineStr">
        <is>
          <t>spline value</t>
        </is>
      </c>
      <c r="G7681" s="18" t="n"/>
      <c r="H7681" s="33" t="n">
        <v>28.98</v>
      </c>
      <c r="I7681" s="33" t="n"/>
      <c r="J7681" s="33" t="n"/>
      <c r="K7681" s="34" t="n">
        <v>-0.5802589467686138</v>
      </c>
      <c r="L7681" s="35">
        <f>IF(ISNUMBER(K7681),EXP(K7681),"")</f>
        <v/>
      </c>
      <c r="M7681" s="18" t="inlineStr">
        <is>
          <t>every value from 0.01 to 30 in steps of 0.01</t>
        </is>
      </c>
      <c r="N7681" s="18" t="inlineStr">
        <is>
          <t>contents|small|distance_to_river_km</t>
        </is>
      </c>
    </row>
    <row r="7682">
      <c r="B7682" s="18" t="inlineStr">
        <is>
          <t>contents|small|distance_to_river_km|28.99</t>
        </is>
      </c>
      <c r="C7682" s="18" t="inlineStr">
        <is>
          <t>contents</t>
        </is>
      </c>
      <c r="D7682" s="18" t="inlineStr">
        <is>
          <t>small</t>
        </is>
      </c>
      <c r="E7682" s="18" t="inlineStr">
        <is>
          <t>distance_to_river_km</t>
        </is>
      </c>
      <c r="F7682" s="18" t="inlineStr">
        <is>
          <t>spline value</t>
        </is>
      </c>
      <c r="G7682" s="18" t="n"/>
      <c r="H7682" s="33" t="n">
        <v>28.99</v>
      </c>
      <c r="I7682" s="33" t="n"/>
      <c r="J7682" s="33" t="n"/>
      <c r="K7682" s="34" t="n">
        <v>-0.5803753729003102</v>
      </c>
      <c r="L7682" s="35">
        <f>IF(ISNUMBER(K7682),EXP(K7682),"")</f>
        <v/>
      </c>
      <c r="M7682" s="18" t="inlineStr">
        <is>
          <t>every value from 0.01 to 30 in steps of 0.01</t>
        </is>
      </c>
      <c r="N7682" s="18" t="inlineStr">
        <is>
          <t>contents|small|distance_to_river_km</t>
        </is>
      </c>
    </row>
    <row r="7683">
      <c r="B7683" s="18" t="inlineStr">
        <is>
          <t>contents|small|distance_to_river_km|29.00</t>
        </is>
      </c>
      <c r="C7683" s="18" t="inlineStr">
        <is>
          <t>contents</t>
        </is>
      </c>
      <c r="D7683" s="18" t="inlineStr">
        <is>
          <t>small</t>
        </is>
      </c>
      <c r="E7683" s="18" t="inlineStr">
        <is>
          <t>distance_to_river_km</t>
        </is>
      </c>
      <c r="F7683" s="18" t="inlineStr">
        <is>
          <t>spline value</t>
        </is>
      </c>
      <c r="G7683" s="18" t="n"/>
      <c r="H7683" s="33" t="n">
        <v>29</v>
      </c>
      <c r="I7683" s="33" t="n"/>
      <c r="J7683" s="33" t="n"/>
      <c r="K7683" s="34" t="n">
        <v>-0.5804914788553183</v>
      </c>
      <c r="L7683" s="35">
        <f>IF(ISNUMBER(K7683),EXP(K7683),"")</f>
        <v/>
      </c>
      <c r="M7683" s="18" t="inlineStr">
        <is>
          <t>every value from 0.01 to 30 in steps of 0.01</t>
        </is>
      </c>
      <c r="N7683" s="18" t="inlineStr">
        <is>
          <t>contents|small|distance_to_river_km</t>
        </is>
      </c>
    </row>
    <row r="7684">
      <c r="B7684" s="18" t="inlineStr">
        <is>
          <t>contents|small|distance_to_river_km|29.01</t>
        </is>
      </c>
      <c r="C7684" s="18" t="inlineStr">
        <is>
          <t>contents</t>
        </is>
      </c>
      <c r="D7684" s="18" t="inlineStr">
        <is>
          <t>small</t>
        </is>
      </c>
      <c r="E7684" s="18" t="inlineStr">
        <is>
          <t>distance_to_river_km</t>
        </is>
      </c>
      <c r="F7684" s="18" t="inlineStr">
        <is>
          <t>spline value</t>
        </is>
      </c>
      <c r="G7684" s="18" t="n"/>
      <c r="H7684" s="33" t="n">
        <v>29.01</v>
      </c>
      <c r="I7684" s="33" t="n"/>
      <c r="J7684" s="33" t="n"/>
      <c r="K7684" s="34" t="n">
        <v>-0.5806072643588635</v>
      </c>
      <c r="L7684" s="35">
        <f>IF(ISNUMBER(K7684),EXP(K7684),"")</f>
        <v/>
      </c>
      <c r="M7684" s="18" t="inlineStr">
        <is>
          <t>every value from 0.01 to 30 in steps of 0.01</t>
        </is>
      </c>
      <c r="N7684" s="18" t="inlineStr">
        <is>
          <t>contents|small|distance_to_river_km</t>
        </is>
      </c>
    </row>
    <row r="7685">
      <c r="B7685" s="18" t="inlineStr">
        <is>
          <t>contents|small|distance_to_river_km|29.02</t>
        </is>
      </c>
      <c r="C7685" s="18" t="inlineStr">
        <is>
          <t>contents</t>
        </is>
      </c>
      <c r="D7685" s="18" t="inlineStr">
        <is>
          <t>small</t>
        </is>
      </c>
      <c r="E7685" s="18" t="inlineStr">
        <is>
          <t>distance_to_river_km</t>
        </is>
      </c>
      <c r="F7685" s="18" t="inlineStr">
        <is>
          <t>spline value</t>
        </is>
      </c>
      <c r="G7685" s="18" t="n"/>
      <c r="H7685" s="33" t="n">
        <v>29.02</v>
      </c>
      <c r="I7685" s="33" t="n"/>
      <c r="J7685" s="33" t="n"/>
      <c r="K7685" s="34" t="n">
        <v>-0.5807227291361702</v>
      </c>
      <c r="L7685" s="35">
        <f>IF(ISNUMBER(K7685),EXP(K7685),"")</f>
        <v/>
      </c>
      <c r="M7685" s="18" t="inlineStr">
        <is>
          <t>every value from 0.01 to 30 in steps of 0.01</t>
        </is>
      </c>
      <c r="N7685" s="18" t="inlineStr">
        <is>
          <t>contents|small|distance_to_river_km</t>
        </is>
      </c>
    </row>
    <row r="7686">
      <c r="B7686" s="18" t="inlineStr">
        <is>
          <t>contents|small|distance_to_river_km|29.03</t>
        </is>
      </c>
      <c r="C7686" s="18" t="inlineStr">
        <is>
          <t>contents</t>
        </is>
      </c>
      <c r="D7686" s="18" t="inlineStr">
        <is>
          <t>small</t>
        </is>
      </c>
      <c r="E7686" s="18" t="inlineStr">
        <is>
          <t>distance_to_river_km</t>
        </is>
      </c>
      <c r="F7686" s="18" t="inlineStr">
        <is>
          <t>spline value</t>
        </is>
      </c>
      <c r="G7686" s="18" t="n"/>
      <c r="H7686" s="33" t="n">
        <v>29.03</v>
      </c>
      <c r="I7686" s="33" t="n"/>
      <c r="J7686" s="33" t="n"/>
      <c r="K7686" s="34" t="n">
        <v>-0.5808378729124632</v>
      </c>
      <c r="L7686" s="35">
        <f>IF(ISNUMBER(K7686),EXP(K7686),"")</f>
        <v/>
      </c>
      <c r="M7686" s="18" t="inlineStr">
        <is>
          <t>every value from 0.01 to 30 in steps of 0.01</t>
        </is>
      </c>
      <c r="N7686" s="18" t="inlineStr">
        <is>
          <t>contents|small|distance_to_river_km</t>
        </is>
      </c>
    </row>
    <row r="7687">
      <c r="B7687" s="18" t="inlineStr">
        <is>
          <t>contents|small|distance_to_river_km|29.04</t>
        </is>
      </c>
      <c r="C7687" s="18" t="inlineStr">
        <is>
          <t>contents</t>
        </is>
      </c>
      <c r="D7687" s="18" t="inlineStr">
        <is>
          <t>small</t>
        </is>
      </c>
      <c r="E7687" s="18" t="inlineStr">
        <is>
          <t>distance_to_river_km</t>
        </is>
      </c>
      <c r="F7687" s="18" t="inlineStr">
        <is>
          <t>spline value</t>
        </is>
      </c>
      <c r="G7687" s="18" t="n"/>
      <c r="H7687" s="33" t="n">
        <v>29.04</v>
      </c>
      <c r="I7687" s="33" t="n"/>
      <c r="J7687" s="33" t="n"/>
      <c r="K7687" s="34" t="n">
        <v>-0.5809526954129672</v>
      </c>
      <c r="L7687" s="35">
        <f>IF(ISNUMBER(K7687),EXP(K7687),"")</f>
        <v/>
      </c>
      <c r="M7687" s="18" t="inlineStr">
        <is>
          <t>every value from 0.01 to 30 in steps of 0.01</t>
        </is>
      </c>
      <c r="N7687" s="18" t="inlineStr">
        <is>
          <t>contents|small|distance_to_river_km</t>
        </is>
      </c>
    </row>
    <row r="7688">
      <c r="B7688" s="18" t="inlineStr">
        <is>
          <t>contents|small|distance_to_river_km|29.05</t>
        </is>
      </c>
      <c r="C7688" s="18" t="inlineStr">
        <is>
          <t>contents</t>
        </is>
      </c>
      <c r="D7688" s="18" t="inlineStr">
        <is>
          <t>small</t>
        </is>
      </c>
      <c r="E7688" s="18" t="inlineStr">
        <is>
          <t>distance_to_river_km</t>
        </is>
      </c>
      <c r="F7688" s="18" t="inlineStr">
        <is>
          <t>spline value</t>
        </is>
      </c>
      <c r="G7688" s="18" t="n"/>
      <c r="H7688" s="33" t="n">
        <v>29.05</v>
      </c>
      <c r="I7688" s="33" t="n"/>
      <c r="J7688" s="33" t="n"/>
      <c r="K7688" s="34" t="n">
        <v>-0.581067196362907</v>
      </c>
      <c r="L7688" s="35">
        <f>IF(ISNUMBER(K7688),EXP(K7688),"")</f>
        <v/>
      </c>
      <c r="M7688" s="18" t="inlineStr">
        <is>
          <t>every value from 0.01 to 30 in steps of 0.01</t>
        </is>
      </c>
      <c r="N7688" s="18" t="inlineStr">
        <is>
          <t>contents|small|distance_to_river_km</t>
        </is>
      </c>
    </row>
    <row r="7689">
      <c r="B7689" s="18" t="inlineStr">
        <is>
          <t>contents|small|distance_to_river_km|29.06</t>
        </is>
      </c>
      <c r="C7689" s="18" t="inlineStr">
        <is>
          <t>contents</t>
        </is>
      </c>
      <c r="D7689" s="18" t="inlineStr">
        <is>
          <t>small</t>
        </is>
      </c>
      <c r="E7689" s="18" t="inlineStr">
        <is>
          <t>distance_to_river_km</t>
        </is>
      </c>
      <c r="F7689" s="18" t="inlineStr">
        <is>
          <t>spline value</t>
        </is>
      </c>
      <c r="G7689" s="18" t="n"/>
      <c r="H7689" s="33" t="n">
        <v>29.06</v>
      </c>
      <c r="I7689" s="33" t="n"/>
      <c r="J7689" s="33" t="n"/>
      <c r="K7689" s="34" t="n">
        <v>-0.5811813754875074</v>
      </c>
      <c r="L7689" s="35">
        <f>IF(ISNUMBER(K7689),EXP(K7689),"")</f>
        <v/>
      </c>
      <c r="M7689" s="18" t="inlineStr">
        <is>
          <t>every value from 0.01 to 30 in steps of 0.01</t>
        </is>
      </c>
      <c r="N7689" s="18" t="inlineStr">
        <is>
          <t>contents|small|distance_to_river_km</t>
        </is>
      </c>
    </row>
    <row r="7690">
      <c r="B7690" s="18" t="inlineStr">
        <is>
          <t>contents|small|distance_to_river_km|29.07</t>
        </is>
      </c>
      <c r="C7690" s="18" t="inlineStr">
        <is>
          <t>contents</t>
        </is>
      </c>
      <c r="D7690" s="18" t="inlineStr">
        <is>
          <t>small</t>
        </is>
      </c>
      <c r="E7690" s="18" t="inlineStr">
        <is>
          <t>distance_to_river_km</t>
        </is>
      </c>
      <c r="F7690" s="18" t="inlineStr">
        <is>
          <t>spline value</t>
        </is>
      </c>
      <c r="G7690" s="18" t="n"/>
      <c r="H7690" s="33" t="n">
        <v>29.07</v>
      </c>
      <c r="I7690" s="33" t="n"/>
      <c r="J7690" s="33" t="n"/>
      <c r="K7690" s="34" t="n">
        <v>-0.5812952325119929</v>
      </c>
      <c r="L7690" s="35">
        <f>IF(ISNUMBER(K7690),EXP(K7690),"")</f>
        <v/>
      </c>
      <c r="M7690" s="18" t="inlineStr">
        <is>
          <t>every value from 0.01 to 30 in steps of 0.01</t>
        </is>
      </c>
      <c r="N7690" s="18" t="inlineStr">
        <is>
          <t>contents|small|distance_to_river_km</t>
        </is>
      </c>
    </row>
    <row r="7691">
      <c r="B7691" s="18" t="inlineStr">
        <is>
          <t>contents|small|distance_to_river_km|29.08</t>
        </is>
      </c>
      <c r="C7691" s="18" t="inlineStr">
        <is>
          <t>contents</t>
        </is>
      </c>
      <c r="D7691" s="18" t="inlineStr">
        <is>
          <t>small</t>
        </is>
      </c>
      <c r="E7691" s="18" t="inlineStr">
        <is>
          <t>distance_to_river_km</t>
        </is>
      </c>
      <c r="F7691" s="18" t="inlineStr">
        <is>
          <t>spline value</t>
        </is>
      </c>
      <c r="G7691" s="18" t="n"/>
      <c r="H7691" s="33" t="n">
        <v>29.08</v>
      </c>
      <c r="I7691" s="33" t="n"/>
      <c r="J7691" s="33" t="n"/>
      <c r="K7691" s="34" t="n">
        <v>-0.5814087671615882</v>
      </c>
      <c r="L7691" s="35">
        <f>IF(ISNUMBER(K7691),EXP(K7691),"")</f>
        <v/>
      </c>
      <c r="M7691" s="18" t="inlineStr">
        <is>
          <t>every value from 0.01 to 30 in steps of 0.01</t>
        </is>
      </c>
      <c r="N7691" s="18" t="inlineStr">
        <is>
          <t>contents|small|distance_to_river_km</t>
        </is>
      </c>
    </row>
    <row r="7692">
      <c r="B7692" s="18" t="inlineStr">
        <is>
          <t>contents|small|distance_to_river_km|29.09</t>
        </is>
      </c>
      <c r="C7692" s="18" t="inlineStr">
        <is>
          <t>contents</t>
        </is>
      </c>
      <c r="D7692" s="18" t="inlineStr">
        <is>
          <t>small</t>
        </is>
      </c>
      <c r="E7692" s="18" t="inlineStr">
        <is>
          <t>distance_to_river_km</t>
        </is>
      </c>
      <c r="F7692" s="18" t="inlineStr">
        <is>
          <t>spline value</t>
        </is>
      </c>
      <c r="G7692" s="18" t="n"/>
      <c r="H7692" s="33" t="n">
        <v>29.09</v>
      </c>
      <c r="I7692" s="33" t="n"/>
      <c r="J7692" s="33" t="n"/>
      <c r="K7692" s="34" t="n">
        <v>-0.5815219791615185</v>
      </c>
      <c r="L7692" s="35">
        <f>IF(ISNUMBER(K7692),EXP(K7692),"")</f>
        <v/>
      </c>
      <c r="M7692" s="18" t="inlineStr">
        <is>
          <t>every value from 0.01 to 30 in steps of 0.01</t>
        </is>
      </c>
      <c r="N7692" s="18" t="inlineStr">
        <is>
          <t>contents|small|distance_to_river_km</t>
        </is>
      </c>
    </row>
    <row r="7693">
      <c r="B7693" s="18" t="inlineStr">
        <is>
          <t>contents|small|distance_to_river_km|29.10</t>
        </is>
      </c>
      <c r="C7693" s="18" t="inlineStr">
        <is>
          <t>contents</t>
        </is>
      </c>
      <c r="D7693" s="18" t="inlineStr">
        <is>
          <t>small</t>
        </is>
      </c>
      <c r="E7693" s="18" t="inlineStr">
        <is>
          <t>distance_to_river_km</t>
        </is>
      </c>
      <c r="F7693" s="18" t="inlineStr">
        <is>
          <t>spline value</t>
        </is>
      </c>
      <c r="G7693" s="18" t="n"/>
      <c r="H7693" s="33" t="n">
        <v>29.1</v>
      </c>
      <c r="I7693" s="33" t="n"/>
      <c r="J7693" s="33" t="n"/>
      <c r="K7693" s="34" t="n">
        <v>-0.5816348682370082</v>
      </c>
      <c r="L7693" s="35">
        <f>IF(ISNUMBER(K7693),EXP(K7693),"")</f>
        <v/>
      </c>
      <c r="M7693" s="18" t="inlineStr">
        <is>
          <t>every value from 0.01 to 30 in steps of 0.01</t>
        </is>
      </c>
      <c r="N7693" s="18" t="inlineStr">
        <is>
          <t>contents|small|distance_to_river_km</t>
        </is>
      </c>
    </row>
    <row r="7694">
      <c r="B7694" s="18" t="inlineStr">
        <is>
          <t>contents|small|distance_to_river_km|29.11</t>
        </is>
      </c>
      <c r="C7694" s="18" t="inlineStr">
        <is>
          <t>contents</t>
        </is>
      </c>
      <c r="D7694" s="18" t="inlineStr">
        <is>
          <t>small</t>
        </is>
      </c>
      <c r="E7694" s="18" t="inlineStr">
        <is>
          <t>distance_to_river_km</t>
        </is>
      </c>
      <c r="F7694" s="18" t="inlineStr">
        <is>
          <t>spline value</t>
        </is>
      </c>
      <c r="G7694" s="18" t="n"/>
      <c r="H7694" s="33" t="n">
        <v>29.11</v>
      </c>
      <c r="I7694" s="33" t="n"/>
      <c r="J7694" s="33" t="n"/>
      <c r="K7694" s="34" t="n">
        <v>-0.5817474341132817</v>
      </c>
      <c r="L7694" s="35">
        <f>IF(ISNUMBER(K7694),EXP(K7694),"")</f>
        <v/>
      </c>
      <c r="M7694" s="18" t="inlineStr">
        <is>
          <t>every value from 0.01 to 30 in steps of 0.01</t>
        </is>
      </c>
      <c r="N7694" s="18" t="inlineStr">
        <is>
          <t>contents|small|distance_to_river_km</t>
        </is>
      </c>
    </row>
    <row r="7695">
      <c r="B7695" s="18" t="inlineStr">
        <is>
          <t>contents|small|distance_to_river_km|29.12</t>
        </is>
      </c>
      <c r="C7695" s="18" t="inlineStr">
        <is>
          <t>contents</t>
        </is>
      </c>
      <c r="D7695" s="18" t="inlineStr">
        <is>
          <t>small</t>
        </is>
      </c>
      <c r="E7695" s="18" t="inlineStr">
        <is>
          <t>distance_to_river_km</t>
        </is>
      </c>
      <c r="F7695" s="18" t="inlineStr">
        <is>
          <t>spline value</t>
        </is>
      </c>
      <c r="G7695" s="18" t="n"/>
      <c r="H7695" s="33" t="n">
        <v>29.12</v>
      </c>
      <c r="I7695" s="33" t="n"/>
      <c r="J7695" s="33" t="n"/>
      <c r="K7695" s="34" t="n">
        <v>-0.5818596765155644</v>
      </c>
      <c r="L7695" s="35">
        <f>IF(ISNUMBER(K7695),EXP(K7695),"")</f>
        <v/>
      </c>
      <c r="M7695" s="18" t="inlineStr">
        <is>
          <t>every value from 0.01 to 30 in steps of 0.01</t>
        </is>
      </c>
      <c r="N7695" s="18" t="inlineStr">
        <is>
          <t>contents|small|distance_to_river_km</t>
        </is>
      </c>
    </row>
    <row r="7696">
      <c r="B7696" s="18" t="inlineStr">
        <is>
          <t>contents|small|distance_to_river_km|29.13</t>
        </is>
      </c>
      <c r="C7696" s="18" t="inlineStr">
        <is>
          <t>contents</t>
        </is>
      </c>
      <c r="D7696" s="18" t="inlineStr">
        <is>
          <t>small</t>
        </is>
      </c>
      <c r="E7696" s="18" t="inlineStr">
        <is>
          <t>distance_to_river_km</t>
        </is>
      </c>
      <c r="F7696" s="18" t="inlineStr">
        <is>
          <t>spline value</t>
        </is>
      </c>
      <c r="G7696" s="18" t="n"/>
      <c r="H7696" s="33" t="n">
        <v>29.13</v>
      </c>
      <c r="I7696" s="33" t="n"/>
      <c r="J7696" s="33" t="n"/>
      <c r="K7696" s="34" t="n">
        <v>-0.5819715951690807</v>
      </c>
      <c r="L7696" s="35">
        <f>IF(ISNUMBER(K7696),EXP(K7696),"")</f>
        <v/>
      </c>
      <c r="M7696" s="18" t="inlineStr">
        <is>
          <t>every value from 0.01 to 30 in steps of 0.01</t>
        </is>
      </c>
      <c r="N7696" s="18" t="inlineStr">
        <is>
          <t>contents|small|distance_to_river_km</t>
        </is>
      </c>
    </row>
    <row r="7697">
      <c r="B7697" s="18" t="inlineStr">
        <is>
          <t>contents|small|distance_to_river_km|29.14</t>
        </is>
      </c>
      <c r="C7697" s="18" t="inlineStr">
        <is>
          <t>contents</t>
        </is>
      </c>
      <c r="D7697" s="18" t="inlineStr">
        <is>
          <t>small</t>
        </is>
      </c>
      <c r="E7697" s="18" t="inlineStr">
        <is>
          <t>distance_to_river_km</t>
        </is>
      </c>
      <c r="F7697" s="18" t="inlineStr">
        <is>
          <t>spline value</t>
        </is>
      </c>
      <c r="G7697" s="18" t="n"/>
      <c r="H7697" s="33" t="n">
        <v>29.14</v>
      </c>
      <c r="I7697" s="33" t="n"/>
      <c r="J7697" s="33" t="n"/>
      <c r="K7697" s="34" t="n">
        <v>-0.5820831897990553</v>
      </c>
      <c r="L7697" s="35">
        <f>IF(ISNUMBER(K7697),EXP(K7697),"")</f>
        <v/>
      </c>
      <c r="M7697" s="18" t="inlineStr">
        <is>
          <t>every value from 0.01 to 30 in steps of 0.01</t>
        </is>
      </c>
      <c r="N7697" s="18" t="inlineStr">
        <is>
          <t>contents|small|distance_to_river_km</t>
        </is>
      </c>
    </row>
    <row r="7698">
      <c r="B7698" s="18" t="inlineStr">
        <is>
          <t>contents|small|distance_to_river_km|29.15</t>
        </is>
      </c>
      <c r="C7698" s="18" t="inlineStr">
        <is>
          <t>contents</t>
        </is>
      </c>
      <c r="D7698" s="18" t="inlineStr">
        <is>
          <t>small</t>
        </is>
      </c>
      <c r="E7698" s="18" t="inlineStr">
        <is>
          <t>distance_to_river_km</t>
        </is>
      </c>
      <c r="F7698" s="18" t="inlineStr">
        <is>
          <t>spline value</t>
        </is>
      </c>
      <c r="G7698" s="18" t="n"/>
      <c r="H7698" s="33" t="n">
        <v>29.15</v>
      </c>
      <c r="I7698" s="33" t="n"/>
      <c r="J7698" s="33" t="n"/>
      <c r="K7698" s="34" t="n">
        <v>-0.5821944601307129</v>
      </c>
      <c r="L7698" s="35">
        <f>IF(ISNUMBER(K7698),EXP(K7698),"")</f>
        <v/>
      </c>
      <c r="M7698" s="18" t="inlineStr">
        <is>
          <t>every value from 0.01 to 30 in steps of 0.01</t>
        </is>
      </c>
      <c r="N7698" s="18" t="inlineStr">
        <is>
          <t>contents|small|distance_to_river_km</t>
        </is>
      </c>
    </row>
    <row r="7699">
      <c r="B7699" s="18" t="inlineStr">
        <is>
          <t>contents|small|distance_to_river_km|29.16</t>
        </is>
      </c>
      <c r="C7699" s="18" t="inlineStr">
        <is>
          <t>contents</t>
        </is>
      </c>
      <c r="D7699" s="18" t="inlineStr">
        <is>
          <t>small</t>
        </is>
      </c>
      <c r="E7699" s="18" t="inlineStr">
        <is>
          <t>distance_to_river_km</t>
        </is>
      </c>
      <c r="F7699" s="18" t="inlineStr">
        <is>
          <t>spline value</t>
        </is>
      </c>
      <c r="G7699" s="18" t="n"/>
      <c r="H7699" s="33" t="n">
        <v>29.16</v>
      </c>
      <c r="I7699" s="33" t="n"/>
      <c r="J7699" s="33" t="n"/>
      <c r="K7699" s="34" t="n">
        <v>-0.5823054058892785</v>
      </c>
      <c r="L7699" s="35">
        <f>IF(ISNUMBER(K7699),EXP(K7699),"")</f>
        <v/>
      </c>
      <c r="M7699" s="18" t="inlineStr">
        <is>
          <t>every value from 0.01 to 30 in steps of 0.01</t>
        </is>
      </c>
      <c r="N7699" s="18" t="inlineStr">
        <is>
          <t>contents|small|distance_to_river_km</t>
        </is>
      </c>
    </row>
    <row r="7700">
      <c r="B7700" s="18" t="inlineStr">
        <is>
          <t>contents|small|distance_to_river_km|29.17</t>
        </is>
      </c>
      <c r="C7700" s="18" t="inlineStr">
        <is>
          <t>contents</t>
        </is>
      </c>
      <c r="D7700" s="18" t="inlineStr">
        <is>
          <t>small</t>
        </is>
      </c>
      <c r="E7700" s="18" t="inlineStr">
        <is>
          <t>distance_to_river_km</t>
        </is>
      </c>
      <c r="F7700" s="18" t="inlineStr">
        <is>
          <t>spline value</t>
        </is>
      </c>
      <c r="G7700" s="18" t="n"/>
      <c r="H7700" s="33" t="n">
        <v>29.17</v>
      </c>
      <c r="I7700" s="33" t="n"/>
      <c r="J7700" s="33" t="n"/>
      <c r="K7700" s="34" t="n">
        <v>-0.5824160267999764</v>
      </c>
      <c r="L7700" s="35">
        <f>IF(ISNUMBER(K7700),EXP(K7700),"")</f>
        <v/>
      </c>
      <c r="M7700" s="18" t="inlineStr">
        <is>
          <t>every value from 0.01 to 30 in steps of 0.01</t>
        </is>
      </c>
      <c r="N7700" s="18" t="inlineStr">
        <is>
          <t>contents|small|distance_to_river_km</t>
        </is>
      </c>
    </row>
    <row r="7701">
      <c r="B7701" s="18" t="inlineStr">
        <is>
          <t>contents|small|distance_to_river_km|29.18</t>
        </is>
      </c>
      <c r="C7701" s="18" t="inlineStr">
        <is>
          <t>contents</t>
        </is>
      </c>
      <c r="D7701" s="18" t="inlineStr">
        <is>
          <t>small</t>
        </is>
      </c>
      <c r="E7701" s="18" t="inlineStr">
        <is>
          <t>distance_to_river_km</t>
        </is>
      </c>
      <c r="F7701" s="18" t="inlineStr">
        <is>
          <t>spline value</t>
        </is>
      </c>
      <c r="G7701" s="18" t="n"/>
      <c r="H7701" s="33" t="n">
        <v>29.18</v>
      </c>
      <c r="I7701" s="33" t="n"/>
      <c r="J7701" s="33" t="n"/>
      <c r="K7701" s="34" t="n">
        <v>-0.5825263225880317</v>
      </c>
      <c r="L7701" s="35">
        <f>IF(ISNUMBER(K7701),EXP(K7701),"")</f>
        <v/>
      </c>
      <c r="M7701" s="18" t="inlineStr">
        <is>
          <t>every value from 0.01 to 30 in steps of 0.01</t>
        </is>
      </c>
      <c r="N7701" s="18" t="inlineStr">
        <is>
          <t>contents|small|distance_to_river_km</t>
        </is>
      </c>
    </row>
    <row r="7702">
      <c r="B7702" s="18" t="inlineStr">
        <is>
          <t>contents|small|distance_to_river_km|29.19</t>
        </is>
      </c>
      <c r="C7702" s="18" t="inlineStr">
        <is>
          <t>contents</t>
        </is>
      </c>
      <c r="D7702" s="18" t="inlineStr">
        <is>
          <t>small</t>
        </is>
      </c>
      <c r="E7702" s="18" t="inlineStr">
        <is>
          <t>distance_to_river_km</t>
        </is>
      </c>
      <c r="F7702" s="18" t="inlineStr">
        <is>
          <t>spline value</t>
        </is>
      </c>
      <c r="G7702" s="18" t="n"/>
      <c r="H7702" s="33" t="n">
        <v>29.19</v>
      </c>
      <c r="I7702" s="33" t="n"/>
      <c r="J7702" s="33" t="n"/>
      <c r="K7702" s="34" t="n">
        <v>-0.582636292978669</v>
      </c>
      <c r="L7702" s="35">
        <f>IF(ISNUMBER(K7702),EXP(K7702),"")</f>
        <v/>
      </c>
      <c r="M7702" s="18" t="inlineStr">
        <is>
          <t>every value from 0.01 to 30 in steps of 0.01</t>
        </is>
      </c>
      <c r="N7702" s="18" t="inlineStr">
        <is>
          <t>contents|small|distance_to_river_km</t>
        </is>
      </c>
    </row>
    <row r="7703">
      <c r="B7703" s="18" t="inlineStr">
        <is>
          <t>contents|small|distance_to_river_km|29.20</t>
        </is>
      </c>
      <c r="C7703" s="18" t="inlineStr">
        <is>
          <t>contents</t>
        </is>
      </c>
      <c r="D7703" s="18" t="inlineStr">
        <is>
          <t>small</t>
        </is>
      </c>
      <c r="E7703" s="18" t="inlineStr">
        <is>
          <t>distance_to_river_km</t>
        </is>
      </c>
      <c r="F7703" s="18" t="inlineStr">
        <is>
          <t>spline value</t>
        </is>
      </c>
      <c r="G7703" s="18" t="n"/>
      <c r="H7703" s="33" t="n">
        <v>29.2</v>
      </c>
      <c r="I7703" s="33" t="n"/>
      <c r="J7703" s="33" t="n"/>
      <c r="K7703" s="34" t="n">
        <v>-0.5827459376971131</v>
      </c>
      <c r="L7703" s="35">
        <f>IF(ISNUMBER(K7703),EXP(K7703),"")</f>
        <v/>
      </c>
      <c r="M7703" s="18" t="inlineStr">
        <is>
          <t>every value from 0.01 to 30 in steps of 0.01</t>
        </is>
      </c>
      <c r="N7703" s="18" t="inlineStr">
        <is>
          <t>contents|small|distance_to_river_km</t>
        </is>
      </c>
    </row>
    <row r="7704">
      <c r="B7704" s="18" t="inlineStr">
        <is>
          <t>contents|small|distance_to_river_km|29.21</t>
        </is>
      </c>
      <c r="C7704" s="18" t="inlineStr">
        <is>
          <t>contents</t>
        </is>
      </c>
      <c r="D7704" s="18" t="inlineStr">
        <is>
          <t>small</t>
        </is>
      </c>
      <c r="E7704" s="18" t="inlineStr">
        <is>
          <t>distance_to_river_km</t>
        </is>
      </c>
      <c r="F7704" s="18" t="inlineStr">
        <is>
          <t>spline value</t>
        </is>
      </c>
      <c r="G7704" s="18" t="n"/>
      <c r="H7704" s="33" t="n">
        <v>29.21</v>
      </c>
      <c r="I7704" s="33" t="n"/>
      <c r="J7704" s="33" t="n"/>
      <c r="K7704" s="34" t="n">
        <v>-0.5828552564685887</v>
      </c>
      <c r="L7704" s="35">
        <f>IF(ISNUMBER(K7704),EXP(K7704),"")</f>
        <v/>
      </c>
      <c r="M7704" s="18" t="inlineStr">
        <is>
          <t>every value from 0.01 to 30 in steps of 0.01</t>
        </is>
      </c>
      <c r="N7704" s="18" t="inlineStr">
        <is>
          <t>contents|small|distance_to_river_km</t>
        </is>
      </c>
    </row>
    <row r="7705">
      <c r="B7705" s="18" t="inlineStr">
        <is>
          <t>contents|small|distance_to_river_km|29.22</t>
        </is>
      </c>
      <c r="C7705" s="18" t="inlineStr">
        <is>
          <t>contents</t>
        </is>
      </c>
      <c r="D7705" s="18" t="inlineStr">
        <is>
          <t>small</t>
        </is>
      </c>
      <c r="E7705" s="18" t="inlineStr">
        <is>
          <t>distance_to_river_km</t>
        </is>
      </c>
      <c r="F7705" s="18" t="inlineStr">
        <is>
          <t>spline value</t>
        </is>
      </c>
      <c r="G7705" s="18" t="n"/>
      <c r="H7705" s="33" t="n">
        <v>29.22</v>
      </c>
      <c r="I7705" s="33" t="n"/>
      <c r="J7705" s="33" t="n"/>
      <c r="K7705" s="34" t="n">
        <v>-0.5829642490183203</v>
      </c>
      <c r="L7705" s="35">
        <f>IF(ISNUMBER(K7705),EXP(K7705),"")</f>
        <v/>
      </c>
      <c r="M7705" s="18" t="inlineStr">
        <is>
          <t>every value from 0.01 to 30 in steps of 0.01</t>
        </is>
      </c>
      <c r="N7705" s="18" t="inlineStr">
        <is>
          <t>contents|small|distance_to_river_km</t>
        </is>
      </c>
    </row>
    <row r="7706">
      <c r="B7706" s="18" t="inlineStr">
        <is>
          <t>contents|small|distance_to_river_km|29.23</t>
        </is>
      </c>
      <c r="C7706" s="18" t="inlineStr">
        <is>
          <t>contents</t>
        </is>
      </c>
      <c r="D7706" s="18" t="inlineStr">
        <is>
          <t>small</t>
        </is>
      </c>
      <c r="E7706" s="18" t="inlineStr">
        <is>
          <t>distance_to_river_km</t>
        </is>
      </c>
      <c r="F7706" s="18" t="inlineStr">
        <is>
          <t>spline value</t>
        </is>
      </c>
      <c r="G7706" s="18" t="n"/>
      <c r="H7706" s="33" t="n">
        <v>29.23</v>
      </c>
      <c r="I7706" s="33" t="n"/>
      <c r="J7706" s="33" t="n"/>
      <c r="K7706" s="34" t="n">
        <v>-0.583072915071533</v>
      </c>
      <c r="L7706" s="35">
        <f>IF(ISNUMBER(K7706),EXP(K7706),"")</f>
        <v/>
      </c>
      <c r="M7706" s="18" t="inlineStr">
        <is>
          <t>every value from 0.01 to 30 in steps of 0.01</t>
        </is>
      </c>
      <c r="N7706" s="18" t="inlineStr">
        <is>
          <t>contents|small|distance_to_river_km</t>
        </is>
      </c>
    </row>
    <row r="7707">
      <c r="B7707" s="18" t="inlineStr">
        <is>
          <t>contents|small|distance_to_river_km|29.24</t>
        </is>
      </c>
      <c r="C7707" s="18" t="inlineStr">
        <is>
          <t>contents</t>
        </is>
      </c>
      <c r="D7707" s="18" t="inlineStr">
        <is>
          <t>small</t>
        </is>
      </c>
      <c r="E7707" s="18" t="inlineStr">
        <is>
          <t>distance_to_river_km</t>
        </is>
      </c>
      <c r="F7707" s="18" t="inlineStr">
        <is>
          <t>spline value</t>
        </is>
      </c>
      <c r="G7707" s="18" t="n"/>
      <c r="H7707" s="33" t="n">
        <v>29.24</v>
      </c>
      <c r="I7707" s="33" t="n"/>
      <c r="J7707" s="33" t="n"/>
      <c r="K7707" s="34" t="n">
        <v>-0.5831812543534514</v>
      </c>
      <c r="L7707" s="35">
        <f>IF(ISNUMBER(K7707),EXP(K7707),"")</f>
        <v/>
      </c>
      <c r="M7707" s="18" t="inlineStr">
        <is>
          <t>every value from 0.01 to 30 in steps of 0.01</t>
        </is>
      </c>
      <c r="N7707" s="18" t="inlineStr">
        <is>
          <t>contents|small|distance_to_river_km</t>
        </is>
      </c>
    </row>
    <row r="7708">
      <c r="B7708" s="18" t="inlineStr">
        <is>
          <t>contents|small|distance_to_river_km|29.25</t>
        </is>
      </c>
      <c r="C7708" s="18" t="inlineStr">
        <is>
          <t>contents</t>
        </is>
      </c>
      <c r="D7708" s="18" t="inlineStr">
        <is>
          <t>small</t>
        </is>
      </c>
      <c r="E7708" s="18" t="inlineStr">
        <is>
          <t>distance_to_river_km</t>
        </is>
      </c>
      <c r="F7708" s="18" t="inlineStr">
        <is>
          <t>spline value</t>
        </is>
      </c>
      <c r="G7708" s="18" t="n"/>
      <c r="H7708" s="33" t="n">
        <v>29.25</v>
      </c>
      <c r="I7708" s="33" t="n"/>
      <c r="J7708" s="33" t="n"/>
      <c r="K7708" s="34" t="n">
        <v>-0.5832892665893</v>
      </c>
      <c r="L7708" s="35">
        <f>IF(ISNUMBER(K7708),EXP(K7708),"")</f>
        <v/>
      </c>
      <c r="M7708" s="18" t="inlineStr">
        <is>
          <t>every value from 0.01 to 30 in steps of 0.01</t>
        </is>
      </c>
      <c r="N7708" s="18" t="inlineStr">
        <is>
          <t>contents|small|distance_to_river_km</t>
        </is>
      </c>
    </row>
    <row r="7709">
      <c r="B7709" s="18" t="inlineStr">
        <is>
          <t>contents|small|distance_to_river_km|29.26</t>
        </is>
      </c>
      <c r="C7709" s="18" t="inlineStr">
        <is>
          <t>contents</t>
        </is>
      </c>
      <c r="D7709" s="18" t="inlineStr">
        <is>
          <t>small</t>
        </is>
      </c>
      <c r="E7709" s="18" t="inlineStr">
        <is>
          <t>distance_to_river_km</t>
        </is>
      </c>
      <c r="F7709" s="18" t="inlineStr">
        <is>
          <t>spline value</t>
        </is>
      </c>
      <c r="G7709" s="18" t="n"/>
      <c r="H7709" s="33" t="n">
        <v>29.26</v>
      </c>
      <c r="I7709" s="33" t="n"/>
      <c r="J7709" s="33" t="n"/>
      <c r="K7709" s="34" t="n">
        <v>-0.583396951504304</v>
      </c>
      <c r="L7709" s="35">
        <f>IF(ISNUMBER(K7709),EXP(K7709),"")</f>
        <v/>
      </c>
      <c r="M7709" s="18" t="inlineStr">
        <is>
          <t>every value from 0.01 to 30 in steps of 0.01</t>
        </is>
      </c>
      <c r="N7709" s="18" t="inlineStr">
        <is>
          <t>contents|small|distance_to_river_km</t>
        </is>
      </c>
    </row>
    <row r="7710">
      <c r="B7710" s="18" t="inlineStr">
        <is>
          <t>contents|small|distance_to_river_km|29.27</t>
        </is>
      </c>
      <c r="C7710" s="18" t="inlineStr">
        <is>
          <t>contents</t>
        </is>
      </c>
      <c r="D7710" s="18" t="inlineStr">
        <is>
          <t>small</t>
        </is>
      </c>
      <c r="E7710" s="18" t="inlineStr">
        <is>
          <t>distance_to_river_km</t>
        </is>
      </c>
      <c r="F7710" s="18" t="inlineStr">
        <is>
          <t>spline value</t>
        </is>
      </c>
      <c r="G7710" s="18" t="n"/>
      <c r="H7710" s="33" t="n">
        <v>29.27</v>
      </c>
      <c r="I7710" s="33" t="n"/>
      <c r="J7710" s="33" t="n"/>
      <c r="K7710" s="34" t="n">
        <v>-0.5835043088236878</v>
      </c>
      <c r="L7710" s="35">
        <f>IF(ISNUMBER(K7710),EXP(K7710),"")</f>
        <v/>
      </c>
      <c r="M7710" s="18" t="inlineStr">
        <is>
          <t>every value from 0.01 to 30 in steps of 0.01</t>
        </is>
      </c>
      <c r="N7710" s="18" t="inlineStr">
        <is>
          <t>contents|small|distance_to_river_km</t>
        </is>
      </c>
    </row>
    <row r="7711">
      <c r="B7711" s="18" t="inlineStr">
        <is>
          <t>contents|small|distance_to_river_km|29.28</t>
        </is>
      </c>
      <c r="C7711" s="18" t="inlineStr">
        <is>
          <t>contents</t>
        </is>
      </c>
      <c r="D7711" s="18" t="inlineStr">
        <is>
          <t>small</t>
        </is>
      </c>
      <c r="E7711" s="18" t="inlineStr">
        <is>
          <t>distance_to_river_km</t>
        </is>
      </c>
      <c r="F7711" s="18" t="inlineStr">
        <is>
          <t>spline value</t>
        </is>
      </c>
      <c r="G7711" s="18" t="n"/>
      <c r="H7711" s="33" t="n">
        <v>29.28</v>
      </c>
      <c r="I7711" s="33" t="n"/>
      <c r="J7711" s="33" t="n"/>
      <c r="K7711" s="34" t="n">
        <v>-0.5836113382726761</v>
      </c>
      <c r="L7711" s="35">
        <f>IF(ISNUMBER(K7711),EXP(K7711),"")</f>
        <v/>
      </c>
      <c r="M7711" s="18" t="inlineStr">
        <is>
          <t>every value from 0.01 to 30 in steps of 0.01</t>
        </is>
      </c>
      <c r="N7711" s="18" t="inlineStr">
        <is>
          <t>contents|small|distance_to_river_km</t>
        </is>
      </c>
    </row>
    <row r="7712">
      <c r="B7712" s="18" t="inlineStr">
        <is>
          <t>contents|small|distance_to_river_km|29.29</t>
        </is>
      </c>
      <c r="C7712" s="18" t="inlineStr">
        <is>
          <t>contents</t>
        </is>
      </c>
      <c r="D7712" s="18" t="inlineStr">
        <is>
          <t>small</t>
        </is>
      </c>
      <c r="E7712" s="18" t="inlineStr">
        <is>
          <t>distance_to_river_km</t>
        </is>
      </c>
      <c r="F7712" s="18" t="inlineStr">
        <is>
          <t>spline value</t>
        </is>
      </c>
      <c r="G7712" s="18" t="n"/>
      <c r="H7712" s="33" t="n">
        <v>29.29</v>
      </c>
      <c r="I7712" s="33" t="n"/>
      <c r="J7712" s="33" t="n"/>
      <c r="K7712" s="34" t="n">
        <v>-0.5837180395764937</v>
      </c>
      <c r="L7712" s="35">
        <f>IF(ISNUMBER(K7712),EXP(K7712),"")</f>
        <v/>
      </c>
      <c r="M7712" s="18" t="inlineStr">
        <is>
          <t>every value from 0.01 to 30 in steps of 0.01</t>
        </is>
      </c>
      <c r="N7712" s="18" t="inlineStr">
        <is>
          <t>contents|small|distance_to_river_km</t>
        </is>
      </c>
    </row>
    <row r="7713">
      <c r="B7713" s="18" t="inlineStr">
        <is>
          <t>contents|small|distance_to_river_km|29.30</t>
        </is>
      </c>
      <c r="C7713" s="18" t="inlineStr">
        <is>
          <t>contents</t>
        </is>
      </c>
      <c r="D7713" s="18" t="inlineStr">
        <is>
          <t>small</t>
        </is>
      </c>
      <c r="E7713" s="18" t="inlineStr">
        <is>
          <t>distance_to_river_km</t>
        </is>
      </c>
      <c r="F7713" s="18" t="inlineStr">
        <is>
          <t>spline value</t>
        </is>
      </c>
      <c r="G7713" s="18" t="n"/>
      <c r="H7713" s="33" t="n">
        <v>29.3</v>
      </c>
      <c r="I7713" s="33" t="n"/>
      <c r="J7713" s="33" t="n"/>
      <c r="K7713" s="34" t="n">
        <v>-0.5838244124603655</v>
      </c>
      <c r="L7713" s="35">
        <f>IF(ISNUMBER(K7713),EXP(K7713),"")</f>
        <v/>
      </c>
      <c r="M7713" s="18" t="inlineStr">
        <is>
          <t>every value from 0.01 to 30 in steps of 0.01</t>
        </is>
      </c>
      <c r="N7713" s="18" t="inlineStr">
        <is>
          <t>contents|small|distance_to_river_km</t>
        </is>
      </c>
    </row>
    <row r="7714">
      <c r="B7714" s="18" t="inlineStr">
        <is>
          <t>contents|small|distance_to_river_km|29.31</t>
        </is>
      </c>
      <c r="C7714" s="18" t="inlineStr">
        <is>
          <t>contents</t>
        </is>
      </c>
      <c r="D7714" s="18" t="inlineStr">
        <is>
          <t>small</t>
        </is>
      </c>
      <c r="E7714" s="18" t="inlineStr">
        <is>
          <t>distance_to_river_km</t>
        </is>
      </c>
      <c r="F7714" s="18" t="inlineStr">
        <is>
          <t>spline value</t>
        </is>
      </c>
      <c r="G7714" s="18" t="n"/>
      <c r="H7714" s="33" t="n">
        <v>29.31</v>
      </c>
      <c r="I7714" s="33" t="n"/>
      <c r="J7714" s="33" t="n"/>
      <c r="K7714" s="34" t="n">
        <v>-0.5839304566495158</v>
      </c>
      <c r="L7714" s="35">
        <f>IF(ISNUMBER(K7714),EXP(K7714),"")</f>
        <v/>
      </c>
      <c r="M7714" s="18" t="inlineStr">
        <is>
          <t>every value from 0.01 to 30 in steps of 0.01</t>
        </is>
      </c>
      <c r="N7714" s="18" t="inlineStr">
        <is>
          <t>contents|small|distance_to_river_km</t>
        </is>
      </c>
    </row>
    <row r="7715">
      <c r="B7715" s="18" t="inlineStr">
        <is>
          <t>contents|small|distance_to_river_km|29.32</t>
        </is>
      </c>
      <c r="C7715" s="18" t="inlineStr">
        <is>
          <t>contents</t>
        </is>
      </c>
      <c r="D7715" s="18" t="inlineStr">
        <is>
          <t>small</t>
        </is>
      </c>
      <c r="E7715" s="18" t="inlineStr">
        <is>
          <t>distance_to_river_km</t>
        </is>
      </c>
      <c r="F7715" s="18" t="inlineStr">
        <is>
          <t>spline value</t>
        </is>
      </c>
      <c r="G7715" s="18" t="n"/>
      <c r="H7715" s="33" t="n">
        <v>29.32</v>
      </c>
      <c r="I7715" s="33" t="n"/>
      <c r="J7715" s="33" t="n"/>
      <c r="K7715" s="34" t="n">
        <v>-0.5840361718691699</v>
      </c>
      <c r="L7715" s="35">
        <f>IF(ISNUMBER(K7715),EXP(K7715),"")</f>
        <v/>
      </c>
      <c r="M7715" s="18" t="inlineStr">
        <is>
          <t>every value from 0.01 to 30 in steps of 0.01</t>
        </is>
      </c>
      <c r="N7715" s="18" t="inlineStr">
        <is>
          <t>contents|small|distance_to_river_km</t>
        </is>
      </c>
    </row>
    <row r="7716">
      <c r="B7716" s="18" t="inlineStr">
        <is>
          <t>contents|small|distance_to_river_km|29.33</t>
        </is>
      </c>
      <c r="C7716" s="18" t="inlineStr">
        <is>
          <t>contents</t>
        </is>
      </c>
      <c r="D7716" s="18" t="inlineStr">
        <is>
          <t>small</t>
        </is>
      </c>
      <c r="E7716" s="18" t="inlineStr">
        <is>
          <t>distance_to_river_km</t>
        </is>
      </c>
      <c r="F7716" s="18" t="inlineStr">
        <is>
          <t>spline value</t>
        </is>
      </c>
      <c r="G7716" s="18" t="n"/>
      <c r="H7716" s="33" t="n">
        <v>29.33</v>
      </c>
      <c r="I7716" s="33" t="n"/>
      <c r="J7716" s="33" t="n"/>
      <c r="K7716" s="34" t="n">
        <v>-0.5841415578445521</v>
      </c>
      <c r="L7716" s="35">
        <f>IF(ISNUMBER(K7716),EXP(K7716),"")</f>
        <v/>
      </c>
      <c r="M7716" s="18" t="inlineStr">
        <is>
          <t>every value from 0.01 to 30 in steps of 0.01</t>
        </is>
      </c>
      <c r="N7716" s="18" t="inlineStr">
        <is>
          <t>contents|small|distance_to_river_km</t>
        </is>
      </c>
    </row>
    <row r="7717">
      <c r="B7717" s="18" t="inlineStr">
        <is>
          <t>contents|small|distance_to_river_km|29.34</t>
        </is>
      </c>
      <c r="C7717" s="18" t="inlineStr">
        <is>
          <t>contents</t>
        </is>
      </c>
      <c r="D7717" s="18" t="inlineStr">
        <is>
          <t>small</t>
        </is>
      </c>
      <c r="E7717" s="18" t="inlineStr">
        <is>
          <t>distance_to_river_km</t>
        </is>
      </c>
      <c r="F7717" s="18" t="inlineStr">
        <is>
          <t>spline value</t>
        </is>
      </c>
      <c r="G7717" s="18" t="n"/>
      <c r="H7717" s="33" t="n">
        <v>29.34</v>
      </c>
      <c r="I7717" s="33" t="n"/>
      <c r="J7717" s="33" t="n"/>
      <c r="K7717" s="34" t="n">
        <v>-0.5842466143008873</v>
      </c>
      <c r="L7717" s="35">
        <f>IF(ISNUMBER(K7717),EXP(K7717),"")</f>
        <v/>
      </c>
      <c r="M7717" s="18" t="inlineStr">
        <is>
          <t>every value from 0.01 to 30 in steps of 0.01</t>
        </is>
      </c>
      <c r="N7717" s="18" t="inlineStr">
        <is>
          <t>contents|small|distance_to_river_km</t>
        </is>
      </c>
    </row>
    <row r="7718">
      <c r="B7718" s="18" t="inlineStr">
        <is>
          <t>contents|small|distance_to_river_km|29.35</t>
        </is>
      </c>
      <c r="C7718" s="18" t="inlineStr">
        <is>
          <t>contents</t>
        </is>
      </c>
      <c r="D7718" s="18" t="inlineStr">
        <is>
          <t>small</t>
        </is>
      </c>
      <c r="E7718" s="18" t="inlineStr">
        <is>
          <t>distance_to_river_km</t>
        </is>
      </c>
      <c r="F7718" s="18" t="inlineStr">
        <is>
          <t>spline value</t>
        </is>
      </c>
      <c r="G7718" s="18" t="n"/>
      <c r="H7718" s="33" t="n">
        <v>29.35</v>
      </c>
      <c r="I7718" s="33" t="n"/>
      <c r="J7718" s="33" t="n"/>
      <c r="K7718" s="34" t="n">
        <v>-0.5843513409634006</v>
      </c>
      <c r="L7718" s="35">
        <f>IF(ISNUMBER(K7718),EXP(K7718),"")</f>
        <v/>
      </c>
      <c r="M7718" s="18" t="inlineStr">
        <is>
          <t>every value from 0.01 to 30 in steps of 0.01</t>
        </is>
      </c>
      <c r="N7718" s="18" t="inlineStr">
        <is>
          <t>contents|small|distance_to_river_km</t>
        </is>
      </c>
    </row>
    <row r="7719">
      <c r="B7719" s="18" t="inlineStr">
        <is>
          <t>contents|small|distance_to_river_km|29.36</t>
        </is>
      </c>
      <c r="C7719" s="18" t="inlineStr">
        <is>
          <t>contents</t>
        </is>
      </c>
      <c r="D7719" s="18" t="inlineStr">
        <is>
          <t>small</t>
        </is>
      </c>
      <c r="E7719" s="18" t="inlineStr">
        <is>
          <t>distance_to_river_km</t>
        </is>
      </c>
      <c r="F7719" s="18" t="inlineStr">
        <is>
          <t>spline value</t>
        </is>
      </c>
      <c r="G7719" s="18" t="n"/>
      <c r="H7719" s="33" t="n">
        <v>29.36</v>
      </c>
      <c r="I7719" s="33" t="n"/>
      <c r="J7719" s="33" t="n"/>
      <c r="K7719" s="34" t="n">
        <v>-0.5844557375573158</v>
      </c>
      <c r="L7719" s="35">
        <f>IF(ISNUMBER(K7719),EXP(K7719),"")</f>
        <v/>
      </c>
      <c r="M7719" s="18" t="inlineStr">
        <is>
          <t>every value from 0.01 to 30 in steps of 0.01</t>
        </is>
      </c>
      <c r="N7719" s="18" t="inlineStr">
        <is>
          <t>contents|small|distance_to_river_km</t>
        </is>
      </c>
    </row>
    <row r="7720">
      <c r="B7720" s="18" t="inlineStr">
        <is>
          <t>contents|small|distance_to_river_km|29.37</t>
        </is>
      </c>
      <c r="C7720" s="18" t="inlineStr">
        <is>
          <t>contents</t>
        </is>
      </c>
      <c r="D7720" s="18" t="inlineStr">
        <is>
          <t>small</t>
        </is>
      </c>
      <c r="E7720" s="18" t="inlineStr">
        <is>
          <t>distance_to_river_km</t>
        </is>
      </c>
      <c r="F7720" s="18" t="inlineStr">
        <is>
          <t>spline value</t>
        </is>
      </c>
      <c r="G7720" s="18" t="n"/>
      <c r="H7720" s="33" t="n">
        <v>29.37</v>
      </c>
      <c r="I7720" s="33" t="n"/>
      <c r="J7720" s="33" t="n"/>
      <c r="K7720" s="34" t="n">
        <v>-0.5845598038078583</v>
      </c>
      <c r="L7720" s="35">
        <f>IF(ISNUMBER(K7720),EXP(K7720),"")</f>
        <v/>
      </c>
      <c r="M7720" s="18" t="inlineStr">
        <is>
          <t>every value from 0.01 to 30 in steps of 0.01</t>
        </is>
      </c>
      <c r="N7720" s="18" t="inlineStr">
        <is>
          <t>contents|small|distance_to_river_km</t>
        </is>
      </c>
    </row>
    <row r="7721">
      <c r="B7721" s="18" t="inlineStr">
        <is>
          <t>contents|small|distance_to_river_km|29.38</t>
        </is>
      </c>
      <c r="C7721" s="18" t="inlineStr">
        <is>
          <t>contents</t>
        </is>
      </c>
      <c r="D7721" s="18" t="inlineStr">
        <is>
          <t>small</t>
        </is>
      </c>
      <c r="E7721" s="18" t="inlineStr">
        <is>
          <t>distance_to_river_km</t>
        </is>
      </c>
      <c r="F7721" s="18" t="inlineStr">
        <is>
          <t>spline value</t>
        </is>
      </c>
      <c r="G7721" s="18" t="n"/>
      <c r="H7721" s="33" t="n">
        <v>29.38</v>
      </c>
      <c r="I7721" s="33" t="n"/>
      <c r="J7721" s="33" t="n"/>
      <c r="K7721" s="34" t="n">
        <v>-0.5846635394402528</v>
      </c>
      <c r="L7721" s="35">
        <f>IF(ISNUMBER(K7721),EXP(K7721),"")</f>
        <v/>
      </c>
      <c r="M7721" s="18" t="inlineStr">
        <is>
          <t>every value from 0.01 to 30 in steps of 0.01</t>
        </is>
      </c>
      <c r="N7721" s="18" t="inlineStr">
        <is>
          <t>contents|small|distance_to_river_km</t>
        </is>
      </c>
    </row>
    <row r="7722">
      <c r="B7722" s="18" t="inlineStr">
        <is>
          <t>contents|small|distance_to_river_km|29.39</t>
        </is>
      </c>
      <c r="C7722" s="18" t="inlineStr">
        <is>
          <t>contents</t>
        </is>
      </c>
      <c r="D7722" s="18" t="inlineStr">
        <is>
          <t>small</t>
        </is>
      </c>
      <c r="E7722" s="18" t="inlineStr">
        <is>
          <t>distance_to_river_km</t>
        </is>
      </c>
      <c r="F7722" s="18" t="inlineStr">
        <is>
          <t>spline value</t>
        </is>
      </c>
      <c r="G7722" s="18" t="n"/>
      <c r="H7722" s="33" t="n">
        <v>29.39</v>
      </c>
      <c r="I7722" s="33" t="n"/>
      <c r="J7722" s="33" t="n"/>
      <c r="K7722" s="34" t="n">
        <v>-0.5847669441797241</v>
      </c>
      <c r="L7722" s="35">
        <f>IF(ISNUMBER(K7722),EXP(K7722),"")</f>
        <v/>
      </c>
      <c r="M7722" s="18" t="inlineStr">
        <is>
          <t>every value from 0.01 to 30 in steps of 0.01</t>
        </is>
      </c>
      <c r="N7722" s="18" t="inlineStr">
        <is>
          <t>contents|small|distance_to_river_km</t>
        </is>
      </c>
    </row>
    <row r="7723">
      <c r="B7723" s="18" t="inlineStr">
        <is>
          <t>contents|small|distance_to_river_km|29.40</t>
        </is>
      </c>
      <c r="C7723" s="18" t="inlineStr">
        <is>
          <t>contents</t>
        </is>
      </c>
      <c r="D7723" s="18" t="inlineStr">
        <is>
          <t>small</t>
        </is>
      </c>
      <c r="E7723" s="18" t="inlineStr">
        <is>
          <t>distance_to_river_km</t>
        </is>
      </c>
      <c r="F7723" s="18" t="inlineStr">
        <is>
          <t>spline value</t>
        </is>
      </c>
      <c r="G7723" s="18" t="n"/>
      <c r="H7723" s="33" t="n">
        <v>29.4</v>
      </c>
      <c r="I7723" s="33" t="n"/>
      <c r="J7723" s="33" t="n"/>
      <c r="K7723" s="34" t="n">
        <v>-0.5848700177514965</v>
      </c>
      <c r="L7723" s="35">
        <f>IF(ISNUMBER(K7723),EXP(K7723),"")</f>
        <v/>
      </c>
      <c r="M7723" s="18" t="inlineStr">
        <is>
          <t>every value from 0.01 to 30 in steps of 0.01</t>
        </is>
      </c>
      <c r="N7723" s="18" t="inlineStr">
        <is>
          <t>contents|small|distance_to_river_km</t>
        </is>
      </c>
    </row>
    <row r="7724">
      <c r="B7724" s="18" t="inlineStr">
        <is>
          <t>contents|small|distance_to_river_km|29.41</t>
        </is>
      </c>
      <c r="C7724" s="18" t="inlineStr">
        <is>
          <t>contents</t>
        </is>
      </c>
      <c r="D7724" s="18" t="inlineStr">
        <is>
          <t>small</t>
        </is>
      </c>
      <c r="E7724" s="18" t="inlineStr">
        <is>
          <t>distance_to_river_km</t>
        </is>
      </c>
      <c r="F7724" s="18" t="inlineStr">
        <is>
          <t>spline value</t>
        </is>
      </c>
      <c r="G7724" s="18" t="n"/>
      <c r="H7724" s="33" t="n">
        <v>29.41</v>
      </c>
      <c r="I7724" s="33" t="n"/>
      <c r="J7724" s="33" t="n"/>
      <c r="K7724" s="34" t="n">
        <v>-0.5849727598807952</v>
      </c>
      <c r="L7724" s="35">
        <f>IF(ISNUMBER(K7724),EXP(K7724),"")</f>
        <v/>
      </c>
      <c r="M7724" s="18" t="inlineStr">
        <is>
          <t>every value from 0.01 to 30 in steps of 0.01</t>
        </is>
      </c>
      <c r="N7724" s="18" t="inlineStr">
        <is>
          <t>contents|small|distance_to_river_km</t>
        </is>
      </c>
    </row>
    <row r="7725">
      <c r="B7725" s="18" t="inlineStr">
        <is>
          <t>contents|small|distance_to_river_km|29.42</t>
        </is>
      </c>
      <c r="C7725" s="18" t="inlineStr">
        <is>
          <t>contents</t>
        </is>
      </c>
      <c r="D7725" s="18" t="inlineStr">
        <is>
          <t>small</t>
        </is>
      </c>
      <c r="E7725" s="18" t="inlineStr">
        <is>
          <t>distance_to_river_km</t>
        </is>
      </c>
      <c r="F7725" s="18" t="inlineStr">
        <is>
          <t>spline value</t>
        </is>
      </c>
      <c r="G7725" s="18" t="n"/>
      <c r="H7725" s="33" t="n">
        <v>29.42</v>
      </c>
      <c r="I7725" s="33" t="n"/>
      <c r="J7725" s="33" t="n"/>
      <c r="K7725" s="34" t="n">
        <v>-0.5850751702928446</v>
      </c>
      <c r="L7725" s="35">
        <f>IF(ISNUMBER(K7725),EXP(K7725),"")</f>
        <v/>
      </c>
      <c r="M7725" s="18" t="inlineStr">
        <is>
          <t>every value from 0.01 to 30 in steps of 0.01</t>
        </is>
      </c>
      <c r="N7725" s="18" t="inlineStr">
        <is>
          <t>contents|small|distance_to_river_km</t>
        </is>
      </c>
    </row>
    <row r="7726">
      <c r="B7726" s="18" t="inlineStr">
        <is>
          <t>contents|small|distance_to_river_km|29.43</t>
        </is>
      </c>
      <c r="C7726" s="18" t="inlineStr">
        <is>
          <t>contents</t>
        </is>
      </c>
      <c r="D7726" s="18" t="inlineStr">
        <is>
          <t>small</t>
        </is>
      </c>
      <c r="E7726" s="18" t="inlineStr">
        <is>
          <t>distance_to_river_km</t>
        </is>
      </c>
      <c r="F7726" s="18" t="inlineStr">
        <is>
          <t>spline value</t>
        </is>
      </c>
      <c r="G7726" s="18" t="n"/>
      <c r="H7726" s="33" t="n">
        <v>29.43</v>
      </c>
      <c r="I7726" s="33" t="n"/>
      <c r="J7726" s="33" t="n"/>
      <c r="K7726" s="34" t="n">
        <v>-0.5851772487128696</v>
      </c>
      <c r="L7726" s="35">
        <f>IF(ISNUMBER(K7726),EXP(K7726),"")</f>
        <v/>
      </c>
      <c r="M7726" s="18" t="inlineStr">
        <is>
          <t>every value from 0.01 to 30 in steps of 0.01</t>
        </is>
      </c>
      <c r="N7726" s="18" t="inlineStr">
        <is>
          <t>contents|small|distance_to_river_km</t>
        </is>
      </c>
    </row>
    <row r="7727">
      <c r="B7727" s="18" t="inlineStr">
        <is>
          <t>contents|small|distance_to_river_km|29.44</t>
        </is>
      </c>
      <c r="C7727" s="18" t="inlineStr">
        <is>
          <t>contents</t>
        </is>
      </c>
      <c r="D7727" s="18" t="inlineStr">
        <is>
          <t>small</t>
        </is>
      </c>
      <c r="E7727" s="18" t="inlineStr">
        <is>
          <t>distance_to_river_km</t>
        </is>
      </c>
      <c r="F7727" s="18" t="inlineStr">
        <is>
          <t>spline value</t>
        </is>
      </c>
      <c r="G7727" s="18" t="n"/>
      <c r="H7727" s="33" t="n">
        <v>29.44</v>
      </c>
      <c r="I7727" s="33" t="n"/>
      <c r="J7727" s="33" t="n"/>
      <c r="K7727" s="34" t="n">
        <v>-0.585278994866095</v>
      </c>
      <c r="L7727" s="35">
        <f>IF(ISNUMBER(K7727),EXP(K7727),"")</f>
        <v/>
      </c>
      <c r="M7727" s="18" t="inlineStr">
        <is>
          <t>every value from 0.01 to 30 in steps of 0.01</t>
        </is>
      </c>
      <c r="N7727" s="18" t="inlineStr">
        <is>
          <t>contents|small|distance_to_river_km</t>
        </is>
      </c>
    </row>
    <row r="7728">
      <c r="B7728" s="18" t="inlineStr">
        <is>
          <t>contents|small|distance_to_river_km|29.45</t>
        </is>
      </c>
      <c r="C7728" s="18" t="inlineStr">
        <is>
          <t>contents</t>
        </is>
      </c>
      <c r="D7728" s="18" t="inlineStr">
        <is>
          <t>small</t>
        </is>
      </c>
      <c r="E7728" s="18" t="inlineStr">
        <is>
          <t>distance_to_river_km</t>
        </is>
      </c>
      <c r="F7728" s="18" t="inlineStr">
        <is>
          <t>spline value</t>
        </is>
      </c>
      <c r="G7728" s="18" t="n"/>
      <c r="H7728" s="33" t="n">
        <v>29.45</v>
      </c>
      <c r="I7728" s="33" t="n"/>
      <c r="J7728" s="33" t="n"/>
      <c r="K7728" s="34" t="n">
        <v>-0.5853804084777454</v>
      </c>
      <c r="L7728" s="35">
        <f>IF(ISNUMBER(K7728),EXP(K7728),"")</f>
        <v/>
      </c>
      <c r="M7728" s="18" t="inlineStr">
        <is>
          <t>every value from 0.01 to 30 in steps of 0.01</t>
        </is>
      </c>
      <c r="N7728" s="18" t="inlineStr">
        <is>
          <t>contents|small|distance_to_river_km</t>
        </is>
      </c>
    </row>
    <row r="7729">
      <c r="B7729" s="18" t="inlineStr">
        <is>
          <t>contents|small|distance_to_river_km|29.46</t>
        </is>
      </c>
      <c r="C7729" s="18" t="inlineStr">
        <is>
          <t>contents</t>
        </is>
      </c>
      <c r="D7729" s="18" t="inlineStr">
        <is>
          <t>small</t>
        </is>
      </c>
      <c r="E7729" s="18" t="inlineStr">
        <is>
          <t>distance_to_river_km</t>
        </is>
      </c>
      <c r="F7729" s="18" t="inlineStr">
        <is>
          <t>spline value</t>
        </is>
      </c>
      <c r="G7729" s="18" t="n"/>
      <c r="H7729" s="33" t="n">
        <v>29.46</v>
      </c>
      <c r="I7729" s="33" t="n"/>
      <c r="J7729" s="33" t="n"/>
      <c r="K7729" s="34" t="n">
        <v>-0.5854814892730456</v>
      </c>
      <c r="L7729" s="35">
        <f>IF(ISNUMBER(K7729),EXP(K7729),"")</f>
        <v/>
      </c>
      <c r="M7729" s="18" t="inlineStr">
        <is>
          <t>every value from 0.01 to 30 in steps of 0.01</t>
        </is>
      </c>
      <c r="N7729" s="18" t="inlineStr">
        <is>
          <t>contents|small|distance_to_river_km</t>
        </is>
      </c>
    </row>
    <row r="7730">
      <c r="B7730" s="18" t="inlineStr">
        <is>
          <t>contents|small|distance_to_river_km|29.47</t>
        </is>
      </c>
      <c r="C7730" s="18" t="inlineStr">
        <is>
          <t>contents</t>
        </is>
      </c>
      <c r="D7730" s="18" t="inlineStr">
        <is>
          <t>small</t>
        </is>
      </c>
      <c r="E7730" s="18" t="inlineStr">
        <is>
          <t>distance_to_river_km</t>
        </is>
      </c>
      <c r="F7730" s="18" t="inlineStr">
        <is>
          <t>spline value</t>
        </is>
      </c>
      <c r="G7730" s="18" t="n"/>
      <c r="H7730" s="33" t="n">
        <v>29.47</v>
      </c>
      <c r="I7730" s="33" t="n"/>
      <c r="J7730" s="33" t="n"/>
      <c r="K7730" s="34" t="n">
        <v>-0.5855822369772201</v>
      </c>
      <c r="L7730" s="35">
        <f>IF(ISNUMBER(K7730),EXP(K7730),"")</f>
        <v/>
      </c>
      <c r="M7730" s="18" t="inlineStr">
        <is>
          <t>every value from 0.01 to 30 in steps of 0.01</t>
        </is>
      </c>
      <c r="N7730" s="18" t="inlineStr">
        <is>
          <t>contents|small|distance_to_river_km</t>
        </is>
      </c>
    </row>
    <row r="7731">
      <c r="B7731" s="18" t="inlineStr">
        <is>
          <t>contents|small|distance_to_river_km|29.48</t>
        </is>
      </c>
      <c r="C7731" s="18" t="inlineStr">
        <is>
          <t>contents</t>
        </is>
      </c>
      <c r="D7731" s="18" t="inlineStr">
        <is>
          <t>small</t>
        </is>
      </c>
      <c r="E7731" s="18" t="inlineStr">
        <is>
          <t>distance_to_river_km</t>
        </is>
      </c>
      <c r="F7731" s="18" t="inlineStr">
        <is>
          <t>spline value</t>
        </is>
      </c>
      <c r="G7731" s="18" t="n"/>
      <c r="H7731" s="33" t="n">
        <v>29.48</v>
      </c>
      <c r="I7731" s="33" t="n"/>
      <c r="J7731" s="33" t="n"/>
      <c r="K7731" s="34" t="n">
        <v>-0.585682651315494</v>
      </c>
      <c r="L7731" s="35">
        <f>IF(ISNUMBER(K7731),EXP(K7731),"")</f>
        <v/>
      </c>
      <c r="M7731" s="18" t="inlineStr">
        <is>
          <t>every value from 0.01 to 30 in steps of 0.01</t>
        </is>
      </c>
      <c r="N7731" s="18" t="inlineStr">
        <is>
          <t>contents|small|distance_to_river_km</t>
        </is>
      </c>
    </row>
    <row r="7732">
      <c r="B7732" s="18" t="inlineStr">
        <is>
          <t>contents|small|distance_to_river_km|29.49</t>
        </is>
      </c>
      <c r="C7732" s="18" t="inlineStr">
        <is>
          <t>contents</t>
        </is>
      </c>
      <c r="D7732" s="18" t="inlineStr">
        <is>
          <t>small</t>
        </is>
      </c>
      <c r="E7732" s="18" t="inlineStr">
        <is>
          <t>distance_to_river_km</t>
        </is>
      </c>
      <c r="F7732" s="18" t="inlineStr">
        <is>
          <t>spline value</t>
        </is>
      </c>
      <c r="G7732" s="18" t="n"/>
      <c r="H7732" s="33" t="n">
        <v>29.49</v>
      </c>
      <c r="I7732" s="33" t="n"/>
      <c r="J7732" s="33" t="n"/>
      <c r="K7732" s="34" t="n">
        <v>-0.5857827320130918</v>
      </c>
      <c r="L7732" s="35">
        <f>IF(ISNUMBER(K7732),EXP(K7732),"")</f>
        <v/>
      </c>
      <c r="M7732" s="18" t="inlineStr">
        <is>
          <t>every value from 0.01 to 30 in steps of 0.01</t>
        </is>
      </c>
      <c r="N7732" s="18" t="inlineStr">
        <is>
          <t>contents|small|distance_to_river_km</t>
        </is>
      </c>
    </row>
    <row r="7733">
      <c r="B7733" s="18" t="inlineStr">
        <is>
          <t>contents|small|distance_to_river_km|29.50</t>
        </is>
      </c>
      <c r="C7733" s="18" t="inlineStr">
        <is>
          <t>contents</t>
        </is>
      </c>
      <c r="D7733" s="18" t="inlineStr">
        <is>
          <t>small</t>
        </is>
      </c>
      <c r="E7733" s="18" t="inlineStr">
        <is>
          <t>distance_to_river_km</t>
        </is>
      </c>
      <c r="F7733" s="18" t="inlineStr">
        <is>
          <t>spline value</t>
        </is>
      </c>
      <c r="G7733" s="18" t="n"/>
      <c r="H7733" s="33" t="n">
        <v>29.5</v>
      </c>
      <c r="I7733" s="33" t="n"/>
      <c r="J7733" s="33" t="n"/>
      <c r="K7733" s="34" t="n">
        <v>-0.5858824787952384</v>
      </c>
      <c r="L7733" s="35">
        <f>IF(ISNUMBER(K7733),EXP(K7733),"")</f>
        <v/>
      </c>
      <c r="M7733" s="18" t="inlineStr">
        <is>
          <t>every value from 0.01 to 30 in steps of 0.01</t>
        </is>
      </c>
      <c r="N7733" s="18" t="inlineStr">
        <is>
          <t>contents|small|distance_to_river_km</t>
        </is>
      </c>
    </row>
    <row r="7734">
      <c r="B7734" s="18" t="inlineStr">
        <is>
          <t>contents|small|distance_to_river_km|29.51</t>
        </is>
      </c>
      <c r="C7734" s="18" t="inlineStr">
        <is>
          <t>contents</t>
        </is>
      </c>
      <c r="D7734" s="18" t="inlineStr">
        <is>
          <t>small</t>
        </is>
      </c>
      <c r="E7734" s="18" t="inlineStr">
        <is>
          <t>distance_to_river_km</t>
        </is>
      </c>
      <c r="F7734" s="18" t="inlineStr">
        <is>
          <t>spline value</t>
        </is>
      </c>
      <c r="G7734" s="18" t="n"/>
      <c r="H7734" s="33" t="n">
        <v>29.51</v>
      </c>
      <c r="I7734" s="33" t="n"/>
      <c r="J7734" s="33" t="n"/>
      <c r="K7734" s="34" t="n">
        <v>-0.5859818913871583</v>
      </c>
      <c r="L7734" s="35">
        <f>IF(ISNUMBER(K7734),EXP(K7734),"")</f>
        <v/>
      </c>
      <c r="M7734" s="18" t="inlineStr">
        <is>
          <t>every value from 0.01 to 30 in steps of 0.01</t>
        </is>
      </c>
      <c r="N7734" s="18" t="inlineStr">
        <is>
          <t>contents|small|distance_to_river_km</t>
        </is>
      </c>
    </row>
    <row r="7735">
      <c r="B7735" s="18" t="inlineStr">
        <is>
          <t>contents|small|distance_to_river_km|29.52</t>
        </is>
      </c>
      <c r="C7735" s="18" t="inlineStr">
        <is>
          <t>contents</t>
        </is>
      </c>
      <c r="D7735" s="18" t="inlineStr">
        <is>
          <t>small</t>
        </is>
      </c>
      <c r="E7735" s="18" t="inlineStr">
        <is>
          <t>distance_to_river_km</t>
        </is>
      </c>
      <c r="F7735" s="18" t="inlineStr">
        <is>
          <t>spline value</t>
        </is>
      </c>
      <c r="G7735" s="18" t="n"/>
      <c r="H7735" s="33" t="n">
        <v>29.52</v>
      </c>
      <c r="I7735" s="33" t="n"/>
      <c r="J7735" s="33" t="n"/>
      <c r="K7735" s="34" t="n">
        <v>-0.5860809695140764</v>
      </c>
      <c r="L7735" s="35">
        <f>IF(ISNUMBER(K7735),EXP(K7735),"")</f>
        <v/>
      </c>
      <c r="M7735" s="18" t="inlineStr">
        <is>
          <t>every value from 0.01 to 30 in steps of 0.01</t>
        </is>
      </c>
      <c r="N7735" s="18" t="inlineStr">
        <is>
          <t>contents|small|distance_to_river_km</t>
        </is>
      </c>
    </row>
    <row r="7736">
      <c r="B7736" s="18" t="inlineStr">
        <is>
          <t>contents|small|distance_to_river_km|29.53</t>
        </is>
      </c>
      <c r="C7736" s="18" t="inlineStr">
        <is>
          <t>contents</t>
        </is>
      </c>
      <c r="D7736" s="18" t="inlineStr">
        <is>
          <t>small</t>
        </is>
      </c>
      <c r="E7736" s="18" t="inlineStr">
        <is>
          <t>distance_to_river_km</t>
        </is>
      </c>
      <c r="F7736" s="18" t="inlineStr">
        <is>
          <t>spline value</t>
        </is>
      </c>
      <c r="G7736" s="18" t="n"/>
      <c r="H7736" s="33" t="n">
        <v>29.53</v>
      </c>
      <c r="I7736" s="33" t="n"/>
      <c r="J7736" s="33" t="n"/>
      <c r="K7736" s="34" t="n">
        <v>-0.5861797129012174</v>
      </c>
      <c r="L7736" s="35">
        <f>IF(ISNUMBER(K7736),EXP(K7736),"")</f>
        <v/>
      </c>
      <c r="M7736" s="18" t="inlineStr">
        <is>
          <t>every value from 0.01 to 30 in steps of 0.01</t>
        </is>
      </c>
      <c r="N7736" s="18" t="inlineStr">
        <is>
          <t>contents|small|distance_to_river_km</t>
        </is>
      </c>
    </row>
    <row r="7737">
      <c r="B7737" s="18" t="inlineStr">
        <is>
          <t>contents|small|distance_to_river_km|29.54</t>
        </is>
      </c>
      <c r="C7737" s="18" t="inlineStr">
        <is>
          <t>contents</t>
        </is>
      </c>
      <c r="D7737" s="18" t="inlineStr">
        <is>
          <t>small</t>
        </is>
      </c>
      <c r="E7737" s="18" t="inlineStr">
        <is>
          <t>distance_to_river_km</t>
        </is>
      </c>
      <c r="F7737" s="18" t="inlineStr">
        <is>
          <t>spline value</t>
        </is>
      </c>
      <c r="G7737" s="18" t="n"/>
      <c r="H7737" s="33" t="n">
        <v>29.54</v>
      </c>
      <c r="I7737" s="33" t="n"/>
      <c r="J7737" s="33" t="n"/>
      <c r="K7737" s="34" t="n">
        <v>-0.5862781212738061</v>
      </c>
      <c r="L7737" s="35">
        <f>IF(ISNUMBER(K7737),EXP(K7737),"")</f>
        <v/>
      </c>
      <c r="M7737" s="18" t="inlineStr">
        <is>
          <t>every value from 0.01 to 30 in steps of 0.01</t>
        </is>
      </c>
      <c r="N7737" s="18" t="inlineStr">
        <is>
          <t>contents|small|distance_to_river_km</t>
        </is>
      </c>
    </row>
    <row r="7738">
      <c r="B7738" s="18" t="inlineStr">
        <is>
          <t>contents|small|distance_to_river_km|29.55</t>
        </is>
      </c>
      <c r="C7738" s="18" t="inlineStr">
        <is>
          <t>contents</t>
        </is>
      </c>
      <c r="D7738" s="18" t="inlineStr">
        <is>
          <t>small</t>
        </is>
      </c>
      <c r="E7738" s="18" t="inlineStr">
        <is>
          <t>distance_to_river_km</t>
        </is>
      </c>
      <c r="F7738" s="18" t="inlineStr">
        <is>
          <t>spline value</t>
        </is>
      </c>
      <c r="G7738" s="18" t="n"/>
      <c r="H7738" s="33" t="n">
        <v>29.55</v>
      </c>
      <c r="I7738" s="33" t="n"/>
      <c r="J7738" s="33" t="n"/>
      <c r="K7738" s="34" t="n">
        <v>-0.5863761943570668</v>
      </c>
      <c r="L7738" s="35">
        <f>IF(ISNUMBER(K7738),EXP(K7738),"")</f>
        <v/>
      </c>
      <c r="M7738" s="18" t="inlineStr">
        <is>
          <t>every value from 0.01 to 30 in steps of 0.01</t>
        </is>
      </c>
      <c r="N7738" s="18" t="inlineStr">
        <is>
          <t>contents|small|distance_to_river_km</t>
        </is>
      </c>
    </row>
    <row r="7739">
      <c r="B7739" s="18" t="inlineStr">
        <is>
          <t>contents|small|distance_to_river_km|29.56</t>
        </is>
      </c>
      <c r="C7739" s="18" t="inlineStr">
        <is>
          <t>contents</t>
        </is>
      </c>
      <c r="D7739" s="18" t="inlineStr">
        <is>
          <t>small</t>
        </is>
      </c>
      <c r="E7739" s="18" t="inlineStr">
        <is>
          <t>distance_to_river_km</t>
        </is>
      </c>
      <c r="F7739" s="18" t="inlineStr">
        <is>
          <t>spline value</t>
        </is>
      </c>
      <c r="G7739" s="18" t="n"/>
      <c r="H7739" s="33" t="n">
        <v>29.56</v>
      </c>
      <c r="I7739" s="33" t="n"/>
      <c r="J7739" s="33" t="n"/>
      <c r="K7739" s="34" t="n">
        <v>-0.5864739318762249</v>
      </c>
      <c r="L7739" s="35">
        <f>IF(ISNUMBER(K7739),EXP(K7739),"")</f>
        <v/>
      </c>
      <c r="M7739" s="18" t="inlineStr">
        <is>
          <t>every value from 0.01 to 30 in steps of 0.01</t>
        </is>
      </c>
      <c r="N7739" s="18" t="inlineStr">
        <is>
          <t>contents|small|distance_to_river_km</t>
        </is>
      </c>
    </row>
    <row r="7740">
      <c r="B7740" s="18" t="inlineStr">
        <is>
          <t>contents|small|distance_to_river_km|29.57</t>
        </is>
      </c>
      <c r="C7740" s="18" t="inlineStr">
        <is>
          <t>contents</t>
        </is>
      </c>
      <c r="D7740" s="18" t="inlineStr">
        <is>
          <t>small</t>
        </is>
      </c>
      <c r="E7740" s="18" t="inlineStr">
        <is>
          <t>distance_to_river_km</t>
        </is>
      </c>
      <c r="F7740" s="18" t="inlineStr">
        <is>
          <t>spline value</t>
        </is>
      </c>
      <c r="G7740" s="18" t="n"/>
      <c r="H7740" s="33" t="n">
        <v>29.57</v>
      </c>
      <c r="I7740" s="33" t="n"/>
      <c r="J7740" s="33" t="n"/>
      <c r="K7740" s="34" t="n">
        <v>-0.5865713335565049</v>
      </c>
      <c r="L7740" s="35">
        <f>IF(ISNUMBER(K7740),EXP(K7740),"")</f>
        <v/>
      </c>
      <c r="M7740" s="18" t="inlineStr">
        <is>
          <t>every value from 0.01 to 30 in steps of 0.01</t>
        </is>
      </c>
      <c r="N7740" s="18" t="inlineStr">
        <is>
          <t>contents|small|distance_to_river_km</t>
        </is>
      </c>
    </row>
    <row r="7741">
      <c r="B7741" s="18" t="inlineStr">
        <is>
          <t>contents|small|distance_to_river_km|29.58</t>
        </is>
      </c>
      <c r="C7741" s="18" t="inlineStr">
        <is>
          <t>contents</t>
        </is>
      </c>
      <c r="D7741" s="18" t="inlineStr">
        <is>
          <t>small</t>
        </is>
      </c>
      <c r="E7741" s="18" t="inlineStr">
        <is>
          <t>distance_to_river_km</t>
        </is>
      </c>
      <c r="F7741" s="18" t="inlineStr">
        <is>
          <t>spline value</t>
        </is>
      </c>
      <c r="G7741" s="18" t="n"/>
      <c r="H7741" s="33" t="n">
        <v>29.58</v>
      </c>
      <c r="I7741" s="33" t="n"/>
      <c r="J7741" s="33" t="n"/>
      <c r="K7741" s="34" t="n">
        <v>-0.5866683991231312</v>
      </c>
      <c r="L7741" s="35">
        <f>IF(ISNUMBER(K7741),EXP(K7741),"")</f>
        <v/>
      </c>
      <c r="M7741" s="18" t="inlineStr">
        <is>
          <t>every value from 0.01 to 30 in steps of 0.01</t>
        </is>
      </c>
      <c r="N7741" s="18" t="inlineStr">
        <is>
          <t>contents|small|distance_to_river_km</t>
        </is>
      </c>
    </row>
    <row r="7742">
      <c r="B7742" s="18" t="inlineStr">
        <is>
          <t>contents|small|distance_to_river_km|29.59</t>
        </is>
      </c>
      <c r="C7742" s="18" t="inlineStr">
        <is>
          <t>contents</t>
        </is>
      </c>
      <c r="D7742" s="18" t="inlineStr">
        <is>
          <t>small</t>
        </is>
      </c>
      <c r="E7742" s="18" t="inlineStr">
        <is>
          <t>distance_to_river_km</t>
        </is>
      </c>
      <c r="F7742" s="18" t="inlineStr">
        <is>
          <t>spline value</t>
        </is>
      </c>
      <c r="G7742" s="18" t="n"/>
      <c r="H7742" s="33" t="n">
        <v>29.59</v>
      </c>
      <c r="I7742" s="33" t="n"/>
      <c r="J7742" s="33" t="n"/>
      <c r="K7742" s="34" t="n">
        <v>-0.5867651283013288</v>
      </c>
      <c r="L7742" s="35">
        <f>IF(ISNUMBER(K7742),EXP(K7742),"")</f>
        <v/>
      </c>
      <c r="M7742" s="18" t="inlineStr">
        <is>
          <t>every value from 0.01 to 30 in steps of 0.01</t>
        </is>
      </c>
      <c r="N7742" s="18" t="inlineStr">
        <is>
          <t>contents|small|distance_to_river_km</t>
        </is>
      </c>
    </row>
    <row r="7743">
      <c r="B7743" s="18" t="inlineStr">
        <is>
          <t>contents|small|distance_to_river_km|29.60</t>
        </is>
      </c>
      <c r="C7743" s="18" t="inlineStr">
        <is>
          <t>contents</t>
        </is>
      </c>
      <c r="D7743" s="18" t="inlineStr">
        <is>
          <t>small</t>
        </is>
      </c>
      <c r="E7743" s="18" t="inlineStr">
        <is>
          <t>distance_to_river_km</t>
        </is>
      </c>
      <c r="F7743" s="18" t="inlineStr">
        <is>
          <t>spline value</t>
        </is>
      </c>
      <c r="G7743" s="18" t="n"/>
      <c r="H7743" s="33" t="n">
        <v>29.6</v>
      </c>
      <c r="I7743" s="33" t="n"/>
      <c r="J7743" s="33" t="n"/>
      <c r="K7743" s="34" t="n">
        <v>-0.5868615208163225</v>
      </c>
      <c r="L7743" s="35">
        <f>IF(ISNUMBER(K7743),EXP(K7743),"")</f>
        <v/>
      </c>
      <c r="M7743" s="18" t="inlineStr">
        <is>
          <t>every value from 0.01 to 30 in steps of 0.01</t>
        </is>
      </c>
      <c r="N7743" s="18" t="inlineStr">
        <is>
          <t>contents|small|distance_to_river_km</t>
        </is>
      </c>
    </row>
    <row r="7744">
      <c r="B7744" s="18" t="inlineStr">
        <is>
          <t>contents|small|distance_to_river_km|29.61</t>
        </is>
      </c>
      <c r="C7744" s="18" t="inlineStr">
        <is>
          <t>contents</t>
        </is>
      </c>
      <c r="D7744" s="18" t="inlineStr">
        <is>
          <t>small</t>
        </is>
      </c>
      <c r="E7744" s="18" t="inlineStr">
        <is>
          <t>distance_to_river_km</t>
        </is>
      </c>
      <c r="F7744" s="18" t="inlineStr">
        <is>
          <t>spline value</t>
        </is>
      </c>
      <c r="G7744" s="18" t="n"/>
      <c r="H7744" s="33" t="n">
        <v>29.61</v>
      </c>
      <c r="I7744" s="33" t="n"/>
      <c r="J7744" s="33" t="n"/>
      <c r="K7744" s="34" t="n">
        <v>-0.586957576393337</v>
      </c>
      <c r="L7744" s="35">
        <f>IF(ISNUMBER(K7744),EXP(K7744),"")</f>
        <v/>
      </c>
      <c r="M7744" s="18" t="inlineStr">
        <is>
          <t>every value from 0.01 to 30 in steps of 0.01</t>
        </is>
      </c>
      <c r="N7744" s="18" t="inlineStr">
        <is>
          <t>contents|small|distance_to_river_km</t>
        </is>
      </c>
    </row>
    <row r="7745">
      <c r="B7745" s="18" t="inlineStr">
        <is>
          <t>contents|small|distance_to_river_km|29.62</t>
        </is>
      </c>
      <c r="C7745" s="18" t="inlineStr">
        <is>
          <t>contents</t>
        </is>
      </c>
      <c r="D7745" s="18" t="inlineStr">
        <is>
          <t>small</t>
        </is>
      </c>
      <c r="E7745" s="18" t="inlineStr">
        <is>
          <t>distance_to_river_km</t>
        </is>
      </c>
      <c r="F7745" s="18" t="inlineStr">
        <is>
          <t>spline value</t>
        </is>
      </c>
      <c r="G7745" s="18" t="n"/>
      <c r="H7745" s="33" t="n">
        <v>29.62</v>
      </c>
      <c r="I7745" s="33" t="n"/>
      <c r="J7745" s="33" t="n"/>
      <c r="K7745" s="34" t="n">
        <v>-0.5870532947575968</v>
      </c>
      <c r="L7745" s="35">
        <f>IF(ISNUMBER(K7745),EXP(K7745),"")</f>
        <v/>
      </c>
      <c r="M7745" s="18" t="inlineStr">
        <is>
          <t>every value from 0.01 to 30 in steps of 0.01</t>
        </is>
      </c>
      <c r="N7745" s="18" t="inlineStr">
        <is>
          <t>contents|small|distance_to_river_km</t>
        </is>
      </c>
    </row>
    <row r="7746">
      <c r="B7746" s="18" t="inlineStr">
        <is>
          <t>contents|small|distance_to_river_km|29.63</t>
        </is>
      </c>
      <c r="C7746" s="18" t="inlineStr">
        <is>
          <t>contents</t>
        </is>
      </c>
      <c r="D7746" s="18" t="inlineStr">
        <is>
          <t>small</t>
        </is>
      </c>
      <c r="E7746" s="18" t="inlineStr">
        <is>
          <t>distance_to_river_km</t>
        </is>
      </c>
      <c r="F7746" s="18" t="inlineStr">
        <is>
          <t>spline value</t>
        </is>
      </c>
      <c r="G7746" s="18" t="n"/>
      <c r="H7746" s="33" t="n">
        <v>29.63</v>
      </c>
      <c r="I7746" s="33" t="n"/>
      <c r="J7746" s="33" t="n"/>
      <c r="K7746" s="34" t="n">
        <v>-0.587148675634327</v>
      </c>
      <c r="L7746" s="35">
        <f>IF(ISNUMBER(K7746),EXP(K7746),"")</f>
        <v/>
      </c>
      <c r="M7746" s="18" t="inlineStr">
        <is>
          <t>every value from 0.01 to 30 in steps of 0.01</t>
        </is>
      </c>
      <c r="N7746" s="18" t="inlineStr">
        <is>
          <t>contents|small|distance_to_river_km</t>
        </is>
      </c>
    </row>
    <row r="7747">
      <c r="B7747" s="18" t="inlineStr">
        <is>
          <t>contents|small|distance_to_river_km|29.64</t>
        </is>
      </c>
      <c r="C7747" s="18" t="inlineStr">
        <is>
          <t>contents</t>
        </is>
      </c>
      <c r="D7747" s="18" t="inlineStr">
        <is>
          <t>small</t>
        </is>
      </c>
      <c r="E7747" s="18" t="inlineStr">
        <is>
          <t>distance_to_river_km</t>
        </is>
      </c>
      <c r="F7747" s="18" t="inlineStr">
        <is>
          <t>spline value</t>
        </is>
      </c>
      <c r="G7747" s="18" t="n"/>
      <c r="H7747" s="33" t="n">
        <v>29.64</v>
      </c>
      <c r="I7747" s="33" t="n"/>
      <c r="J7747" s="33" t="n"/>
      <c r="K7747" s="34" t="n">
        <v>-0.587243718748752</v>
      </c>
      <c r="L7747" s="35">
        <f>IF(ISNUMBER(K7747),EXP(K7747),"")</f>
        <v/>
      </c>
      <c r="M7747" s="18" t="inlineStr">
        <is>
          <t>every value from 0.01 to 30 in steps of 0.01</t>
        </is>
      </c>
      <c r="N7747" s="18" t="inlineStr">
        <is>
          <t>contents|small|distance_to_river_km</t>
        </is>
      </c>
    </row>
    <row r="7748">
      <c r="B7748" s="18" t="inlineStr">
        <is>
          <t>contents|small|distance_to_river_km|29.65</t>
        </is>
      </c>
      <c r="C7748" s="18" t="inlineStr">
        <is>
          <t>contents</t>
        </is>
      </c>
      <c r="D7748" s="18" t="inlineStr">
        <is>
          <t>small</t>
        </is>
      </c>
      <c r="E7748" s="18" t="inlineStr">
        <is>
          <t>distance_to_river_km</t>
        </is>
      </c>
      <c r="F7748" s="18" t="inlineStr">
        <is>
          <t>spline value</t>
        </is>
      </c>
      <c r="G7748" s="18" t="n"/>
      <c r="H7748" s="33" t="n">
        <v>29.65</v>
      </c>
      <c r="I7748" s="33" t="n"/>
      <c r="J7748" s="33" t="n"/>
      <c r="K7748" s="34" t="n">
        <v>-0.5873384238260967</v>
      </c>
      <c r="L7748" s="35">
        <f>IF(ISNUMBER(K7748),EXP(K7748),"")</f>
        <v/>
      </c>
      <c r="M7748" s="18" t="inlineStr">
        <is>
          <t>every value from 0.01 to 30 in steps of 0.01</t>
        </is>
      </c>
      <c r="N7748" s="18" t="inlineStr">
        <is>
          <t>contents|small|distance_to_river_km</t>
        </is>
      </c>
    </row>
    <row r="7749">
      <c r="B7749" s="18" t="inlineStr">
        <is>
          <t>contents|small|distance_to_river_km|29.66</t>
        </is>
      </c>
      <c r="C7749" s="18" t="inlineStr">
        <is>
          <t>contents</t>
        </is>
      </c>
      <c r="D7749" s="18" t="inlineStr">
        <is>
          <t>small</t>
        </is>
      </c>
      <c r="E7749" s="18" t="inlineStr">
        <is>
          <t>distance_to_river_km</t>
        </is>
      </c>
      <c r="F7749" s="18" t="inlineStr">
        <is>
          <t>spline value</t>
        </is>
      </c>
      <c r="G7749" s="18" t="n"/>
      <c r="H7749" s="33" t="n">
        <v>29.66</v>
      </c>
      <c r="I7749" s="33" t="n"/>
      <c r="J7749" s="33" t="n"/>
      <c r="K7749" s="34" t="n">
        <v>-0.5874327905915857</v>
      </c>
      <c r="L7749" s="35">
        <f>IF(ISNUMBER(K7749),EXP(K7749),"")</f>
        <v/>
      </c>
      <c r="M7749" s="18" t="inlineStr">
        <is>
          <t>every value from 0.01 to 30 in steps of 0.01</t>
        </is>
      </c>
      <c r="N7749" s="18" t="inlineStr">
        <is>
          <t>contents|small|distance_to_river_km</t>
        </is>
      </c>
    </row>
    <row r="7750">
      <c r="B7750" s="18" t="inlineStr">
        <is>
          <t>contents|small|distance_to_river_km|29.67</t>
        </is>
      </c>
      <c r="C7750" s="18" t="inlineStr">
        <is>
          <t>contents</t>
        </is>
      </c>
      <c r="D7750" s="18" t="inlineStr">
        <is>
          <t>small</t>
        </is>
      </c>
      <c r="E7750" s="18" t="inlineStr">
        <is>
          <t>distance_to_river_km</t>
        </is>
      </c>
      <c r="F7750" s="18" t="inlineStr">
        <is>
          <t>spline value</t>
        </is>
      </c>
      <c r="G7750" s="18" t="n"/>
      <c r="H7750" s="33" t="n">
        <v>29.67</v>
      </c>
      <c r="I7750" s="33" t="n"/>
      <c r="J7750" s="33" t="n"/>
      <c r="K7750" s="34" t="n">
        <v>-0.587526818770444</v>
      </c>
      <c r="L7750" s="35">
        <f>IF(ISNUMBER(K7750),EXP(K7750),"")</f>
        <v/>
      </c>
      <c r="M7750" s="18" t="inlineStr">
        <is>
          <t>every value from 0.01 to 30 in steps of 0.01</t>
        </is>
      </c>
      <c r="N7750" s="18" t="inlineStr">
        <is>
          <t>contents|small|distance_to_river_km</t>
        </is>
      </c>
    </row>
    <row r="7751">
      <c r="B7751" s="18" t="inlineStr">
        <is>
          <t>contents|small|distance_to_river_km|29.68</t>
        </is>
      </c>
      <c r="C7751" s="18" t="inlineStr">
        <is>
          <t>contents</t>
        </is>
      </c>
      <c r="D7751" s="18" t="inlineStr">
        <is>
          <t>small</t>
        </is>
      </c>
      <c r="E7751" s="18" t="inlineStr">
        <is>
          <t>distance_to_river_km</t>
        </is>
      </c>
      <c r="F7751" s="18" t="inlineStr">
        <is>
          <t>spline value</t>
        </is>
      </c>
      <c r="G7751" s="18" t="n"/>
      <c r="H7751" s="33" t="n">
        <v>29.68</v>
      </c>
      <c r="I7751" s="33" t="n"/>
      <c r="J7751" s="33" t="n"/>
      <c r="K7751" s="34" t="n">
        <v>-0.587620508087896</v>
      </c>
      <c r="L7751" s="35">
        <f>IF(ISNUMBER(K7751),EXP(K7751),"")</f>
        <v/>
      </c>
      <c r="M7751" s="18" t="inlineStr">
        <is>
          <t>every value from 0.01 to 30 in steps of 0.01</t>
        </is>
      </c>
      <c r="N7751" s="18" t="inlineStr">
        <is>
          <t>contents|small|distance_to_river_km</t>
        </is>
      </c>
    </row>
    <row r="7752">
      <c r="B7752" s="18" t="inlineStr">
        <is>
          <t>contents|small|distance_to_river_km|29.69</t>
        </is>
      </c>
      <c r="C7752" s="18" t="inlineStr">
        <is>
          <t>contents</t>
        </is>
      </c>
      <c r="D7752" s="18" t="inlineStr">
        <is>
          <t>small</t>
        </is>
      </c>
      <c r="E7752" s="18" t="inlineStr">
        <is>
          <t>distance_to_river_km</t>
        </is>
      </c>
      <c r="F7752" s="18" t="inlineStr">
        <is>
          <t>spline value</t>
        </is>
      </c>
      <c r="G7752" s="18" t="n"/>
      <c r="H7752" s="33" t="n">
        <v>29.69</v>
      </c>
      <c r="I7752" s="33" t="n"/>
      <c r="J7752" s="33" t="n"/>
      <c r="K7752" s="34" t="n">
        <v>-0.5877138582691668</v>
      </c>
      <c r="L7752" s="35">
        <f>IF(ISNUMBER(K7752),EXP(K7752),"")</f>
        <v/>
      </c>
      <c r="M7752" s="18" t="inlineStr">
        <is>
          <t>every value from 0.01 to 30 in steps of 0.01</t>
        </is>
      </c>
      <c r="N7752" s="18" t="inlineStr">
        <is>
          <t>contents|small|distance_to_river_km</t>
        </is>
      </c>
    </row>
    <row r="7753">
      <c r="B7753" s="18" t="inlineStr">
        <is>
          <t>contents|small|distance_to_river_km|29.70</t>
        </is>
      </c>
      <c r="C7753" s="18" t="inlineStr">
        <is>
          <t>contents</t>
        </is>
      </c>
      <c r="D7753" s="18" t="inlineStr">
        <is>
          <t>small</t>
        </is>
      </c>
      <c r="E7753" s="18" t="inlineStr">
        <is>
          <t>distance_to_river_km</t>
        </is>
      </c>
      <c r="F7753" s="18" t="inlineStr">
        <is>
          <t>spline value</t>
        </is>
      </c>
      <c r="G7753" s="18" t="n"/>
      <c r="H7753" s="33" t="n">
        <v>29.7</v>
      </c>
      <c r="I7753" s="33" t="n"/>
      <c r="J7753" s="33" t="n"/>
      <c r="K7753" s="34" t="n">
        <v>-0.5878068690394808</v>
      </c>
      <c r="L7753" s="35">
        <f>IF(ISNUMBER(K7753),EXP(K7753),"")</f>
        <v/>
      </c>
      <c r="M7753" s="18" t="inlineStr">
        <is>
          <t>every value from 0.01 to 30 in steps of 0.01</t>
        </is>
      </c>
      <c r="N7753" s="18" t="inlineStr">
        <is>
          <t>contents|small|distance_to_river_km</t>
        </is>
      </c>
    </row>
    <row r="7754">
      <c r="B7754" s="18" t="inlineStr">
        <is>
          <t>contents|small|distance_to_river_km|29.71</t>
        </is>
      </c>
      <c r="C7754" s="18" t="inlineStr">
        <is>
          <t>contents</t>
        </is>
      </c>
      <c r="D7754" s="18" t="inlineStr">
        <is>
          <t>small</t>
        </is>
      </c>
      <c r="E7754" s="18" t="inlineStr">
        <is>
          <t>distance_to_river_km</t>
        </is>
      </c>
      <c r="F7754" s="18" t="inlineStr">
        <is>
          <t>spline value</t>
        </is>
      </c>
      <c r="G7754" s="18" t="n"/>
      <c r="H7754" s="33" t="n">
        <v>29.71</v>
      </c>
      <c r="I7754" s="33" t="n"/>
      <c r="J7754" s="33" t="n"/>
      <c r="K7754" s="34" t="n">
        <v>-0.5878995401240629</v>
      </c>
      <c r="L7754" s="35">
        <f>IF(ISNUMBER(K7754),EXP(K7754),"")</f>
        <v/>
      </c>
      <c r="M7754" s="18" t="inlineStr">
        <is>
          <t>every value from 0.01 to 30 in steps of 0.01</t>
        </is>
      </c>
      <c r="N7754" s="18" t="inlineStr">
        <is>
          <t>contents|small|distance_to_river_km</t>
        </is>
      </c>
    </row>
    <row r="7755">
      <c r="B7755" s="18" t="inlineStr">
        <is>
          <t>contents|small|distance_to_river_km|29.72</t>
        </is>
      </c>
      <c r="C7755" s="18" t="inlineStr">
        <is>
          <t>contents</t>
        </is>
      </c>
      <c r="D7755" s="18" t="inlineStr">
        <is>
          <t>small</t>
        </is>
      </c>
      <c r="E7755" s="18" t="inlineStr">
        <is>
          <t>distance_to_river_km</t>
        </is>
      </c>
      <c r="F7755" s="18" t="inlineStr">
        <is>
          <t>spline value</t>
        </is>
      </c>
      <c r="G7755" s="18" t="n"/>
      <c r="H7755" s="33" t="n">
        <v>29.72</v>
      </c>
      <c r="I7755" s="33" t="n"/>
      <c r="J7755" s="33" t="n"/>
      <c r="K7755" s="34" t="n">
        <v>-0.5879918712481377</v>
      </c>
      <c r="L7755" s="35">
        <f>IF(ISNUMBER(K7755),EXP(K7755),"")</f>
        <v/>
      </c>
      <c r="M7755" s="18" t="inlineStr">
        <is>
          <t>every value from 0.01 to 30 in steps of 0.01</t>
        </is>
      </c>
      <c r="N7755" s="18" t="inlineStr">
        <is>
          <t>contents|small|distance_to_river_km</t>
        </is>
      </c>
    </row>
    <row r="7756">
      <c r="B7756" s="18" t="inlineStr">
        <is>
          <t>contents|small|distance_to_river_km|29.73</t>
        </is>
      </c>
      <c r="C7756" s="18" t="inlineStr">
        <is>
          <t>contents</t>
        </is>
      </c>
      <c r="D7756" s="18" t="inlineStr">
        <is>
          <t>small</t>
        </is>
      </c>
      <c r="E7756" s="18" t="inlineStr">
        <is>
          <t>distance_to_river_km</t>
        </is>
      </c>
      <c r="F7756" s="18" t="inlineStr">
        <is>
          <t>spline value</t>
        </is>
      </c>
      <c r="G7756" s="18" t="n"/>
      <c r="H7756" s="33" t="n">
        <v>29.73</v>
      </c>
      <c r="I7756" s="33" t="n"/>
      <c r="J7756" s="33" t="n"/>
      <c r="K7756" s="34" t="n">
        <v>-0.58808386213693</v>
      </c>
      <c r="L7756" s="35">
        <f>IF(ISNUMBER(K7756),EXP(K7756),"")</f>
        <v/>
      </c>
      <c r="M7756" s="18" t="inlineStr">
        <is>
          <t>every value from 0.01 to 30 in steps of 0.01</t>
        </is>
      </c>
      <c r="N7756" s="18" t="inlineStr">
        <is>
          <t>contents|small|distance_to_river_km</t>
        </is>
      </c>
    </row>
    <row r="7757">
      <c r="B7757" s="18" t="inlineStr">
        <is>
          <t>contents|small|distance_to_river_km|29.74</t>
        </is>
      </c>
      <c r="C7757" s="18" t="inlineStr">
        <is>
          <t>contents</t>
        </is>
      </c>
      <c r="D7757" s="18" t="inlineStr">
        <is>
          <t>small</t>
        </is>
      </c>
      <c r="E7757" s="18" t="inlineStr">
        <is>
          <t>distance_to_river_km</t>
        </is>
      </c>
      <c r="F7757" s="18" t="inlineStr">
        <is>
          <t>spline value</t>
        </is>
      </c>
      <c r="G7757" s="18" t="n"/>
      <c r="H7757" s="33" t="n">
        <v>29.74</v>
      </c>
      <c r="I7757" s="33" t="n"/>
      <c r="J7757" s="33" t="n"/>
      <c r="K7757" s="34" t="n">
        <v>-0.5881755125156648</v>
      </c>
      <c r="L7757" s="35">
        <f>IF(ISNUMBER(K7757),EXP(K7757),"")</f>
        <v/>
      </c>
      <c r="M7757" s="18" t="inlineStr">
        <is>
          <t>every value from 0.01 to 30 in steps of 0.01</t>
        </is>
      </c>
      <c r="N7757" s="18" t="inlineStr">
        <is>
          <t>contents|small|distance_to_river_km</t>
        </is>
      </c>
    </row>
    <row r="7758">
      <c r="B7758" s="18" t="inlineStr">
        <is>
          <t>contents|small|distance_to_river_km|29.75</t>
        </is>
      </c>
      <c r="C7758" s="18" t="inlineStr">
        <is>
          <t>contents</t>
        </is>
      </c>
      <c r="D7758" s="18" t="inlineStr">
        <is>
          <t>small</t>
        </is>
      </c>
      <c r="E7758" s="18" t="inlineStr">
        <is>
          <t>distance_to_river_km</t>
        </is>
      </c>
      <c r="F7758" s="18" t="inlineStr">
        <is>
          <t>spline value</t>
        </is>
      </c>
      <c r="G7758" s="18" t="n"/>
      <c r="H7758" s="33" t="n">
        <v>29.75</v>
      </c>
      <c r="I7758" s="33" t="n"/>
      <c r="J7758" s="33" t="n"/>
      <c r="K7758" s="34" t="n">
        <v>-0.5882668221095664</v>
      </c>
      <c r="L7758" s="35">
        <f>IF(ISNUMBER(K7758),EXP(K7758),"")</f>
        <v/>
      </c>
      <c r="M7758" s="18" t="inlineStr">
        <is>
          <t>every value from 0.01 to 30 in steps of 0.01</t>
        </is>
      </c>
      <c r="N7758" s="18" t="inlineStr">
        <is>
          <t>contents|small|distance_to_river_km</t>
        </is>
      </c>
    </row>
    <row r="7759">
      <c r="B7759" s="18" t="inlineStr">
        <is>
          <t>contents|small|distance_to_river_km|29.76</t>
        </is>
      </c>
      <c r="C7759" s="18" t="inlineStr">
        <is>
          <t>contents</t>
        </is>
      </c>
      <c r="D7759" s="18" t="inlineStr">
        <is>
          <t>small</t>
        </is>
      </c>
      <c r="E7759" s="18" t="inlineStr">
        <is>
          <t>distance_to_river_km</t>
        </is>
      </c>
      <c r="F7759" s="18" t="inlineStr">
        <is>
          <t>spline value</t>
        </is>
      </c>
      <c r="G7759" s="18" t="n"/>
      <c r="H7759" s="33" t="n">
        <v>29.76</v>
      </c>
      <c r="I7759" s="33" t="n"/>
      <c r="J7759" s="33" t="n"/>
      <c r="K7759" s="34" t="n">
        <v>-0.5883577906438596</v>
      </c>
      <c r="L7759" s="35">
        <f>IF(ISNUMBER(K7759),EXP(K7759),"")</f>
        <v/>
      </c>
      <c r="M7759" s="18" t="inlineStr">
        <is>
          <t>every value from 0.01 to 30 in steps of 0.01</t>
        </is>
      </c>
      <c r="N7759" s="18" t="inlineStr">
        <is>
          <t>contents|small|distance_to_river_km</t>
        </is>
      </c>
    </row>
    <row r="7760">
      <c r="B7760" s="18" t="inlineStr">
        <is>
          <t>contents|small|distance_to_river_km|29.77</t>
        </is>
      </c>
      <c r="C7760" s="18" t="inlineStr">
        <is>
          <t>contents</t>
        </is>
      </c>
      <c r="D7760" s="18" t="inlineStr">
        <is>
          <t>small</t>
        </is>
      </c>
      <c r="E7760" s="18" t="inlineStr">
        <is>
          <t>distance_to_river_km</t>
        </is>
      </c>
      <c r="F7760" s="18" t="inlineStr">
        <is>
          <t>spline value</t>
        </is>
      </c>
      <c r="G7760" s="18" t="n"/>
      <c r="H7760" s="33" t="n">
        <v>29.77</v>
      </c>
      <c r="I7760" s="33" t="n"/>
      <c r="J7760" s="33" t="n"/>
      <c r="K7760" s="34" t="n">
        <v>-0.5884484178437696</v>
      </c>
      <c r="L7760" s="35">
        <f>IF(ISNUMBER(K7760),EXP(K7760),"")</f>
        <v/>
      </c>
      <c r="M7760" s="18" t="inlineStr">
        <is>
          <t>every value from 0.01 to 30 in steps of 0.01</t>
        </is>
      </c>
      <c r="N7760" s="18" t="inlineStr">
        <is>
          <t>contents|small|distance_to_river_km</t>
        </is>
      </c>
    </row>
    <row r="7761">
      <c r="B7761" s="18" t="inlineStr">
        <is>
          <t>contents|small|distance_to_river_km|29.78</t>
        </is>
      </c>
      <c r="C7761" s="18" t="inlineStr">
        <is>
          <t>contents</t>
        </is>
      </c>
      <c r="D7761" s="18" t="inlineStr">
        <is>
          <t>small</t>
        </is>
      </c>
      <c r="E7761" s="18" t="inlineStr">
        <is>
          <t>distance_to_river_km</t>
        </is>
      </c>
      <c r="F7761" s="18" t="inlineStr">
        <is>
          <t>spline value</t>
        </is>
      </c>
      <c r="G7761" s="18" t="n"/>
      <c r="H7761" s="33" t="n">
        <v>29.78</v>
      </c>
      <c r="I7761" s="33" t="n"/>
      <c r="J7761" s="33" t="n"/>
      <c r="K7761" s="34" t="n">
        <v>-0.5885387034345204</v>
      </c>
      <c r="L7761" s="35">
        <f>IF(ISNUMBER(K7761),EXP(K7761),"")</f>
        <v/>
      </c>
      <c r="M7761" s="18" t="inlineStr">
        <is>
          <t>every value from 0.01 to 30 in steps of 0.01</t>
        </is>
      </c>
      <c r="N7761" s="18" t="inlineStr">
        <is>
          <t>contents|small|distance_to_river_km</t>
        </is>
      </c>
    </row>
    <row r="7762">
      <c r="B7762" s="18" t="inlineStr">
        <is>
          <t>contents|small|distance_to_river_km|29.79</t>
        </is>
      </c>
      <c r="C7762" s="18" t="inlineStr">
        <is>
          <t>contents</t>
        </is>
      </c>
      <c r="D7762" s="18" t="inlineStr">
        <is>
          <t>small</t>
        </is>
      </c>
      <c r="E7762" s="18" t="inlineStr">
        <is>
          <t>distance_to_river_km</t>
        </is>
      </c>
      <c r="F7762" s="18" t="inlineStr">
        <is>
          <t>spline value</t>
        </is>
      </c>
      <c r="G7762" s="18" t="n"/>
      <c r="H7762" s="33" t="n">
        <v>29.79</v>
      </c>
      <c r="I7762" s="33" t="n"/>
      <c r="J7762" s="33" t="n"/>
      <c r="K7762" s="34" t="n">
        <v>-0.5886286471413372</v>
      </c>
      <c r="L7762" s="35">
        <f>IF(ISNUMBER(K7762),EXP(K7762),"")</f>
        <v/>
      </c>
      <c r="M7762" s="18" t="inlineStr">
        <is>
          <t>every value from 0.01 to 30 in steps of 0.01</t>
        </is>
      </c>
      <c r="N7762" s="18" t="inlineStr">
        <is>
          <t>contents|small|distance_to_river_km</t>
        </is>
      </c>
    </row>
    <row r="7763">
      <c r="B7763" s="18" t="inlineStr">
        <is>
          <t>contents|small|distance_to_river_km|29.80</t>
        </is>
      </c>
      <c r="C7763" s="18" t="inlineStr">
        <is>
          <t>contents</t>
        </is>
      </c>
      <c r="D7763" s="18" t="inlineStr">
        <is>
          <t>small</t>
        </is>
      </c>
      <c r="E7763" s="18" t="inlineStr">
        <is>
          <t>distance_to_river_km</t>
        </is>
      </c>
      <c r="F7763" s="18" t="inlineStr">
        <is>
          <t>spline value</t>
        </is>
      </c>
      <c r="G7763" s="18" t="n"/>
      <c r="H7763" s="33" t="n">
        <v>29.8</v>
      </c>
      <c r="I7763" s="33" t="n"/>
      <c r="J7763" s="33" t="n"/>
      <c r="K7763" s="34" t="n">
        <v>-0.5887182486894449</v>
      </c>
      <c r="L7763" s="35">
        <f>IF(ISNUMBER(K7763),EXP(K7763),"")</f>
        <v/>
      </c>
      <c r="M7763" s="18" t="inlineStr">
        <is>
          <t>every value from 0.01 to 30 in steps of 0.01</t>
        </is>
      </c>
      <c r="N7763" s="18" t="inlineStr">
        <is>
          <t>contents|small|distance_to_river_km</t>
        </is>
      </c>
    </row>
    <row r="7764">
      <c r="B7764" s="18" t="inlineStr">
        <is>
          <t>contents|small|distance_to_river_km|29.81</t>
        </is>
      </c>
      <c r="C7764" s="18" t="inlineStr">
        <is>
          <t>contents</t>
        </is>
      </c>
      <c r="D7764" s="18" t="inlineStr">
        <is>
          <t>small</t>
        </is>
      </c>
      <c r="E7764" s="18" t="inlineStr">
        <is>
          <t>distance_to_river_km</t>
        </is>
      </c>
      <c r="F7764" s="18" t="inlineStr">
        <is>
          <t>spline value</t>
        </is>
      </c>
      <c r="G7764" s="18" t="n"/>
      <c r="H7764" s="33" t="n">
        <v>29.81</v>
      </c>
      <c r="I7764" s="33" t="n"/>
      <c r="J7764" s="33" t="n"/>
      <c r="K7764" s="34" t="n">
        <v>-0.5888075078040678</v>
      </c>
      <c r="L7764" s="35">
        <f>IF(ISNUMBER(K7764),EXP(K7764),"")</f>
        <v/>
      </c>
      <c r="M7764" s="18" t="inlineStr">
        <is>
          <t>every value from 0.01 to 30 in steps of 0.01</t>
        </is>
      </c>
      <c r="N7764" s="18" t="inlineStr">
        <is>
          <t>contents|small|distance_to_river_km</t>
        </is>
      </c>
    </row>
    <row r="7765">
      <c r="B7765" s="18" t="inlineStr">
        <is>
          <t>contents|small|distance_to_river_km|29.82</t>
        </is>
      </c>
      <c r="C7765" s="18" t="inlineStr">
        <is>
          <t>contents</t>
        </is>
      </c>
      <c r="D7765" s="18" t="inlineStr">
        <is>
          <t>small</t>
        </is>
      </c>
      <c r="E7765" s="18" t="inlineStr">
        <is>
          <t>distance_to_river_km</t>
        </is>
      </c>
      <c r="F7765" s="18" t="inlineStr">
        <is>
          <t>spline value</t>
        </is>
      </c>
      <c r="G7765" s="18" t="n"/>
      <c r="H7765" s="33" t="n">
        <v>29.82</v>
      </c>
      <c r="I7765" s="33" t="n"/>
      <c r="J7765" s="33" t="n"/>
      <c r="K7765" s="34" t="n">
        <v>-0.5888964242104309</v>
      </c>
      <c r="L7765" s="35">
        <f>IF(ISNUMBER(K7765),EXP(K7765),"")</f>
        <v/>
      </c>
      <c r="M7765" s="18" t="inlineStr">
        <is>
          <t>every value from 0.01 to 30 in steps of 0.01</t>
        </is>
      </c>
      <c r="N7765" s="18" t="inlineStr">
        <is>
          <t>contents|small|distance_to_river_km</t>
        </is>
      </c>
    </row>
    <row r="7766">
      <c r="B7766" s="18" t="inlineStr">
        <is>
          <t>contents|small|distance_to_river_km|29.83</t>
        </is>
      </c>
      <c r="C7766" s="18" t="inlineStr">
        <is>
          <t>contents</t>
        </is>
      </c>
      <c r="D7766" s="18" t="inlineStr">
        <is>
          <t>small</t>
        </is>
      </c>
      <c r="E7766" s="18" t="inlineStr">
        <is>
          <t>distance_to_river_km</t>
        </is>
      </c>
      <c r="F7766" s="18" t="inlineStr">
        <is>
          <t>spline value</t>
        </is>
      </c>
      <c r="G7766" s="18" t="n"/>
      <c r="H7766" s="33" t="n">
        <v>29.83</v>
      </c>
      <c r="I7766" s="33" t="n"/>
      <c r="J7766" s="33" t="n"/>
      <c r="K7766" s="34" t="n">
        <v>-0.5889849976337587</v>
      </c>
      <c r="L7766" s="35">
        <f>IF(ISNUMBER(K7766),EXP(K7766),"")</f>
        <v/>
      </c>
      <c r="M7766" s="18" t="inlineStr">
        <is>
          <t>every value from 0.01 to 30 in steps of 0.01</t>
        </is>
      </c>
      <c r="N7766" s="18" t="inlineStr">
        <is>
          <t>contents|small|distance_to_river_km</t>
        </is>
      </c>
    </row>
    <row r="7767">
      <c r="B7767" s="18" t="inlineStr">
        <is>
          <t>contents|small|distance_to_river_km|29.84</t>
        </is>
      </c>
      <c r="C7767" s="18" t="inlineStr">
        <is>
          <t>contents</t>
        </is>
      </c>
      <c r="D7767" s="18" t="inlineStr">
        <is>
          <t>small</t>
        </is>
      </c>
      <c r="E7767" s="18" t="inlineStr">
        <is>
          <t>distance_to_river_km</t>
        </is>
      </c>
      <c r="F7767" s="18" t="inlineStr">
        <is>
          <t>spline value</t>
        </is>
      </c>
      <c r="G7767" s="18" t="n"/>
      <c r="H7767" s="33" t="n">
        <v>29.84</v>
      </c>
      <c r="I7767" s="33" t="n"/>
      <c r="J7767" s="33" t="n"/>
      <c r="K7767" s="34" t="n">
        <v>-0.5890732277992761</v>
      </c>
      <c r="L7767" s="35">
        <f>IF(ISNUMBER(K7767),EXP(K7767),"")</f>
        <v/>
      </c>
      <c r="M7767" s="18" t="inlineStr">
        <is>
          <t>every value from 0.01 to 30 in steps of 0.01</t>
        </is>
      </c>
      <c r="N7767" s="18" t="inlineStr">
        <is>
          <t>contents|small|distance_to_river_km</t>
        </is>
      </c>
    </row>
    <row r="7768">
      <c r="B7768" s="18" t="inlineStr">
        <is>
          <t>contents|small|distance_to_river_km|29.85</t>
        </is>
      </c>
      <c r="C7768" s="18" t="inlineStr">
        <is>
          <t>contents</t>
        </is>
      </c>
      <c r="D7768" s="18" t="inlineStr">
        <is>
          <t>small</t>
        </is>
      </c>
      <c r="E7768" s="18" t="inlineStr">
        <is>
          <t>distance_to_river_km</t>
        </is>
      </c>
      <c r="F7768" s="18" t="inlineStr">
        <is>
          <t>spline value</t>
        </is>
      </c>
      <c r="G7768" s="18" t="n"/>
      <c r="H7768" s="33" t="n">
        <v>29.85</v>
      </c>
      <c r="I7768" s="33" t="n"/>
      <c r="J7768" s="33" t="n"/>
      <c r="K7768" s="34" t="n">
        <v>-0.5891611144322079</v>
      </c>
      <c r="L7768" s="35">
        <f>IF(ISNUMBER(K7768),EXP(K7768),"")</f>
        <v/>
      </c>
      <c r="M7768" s="18" t="inlineStr">
        <is>
          <t>every value from 0.01 to 30 in steps of 0.01</t>
        </is>
      </c>
      <c r="N7768" s="18" t="inlineStr">
        <is>
          <t>contents|small|distance_to_river_km</t>
        </is>
      </c>
    </row>
    <row r="7769">
      <c r="B7769" s="18" t="inlineStr">
        <is>
          <t>contents|small|distance_to_river_km|29.86</t>
        </is>
      </c>
      <c r="C7769" s="18" t="inlineStr">
        <is>
          <t>contents</t>
        </is>
      </c>
      <c r="D7769" s="18" t="inlineStr">
        <is>
          <t>small</t>
        </is>
      </c>
      <c r="E7769" s="18" t="inlineStr">
        <is>
          <t>distance_to_river_km</t>
        </is>
      </c>
      <c r="F7769" s="18" t="inlineStr">
        <is>
          <t>spline value</t>
        </is>
      </c>
      <c r="G7769" s="18" t="n"/>
      <c r="H7769" s="33" t="n">
        <v>29.86</v>
      </c>
      <c r="I7769" s="33" t="n"/>
      <c r="J7769" s="33" t="n"/>
      <c r="K7769" s="34" t="n">
        <v>-0.5892486572577785</v>
      </c>
      <c r="L7769" s="35">
        <f>IF(ISNUMBER(K7769),EXP(K7769),"")</f>
        <v/>
      </c>
      <c r="M7769" s="18" t="inlineStr">
        <is>
          <t>every value from 0.01 to 30 in steps of 0.01</t>
        </is>
      </c>
      <c r="N7769" s="18" t="inlineStr">
        <is>
          <t>contents|small|distance_to_river_km</t>
        </is>
      </c>
    </row>
    <row r="7770">
      <c r="B7770" s="18" t="inlineStr">
        <is>
          <t>contents|small|distance_to_river_km|29.87</t>
        </is>
      </c>
      <c r="C7770" s="18" t="inlineStr">
        <is>
          <t>contents</t>
        </is>
      </c>
      <c r="D7770" s="18" t="inlineStr">
        <is>
          <t>small</t>
        </is>
      </c>
      <c r="E7770" s="18" t="inlineStr">
        <is>
          <t>distance_to_river_km</t>
        </is>
      </c>
      <c r="F7770" s="18" t="inlineStr">
        <is>
          <t>spline value</t>
        </is>
      </c>
      <c r="G7770" s="18" t="n"/>
      <c r="H7770" s="33" t="n">
        <v>29.87</v>
      </c>
      <c r="I7770" s="33" t="n"/>
      <c r="J7770" s="33" t="n"/>
      <c r="K7770" s="34" t="n">
        <v>-0.589335856001213</v>
      </c>
      <c r="L7770" s="35">
        <f>IF(ISNUMBER(K7770),EXP(K7770),"")</f>
        <v/>
      </c>
      <c r="M7770" s="18" t="inlineStr">
        <is>
          <t>every value from 0.01 to 30 in steps of 0.01</t>
        </is>
      </c>
      <c r="N7770" s="18" t="inlineStr">
        <is>
          <t>contents|small|distance_to_river_km</t>
        </is>
      </c>
    </row>
    <row r="7771">
      <c r="B7771" s="18" t="inlineStr">
        <is>
          <t>contents|small|distance_to_river_km|29.88</t>
        </is>
      </c>
      <c r="C7771" s="18" t="inlineStr">
        <is>
          <t>contents</t>
        </is>
      </c>
      <c r="D7771" s="18" t="inlineStr">
        <is>
          <t>small</t>
        </is>
      </c>
      <c r="E7771" s="18" t="inlineStr">
        <is>
          <t>distance_to_river_km</t>
        </is>
      </c>
      <c r="F7771" s="18" t="inlineStr">
        <is>
          <t>spline value</t>
        </is>
      </c>
      <c r="G7771" s="18" t="n"/>
      <c r="H7771" s="33" t="n">
        <v>29.88</v>
      </c>
      <c r="I7771" s="33" t="n"/>
      <c r="J7771" s="33" t="n"/>
      <c r="K7771" s="34" t="n">
        <v>-0.5894227103877362</v>
      </c>
      <c r="L7771" s="35">
        <f>IF(ISNUMBER(K7771),EXP(K7771),"")</f>
        <v/>
      </c>
      <c r="M7771" s="18" t="inlineStr">
        <is>
          <t>every value from 0.01 to 30 in steps of 0.01</t>
        </is>
      </c>
      <c r="N7771" s="18" t="inlineStr">
        <is>
          <t>contents|small|distance_to_river_km</t>
        </is>
      </c>
    </row>
    <row r="7772">
      <c r="B7772" s="18" t="inlineStr">
        <is>
          <t>contents|small|distance_to_river_km|29.89</t>
        </is>
      </c>
      <c r="C7772" s="18" t="inlineStr">
        <is>
          <t>contents</t>
        </is>
      </c>
      <c r="D7772" s="18" t="inlineStr">
        <is>
          <t>small</t>
        </is>
      </c>
      <c r="E7772" s="18" t="inlineStr">
        <is>
          <t>distance_to_river_km</t>
        </is>
      </c>
      <c r="F7772" s="18" t="inlineStr">
        <is>
          <t>spline value</t>
        </is>
      </c>
      <c r="G7772" s="18" t="n"/>
      <c r="H7772" s="33" t="n">
        <v>29.89</v>
      </c>
      <c r="I7772" s="33" t="n"/>
      <c r="J7772" s="33" t="n"/>
      <c r="K7772" s="34" t="n">
        <v>-0.5895092201425723</v>
      </c>
      <c r="L7772" s="35">
        <f>IF(ISNUMBER(K7772),EXP(K7772),"")</f>
        <v/>
      </c>
      <c r="M7772" s="18" t="inlineStr">
        <is>
          <t>every value from 0.01 to 30 in steps of 0.01</t>
        </is>
      </c>
      <c r="N7772" s="18" t="inlineStr">
        <is>
          <t>contents|small|distance_to_river_km</t>
        </is>
      </c>
    </row>
    <row r="7773">
      <c r="B7773" s="18" t="inlineStr">
        <is>
          <t>contents|small|distance_to_river_km|29.90</t>
        </is>
      </c>
      <c r="C7773" s="18" t="inlineStr">
        <is>
          <t>contents</t>
        </is>
      </c>
      <c r="D7773" s="18" t="inlineStr">
        <is>
          <t>small</t>
        </is>
      </c>
      <c r="E7773" s="18" t="inlineStr">
        <is>
          <t>distance_to_river_km</t>
        </is>
      </c>
      <c r="F7773" s="18" t="inlineStr">
        <is>
          <t>spline value</t>
        </is>
      </c>
      <c r="G7773" s="18" t="n"/>
      <c r="H7773" s="33" t="n">
        <v>29.9</v>
      </c>
      <c r="I7773" s="33" t="n"/>
      <c r="J7773" s="33" t="n"/>
      <c r="K7773" s="34" t="n">
        <v>-0.5895953849909465</v>
      </c>
      <c r="L7773" s="35">
        <f>IF(ISNUMBER(K7773),EXP(K7773),"")</f>
        <v/>
      </c>
      <c r="M7773" s="18" t="inlineStr">
        <is>
          <t>every value from 0.01 to 30 in steps of 0.01</t>
        </is>
      </c>
      <c r="N7773" s="18" t="inlineStr">
        <is>
          <t>contents|small|distance_to_river_km</t>
        </is>
      </c>
    </row>
    <row r="7774">
      <c r="B7774" s="18" t="inlineStr">
        <is>
          <t>contents|small|distance_to_river_km|29.91</t>
        </is>
      </c>
      <c r="C7774" s="18" t="inlineStr">
        <is>
          <t>contents</t>
        </is>
      </c>
      <c r="D7774" s="18" t="inlineStr">
        <is>
          <t>small</t>
        </is>
      </c>
      <c r="E7774" s="18" t="inlineStr">
        <is>
          <t>distance_to_river_km</t>
        </is>
      </c>
      <c r="F7774" s="18" t="inlineStr">
        <is>
          <t>spline value</t>
        </is>
      </c>
      <c r="G7774" s="18" t="n"/>
      <c r="H7774" s="33" t="n">
        <v>29.91</v>
      </c>
      <c r="I7774" s="33" t="n"/>
      <c r="J7774" s="33" t="n"/>
      <c r="K7774" s="34" t="n">
        <v>-0.5896812046580836</v>
      </c>
      <c r="L7774" s="35">
        <f>IF(ISNUMBER(K7774),EXP(K7774),"")</f>
        <v/>
      </c>
      <c r="M7774" s="18" t="inlineStr">
        <is>
          <t>every value from 0.01 to 30 in steps of 0.01</t>
        </is>
      </c>
      <c r="N7774" s="18" t="inlineStr">
        <is>
          <t>contents|small|distance_to_river_km</t>
        </is>
      </c>
    </row>
    <row r="7775">
      <c r="B7775" s="18" t="inlineStr">
        <is>
          <t>contents|small|distance_to_river_km|29.92</t>
        </is>
      </c>
      <c r="C7775" s="18" t="inlineStr">
        <is>
          <t>contents</t>
        </is>
      </c>
      <c r="D7775" s="18" t="inlineStr">
        <is>
          <t>small</t>
        </is>
      </c>
      <c r="E7775" s="18" t="inlineStr">
        <is>
          <t>distance_to_river_km</t>
        </is>
      </c>
      <c r="F7775" s="18" t="inlineStr">
        <is>
          <t>spline value</t>
        </is>
      </c>
      <c r="G7775" s="18" t="n"/>
      <c r="H7775" s="33" t="n">
        <v>29.92</v>
      </c>
      <c r="I7775" s="33" t="n"/>
      <c r="J7775" s="33" t="n"/>
      <c r="K7775" s="34" t="n">
        <v>-0.5897666788692076</v>
      </c>
      <c r="L7775" s="35">
        <f>IF(ISNUMBER(K7775),EXP(K7775),"")</f>
        <v/>
      </c>
      <c r="M7775" s="18" t="inlineStr">
        <is>
          <t>every value from 0.01 to 30 in steps of 0.01</t>
        </is>
      </c>
      <c r="N7775" s="18" t="inlineStr">
        <is>
          <t>contents|small|distance_to_river_km</t>
        </is>
      </c>
    </row>
    <row r="7776">
      <c r="B7776" s="18" t="inlineStr">
        <is>
          <t>contents|small|distance_to_river_km|29.93</t>
        </is>
      </c>
      <c r="C7776" s="18" t="inlineStr">
        <is>
          <t>contents</t>
        </is>
      </c>
      <c r="D7776" s="18" t="inlineStr">
        <is>
          <t>small</t>
        </is>
      </c>
      <c r="E7776" s="18" t="inlineStr">
        <is>
          <t>distance_to_river_km</t>
        </is>
      </c>
      <c r="F7776" s="18" t="inlineStr">
        <is>
          <t>spline value</t>
        </is>
      </c>
      <c r="G7776" s="18" t="n"/>
      <c r="H7776" s="33" t="n">
        <v>29.93</v>
      </c>
      <c r="I7776" s="33" t="n"/>
      <c r="J7776" s="33" t="n"/>
      <c r="K7776" s="34" t="n">
        <v>-0.5898518073495442</v>
      </c>
      <c r="L7776" s="35">
        <f>IF(ISNUMBER(K7776),EXP(K7776),"")</f>
        <v/>
      </c>
      <c r="M7776" s="18" t="inlineStr">
        <is>
          <t>every value from 0.01 to 30 in steps of 0.01</t>
        </is>
      </c>
      <c r="N7776" s="18" t="inlineStr">
        <is>
          <t>contents|small|distance_to_river_km</t>
        </is>
      </c>
    </row>
    <row r="7777">
      <c r="B7777" s="18" t="inlineStr">
        <is>
          <t>contents|small|distance_to_river_km|29.94</t>
        </is>
      </c>
      <c r="C7777" s="18" t="inlineStr">
        <is>
          <t>contents</t>
        </is>
      </c>
      <c r="D7777" s="18" t="inlineStr">
        <is>
          <t>small</t>
        </is>
      </c>
      <c r="E7777" s="18" t="inlineStr">
        <is>
          <t>distance_to_river_km</t>
        </is>
      </c>
      <c r="F7777" s="18" t="inlineStr">
        <is>
          <t>spline value</t>
        </is>
      </c>
      <c r="G7777" s="18" t="n"/>
      <c r="H7777" s="33" t="n">
        <v>29.94</v>
      </c>
      <c r="I7777" s="33" t="n"/>
      <c r="J7777" s="33" t="n"/>
      <c r="K7777" s="34" t="n">
        <v>-0.5899365898243177</v>
      </c>
      <c r="L7777" s="35">
        <f>IF(ISNUMBER(K7777),EXP(K7777),"")</f>
        <v/>
      </c>
      <c r="M7777" s="18" t="inlineStr">
        <is>
          <t>every value from 0.01 to 30 in steps of 0.01</t>
        </is>
      </c>
      <c r="N7777" s="18" t="inlineStr">
        <is>
          <t>contents|small|distance_to_river_km</t>
        </is>
      </c>
    </row>
    <row r="7778">
      <c r="B7778" s="18" t="inlineStr">
        <is>
          <t>contents|small|distance_to_river_km|29.95</t>
        </is>
      </c>
      <c r="C7778" s="18" t="inlineStr">
        <is>
          <t>contents</t>
        </is>
      </c>
      <c r="D7778" s="18" t="inlineStr">
        <is>
          <t>small</t>
        </is>
      </c>
      <c r="E7778" s="18" t="inlineStr">
        <is>
          <t>distance_to_river_km</t>
        </is>
      </c>
      <c r="F7778" s="18" t="inlineStr">
        <is>
          <t>spline value</t>
        </is>
      </c>
      <c r="G7778" s="18" t="n"/>
      <c r="H7778" s="33" t="n">
        <v>29.95</v>
      </c>
      <c r="I7778" s="33" t="n"/>
      <c r="J7778" s="33" t="n"/>
      <c r="K7778" s="34" t="n">
        <v>-0.5900210260187526</v>
      </c>
      <c r="L7778" s="35">
        <f>IF(ISNUMBER(K7778),EXP(K7778),"")</f>
        <v/>
      </c>
      <c r="M7778" s="18" t="inlineStr">
        <is>
          <t>every value from 0.01 to 30 in steps of 0.01</t>
        </is>
      </c>
      <c r="N7778" s="18" t="inlineStr">
        <is>
          <t>contents|small|distance_to_river_km</t>
        </is>
      </c>
    </row>
    <row r="7779">
      <c r="B7779" s="18" t="inlineStr">
        <is>
          <t>contents|small|distance_to_river_km|29.96</t>
        </is>
      </c>
      <c r="C7779" s="18" t="inlineStr">
        <is>
          <t>contents</t>
        </is>
      </c>
      <c r="D7779" s="18" t="inlineStr">
        <is>
          <t>small</t>
        </is>
      </c>
      <c r="E7779" s="18" t="inlineStr">
        <is>
          <t>distance_to_river_km</t>
        </is>
      </c>
      <c r="F7779" s="18" t="inlineStr">
        <is>
          <t>spline value</t>
        </is>
      </c>
      <c r="G7779" s="18" t="n"/>
      <c r="H7779" s="33" t="n">
        <v>29.96</v>
      </c>
      <c r="I7779" s="33" t="n"/>
      <c r="J7779" s="33" t="n"/>
      <c r="K7779" s="34" t="n">
        <v>-0.5901051156580741</v>
      </c>
      <c r="L7779" s="35">
        <f>IF(ISNUMBER(K7779),EXP(K7779),"")</f>
        <v/>
      </c>
      <c r="M7779" s="18" t="inlineStr">
        <is>
          <t>every value from 0.01 to 30 in steps of 0.01</t>
        </is>
      </c>
      <c r="N7779" s="18" t="inlineStr">
        <is>
          <t>contents|small|distance_to_river_km</t>
        </is>
      </c>
    </row>
    <row r="7780">
      <c r="B7780" s="18" t="inlineStr">
        <is>
          <t>contents|small|distance_to_river_km|29.97</t>
        </is>
      </c>
      <c r="C7780" s="18" t="inlineStr">
        <is>
          <t>contents</t>
        </is>
      </c>
      <c r="D7780" s="18" t="inlineStr">
        <is>
          <t>small</t>
        </is>
      </c>
      <c r="E7780" s="18" t="inlineStr">
        <is>
          <t>distance_to_river_km</t>
        </is>
      </c>
      <c r="F7780" s="18" t="inlineStr">
        <is>
          <t>spline value</t>
        </is>
      </c>
      <c r="G7780" s="18" t="n"/>
      <c r="H7780" s="33" t="n">
        <v>29.97</v>
      </c>
      <c r="I7780" s="33" t="n"/>
      <c r="J7780" s="33" t="n"/>
      <c r="K7780" s="34" t="n">
        <v>-0.5901888584675065</v>
      </c>
      <c r="L7780" s="35">
        <f>IF(ISNUMBER(K7780),EXP(K7780),"")</f>
        <v/>
      </c>
      <c r="M7780" s="18" t="inlineStr">
        <is>
          <t>every value from 0.01 to 30 in steps of 0.01</t>
        </is>
      </c>
      <c r="N7780" s="18" t="inlineStr">
        <is>
          <t>contents|small|distance_to_river_km</t>
        </is>
      </c>
    </row>
    <row r="7781">
      <c r="B7781" s="18" t="inlineStr">
        <is>
          <t>contents|small|distance_to_river_km|29.98</t>
        </is>
      </c>
      <c r="C7781" s="18" t="inlineStr">
        <is>
          <t>contents</t>
        </is>
      </c>
      <c r="D7781" s="18" t="inlineStr">
        <is>
          <t>small</t>
        </is>
      </c>
      <c r="E7781" s="18" t="inlineStr">
        <is>
          <t>distance_to_river_km</t>
        </is>
      </c>
      <c r="F7781" s="18" t="inlineStr">
        <is>
          <t>spline value</t>
        </is>
      </c>
      <c r="G7781" s="18" t="n"/>
      <c r="H7781" s="33" t="n">
        <v>29.98</v>
      </c>
      <c r="I7781" s="33" t="n"/>
      <c r="J7781" s="33" t="n"/>
      <c r="K7781" s="34" t="n">
        <v>-0.5902722541722747</v>
      </c>
      <c r="L7781" s="35">
        <f>IF(ISNUMBER(K7781),EXP(K7781),"")</f>
        <v/>
      </c>
      <c r="M7781" s="18" t="inlineStr">
        <is>
          <t>every value from 0.01 to 30 in steps of 0.01</t>
        </is>
      </c>
      <c r="N7781" s="18" t="inlineStr">
        <is>
          <t>contents|small|distance_to_river_km</t>
        </is>
      </c>
    </row>
    <row r="7782">
      <c r="B7782" s="18" t="inlineStr">
        <is>
          <t>contents|small|distance_to_river_km|29.99</t>
        </is>
      </c>
      <c r="C7782" s="18" t="inlineStr">
        <is>
          <t>contents</t>
        </is>
      </c>
      <c r="D7782" s="18" t="inlineStr">
        <is>
          <t>small</t>
        </is>
      </c>
      <c r="E7782" s="18" t="inlineStr">
        <is>
          <t>distance_to_river_km</t>
        </is>
      </c>
      <c r="F7782" s="18" t="inlineStr">
        <is>
          <t>spline value</t>
        </is>
      </c>
      <c r="G7782" s="18" t="n"/>
      <c r="H7782" s="33" t="n">
        <v>29.99</v>
      </c>
      <c r="I7782" s="33" t="n"/>
      <c r="J7782" s="33" t="n"/>
      <c r="K7782" s="34" t="n">
        <v>-0.5903553024976035</v>
      </c>
      <c r="L7782" s="35">
        <f>IF(ISNUMBER(K7782),EXP(K7782),"")</f>
        <v/>
      </c>
      <c r="M7782" s="18" t="inlineStr">
        <is>
          <t>every value from 0.01 to 30 in steps of 0.01</t>
        </is>
      </c>
      <c r="N7782" s="18" t="inlineStr">
        <is>
          <t>contents|small|distance_to_river_km</t>
        </is>
      </c>
    </row>
    <row r="7783">
      <c r="B7783" s="18" t="inlineStr">
        <is>
          <t>contents|small|distance_to_river_km|30.00</t>
        </is>
      </c>
      <c r="C7783" s="18" t="inlineStr">
        <is>
          <t>contents</t>
        </is>
      </c>
      <c r="D7783" s="18" t="inlineStr">
        <is>
          <t>small</t>
        </is>
      </c>
      <c r="E7783" s="18" t="inlineStr">
        <is>
          <t>distance_to_river_km</t>
        </is>
      </c>
      <c r="F7783" s="18" t="inlineStr">
        <is>
          <t>spline value</t>
        </is>
      </c>
      <c r="G7783" s="18" t="n"/>
      <c r="H7783" s="33" t="n">
        <v>30</v>
      </c>
      <c r="I7783" s="33" t="n"/>
      <c r="J7783" s="33" t="n"/>
      <c r="K7783" s="34" t="n">
        <v>-0.5904380031687175</v>
      </c>
      <c r="L7783" s="35">
        <f>IF(ISNUMBER(K7783),EXP(K7783),"")</f>
        <v/>
      </c>
      <c r="M7783" s="18" t="inlineStr">
        <is>
          <t>every value from 0.01 to 30 in steps of 0.01</t>
        </is>
      </c>
      <c r="N7783" s="18" t="inlineStr">
        <is>
          <t>contents|small|distance_to_river_km</t>
        </is>
      </c>
    </row>
    <row r="7784">
      <c r="B7784" s="18" t="inlineStr">
        <is>
          <t>contents|small|distance_to_river_km|MISSING</t>
        </is>
      </c>
      <c r="C7784" s="18" t="inlineStr">
        <is>
          <t>contents</t>
        </is>
      </c>
      <c r="D7784" s="18" t="inlineStr">
        <is>
          <t>small</t>
        </is>
      </c>
      <c r="E7784" s="18" t="inlineStr">
        <is>
          <t>distance_to_river_km</t>
        </is>
      </c>
      <c r="F7784" s="18" t="inlineStr">
        <is>
          <t>spline missing</t>
        </is>
      </c>
      <c r="G7784" s="18" t="inlineStr">
        <is>
          <t>MISSING</t>
        </is>
      </c>
      <c r="H7784" s="33" t="n"/>
      <c r="I7784" s="33" t="n"/>
      <c r="J7784" s="33" t="n"/>
      <c r="K7784" s="34" t="n">
        <v>0.1757543569050824</v>
      </c>
      <c r="L7784" s="35">
        <f>IF(ISNUMBER(K7784),EXP(K7784),"")</f>
        <v/>
      </c>
      <c r="M7784" s="18" t="inlineStr">
        <is>
          <t>a missing value takes this instead of the curve</t>
        </is>
      </c>
      <c r="N7784" s="18" t="inlineStr">
        <is>
          <t>contents|small|distance_to_river_km</t>
        </is>
      </c>
    </row>
    <row r="7785">
      <c r="B7785" s="18" t="inlineStr">
        <is>
          <t>contents|small|log_si|per unit</t>
        </is>
      </c>
      <c r="C7785" s="18" t="inlineStr">
        <is>
          <t>contents</t>
        </is>
      </c>
      <c r="D7785" s="18" t="inlineStr">
        <is>
          <t>small</t>
        </is>
      </c>
      <c r="E7785" s="18" t="inlineStr">
        <is>
          <t>log_si</t>
        </is>
      </c>
      <c r="F7785" s="18" t="inlineStr">
        <is>
          <t>continuous</t>
        </is>
      </c>
      <c r="G7785" s="18" t="inlineStr">
        <is>
          <t>per unit</t>
        </is>
      </c>
      <c r="H7785" s="33" t="n"/>
      <c r="I7785" s="33" t="n"/>
      <c r="J7785" s="33" t="n"/>
      <c r="K7785" s="34" t="n">
        <v>0.7772828532020295</v>
      </c>
      <c r="L7785" s="35">
        <f>IF(ISNUMBER(K7785),EXP(K7785),"")</f>
        <v/>
      </c>
      <c r="M7785" s="18" t="inlineStr">
        <is>
          <t>ln(max(sum_insured, 1)), with sum insured after D-02 (emerging.load_market)</t>
        </is>
      </c>
      <c r="N7785" s="18" t="inlineStr">
        <is>
          <t>contents|small|log_si</t>
        </is>
      </c>
    </row>
    <row r="7786">
      <c r="B7786" s="18" t="inlineStr">
        <is>
          <t>contents|small|trend|coefficient per year</t>
        </is>
      </c>
      <c r="C7786" s="18" t="inlineStr">
        <is>
          <t>contents</t>
        </is>
      </c>
      <c r="D7786" s="18" t="inlineStr">
        <is>
          <t>small</t>
        </is>
      </c>
      <c r="E7786" s="18" t="inlineStr">
        <is>
          <t>trend</t>
        </is>
      </c>
      <c r="F7786" s="18" t="inlineStr">
        <is>
          <t>trend</t>
        </is>
      </c>
      <c r="G7786" s="18" t="inlineStr">
        <is>
          <t>coefficient per year</t>
        </is>
      </c>
      <c r="H7786" s="33" t="n"/>
      <c r="I7786" s="33" t="n"/>
      <c r="J7786" s="33" t="n"/>
      <c r="K7786" s="34" t="n">
        <v>0.04181862105109552</v>
      </c>
      <c r="L7786" s="35">
        <f>IF(ISNUMBER(K7786),EXP(K7786),"")</f>
        <v/>
      </c>
      <c r="M7786" s="18" t="inlineStr">
        <is>
          <t>its own year term</t>
        </is>
      </c>
      <c r="N7786" s="18" t="inlineStr">
        <is>
          <t>contents|small|trend</t>
        </is>
      </c>
    </row>
    <row r="7787">
      <c r="B7787" s="18" t="inlineStr">
        <is>
          <t>contents|small|trend|origin (exposure-weighted mean fitting year)</t>
        </is>
      </c>
      <c r="C7787" s="18" t="inlineStr">
        <is>
          <t>contents</t>
        </is>
      </c>
      <c r="D7787" s="18" t="inlineStr">
        <is>
          <t>small</t>
        </is>
      </c>
      <c r="E7787" s="18" t="inlineStr">
        <is>
          <t>trend</t>
        </is>
      </c>
      <c r="F7787" s="18" t="inlineStr">
        <is>
          <t>trend</t>
        </is>
      </c>
      <c r="G7787" s="18" t="inlineStr">
        <is>
          <t>origin (exposure-weighted mean fitting year)</t>
        </is>
      </c>
      <c r="H7787" s="33" t="n">
        <v>2022.523318887563</v>
      </c>
      <c r="I7787" s="33" t="n"/>
      <c r="J7787" s="33" t="n"/>
      <c r="K7787" s="34" t="n"/>
      <c r="L7787" s="35">
        <f>IF(ISNUMBER(K7787),EXP(K7787),"")</f>
        <v/>
      </c>
      <c r="M7787" s="18" t="n"/>
      <c r="N7787" s="18" t="inlineStr">
        <is>
          <t>contents|small|trend</t>
        </is>
      </c>
    </row>
    <row r="7788">
      <c r="B7788" s="18" t="inlineStr">
        <is>
          <t>contents|small|trend|log contribution in 2025</t>
        </is>
      </c>
      <c r="C7788" s="18" t="inlineStr">
        <is>
          <t>contents</t>
        </is>
      </c>
      <c r="D7788" s="18" t="inlineStr">
        <is>
          <t>small</t>
        </is>
      </c>
      <c r="E7788" s="18" t="inlineStr">
        <is>
          <t>trend</t>
        </is>
      </c>
      <c r="F7788" s="18" t="inlineStr">
        <is>
          <t>trend</t>
        </is>
      </c>
      <c r="G7788" s="18" t="inlineStr">
        <is>
          <t>log contribution in 2025</t>
        </is>
      </c>
      <c r="H7788" s="33" t="n">
        <v>2.476681112437291</v>
      </c>
      <c r="I7788" s="33" t="n"/>
      <c r="J7788" s="33" t="n"/>
      <c r="K7788" s="34" t="n">
        <v>0.1035713889054208</v>
      </c>
      <c r="L7788" s="35">
        <f>IF(ISNUMBER(K7788),EXP(K7788),"")</f>
        <v/>
      </c>
      <c r="M7788" s="18" t="inlineStr">
        <is>
          <t>value = 2025 - origin; multiplier 1.109124969756442</t>
        </is>
      </c>
      <c r="N7788" s="18" t="inlineStr">
        <is>
          <t>contents|small|trend</t>
        </is>
      </c>
    </row>
    <row r="7789">
      <c r="B7789" s="18" t="inlineStr">
        <is>
          <t>contents|small|ln(exposure)|</t>
        </is>
      </c>
      <c r="C7789" s="18" t="inlineStr">
        <is>
          <t>contents</t>
        </is>
      </c>
      <c r="D7789" s="18" t="inlineStr">
        <is>
          <t>small</t>
        </is>
      </c>
      <c r="E7789" s="18" t="inlineStr">
        <is>
          <t>ln(exposure)</t>
        </is>
      </c>
      <c r="F7789" s="18" t="inlineStr">
        <is>
          <t>offset</t>
        </is>
      </c>
      <c r="G7789" s="18" t="n"/>
      <c r="H7789" s="33" t="n"/>
      <c r="I7789" s="33" t="n"/>
      <c r="J7789" s="33" t="n"/>
      <c r="K7789" s="34" t="n"/>
      <c r="L7789" s="35">
        <f>IF(ISNUMBER(K7789),EXP(K7789),"")</f>
        <v/>
      </c>
      <c r="M7789" s="18" t="inlineStr">
        <is>
          <t>add ln(exposure in years), exposure = (period end - period start + 1) / 365 (D-01)</t>
        </is>
      </c>
      <c r="N7789" s="18" t="inlineStr">
        <is>
          <t>contents|small|ln(exposure)</t>
        </is>
      </c>
    </row>
    <row r="7790">
      <c r="B7790" s="18" t="inlineStr">
        <is>
          <t>motor|small|(intercept)|</t>
        </is>
      </c>
      <c r="C7790" s="18" t="inlineStr">
        <is>
          <t>motor</t>
        </is>
      </c>
      <c r="D7790" s="18" t="inlineStr">
        <is>
          <t>small</t>
        </is>
      </c>
      <c r="E7790" s="18" t="inlineStr">
        <is>
          <t>(intercept)</t>
        </is>
      </c>
      <c r="F7790" s="18" t="inlineStr">
        <is>
          <t>intercept</t>
        </is>
      </c>
      <c r="G7790" s="18" t="n"/>
      <c r="H7790" s="33" t="n"/>
      <c r="I7790" s="33" t="n"/>
      <c r="J7790" s="33" t="n"/>
      <c r="K7790" s="34" t="n">
        <v>1.183287327688645</v>
      </c>
      <c r="L7790" s="35">
        <f>IF(ISNUMBER(K7790),EXP(K7790),"")</f>
        <v/>
      </c>
      <c r="M7790" s="18" t="n"/>
      <c r="N7790" s="18" t="inlineStr">
        <is>
          <t>motor|small|(intercept)</t>
        </is>
      </c>
    </row>
    <row r="7791">
      <c r="B7791" s="18" t="inlineStr">
        <is>
          <t>motor|small|marketing_segment|mature_affluent</t>
        </is>
      </c>
      <c r="C7791" s="18" t="inlineStr">
        <is>
          <t>motor</t>
        </is>
      </c>
      <c r="D7791" s="18" t="inlineStr">
        <is>
          <t>small</t>
        </is>
      </c>
      <c r="E7791" s="18" t="inlineStr">
        <is>
          <t>marketing_segment</t>
        </is>
      </c>
      <c r="F7791" s="18" t="inlineStr">
        <is>
          <t>categorical</t>
        </is>
      </c>
      <c r="G7791" s="18" t="inlineStr">
        <is>
          <t>mature_affluent</t>
        </is>
      </c>
      <c r="H7791" s="33" t="n"/>
      <c r="I7791" s="33" t="n"/>
      <c r="J7791" s="33" t="n"/>
      <c r="K7791" s="34" t="n">
        <v>0</v>
      </c>
      <c r="L7791" s="35">
        <f>IF(ISNUMBER(K7791),EXP(K7791),"")</f>
        <v/>
      </c>
      <c r="M7791" s="18" t="inlineStr">
        <is>
          <t>base level</t>
        </is>
      </c>
      <c r="N7791" s="18" t="inlineStr">
        <is>
          <t>motor|small|marketing_segment</t>
        </is>
      </c>
    </row>
    <row r="7792">
      <c r="B7792" s="18" t="inlineStr">
        <is>
          <t>motor|small|marketing_segment|mature_budget</t>
        </is>
      </c>
      <c r="C7792" s="18" t="inlineStr">
        <is>
          <t>motor</t>
        </is>
      </c>
      <c r="D7792" s="18" t="inlineStr">
        <is>
          <t>small</t>
        </is>
      </c>
      <c r="E7792" s="18" t="inlineStr">
        <is>
          <t>marketing_segment</t>
        </is>
      </c>
      <c r="F7792" s="18" t="inlineStr">
        <is>
          <t>categorical</t>
        </is>
      </c>
      <c r="G7792" s="18" t="inlineStr">
        <is>
          <t>mature_budget</t>
        </is>
      </c>
      <c r="H7792" s="33" t="n"/>
      <c r="I7792" s="33" t="n"/>
      <c r="J7792" s="33" t="n"/>
      <c r="K7792" s="34" t="n">
        <v>0.1185454196756607</v>
      </c>
      <c r="L7792" s="35">
        <f>IF(ISNUMBER(K7792),EXP(K7792),"")</f>
        <v/>
      </c>
      <c r="M7792" s="18" t="n"/>
      <c r="N7792" s="18" t="inlineStr">
        <is>
          <t>motor|small|marketing_segment</t>
        </is>
      </c>
    </row>
    <row r="7793">
      <c r="B7793" s="18" t="inlineStr">
        <is>
          <t>motor|small|marketing_segment|mature_mainstream</t>
        </is>
      </c>
      <c r="C7793" s="18" t="inlineStr">
        <is>
          <t>motor</t>
        </is>
      </c>
      <c r="D7793" s="18" t="inlineStr">
        <is>
          <t>small</t>
        </is>
      </c>
      <c r="E7793" s="18" t="inlineStr">
        <is>
          <t>marketing_segment</t>
        </is>
      </c>
      <c r="F7793" s="18" t="inlineStr">
        <is>
          <t>categorical</t>
        </is>
      </c>
      <c r="G7793" s="18" t="inlineStr">
        <is>
          <t>mature_mainstream</t>
        </is>
      </c>
      <c r="H7793" s="33" t="n"/>
      <c r="I7793" s="33" t="n"/>
      <c r="J7793" s="33" t="n"/>
      <c r="K7793" s="34" t="n">
        <v>0.01403667340469113</v>
      </c>
      <c r="L7793" s="35">
        <f>IF(ISNUMBER(K7793),EXP(K7793),"")</f>
        <v/>
      </c>
      <c r="M7793" s="18" t="n"/>
      <c r="N7793" s="18" t="inlineStr">
        <is>
          <t>motor|small|marketing_segment</t>
        </is>
      </c>
    </row>
    <row r="7794">
      <c r="B7794" s="18" t="inlineStr">
        <is>
          <t>motor|small|marketing_segment|midlife_affluent</t>
        </is>
      </c>
      <c r="C7794" s="18" t="inlineStr">
        <is>
          <t>motor</t>
        </is>
      </c>
      <c r="D7794" s="18" t="inlineStr">
        <is>
          <t>small</t>
        </is>
      </c>
      <c r="E7794" s="18" t="inlineStr">
        <is>
          <t>marketing_segment</t>
        </is>
      </c>
      <c r="F7794" s="18" t="inlineStr">
        <is>
          <t>categorical</t>
        </is>
      </c>
      <c r="G7794" s="18" t="inlineStr">
        <is>
          <t>midlife_affluent</t>
        </is>
      </c>
      <c r="H7794" s="33" t="n"/>
      <c r="I7794" s="33" t="n"/>
      <c r="J7794" s="33" t="n"/>
      <c r="K7794" s="34" t="n">
        <v>-0.04276992647573966</v>
      </c>
      <c r="L7794" s="35">
        <f>IF(ISNUMBER(K7794),EXP(K7794),"")</f>
        <v/>
      </c>
      <c r="M7794" s="18" t="n"/>
      <c r="N7794" s="18" t="inlineStr">
        <is>
          <t>motor|small|marketing_segment</t>
        </is>
      </c>
    </row>
    <row r="7795">
      <c r="B7795" s="18" t="inlineStr">
        <is>
          <t>motor|small|marketing_segment|midlife_budget</t>
        </is>
      </c>
      <c r="C7795" s="18" t="inlineStr">
        <is>
          <t>motor</t>
        </is>
      </c>
      <c r="D7795" s="18" t="inlineStr">
        <is>
          <t>small</t>
        </is>
      </c>
      <c r="E7795" s="18" t="inlineStr">
        <is>
          <t>marketing_segment</t>
        </is>
      </c>
      <c r="F7795" s="18" t="inlineStr">
        <is>
          <t>categorical</t>
        </is>
      </c>
      <c r="G7795" s="18" t="inlineStr">
        <is>
          <t>midlife_budget</t>
        </is>
      </c>
      <c r="H7795" s="33" t="n"/>
      <c r="I7795" s="33" t="n"/>
      <c r="J7795" s="33" t="n"/>
      <c r="K7795" s="34" t="n">
        <v>0.04291560366362974</v>
      </c>
      <c r="L7795" s="35">
        <f>IF(ISNUMBER(K7795),EXP(K7795),"")</f>
        <v/>
      </c>
      <c r="M7795" s="18" t="n"/>
      <c r="N7795" s="18" t="inlineStr">
        <is>
          <t>motor|small|marketing_segment</t>
        </is>
      </c>
    </row>
    <row r="7796">
      <c r="B7796" s="18" t="inlineStr">
        <is>
          <t>motor|small|marketing_segment|midlife_mainstream</t>
        </is>
      </c>
      <c r="C7796" s="18" t="inlineStr">
        <is>
          <t>motor</t>
        </is>
      </c>
      <c r="D7796" s="18" t="inlineStr">
        <is>
          <t>small</t>
        </is>
      </c>
      <c r="E7796" s="18" t="inlineStr">
        <is>
          <t>marketing_segment</t>
        </is>
      </c>
      <c r="F7796" s="18" t="inlineStr">
        <is>
          <t>categorical</t>
        </is>
      </c>
      <c r="G7796" s="18" t="inlineStr">
        <is>
          <t>midlife_mainstream</t>
        </is>
      </c>
      <c r="H7796" s="33" t="n"/>
      <c r="I7796" s="33" t="n"/>
      <c r="J7796" s="33" t="n"/>
      <c r="K7796" s="34" t="n">
        <v>-0.0411828692819789</v>
      </c>
      <c r="L7796" s="35">
        <f>IF(ISNUMBER(K7796),EXP(K7796),"")</f>
        <v/>
      </c>
      <c r="M7796" s="18" t="n"/>
      <c r="N7796" s="18" t="inlineStr">
        <is>
          <t>motor|small|marketing_segment</t>
        </is>
      </c>
    </row>
    <row r="7797">
      <c r="B7797" s="18" t="inlineStr">
        <is>
          <t>motor|small|marketing_segment|senior_affluent</t>
        </is>
      </c>
      <c r="C7797" s="18" t="inlineStr">
        <is>
          <t>motor</t>
        </is>
      </c>
      <c r="D7797" s="18" t="inlineStr">
        <is>
          <t>small</t>
        </is>
      </c>
      <c r="E7797" s="18" t="inlineStr">
        <is>
          <t>marketing_segment</t>
        </is>
      </c>
      <c r="F7797" s="18" t="inlineStr">
        <is>
          <t>categorical</t>
        </is>
      </c>
      <c r="G7797" s="18" t="inlineStr">
        <is>
          <t>senior_affluent</t>
        </is>
      </c>
      <c r="H7797" s="33" t="n"/>
      <c r="I7797" s="33" t="n"/>
      <c r="J7797" s="33" t="n"/>
      <c r="K7797" s="34" t="n">
        <v>0.06548308529549057</v>
      </c>
      <c r="L7797" s="35">
        <f>IF(ISNUMBER(K7797),EXP(K7797),"")</f>
        <v/>
      </c>
      <c r="M7797" s="18" t="n"/>
      <c r="N7797" s="18" t="inlineStr">
        <is>
          <t>motor|small|marketing_segment</t>
        </is>
      </c>
    </row>
    <row r="7798">
      <c r="B7798" s="18" t="inlineStr">
        <is>
          <t>motor|small|marketing_segment|senior_budget</t>
        </is>
      </c>
      <c r="C7798" s="18" t="inlineStr">
        <is>
          <t>motor</t>
        </is>
      </c>
      <c r="D7798" s="18" t="inlineStr">
        <is>
          <t>small</t>
        </is>
      </c>
      <c r="E7798" s="18" t="inlineStr">
        <is>
          <t>marketing_segment</t>
        </is>
      </c>
      <c r="F7798" s="18" t="inlineStr">
        <is>
          <t>categorical</t>
        </is>
      </c>
      <c r="G7798" s="18" t="inlineStr">
        <is>
          <t>senior_budget</t>
        </is>
      </c>
      <c r="H7798" s="33" t="n"/>
      <c r="I7798" s="33" t="n"/>
      <c r="J7798" s="33" t="n"/>
      <c r="K7798" s="34" t="n">
        <v>0.1610900411404458</v>
      </c>
      <c r="L7798" s="35">
        <f>IF(ISNUMBER(K7798),EXP(K7798),"")</f>
        <v/>
      </c>
      <c r="M7798" s="18" t="n"/>
      <c r="N7798" s="18" t="inlineStr">
        <is>
          <t>motor|small|marketing_segment</t>
        </is>
      </c>
    </row>
    <row r="7799">
      <c r="B7799" s="18" t="inlineStr">
        <is>
          <t>motor|small|marketing_segment|senior_mainstream</t>
        </is>
      </c>
      <c r="C7799" s="18" t="inlineStr">
        <is>
          <t>motor</t>
        </is>
      </c>
      <c r="D7799" s="18" t="inlineStr">
        <is>
          <t>small</t>
        </is>
      </c>
      <c r="E7799" s="18" t="inlineStr">
        <is>
          <t>marketing_segment</t>
        </is>
      </c>
      <c r="F7799" s="18" t="inlineStr">
        <is>
          <t>categorical</t>
        </is>
      </c>
      <c r="G7799" s="18" t="inlineStr">
        <is>
          <t>senior_mainstream</t>
        </is>
      </c>
      <c r="H7799" s="33" t="n"/>
      <c r="I7799" s="33" t="n"/>
      <c r="J7799" s="33" t="n"/>
      <c r="K7799" s="34" t="n">
        <v>0.05540455780917251</v>
      </c>
      <c r="L7799" s="35">
        <f>IF(ISNUMBER(K7799),EXP(K7799),"")</f>
        <v/>
      </c>
      <c r="M7799" s="18" t="n"/>
      <c r="N7799" s="18" t="inlineStr">
        <is>
          <t>motor|small|marketing_segment</t>
        </is>
      </c>
    </row>
    <row r="7800">
      <c r="B7800" s="18" t="inlineStr">
        <is>
          <t>motor|small|marketing_segment|young_affluent</t>
        </is>
      </c>
      <c r="C7800" s="18" t="inlineStr">
        <is>
          <t>motor</t>
        </is>
      </c>
      <c r="D7800" s="18" t="inlineStr">
        <is>
          <t>small</t>
        </is>
      </c>
      <c r="E7800" s="18" t="inlineStr">
        <is>
          <t>marketing_segment</t>
        </is>
      </c>
      <c r="F7800" s="18" t="inlineStr">
        <is>
          <t>categorical</t>
        </is>
      </c>
      <c r="G7800" s="18" t="inlineStr">
        <is>
          <t>young_affluent</t>
        </is>
      </c>
      <c r="H7800" s="33" t="n"/>
      <c r="I7800" s="33" t="n"/>
      <c r="J7800" s="33" t="n"/>
      <c r="K7800" s="34" t="n">
        <v>0.01883328755002993</v>
      </c>
      <c r="L7800" s="35">
        <f>IF(ISNUMBER(K7800),EXP(K7800),"")</f>
        <v/>
      </c>
      <c r="M7800" s="18" t="n"/>
      <c r="N7800" s="18" t="inlineStr">
        <is>
          <t>motor|small|marketing_segment</t>
        </is>
      </c>
    </row>
    <row r="7801">
      <c r="B7801" s="18" t="inlineStr">
        <is>
          <t>motor|small|marketing_segment|young_budget</t>
        </is>
      </c>
      <c r="C7801" s="18" t="inlineStr">
        <is>
          <t>motor</t>
        </is>
      </c>
      <c r="D7801" s="18" t="inlineStr">
        <is>
          <t>small</t>
        </is>
      </c>
      <c r="E7801" s="18" t="inlineStr">
        <is>
          <t>marketing_segment</t>
        </is>
      </c>
      <c r="F7801" s="18" t="inlineStr">
        <is>
          <t>categorical</t>
        </is>
      </c>
      <c r="G7801" s="18" t="inlineStr">
        <is>
          <t>young_budget</t>
        </is>
      </c>
      <c r="H7801" s="33" t="n"/>
      <c r="I7801" s="33" t="n"/>
      <c r="J7801" s="33" t="n"/>
      <c r="K7801" s="34" t="n">
        <v>0.1295301669945217</v>
      </c>
      <c r="L7801" s="35">
        <f>IF(ISNUMBER(K7801),EXP(K7801),"")</f>
        <v/>
      </c>
      <c r="M7801" s="18" t="n"/>
      <c r="N7801" s="18" t="inlineStr">
        <is>
          <t>motor|small|marketing_segment</t>
        </is>
      </c>
    </row>
    <row r="7802">
      <c r="B7802" s="18" t="inlineStr">
        <is>
          <t>motor|small|marketing_segment|young_mainstream</t>
        </is>
      </c>
      <c r="C7802" s="18" t="inlineStr">
        <is>
          <t>motor</t>
        </is>
      </c>
      <c r="D7802" s="18" t="inlineStr">
        <is>
          <t>small</t>
        </is>
      </c>
      <c r="E7802" s="18" t="inlineStr">
        <is>
          <t>marketing_segment</t>
        </is>
      </c>
      <c r="F7802" s="18" t="inlineStr">
        <is>
          <t>categorical</t>
        </is>
      </c>
      <c r="G7802" s="18" t="inlineStr">
        <is>
          <t>young_mainstream</t>
        </is>
      </c>
      <c r="H7802" s="33" t="n"/>
      <c r="I7802" s="33" t="n"/>
      <c r="J7802" s="33" t="n"/>
      <c r="K7802" s="34" t="n">
        <v>0.03352231274563825</v>
      </c>
      <c r="L7802" s="35">
        <f>IF(ISNUMBER(K7802),EXP(K7802),"")</f>
        <v/>
      </c>
      <c r="M7802" s="18" t="n"/>
      <c r="N7802" s="18" t="inlineStr">
        <is>
          <t>motor|small|marketing_segment</t>
        </is>
      </c>
    </row>
    <row r="7803">
      <c r="B7803" s="18" t="inlineStr">
        <is>
          <t>motor|small|marketing_segment|(any other level)</t>
        </is>
      </c>
      <c r="C7803" s="18" t="inlineStr">
        <is>
          <t>motor</t>
        </is>
      </c>
      <c r="D7803" s="18" t="inlineStr">
        <is>
          <t>small</t>
        </is>
      </c>
      <c r="E7803" s="18" t="inlineStr">
        <is>
          <t>marketing_segment</t>
        </is>
      </c>
      <c r="F7803" s="18" t="inlineStr">
        <is>
          <t>categorical</t>
        </is>
      </c>
      <c r="G7803" s="18" t="inlineStr">
        <is>
          <t>(any other level)</t>
        </is>
      </c>
      <c r="H7803" s="33" t="n"/>
      <c r="I7803" s="33" t="n"/>
      <c r="J7803" s="33" t="n"/>
      <c r="K7803" s="34" t="n">
        <v>0</v>
      </c>
      <c r="L7803" s="35">
        <f>IF(ISNUMBER(K7803),EXP(K7803),"")</f>
        <v/>
      </c>
      <c r="M7803" s="18" t="inlineStr">
        <is>
          <t>a level the fit did not see (including MISSING where no row is listed) scores as the base level</t>
        </is>
      </c>
      <c r="N7803" s="18" t="inlineStr">
        <is>
          <t>motor|small|marketing_segment</t>
        </is>
      </c>
    </row>
    <row r="7804">
      <c r="B7804" s="18" t="inlineStr">
        <is>
          <t>motor|small|cover_type|comprehensive</t>
        </is>
      </c>
      <c r="C7804" s="18" t="inlineStr">
        <is>
          <t>motor</t>
        </is>
      </c>
      <c r="D7804" s="18" t="inlineStr">
        <is>
          <t>small</t>
        </is>
      </c>
      <c r="E7804" s="18" t="inlineStr">
        <is>
          <t>cover_type</t>
        </is>
      </c>
      <c r="F7804" s="18" t="inlineStr">
        <is>
          <t>categorical</t>
        </is>
      </c>
      <c r="G7804" s="18" t="inlineStr">
        <is>
          <t>comprehensive</t>
        </is>
      </c>
      <c r="H7804" s="33" t="n"/>
      <c r="I7804" s="33" t="n"/>
      <c r="J7804" s="33" t="n"/>
      <c r="K7804" s="34" t="n">
        <v>0</v>
      </c>
      <c r="L7804" s="35">
        <f>IF(ISNUMBER(K7804),EXP(K7804),"")</f>
        <v/>
      </c>
      <c r="M7804" s="18" t="inlineStr">
        <is>
          <t>base level</t>
        </is>
      </c>
      <c r="N7804" s="18" t="inlineStr">
        <is>
          <t>motor|small|cover_type</t>
        </is>
      </c>
    </row>
    <row r="7805">
      <c r="B7805" s="18" t="inlineStr">
        <is>
          <t>motor|small|cover_type|third_party_fire_theft</t>
        </is>
      </c>
      <c r="C7805" s="18" t="inlineStr">
        <is>
          <t>motor</t>
        </is>
      </c>
      <c r="D7805" s="18" t="inlineStr">
        <is>
          <t>small</t>
        </is>
      </c>
      <c r="E7805" s="18" t="inlineStr">
        <is>
          <t>cover_type</t>
        </is>
      </c>
      <c r="F7805" s="18" t="inlineStr">
        <is>
          <t>categorical</t>
        </is>
      </c>
      <c r="G7805" s="18" t="inlineStr">
        <is>
          <t>third_party_fire_theft</t>
        </is>
      </c>
      <c r="H7805" s="33" t="n"/>
      <c r="I7805" s="33" t="n"/>
      <c r="J7805" s="33" t="n"/>
      <c r="K7805" s="34" t="n">
        <v>-0.3341169037357682</v>
      </c>
      <c r="L7805" s="35">
        <f>IF(ISNUMBER(K7805),EXP(K7805),"")</f>
        <v/>
      </c>
      <c r="M7805" s="18" t="n"/>
      <c r="N7805" s="18" t="inlineStr">
        <is>
          <t>motor|small|cover_type</t>
        </is>
      </c>
    </row>
    <row r="7806">
      <c r="B7806" s="18" t="inlineStr">
        <is>
          <t>motor|small|cover_type|third_party_only</t>
        </is>
      </c>
      <c r="C7806" s="18" t="inlineStr">
        <is>
          <t>motor</t>
        </is>
      </c>
      <c r="D7806" s="18" t="inlineStr">
        <is>
          <t>small</t>
        </is>
      </c>
      <c r="E7806" s="18" t="inlineStr">
        <is>
          <t>cover_type</t>
        </is>
      </c>
      <c r="F7806" s="18" t="inlineStr">
        <is>
          <t>categorical</t>
        </is>
      </c>
      <c r="G7806" s="18" t="inlineStr">
        <is>
          <t>third_party_only</t>
        </is>
      </c>
      <c r="H7806" s="33" t="n"/>
      <c r="I7806" s="33" t="n"/>
      <c r="J7806" s="33" t="n"/>
      <c r="K7806" s="34" t="n">
        <v>-0.3708172984473562</v>
      </c>
      <c r="L7806" s="35">
        <f>IF(ISNUMBER(K7806),EXP(K7806),"")</f>
        <v/>
      </c>
      <c r="M7806" s="18" t="n"/>
      <c r="N7806" s="18" t="inlineStr">
        <is>
          <t>motor|small|cover_type</t>
        </is>
      </c>
    </row>
    <row r="7807">
      <c r="B7807" s="18" t="inlineStr">
        <is>
          <t>motor|small|cover_type|(any other level)</t>
        </is>
      </c>
      <c r="C7807" s="18" t="inlineStr">
        <is>
          <t>motor</t>
        </is>
      </c>
      <c r="D7807" s="18" t="inlineStr">
        <is>
          <t>small</t>
        </is>
      </c>
      <c r="E7807" s="18" t="inlineStr">
        <is>
          <t>cover_type</t>
        </is>
      </c>
      <c r="F7807" s="18" t="inlineStr">
        <is>
          <t>categorical</t>
        </is>
      </c>
      <c r="G7807" s="18" t="inlineStr">
        <is>
          <t>(any other level)</t>
        </is>
      </c>
      <c r="H7807" s="33" t="n"/>
      <c r="I7807" s="33" t="n"/>
      <c r="J7807" s="33" t="n"/>
      <c r="K7807" s="34" t="n">
        <v>0</v>
      </c>
      <c r="L7807" s="35">
        <f>IF(ISNUMBER(K7807),EXP(K7807),"")</f>
        <v/>
      </c>
      <c r="M7807" s="18" t="inlineStr">
        <is>
          <t>a level the fit did not see (including MISSING where no row is listed) scores as the base level</t>
        </is>
      </c>
      <c r="N7807" s="18" t="inlineStr">
        <is>
          <t>motor|small|cover_type</t>
        </is>
      </c>
    </row>
    <row r="7808">
      <c r="B7808" s="18" t="inlineStr">
        <is>
          <t>motor|small|urban_density|dense_urban</t>
        </is>
      </c>
      <c r="C7808" s="18" t="inlineStr">
        <is>
          <t>motor</t>
        </is>
      </c>
      <c r="D7808" s="18" t="inlineStr">
        <is>
          <t>small</t>
        </is>
      </c>
      <c r="E7808" s="18" t="inlineStr">
        <is>
          <t>urban_density</t>
        </is>
      </c>
      <c r="F7808" s="18" t="inlineStr">
        <is>
          <t>categorical</t>
        </is>
      </c>
      <c r="G7808" s="18" t="inlineStr">
        <is>
          <t>dense_urban</t>
        </is>
      </c>
      <c r="H7808" s="33" t="n"/>
      <c r="I7808" s="33" t="n"/>
      <c r="J7808" s="33" t="n"/>
      <c r="K7808" s="34" t="n">
        <v>0</v>
      </c>
      <c r="L7808" s="35">
        <f>IF(ISNUMBER(K7808),EXP(K7808),"")</f>
        <v/>
      </c>
      <c r="M7808" s="18" t="inlineStr">
        <is>
          <t>base level</t>
        </is>
      </c>
      <c r="N7808" s="18" t="inlineStr">
        <is>
          <t>motor|small|urban_density</t>
        </is>
      </c>
    </row>
    <row r="7809">
      <c r="B7809" s="18" t="inlineStr">
        <is>
          <t>motor|small|urban_density|rural</t>
        </is>
      </c>
      <c r="C7809" s="18" t="inlineStr">
        <is>
          <t>motor</t>
        </is>
      </c>
      <c r="D7809" s="18" t="inlineStr">
        <is>
          <t>small</t>
        </is>
      </c>
      <c r="E7809" s="18" t="inlineStr">
        <is>
          <t>urban_density</t>
        </is>
      </c>
      <c r="F7809" s="18" t="inlineStr">
        <is>
          <t>categorical</t>
        </is>
      </c>
      <c r="G7809" s="18" t="inlineStr">
        <is>
          <t>rural</t>
        </is>
      </c>
      <c r="H7809" s="33" t="n"/>
      <c r="I7809" s="33" t="n"/>
      <c r="J7809" s="33" t="n"/>
      <c r="K7809" s="34" t="n">
        <v>-0.2842406195332161</v>
      </c>
      <c r="L7809" s="35">
        <f>IF(ISNUMBER(K7809),EXP(K7809),"")</f>
        <v/>
      </c>
      <c r="M7809" s="18" t="n"/>
      <c r="N7809" s="18" t="inlineStr">
        <is>
          <t>motor|small|urban_density</t>
        </is>
      </c>
    </row>
    <row r="7810">
      <c r="B7810" s="18" t="inlineStr">
        <is>
          <t>motor|small|urban_density|suburban</t>
        </is>
      </c>
      <c r="C7810" s="18" t="inlineStr">
        <is>
          <t>motor</t>
        </is>
      </c>
      <c r="D7810" s="18" t="inlineStr">
        <is>
          <t>small</t>
        </is>
      </c>
      <c r="E7810" s="18" t="inlineStr">
        <is>
          <t>urban_density</t>
        </is>
      </c>
      <c r="F7810" s="18" t="inlineStr">
        <is>
          <t>categorical</t>
        </is>
      </c>
      <c r="G7810" s="18" t="inlineStr">
        <is>
          <t>suburban</t>
        </is>
      </c>
      <c r="H7810" s="33" t="n"/>
      <c r="I7810" s="33" t="n"/>
      <c r="J7810" s="33" t="n"/>
      <c r="K7810" s="34" t="n">
        <v>-0.1592478217064709</v>
      </c>
      <c r="L7810" s="35">
        <f>IF(ISNUMBER(K7810),EXP(K7810),"")</f>
        <v/>
      </c>
      <c r="M7810" s="18" t="n"/>
      <c r="N7810" s="18" t="inlineStr">
        <is>
          <t>motor|small|urban_density</t>
        </is>
      </c>
    </row>
    <row r="7811">
      <c r="B7811" s="18" t="inlineStr">
        <is>
          <t>motor|small|urban_density|urban</t>
        </is>
      </c>
      <c r="C7811" s="18" t="inlineStr">
        <is>
          <t>motor</t>
        </is>
      </c>
      <c r="D7811" s="18" t="inlineStr">
        <is>
          <t>small</t>
        </is>
      </c>
      <c r="E7811" s="18" t="inlineStr">
        <is>
          <t>urban_density</t>
        </is>
      </c>
      <c r="F7811" s="18" t="inlineStr">
        <is>
          <t>categorical</t>
        </is>
      </c>
      <c r="G7811" s="18" t="inlineStr">
        <is>
          <t>urban</t>
        </is>
      </c>
      <c r="H7811" s="33" t="n"/>
      <c r="I7811" s="33" t="n"/>
      <c r="J7811" s="33" t="n"/>
      <c r="K7811" s="34" t="n">
        <v>-0.1102676910184371</v>
      </c>
      <c r="L7811" s="35">
        <f>IF(ISNUMBER(K7811),EXP(K7811),"")</f>
        <v/>
      </c>
      <c r="M7811" s="18" t="n"/>
      <c r="N7811" s="18" t="inlineStr">
        <is>
          <t>motor|small|urban_density</t>
        </is>
      </c>
    </row>
    <row r="7812">
      <c r="B7812" s="18" t="inlineStr">
        <is>
          <t>motor|small|urban_density|(any other level)</t>
        </is>
      </c>
      <c r="C7812" s="18" t="inlineStr">
        <is>
          <t>motor</t>
        </is>
      </c>
      <c r="D7812" s="18" t="inlineStr">
        <is>
          <t>small</t>
        </is>
      </c>
      <c r="E7812" s="18" t="inlineStr">
        <is>
          <t>urban_density</t>
        </is>
      </c>
      <c r="F7812" s="18" t="inlineStr">
        <is>
          <t>categorical</t>
        </is>
      </c>
      <c r="G7812" s="18" t="inlineStr">
        <is>
          <t>(any other level)</t>
        </is>
      </c>
      <c r="H7812" s="33" t="n"/>
      <c r="I7812" s="33" t="n"/>
      <c r="J7812" s="33" t="n"/>
      <c r="K7812" s="34" t="n">
        <v>0</v>
      </c>
      <c r="L7812" s="35">
        <f>IF(ISNUMBER(K7812),EXP(K7812),"")</f>
        <v/>
      </c>
      <c r="M7812" s="18" t="inlineStr">
        <is>
          <t>a level the fit did not see (including MISSING where no row is listed) scores as the base level</t>
        </is>
      </c>
      <c r="N7812" s="18" t="inlineStr">
        <is>
          <t>motor|small|urban_density</t>
        </is>
      </c>
    </row>
    <row r="7813">
      <c r="B7813" s="18" t="inlineStr">
        <is>
          <t>motor|small|channel|broker</t>
        </is>
      </c>
      <c r="C7813" s="18" t="inlineStr">
        <is>
          <t>motor</t>
        </is>
      </c>
      <c r="D7813" s="18" t="inlineStr">
        <is>
          <t>small</t>
        </is>
      </c>
      <c r="E7813" s="18" t="inlineStr">
        <is>
          <t>channel</t>
        </is>
      </c>
      <c r="F7813" s="18" t="inlineStr">
        <is>
          <t>categorical</t>
        </is>
      </c>
      <c r="G7813" s="18" t="inlineStr">
        <is>
          <t>broker</t>
        </is>
      </c>
      <c r="H7813" s="33" t="n"/>
      <c r="I7813" s="33" t="n"/>
      <c r="J7813" s="33" t="n"/>
      <c r="K7813" s="34" t="n">
        <v>0</v>
      </c>
      <c r="L7813" s="35">
        <f>IF(ISNUMBER(K7813),EXP(K7813),"")</f>
        <v/>
      </c>
      <c r="M7813" s="18" t="inlineStr">
        <is>
          <t>base level</t>
        </is>
      </c>
      <c r="N7813" s="18" t="inlineStr">
        <is>
          <t>motor|small|channel</t>
        </is>
      </c>
    </row>
    <row r="7814">
      <c r="B7814" s="18" t="inlineStr">
        <is>
          <t>motor|small|channel|comparison_site</t>
        </is>
      </c>
      <c r="C7814" s="18" t="inlineStr">
        <is>
          <t>motor</t>
        </is>
      </c>
      <c r="D7814" s="18" t="inlineStr">
        <is>
          <t>small</t>
        </is>
      </c>
      <c r="E7814" s="18" t="inlineStr">
        <is>
          <t>channel</t>
        </is>
      </c>
      <c r="F7814" s="18" t="inlineStr">
        <is>
          <t>categorical</t>
        </is>
      </c>
      <c r="G7814" s="18" t="inlineStr">
        <is>
          <t>comparison_site</t>
        </is>
      </c>
      <c r="H7814" s="33" t="n"/>
      <c r="I7814" s="33" t="n"/>
      <c r="J7814" s="33" t="n"/>
      <c r="K7814" s="34" t="n">
        <v>0.115567057406321</v>
      </c>
      <c r="L7814" s="35">
        <f>IF(ISNUMBER(K7814),EXP(K7814),"")</f>
        <v/>
      </c>
      <c r="M7814" s="18" t="n"/>
      <c r="N7814" s="18" t="inlineStr">
        <is>
          <t>motor|small|channel</t>
        </is>
      </c>
    </row>
    <row r="7815">
      <c r="B7815" s="18" t="inlineStr">
        <is>
          <t>motor|small|channel|direct</t>
        </is>
      </c>
      <c r="C7815" s="18" t="inlineStr">
        <is>
          <t>motor</t>
        </is>
      </c>
      <c r="D7815" s="18" t="inlineStr">
        <is>
          <t>small</t>
        </is>
      </c>
      <c r="E7815" s="18" t="inlineStr">
        <is>
          <t>channel</t>
        </is>
      </c>
      <c r="F7815" s="18" t="inlineStr">
        <is>
          <t>categorical</t>
        </is>
      </c>
      <c r="G7815" s="18" t="inlineStr">
        <is>
          <t>direct</t>
        </is>
      </c>
      <c r="H7815" s="33" t="n"/>
      <c r="I7815" s="33" t="n"/>
      <c r="J7815" s="33" t="n"/>
      <c r="K7815" s="34" t="n">
        <v>-0.05271074352666709</v>
      </c>
      <c r="L7815" s="35">
        <f>IF(ISNUMBER(K7815),EXP(K7815),"")</f>
        <v/>
      </c>
      <c r="M7815" s="18" t="n"/>
      <c r="N7815" s="18" t="inlineStr">
        <is>
          <t>motor|small|channel</t>
        </is>
      </c>
    </row>
    <row r="7816">
      <c r="B7816" s="18" t="inlineStr">
        <is>
          <t>motor|small|channel|(any other level)</t>
        </is>
      </c>
      <c r="C7816" s="18" t="inlineStr">
        <is>
          <t>motor</t>
        </is>
      </c>
      <c r="D7816" s="18" t="inlineStr">
        <is>
          <t>small</t>
        </is>
      </c>
      <c r="E7816" s="18" t="inlineStr">
        <is>
          <t>channel</t>
        </is>
      </c>
      <c r="F7816" s="18" t="inlineStr">
        <is>
          <t>categorical</t>
        </is>
      </c>
      <c r="G7816" s="18" t="inlineStr">
        <is>
          <t>(any other level)</t>
        </is>
      </c>
      <c r="H7816" s="33" t="n"/>
      <c r="I7816" s="33" t="n"/>
      <c r="J7816" s="33" t="n"/>
      <c r="K7816" s="34" t="n">
        <v>0</v>
      </c>
      <c r="L7816" s="35">
        <f>IF(ISNUMBER(K7816),EXP(K7816),"")</f>
        <v/>
      </c>
      <c r="M7816" s="18" t="inlineStr">
        <is>
          <t>a level the fit did not see (including MISSING where no row is listed) scores as the base level</t>
        </is>
      </c>
      <c r="N7816" s="18" t="inlineStr">
        <is>
          <t>motor|small|channel</t>
        </is>
      </c>
    </row>
    <row r="7817">
      <c r="B7817" s="18" t="inlineStr">
        <is>
          <t>motor|small|vehicle_use|business</t>
        </is>
      </c>
      <c r="C7817" s="18" t="inlineStr">
        <is>
          <t>motor</t>
        </is>
      </c>
      <c r="D7817" s="18" t="inlineStr">
        <is>
          <t>small</t>
        </is>
      </c>
      <c r="E7817" s="18" t="inlineStr">
        <is>
          <t>vehicle_use</t>
        </is>
      </c>
      <c r="F7817" s="18" t="inlineStr">
        <is>
          <t>categorical</t>
        </is>
      </c>
      <c r="G7817" s="18" t="inlineStr">
        <is>
          <t>business</t>
        </is>
      </c>
      <c r="H7817" s="33" t="n"/>
      <c r="I7817" s="33" t="n"/>
      <c r="J7817" s="33" t="n"/>
      <c r="K7817" s="34" t="n">
        <v>0</v>
      </c>
      <c r="L7817" s="35">
        <f>IF(ISNUMBER(K7817),EXP(K7817),"")</f>
        <v/>
      </c>
      <c r="M7817" s="18" t="inlineStr">
        <is>
          <t>base level</t>
        </is>
      </c>
      <c r="N7817" s="18" t="inlineStr">
        <is>
          <t>motor|small|vehicle_use</t>
        </is>
      </c>
    </row>
    <row r="7818">
      <c r="B7818" s="18" t="inlineStr">
        <is>
          <t>motor|small|vehicle_use|commuting</t>
        </is>
      </c>
      <c r="C7818" s="18" t="inlineStr">
        <is>
          <t>motor</t>
        </is>
      </c>
      <c r="D7818" s="18" t="inlineStr">
        <is>
          <t>small</t>
        </is>
      </c>
      <c r="E7818" s="18" t="inlineStr">
        <is>
          <t>vehicle_use</t>
        </is>
      </c>
      <c r="F7818" s="18" t="inlineStr">
        <is>
          <t>categorical</t>
        </is>
      </c>
      <c r="G7818" s="18" t="inlineStr">
        <is>
          <t>commuting</t>
        </is>
      </c>
      <c r="H7818" s="33" t="n"/>
      <c r="I7818" s="33" t="n"/>
      <c r="J7818" s="33" t="n"/>
      <c r="K7818" s="34" t="n">
        <v>-0.1434562339258456</v>
      </c>
      <c r="L7818" s="35">
        <f>IF(ISNUMBER(K7818),EXP(K7818),"")</f>
        <v/>
      </c>
      <c r="M7818" s="18" t="n"/>
      <c r="N7818" s="18" t="inlineStr">
        <is>
          <t>motor|small|vehicle_use</t>
        </is>
      </c>
    </row>
    <row r="7819">
      <c r="B7819" s="18" t="inlineStr">
        <is>
          <t>motor|small|vehicle_use|social</t>
        </is>
      </c>
      <c r="C7819" s="18" t="inlineStr">
        <is>
          <t>motor</t>
        </is>
      </c>
      <c r="D7819" s="18" t="inlineStr">
        <is>
          <t>small</t>
        </is>
      </c>
      <c r="E7819" s="18" t="inlineStr">
        <is>
          <t>vehicle_use</t>
        </is>
      </c>
      <c r="F7819" s="18" t="inlineStr">
        <is>
          <t>categorical</t>
        </is>
      </c>
      <c r="G7819" s="18" t="inlineStr">
        <is>
          <t>social</t>
        </is>
      </c>
      <c r="H7819" s="33" t="n"/>
      <c r="I7819" s="33" t="n"/>
      <c r="J7819" s="33" t="n"/>
      <c r="K7819" s="34" t="n">
        <v>-0.2285051878356626</v>
      </c>
      <c r="L7819" s="35">
        <f>IF(ISNUMBER(K7819),EXP(K7819),"")</f>
        <v/>
      </c>
      <c r="M7819" s="18" t="n"/>
      <c r="N7819" s="18" t="inlineStr">
        <is>
          <t>motor|small|vehicle_use</t>
        </is>
      </c>
    </row>
    <row r="7820">
      <c r="B7820" s="18" t="inlineStr">
        <is>
          <t>motor|small|vehicle_use|(any other level)</t>
        </is>
      </c>
      <c r="C7820" s="18" t="inlineStr">
        <is>
          <t>motor</t>
        </is>
      </c>
      <c r="D7820" s="18" t="inlineStr">
        <is>
          <t>small</t>
        </is>
      </c>
      <c r="E7820" s="18" t="inlineStr">
        <is>
          <t>vehicle_use</t>
        </is>
      </c>
      <c r="F7820" s="18" t="inlineStr">
        <is>
          <t>categorical</t>
        </is>
      </c>
      <c r="G7820" s="18" t="inlineStr">
        <is>
          <t>(any other level)</t>
        </is>
      </c>
      <c r="H7820" s="33" t="n"/>
      <c r="I7820" s="33" t="n"/>
      <c r="J7820" s="33" t="n"/>
      <c r="K7820" s="34" t="n">
        <v>0</v>
      </c>
      <c r="L7820" s="35">
        <f>IF(ISNUMBER(K7820),EXP(K7820),"")</f>
        <v/>
      </c>
      <c r="M7820" s="18" t="inlineStr">
        <is>
          <t>a level the fit did not see (including MISSING where no row is listed) scores as the base level</t>
        </is>
      </c>
      <c r="N7820" s="18" t="inlineStr">
        <is>
          <t>motor|small|vehicle_use</t>
        </is>
      </c>
    </row>
    <row r="7821">
      <c r="B7821" s="18" t="inlineStr">
        <is>
          <t>motor|small|payment_method|annual</t>
        </is>
      </c>
      <c r="C7821" s="18" t="inlineStr">
        <is>
          <t>motor</t>
        </is>
      </c>
      <c r="D7821" s="18" t="inlineStr">
        <is>
          <t>small</t>
        </is>
      </c>
      <c r="E7821" s="18" t="inlineStr">
        <is>
          <t>payment_method</t>
        </is>
      </c>
      <c r="F7821" s="18" t="inlineStr">
        <is>
          <t>categorical</t>
        </is>
      </c>
      <c r="G7821" s="18" t="inlineStr">
        <is>
          <t>annual</t>
        </is>
      </c>
      <c r="H7821" s="33" t="n"/>
      <c r="I7821" s="33" t="n"/>
      <c r="J7821" s="33" t="n"/>
      <c r="K7821" s="34" t="n">
        <v>0</v>
      </c>
      <c r="L7821" s="35">
        <f>IF(ISNUMBER(K7821),EXP(K7821),"")</f>
        <v/>
      </c>
      <c r="M7821" s="18" t="inlineStr">
        <is>
          <t>base level</t>
        </is>
      </c>
      <c r="N7821" s="18" t="inlineStr">
        <is>
          <t>motor|small|payment_method</t>
        </is>
      </c>
    </row>
    <row r="7822">
      <c r="B7822" s="18" t="inlineStr">
        <is>
          <t>motor|small|payment_method|monthly</t>
        </is>
      </c>
      <c r="C7822" s="18" t="inlineStr">
        <is>
          <t>motor</t>
        </is>
      </c>
      <c r="D7822" s="18" t="inlineStr">
        <is>
          <t>small</t>
        </is>
      </c>
      <c r="E7822" s="18" t="inlineStr">
        <is>
          <t>payment_method</t>
        </is>
      </c>
      <c r="F7822" s="18" t="inlineStr">
        <is>
          <t>categorical</t>
        </is>
      </c>
      <c r="G7822" s="18" t="inlineStr">
        <is>
          <t>monthly</t>
        </is>
      </c>
      <c r="H7822" s="33" t="n"/>
      <c r="I7822" s="33" t="n"/>
      <c r="J7822" s="33" t="n"/>
      <c r="K7822" s="34" t="n">
        <v>0.1233415929664526</v>
      </c>
      <c r="L7822" s="35">
        <f>IF(ISNUMBER(K7822),EXP(K7822),"")</f>
        <v/>
      </c>
      <c r="M7822" s="18" t="n"/>
      <c r="N7822" s="18" t="inlineStr">
        <is>
          <t>motor|small|payment_method</t>
        </is>
      </c>
    </row>
    <row r="7823">
      <c r="B7823" s="18" t="inlineStr">
        <is>
          <t>motor|small|payment_method|(any other level)</t>
        </is>
      </c>
      <c r="C7823" s="18" t="inlineStr">
        <is>
          <t>motor</t>
        </is>
      </c>
      <c r="D7823" s="18" t="inlineStr">
        <is>
          <t>small</t>
        </is>
      </c>
      <c r="E7823" s="18" t="inlineStr">
        <is>
          <t>payment_method</t>
        </is>
      </c>
      <c r="F7823" s="18" t="inlineStr">
        <is>
          <t>categorical</t>
        </is>
      </c>
      <c r="G7823" s="18" t="inlineStr">
        <is>
          <t>(any other level)</t>
        </is>
      </c>
      <c r="H7823" s="33" t="n"/>
      <c r="I7823" s="33" t="n"/>
      <c r="J7823" s="33" t="n"/>
      <c r="K7823" s="34" t="n">
        <v>0</v>
      </c>
      <c r="L7823" s="35">
        <f>IF(ISNUMBER(K7823),EXP(K7823),"")</f>
        <v/>
      </c>
      <c r="M7823" s="18" t="inlineStr">
        <is>
          <t>a level the fit did not see (including MISSING where no row is listed) scores as the base level</t>
        </is>
      </c>
      <c r="N7823" s="18" t="inlineStr">
        <is>
          <t>motor|small|payment_method</t>
        </is>
      </c>
    </row>
    <row r="7824">
      <c r="B7824" s="18" t="inlineStr">
        <is>
          <t>motor|small|driver_age_band|17-24</t>
        </is>
      </c>
      <c r="C7824" s="18" t="inlineStr">
        <is>
          <t>motor</t>
        </is>
      </c>
      <c r="D7824" s="18" t="inlineStr">
        <is>
          <t>small</t>
        </is>
      </c>
      <c r="E7824" s="18" t="inlineStr">
        <is>
          <t>driver_age_band</t>
        </is>
      </c>
      <c r="F7824" s="18" t="inlineStr">
        <is>
          <t>categorical</t>
        </is>
      </c>
      <c r="G7824" s="18" t="inlineStr">
        <is>
          <t>17-24</t>
        </is>
      </c>
      <c r="H7824" s="33" t="n"/>
      <c r="I7824" s="33" t="n"/>
      <c r="J7824" s="33" t="n"/>
      <c r="K7824" s="34" t="n">
        <v>0</v>
      </c>
      <c r="L7824" s="35">
        <f>IF(ISNUMBER(K7824),EXP(K7824),"")</f>
        <v/>
      </c>
      <c r="M7824" s="18" t="inlineStr">
        <is>
          <t>base level</t>
        </is>
      </c>
      <c r="N7824" s="18" t="inlineStr">
        <is>
          <t>motor|small|driver_age_band</t>
        </is>
      </c>
    </row>
    <row r="7825">
      <c r="B7825" s="18" t="inlineStr">
        <is>
          <t>motor|small|driver_age_band|25-34</t>
        </is>
      </c>
      <c r="C7825" s="18" t="inlineStr">
        <is>
          <t>motor</t>
        </is>
      </c>
      <c r="D7825" s="18" t="inlineStr">
        <is>
          <t>small</t>
        </is>
      </c>
      <c r="E7825" s="18" t="inlineStr">
        <is>
          <t>driver_age_band</t>
        </is>
      </c>
      <c r="F7825" s="18" t="inlineStr">
        <is>
          <t>categorical</t>
        </is>
      </c>
      <c r="G7825" s="18" t="inlineStr">
        <is>
          <t>25-34</t>
        </is>
      </c>
      <c r="H7825" s="33" t="n"/>
      <c r="I7825" s="33" t="n"/>
      <c r="J7825" s="33" t="n"/>
      <c r="K7825" s="34" t="n">
        <v>-0.05500271625674966</v>
      </c>
      <c r="L7825" s="35">
        <f>IF(ISNUMBER(K7825),EXP(K7825),"")</f>
        <v/>
      </c>
      <c r="M7825" s="18" t="n"/>
      <c r="N7825" s="18" t="inlineStr">
        <is>
          <t>motor|small|driver_age_band</t>
        </is>
      </c>
    </row>
    <row r="7826">
      <c r="B7826" s="18" t="inlineStr">
        <is>
          <t>motor|small|driver_age_band|35-49</t>
        </is>
      </c>
      <c r="C7826" s="18" t="inlineStr">
        <is>
          <t>motor</t>
        </is>
      </c>
      <c r="D7826" s="18" t="inlineStr">
        <is>
          <t>small</t>
        </is>
      </c>
      <c r="E7826" s="18" t="inlineStr">
        <is>
          <t>driver_age_band</t>
        </is>
      </c>
      <c r="F7826" s="18" t="inlineStr">
        <is>
          <t>categorical</t>
        </is>
      </c>
      <c r="G7826" s="18" t="inlineStr">
        <is>
          <t>35-49</t>
        </is>
      </c>
      <c r="H7826" s="33" t="n"/>
      <c r="I7826" s="33" t="n"/>
      <c r="J7826" s="33" t="n"/>
      <c r="K7826" s="34" t="n">
        <v>-0.2702448079776155</v>
      </c>
      <c r="L7826" s="35">
        <f>IF(ISNUMBER(K7826),EXP(K7826),"")</f>
        <v/>
      </c>
      <c r="M7826" s="18" t="n"/>
      <c r="N7826" s="18" t="inlineStr">
        <is>
          <t>motor|small|driver_age_band</t>
        </is>
      </c>
    </row>
    <row r="7827">
      <c r="B7827" s="18" t="inlineStr">
        <is>
          <t>motor|small|driver_age_band|50-64</t>
        </is>
      </c>
      <c r="C7827" s="18" t="inlineStr">
        <is>
          <t>motor</t>
        </is>
      </c>
      <c r="D7827" s="18" t="inlineStr">
        <is>
          <t>small</t>
        </is>
      </c>
      <c r="E7827" s="18" t="inlineStr">
        <is>
          <t>driver_age_band</t>
        </is>
      </c>
      <c r="F7827" s="18" t="inlineStr">
        <is>
          <t>categorical</t>
        </is>
      </c>
      <c r="G7827" s="18" t="inlineStr">
        <is>
          <t>50-64</t>
        </is>
      </c>
      <c r="H7827" s="33" t="n"/>
      <c r="I7827" s="33" t="n"/>
      <c r="J7827" s="33" t="n"/>
      <c r="K7827" s="34" t="n">
        <v>-0.3710528565935912</v>
      </c>
      <c r="L7827" s="35">
        <f>IF(ISNUMBER(K7827),EXP(K7827),"")</f>
        <v/>
      </c>
      <c r="M7827" s="18" t="n"/>
      <c r="N7827" s="18" t="inlineStr">
        <is>
          <t>motor|small|driver_age_band</t>
        </is>
      </c>
    </row>
    <row r="7828">
      <c r="B7828" s="18" t="inlineStr">
        <is>
          <t>motor|small|driver_age_band|65+</t>
        </is>
      </c>
      <c r="C7828" s="18" t="inlineStr">
        <is>
          <t>motor</t>
        </is>
      </c>
      <c r="D7828" s="18" t="inlineStr">
        <is>
          <t>small</t>
        </is>
      </c>
      <c r="E7828" s="18" t="inlineStr">
        <is>
          <t>driver_age_band</t>
        </is>
      </c>
      <c r="F7828" s="18" t="inlineStr">
        <is>
          <t>categorical</t>
        </is>
      </c>
      <c r="G7828" s="18" t="inlineStr">
        <is>
          <t>65+</t>
        </is>
      </c>
      <c r="H7828" s="33" t="n"/>
      <c r="I7828" s="33" t="n"/>
      <c r="J7828" s="33" t="n"/>
      <c r="K7828" s="34" t="n">
        <v>-0.2943193229459449</v>
      </c>
      <c r="L7828" s="35">
        <f>IF(ISNUMBER(K7828),EXP(K7828),"")</f>
        <v/>
      </c>
      <c r="M7828" s="18" t="n"/>
      <c r="N7828" s="18" t="inlineStr">
        <is>
          <t>motor|small|driver_age_band</t>
        </is>
      </c>
    </row>
    <row r="7829">
      <c r="B7829" s="18" t="inlineStr">
        <is>
          <t>motor|small|driver_age_band|(any other level)</t>
        </is>
      </c>
      <c r="C7829" s="18" t="inlineStr">
        <is>
          <t>motor</t>
        </is>
      </c>
      <c r="D7829" s="18" t="inlineStr">
        <is>
          <t>small</t>
        </is>
      </c>
      <c r="E7829" s="18" t="inlineStr">
        <is>
          <t>driver_age_band</t>
        </is>
      </c>
      <c r="F7829" s="18" t="inlineStr">
        <is>
          <t>categorical</t>
        </is>
      </c>
      <c r="G7829" s="18" t="inlineStr">
        <is>
          <t>(any other level)</t>
        </is>
      </c>
      <c r="H7829" s="33" t="n"/>
      <c r="I7829" s="33" t="n"/>
      <c r="J7829" s="33" t="n"/>
      <c r="K7829" s="34" t="n">
        <v>0</v>
      </c>
      <c r="L7829" s="35">
        <f>IF(ISNUMBER(K7829),EXP(K7829),"")</f>
        <v/>
      </c>
      <c r="M7829" s="18" t="inlineStr">
        <is>
          <t>a level the fit did not see (including MISSING where no row is listed) scores as the base level</t>
        </is>
      </c>
      <c r="N7829" s="18" t="inlineStr">
        <is>
          <t>motor|small|driver_age_band</t>
        </is>
      </c>
    </row>
    <row r="7830">
      <c r="B7830" s="18" t="inlineStr">
        <is>
          <t>motor|small|prior_claims_5y|q00</t>
        </is>
      </c>
      <c r="C7830" s="18" t="inlineStr">
        <is>
          <t>motor</t>
        </is>
      </c>
      <c r="D7830" s="18" t="inlineStr">
        <is>
          <t>small</t>
        </is>
      </c>
      <c r="E7830" s="18" t="inlineStr">
        <is>
          <t>prior_claims_5y</t>
        </is>
      </c>
      <c r="F7830" s="18" t="inlineStr">
        <is>
          <t>band</t>
        </is>
      </c>
      <c r="G7830" s="18" t="inlineStr">
        <is>
          <t>q00</t>
        </is>
      </c>
      <c r="H7830" s="33" t="n"/>
      <c r="I7830" s="33" t="n">
        <v>-1e+307</v>
      </c>
      <c r="J7830" s="33" t="n">
        <v>0</v>
      </c>
      <c r="K7830" s="34" t="n">
        <v>0</v>
      </c>
      <c r="L7830" s="35">
        <f>IF(ISNUMBER(K7830),EXP(K7830),"")</f>
        <v/>
      </c>
      <c r="M7830" s="18" t="inlineStr">
        <is>
          <t>lower &lt; x &lt;= upper; base level</t>
        </is>
      </c>
      <c r="N7830" s="18" t="inlineStr">
        <is>
          <t>motor|small|prior_claims_5y</t>
        </is>
      </c>
    </row>
    <row r="7831">
      <c r="B7831" s="18" t="inlineStr">
        <is>
          <t>motor|small|prior_claims_5y|q01</t>
        </is>
      </c>
      <c r="C7831" s="18" t="inlineStr">
        <is>
          <t>motor</t>
        </is>
      </c>
      <c r="D7831" s="18" t="inlineStr">
        <is>
          <t>small</t>
        </is>
      </c>
      <c r="E7831" s="18" t="inlineStr">
        <is>
          <t>prior_claims_5y</t>
        </is>
      </c>
      <c r="F7831" s="18" t="inlineStr">
        <is>
          <t>band</t>
        </is>
      </c>
      <c r="G7831" s="18" t="inlineStr">
        <is>
          <t>q01</t>
        </is>
      </c>
      <c r="H7831" s="33" t="n"/>
      <c r="I7831" s="33" t="n">
        <v>0</v>
      </c>
      <c r="J7831" s="33" t="n">
        <v>1</v>
      </c>
      <c r="K7831" s="34" t="n">
        <v>0.2105701125956536</v>
      </c>
      <c r="L7831" s="35">
        <f>IF(ISNUMBER(K7831),EXP(K7831),"")</f>
        <v/>
      </c>
      <c r="M7831" s="18" t="inlineStr">
        <is>
          <t>lower &lt; x &lt;= upper</t>
        </is>
      </c>
      <c r="N7831" s="18" t="inlineStr">
        <is>
          <t>motor|small|prior_claims_5y</t>
        </is>
      </c>
    </row>
    <row r="7832">
      <c r="B7832" s="18" t="inlineStr">
        <is>
          <t>motor|small|prior_claims_5y|q02</t>
        </is>
      </c>
      <c r="C7832" s="18" t="inlineStr">
        <is>
          <t>motor</t>
        </is>
      </c>
      <c r="D7832" s="18" t="inlineStr">
        <is>
          <t>small</t>
        </is>
      </c>
      <c r="E7832" s="18" t="inlineStr">
        <is>
          <t>prior_claims_5y</t>
        </is>
      </c>
      <c r="F7832" s="18" t="inlineStr">
        <is>
          <t>band</t>
        </is>
      </c>
      <c r="G7832" s="18" t="inlineStr">
        <is>
          <t>q02</t>
        </is>
      </c>
      <c r="H7832" s="33" t="n"/>
      <c r="I7832" s="33" t="n">
        <v>1</v>
      </c>
      <c r="J7832" s="33" t="n">
        <v>1e+307</v>
      </c>
      <c r="K7832" s="34" t="n">
        <v>0.4499627479610871</v>
      </c>
      <c r="L7832" s="35">
        <f>IF(ISNUMBER(K7832),EXP(K7832),"")</f>
        <v/>
      </c>
      <c r="M7832" s="18" t="inlineStr">
        <is>
          <t>lower &lt; x &lt;= upper</t>
        </is>
      </c>
      <c r="N7832" s="18" t="inlineStr">
        <is>
          <t>motor|small|prior_claims_5y</t>
        </is>
      </c>
    </row>
    <row r="7833">
      <c r="B7833" s="18" t="inlineStr">
        <is>
          <t>motor|small|prior_claims_5y|MISSING</t>
        </is>
      </c>
      <c r="C7833" s="18" t="inlineStr">
        <is>
          <t>motor</t>
        </is>
      </c>
      <c r="D7833" s="18" t="inlineStr">
        <is>
          <t>small</t>
        </is>
      </c>
      <c r="E7833" s="18" t="inlineStr">
        <is>
          <t>prior_claims_5y</t>
        </is>
      </c>
      <c r="F7833" s="18" t="inlineStr">
        <is>
          <t>band</t>
        </is>
      </c>
      <c r="G7833" s="18" t="inlineStr">
        <is>
          <t>MISSING</t>
        </is>
      </c>
      <c r="H7833" s="33" t="n"/>
      <c r="I7833" s="33" t="n"/>
      <c r="J7833" s="33" t="n"/>
      <c r="K7833" s="34" t="n">
        <v>0</v>
      </c>
      <c r="L7833" s="35">
        <f>IF(ISNUMBER(K7833),EXP(K7833),"")</f>
        <v/>
      </c>
      <c r="M7833" s="18" t="inlineStr">
        <is>
          <t>x missing; not seen in fitting, so it scores as the base level</t>
        </is>
      </c>
      <c r="N7833" s="18" t="inlineStr">
        <is>
          <t>motor|small|prior_claims_5y</t>
        </is>
      </c>
    </row>
    <row r="7834">
      <c r="B7834" s="18" t="inlineStr">
        <is>
          <t>motor|small|missed_payments_12m|q00</t>
        </is>
      </c>
      <c r="C7834" s="18" t="inlineStr">
        <is>
          <t>motor</t>
        </is>
      </c>
      <c r="D7834" s="18" t="inlineStr">
        <is>
          <t>small</t>
        </is>
      </c>
      <c r="E7834" s="18" t="inlineStr">
        <is>
          <t>missed_payments_12m</t>
        </is>
      </c>
      <c r="F7834" s="18" t="inlineStr">
        <is>
          <t>band</t>
        </is>
      </c>
      <c r="G7834" s="18" t="inlineStr">
        <is>
          <t>q00</t>
        </is>
      </c>
      <c r="H7834" s="33" t="n"/>
      <c r="I7834" s="33" t="n">
        <v>-1e+307</v>
      </c>
      <c r="J7834" s="33" t="n">
        <v>0</v>
      </c>
      <c r="K7834" s="34" t="n">
        <v>0</v>
      </c>
      <c r="L7834" s="35">
        <f>IF(ISNUMBER(K7834),EXP(K7834),"")</f>
        <v/>
      </c>
      <c r="M7834" s="18" t="inlineStr">
        <is>
          <t>lower &lt; x &lt;= upper; base level</t>
        </is>
      </c>
      <c r="N7834" s="18" t="inlineStr">
        <is>
          <t>motor|small|missed_payments_12m</t>
        </is>
      </c>
    </row>
    <row r="7835">
      <c r="B7835" s="18" t="inlineStr">
        <is>
          <t>motor|small|missed_payments_12m|q01</t>
        </is>
      </c>
      <c r="C7835" s="18" t="inlineStr">
        <is>
          <t>motor</t>
        </is>
      </c>
      <c r="D7835" s="18" t="inlineStr">
        <is>
          <t>small</t>
        </is>
      </c>
      <c r="E7835" s="18" t="inlineStr">
        <is>
          <t>missed_payments_12m</t>
        </is>
      </c>
      <c r="F7835" s="18" t="inlineStr">
        <is>
          <t>band</t>
        </is>
      </c>
      <c r="G7835" s="18" t="inlineStr">
        <is>
          <t>q01</t>
        </is>
      </c>
      <c r="H7835" s="33" t="n"/>
      <c r="I7835" s="33" t="n">
        <v>0</v>
      </c>
      <c r="J7835" s="33" t="n">
        <v>1e+307</v>
      </c>
      <c r="K7835" s="34" t="n">
        <v>0.1811404978082607</v>
      </c>
      <c r="L7835" s="35">
        <f>IF(ISNUMBER(K7835),EXP(K7835),"")</f>
        <v/>
      </c>
      <c r="M7835" s="18" t="inlineStr">
        <is>
          <t>lower &lt; x &lt;= upper</t>
        </is>
      </c>
      <c r="N7835" s="18" t="inlineStr">
        <is>
          <t>motor|small|missed_payments_12m</t>
        </is>
      </c>
    </row>
    <row r="7836">
      <c r="B7836" s="18" t="inlineStr">
        <is>
          <t>motor|small|missed_payments_12m|MISSING</t>
        </is>
      </c>
      <c r="C7836" s="18" t="inlineStr">
        <is>
          <t>motor</t>
        </is>
      </c>
      <c r="D7836" s="18" t="inlineStr">
        <is>
          <t>small</t>
        </is>
      </c>
      <c r="E7836" s="18" t="inlineStr">
        <is>
          <t>missed_payments_12m</t>
        </is>
      </c>
      <c r="F7836" s="18" t="inlineStr">
        <is>
          <t>band</t>
        </is>
      </c>
      <c r="G7836" s="18" t="inlineStr">
        <is>
          <t>MISSING</t>
        </is>
      </c>
      <c r="H7836" s="33" t="n"/>
      <c r="I7836" s="33" t="n"/>
      <c r="J7836" s="33" t="n"/>
      <c r="K7836" s="34" t="n">
        <v>0</v>
      </c>
      <c r="L7836" s="35">
        <f>IF(ISNUMBER(K7836),EXP(K7836),"")</f>
        <v/>
      </c>
      <c r="M7836" s="18" t="inlineStr">
        <is>
          <t>x missing; not seen in fitting, so it scores as the base level</t>
        </is>
      </c>
      <c r="N7836" s="18" t="inlineStr">
        <is>
          <t>motor|small|missed_payments_12m</t>
        </is>
      </c>
    </row>
    <row r="7837">
      <c r="B7837" s="18" t="inlineStr">
        <is>
          <t>motor|small|ncb_years|0</t>
        </is>
      </c>
      <c r="C7837" s="18" t="inlineStr">
        <is>
          <t>motor</t>
        </is>
      </c>
      <c r="D7837" s="18" t="inlineStr">
        <is>
          <t>small</t>
        </is>
      </c>
      <c r="E7837" s="18" t="inlineStr">
        <is>
          <t>ncb_years</t>
        </is>
      </c>
      <c r="F7837" s="18" t="inlineStr">
        <is>
          <t>spline value</t>
        </is>
      </c>
      <c r="G7837" s="18" t="n"/>
      <c r="H7837" s="33" t="n">
        <v>0</v>
      </c>
      <c r="I7837" s="33" t="n"/>
      <c r="J7837" s="33" t="n"/>
      <c r="K7837" s="34" t="n">
        <v>1.130985984340504</v>
      </c>
      <c r="L7837" s="35">
        <f>IF(ISNUMBER(K7837),EXP(K7837),"")</f>
        <v/>
      </c>
      <c r="M7837" s="18" t="inlineStr">
        <is>
          <t>every value from 0 to 15 in steps of 1</t>
        </is>
      </c>
      <c r="N7837" s="18" t="inlineStr">
        <is>
          <t>motor|small|ncb_years</t>
        </is>
      </c>
    </row>
    <row r="7838">
      <c r="B7838" s="18" t="inlineStr">
        <is>
          <t>motor|small|ncb_years|1</t>
        </is>
      </c>
      <c r="C7838" s="18" t="inlineStr">
        <is>
          <t>motor</t>
        </is>
      </c>
      <c r="D7838" s="18" t="inlineStr">
        <is>
          <t>small</t>
        </is>
      </c>
      <c r="E7838" s="18" t="inlineStr">
        <is>
          <t>ncb_years</t>
        </is>
      </c>
      <c r="F7838" s="18" t="inlineStr">
        <is>
          <t>spline value</t>
        </is>
      </c>
      <c r="G7838" s="18" t="n"/>
      <c r="H7838" s="33" t="n">
        <v>1</v>
      </c>
      <c r="I7838" s="33" t="n"/>
      <c r="J7838" s="33" t="n"/>
      <c r="K7838" s="34" t="n">
        <v>0.9212971332630842</v>
      </c>
      <c r="L7838" s="35">
        <f>IF(ISNUMBER(K7838),EXP(K7838),"")</f>
        <v/>
      </c>
      <c r="M7838" s="18" t="inlineStr">
        <is>
          <t>every value from 0 to 15 in steps of 1</t>
        </is>
      </c>
      <c r="N7838" s="18" t="inlineStr">
        <is>
          <t>motor|small|ncb_years</t>
        </is>
      </c>
    </row>
    <row r="7839">
      <c r="B7839" s="18" t="inlineStr">
        <is>
          <t>motor|small|ncb_years|2</t>
        </is>
      </c>
      <c r="C7839" s="18" t="inlineStr">
        <is>
          <t>motor</t>
        </is>
      </c>
      <c r="D7839" s="18" t="inlineStr">
        <is>
          <t>small</t>
        </is>
      </c>
      <c r="E7839" s="18" t="inlineStr">
        <is>
          <t>ncb_years</t>
        </is>
      </c>
      <c r="F7839" s="18" t="inlineStr">
        <is>
          <t>spline value</t>
        </is>
      </c>
      <c r="G7839" s="18" t="n"/>
      <c r="H7839" s="33" t="n">
        <v>2</v>
      </c>
      <c r="I7839" s="33" t="n"/>
      <c r="J7839" s="33" t="n"/>
      <c r="K7839" s="34" t="n">
        <v>0.7836588135522689</v>
      </c>
      <c r="L7839" s="35">
        <f>IF(ISNUMBER(K7839),EXP(K7839),"")</f>
        <v/>
      </c>
      <c r="M7839" s="18" t="inlineStr">
        <is>
          <t>every value from 0 to 15 in steps of 1</t>
        </is>
      </c>
      <c r="N7839" s="18" t="inlineStr">
        <is>
          <t>motor|small|ncb_years</t>
        </is>
      </c>
    </row>
    <row r="7840">
      <c r="B7840" s="18" t="inlineStr">
        <is>
          <t>motor|small|ncb_years|3</t>
        </is>
      </c>
      <c r="C7840" s="18" t="inlineStr">
        <is>
          <t>motor</t>
        </is>
      </c>
      <c r="D7840" s="18" t="inlineStr">
        <is>
          <t>small</t>
        </is>
      </c>
      <c r="E7840" s="18" t="inlineStr">
        <is>
          <t>ncb_years</t>
        </is>
      </c>
      <c r="F7840" s="18" t="inlineStr">
        <is>
          <t>spline value</t>
        </is>
      </c>
      <c r="G7840" s="18" t="n"/>
      <c r="H7840" s="33" t="n">
        <v>3</v>
      </c>
      <c r="I7840" s="33" t="n"/>
      <c r="J7840" s="33" t="n"/>
      <c r="K7840" s="34" t="n">
        <v>0.6926633321808607</v>
      </c>
      <c r="L7840" s="35">
        <f>IF(ISNUMBER(K7840),EXP(K7840),"")</f>
        <v/>
      </c>
      <c r="M7840" s="18" t="inlineStr">
        <is>
          <t>every value from 0 to 15 in steps of 1</t>
        </is>
      </c>
      <c r="N7840" s="18" t="inlineStr">
        <is>
          <t>motor|small|ncb_years</t>
        </is>
      </c>
    </row>
    <row r="7841">
      <c r="B7841" s="18" t="inlineStr">
        <is>
          <t>motor|small|ncb_years|4</t>
        </is>
      </c>
      <c r="C7841" s="18" t="inlineStr">
        <is>
          <t>motor</t>
        </is>
      </c>
      <c r="D7841" s="18" t="inlineStr">
        <is>
          <t>small</t>
        </is>
      </c>
      <c r="E7841" s="18" t="inlineStr">
        <is>
          <t>ncb_years</t>
        </is>
      </c>
      <c r="F7841" s="18" t="inlineStr">
        <is>
          <t>spline value</t>
        </is>
      </c>
      <c r="G7841" s="18" t="n"/>
      <c r="H7841" s="33" t="n">
        <v>4</v>
      </c>
      <c r="I7841" s="33" t="n"/>
      <c r="J7841" s="33" t="n"/>
      <c r="K7841" s="34" t="n">
        <v>0.6229029961216634</v>
      </c>
      <c r="L7841" s="35">
        <f>IF(ISNUMBER(K7841),EXP(K7841),"")</f>
        <v/>
      </c>
      <c r="M7841" s="18" t="inlineStr">
        <is>
          <t>every value from 0 to 15 in steps of 1</t>
        </is>
      </c>
      <c r="N7841" s="18" t="inlineStr">
        <is>
          <t>motor|small|ncb_years</t>
        </is>
      </c>
    </row>
    <row r="7842">
      <c r="B7842" s="18" t="inlineStr">
        <is>
          <t>motor|small|ncb_years|5</t>
        </is>
      </c>
      <c r="C7842" s="18" t="inlineStr">
        <is>
          <t>motor</t>
        </is>
      </c>
      <c r="D7842" s="18" t="inlineStr">
        <is>
          <t>small</t>
        </is>
      </c>
      <c r="E7842" s="18" t="inlineStr">
        <is>
          <t>ncb_years</t>
        </is>
      </c>
      <c r="F7842" s="18" t="inlineStr">
        <is>
          <t>spline value</t>
        </is>
      </c>
      <c r="G7842" s="18" t="n"/>
      <c r="H7842" s="33" t="n">
        <v>5</v>
      </c>
      <c r="I7842" s="33" t="n"/>
      <c r="J7842" s="33" t="n"/>
      <c r="K7842" s="34" t="n">
        <v>0.5538984956493639</v>
      </c>
      <c r="L7842" s="35">
        <f>IF(ISNUMBER(K7842),EXP(K7842),"")</f>
        <v/>
      </c>
      <c r="M7842" s="18" t="inlineStr">
        <is>
          <t>every value from 0 to 15 in steps of 1</t>
        </is>
      </c>
      <c r="N7842" s="18" t="inlineStr">
        <is>
          <t>motor|small|ncb_years</t>
        </is>
      </c>
    </row>
    <row r="7843">
      <c r="B7843" s="18" t="inlineStr">
        <is>
          <t>motor|small|ncb_years|6</t>
        </is>
      </c>
      <c r="C7843" s="18" t="inlineStr">
        <is>
          <t>motor</t>
        </is>
      </c>
      <c r="D7843" s="18" t="inlineStr">
        <is>
          <t>small</t>
        </is>
      </c>
      <c r="E7843" s="18" t="inlineStr">
        <is>
          <t>ncb_years</t>
        </is>
      </c>
      <c r="F7843" s="18" t="inlineStr">
        <is>
          <t>spline value</t>
        </is>
      </c>
      <c r="G7843" s="18" t="n"/>
      <c r="H7843" s="33" t="n">
        <v>6</v>
      </c>
      <c r="I7843" s="33" t="n"/>
      <c r="J7843" s="33" t="n"/>
      <c r="K7843" s="34" t="n">
        <v>0.4848840542461856</v>
      </c>
      <c r="L7843" s="35">
        <f>IF(ISNUMBER(K7843),EXP(K7843),"")</f>
        <v/>
      </c>
      <c r="M7843" s="18" t="inlineStr">
        <is>
          <t>every value from 0 to 15 in steps of 1</t>
        </is>
      </c>
      <c r="N7843" s="18" t="inlineStr">
        <is>
          <t>motor|small|ncb_years</t>
        </is>
      </c>
    </row>
    <row r="7844">
      <c r="B7844" s="18" t="inlineStr">
        <is>
          <t>motor|small|ncb_years|7</t>
        </is>
      </c>
      <c r="C7844" s="18" t="inlineStr">
        <is>
          <t>motor</t>
        </is>
      </c>
      <c r="D7844" s="18" t="inlineStr">
        <is>
          <t>small</t>
        </is>
      </c>
      <c r="E7844" s="18" t="inlineStr">
        <is>
          <t>ncb_years</t>
        </is>
      </c>
      <c r="F7844" s="18" t="inlineStr">
        <is>
          <t>spline value</t>
        </is>
      </c>
      <c r="G7844" s="18" t="n"/>
      <c r="H7844" s="33" t="n">
        <v>7</v>
      </c>
      <c r="I7844" s="33" t="n"/>
      <c r="J7844" s="33" t="n"/>
      <c r="K7844" s="34" t="n">
        <v>0.4200222786962352</v>
      </c>
      <c r="L7844" s="35">
        <f>IF(ISNUMBER(K7844),EXP(K7844),"")</f>
        <v/>
      </c>
      <c r="M7844" s="18" t="inlineStr">
        <is>
          <t>every value from 0 to 15 in steps of 1</t>
        </is>
      </c>
      <c r="N7844" s="18" t="inlineStr">
        <is>
          <t>motor|small|ncb_years</t>
        </is>
      </c>
    </row>
    <row r="7845">
      <c r="B7845" s="18" t="inlineStr">
        <is>
          <t>motor|small|ncb_years|8</t>
        </is>
      </c>
      <c r="C7845" s="18" t="inlineStr">
        <is>
          <t>motor</t>
        </is>
      </c>
      <c r="D7845" s="18" t="inlineStr">
        <is>
          <t>small</t>
        </is>
      </c>
      <c r="E7845" s="18" t="inlineStr">
        <is>
          <t>ncb_years</t>
        </is>
      </c>
      <c r="F7845" s="18" t="inlineStr">
        <is>
          <t>spline value</t>
        </is>
      </c>
      <c r="G7845" s="18" t="n"/>
      <c r="H7845" s="33" t="n">
        <v>8</v>
      </c>
      <c r="I7845" s="33" t="n"/>
      <c r="J7845" s="33" t="n"/>
      <c r="K7845" s="34" t="n">
        <v>0.3634757757836194</v>
      </c>
      <c r="L7845" s="35">
        <f>IF(ISNUMBER(K7845),EXP(K7845),"")</f>
        <v/>
      </c>
      <c r="M7845" s="18" t="inlineStr">
        <is>
          <t>every value from 0 to 15 in steps of 1</t>
        </is>
      </c>
      <c r="N7845" s="18" t="inlineStr">
        <is>
          <t>motor|small|ncb_years</t>
        </is>
      </c>
    </row>
    <row r="7846">
      <c r="B7846" s="18" t="inlineStr">
        <is>
          <t>motor|small|ncb_years|9</t>
        </is>
      </c>
      <c r="C7846" s="18" t="inlineStr">
        <is>
          <t>motor</t>
        </is>
      </c>
      <c r="D7846" s="18" t="inlineStr">
        <is>
          <t>small</t>
        </is>
      </c>
      <c r="E7846" s="18" t="inlineStr">
        <is>
          <t>ncb_years</t>
        </is>
      </c>
      <c r="F7846" s="18" t="inlineStr">
        <is>
          <t>spline value</t>
        </is>
      </c>
      <c r="G7846" s="18" t="n"/>
      <c r="H7846" s="33" t="n">
        <v>9</v>
      </c>
      <c r="I7846" s="33" t="n"/>
      <c r="J7846" s="33" t="n"/>
      <c r="K7846" s="34" t="n">
        <v>0.3194071522924452</v>
      </c>
      <c r="L7846" s="35">
        <f>IF(ISNUMBER(K7846),EXP(K7846),"")</f>
        <v/>
      </c>
      <c r="M7846" s="18" t="inlineStr">
        <is>
          <t>every value from 0 to 15 in steps of 1</t>
        </is>
      </c>
      <c r="N7846" s="18" t="inlineStr">
        <is>
          <t>motor|small|ncb_years</t>
        </is>
      </c>
    </row>
    <row r="7847">
      <c r="B7847" s="18" t="inlineStr">
        <is>
          <t>motor|small|ncb_years|10</t>
        </is>
      </c>
      <c r="C7847" s="18" t="inlineStr">
        <is>
          <t>motor</t>
        </is>
      </c>
      <c r="D7847" s="18" t="inlineStr">
        <is>
          <t>small</t>
        </is>
      </c>
      <c r="E7847" s="18" t="inlineStr">
        <is>
          <t>ncb_years</t>
        </is>
      </c>
      <c r="F7847" s="18" t="inlineStr">
        <is>
          <t>spline value</t>
        </is>
      </c>
      <c r="G7847" s="18" t="n"/>
      <c r="H7847" s="33" t="n">
        <v>10</v>
      </c>
      <c r="I7847" s="33" t="n"/>
      <c r="J7847" s="33" t="n"/>
      <c r="K7847" s="34" t="n">
        <v>0.2919790150068196</v>
      </c>
      <c r="L7847" s="35">
        <f>IF(ISNUMBER(K7847),EXP(K7847),"")</f>
        <v/>
      </c>
      <c r="M7847" s="18" t="inlineStr">
        <is>
          <t>every value from 0 to 15 in steps of 1</t>
        </is>
      </c>
      <c r="N7847" s="18" t="inlineStr">
        <is>
          <t>motor|small|ncb_years</t>
        </is>
      </c>
    </row>
    <row r="7848">
      <c r="B7848" s="18" t="inlineStr">
        <is>
          <t>motor|small|ncb_years|11</t>
        </is>
      </c>
      <c r="C7848" s="18" t="inlineStr">
        <is>
          <t>motor</t>
        </is>
      </c>
      <c r="D7848" s="18" t="inlineStr">
        <is>
          <t>small</t>
        </is>
      </c>
      <c r="E7848" s="18" t="inlineStr">
        <is>
          <t>ncb_years</t>
        </is>
      </c>
      <c r="F7848" s="18" t="inlineStr">
        <is>
          <t>spline value</t>
        </is>
      </c>
      <c r="G7848" s="18" t="n"/>
      <c r="H7848" s="33" t="n">
        <v>11</v>
      </c>
      <c r="I7848" s="33" t="n"/>
      <c r="J7848" s="33" t="n"/>
      <c r="K7848" s="34" t="n">
        <v>0.2832358688808519</v>
      </c>
      <c r="L7848" s="35">
        <f>IF(ISNUMBER(K7848),EXP(K7848),"")</f>
        <v/>
      </c>
      <c r="M7848" s="18" t="inlineStr">
        <is>
          <t>every value from 0 to 15 in steps of 1</t>
        </is>
      </c>
      <c r="N7848" s="18" t="inlineStr">
        <is>
          <t>motor|small|ncb_years</t>
        </is>
      </c>
    </row>
    <row r="7849">
      <c r="B7849" s="18" t="inlineStr">
        <is>
          <t>motor|small|ncb_years|12</t>
        </is>
      </c>
      <c r="C7849" s="18" t="inlineStr">
        <is>
          <t>motor</t>
        </is>
      </c>
      <c r="D7849" s="18" t="inlineStr">
        <is>
          <t>small</t>
        </is>
      </c>
      <c r="E7849" s="18" t="inlineStr">
        <is>
          <t>ncb_years</t>
        </is>
      </c>
      <c r="F7849" s="18" t="inlineStr">
        <is>
          <t>spline value</t>
        </is>
      </c>
      <c r="G7849" s="18" t="n"/>
      <c r="H7849" s="33" t="n">
        <v>12</v>
      </c>
      <c r="I7849" s="33" t="n"/>
      <c r="J7849" s="33" t="n"/>
      <c r="K7849" s="34" t="n">
        <v>0.2867498115486634</v>
      </c>
      <c r="L7849" s="35">
        <f>IF(ISNUMBER(K7849),EXP(K7849),"")</f>
        <v/>
      </c>
      <c r="M7849" s="18" t="inlineStr">
        <is>
          <t>every value from 0 to 15 in steps of 1</t>
        </is>
      </c>
      <c r="N7849" s="18" t="inlineStr">
        <is>
          <t>motor|small|ncb_years</t>
        </is>
      </c>
    </row>
    <row r="7850">
      <c r="B7850" s="18" t="inlineStr">
        <is>
          <t>motor|small|ncb_years|13</t>
        </is>
      </c>
      <c r="C7850" s="18" t="inlineStr">
        <is>
          <t>motor</t>
        </is>
      </c>
      <c r="D7850" s="18" t="inlineStr">
        <is>
          <t>small</t>
        </is>
      </c>
      <c r="E7850" s="18" t="inlineStr">
        <is>
          <t>ncb_years</t>
        </is>
      </c>
      <c r="F7850" s="18" t="inlineStr">
        <is>
          <t>spline value</t>
        </is>
      </c>
      <c r="G7850" s="18" t="n"/>
      <c r="H7850" s="33" t="n">
        <v>13</v>
      </c>
      <c r="I7850" s="33" t="n"/>
      <c r="J7850" s="33" t="n"/>
      <c r="K7850" s="34" t="n">
        <v>0.2939748388143777</v>
      </c>
      <c r="L7850" s="35">
        <f>IF(ISNUMBER(K7850),EXP(K7850),"")</f>
        <v/>
      </c>
      <c r="M7850" s="18" t="inlineStr">
        <is>
          <t>every value from 0 to 15 in steps of 1</t>
        </is>
      </c>
      <c r="N7850" s="18" t="inlineStr">
        <is>
          <t>motor|small|ncb_years</t>
        </is>
      </c>
    </row>
    <row r="7851">
      <c r="B7851" s="18" t="inlineStr">
        <is>
          <t>motor|small|ncb_years|14</t>
        </is>
      </c>
      <c r="C7851" s="18" t="inlineStr">
        <is>
          <t>motor</t>
        </is>
      </c>
      <c r="D7851" s="18" t="inlineStr">
        <is>
          <t>small</t>
        </is>
      </c>
      <c r="E7851" s="18" t="inlineStr">
        <is>
          <t>ncb_years</t>
        </is>
      </c>
      <c r="F7851" s="18" t="inlineStr">
        <is>
          <t>spline value</t>
        </is>
      </c>
      <c r="G7851" s="18" t="n"/>
      <c r="H7851" s="33" t="n">
        <v>14</v>
      </c>
      <c r="I7851" s="33" t="n"/>
      <c r="J7851" s="33" t="n"/>
      <c r="K7851" s="34" t="n">
        <v>0.2963649464821186</v>
      </c>
      <c r="L7851" s="35">
        <f>IF(ISNUMBER(K7851),EXP(K7851),"")</f>
        <v/>
      </c>
      <c r="M7851" s="18" t="inlineStr">
        <is>
          <t>every value from 0 to 15 in steps of 1</t>
        </is>
      </c>
      <c r="N7851" s="18" t="inlineStr">
        <is>
          <t>motor|small|ncb_years</t>
        </is>
      </c>
    </row>
    <row r="7852">
      <c r="B7852" s="18" t="inlineStr">
        <is>
          <t>motor|small|ncb_years|15</t>
        </is>
      </c>
      <c r="C7852" s="18" t="inlineStr">
        <is>
          <t>motor</t>
        </is>
      </c>
      <c r="D7852" s="18" t="inlineStr">
        <is>
          <t>small</t>
        </is>
      </c>
      <c r="E7852" s="18" t="inlineStr">
        <is>
          <t>ncb_years</t>
        </is>
      </c>
      <c r="F7852" s="18" t="inlineStr">
        <is>
          <t>spline value</t>
        </is>
      </c>
      <c r="G7852" s="18" t="n"/>
      <c r="H7852" s="33" t="n">
        <v>15</v>
      </c>
      <c r="I7852" s="33" t="n"/>
      <c r="J7852" s="33" t="n"/>
      <c r="K7852" s="34" t="n">
        <v>0.2853741303560099</v>
      </c>
      <c r="L7852" s="35">
        <f>IF(ISNUMBER(K7852),EXP(K7852),"")</f>
        <v/>
      </c>
      <c r="M7852" s="18" t="inlineStr">
        <is>
          <t>every value from 0 to 15 in steps of 1</t>
        </is>
      </c>
      <c r="N7852" s="18" t="inlineStr">
        <is>
          <t>motor|small|ncb_years</t>
        </is>
      </c>
    </row>
    <row r="7853">
      <c r="B7853" s="18" t="inlineStr">
        <is>
          <t>motor|small|ncb_years|MISSING</t>
        </is>
      </c>
      <c r="C7853" s="18" t="inlineStr">
        <is>
          <t>motor</t>
        </is>
      </c>
      <c r="D7853" s="18" t="inlineStr">
        <is>
          <t>small</t>
        </is>
      </c>
      <c r="E7853" s="18" t="inlineStr">
        <is>
          <t>ncb_years</t>
        </is>
      </c>
      <c r="F7853" s="18" t="inlineStr">
        <is>
          <t>spline missing</t>
        </is>
      </c>
      <c r="G7853" s="18" t="inlineStr">
        <is>
          <t>MISSING</t>
        </is>
      </c>
      <c r="H7853" s="33" t="n"/>
      <c r="I7853" s="33" t="n"/>
      <c r="J7853" s="33" t="n"/>
      <c r="K7853" s="34" t="n">
        <v>0</v>
      </c>
      <c r="L7853" s="35">
        <f>IF(ISNUMBER(K7853),EXP(K7853),"")</f>
        <v/>
      </c>
      <c r="M7853" s="18" t="inlineStr">
        <is>
          <t>no missing values in the developed fit, so a missing value contributes 0</t>
        </is>
      </c>
      <c r="N7853" s="18" t="inlineStr">
        <is>
          <t>motor|small|ncb_years</t>
        </is>
      </c>
    </row>
    <row r="7854">
      <c r="B7854" s="18" t="inlineStr">
        <is>
          <t>motor|small|years_licensed|0</t>
        </is>
      </c>
      <c r="C7854" s="18" t="inlineStr">
        <is>
          <t>motor</t>
        </is>
      </c>
      <c r="D7854" s="18" t="inlineStr">
        <is>
          <t>small</t>
        </is>
      </c>
      <c r="E7854" s="18" t="inlineStr">
        <is>
          <t>years_licensed</t>
        </is>
      </c>
      <c r="F7854" s="18" t="inlineStr">
        <is>
          <t>spline value</t>
        </is>
      </c>
      <c r="G7854" s="18" t="n"/>
      <c r="H7854" s="33" t="n">
        <v>0</v>
      </c>
      <c r="I7854" s="33" t="n"/>
      <c r="J7854" s="33" t="n"/>
      <c r="K7854" s="34" t="n">
        <v>3.393107395854336</v>
      </c>
      <c r="L7854" s="35">
        <f>IF(ISNUMBER(K7854),EXP(K7854),"")</f>
        <v/>
      </c>
      <c r="M7854" s="18" t="inlineStr">
        <is>
          <t>every value from 0 to 74 in steps of 1</t>
        </is>
      </c>
      <c r="N7854" s="18" t="inlineStr">
        <is>
          <t>motor|small|years_licensed</t>
        </is>
      </c>
    </row>
    <row r="7855">
      <c r="B7855" s="18" t="inlineStr">
        <is>
          <t>motor|small|years_licensed|1</t>
        </is>
      </c>
      <c r="C7855" s="18" t="inlineStr">
        <is>
          <t>motor</t>
        </is>
      </c>
      <c r="D7855" s="18" t="inlineStr">
        <is>
          <t>small</t>
        </is>
      </c>
      <c r="E7855" s="18" t="inlineStr">
        <is>
          <t>years_licensed</t>
        </is>
      </c>
      <c r="F7855" s="18" t="inlineStr">
        <is>
          <t>spline value</t>
        </is>
      </c>
      <c r="G7855" s="18" t="n"/>
      <c r="H7855" s="33" t="n">
        <v>1</v>
      </c>
      <c r="I7855" s="33" t="n"/>
      <c r="J7855" s="33" t="n"/>
      <c r="K7855" s="34" t="n">
        <v>3.239349760401088</v>
      </c>
      <c r="L7855" s="35">
        <f>IF(ISNUMBER(K7855),EXP(K7855),"")</f>
        <v/>
      </c>
      <c r="M7855" s="18" t="inlineStr">
        <is>
          <t>every value from 0 to 74 in steps of 1</t>
        </is>
      </c>
      <c r="N7855" s="18" t="inlineStr">
        <is>
          <t>motor|small|years_licensed</t>
        </is>
      </c>
    </row>
    <row r="7856">
      <c r="B7856" s="18" t="inlineStr">
        <is>
          <t>motor|small|years_licensed|2</t>
        </is>
      </c>
      <c r="C7856" s="18" t="inlineStr">
        <is>
          <t>motor</t>
        </is>
      </c>
      <c r="D7856" s="18" t="inlineStr">
        <is>
          <t>small</t>
        </is>
      </c>
      <c r="E7856" s="18" t="inlineStr">
        <is>
          <t>years_licensed</t>
        </is>
      </c>
      <c r="F7856" s="18" t="inlineStr">
        <is>
          <t>spline value</t>
        </is>
      </c>
      <c r="G7856" s="18" t="n"/>
      <c r="H7856" s="33" t="n">
        <v>2</v>
      </c>
      <c r="I7856" s="33" t="n"/>
      <c r="J7856" s="33" t="n"/>
      <c r="K7856" s="34" t="n">
        <v>3.110218150460391</v>
      </c>
      <c r="L7856" s="35">
        <f>IF(ISNUMBER(K7856),EXP(K7856),"")</f>
        <v/>
      </c>
      <c r="M7856" s="18" t="inlineStr">
        <is>
          <t>every value from 0 to 74 in steps of 1</t>
        </is>
      </c>
      <c r="N7856" s="18" t="inlineStr">
        <is>
          <t>motor|small|years_licensed</t>
        </is>
      </c>
    </row>
    <row r="7857">
      <c r="B7857" s="18" t="inlineStr">
        <is>
          <t>motor|small|years_licensed|3</t>
        </is>
      </c>
      <c r="C7857" s="18" t="inlineStr">
        <is>
          <t>motor</t>
        </is>
      </c>
      <c r="D7857" s="18" t="inlineStr">
        <is>
          <t>small</t>
        </is>
      </c>
      <c r="E7857" s="18" t="inlineStr">
        <is>
          <t>years_licensed</t>
        </is>
      </c>
      <c r="F7857" s="18" t="inlineStr">
        <is>
          <t>spline value</t>
        </is>
      </c>
      <c r="G7857" s="18" t="n"/>
      <c r="H7857" s="33" t="n">
        <v>3</v>
      </c>
      <c r="I7857" s="33" t="n"/>
      <c r="J7857" s="33" t="n"/>
      <c r="K7857" s="34" t="n">
        <v>3.003754805370508</v>
      </c>
      <c r="L7857" s="35">
        <f>IF(ISNUMBER(K7857),EXP(K7857),"")</f>
        <v/>
      </c>
      <c r="M7857" s="18" t="inlineStr">
        <is>
          <t>every value from 0 to 74 in steps of 1</t>
        </is>
      </c>
      <c r="N7857" s="18" t="inlineStr">
        <is>
          <t>motor|small|years_licensed</t>
        </is>
      </c>
    </row>
    <row r="7858">
      <c r="B7858" s="18" t="inlineStr">
        <is>
          <t>motor|small|years_licensed|4</t>
        </is>
      </c>
      <c r="C7858" s="18" t="inlineStr">
        <is>
          <t>motor</t>
        </is>
      </c>
      <c r="D7858" s="18" t="inlineStr">
        <is>
          <t>small</t>
        </is>
      </c>
      <c r="E7858" s="18" t="inlineStr">
        <is>
          <t>years_licensed</t>
        </is>
      </c>
      <c r="F7858" s="18" t="inlineStr">
        <is>
          <t>spline value</t>
        </is>
      </c>
      <c r="G7858" s="18" t="n"/>
      <c r="H7858" s="33" t="n">
        <v>4</v>
      </c>
      <c r="I7858" s="33" t="n"/>
      <c r="J7858" s="33" t="n"/>
      <c r="K7858" s="34" t="n">
        <v>2.91800196446971</v>
      </c>
      <c r="L7858" s="35">
        <f>IF(ISNUMBER(K7858),EXP(K7858),"")</f>
        <v/>
      </c>
      <c r="M7858" s="18" t="inlineStr">
        <is>
          <t>every value from 0 to 74 in steps of 1</t>
        </is>
      </c>
      <c r="N7858" s="18" t="inlineStr">
        <is>
          <t>motor|small|years_licensed</t>
        </is>
      </c>
    </row>
    <row r="7859">
      <c r="B7859" s="18" t="inlineStr">
        <is>
          <t>motor|small|years_licensed|5</t>
        </is>
      </c>
      <c r="C7859" s="18" t="inlineStr">
        <is>
          <t>motor</t>
        </is>
      </c>
      <c r="D7859" s="18" t="inlineStr">
        <is>
          <t>small</t>
        </is>
      </c>
      <c r="E7859" s="18" t="inlineStr">
        <is>
          <t>years_licensed</t>
        </is>
      </c>
      <c r="F7859" s="18" t="inlineStr">
        <is>
          <t>spline value</t>
        </is>
      </c>
      <c r="G7859" s="18" t="n"/>
      <c r="H7859" s="33" t="n">
        <v>5</v>
      </c>
      <c r="I7859" s="33" t="n"/>
      <c r="J7859" s="33" t="n"/>
      <c r="K7859" s="34" t="n">
        <v>2.851001867096262</v>
      </c>
      <c r="L7859" s="35">
        <f>IF(ISNUMBER(K7859),EXP(K7859),"")</f>
        <v/>
      </c>
      <c r="M7859" s="18" t="inlineStr">
        <is>
          <t>every value from 0 to 74 in steps of 1</t>
        </is>
      </c>
      <c r="N7859" s="18" t="inlineStr">
        <is>
          <t>motor|small|years_licensed</t>
        </is>
      </c>
    </row>
    <row r="7860">
      <c r="B7860" s="18" t="inlineStr">
        <is>
          <t>motor|small|years_licensed|6</t>
        </is>
      </c>
      <c r="C7860" s="18" t="inlineStr">
        <is>
          <t>motor</t>
        </is>
      </c>
      <c r="D7860" s="18" t="inlineStr">
        <is>
          <t>small</t>
        </is>
      </c>
      <c r="E7860" s="18" t="inlineStr">
        <is>
          <t>years_licensed</t>
        </is>
      </c>
      <c r="F7860" s="18" t="inlineStr">
        <is>
          <t>spline value</t>
        </is>
      </c>
      <c r="G7860" s="18" t="n"/>
      <c r="H7860" s="33" t="n">
        <v>6</v>
      </c>
      <c r="I7860" s="33" t="n"/>
      <c r="J7860" s="33" t="n"/>
      <c r="K7860" s="34" t="n">
        <v>2.800796752588432</v>
      </c>
      <c r="L7860" s="35">
        <f>IF(ISNUMBER(K7860),EXP(K7860),"")</f>
        <v/>
      </c>
      <c r="M7860" s="18" t="inlineStr">
        <is>
          <t>every value from 0 to 74 in steps of 1</t>
        </is>
      </c>
      <c r="N7860" s="18" t="inlineStr">
        <is>
          <t>motor|small|years_licensed</t>
        </is>
      </c>
    </row>
    <row r="7861">
      <c r="B7861" s="18" t="inlineStr">
        <is>
          <t>motor|small|years_licensed|7</t>
        </is>
      </c>
      <c r="C7861" s="18" t="inlineStr">
        <is>
          <t>motor</t>
        </is>
      </c>
      <c r="D7861" s="18" t="inlineStr">
        <is>
          <t>small</t>
        </is>
      </c>
      <c r="E7861" s="18" t="inlineStr">
        <is>
          <t>years_licensed</t>
        </is>
      </c>
      <c r="F7861" s="18" t="inlineStr">
        <is>
          <t>spline value</t>
        </is>
      </c>
      <c r="G7861" s="18" t="n"/>
      <c r="H7861" s="33" t="n">
        <v>7</v>
      </c>
      <c r="I7861" s="33" t="n"/>
      <c r="J7861" s="33" t="n"/>
      <c r="K7861" s="34" t="n">
        <v>2.765428860284484</v>
      </c>
      <c r="L7861" s="35">
        <f>IF(ISNUMBER(K7861),EXP(K7861),"")</f>
        <v/>
      </c>
      <c r="M7861" s="18" t="inlineStr">
        <is>
          <t>every value from 0 to 74 in steps of 1</t>
        </is>
      </c>
      <c r="N7861" s="18" t="inlineStr">
        <is>
          <t>motor|small|years_licensed</t>
        </is>
      </c>
    </row>
    <row r="7862">
      <c r="B7862" s="18" t="inlineStr">
        <is>
          <t>motor|small|years_licensed|8</t>
        </is>
      </c>
      <c r="C7862" s="18" t="inlineStr">
        <is>
          <t>motor</t>
        </is>
      </c>
      <c r="D7862" s="18" t="inlineStr">
        <is>
          <t>small</t>
        </is>
      </c>
      <c r="E7862" s="18" t="inlineStr">
        <is>
          <t>years_licensed</t>
        </is>
      </c>
      <c r="F7862" s="18" t="inlineStr">
        <is>
          <t>spline value</t>
        </is>
      </c>
      <c r="G7862" s="18" t="n"/>
      <c r="H7862" s="33" t="n">
        <v>8</v>
      </c>
      <c r="I7862" s="33" t="n"/>
      <c r="J7862" s="33" t="n"/>
      <c r="K7862" s="34" t="n">
        <v>2.742940429522688</v>
      </c>
      <c r="L7862" s="35">
        <f>IF(ISNUMBER(K7862),EXP(K7862),"")</f>
        <v/>
      </c>
      <c r="M7862" s="18" t="inlineStr">
        <is>
          <t>every value from 0 to 74 in steps of 1</t>
        </is>
      </c>
      <c r="N7862" s="18" t="inlineStr">
        <is>
          <t>motor|small|years_licensed</t>
        </is>
      </c>
    </row>
    <row r="7863">
      <c r="B7863" s="18" t="inlineStr">
        <is>
          <t>motor|small|years_licensed|9</t>
        </is>
      </c>
      <c r="C7863" s="18" t="inlineStr">
        <is>
          <t>motor</t>
        </is>
      </c>
      <c r="D7863" s="18" t="inlineStr">
        <is>
          <t>small</t>
        </is>
      </c>
      <c r="E7863" s="18" t="inlineStr">
        <is>
          <t>years_licensed</t>
        </is>
      </c>
      <c r="F7863" s="18" t="inlineStr">
        <is>
          <t>spline value</t>
        </is>
      </c>
      <c r="G7863" s="18" t="n"/>
      <c r="H7863" s="33" t="n">
        <v>9</v>
      </c>
      <c r="I7863" s="33" t="n"/>
      <c r="J7863" s="33" t="n"/>
      <c r="K7863" s="34" t="n">
        <v>2.731373699641311</v>
      </c>
      <c r="L7863" s="35">
        <f>IF(ISNUMBER(K7863),EXP(K7863),"")</f>
        <v/>
      </c>
      <c r="M7863" s="18" t="inlineStr">
        <is>
          <t>every value from 0 to 74 in steps of 1</t>
        </is>
      </c>
      <c r="N7863" s="18" t="inlineStr">
        <is>
          <t>motor|small|years_licensed</t>
        </is>
      </c>
    </row>
    <row r="7864">
      <c r="B7864" s="18" t="inlineStr">
        <is>
          <t>motor|small|years_licensed|10</t>
        </is>
      </c>
      <c r="C7864" s="18" t="inlineStr">
        <is>
          <t>motor</t>
        </is>
      </c>
      <c r="D7864" s="18" t="inlineStr">
        <is>
          <t>small</t>
        </is>
      </c>
      <c r="E7864" s="18" t="inlineStr">
        <is>
          <t>years_licensed</t>
        </is>
      </c>
      <c r="F7864" s="18" t="inlineStr">
        <is>
          <t>spline value</t>
        </is>
      </c>
      <c r="G7864" s="18" t="n"/>
      <c r="H7864" s="33" t="n">
        <v>10</v>
      </c>
      <c r="I7864" s="33" t="n"/>
      <c r="J7864" s="33" t="n"/>
      <c r="K7864" s="34" t="n">
        <v>2.728770909978617</v>
      </c>
      <c r="L7864" s="35">
        <f>IF(ISNUMBER(K7864),EXP(K7864),"")</f>
        <v/>
      </c>
      <c r="M7864" s="18" t="inlineStr">
        <is>
          <t>every value from 0 to 74 in steps of 1</t>
        </is>
      </c>
      <c r="N7864" s="18" t="inlineStr">
        <is>
          <t>motor|small|years_licensed</t>
        </is>
      </c>
    </row>
    <row r="7865">
      <c r="B7865" s="18" t="inlineStr">
        <is>
          <t>motor|small|years_licensed|11</t>
        </is>
      </c>
      <c r="C7865" s="18" t="inlineStr">
        <is>
          <t>motor</t>
        </is>
      </c>
      <c r="D7865" s="18" t="inlineStr">
        <is>
          <t>small</t>
        </is>
      </c>
      <c r="E7865" s="18" t="inlineStr">
        <is>
          <t>years_licensed</t>
        </is>
      </c>
      <c r="F7865" s="18" t="inlineStr">
        <is>
          <t>spline value</t>
        </is>
      </c>
      <c r="G7865" s="18" t="n"/>
      <c r="H7865" s="33" t="n">
        <v>11</v>
      </c>
      <c r="I7865" s="33" t="n"/>
      <c r="J7865" s="33" t="n"/>
      <c r="K7865" s="34" t="n">
        <v>2.733174299872877</v>
      </c>
      <c r="L7865" s="35">
        <f>IF(ISNUMBER(K7865),EXP(K7865),"")</f>
        <v/>
      </c>
      <c r="M7865" s="18" t="inlineStr">
        <is>
          <t>every value from 0 to 74 in steps of 1</t>
        </is>
      </c>
      <c r="N7865" s="18" t="inlineStr">
        <is>
          <t>motor|small|years_licensed</t>
        </is>
      </c>
    </row>
    <row r="7866">
      <c r="B7866" s="18" t="inlineStr">
        <is>
          <t>motor|small|years_licensed|12</t>
        </is>
      </c>
      <c r="C7866" s="18" t="inlineStr">
        <is>
          <t>motor</t>
        </is>
      </c>
      <c r="D7866" s="18" t="inlineStr">
        <is>
          <t>small</t>
        </is>
      </c>
      <c r="E7866" s="18" t="inlineStr">
        <is>
          <t>years_licensed</t>
        </is>
      </c>
      <c r="F7866" s="18" t="inlineStr">
        <is>
          <t>spline value</t>
        </is>
      </c>
      <c r="G7866" s="18" t="n"/>
      <c r="H7866" s="33" t="n">
        <v>12</v>
      </c>
      <c r="I7866" s="33" t="n"/>
      <c r="J7866" s="33" t="n"/>
      <c r="K7866" s="34" t="n">
        <v>2.742626108662355</v>
      </c>
      <c r="L7866" s="35">
        <f>IF(ISNUMBER(K7866),EXP(K7866),"")</f>
        <v/>
      </c>
      <c r="M7866" s="18" t="inlineStr">
        <is>
          <t>every value from 0 to 74 in steps of 1</t>
        </is>
      </c>
      <c r="N7866" s="18" t="inlineStr">
        <is>
          <t>motor|small|years_licensed</t>
        </is>
      </c>
    </row>
    <row r="7867">
      <c r="B7867" s="18" t="inlineStr">
        <is>
          <t>motor|small|years_licensed|13</t>
        </is>
      </c>
      <c r="C7867" s="18" t="inlineStr">
        <is>
          <t>motor</t>
        </is>
      </c>
      <c r="D7867" s="18" t="inlineStr">
        <is>
          <t>small</t>
        </is>
      </c>
      <c r="E7867" s="18" t="inlineStr">
        <is>
          <t>years_licensed</t>
        </is>
      </c>
      <c r="F7867" s="18" t="inlineStr">
        <is>
          <t>spline value</t>
        </is>
      </c>
      <c r="G7867" s="18" t="n"/>
      <c r="H7867" s="33" t="n">
        <v>13</v>
      </c>
      <c r="I7867" s="33" t="n"/>
      <c r="J7867" s="33" t="n"/>
      <c r="K7867" s="34" t="n">
        <v>2.755168575685318</v>
      </c>
      <c r="L7867" s="35">
        <f>IF(ISNUMBER(K7867),EXP(K7867),"")</f>
        <v/>
      </c>
      <c r="M7867" s="18" t="inlineStr">
        <is>
          <t>every value from 0 to 74 in steps of 1</t>
        </is>
      </c>
      <c r="N7867" s="18" t="inlineStr">
        <is>
          <t>motor|small|years_licensed</t>
        </is>
      </c>
    </row>
    <row r="7868">
      <c r="B7868" s="18" t="inlineStr">
        <is>
          <t>motor|small|years_licensed|14</t>
        </is>
      </c>
      <c r="C7868" s="18" t="inlineStr">
        <is>
          <t>motor</t>
        </is>
      </c>
      <c r="D7868" s="18" t="inlineStr">
        <is>
          <t>small</t>
        </is>
      </c>
      <c r="E7868" s="18" t="inlineStr">
        <is>
          <t>years_licensed</t>
        </is>
      </c>
      <c r="F7868" s="18" t="inlineStr">
        <is>
          <t>spline value</t>
        </is>
      </c>
      <c r="G7868" s="18" t="n"/>
      <c r="H7868" s="33" t="n">
        <v>14</v>
      </c>
      <c r="I7868" s="33" t="n"/>
      <c r="J7868" s="33" t="n"/>
      <c r="K7868" s="34" t="n">
        <v>2.768843940280034</v>
      </c>
      <c r="L7868" s="35">
        <f>IF(ISNUMBER(K7868),EXP(K7868),"")</f>
        <v/>
      </c>
      <c r="M7868" s="18" t="inlineStr">
        <is>
          <t>every value from 0 to 74 in steps of 1</t>
        </is>
      </c>
      <c r="N7868" s="18" t="inlineStr">
        <is>
          <t>motor|small|years_licensed</t>
        </is>
      </c>
    </row>
    <row r="7869">
      <c r="B7869" s="18" t="inlineStr">
        <is>
          <t>motor|small|years_licensed|15</t>
        </is>
      </c>
      <c r="C7869" s="18" t="inlineStr">
        <is>
          <t>motor</t>
        </is>
      </c>
      <c r="D7869" s="18" t="inlineStr">
        <is>
          <t>small</t>
        </is>
      </c>
      <c r="E7869" s="18" t="inlineStr">
        <is>
          <t>years_licensed</t>
        </is>
      </c>
      <c r="F7869" s="18" t="inlineStr">
        <is>
          <t>spline value</t>
        </is>
      </c>
      <c r="G7869" s="18" t="n"/>
      <c r="H7869" s="33" t="n">
        <v>15</v>
      </c>
      <c r="I7869" s="33" t="n"/>
      <c r="J7869" s="33" t="n"/>
      <c r="K7869" s="34" t="n">
        <v>2.781694441784769</v>
      </c>
      <c r="L7869" s="35">
        <f>IF(ISNUMBER(K7869),EXP(K7869),"")</f>
        <v/>
      </c>
      <c r="M7869" s="18" t="inlineStr">
        <is>
          <t>every value from 0 to 74 in steps of 1</t>
        </is>
      </c>
      <c r="N7869" s="18" t="inlineStr">
        <is>
          <t>motor|small|years_licensed</t>
        </is>
      </c>
    </row>
    <row r="7870">
      <c r="B7870" s="18" t="inlineStr">
        <is>
          <t>motor|small|years_licensed|16</t>
        </is>
      </c>
      <c r="C7870" s="18" t="inlineStr">
        <is>
          <t>motor</t>
        </is>
      </c>
      <c r="D7870" s="18" t="inlineStr">
        <is>
          <t>small</t>
        </is>
      </c>
      <c r="E7870" s="18" t="inlineStr">
        <is>
          <t>years_licensed</t>
        </is>
      </c>
      <c r="F7870" s="18" t="inlineStr">
        <is>
          <t>spline value</t>
        </is>
      </c>
      <c r="G7870" s="18" t="n"/>
      <c r="H7870" s="33" t="n">
        <v>16</v>
      </c>
      <c r="I7870" s="33" t="n"/>
      <c r="J7870" s="33" t="n"/>
      <c r="K7870" s="34" t="n">
        <v>2.792117715822791</v>
      </c>
      <c r="L7870" s="35">
        <f>IF(ISNUMBER(K7870),EXP(K7870),"")</f>
        <v/>
      </c>
      <c r="M7870" s="18" t="inlineStr">
        <is>
          <t>every value from 0 to 74 in steps of 1</t>
        </is>
      </c>
      <c r="N7870" s="18" t="inlineStr">
        <is>
          <t>motor|small|years_licensed</t>
        </is>
      </c>
    </row>
    <row r="7871">
      <c r="B7871" s="18" t="inlineStr">
        <is>
          <t>motor|small|years_licensed|17</t>
        </is>
      </c>
      <c r="C7871" s="18" t="inlineStr">
        <is>
          <t>motor</t>
        </is>
      </c>
      <c r="D7871" s="18" t="inlineStr">
        <is>
          <t>small</t>
        </is>
      </c>
      <c r="E7871" s="18" t="inlineStr">
        <is>
          <t>years_licensed</t>
        </is>
      </c>
      <c r="F7871" s="18" t="inlineStr">
        <is>
          <t>spline value</t>
        </is>
      </c>
      <c r="G7871" s="18" t="n"/>
      <c r="H7871" s="33" t="n">
        <v>17</v>
      </c>
      <c r="I7871" s="33" t="n"/>
      <c r="J7871" s="33" t="n"/>
      <c r="K7871" s="34" t="n">
        <v>2.799932983157368</v>
      </c>
      <c r="L7871" s="35">
        <f>IF(ISNUMBER(K7871),EXP(K7871),"")</f>
        <v/>
      </c>
      <c r="M7871" s="18" t="inlineStr">
        <is>
          <t>every value from 0 to 74 in steps of 1</t>
        </is>
      </c>
      <c r="N7871" s="18" t="inlineStr">
        <is>
          <t>motor|small|years_licensed</t>
        </is>
      </c>
    </row>
    <row r="7872">
      <c r="B7872" s="18" t="inlineStr">
        <is>
          <t>motor|small|years_licensed|18</t>
        </is>
      </c>
      <c r="C7872" s="18" t="inlineStr">
        <is>
          <t>motor</t>
        </is>
      </c>
      <c r="D7872" s="18" t="inlineStr">
        <is>
          <t>small</t>
        </is>
      </c>
      <c r="E7872" s="18" t="inlineStr">
        <is>
          <t>years_licensed</t>
        </is>
      </c>
      <c r="F7872" s="18" t="inlineStr">
        <is>
          <t>spline value</t>
        </is>
      </c>
      <c r="G7872" s="18" t="n"/>
      <c r="H7872" s="33" t="n">
        <v>18</v>
      </c>
      <c r="I7872" s="33" t="n"/>
      <c r="J7872" s="33" t="n"/>
      <c r="K7872" s="34" t="n">
        <v>2.805314860836765</v>
      </c>
      <c r="L7872" s="35">
        <f>IF(ISNUMBER(K7872),EXP(K7872),"")</f>
        <v/>
      </c>
      <c r="M7872" s="18" t="inlineStr">
        <is>
          <t>every value from 0 to 74 in steps of 1</t>
        </is>
      </c>
      <c r="N7872" s="18" t="inlineStr">
        <is>
          <t>motor|small|years_licensed</t>
        </is>
      </c>
    </row>
    <row r="7873">
      <c r="B7873" s="18" t="inlineStr">
        <is>
          <t>motor|small|years_licensed|19</t>
        </is>
      </c>
      <c r="C7873" s="18" t="inlineStr">
        <is>
          <t>motor</t>
        </is>
      </c>
      <c r="D7873" s="18" t="inlineStr">
        <is>
          <t>small</t>
        </is>
      </c>
      <c r="E7873" s="18" t="inlineStr">
        <is>
          <t>years_licensed</t>
        </is>
      </c>
      <c r="F7873" s="18" t="inlineStr">
        <is>
          <t>spline value</t>
        </is>
      </c>
      <c r="G7873" s="18" t="n"/>
      <c r="H7873" s="33" t="n">
        <v>19</v>
      </c>
      <c r="I7873" s="33" t="n"/>
      <c r="J7873" s="33" t="n"/>
      <c r="K7873" s="34" t="n">
        <v>2.808437965909251</v>
      </c>
      <c r="L7873" s="35">
        <f>IF(ISNUMBER(K7873),EXP(K7873),"")</f>
        <v/>
      </c>
      <c r="M7873" s="18" t="inlineStr">
        <is>
          <t>every value from 0 to 74 in steps of 1</t>
        </is>
      </c>
      <c r="N7873" s="18" t="inlineStr">
        <is>
          <t>motor|small|years_licensed</t>
        </is>
      </c>
    </row>
    <row r="7874">
      <c r="B7874" s="18" t="inlineStr">
        <is>
          <t>motor|small|years_licensed|20</t>
        </is>
      </c>
      <c r="C7874" s="18" t="inlineStr">
        <is>
          <t>motor</t>
        </is>
      </c>
      <c r="D7874" s="18" t="inlineStr">
        <is>
          <t>small</t>
        </is>
      </c>
      <c r="E7874" s="18" t="inlineStr">
        <is>
          <t>years_licensed</t>
        </is>
      </c>
      <c r="F7874" s="18" t="inlineStr">
        <is>
          <t>spline value</t>
        </is>
      </c>
      <c r="G7874" s="18" t="n"/>
      <c r="H7874" s="33" t="n">
        <v>20</v>
      </c>
      <c r="I7874" s="33" t="n"/>
      <c r="J7874" s="33" t="n"/>
      <c r="K7874" s="34" t="n">
        <v>2.809476915423093</v>
      </c>
      <c r="L7874" s="35">
        <f>IF(ISNUMBER(K7874),EXP(K7874),"")</f>
        <v/>
      </c>
      <c r="M7874" s="18" t="inlineStr">
        <is>
          <t>every value from 0 to 74 in steps of 1</t>
        </is>
      </c>
      <c r="N7874" s="18" t="inlineStr">
        <is>
          <t>motor|small|years_licensed</t>
        </is>
      </c>
    </row>
    <row r="7875">
      <c r="B7875" s="18" t="inlineStr">
        <is>
          <t>motor|small|years_licensed|21</t>
        </is>
      </c>
      <c r="C7875" s="18" t="inlineStr">
        <is>
          <t>motor</t>
        </is>
      </c>
      <c r="D7875" s="18" t="inlineStr">
        <is>
          <t>small</t>
        </is>
      </c>
      <c r="E7875" s="18" t="inlineStr">
        <is>
          <t>years_licensed</t>
        </is>
      </c>
      <c r="F7875" s="18" t="inlineStr">
        <is>
          <t>spline value</t>
        </is>
      </c>
      <c r="G7875" s="18" t="n"/>
      <c r="H7875" s="33" t="n">
        <v>21</v>
      </c>
      <c r="I7875" s="33" t="n"/>
      <c r="J7875" s="33" t="n"/>
      <c r="K7875" s="34" t="n">
        <v>2.808606326426559</v>
      </c>
      <c r="L7875" s="35">
        <f>IF(ISNUMBER(K7875),EXP(K7875),"")</f>
        <v/>
      </c>
      <c r="M7875" s="18" t="inlineStr">
        <is>
          <t>every value from 0 to 74 in steps of 1</t>
        </is>
      </c>
      <c r="N7875" s="18" t="inlineStr">
        <is>
          <t>motor|small|years_licensed</t>
        </is>
      </c>
    </row>
    <row r="7876">
      <c r="B7876" s="18" t="inlineStr">
        <is>
          <t>motor|small|years_licensed|22</t>
        </is>
      </c>
      <c r="C7876" s="18" t="inlineStr">
        <is>
          <t>motor</t>
        </is>
      </c>
      <c r="D7876" s="18" t="inlineStr">
        <is>
          <t>small</t>
        </is>
      </c>
      <c r="E7876" s="18" t="inlineStr">
        <is>
          <t>years_licensed</t>
        </is>
      </c>
      <c r="F7876" s="18" t="inlineStr">
        <is>
          <t>spline value</t>
        </is>
      </c>
      <c r="G7876" s="18" t="n"/>
      <c r="H7876" s="33" t="n">
        <v>22</v>
      </c>
      <c r="I7876" s="33" t="n"/>
      <c r="J7876" s="33" t="n"/>
      <c r="K7876" s="34" t="n">
        <v>2.806000815967916</v>
      </c>
      <c r="L7876" s="35">
        <f>IF(ISNUMBER(K7876),EXP(K7876),"")</f>
        <v/>
      </c>
      <c r="M7876" s="18" t="inlineStr">
        <is>
          <t>every value from 0 to 74 in steps of 1</t>
        </is>
      </c>
      <c r="N7876" s="18" t="inlineStr">
        <is>
          <t>motor|small|years_licensed</t>
        </is>
      </c>
    </row>
    <row r="7877">
      <c r="B7877" s="18" t="inlineStr">
        <is>
          <t>motor|small|years_licensed|23</t>
        </is>
      </c>
      <c r="C7877" s="18" t="inlineStr">
        <is>
          <t>motor</t>
        </is>
      </c>
      <c r="D7877" s="18" t="inlineStr">
        <is>
          <t>small</t>
        </is>
      </c>
      <c r="E7877" s="18" t="inlineStr">
        <is>
          <t>years_licensed</t>
        </is>
      </c>
      <c r="F7877" s="18" t="inlineStr">
        <is>
          <t>spline value</t>
        </is>
      </c>
      <c r="G7877" s="18" t="n"/>
      <c r="H7877" s="33" t="n">
        <v>23</v>
      </c>
      <c r="I7877" s="33" t="n"/>
      <c r="J7877" s="33" t="n"/>
      <c r="K7877" s="34" t="n">
        <v>2.801835001095431</v>
      </c>
      <c r="L7877" s="35">
        <f>IF(ISNUMBER(K7877),EXP(K7877),"")</f>
        <v/>
      </c>
      <c r="M7877" s="18" t="inlineStr">
        <is>
          <t>every value from 0 to 74 in steps of 1</t>
        </is>
      </c>
      <c r="N7877" s="18" t="inlineStr">
        <is>
          <t>motor|small|years_licensed</t>
        </is>
      </c>
    </row>
    <row r="7878">
      <c r="B7878" s="18" t="inlineStr">
        <is>
          <t>motor|small|years_licensed|24</t>
        </is>
      </c>
      <c r="C7878" s="18" t="inlineStr">
        <is>
          <t>motor</t>
        </is>
      </c>
      <c r="D7878" s="18" t="inlineStr">
        <is>
          <t>small</t>
        </is>
      </c>
      <c r="E7878" s="18" t="inlineStr">
        <is>
          <t>years_licensed</t>
        </is>
      </c>
      <c r="F7878" s="18" t="inlineStr">
        <is>
          <t>spline value</t>
        </is>
      </c>
      <c r="G7878" s="18" t="n"/>
      <c r="H7878" s="33" t="n">
        <v>24</v>
      </c>
      <c r="I7878" s="33" t="n"/>
      <c r="J7878" s="33" t="n"/>
      <c r="K7878" s="34" t="n">
        <v>2.796283498857373</v>
      </c>
      <c r="L7878" s="35">
        <f>IF(ISNUMBER(K7878),EXP(K7878),"")</f>
        <v/>
      </c>
      <c r="M7878" s="18" t="inlineStr">
        <is>
          <t>every value from 0 to 74 in steps of 1</t>
        </is>
      </c>
      <c r="N7878" s="18" t="inlineStr">
        <is>
          <t>motor|small|years_licensed</t>
        </is>
      </c>
    </row>
    <row r="7879">
      <c r="B7879" s="18" t="inlineStr">
        <is>
          <t>motor|small|years_licensed|25</t>
        </is>
      </c>
      <c r="C7879" s="18" t="inlineStr">
        <is>
          <t>motor</t>
        </is>
      </c>
      <c r="D7879" s="18" t="inlineStr">
        <is>
          <t>small</t>
        </is>
      </c>
      <c r="E7879" s="18" t="inlineStr">
        <is>
          <t>years_licensed</t>
        </is>
      </c>
      <c r="F7879" s="18" t="inlineStr">
        <is>
          <t>spline value</t>
        </is>
      </c>
      <c r="G7879" s="18" t="n"/>
      <c r="H7879" s="33" t="n">
        <v>25</v>
      </c>
      <c r="I7879" s="33" t="n"/>
      <c r="J7879" s="33" t="n"/>
      <c r="K7879" s="34" t="n">
        <v>2.789520926302008</v>
      </c>
      <c r="L7879" s="35">
        <f>IF(ISNUMBER(K7879),EXP(K7879),"")</f>
        <v/>
      </c>
      <c r="M7879" s="18" t="inlineStr">
        <is>
          <t>every value from 0 to 74 in steps of 1</t>
        </is>
      </c>
      <c r="N7879" s="18" t="inlineStr">
        <is>
          <t>motor|small|years_licensed</t>
        </is>
      </c>
    </row>
    <row r="7880">
      <c r="B7880" s="18" t="inlineStr">
        <is>
          <t>motor|small|years_licensed|26</t>
        </is>
      </c>
      <c r="C7880" s="18" t="inlineStr">
        <is>
          <t>motor</t>
        </is>
      </c>
      <c r="D7880" s="18" t="inlineStr">
        <is>
          <t>small</t>
        </is>
      </c>
      <c r="E7880" s="18" t="inlineStr">
        <is>
          <t>years_licensed</t>
        </is>
      </c>
      <c r="F7880" s="18" t="inlineStr">
        <is>
          <t>spline value</t>
        </is>
      </c>
      <c r="G7880" s="18" t="n"/>
      <c r="H7880" s="33" t="n">
        <v>26</v>
      </c>
      <c r="I7880" s="33" t="n"/>
      <c r="J7880" s="33" t="n"/>
      <c r="K7880" s="34" t="n">
        <v>2.781721900477603</v>
      </c>
      <c r="L7880" s="35">
        <f>IF(ISNUMBER(K7880),EXP(K7880),"")</f>
        <v/>
      </c>
      <c r="M7880" s="18" t="inlineStr">
        <is>
          <t>every value from 0 to 74 in steps of 1</t>
        </is>
      </c>
      <c r="N7880" s="18" t="inlineStr">
        <is>
          <t>motor|small|years_licensed</t>
        </is>
      </c>
    </row>
    <row r="7881">
      <c r="B7881" s="18" t="inlineStr">
        <is>
          <t>motor|small|years_licensed|27</t>
        </is>
      </c>
      <c r="C7881" s="18" t="inlineStr">
        <is>
          <t>motor</t>
        </is>
      </c>
      <c r="D7881" s="18" t="inlineStr">
        <is>
          <t>small</t>
        </is>
      </c>
      <c r="E7881" s="18" t="inlineStr">
        <is>
          <t>years_licensed</t>
        </is>
      </c>
      <c r="F7881" s="18" t="inlineStr">
        <is>
          <t>spline value</t>
        </is>
      </c>
      <c r="G7881" s="18" t="n"/>
      <c r="H7881" s="33" t="n">
        <v>27</v>
      </c>
      <c r="I7881" s="33" t="n"/>
      <c r="J7881" s="33" t="n"/>
      <c r="K7881" s="34" t="n">
        <v>2.773061038432426</v>
      </c>
      <c r="L7881" s="35">
        <f>IF(ISNUMBER(K7881),EXP(K7881),"")</f>
        <v/>
      </c>
      <c r="M7881" s="18" t="inlineStr">
        <is>
          <t>every value from 0 to 74 in steps of 1</t>
        </is>
      </c>
      <c r="N7881" s="18" t="inlineStr">
        <is>
          <t>motor|small|years_licensed</t>
        </is>
      </c>
    </row>
    <row r="7882">
      <c r="B7882" s="18" t="inlineStr">
        <is>
          <t>motor|small|years_licensed|28</t>
        </is>
      </c>
      <c r="C7882" s="18" t="inlineStr">
        <is>
          <t>motor</t>
        </is>
      </c>
      <c r="D7882" s="18" t="inlineStr">
        <is>
          <t>small</t>
        </is>
      </c>
      <c r="E7882" s="18" t="inlineStr">
        <is>
          <t>years_licensed</t>
        </is>
      </c>
      <c r="F7882" s="18" t="inlineStr">
        <is>
          <t>spline value</t>
        </is>
      </c>
      <c r="G7882" s="18" t="n"/>
      <c r="H7882" s="33" t="n">
        <v>28</v>
      </c>
      <c r="I7882" s="33" t="n"/>
      <c r="J7882" s="33" t="n"/>
      <c r="K7882" s="34" t="n">
        <v>2.763712957214746</v>
      </c>
      <c r="L7882" s="35">
        <f>IF(ISNUMBER(K7882),EXP(K7882),"")</f>
        <v/>
      </c>
      <c r="M7882" s="18" t="inlineStr">
        <is>
          <t>every value from 0 to 74 in steps of 1</t>
        </is>
      </c>
      <c r="N7882" s="18" t="inlineStr">
        <is>
          <t>motor|small|years_licensed</t>
        </is>
      </c>
    </row>
    <row r="7883">
      <c r="B7883" s="18" t="inlineStr">
        <is>
          <t>motor|small|years_licensed|29</t>
        </is>
      </c>
      <c r="C7883" s="18" t="inlineStr">
        <is>
          <t>motor</t>
        </is>
      </c>
      <c r="D7883" s="18" t="inlineStr">
        <is>
          <t>small</t>
        </is>
      </c>
      <c r="E7883" s="18" t="inlineStr">
        <is>
          <t>years_licensed</t>
        </is>
      </c>
      <c r="F7883" s="18" t="inlineStr">
        <is>
          <t>spline value</t>
        </is>
      </c>
      <c r="G7883" s="18" t="n"/>
      <c r="H7883" s="33" t="n">
        <v>29</v>
      </c>
      <c r="I7883" s="33" t="n"/>
      <c r="J7883" s="33" t="n"/>
      <c r="K7883" s="34" t="n">
        <v>2.753852273872828</v>
      </c>
      <c r="L7883" s="35">
        <f>IF(ISNUMBER(K7883),EXP(K7883),"")</f>
        <v/>
      </c>
      <c r="M7883" s="18" t="inlineStr">
        <is>
          <t>every value from 0 to 74 in steps of 1</t>
        </is>
      </c>
      <c r="N7883" s="18" t="inlineStr">
        <is>
          <t>motor|small|years_licensed</t>
        </is>
      </c>
    </row>
    <row r="7884">
      <c r="B7884" s="18" t="inlineStr">
        <is>
          <t>motor|small|years_licensed|30</t>
        </is>
      </c>
      <c r="C7884" s="18" t="inlineStr">
        <is>
          <t>motor</t>
        </is>
      </c>
      <c r="D7884" s="18" t="inlineStr">
        <is>
          <t>small</t>
        </is>
      </c>
      <c r="E7884" s="18" t="inlineStr">
        <is>
          <t>years_licensed</t>
        </is>
      </c>
      <c r="F7884" s="18" t="inlineStr">
        <is>
          <t>spline value</t>
        </is>
      </c>
      <c r="G7884" s="18" t="n"/>
      <c r="H7884" s="33" t="n">
        <v>30</v>
      </c>
      <c r="I7884" s="33" t="n"/>
      <c r="J7884" s="33" t="n"/>
      <c r="K7884" s="34" t="n">
        <v>2.743653605454941</v>
      </c>
      <c r="L7884" s="35">
        <f>IF(ISNUMBER(K7884),EXP(K7884),"")</f>
        <v/>
      </c>
      <c r="M7884" s="18" t="inlineStr">
        <is>
          <t>every value from 0 to 74 in steps of 1</t>
        </is>
      </c>
      <c r="N7884" s="18" t="inlineStr">
        <is>
          <t>motor|small|years_licensed</t>
        </is>
      </c>
    </row>
    <row r="7885">
      <c r="B7885" s="18" t="inlineStr">
        <is>
          <t>motor|small|years_licensed|31</t>
        </is>
      </c>
      <c r="C7885" s="18" t="inlineStr">
        <is>
          <t>motor</t>
        </is>
      </c>
      <c r="D7885" s="18" t="inlineStr">
        <is>
          <t>small</t>
        </is>
      </c>
      <c r="E7885" s="18" t="inlineStr">
        <is>
          <t>years_licensed</t>
        </is>
      </c>
      <c r="F7885" s="18" t="inlineStr">
        <is>
          <t>spline value</t>
        </is>
      </c>
      <c r="G7885" s="18" t="n"/>
      <c r="H7885" s="33" t="n">
        <v>31</v>
      </c>
      <c r="I7885" s="33" t="n"/>
      <c r="J7885" s="33" t="n"/>
      <c r="K7885" s="34" t="n">
        <v>2.733291569009352</v>
      </c>
      <c r="L7885" s="35">
        <f>IF(ISNUMBER(K7885),EXP(K7885),"")</f>
        <v/>
      </c>
      <c r="M7885" s="18" t="inlineStr">
        <is>
          <t>every value from 0 to 74 in steps of 1</t>
        </is>
      </c>
      <c r="N7885" s="18" t="inlineStr">
        <is>
          <t>motor|small|years_licensed</t>
        </is>
      </c>
    </row>
    <row r="7886">
      <c r="B7886" s="18" t="inlineStr">
        <is>
          <t>motor|small|years_licensed|32</t>
        </is>
      </c>
      <c r="C7886" s="18" t="inlineStr">
        <is>
          <t>motor</t>
        </is>
      </c>
      <c r="D7886" s="18" t="inlineStr">
        <is>
          <t>small</t>
        </is>
      </c>
      <c r="E7886" s="18" t="inlineStr">
        <is>
          <t>years_licensed</t>
        </is>
      </c>
      <c r="F7886" s="18" t="inlineStr">
        <is>
          <t>spline value</t>
        </is>
      </c>
      <c r="G7886" s="18" t="n"/>
      <c r="H7886" s="33" t="n">
        <v>32</v>
      </c>
      <c r="I7886" s="33" t="n"/>
      <c r="J7886" s="33" t="n"/>
      <c r="K7886" s="34" t="n">
        <v>2.722940781584327</v>
      </c>
      <c r="L7886" s="35">
        <f>IF(ISNUMBER(K7886),EXP(K7886),"")</f>
        <v/>
      </c>
      <c r="M7886" s="18" t="inlineStr">
        <is>
          <t>every value from 0 to 74 in steps of 1</t>
        </is>
      </c>
      <c r="N7886" s="18" t="inlineStr">
        <is>
          <t>motor|small|years_licensed</t>
        </is>
      </c>
    </row>
    <row r="7887">
      <c r="B7887" s="18" t="inlineStr">
        <is>
          <t>motor|small|years_licensed|33</t>
        </is>
      </c>
      <c r="C7887" s="18" t="inlineStr">
        <is>
          <t>motor</t>
        </is>
      </c>
      <c r="D7887" s="18" t="inlineStr">
        <is>
          <t>small</t>
        </is>
      </c>
      <c r="E7887" s="18" t="inlineStr">
        <is>
          <t>years_licensed</t>
        </is>
      </c>
      <c r="F7887" s="18" t="inlineStr">
        <is>
          <t>spline value</t>
        </is>
      </c>
      <c r="G7887" s="18" t="n"/>
      <c r="H7887" s="33" t="n">
        <v>33</v>
      </c>
      <c r="I7887" s="33" t="n"/>
      <c r="J7887" s="33" t="n"/>
      <c r="K7887" s="34" t="n">
        <v>2.712775860228136</v>
      </c>
      <c r="L7887" s="35">
        <f>IF(ISNUMBER(K7887),EXP(K7887),"")</f>
        <v/>
      </c>
      <c r="M7887" s="18" t="inlineStr">
        <is>
          <t>every value from 0 to 74 in steps of 1</t>
        </is>
      </c>
      <c r="N7887" s="18" t="inlineStr">
        <is>
          <t>motor|small|years_licensed</t>
        </is>
      </c>
    </row>
    <row r="7888">
      <c r="B7888" s="18" t="inlineStr">
        <is>
          <t>motor|small|years_licensed|34</t>
        </is>
      </c>
      <c r="C7888" s="18" t="inlineStr">
        <is>
          <t>motor</t>
        </is>
      </c>
      <c r="D7888" s="18" t="inlineStr">
        <is>
          <t>small</t>
        </is>
      </c>
      <c r="E7888" s="18" t="inlineStr">
        <is>
          <t>years_licensed</t>
        </is>
      </c>
      <c r="F7888" s="18" t="inlineStr">
        <is>
          <t>spline value</t>
        </is>
      </c>
      <c r="G7888" s="18" t="n"/>
      <c r="H7888" s="33" t="n">
        <v>34</v>
      </c>
      <c r="I7888" s="33" t="n"/>
      <c r="J7888" s="33" t="n"/>
      <c r="K7888" s="34" t="n">
        <v>2.702971421989045</v>
      </c>
      <c r="L7888" s="35">
        <f>IF(ISNUMBER(K7888),EXP(K7888),"")</f>
        <v/>
      </c>
      <c r="M7888" s="18" t="inlineStr">
        <is>
          <t>every value from 0 to 74 in steps of 1</t>
        </is>
      </c>
      <c r="N7888" s="18" t="inlineStr">
        <is>
          <t>motor|small|years_licensed</t>
        </is>
      </c>
    </row>
    <row r="7889">
      <c r="B7889" s="18" t="inlineStr">
        <is>
          <t>motor|small|years_licensed|35</t>
        </is>
      </c>
      <c r="C7889" s="18" t="inlineStr">
        <is>
          <t>motor</t>
        </is>
      </c>
      <c r="D7889" s="18" t="inlineStr">
        <is>
          <t>small</t>
        </is>
      </c>
      <c r="E7889" s="18" t="inlineStr">
        <is>
          <t>years_licensed</t>
        </is>
      </c>
      <c r="F7889" s="18" t="inlineStr">
        <is>
          <t>spline value</t>
        </is>
      </c>
      <c r="G7889" s="18" t="n"/>
      <c r="H7889" s="33" t="n">
        <v>35</v>
      </c>
      <c r="I7889" s="33" t="n"/>
      <c r="J7889" s="33" t="n"/>
      <c r="K7889" s="34" t="n">
        <v>2.693702083915321</v>
      </c>
      <c r="L7889" s="35">
        <f>IF(ISNUMBER(K7889),EXP(K7889),"")</f>
        <v/>
      </c>
      <c r="M7889" s="18" t="inlineStr">
        <is>
          <t>every value from 0 to 74 in steps of 1</t>
        </is>
      </c>
      <c r="N7889" s="18" t="inlineStr">
        <is>
          <t>motor|small|years_licensed</t>
        </is>
      </c>
    </row>
    <row r="7890">
      <c r="B7890" s="18" t="inlineStr">
        <is>
          <t>motor|small|years_licensed|36</t>
        </is>
      </c>
      <c r="C7890" s="18" t="inlineStr">
        <is>
          <t>motor</t>
        </is>
      </c>
      <c r="D7890" s="18" t="inlineStr">
        <is>
          <t>small</t>
        </is>
      </c>
      <c r="E7890" s="18" t="inlineStr">
        <is>
          <t>years_licensed</t>
        </is>
      </c>
      <c r="F7890" s="18" t="inlineStr">
        <is>
          <t>spline value</t>
        </is>
      </c>
      <c r="G7890" s="18" t="n"/>
      <c r="H7890" s="33" t="n">
        <v>36</v>
      </c>
      <c r="I7890" s="33" t="n"/>
      <c r="J7890" s="33" t="n"/>
      <c r="K7890" s="34" t="n">
        <v>2.685142463055233</v>
      </c>
      <c r="L7890" s="35">
        <f>IF(ISNUMBER(K7890),EXP(K7890),"")</f>
        <v/>
      </c>
      <c r="M7890" s="18" t="inlineStr">
        <is>
          <t>every value from 0 to 74 in steps of 1</t>
        </is>
      </c>
      <c r="N7890" s="18" t="inlineStr">
        <is>
          <t>motor|small|years_licensed</t>
        </is>
      </c>
    </row>
    <row r="7891">
      <c r="B7891" s="18" t="inlineStr">
        <is>
          <t>motor|small|years_licensed|37</t>
        </is>
      </c>
      <c r="C7891" s="18" t="inlineStr">
        <is>
          <t>motor</t>
        </is>
      </c>
      <c r="D7891" s="18" t="inlineStr">
        <is>
          <t>small</t>
        </is>
      </c>
      <c r="E7891" s="18" t="inlineStr">
        <is>
          <t>years_licensed</t>
        </is>
      </c>
      <c r="F7891" s="18" t="inlineStr">
        <is>
          <t>spline value</t>
        </is>
      </c>
      <c r="G7891" s="18" t="n"/>
      <c r="H7891" s="33" t="n">
        <v>37</v>
      </c>
      <c r="I7891" s="33" t="n"/>
      <c r="J7891" s="33" t="n"/>
      <c r="K7891" s="34" t="n">
        <v>2.677467176457046</v>
      </c>
      <c r="L7891" s="35">
        <f>IF(ISNUMBER(K7891),EXP(K7891),"")</f>
        <v/>
      </c>
      <c r="M7891" s="18" t="inlineStr">
        <is>
          <t>every value from 0 to 74 in steps of 1</t>
        </is>
      </c>
      <c r="N7891" s="18" t="inlineStr">
        <is>
          <t>motor|small|years_licensed</t>
        </is>
      </c>
    </row>
    <row r="7892">
      <c r="B7892" s="18" t="inlineStr">
        <is>
          <t>motor|small|years_licensed|38</t>
        </is>
      </c>
      <c r="C7892" s="18" t="inlineStr">
        <is>
          <t>motor</t>
        </is>
      </c>
      <c r="D7892" s="18" t="inlineStr">
        <is>
          <t>small</t>
        </is>
      </c>
      <c r="E7892" s="18" t="inlineStr">
        <is>
          <t>years_licensed</t>
        </is>
      </c>
      <c r="F7892" s="18" t="inlineStr">
        <is>
          <t>spline value</t>
        </is>
      </c>
      <c r="G7892" s="18" t="n"/>
      <c r="H7892" s="33" t="n">
        <v>38</v>
      </c>
      <c r="I7892" s="33" t="n"/>
      <c r="J7892" s="33" t="n"/>
      <c r="K7892" s="34" t="n">
        <v>2.670850841169031</v>
      </c>
      <c r="L7892" s="35">
        <f>IF(ISNUMBER(K7892),EXP(K7892),"")</f>
        <v/>
      </c>
      <c r="M7892" s="18" t="inlineStr">
        <is>
          <t>every value from 0 to 74 in steps of 1</t>
        </is>
      </c>
      <c r="N7892" s="18" t="inlineStr">
        <is>
          <t>motor|small|years_licensed</t>
        </is>
      </c>
    </row>
    <row r="7893">
      <c r="B7893" s="18" t="inlineStr">
        <is>
          <t>motor|small|years_licensed|39</t>
        </is>
      </c>
      <c r="C7893" s="18" t="inlineStr">
        <is>
          <t>motor</t>
        </is>
      </c>
      <c r="D7893" s="18" t="inlineStr">
        <is>
          <t>small</t>
        </is>
      </c>
      <c r="E7893" s="18" t="inlineStr">
        <is>
          <t>years_licensed</t>
        </is>
      </c>
      <c r="F7893" s="18" t="inlineStr">
        <is>
          <t>spline value</t>
        </is>
      </c>
      <c r="G7893" s="18" t="n"/>
      <c r="H7893" s="33" t="n">
        <v>39</v>
      </c>
      <c r="I7893" s="33" t="n"/>
      <c r="J7893" s="33" t="n"/>
      <c r="K7893" s="34" t="n">
        <v>2.665468074239452</v>
      </c>
      <c r="L7893" s="35">
        <f>IF(ISNUMBER(K7893),EXP(K7893),"")</f>
        <v/>
      </c>
      <c r="M7893" s="18" t="inlineStr">
        <is>
          <t>every value from 0 to 74 in steps of 1</t>
        </is>
      </c>
      <c r="N7893" s="18" t="inlineStr">
        <is>
          <t>motor|small|years_licensed</t>
        </is>
      </c>
    </row>
    <row r="7894">
      <c r="B7894" s="18" t="inlineStr">
        <is>
          <t>motor|small|years_licensed|40</t>
        </is>
      </c>
      <c r="C7894" s="18" t="inlineStr">
        <is>
          <t>motor</t>
        </is>
      </c>
      <c r="D7894" s="18" t="inlineStr">
        <is>
          <t>small</t>
        </is>
      </c>
      <c r="E7894" s="18" t="inlineStr">
        <is>
          <t>years_licensed</t>
        </is>
      </c>
      <c r="F7894" s="18" t="inlineStr">
        <is>
          <t>spline value</t>
        </is>
      </c>
      <c r="G7894" s="18" t="n"/>
      <c r="H7894" s="33" t="n">
        <v>40</v>
      </c>
      <c r="I7894" s="33" t="n"/>
      <c r="J7894" s="33" t="n"/>
      <c r="K7894" s="34" t="n">
        <v>2.661493492716578</v>
      </c>
      <c r="L7894" s="35">
        <f>IF(ISNUMBER(K7894),EXP(K7894),"")</f>
        <v/>
      </c>
      <c r="M7894" s="18" t="inlineStr">
        <is>
          <t>every value from 0 to 74 in steps of 1</t>
        </is>
      </c>
      <c r="N7894" s="18" t="inlineStr">
        <is>
          <t>motor|small|years_licensed</t>
        </is>
      </c>
    </row>
    <row r="7895">
      <c r="B7895" s="18" t="inlineStr">
        <is>
          <t>motor|small|years_licensed|41</t>
        </is>
      </c>
      <c r="C7895" s="18" t="inlineStr">
        <is>
          <t>motor</t>
        </is>
      </c>
      <c r="D7895" s="18" t="inlineStr">
        <is>
          <t>small</t>
        </is>
      </c>
      <c r="E7895" s="18" t="inlineStr">
        <is>
          <t>years_licensed</t>
        </is>
      </c>
      <c r="F7895" s="18" t="inlineStr">
        <is>
          <t>spline value</t>
        </is>
      </c>
      <c r="G7895" s="18" t="n"/>
      <c r="H7895" s="33" t="n">
        <v>41</v>
      </c>
      <c r="I7895" s="33" t="n"/>
      <c r="J7895" s="33" t="n"/>
      <c r="K7895" s="34" t="n">
        <v>2.659101713648676</v>
      </c>
      <c r="L7895" s="35">
        <f>IF(ISNUMBER(K7895),EXP(K7895),"")</f>
        <v/>
      </c>
      <c r="M7895" s="18" t="inlineStr">
        <is>
          <t>every value from 0 to 74 in steps of 1</t>
        </is>
      </c>
      <c r="N7895" s="18" t="inlineStr">
        <is>
          <t>motor|small|years_licensed</t>
        </is>
      </c>
    </row>
    <row r="7896">
      <c r="B7896" s="18" t="inlineStr">
        <is>
          <t>motor|small|years_licensed|42</t>
        </is>
      </c>
      <c r="C7896" s="18" t="inlineStr">
        <is>
          <t>motor</t>
        </is>
      </c>
      <c r="D7896" s="18" t="inlineStr">
        <is>
          <t>small</t>
        </is>
      </c>
      <c r="E7896" s="18" t="inlineStr">
        <is>
          <t>years_licensed</t>
        </is>
      </c>
      <c r="F7896" s="18" t="inlineStr">
        <is>
          <t>spline value</t>
        </is>
      </c>
      <c r="G7896" s="18" t="n"/>
      <c r="H7896" s="33" t="n">
        <v>42</v>
      </c>
      <c r="I7896" s="33" t="n"/>
      <c r="J7896" s="33" t="n"/>
      <c r="K7896" s="34" t="n">
        <v>2.658467354084014</v>
      </c>
      <c r="L7896" s="35">
        <f>IF(ISNUMBER(K7896),EXP(K7896),"")</f>
        <v/>
      </c>
      <c r="M7896" s="18" t="inlineStr">
        <is>
          <t>every value from 0 to 74 in steps of 1</t>
        </is>
      </c>
      <c r="N7896" s="18" t="inlineStr">
        <is>
          <t>motor|small|years_licensed</t>
        </is>
      </c>
    </row>
    <row r="7897">
      <c r="B7897" s="18" t="inlineStr">
        <is>
          <t>motor|small|years_licensed|43</t>
        </is>
      </c>
      <c r="C7897" s="18" t="inlineStr">
        <is>
          <t>motor</t>
        </is>
      </c>
      <c r="D7897" s="18" t="inlineStr">
        <is>
          <t>small</t>
        </is>
      </c>
      <c r="E7897" s="18" t="inlineStr">
        <is>
          <t>years_licensed</t>
        </is>
      </c>
      <c r="F7897" s="18" t="inlineStr">
        <is>
          <t>spline value</t>
        </is>
      </c>
      <c r="G7897" s="18" t="n"/>
      <c r="H7897" s="33" t="n">
        <v>43</v>
      </c>
      <c r="I7897" s="33" t="n"/>
      <c r="J7897" s="33" t="n"/>
      <c r="K7897" s="34" t="n">
        <v>2.659717897350506</v>
      </c>
      <c r="L7897" s="35">
        <f>IF(ISNUMBER(K7897),EXP(K7897),"")</f>
        <v/>
      </c>
      <c r="M7897" s="18" t="inlineStr">
        <is>
          <t>every value from 0 to 74 in steps of 1</t>
        </is>
      </c>
      <c r="N7897" s="18" t="inlineStr">
        <is>
          <t>motor|small|years_licensed</t>
        </is>
      </c>
    </row>
    <row r="7898">
      <c r="B7898" s="18" t="inlineStr">
        <is>
          <t>motor|small|years_licensed|44</t>
        </is>
      </c>
      <c r="C7898" s="18" t="inlineStr">
        <is>
          <t>motor</t>
        </is>
      </c>
      <c r="D7898" s="18" t="inlineStr">
        <is>
          <t>small</t>
        </is>
      </c>
      <c r="E7898" s="18" t="inlineStr">
        <is>
          <t>years_licensed</t>
        </is>
      </c>
      <c r="F7898" s="18" t="inlineStr">
        <is>
          <t>spline value</t>
        </is>
      </c>
      <c r="G7898" s="18" t="n"/>
      <c r="H7898" s="33" t="n">
        <v>44</v>
      </c>
      <c r="I7898" s="33" t="n"/>
      <c r="J7898" s="33" t="n"/>
      <c r="K7898" s="34" t="n">
        <v>2.662792291894652</v>
      </c>
      <c r="L7898" s="35">
        <f>IF(ISNUMBER(K7898),EXP(K7898),"")</f>
        <v/>
      </c>
      <c r="M7898" s="18" t="inlineStr">
        <is>
          <t>every value from 0 to 74 in steps of 1</t>
        </is>
      </c>
      <c r="N7898" s="18" t="inlineStr">
        <is>
          <t>motor|small|years_licensed</t>
        </is>
      </c>
    </row>
    <row r="7899">
      <c r="B7899" s="18" t="inlineStr">
        <is>
          <t>motor|small|years_licensed|45</t>
        </is>
      </c>
      <c r="C7899" s="18" t="inlineStr">
        <is>
          <t>motor</t>
        </is>
      </c>
      <c r="D7899" s="18" t="inlineStr">
        <is>
          <t>small</t>
        </is>
      </c>
      <c r="E7899" s="18" t="inlineStr">
        <is>
          <t>years_licensed</t>
        </is>
      </c>
      <c r="F7899" s="18" t="inlineStr">
        <is>
          <t>spline value</t>
        </is>
      </c>
      <c r="G7899" s="18" t="n"/>
      <c r="H7899" s="33" t="n">
        <v>45</v>
      </c>
      <c r="I7899" s="33" t="n"/>
      <c r="J7899" s="33" t="n"/>
      <c r="K7899" s="34" t="n">
        <v>2.667582352442599</v>
      </c>
      <c r="L7899" s="35">
        <f>IF(ISNUMBER(K7899),EXP(K7899),"")</f>
        <v/>
      </c>
      <c r="M7899" s="18" t="inlineStr">
        <is>
          <t>every value from 0 to 74 in steps of 1</t>
        </is>
      </c>
      <c r="N7899" s="18" t="inlineStr">
        <is>
          <t>motor|small|years_licensed</t>
        </is>
      </c>
    </row>
    <row r="7900">
      <c r="B7900" s="18" t="inlineStr">
        <is>
          <t>motor|small|years_licensed|46</t>
        </is>
      </c>
      <c r="C7900" s="18" t="inlineStr">
        <is>
          <t>motor</t>
        </is>
      </c>
      <c r="D7900" s="18" t="inlineStr">
        <is>
          <t>small</t>
        </is>
      </c>
      <c r="E7900" s="18" t="inlineStr">
        <is>
          <t>years_licensed</t>
        </is>
      </c>
      <c r="F7900" s="18" t="inlineStr">
        <is>
          <t>spline value</t>
        </is>
      </c>
      <c r="G7900" s="18" t="n"/>
      <c r="H7900" s="33" t="n">
        <v>46</v>
      </c>
      <c r="I7900" s="33" t="n"/>
      <c r="J7900" s="33" t="n"/>
      <c r="K7900" s="34" t="n">
        <v>2.673979893720495</v>
      </c>
      <c r="L7900" s="35">
        <f>IF(ISNUMBER(K7900),EXP(K7900),"")</f>
        <v/>
      </c>
      <c r="M7900" s="18" t="inlineStr">
        <is>
          <t>every value from 0 to 74 in steps of 1</t>
        </is>
      </c>
      <c r="N7900" s="18" t="inlineStr">
        <is>
          <t>motor|small|years_licensed</t>
        </is>
      </c>
    </row>
    <row r="7901">
      <c r="B7901" s="18" t="inlineStr">
        <is>
          <t>motor|small|years_licensed|47</t>
        </is>
      </c>
      <c r="C7901" s="18" t="inlineStr">
        <is>
          <t>motor</t>
        </is>
      </c>
      <c r="D7901" s="18" t="inlineStr">
        <is>
          <t>small</t>
        </is>
      </c>
      <c r="E7901" s="18" t="inlineStr">
        <is>
          <t>years_licensed</t>
        </is>
      </c>
      <c r="F7901" s="18" t="inlineStr">
        <is>
          <t>spline value</t>
        </is>
      </c>
      <c r="G7901" s="18" t="n"/>
      <c r="H7901" s="33" t="n">
        <v>47</v>
      </c>
      <c r="I7901" s="33" t="n"/>
      <c r="J7901" s="33" t="n"/>
      <c r="K7901" s="34" t="n">
        <v>2.681876730454487</v>
      </c>
      <c r="L7901" s="35">
        <f>IF(ISNUMBER(K7901),EXP(K7901),"")</f>
        <v/>
      </c>
      <c r="M7901" s="18" t="inlineStr">
        <is>
          <t>every value from 0 to 74 in steps of 1</t>
        </is>
      </c>
      <c r="N7901" s="18" t="inlineStr">
        <is>
          <t>motor|small|years_licensed</t>
        </is>
      </c>
    </row>
    <row r="7902">
      <c r="B7902" s="18" t="inlineStr">
        <is>
          <t>motor|small|years_licensed|48</t>
        </is>
      </c>
      <c r="C7902" s="18" t="inlineStr">
        <is>
          <t>motor</t>
        </is>
      </c>
      <c r="D7902" s="18" t="inlineStr">
        <is>
          <t>small</t>
        </is>
      </c>
      <c r="E7902" s="18" t="inlineStr">
        <is>
          <t>years_licensed</t>
        </is>
      </c>
      <c r="F7902" s="18" t="inlineStr">
        <is>
          <t>spline value</t>
        </is>
      </c>
      <c r="G7902" s="18" t="n"/>
      <c r="H7902" s="33" t="n">
        <v>48</v>
      </c>
      <c r="I7902" s="33" t="n"/>
      <c r="J7902" s="33" t="n"/>
      <c r="K7902" s="34" t="n">
        <v>2.691164677370723</v>
      </c>
      <c r="L7902" s="35">
        <f>IF(ISNUMBER(K7902),EXP(K7902),"")</f>
        <v/>
      </c>
      <c r="M7902" s="18" t="inlineStr">
        <is>
          <t>every value from 0 to 74 in steps of 1</t>
        </is>
      </c>
      <c r="N7902" s="18" t="inlineStr">
        <is>
          <t>motor|small|years_licensed</t>
        </is>
      </c>
    </row>
    <row r="7903">
      <c r="B7903" s="18" t="inlineStr">
        <is>
          <t>motor|small|years_licensed|49</t>
        </is>
      </c>
      <c r="C7903" s="18" t="inlineStr">
        <is>
          <t>motor</t>
        </is>
      </c>
      <c r="D7903" s="18" t="inlineStr">
        <is>
          <t>small</t>
        </is>
      </c>
      <c r="E7903" s="18" t="inlineStr">
        <is>
          <t>years_licensed</t>
        </is>
      </c>
      <c r="F7903" s="18" t="inlineStr">
        <is>
          <t>spline value</t>
        </is>
      </c>
      <c r="G7903" s="18" t="n"/>
      <c r="H7903" s="33" t="n">
        <v>49</v>
      </c>
      <c r="I7903" s="33" t="n"/>
      <c r="J7903" s="33" t="n"/>
      <c r="K7903" s="34" t="n">
        <v>2.70173554919535</v>
      </c>
      <c r="L7903" s="35">
        <f>IF(ISNUMBER(K7903),EXP(K7903),"")</f>
        <v/>
      </c>
      <c r="M7903" s="18" t="inlineStr">
        <is>
          <t>every value from 0 to 74 in steps of 1</t>
        </is>
      </c>
      <c r="N7903" s="18" t="inlineStr">
        <is>
          <t>motor|small|years_licensed</t>
        </is>
      </c>
    </row>
    <row r="7904">
      <c r="B7904" s="18" t="inlineStr">
        <is>
          <t>motor|small|years_licensed|50</t>
        </is>
      </c>
      <c r="C7904" s="18" t="inlineStr">
        <is>
          <t>motor</t>
        </is>
      </c>
      <c r="D7904" s="18" t="inlineStr">
        <is>
          <t>small</t>
        </is>
      </c>
      <c r="E7904" s="18" t="inlineStr">
        <is>
          <t>years_licensed</t>
        </is>
      </c>
      <c r="F7904" s="18" t="inlineStr">
        <is>
          <t>spline value</t>
        </is>
      </c>
      <c r="G7904" s="18" t="n"/>
      <c r="H7904" s="33" t="n">
        <v>50</v>
      </c>
      <c r="I7904" s="33" t="n"/>
      <c r="J7904" s="33" t="n"/>
      <c r="K7904" s="34" t="n">
        <v>2.713481160654516</v>
      </c>
      <c r="L7904" s="35">
        <f>IF(ISNUMBER(K7904),EXP(K7904),"")</f>
        <v/>
      </c>
      <c r="M7904" s="18" t="inlineStr">
        <is>
          <t>every value from 0 to 74 in steps of 1</t>
        </is>
      </c>
      <c r="N7904" s="18" t="inlineStr">
        <is>
          <t>motor|small|years_licensed</t>
        </is>
      </c>
    </row>
    <row r="7905">
      <c r="B7905" s="18" t="inlineStr">
        <is>
          <t>motor|small|years_licensed|51</t>
        </is>
      </c>
      <c r="C7905" s="18" t="inlineStr">
        <is>
          <t>motor</t>
        </is>
      </c>
      <c r="D7905" s="18" t="inlineStr">
        <is>
          <t>small</t>
        </is>
      </c>
      <c r="E7905" s="18" t="inlineStr">
        <is>
          <t>years_licensed</t>
        </is>
      </c>
      <c r="F7905" s="18" t="inlineStr">
        <is>
          <t>spline value</t>
        </is>
      </c>
      <c r="G7905" s="18" t="n"/>
      <c r="H7905" s="33" t="n">
        <v>51</v>
      </c>
      <c r="I7905" s="33" t="n"/>
      <c r="J7905" s="33" t="n"/>
      <c r="K7905" s="34" t="n">
        <v>2.726293326474365</v>
      </c>
      <c r="L7905" s="35">
        <f>IF(ISNUMBER(K7905),EXP(K7905),"")</f>
        <v/>
      </c>
      <c r="M7905" s="18" t="inlineStr">
        <is>
          <t>every value from 0 to 74 in steps of 1</t>
        </is>
      </c>
      <c r="N7905" s="18" t="inlineStr">
        <is>
          <t>motor|small|years_licensed</t>
        </is>
      </c>
    </row>
    <row r="7906">
      <c r="B7906" s="18" t="inlineStr">
        <is>
          <t>motor|small|years_licensed|52</t>
        </is>
      </c>
      <c r="C7906" s="18" t="inlineStr">
        <is>
          <t>motor</t>
        </is>
      </c>
      <c r="D7906" s="18" t="inlineStr">
        <is>
          <t>small</t>
        </is>
      </c>
      <c r="E7906" s="18" t="inlineStr">
        <is>
          <t>years_licensed</t>
        </is>
      </c>
      <c r="F7906" s="18" t="inlineStr">
        <is>
          <t>spline value</t>
        </is>
      </c>
      <c r="G7906" s="18" t="n"/>
      <c r="H7906" s="33" t="n">
        <v>52</v>
      </c>
      <c r="I7906" s="33" t="n"/>
      <c r="J7906" s="33" t="n"/>
      <c r="K7906" s="34" t="n">
        <v>2.740063861381048</v>
      </c>
      <c r="L7906" s="35">
        <f>IF(ISNUMBER(K7906),EXP(K7906),"")</f>
        <v/>
      </c>
      <c r="M7906" s="18" t="inlineStr">
        <is>
          <t>every value from 0 to 74 in steps of 1</t>
        </is>
      </c>
      <c r="N7906" s="18" t="inlineStr">
        <is>
          <t>motor|small|years_licensed</t>
        </is>
      </c>
    </row>
    <row r="7907">
      <c r="B7907" s="18" t="inlineStr">
        <is>
          <t>motor|small|years_licensed|53</t>
        </is>
      </c>
      <c r="C7907" s="18" t="inlineStr">
        <is>
          <t>motor</t>
        </is>
      </c>
      <c r="D7907" s="18" t="inlineStr">
        <is>
          <t>small</t>
        </is>
      </c>
      <c r="E7907" s="18" t="inlineStr">
        <is>
          <t>years_licensed</t>
        </is>
      </c>
      <c r="F7907" s="18" t="inlineStr">
        <is>
          <t>spline value</t>
        </is>
      </c>
      <c r="G7907" s="18" t="n"/>
      <c r="H7907" s="33" t="n">
        <v>53</v>
      </c>
      <c r="I7907" s="33" t="n"/>
      <c r="J7907" s="33" t="n"/>
      <c r="K7907" s="34" t="n">
        <v>2.754684580100711</v>
      </c>
      <c r="L7907" s="35">
        <f>IF(ISNUMBER(K7907),EXP(K7907),"")</f>
        <v/>
      </c>
      <c r="M7907" s="18" t="inlineStr">
        <is>
          <t>every value from 0 to 74 in steps of 1</t>
        </is>
      </c>
      <c r="N7907" s="18" t="inlineStr">
        <is>
          <t>motor|small|years_licensed</t>
        </is>
      </c>
    </row>
    <row r="7908">
      <c r="B7908" s="18" t="inlineStr">
        <is>
          <t>motor|small|years_licensed|54</t>
        </is>
      </c>
      <c r="C7908" s="18" t="inlineStr">
        <is>
          <t>motor</t>
        </is>
      </c>
      <c r="D7908" s="18" t="inlineStr">
        <is>
          <t>small</t>
        </is>
      </c>
      <c r="E7908" s="18" t="inlineStr">
        <is>
          <t>years_licensed</t>
        </is>
      </c>
      <c r="F7908" s="18" t="inlineStr">
        <is>
          <t>spline value</t>
        </is>
      </c>
      <c r="G7908" s="18" t="n"/>
      <c r="H7908" s="33" t="n">
        <v>54</v>
      </c>
      <c r="I7908" s="33" t="n"/>
      <c r="J7908" s="33" t="n"/>
      <c r="K7908" s="34" t="n">
        <v>2.770047297359501</v>
      </c>
      <c r="L7908" s="35">
        <f>IF(ISNUMBER(K7908),EXP(K7908),"")</f>
        <v/>
      </c>
      <c r="M7908" s="18" t="inlineStr">
        <is>
          <t>every value from 0 to 74 in steps of 1</t>
        </is>
      </c>
      <c r="N7908" s="18" t="inlineStr">
        <is>
          <t>motor|small|years_licensed</t>
        </is>
      </c>
    </row>
    <row r="7909">
      <c r="B7909" s="18" t="inlineStr">
        <is>
          <t>motor|small|years_licensed|55</t>
        </is>
      </c>
      <c r="C7909" s="18" t="inlineStr">
        <is>
          <t>motor</t>
        </is>
      </c>
      <c r="D7909" s="18" t="inlineStr">
        <is>
          <t>small</t>
        </is>
      </c>
      <c r="E7909" s="18" t="inlineStr">
        <is>
          <t>years_licensed</t>
        </is>
      </c>
      <c r="F7909" s="18" t="inlineStr">
        <is>
          <t>spline value</t>
        </is>
      </c>
      <c r="G7909" s="18" t="n"/>
      <c r="H7909" s="33" t="n">
        <v>55</v>
      </c>
      <c r="I7909" s="33" t="n"/>
      <c r="J7909" s="33" t="n"/>
      <c r="K7909" s="34" t="n">
        <v>2.786043827883566</v>
      </c>
      <c r="L7909" s="35">
        <f>IF(ISNUMBER(K7909),EXP(K7909),"")</f>
        <v/>
      </c>
      <c r="M7909" s="18" t="inlineStr">
        <is>
          <t>every value from 0 to 74 in steps of 1</t>
        </is>
      </c>
      <c r="N7909" s="18" t="inlineStr">
        <is>
          <t>motor|small|years_licensed</t>
        </is>
      </c>
    </row>
    <row r="7910">
      <c r="B7910" s="18" t="inlineStr">
        <is>
          <t>motor|small|years_licensed|56</t>
        </is>
      </c>
      <c r="C7910" s="18" t="inlineStr">
        <is>
          <t>motor</t>
        </is>
      </c>
      <c r="D7910" s="18" t="inlineStr">
        <is>
          <t>small</t>
        </is>
      </c>
      <c r="E7910" s="18" t="inlineStr">
        <is>
          <t>years_licensed</t>
        </is>
      </c>
      <c r="F7910" s="18" t="inlineStr">
        <is>
          <t>spline value</t>
        </is>
      </c>
      <c r="G7910" s="18" t="n"/>
      <c r="H7910" s="33" t="n">
        <v>56</v>
      </c>
      <c r="I7910" s="33" t="n"/>
      <c r="J7910" s="33" t="n"/>
      <c r="K7910" s="34" t="n">
        <v>2.802565986399052</v>
      </c>
      <c r="L7910" s="35">
        <f>IF(ISNUMBER(K7910),EXP(K7910),"")</f>
        <v/>
      </c>
      <c r="M7910" s="18" t="inlineStr">
        <is>
          <t>every value from 0 to 74 in steps of 1</t>
        </is>
      </c>
      <c r="N7910" s="18" t="inlineStr">
        <is>
          <t>motor|small|years_licensed</t>
        </is>
      </c>
    </row>
    <row r="7911">
      <c r="B7911" s="18" t="inlineStr">
        <is>
          <t>motor|small|years_licensed|57</t>
        </is>
      </c>
      <c r="C7911" s="18" t="inlineStr">
        <is>
          <t>motor</t>
        </is>
      </c>
      <c r="D7911" s="18" t="inlineStr">
        <is>
          <t>small</t>
        </is>
      </c>
      <c r="E7911" s="18" t="inlineStr">
        <is>
          <t>years_licensed</t>
        </is>
      </c>
      <c r="F7911" s="18" t="inlineStr">
        <is>
          <t>spline value</t>
        </is>
      </c>
      <c r="G7911" s="18" t="n"/>
      <c r="H7911" s="33" t="n">
        <v>57</v>
      </c>
      <c r="I7911" s="33" t="n"/>
      <c r="J7911" s="33" t="n"/>
      <c r="K7911" s="34" t="n">
        <v>2.819505587632108</v>
      </c>
      <c r="L7911" s="35">
        <f>IF(ISNUMBER(K7911),EXP(K7911),"")</f>
        <v/>
      </c>
      <c r="M7911" s="18" t="inlineStr">
        <is>
          <t>every value from 0 to 74 in steps of 1</t>
        </is>
      </c>
      <c r="N7911" s="18" t="inlineStr">
        <is>
          <t>motor|small|years_licensed</t>
        </is>
      </c>
    </row>
    <row r="7912">
      <c r="B7912" s="18" t="inlineStr">
        <is>
          <t>motor|small|years_licensed|58</t>
        </is>
      </c>
      <c r="C7912" s="18" t="inlineStr">
        <is>
          <t>motor</t>
        </is>
      </c>
      <c r="D7912" s="18" t="inlineStr">
        <is>
          <t>small</t>
        </is>
      </c>
      <c r="E7912" s="18" t="inlineStr">
        <is>
          <t>years_licensed</t>
        </is>
      </c>
      <c r="F7912" s="18" t="inlineStr">
        <is>
          <t>spline value</t>
        </is>
      </c>
      <c r="G7912" s="18" t="n"/>
      <c r="H7912" s="33" t="n">
        <v>58</v>
      </c>
      <c r="I7912" s="33" t="n"/>
      <c r="J7912" s="33" t="n"/>
      <c r="K7912" s="34" t="n">
        <v>2.83675444630888</v>
      </c>
      <c r="L7912" s="35">
        <f>IF(ISNUMBER(K7912),EXP(K7912),"")</f>
        <v/>
      </c>
      <c r="M7912" s="18" t="inlineStr">
        <is>
          <t>every value from 0 to 74 in steps of 1</t>
        </is>
      </c>
      <c r="N7912" s="18" t="inlineStr">
        <is>
          <t>motor|small|years_licensed</t>
        </is>
      </c>
    </row>
    <row r="7913">
      <c r="B7913" s="18" t="inlineStr">
        <is>
          <t>motor|small|years_licensed|59</t>
        </is>
      </c>
      <c r="C7913" s="18" t="inlineStr">
        <is>
          <t>motor</t>
        </is>
      </c>
      <c r="D7913" s="18" t="inlineStr">
        <is>
          <t>small</t>
        </is>
      </c>
      <c r="E7913" s="18" t="inlineStr">
        <is>
          <t>years_licensed</t>
        </is>
      </c>
      <c r="F7913" s="18" t="inlineStr">
        <is>
          <t>spline value</t>
        </is>
      </c>
      <c r="G7913" s="18" t="n"/>
      <c r="H7913" s="33" t="n">
        <v>59</v>
      </c>
      <c r="I7913" s="33" t="n"/>
      <c r="J7913" s="33" t="n"/>
      <c r="K7913" s="34" t="n">
        <v>2.854204377155516</v>
      </c>
      <c r="L7913" s="35">
        <f>IF(ISNUMBER(K7913),EXP(K7913),"")</f>
        <v/>
      </c>
      <c r="M7913" s="18" t="inlineStr">
        <is>
          <t>every value from 0 to 74 in steps of 1</t>
        </is>
      </c>
      <c r="N7913" s="18" t="inlineStr">
        <is>
          <t>motor|small|years_licensed</t>
        </is>
      </c>
    </row>
    <row r="7914">
      <c r="B7914" s="18" t="inlineStr">
        <is>
          <t>motor|small|years_licensed|60</t>
        </is>
      </c>
      <c r="C7914" s="18" t="inlineStr">
        <is>
          <t>motor</t>
        </is>
      </c>
      <c r="D7914" s="18" t="inlineStr">
        <is>
          <t>small</t>
        </is>
      </c>
      <c r="E7914" s="18" t="inlineStr">
        <is>
          <t>years_licensed</t>
        </is>
      </c>
      <c r="F7914" s="18" t="inlineStr">
        <is>
          <t>spline value</t>
        </is>
      </c>
      <c r="G7914" s="18" t="n"/>
      <c r="H7914" s="33" t="n">
        <v>60</v>
      </c>
      <c r="I7914" s="33" t="n"/>
      <c r="J7914" s="33" t="n"/>
      <c r="K7914" s="34" t="n">
        <v>2.871747194898162</v>
      </c>
      <c r="L7914" s="35">
        <f>IF(ISNUMBER(K7914),EXP(K7914),"")</f>
        <v/>
      </c>
      <c r="M7914" s="18" t="inlineStr">
        <is>
          <t>every value from 0 to 74 in steps of 1</t>
        </is>
      </c>
      <c r="N7914" s="18" t="inlineStr">
        <is>
          <t>motor|small|years_licensed</t>
        </is>
      </c>
    </row>
    <row r="7915">
      <c r="B7915" s="18" t="inlineStr">
        <is>
          <t>motor|small|years_licensed|61</t>
        </is>
      </c>
      <c r="C7915" s="18" t="inlineStr">
        <is>
          <t>motor</t>
        </is>
      </c>
      <c r="D7915" s="18" t="inlineStr">
        <is>
          <t>small</t>
        </is>
      </c>
      <c r="E7915" s="18" t="inlineStr">
        <is>
          <t>years_licensed</t>
        </is>
      </c>
      <c r="F7915" s="18" t="inlineStr">
        <is>
          <t>spline value</t>
        </is>
      </c>
      <c r="G7915" s="18" t="n"/>
      <c r="H7915" s="33" t="n">
        <v>61</v>
      </c>
      <c r="I7915" s="33" t="n"/>
      <c r="J7915" s="33" t="n"/>
      <c r="K7915" s="34" t="n">
        <v>2.889274714262967</v>
      </c>
      <c r="L7915" s="35">
        <f>IF(ISNUMBER(K7915),EXP(K7915),"")</f>
        <v/>
      </c>
      <c r="M7915" s="18" t="inlineStr">
        <is>
          <t>every value from 0 to 74 in steps of 1</t>
        </is>
      </c>
      <c r="N7915" s="18" t="inlineStr">
        <is>
          <t>motor|small|years_licensed</t>
        </is>
      </c>
    </row>
    <row r="7916">
      <c r="B7916" s="18" t="inlineStr">
        <is>
          <t>motor|small|years_licensed|62</t>
        </is>
      </c>
      <c r="C7916" s="18" t="inlineStr">
        <is>
          <t>motor</t>
        </is>
      </c>
      <c r="D7916" s="18" t="inlineStr">
        <is>
          <t>small</t>
        </is>
      </c>
      <c r="E7916" s="18" t="inlineStr">
        <is>
          <t>years_licensed</t>
        </is>
      </c>
      <c r="F7916" s="18" t="inlineStr">
        <is>
          <t>spline value</t>
        </is>
      </c>
      <c r="G7916" s="18" t="n"/>
      <c r="H7916" s="33" t="n">
        <v>62</v>
      </c>
      <c r="I7916" s="33" t="n"/>
      <c r="J7916" s="33" t="n"/>
      <c r="K7916" s="34" t="n">
        <v>2.906678749976078</v>
      </c>
      <c r="L7916" s="35">
        <f>IF(ISNUMBER(K7916),EXP(K7916),"")</f>
        <v/>
      </c>
      <c r="M7916" s="18" t="inlineStr">
        <is>
          <t>every value from 0 to 74 in steps of 1</t>
        </is>
      </c>
      <c r="N7916" s="18" t="inlineStr">
        <is>
          <t>motor|small|years_licensed</t>
        </is>
      </c>
    </row>
    <row r="7917">
      <c r="B7917" s="18" t="inlineStr">
        <is>
          <t>motor|small|years_licensed|63</t>
        </is>
      </c>
      <c r="C7917" s="18" t="inlineStr">
        <is>
          <t>motor</t>
        </is>
      </c>
      <c r="D7917" s="18" t="inlineStr">
        <is>
          <t>small</t>
        </is>
      </c>
      <c r="E7917" s="18" t="inlineStr">
        <is>
          <t>years_licensed</t>
        </is>
      </c>
      <c r="F7917" s="18" t="inlineStr">
        <is>
          <t>spline value</t>
        </is>
      </c>
      <c r="G7917" s="18" t="n"/>
      <c r="H7917" s="33" t="n">
        <v>63</v>
      </c>
      <c r="I7917" s="33" t="n"/>
      <c r="J7917" s="33" t="n"/>
      <c r="K7917" s="34" t="n">
        <v>2.923851116763641</v>
      </c>
      <c r="L7917" s="35">
        <f>IF(ISNUMBER(K7917),EXP(K7917),"")</f>
        <v/>
      </c>
      <c r="M7917" s="18" t="inlineStr">
        <is>
          <t>every value from 0 to 74 in steps of 1</t>
        </is>
      </c>
      <c r="N7917" s="18" t="inlineStr">
        <is>
          <t>motor|small|years_licensed</t>
        </is>
      </c>
    </row>
    <row r="7918">
      <c r="B7918" s="18" t="inlineStr">
        <is>
          <t>motor|small|years_licensed|64</t>
        </is>
      </c>
      <c r="C7918" s="18" t="inlineStr">
        <is>
          <t>motor</t>
        </is>
      </c>
      <c r="D7918" s="18" t="inlineStr">
        <is>
          <t>small</t>
        </is>
      </c>
      <c r="E7918" s="18" t="inlineStr">
        <is>
          <t>years_licensed</t>
        </is>
      </c>
      <c r="F7918" s="18" t="inlineStr">
        <is>
          <t>spline value</t>
        </is>
      </c>
      <c r="G7918" s="18" t="n"/>
      <c r="H7918" s="33" t="n">
        <v>64</v>
      </c>
      <c r="I7918" s="33" t="n"/>
      <c r="J7918" s="33" t="n"/>
      <c r="K7918" s="34" t="n">
        <v>2.940683629351805</v>
      </c>
      <c r="L7918" s="35">
        <f>IF(ISNUMBER(K7918),EXP(K7918),"")</f>
        <v/>
      </c>
      <c r="M7918" s="18" t="inlineStr">
        <is>
          <t>every value from 0 to 74 in steps of 1</t>
        </is>
      </c>
      <c r="N7918" s="18" t="inlineStr">
        <is>
          <t>motor|small|years_licensed</t>
        </is>
      </c>
    </row>
    <row r="7919">
      <c r="B7919" s="18" t="inlineStr">
        <is>
          <t>motor|small|years_licensed|65</t>
        </is>
      </c>
      <c r="C7919" s="18" t="inlineStr">
        <is>
          <t>motor</t>
        </is>
      </c>
      <c r="D7919" s="18" t="inlineStr">
        <is>
          <t>small</t>
        </is>
      </c>
      <c r="E7919" s="18" t="inlineStr">
        <is>
          <t>years_licensed</t>
        </is>
      </c>
      <c r="F7919" s="18" t="inlineStr">
        <is>
          <t>spline value</t>
        </is>
      </c>
      <c r="G7919" s="18" t="n"/>
      <c r="H7919" s="33" t="n">
        <v>65</v>
      </c>
      <c r="I7919" s="33" t="n"/>
      <c r="J7919" s="33" t="n"/>
      <c r="K7919" s="34" t="n">
        <v>2.957068102466716</v>
      </c>
      <c r="L7919" s="35">
        <f>IF(ISNUMBER(K7919),EXP(K7919),"")</f>
        <v/>
      </c>
      <c r="M7919" s="18" t="inlineStr">
        <is>
          <t>every value from 0 to 74 in steps of 1</t>
        </is>
      </c>
      <c r="N7919" s="18" t="inlineStr">
        <is>
          <t>motor|small|years_licensed</t>
        </is>
      </c>
    </row>
    <row r="7920">
      <c r="B7920" s="18" t="inlineStr">
        <is>
          <t>motor|small|years_licensed|66</t>
        </is>
      </c>
      <c r="C7920" s="18" t="inlineStr">
        <is>
          <t>motor</t>
        </is>
      </c>
      <c r="D7920" s="18" t="inlineStr">
        <is>
          <t>small</t>
        </is>
      </c>
      <c r="E7920" s="18" t="inlineStr">
        <is>
          <t>years_licensed</t>
        </is>
      </c>
      <c r="F7920" s="18" t="inlineStr">
        <is>
          <t>spline value</t>
        </is>
      </c>
      <c r="G7920" s="18" t="n"/>
      <c r="H7920" s="33" t="n">
        <v>66</v>
      </c>
      <c r="I7920" s="33" t="n"/>
      <c r="J7920" s="33" t="n"/>
      <c r="K7920" s="34" t="n">
        <v>2.972896350834521</v>
      </c>
      <c r="L7920" s="35">
        <f>IF(ISNUMBER(K7920),EXP(K7920),"")</f>
        <v/>
      </c>
      <c r="M7920" s="18" t="inlineStr">
        <is>
          <t>every value from 0 to 74 in steps of 1</t>
        </is>
      </c>
      <c r="N7920" s="18" t="inlineStr">
        <is>
          <t>motor|small|years_licensed</t>
        </is>
      </c>
    </row>
    <row r="7921">
      <c r="B7921" s="18" t="inlineStr">
        <is>
          <t>motor|small|years_licensed|67</t>
        </is>
      </c>
      <c r="C7921" s="18" t="inlineStr">
        <is>
          <t>motor</t>
        </is>
      </c>
      <c r="D7921" s="18" t="inlineStr">
        <is>
          <t>small</t>
        </is>
      </c>
      <c r="E7921" s="18" t="inlineStr">
        <is>
          <t>years_licensed</t>
        </is>
      </c>
      <c r="F7921" s="18" t="inlineStr">
        <is>
          <t>spline value</t>
        </is>
      </c>
      <c r="G7921" s="18" t="n"/>
      <c r="H7921" s="33" t="n">
        <v>67</v>
      </c>
      <c r="I7921" s="33" t="n"/>
      <c r="J7921" s="33" t="n"/>
      <c r="K7921" s="34" t="n">
        <v>2.988060189181369</v>
      </c>
      <c r="L7921" s="35">
        <f>IF(ISNUMBER(K7921),EXP(K7921),"")</f>
        <v/>
      </c>
      <c r="M7921" s="18" t="inlineStr">
        <is>
          <t>every value from 0 to 74 in steps of 1</t>
        </is>
      </c>
      <c r="N7921" s="18" t="inlineStr">
        <is>
          <t>motor|small|years_licensed</t>
        </is>
      </c>
    </row>
    <row r="7922">
      <c r="B7922" s="18" t="inlineStr">
        <is>
          <t>motor|small|years_licensed|68</t>
        </is>
      </c>
      <c r="C7922" s="18" t="inlineStr">
        <is>
          <t>motor</t>
        </is>
      </c>
      <c r="D7922" s="18" t="inlineStr">
        <is>
          <t>small</t>
        </is>
      </c>
      <c r="E7922" s="18" t="inlineStr">
        <is>
          <t>years_licensed</t>
        </is>
      </c>
      <c r="F7922" s="18" t="inlineStr">
        <is>
          <t>spline value</t>
        </is>
      </c>
      <c r="G7922" s="18" t="n"/>
      <c r="H7922" s="33" t="n">
        <v>68</v>
      </c>
      <c r="I7922" s="33" t="n"/>
      <c r="J7922" s="33" t="n"/>
      <c r="K7922" s="34" t="n">
        <v>3.002451432233406</v>
      </c>
      <c r="L7922" s="35">
        <f>IF(ISNUMBER(K7922),EXP(K7922),"")</f>
        <v/>
      </c>
      <c r="M7922" s="18" t="inlineStr">
        <is>
          <t>every value from 0 to 74 in steps of 1</t>
        </is>
      </c>
      <c r="N7922" s="18" t="inlineStr">
        <is>
          <t>motor|small|years_licensed</t>
        </is>
      </c>
    </row>
    <row r="7923">
      <c r="B7923" s="18" t="inlineStr">
        <is>
          <t>motor|small|years_licensed|69</t>
        </is>
      </c>
      <c r="C7923" s="18" t="inlineStr">
        <is>
          <t>motor</t>
        </is>
      </c>
      <c r="D7923" s="18" t="inlineStr">
        <is>
          <t>small</t>
        </is>
      </c>
      <c r="E7923" s="18" t="inlineStr">
        <is>
          <t>years_licensed</t>
        </is>
      </c>
      <c r="F7923" s="18" t="inlineStr">
        <is>
          <t>spline value</t>
        </is>
      </c>
      <c r="G7923" s="18" t="n"/>
      <c r="H7923" s="33" t="n">
        <v>69</v>
      </c>
      <c r="I7923" s="33" t="n"/>
      <c r="J7923" s="33" t="n"/>
      <c r="K7923" s="34" t="n">
        <v>3.01596189471678</v>
      </c>
      <c r="L7923" s="35">
        <f>IF(ISNUMBER(K7923),EXP(K7923),"")</f>
        <v/>
      </c>
      <c r="M7923" s="18" t="inlineStr">
        <is>
          <t>every value from 0 to 74 in steps of 1</t>
        </is>
      </c>
      <c r="N7923" s="18" t="inlineStr">
        <is>
          <t>motor|small|years_licensed</t>
        </is>
      </c>
    </row>
    <row r="7924">
      <c r="B7924" s="18" t="inlineStr">
        <is>
          <t>motor|small|years_licensed|70</t>
        </is>
      </c>
      <c r="C7924" s="18" t="inlineStr">
        <is>
          <t>motor</t>
        </is>
      </c>
      <c r="D7924" s="18" t="inlineStr">
        <is>
          <t>small</t>
        </is>
      </c>
      <c r="E7924" s="18" t="inlineStr">
        <is>
          <t>years_licensed</t>
        </is>
      </c>
      <c r="F7924" s="18" t="inlineStr">
        <is>
          <t>spline value</t>
        </is>
      </c>
      <c r="G7924" s="18" t="n"/>
      <c r="H7924" s="33" t="n">
        <v>70</v>
      </c>
      <c r="I7924" s="33" t="n"/>
      <c r="J7924" s="33" t="n"/>
      <c r="K7924" s="34" t="n">
        <v>3.028483391357637</v>
      </c>
      <c r="L7924" s="35">
        <f>IF(ISNUMBER(K7924),EXP(K7924),"")</f>
        <v/>
      </c>
      <c r="M7924" s="18" t="inlineStr">
        <is>
          <t>every value from 0 to 74 in steps of 1</t>
        </is>
      </c>
      <c r="N7924" s="18" t="inlineStr">
        <is>
          <t>motor|small|years_licensed</t>
        </is>
      </c>
    </row>
    <row r="7925">
      <c r="B7925" s="18" t="inlineStr">
        <is>
          <t>motor|small|years_licensed|71</t>
        </is>
      </c>
      <c r="C7925" s="18" t="inlineStr">
        <is>
          <t>motor</t>
        </is>
      </c>
      <c r="D7925" s="18" t="inlineStr">
        <is>
          <t>small</t>
        </is>
      </c>
      <c r="E7925" s="18" t="inlineStr">
        <is>
          <t>years_licensed</t>
        </is>
      </c>
      <c r="F7925" s="18" t="inlineStr">
        <is>
          <t>spline value</t>
        </is>
      </c>
      <c r="G7925" s="18" t="n"/>
      <c r="H7925" s="33" t="n">
        <v>71</v>
      </c>
      <c r="I7925" s="33" t="n"/>
      <c r="J7925" s="33" t="n"/>
      <c r="K7925" s="34" t="n">
        <v>3.039907736882126</v>
      </c>
      <c r="L7925" s="35">
        <f>IF(ISNUMBER(K7925),EXP(K7925),"")</f>
        <v/>
      </c>
      <c r="M7925" s="18" t="inlineStr">
        <is>
          <t>every value from 0 to 74 in steps of 1</t>
        </is>
      </c>
      <c r="N7925" s="18" t="inlineStr">
        <is>
          <t>motor|small|years_licensed</t>
        </is>
      </c>
    </row>
    <row r="7926">
      <c r="B7926" s="18" t="inlineStr">
        <is>
          <t>motor|small|years_licensed|72</t>
        </is>
      </c>
      <c r="C7926" s="18" t="inlineStr">
        <is>
          <t>motor</t>
        </is>
      </c>
      <c r="D7926" s="18" t="inlineStr">
        <is>
          <t>small</t>
        </is>
      </c>
      <c r="E7926" s="18" t="inlineStr">
        <is>
          <t>years_licensed</t>
        </is>
      </c>
      <c r="F7926" s="18" t="inlineStr">
        <is>
          <t>spline value</t>
        </is>
      </c>
      <c r="G7926" s="18" t="n"/>
      <c r="H7926" s="33" t="n">
        <v>72</v>
      </c>
      <c r="I7926" s="33" t="n"/>
      <c r="J7926" s="33" t="n"/>
      <c r="K7926" s="34" t="n">
        <v>3.050126746016394</v>
      </c>
      <c r="L7926" s="35">
        <f>IF(ISNUMBER(K7926),EXP(K7926),"")</f>
        <v/>
      </c>
      <c r="M7926" s="18" t="inlineStr">
        <is>
          <t>every value from 0 to 74 in steps of 1</t>
        </is>
      </c>
      <c r="N7926" s="18" t="inlineStr">
        <is>
          <t>motor|small|years_licensed</t>
        </is>
      </c>
    </row>
    <row r="7927">
      <c r="B7927" s="18" t="inlineStr">
        <is>
          <t>motor|small|years_licensed|73</t>
        </is>
      </c>
      <c r="C7927" s="18" t="inlineStr">
        <is>
          <t>motor</t>
        </is>
      </c>
      <c r="D7927" s="18" t="inlineStr">
        <is>
          <t>small</t>
        </is>
      </c>
      <c r="E7927" s="18" t="inlineStr">
        <is>
          <t>years_licensed</t>
        </is>
      </c>
      <c r="F7927" s="18" t="inlineStr">
        <is>
          <t>spline value</t>
        </is>
      </c>
      <c r="G7927" s="18" t="n"/>
      <c r="H7927" s="33" t="n">
        <v>73</v>
      </c>
      <c r="I7927" s="33" t="n"/>
      <c r="J7927" s="33" t="n"/>
      <c r="K7927" s="34" t="n">
        <v>3.059032233486587</v>
      </c>
      <c r="L7927" s="35">
        <f>IF(ISNUMBER(K7927),EXP(K7927),"")</f>
        <v/>
      </c>
      <c r="M7927" s="18" t="inlineStr">
        <is>
          <t>every value from 0 to 74 in steps of 1</t>
        </is>
      </c>
      <c r="N7927" s="18" t="inlineStr">
        <is>
          <t>motor|small|years_licensed</t>
        </is>
      </c>
    </row>
    <row r="7928">
      <c r="B7928" s="18" t="inlineStr">
        <is>
          <t>motor|small|years_licensed|74</t>
        </is>
      </c>
      <c r="C7928" s="18" t="inlineStr">
        <is>
          <t>motor</t>
        </is>
      </c>
      <c r="D7928" s="18" t="inlineStr">
        <is>
          <t>small</t>
        </is>
      </c>
      <c r="E7928" s="18" t="inlineStr">
        <is>
          <t>years_licensed</t>
        </is>
      </c>
      <c r="F7928" s="18" t="inlineStr">
        <is>
          <t>spline value</t>
        </is>
      </c>
      <c r="G7928" s="18" t="n"/>
      <c r="H7928" s="33" t="n">
        <v>74</v>
      </c>
      <c r="I7928" s="33" t="n"/>
      <c r="J7928" s="33" t="n"/>
      <c r="K7928" s="34" t="n">
        <v>3.066516014018852</v>
      </c>
      <c r="L7928" s="35">
        <f>IF(ISNUMBER(K7928),EXP(K7928),"")</f>
        <v/>
      </c>
      <c r="M7928" s="18" t="inlineStr">
        <is>
          <t>every value from 0 to 74 in steps of 1</t>
        </is>
      </c>
      <c r="N7928" s="18" t="inlineStr">
        <is>
          <t>motor|small|years_licensed</t>
        </is>
      </c>
    </row>
    <row r="7929">
      <c r="B7929" s="18" t="inlineStr">
        <is>
          <t>motor|small|years_licensed|MISSING</t>
        </is>
      </c>
      <c r="C7929" s="18" t="inlineStr">
        <is>
          <t>motor</t>
        </is>
      </c>
      <c r="D7929" s="18" t="inlineStr">
        <is>
          <t>small</t>
        </is>
      </c>
      <c r="E7929" s="18" t="inlineStr">
        <is>
          <t>years_licensed</t>
        </is>
      </c>
      <c r="F7929" s="18" t="inlineStr">
        <is>
          <t>spline missing</t>
        </is>
      </c>
      <c r="G7929" s="18" t="inlineStr">
        <is>
          <t>MISSING</t>
        </is>
      </c>
      <c r="H7929" s="33" t="n"/>
      <c r="I7929" s="33" t="n"/>
      <c r="J7929" s="33" t="n"/>
      <c r="K7929" s="34" t="n">
        <v>0</v>
      </c>
      <c r="L7929" s="35">
        <f>IF(ISNUMBER(K7929),EXP(K7929),"")</f>
        <v/>
      </c>
      <c r="M7929" s="18" t="inlineStr">
        <is>
          <t>no missing values in the developed fit, so a missing value contributes 0</t>
        </is>
      </c>
      <c r="N7929" s="18" t="inlineStr">
        <is>
          <t>motor|small|years_licensed</t>
        </is>
      </c>
    </row>
    <row r="7930">
      <c r="B7930" s="18" t="inlineStr">
        <is>
          <t>motor|small|vehicle_age|3</t>
        </is>
      </c>
      <c r="C7930" s="18" t="inlineStr">
        <is>
          <t>motor</t>
        </is>
      </c>
      <c r="D7930" s="18" t="inlineStr">
        <is>
          <t>small</t>
        </is>
      </c>
      <c r="E7930" s="18" t="inlineStr">
        <is>
          <t>vehicle_age</t>
        </is>
      </c>
      <c r="F7930" s="18" t="inlineStr">
        <is>
          <t>spline value</t>
        </is>
      </c>
      <c r="G7930" s="18" t="n"/>
      <c r="H7930" s="33" t="n">
        <v>3</v>
      </c>
      <c r="I7930" s="33" t="n"/>
      <c r="J7930" s="33" t="n"/>
      <c r="K7930" s="34" t="n">
        <v>3.227210666046912</v>
      </c>
      <c r="L7930" s="35">
        <f>IF(ISNUMBER(K7930),EXP(K7930),"")</f>
        <v/>
      </c>
      <c r="M7930" s="18" t="inlineStr">
        <is>
          <t>every value from 3 to 27 in steps of 1</t>
        </is>
      </c>
      <c r="N7930" s="18" t="inlineStr">
        <is>
          <t>motor|small|vehicle_age</t>
        </is>
      </c>
    </row>
    <row r="7931">
      <c r="B7931" s="18" t="inlineStr">
        <is>
          <t>motor|small|vehicle_age|4</t>
        </is>
      </c>
      <c r="C7931" s="18" t="inlineStr">
        <is>
          <t>motor</t>
        </is>
      </c>
      <c r="D7931" s="18" t="inlineStr">
        <is>
          <t>small</t>
        </is>
      </c>
      <c r="E7931" s="18" t="inlineStr">
        <is>
          <t>vehicle_age</t>
        </is>
      </c>
      <c r="F7931" s="18" t="inlineStr">
        <is>
          <t>spline value</t>
        </is>
      </c>
      <c r="G7931" s="18" t="n"/>
      <c r="H7931" s="33" t="n">
        <v>4</v>
      </c>
      <c r="I7931" s="33" t="n"/>
      <c r="J7931" s="33" t="n"/>
      <c r="K7931" s="34" t="n">
        <v>3.226896894920197</v>
      </c>
      <c r="L7931" s="35">
        <f>IF(ISNUMBER(K7931),EXP(K7931),"")</f>
        <v/>
      </c>
      <c r="M7931" s="18" t="inlineStr">
        <is>
          <t>every value from 3 to 27 in steps of 1</t>
        </is>
      </c>
      <c r="N7931" s="18" t="inlineStr">
        <is>
          <t>motor|small|vehicle_age</t>
        </is>
      </c>
    </row>
    <row r="7932">
      <c r="B7932" s="18" t="inlineStr">
        <is>
          <t>motor|small|vehicle_age|5</t>
        </is>
      </c>
      <c r="C7932" s="18" t="inlineStr">
        <is>
          <t>motor</t>
        </is>
      </c>
      <c r="D7932" s="18" t="inlineStr">
        <is>
          <t>small</t>
        </is>
      </c>
      <c r="E7932" s="18" t="inlineStr">
        <is>
          <t>vehicle_age</t>
        </is>
      </c>
      <c r="F7932" s="18" t="inlineStr">
        <is>
          <t>spline value</t>
        </is>
      </c>
      <c r="G7932" s="18" t="n"/>
      <c r="H7932" s="33" t="n">
        <v>5</v>
      </c>
      <c r="I7932" s="33" t="n"/>
      <c r="J7932" s="33" t="n"/>
      <c r="K7932" s="34" t="n">
        <v>3.215484831121997</v>
      </c>
      <c r="L7932" s="35">
        <f>IF(ISNUMBER(K7932),EXP(K7932),"")</f>
        <v/>
      </c>
      <c r="M7932" s="18" t="inlineStr">
        <is>
          <t>every value from 3 to 27 in steps of 1</t>
        </is>
      </c>
      <c r="N7932" s="18" t="inlineStr">
        <is>
          <t>motor|small|vehicle_age</t>
        </is>
      </c>
    </row>
    <row r="7933">
      <c r="B7933" s="18" t="inlineStr">
        <is>
          <t>motor|small|vehicle_age|6</t>
        </is>
      </c>
      <c r="C7933" s="18" t="inlineStr">
        <is>
          <t>motor</t>
        </is>
      </c>
      <c r="D7933" s="18" t="inlineStr">
        <is>
          <t>small</t>
        </is>
      </c>
      <c r="E7933" s="18" t="inlineStr">
        <is>
          <t>vehicle_age</t>
        </is>
      </c>
      <c r="F7933" s="18" t="inlineStr">
        <is>
          <t>spline value</t>
        </is>
      </c>
      <c r="G7933" s="18" t="n"/>
      <c r="H7933" s="33" t="n">
        <v>6</v>
      </c>
      <c r="I7933" s="33" t="n"/>
      <c r="J7933" s="33" t="n"/>
      <c r="K7933" s="34" t="n">
        <v>3.192979696872386</v>
      </c>
      <c r="L7933" s="35">
        <f>IF(ISNUMBER(K7933),EXP(K7933),"")</f>
        <v/>
      </c>
      <c r="M7933" s="18" t="inlineStr">
        <is>
          <t>every value from 3 to 27 in steps of 1</t>
        </is>
      </c>
      <c r="N7933" s="18" t="inlineStr">
        <is>
          <t>motor|small|vehicle_age</t>
        </is>
      </c>
    </row>
    <row r="7934">
      <c r="B7934" s="18" t="inlineStr">
        <is>
          <t>motor|small|vehicle_age|7</t>
        </is>
      </c>
      <c r="C7934" s="18" t="inlineStr">
        <is>
          <t>motor</t>
        </is>
      </c>
      <c r="D7934" s="18" t="inlineStr">
        <is>
          <t>small</t>
        </is>
      </c>
      <c r="E7934" s="18" t="inlineStr">
        <is>
          <t>vehicle_age</t>
        </is>
      </c>
      <c r="F7934" s="18" t="inlineStr">
        <is>
          <t>spline value</t>
        </is>
      </c>
      <c r="G7934" s="18" t="n"/>
      <c r="H7934" s="33" t="n">
        <v>7</v>
      </c>
      <c r="I7934" s="33" t="n"/>
      <c r="J7934" s="33" t="n"/>
      <c r="K7934" s="34" t="n">
        <v>3.162892187025415</v>
      </c>
      <c r="L7934" s="35">
        <f>IF(ISNUMBER(K7934),EXP(K7934),"")</f>
        <v/>
      </c>
      <c r="M7934" s="18" t="inlineStr">
        <is>
          <t>every value from 3 to 27 in steps of 1</t>
        </is>
      </c>
      <c r="N7934" s="18" t="inlineStr">
        <is>
          <t>motor|small|vehicle_age</t>
        </is>
      </c>
    </row>
    <row r="7935">
      <c r="B7935" s="18" t="inlineStr">
        <is>
          <t>motor|small|vehicle_age|8</t>
        </is>
      </c>
      <c r="C7935" s="18" t="inlineStr">
        <is>
          <t>motor</t>
        </is>
      </c>
      <c r="D7935" s="18" t="inlineStr">
        <is>
          <t>small</t>
        </is>
      </c>
      <c r="E7935" s="18" t="inlineStr">
        <is>
          <t>vehicle_age</t>
        </is>
      </c>
      <c r="F7935" s="18" t="inlineStr">
        <is>
          <t>spline value</t>
        </is>
      </c>
      <c r="G7935" s="18" t="n"/>
      <c r="H7935" s="33" t="n">
        <v>8</v>
      </c>
      <c r="I7935" s="33" t="n"/>
      <c r="J7935" s="33" t="n"/>
      <c r="K7935" s="34" t="n">
        <v>3.129609364593624</v>
      </c>
      <c r="L7935" s="35">
        <f>IF(ISNUMBER(K7935),EXP(K7935),"")</f>
        <v/>
      </c>
      <c r="M7935" s="18" t="inlineStr">
        <is>
          <t>every value from 3 to 27 in steps of 1</t>
        </is>
      </c>
      <c r="N7935" s="18" t="inlineStr">
        <is>
          <t>motor|small|vehicle_age</t>
        </is>
      </c>
    </row>
    <row r="7936">
      <c r="B7936" s="18" t="inlineStr">
        <is>
          <t>motor|small|vehicle_age|9</t>
        </is>
      </c>
      <c r="C7936" s="18" t="inlineStr">
        <is>
          <t>motor</t>
        </is>
      </c>
      <c r="D7936" s="18" t="inlineStr">
        <is>
          <t>small</t>
        </is>
      </c>
      <c r="E7936" s="18" t="inlineStr">
        <is>
          <t>vehicle_age</t>
        </is>
      </c>
      <c r="F7936" s="18" t="inlineStr">
        <is>
          <t>spline value</t>
        </is>
      </c>
      <c r="G7936" s="18" t="n"/>
      <c r="H7936" s="33" t="n">
        <v>9</v>
      </c>
      <c r="I7936" s="33" t="n"/>
      <c r="J7936" s="33" t="n"/>
      <c r="K7936" s="34" t="n">
        <v>3.097518292589553</v>
      </c>
      <c r="L7936" s="35">
        <f>IF(ISNUMBER(K7936),EXP(K7936),"")</f>
        <v/>
      </c>
      <c r="M7936" s="18" t="inlineStr">
        <is>
          <t>every value from 3 to 27 in steps of 1</t>
        </is>
      </c>
      <c r="N7936" s="18" t="inlineStr">
        <is>
          <t>motor|small|vehicle_age</t>
        </is>
      </c>
    </row>
    <row r="7937">
      <c r="B7937" s="18" t="inlineStr">
        <is>
          <t>motor|small|vehicle_age|10</t>
        </is>
      </c>
      <c r="C7937" s="18" t="inlineStr">
        <is>
          <t>motor</t>
        </is>
      </c>
      <c r="D7937" s="18" t="inlineStr">
        <is>
          <t>small</t>
        </is>
      </c>
      <c r="E7937" s="18" t="inlineStr">
        <is>
          <t>vehicle_age</t>
        </is>
      </c>
      <c r="F7937" s="18" t="inlineStr">
        <is>
          <t>spline value</t>
        </is>
      </c>
      <c r="G7937" s="18" t="n"/>
      <c r="H7937" s="33" t="n">
        <v>10</v>
      </c>
      <c r="I7937" s="33" t="n"/>
      <c r="J7937" s="33" t="n"/>
      <c r="K7937" s="34" t="n">
        <v>3.070137603735184</v>
      </c>
      <c r="L7937" s="35">
        <f>IF(ISNUMBER(K7937),EXP(K7937),"")</f>
        <v/>
      </c>
      <c r="M7937" s="18" t="inlineStr">
        <is>
          <t>every value from 3 to 27 in steps of 1</t>
        </is>
      </c>
      <c r="N7937" s="18" t="inlineStr">
        <is>
          <t>motor|small|vehicle_age</t>
        </is>
      </c>
    </row>
    <row r="7938">
      <c r="B7938" s="18" t="inlineStr">
        <is>
          <t>motor|small|vehicle_age|11</t>
        </is>
      </c>
      <c r="C7938" s="18" t="inlineStr">
        <is>
          <t>motor</t>
        </is>
      </c>
      <c r="D7938" s="18" t="inlineStr">
        <is>
          <t>small</t>
        </is>
      </c>
      <c r="E7938" s="18" t="inlineStr">
        <is>
          <t>vehicle_age</t>
        </is>
      </c>
      <c r="F7938" s="18" t="inlineStr">
        <is>
          <t>spline value</t>
        </is>
      </c>
      <c r="G7938" s="18" t="n"/>
      <c r="H7938" s="33" t="n">
        <v>11</v>
      </c>
      <c r="I7938" s="33" t="n"/>
      <c r="J7938" s="33" t="n"/>
      <c r="K7938" s="34" t="n">
        <v>3.04751220959027</v>
      </c>
      <c r="L7938" s="35">
        <f>IF(ISNUMBER(K7938),EXP(K7938),"")</f>
        <v/>
      </c>
      <c r="M7938" s="18" t="inlineStr">
        <is>
          <t>every value from 3 to 27 in steps of 1</t>
        </is>
      </c>
      <c r="N7938" s="18" t="inlineStr">
        <is>
          <t>motor|small|vehicle_age</t>
        </is>
      </c>
    </row>
    <row r="7939">
      <c r="B7939" s="18" t="inlineStr">
        <is>
          <t>motor|small|vehicle_age|12</t>
        </is>
      </c>
      <c r="C7939" s="18" t="inlineStr">
        <is>
          <t>motor</t>
        </is>
      </c>
      <c r="D7939" s="18" t="inlineStr">
        <is>
          <t>small</t>
        </is>
      </c>
      <c r="E7939" s="18" t="inlineStr">
        <is>
          <t>vehicle_age</t>
        </is>
      </c>
      <c r="F7939" s="18" t="inlineStr">
        <is>
          <t>spline value</t>
        </is>
      </c>
      <c r="G7939" s="18" t="n"/>
      <c r="H7939" s="33" t="n">
        <v>12</v>
      </c>
      <c r="I7939" s="33" t="n"/>
      <c r="J7939" s="33" t="n"/>
      <c r="K7939" s="34" t="n">
        <v>3.028818591424004</v>
      </c>
      <c r="L7939" s="35">
        <f>IF(ISNUMBER(K7939),EXP(K7939),"")</f>
        <v/>
      </c>
      <c r="M7939" s="18" t="inlineStr">
        <is>
          <t>every value from 3 to 27 in steps of 1</t>
        </is>
      </c>
      <c r="N7939" s="18" t="inlineStr">
        <is>
          <t>motor|small|vehicle_age</t>
        </is>
      </c>
    </row>
    <row r="7940">
      <c r="B7940" s="18" t="inlineStr">
        <is>
          <t>motor|small|vehicle_age|13</t>
        </is>
      </c>
      <c r="C7940" s="18" t="inlineStr">
        <is>
          <t>motor</t>
        </is>
      </c>
      <c r="D7940" s="18" t="inlineStr">
        <is>
          <t>small</t>
        </is>
      </c>
      <c r="E7940" s="18" t="inlineStr">
        <is>
          <t>vehicle_age</t>
        </is>
      </c>
      <c r="F7940" s="18" t="inlineStr">
        <is>
          <t>spline value</t>
        </is>
      </c>
      <c r="G7940" s="18" t="n"/>
      <c r="H7940" s="33" t="n">
        <v>13</v>
      </c>
      <c r="I7940" s="33" t="n"/>
      <c r="J7940" s="33" t="n"/>
      <c r="K7940" s="34" t="n">
        <v>3.013233230505579</v>
      </c>
      <c r="L7940" s="35">
        <f>IF(ISNUMBER(K7940),EXP(K7940),"")</f>
        <v/>
      </c>
      <c r="M7940" s="18" t="inlineStr">
        <is>
          <t>every value from 3 to 27 in steps of 1</t>
        </is>
      </c>
      <c r="N7940" s="18" t="inlineStr">
        <is>
          <t>motor|small|vehicle_age</t>
        </is>
      </c>
    </row>
    <row r="7941">
      <c r="B7941" s="18" t="inlineStr">
        <is>
          <t>motor|small|vehicle_age|14</t>
        </is>
      </c>
      <c r="C7941" s="18" t="inlineStr">
        <is>
          <t>motor</t>
        </is>
      </c>
      <c r="D7941" s="18" t="inlineStr">
        <is>
          <t>small</t>
        </is>
      </c>
      <c r="E7941" s="18" t="inlineStr">
        <is>
          <t>vehicle_age</t>
        </is>
      </c>
      <c r="F7941" s="18" t="inlineStr">
        <is>
          <t>spline value</t>
        </is>
      </c>
      <c r="G7941" s="18" t="n"/>
      <c r="H7941" s="33" t="n">
        <v>14</v>
      </c>
      <c r="I7941" s="33" t="n"/>
      <c r="J7941" s="33" t="n"/>
      <c r="K7941" s="34" t="n">
        <v>2.99993260810419</v>
      </c>
      <c r="L7941" s="35">
        <f>IF(ISNUMBER(K7941),EXP(K7941),"")</f>
        <v/>
      </c>
      <c r="M7941" s="18" t="inlineStr">
        <is>
          <t>every value from 3 to 27 in steps of 1</t>
        </is>
      </c>
      <c r="N7941" s="18" t="inlineStr">
        <is>
          <t>motor|small|vehicle_age</t>
        </is>
      </c>
    </row>
    <row r="7942">
      <c r="B7942" s="18" t="inlineStr">
        <is>
          <t>motor|small|vehicle_age|15</t>
        </is>
      </c>
      <c r="C7942" s="18" t="inlineStr">
        <is>
          <t>motor</t>
        </is>
      </c>
      <c r="D7942" s="18" t="inlineStr">
        <is>
          <t>small</t>
        </is>
      </c>
      <c r="E7942" s="18" t="inlineStr">
        <is>
          <t>vehicle_age</t>
        </is>
      </c>
      <c r="F7942" s="18" t="inlineStr">
        <is>
          <t>spline value</t>
        </is>
      </c>
      <c r="G7942" s="18" t="n"/>
      <c r="H7942" s="33" t="n">
        <v>15</v>
      </c>
      <c r="I7942" s="33" t="n"/>
      <c r="J7942" s="33" t="n"/>
      <c r="K7942" s="34" t="n">
        <v>2.988093205489029</v>
      </c>
      <c r="L7942" s="35">
        <f>IF(ISNUMBER(K7942),EXP(K7942),"")</f>
        <v/>
      </c>
      <c r="M7942" s="18" t="inlineStr">
        <is>
          <t>every value from 3 to 27 in steps of 1</t>
        </is>
      </c>
      <c r="N7942" s="18" t="inlineStr">
        <is>
          <t>motor|small|vehicle_age</t>
        </is>
      </c>
    </row>
    <row r="7943">
      <c r="B7943" s="18" t="inlineStr">
        <is>
          <t>motor|small|vehicle_age|16</t>
        </is>
      </c>
      <c r="C7943" s="18" t="inlineStr">
        <is>
          <t>motor</t>
        </is>
      </c>
      <c r="D7943" s="18" t="inlineStr">
        <is>
          <t>small</t>
        </is>
      </c>
      <c r="E7943" s="18" t="inlineStr">
        <is>
          <t>vehicle_age</t>
        </is>
      </c>
      <c r="F7943" s="18" t="inlineStr">
        <is>
          <t>spline value</t>
        </is>
      </c>
      <c r="G7943" s="18" t="n"/>
      <c r="H7943" s="33" t="n">
        <v>16</v>
      </c>
      <c r="I7943" s="33" t="n"/>
      <c r="J7943" s="33" t="n"/>
      <c r="K7943" s="34" t="n">
        <v>2.976891503929294</v>
      </c>
      <c r="L7943" s="35">
        <f>IF(ISNUMBER(K7943),EXP(K7943),"")</f>
        <v/>
      </c>
      <c r="M7943" s="18" t="inlineStr">
        <is>
          <t>every value from 3 to 27 in steps of 1</t>
        </is>
      </c>
      <c r="N7943" s="18" t="inlineStr">
        <is>
          <t>motor|small|vehicle_age</t>
        </is>
      </c>
    </row>
    <row r="7944">
      <c r="B7944" s="18" t="inlineStr">
        <is>
          <t>motor|small|vehicle_age|17</t>
        </is>
      </c>
      <c r="C7944" s="18" t="inlineStr">
        <is>
          <t>motor</t>
        </is>
      </c>
      <c r="D7944" s="18" t="inlineStr">
        <is>
          <t>small</t>
        </is>
      </c>
      <c r="E7944" s="18" t="inlineStr">
        <is>
          <t>vehicle_age</t>
        </is>
      </c>
      <c r="F7944" s="18" t="inlineStr">
        <is>
          <t>spline value</t>
        </is>
      </c>
      <c r="G7944" s="18" t="n"/>
      <c r="H7944" s="33" t="n">
        <v>17</v>
      </c>
      <c r="I7944" s="33" t="n"/>
      <c r="J7944" s="33" t="n"/>
      <c r="K7944" s="34" t="n">
        <v>2.965503984694176</v>
      </c>
      <c r="L7944" s="35">
        <f>IF(ISNUMBER(K7944),EXP(K7944),"")</f>
        <v/>
      </c>
      <c r="M7944" s="18" t="inlineStr">
        <is>
          <t>every value from 3 to 27 in steps of 1</t>
        </is>
      </c>
      <c r="N7944" s="18" t="inlineStr">
        <is>
          <t>motor|small|vehicle_age</t>
        </is>
      </c>
    </row>
    <row r="7945">
      <c r="B7945" s="18" t="inlineStr">
        <is>
          <t>motor|small|vehicle_age|18</t>
        </is>
      </c>
      <c r="C7945" s="18" t="inlineStr">
        <is>
          <t>motor</t>
        </is>
      </c>
      <c r="D7945" s="18" t="inlineStr">
        <is>
          <t>small</t>
        </is>
      </c>
      <c r="E7945" s="18" t="inlineStr">
        <is>
          <t>vehicle_age</t>
        </is>
      </c>
      <c r="F7945" s="18" t="inlineStr">
        <is>
          <t>spline value</t>
        </is>
      </c>
      <c r="G7945" s="18" t="n"/>
      <c r="H7945" s="33" t="n">
        <v>18</v>
      </c>
      <c r="I7945" s="33" t="n"/>
      <c r="J7945" s="33" t="n"/>
      <c r="K7945" s="34" t="n">
        <v>2.953107129052868</v>
      </c>
      <c r="L7945" s="35">
        <f>IF(ISNUMBER(K7945),EXP(K7945),"")</f>
        <v/>
      </c>
      <c r="M7945" s="18" t="inlineStr">
        <is>
          <t>every value from 3 to 27 in steps of 1</t>
        </is>
      </c>
      <c r="N7945" s="18" t="inlineStr">
        <is>
          <t>motor|small|vehicle_age</t>
        </is>
      </c>
    </row>
    <row r="7946">
      <c r="B7946" s="18" t="inlineStr">
        <is>
          <t>motor|small|vehicle_age|19</t>
        </is>
      </c>
      <c r="C7946" s="18" t="inlineStr">
        <is>
          <t>motor</t>
        </is>
      </c>
      <c r="D7946" s="18" t="inlineStr">
        <is>
          <t>small</t>
        </is>
      </c>
      <c r="E7946" s="18" t="inlineStr">
        <is>
          <t>vehicle_age</t>
        </is>
      </c>
      <c r="F7946" s="18" t="inlineStr">
        <is>
          <t>spline value</t>
        </is>
      </c>
      <c r="G7946" s="18" t="n"/>
      <c r="H7946" s="33" t="n">
        <v>19</v>
      </c>
      <c r="I7946" s="33" t="n"/>
      <c r="J7946" s="33" t="n"/>
      <c r="K7946" s="34" t="n">
        <v>2.938877418274566</v>
      </c>
      <c r="L7946" s="35">
        <f>IF(ISNUMBER(K7946),EXP(K7946),"")</f>
        <v/>
      </c>
      <c r="M7946" s="18" t="inlineStr">
        <is>
          <t>every value from 3 to 27 in steps of 1</t>
        </is>
      </c>
      <c r="N7946" s="18" t="inlineStr">
        <is>
          <t>motor|small|vehicle_age</t>
        </is>
      </c>
    </row>
    <row r="7947">
      <c r="B7947" s="18" t="inlineStr">
        <is>
          <t>motor|small|vehicle_age|20</t>
        </is>
      </c>
      <c r="C7947" s="18" t="inlineStr">
        <is>
          <t>motor</t>
        </is>
      </c>
      <c r="D7947" s="18" t="inlineStr">
        <is>
          <t>small</t>
        </is>
      </c>
      <c r="E7947" s="18" t="inlineStr">
        <is>
          <t>vehicle_age</t>
        </is>
      </c>
      <c r="F7947" s="18" t="inlineStr">
        <is>
          <t>spline value</t>
        </is>
      </c>
      <c r="G7947" s="18" t="n"/>
      <c r="H7947" s="33" t="n">
        <v>20</v>
      </c>
      <c r="I7947" s="33" t="n"/>
      <c r="J7947" s="33" t="n"/>
      <c r="K7947" s="34" t="n">
        <v>2.921991333628462</v>
      </c>
      <c r="L7947" s="35">
        <f>IF(ISNUMBER(K7947),EXP(K7947),"")</f>
        <v/>
      </c>
      <c r="M7947" s="18" t="inlineStr">
        <is>
          <t>every value from 3 to 27 in steps of 1</t>
        </is>
      </c>
      <c r="N7947" s="18" t="inlineStr">
        <is>
          <t>motor|small|vehicle_age</t>
        </is>
      </c>
    </row>
    <row r="7948">
      <c r="B7948" s="18" t="inlineStr">
        <is>
          <t>motor|small|vehicle_age|21</t>
        </is>
      </c>
      <c r="C7948" s="18" t="inlineStr">
        <is>
          <t>motor</t>
        </is>
      </c>
      <c r="D7948" s="18" t="inlineStr">
        <is>
          <t>small</t>
        </is>
      </c>
      <c r="E7948" s="18" t="inlineStr">
        <is>
          <t>vehicle_age</t>
        </is>
      </c>
      <c r="F7948" s="18" t="inlineStr">
        <is>
          <t>spline value</t>
        </is>
      </c>
      <c r="G7948" s="18" t="n"/>
      <c r="H7948" s="33" t="n">
        <v>21</v>
      </c>
      <c r="I7948" s="33" t="n"/>
      <c r="J7948" s="33" t="n"/>
      <c r="K7948" s="34" t="n">
        <v>2.901625356383751</v>
      </c>
      <c r="L7948" s="35">
        <f>IF(ISNUMBER(K7948),EXP(K7948),"")</f>
        <v/>
      </c>
      <c r="M7948" s="18" t="inlineStr">
        <is>
          <t>every value from 3 to 27 in steps of 1</t>
        </is>
      </c>
      <c r="N7948" s="18" t="inlineStr">
        <is>
          <t>motor|small|vehicle_age</t>
        </is>
      </c>
    </row>
    <row r="7949">
      <c r="B7949" s="18" t="inlineStr">
        <is>
          <t>motor|small|vehicle_age|22</t>
        </is>
      </c>
      <c r="C7949" s="18" t="inlineStr">
        <is>
          <t>motor</t>
        </is>
      </c>
      <c r="D7949" s="18" t="inlineStr">
        <is>
          <t>small</t>
        </is>
      </c>
      <c r="E7949" s="18" t="inlineStr">
        <is>
          <t>vehicle_age</t>
        </is>
      </c>
      <c r="F7949" s="18" t="inlineStr">
        <is>
          <t>spline value</t>
        </is>
      </c>
      <c r="G7949" s="18" t="n"/>
      <c r="H7949" s="33" t="n">
        <v>22</v>
      </c>
      <c r="I7949" s="33" t="n"/>
      <c r="J7949" s="33" t="n"/>
      <c r="K7949" s="34" t="n">
        <v>2.876955967809627</v>
      </c>
      <c r="L7949" s="35">
        <f>IF(ISNUMBER(K7949),EXP(K7949),"")</f>
        <v/>
      </c>
      <c r="M7949" s="18" t="inlineStr">
        <is>
          <t>every value from 3 to 27 in steps of 1</t>
        </is>
      </c>
      <c r="N7949" s="18" t="inlineStr">
        <is>
          <t>motor|small|vehicle_age</t>
        </is>
      </c>
    </row>
    <row r="7950">
      <c r="B7950" s="18" t="inlineStr">
        <is>
          <t>motor|small|vehicle_age|23</t>
        </is>
      </c>
      <c r="C7950" s="18" t="inlineStr">
        <is>
          <t>motor</t>
        </is>
      </c>
      <c r="D7950" s="18" t="inlineStr">
        <is>
          <t>small</t>
        </is>
      </c>
      <c r="E7950" s="18" t="inlineStr">
        <is>
          <t>vehicle_age</t>
        </is>
      </c>
      <c r="F7950" s="18" t="inlineStr">
        <is>
          <t>spline value</t>
        </is>
      </c>
      <c r="G7950" s="18" t="n"/>
      <c r="H7950" s="33" t="n">
        <v>23</v>
      </c>
      <c r="I7950" s="33" t="n"/>
      <c r="J7950" s="33" t="n"/>
      <c r="K7950" s="34" t="n">
        <v>2.847159649175283</v>
      </c>
      <c r="L7950" s="35">
        <f>IF(ISNUMBER(K7950),EXP(K7950),"")</f>
        <v/>
      </c>
      <c r="M7950" s="18" t="inlineStr">
        <is>
          <t>every value from 3 to 27 in steps of 1</t>
        </is>
      </c>
      <c r="N7950" s="18" t="inlineStr">
        <is>
          <t>motor|small|vehicle_age</t>
        </is>
      </c>
    </row>
    <row r="7951">
      <c r="B7951" s="18" t="inlineStr">
        <is>
          <t>motor|small|vehicle_age|24</t>
        </is>
      </c>
      <c r="C7951" s="18" t="inlineStr">
        <is>
          <t>motor</t>
        </is>
      </c>
      <c r="D7951" s="18" t="inlineStr">
        <is>
          <t>small</t>
        </is>
      </c>
      <c r="E7951" s="18" t="inlineStr">
        <is>
          <t>vehicle_age</t>
        </is>
      </c>
      <c r="F7951" s="18" t="inlineStr">
        <is>
          <t>spline value</t>
        </is>
      </c>
      <c r="G7951" s="18" t="n"/>
      <c r="H7951" s="33" t="n">
        <v>24</v>
      </c>
      <c r="I7951" s="33" t="n"/>
      <c r="J7951" s="33" t="n"/>
      <c r="K7951" s="34" t="n">
        <v>2.811412881749914</v>
      </c>
      <c r="L7951" s="35">
        <f>IF(ISNUMBER(K7951),EXP(K7951),"")</f>
        <v/>
      </c>
      <c r="M7951" s="18" t="inlineStr">
        <is>
          <t>every value from 3 to 27 in steps of 1</t>
        </is>
      </c>
      <c r="N7951" s="18" t="inlineStr">
        <is>
          <t>motor|small|vehicle_age</t>
        </is>
      </c>
    </row>
    <row r="7952">
      <c r="B7952" s="18" t="inlineStr">
        <is>
          <t>motor|small|vehicle_age|25</t>
        </is>
      </c>
      <c r="C7952" s="18" t="inlineStr">
        <is>
          <t>motor</t>
        </is>
      </c>
      <c r="D7952" s="18" t="inlineStr">
        <is>
          <t>small</t>
        </is>
      </c>
      <c r="E7952" s="18" t="inlineStr">
        <is>
          <t>vehicle_age</t>
        </is>
      </c>
      <c r="F7952" s="18" t="inlineStr">
        <is>
          <t>spline value</t>
        </is>
      </c>
      <c r="G7952" s="18" t="n"/>
      <c r="H7952" s="33" t="n">
        <v>25</v>
      </c>
      <c r="I7952" s="33" t="n"/>
      <c r="J7952" s="33" t="n"/>
      <c r="K7952" s="34" t="n">
        <v>2.768892146802712</v>
      </c>
      <c r="L7952" s="35">
        <f>IF(ISNUMBER(K7952),EXP(K7952),"")</f>
        <v/>
      </c>
      <c r="M7952" s="18" t="inlineStr">
        <is>
          <t>every value from 3 to 27 in steps of 1</t>
        </is>
      </c>
      <c r="N7952" s="18" t="inlineStr">
        <is>
          <t>motor|small|vehicle_age</t>
        </is>
      </c>
    </row>
    <row r="7953">
      <c r="B7953" s="18" t="inlineStr">
        <is>
          <t>motor|small|vehicle_age|26</t>
        </is>
      </c>
      <c r="C7953" s="18" t="inlineStr">
        <is>
          <t>motor</t>
        </is>
      </c>
      <c r="D7953" s="18" t="inlineStr">
        <is>
          <t>small</t>
        </is>
      </c>
      <c r="E7953" s="18" t="inlineStr">
        <is>
          <t>vehicle_age</t>
        </is>
      </c>
      <c r="F7953" s="18" t="inlineStr">
        <is>
          <t>spline value</t>
        </is>
      </c>
      <c r="G7953" s="18" t="n"/>
      <c r="H7953" s="33" t="n">
        <v>26</v>
      </c>
      <c r="I7953" s="33" t="n"/>
      <c r="J7953" s="33" t="n"/>
      <c r="K7953" s="34" t="n">
        <v>2.718773925602873</v>
      </c>
      <c r="L7953" s="35">
        <f>IF(ISNUMBER(K7953),EXP(K7953),"")</f>
        <v/>
      </c>
      <c r="M7953" s="18" t="inlineStr">
        <is>
          <t>every value from 3 to 27 in steps of 1</t>
        </is>
      </c>
      <c r="N7953" s="18" t="inlineStr">
        <is>
          <t>motor|small|vehicle_age</t>
        </is>
      </c>
    </row>
    <row r="7954">
      <c r="B7954" s="18" t="inlineStr">
        <is>
          <t>motor|small|vehicle_age|27</t>
        </is>
      </c>
      <c r="C7954" s="18" t="inlineStr">
        <is>
          <t>motor</t>
        </is>
      </c>
      <c r="D7954" s="18" t="inlineStr">
        <is>
          <t>small</t>
        </is>
      </c>
      <c r="E7954" s="18" t="inlineStr">
        <is>
          <t>vehicle_age</t>
        </is>
      </c>
      <c r="F7954" s="18" t="inlineStr">
        <is>
          <t>spline value</t>
        </is>
      </c>
      <c r="G7954" s="18" t="n"/>
      <c r="H7954" s="33" t="n">
        <v>27</v>
      </c>
      <c r="I7954" s="33" t="n"/>
      <c r="J7954" s="33" t="n"/>
      <c r="K7954" s="34" t="n">
        <v>2.66023469941959</v>
      </c>
      <c r="L7954" s="35">
        <f>IF(ISNUMBER(K7954),EXP(K7954),"")</f>
        <v/>
      </c>
      <c r="M7954" s="18" t="inlineStr">
        <is>
          <t>every value from 3 to 27 in steps of 1</t>
        </is>
      </c>
      <c r="N7954" s="18" t="inlineStr">
        <is>
          <t>motor|small|vehicle_age</t>
        </is>
      </c>
    </row>
    <row r="7955">
      <c r="B7955" s="18" t="inlineStr">
        <is>
          <t>motor|small|vehicle_age|MISSING</t>
        </is>
      </c>
      <c r="C7955" s="18" t="inlineStr">
        <is>
          <t>motor</t>
        </is>
      </c>
      <c r="D7955" s="18" t="inlineStr">
        <is>
          <t>small</t>
        </is>
      </c>
      <c r="E7955" s="18" t="inlineStr">
        <is>
          <t>vehicle_age</t>
        </is>
      </c>
      <c r="F7955" s="18" t="inlineStr">
        <is>
          <t>spline missing</t>
        </is>
      </c>
      <c r="G7955" s="18" t="inlineStr">
        <is>
          <t>MISSING</t>
        </is>
      </c>
      <c r="H7955" s="33" t="n"/>
      <c r="I7955" s="33" t="n"/>
      <c r="J7955" s="33" t="n"/>
      <c r="K7955" s="34" t="n">
        <v>3.109458984833273</v>
      </c>
      <c r="L7955" s="35">
        <f>IF(ISNUMBER(K7955),EXP(K7955),"")</f>
        <v/>
      </c>
      <c r="M7955" s="18" t="inlineStr">
        <is>
          <t>a missing value takes this instead of the curve</t>
        </is>
      </c>
      <c r="N7955" s="18" t="inlineStr">
        <is>
          <t>motor|small|vehicle_age</t>
        </is>
      </c>
    </row>
    <row r="7956">
      <c r="B7956" s="18" t="inlineStr">
        <is>
          <t>motor|small|vehicle_value_group|1</t>
        </is>
      </c>
      <c r="C7956" s="18" t="inlineStr">
        <is>
          <t>motor</t>
        </is>
      </c>
      <c r="D7956" s="18" t="inlineStr">
        <is>
          <t>small</t>
        </is>
      </c>
      <c r="E7956" s="18" t="inlineStr">
        <is>
          <t>vehicle_value_group</t>
        </is>
      </c>
      <c r="F7956" s="18" t="inlineStr">
        <is>
          <t>spline value</t>
        </is>
      </c>
      <c r="G7956" s="18" t="n"/>
      <c r="H7956" s="33" t="n">
        <v>1</v>
      </c>
      <c r="I7956" s="33" t="n"/>
      <c r="J7956" s="33" t="n"/>
      <c r="K7956" s="34" t="n">
        <v>-1.478437040990587</v>
      </c>
      <c r="L7956" s="35">
        <f>IF(ISNUMBER(K7956),EXP(K7956),"")</f>
        <v/>
      </c>
      <c r="M7956" s="18" t="inlineStr">
        <is>
          <t>every value from 1 to 20 in steps of 1</t>
        </is>
      </c>
      <c r="N7956" s="18" t="inlineStr">
        <is>
          <t>motor|small|vehicle_value_group</t>
        </is>
      </c>
    </row>
    <row r="7957">
      <c r="B7957" s="18" t="inlineStr">
        <is>
          <t>motor|small|vehicle_value_group|2</t>
        </is>
      </c>
      <c r="C7957" s="18" t="inlineStr">
        <is>
          <t>motor</t>
        </is>
      </c>
      <c r="D7957" s="18" t="inlineStr">
        <is>
          <t>small</t>
        </is>
      </c>
      <c r="E7957" s="18" t="inlineStr">
        <is>
          <t>vehicle_value_group</t>
        </is>
      </c>
      <c r="F7957" s="18" t="inlineStr">
        <is>
          <t>spline value</t>
        </is>
      </c>
      <c r="G7957" s="18" t="n"/>
      <c r="H7957" s="33" t="n">
        <v>2</v>
      </c>
      <c r="I7957" s="33" t="n"/>
      <c r="J7957" s="33" t="n"/>
      <c r="K7957" s="34" t="n">
        <v>-1.442221877976729</v>
      </c>
      <c r="L7957" s="35">
        <f>IF(ISNUMBER(K7957),EXP(K7957),"")</f>
        <v/>
      </c>
      <c r="M7957" s="18" t="inlineStr">
        <is>
          <t>every value from 1 to 20 in steps of 1</t>
        </is>
      </c>
      <c r="N7957" s="18" t="inlineStr">
        <is>
          <t>motor|small|vehicle_value_group</t>
        </is>
      </c>
    </row>
    <row r="7958">
      <c r="B7958" s="18" t="inlineStr">
        <is>
          <t>motor|small|vehicle_value_group|3</t>
        </is>
      </c>
      <c r="C7958" s="18" t="inlineStr">
        <is>
          <t>motor</t>
        </is>
      </c>
      <c r="D7958" s="18" t="inlineStr">
        <is>
          <t>small</t>
        </is>
      </c>
      <c r="E7958" s="18" t="inlineStr">
        <is>
          <t>vehicle_value_group</t>
        </is>
      </c>
      <c r="F7958" s="18" t="inlineStr">
        <is>
          <t>spline value</t>
        </is>
      </c>
      <c r="G7958" s="18" t="n"/>
      <c r="H7958" s="33" t="n">
        <v>3</v>
      </c>
      <c r="I7958" s="33" t="n"/>
      <c r="J7958" s="33" t="n"/>
      <c r="K7958" s="34" t="n">
        <v>-1.414580208799976</v>
      </c>
      <c r="L7958" s="35">
        <f>IF(ISNUMBER(K7958),EXP(K7958),"")</f>
        <v/>
      </c>
      <c r="M7958" s="18" t="inlineStr">
        <is>
          <t>every value from 1 to 20 in steps of 1</t>
        </is>
      </c>
      <c r="N7958" s="18" t="inlineStr">
        <is>
          <t>motor|small|vehicle_value_group</t>
        </is>
      </c>
    </row>
    <row r="7959">
      <c r="B7959" s="18" t="inlineStr">
        <is>
          <t>motor|small|vehicle_value_group|4</t>
        </is>
      </c>
      <c r="C7959" s="18" t="inlineStr">
        <is>
          <t>motor</t>
        </is>
      </c>
      <c r="D7959" s="18" t="inlineStr">
        <is>
          <t>small</t>
        </is>
      </c>
      <c r="E7959" s="18" t="inlineStr">
        <is>
          <t>vehicle_value_group</t>
        </is>
      </c>
      <c r="F7959" s="18" t="inlineStr">
        <is>
          <t>spline value</t>
        </is>
      </c>
      <c r="G7959" s="18" t="n"/>
      <c r="H7959" s="33" t="n">
        <v>4</v>
      </c>
      <c r="I7959" s="33" t="n"/>
      <c r="J7959" s="33" t="n"/>
      <c r="K7959" s="34" t="n">
        <v>-1.393424974025731</v>
      </c>
      <c r="L7959" s="35">
        <f>IF(ISNUMBER(K7959),EXP(K7959),"")</f>
        <v/>
      </c>
      <c r="M7959" s="18" t="inlineStr">
        <is>
          <t>every value from 1 to 20 in steps of 1</t>
        </is>
      </c>
      <c r="N7959" s="18" t="inlineStr">
        <is>
          <t>motor|small|vehicle_value_group</t>
        </is>
      </c>
    </row>
    <row r="7960">
      <c r="B7960" s="18" t="inlineStr">
        <is>
          <t>motor|small|vehicle_value_group|5</t>
        </is>
      </c>
      <c r="C7960" s="18" t="inlineStr">
        <is>
          <t>motor</t>
        </is>
      </c>
      <c r="D7960" s="18" t="inlineStr">
        <is>
          <t>small</t>
        </is>
      </c>
      <c r="E7960" s="18" t="inlineStr">
        <is>
          <t>vehicle_value_group</t>
        </is>
      </c>
      <c r="F7960" s="18" t="inlineStr">
        <is>
          <t>spline value</t>
        </is>
      </c>
      <c r="G7960" s="18" t="n"/>
      <c r="H7960" s="33" t="n">
        <v>5</v>
      </c>
      <c r="I7960" s="33" t="n"/>
      <c r="J7960" s="33" t="n"/>
      <c r="K7960" s="34" t="n">
        <v>-1.376669114219398</v>
      </c>
      <c r="L7960" s="35">
        <f>IF(ISNUMBER(K7960),EXP(K7960),"")</f>
        <v/>
      </c>
      <c r="M7960" s="18" t="inlineStr">
        <is>
          <t>every value from 1 to 20 in steps of 1</t>
        </is>
      </c>
      <c r="N7960" s="18" t="inlineStr">
        <is>
          <t>motor|small|vehicle_value_group</t>
        </is>
      </c>
    </row>
    <row r="7961">
      <c r="B7961" s="18" t="inlineStr">
        <is>
          <t>motor|small|vehicle_value_group|6</t>
        </is>
      </c>
      <c r="C7961" s="18" t="inlineStr">
        <is>
          <t>motor</t>
        </is>
      </c>
      <c r="D7961" s="18" t="inlineStr">
        <is>
          <t>small</t>
        </is>
      </c>
      <c r="E7961" s="18" t="inlineStr">
        <is>
          <t>vehicle_value_group</t>
        </is>
      </c>
      <c r="F7961" s="18" t="inlineStr">
        <is>
          <t>spline value</t>
        </is>
      </c>
      <c r="G7961" s="18" t="n"/>
      <c r="H7961" s="33" t="n">
        <v>6</v>
      </c>
      <c r="I7961" s="33" t="n"/>
      <c r="J7961" s="33" t="n"/>
      <c r="K7961" s="34" t="n">
        <v>-1.362225569946382</v>
      </c>
      <c r="L7961" s="35">
        <f>IF(ISNUMBER(K7961),EXP(K7961),"")</f>
        <v/>
      </c>
      <c r="M7961" s="18" t="inlineStr">
        <is>
          <t>every value from 1 to 20 in steps of 1</t>
        </is>
      </c>
      <c r="N7961" s="18" t="inlineStr">
        <is>
          <t>motor|small|vehicle_value_group</t>
        </is>
      </c>
    </row>
    <row r="7962">
      <c r="B7962" s="18" t="inlineStr">
        <is>
          <t>motor|small|vehicle_value_group|7</t>
        </is>
      </c>
      <c r="C7962" s="18" t="inlineStr">
        <is>
          <t>motor</t>
        </is>
      </c>
      <c r="D7962" s="18" t="inlineStr">
        <is>
          <t>small</t>
        </is>
      </c>
      <c r="E7962" s="18" t="inlineStr">
        <is>
          <t>vehicle_value_group</t>
        </is>
      </c>
      <c r="F7962" s="18" t="inlineStr">
        <is>
          <t>spline value</t>
        </is>
      </c>
      <c r="G7962" s="18" t="n"/>
      <c r="H7962" s="33" t="n">
        <v>7</v>
      </c>
      <c r="I7962" s="33" t="n"/>
      <c r="J7962" s="33" t="n"/>
      <c r="K7962" s="34" t="n">
        <v>-1.348007281772086</v>
      </c>
      <c r="L7962" s="35">
        <f>IF(ISNUMBER(K7962),EXP(K7962),"")</f>
        <v/>
      </c>
      <c r="M7962" s="18" t="inlineStr">
        <is>
          <t>every value from 1 to 20 in steps of 1</t>
        </is>
      </c>
      <c r="N7962" s="18" t="inlineStr">
        <is>
          <t>motor|small|vehicle_value_group</t>
        </is>
      </c>
    </row>
    <row r="7963">
      <c r="B7963" s="18" t="inlineStr">
        <is>
          <t>motor|small|vehicle_value_group|8</t>
        </is>
      </c>
      <c r="C7963" s="18" t="inlineStr">
        <is>
          <t>motor</t>
        </is>
      </c>
      <c r="D7963" s="18" t="inlineStr">
        <is>
          <t>small</t>
        </is>
      </c>
      <c r="E7963" s="18" t="inlineStr">
        <is>
          <t>vehicle_value_group</t>
        </is>
      </c>
      <c r="F7963" s="18" t="inlineStr">
        <is>
          <t>spline value</t>
        </is>
      </c>
      <c r="G7963" s="18" t="n"/>
      <c r="H7963" s="33" t="n">
        <v>8</v>
      </c>
      <c r="I7963" s="33" t="n"/>
      <c r="J7963" s="33" t="n"/>
      <c r="K7963" s="34" t="n">
        <v>-1.331927190261915</v>
      </c>
      <c r="L7963" s="35">
        <f>IF(ISNUMBER(K7963),EXP(K7963),"")</f>
        <v/>
      </c>
      <c r="M7963" s="18" t="inlineStr">
        <is>
          <t>every value from 1 to 20 in steps of 1</t>
        </is>
      </c>
      <c r="N7963" s="18" t="inlineStr">
        <is>
          <t>motor|small|vehicle_value_group</t>
        </is>
      </c>
    </row>
    <row r="7964">
      <c r="B7964" s="18" t="inlineStr">
        <is>
          <t>motor|small|vehicle_value_group|9</t>
        </is>
      </c>
      <c r="C7964" s="18" t="inlineStr">
        <is>
          <t>motor</t>
        </is>
      </c>
      <c r="D7964" s="18" t="inlineStr">
        <is>
          <t>small</t>
        </is>
      </c>
      <c r="E7964" s="18" t="inlineStr">
        <is>
          <t>vehicle_value_group</t>
        </is>
      </c>
      <c r="F7964" s="18" t="inlineStr">
        <is>
          <t>spline value</t>
        </is>
      </c>
      <c r="G7964" s="18" t="n"/>
      <c r="H7964" s="33" t="n">
        <v>9</v>
      </c>
      <c r="I7964" s="33" t="n"/>
      <c r="J7964" s="33" t="n"/>
      <c r="K7964" s="34" t="n">
        <v>-1.311898235981271</v>
      </c>
      <c r="L7964" s="35">
        <f>IF(ISNUMBER(K7964),EXP(K7964),"")</f>
        <v/>
      </c>
      <c r="M7964" s="18" t="inlineStr">
        <is>
          <t>every value from 1 to 20 in steps of 1</t>
        </is>
      </c>
      <c r="N7964" s="18" t="inlineStr">
        <is>
          <t>motor|small|vehicle_value_group</t>
        </is>
      </c>
    </row>
    <row r="7965">
      <c r="B7965" s="18" t="inlineStr">
        <is>
          <t>motor|small|vehicle_value_group|10</t>
        </is>
      </c>
      <c r="C7965" s="18" t="inlineStr">
        <is>
          <t>motor</t>
        </is>
      </c>
      <c r="D7965" s="18" t="inlineStr">
        <is>
          <t>small</t>
        </is>
      </c>
      <c r="E7965" s="18" t="inlineStr">
        <is>
          <t>vehicle_value_group</t>
        </is>
      </c>
      <c r="F7965" s="18" t="inlineStr">
        <is>
          <t>spline value</t>
        </is>
      </c>
      <c r="G7965" s="18" t="n"/>
      <c r="H7965" s="33" t="n">
        <v>10</v>
      </c>
      <c r="I7965" s="33" t="n"/>
      <c r="J7965" s="33" t="n"/>
      <c r="K7965" s="34" t="n">
        <v>-1.286634135893681</v>
      </c>
      <c r="L7965" s="35">
        <f>IF(ISNUMBER(K7965),EXP(K7965),"")</f>
        <v/>
      </c>
      <c r="M7965" s="18" t="inlineStr">
        <is>
          <t>every value from 1 to 20 in steps of 1</t>
        </is>
      </c>
      <c r="N7965" s="18" t="inlineStr">
        <is>
          <t>motor|small|vehicle_value_group</t>
        </is>
      </c>
    </row>
    <row r="7966">
      <c r="B7966" s="18" t="inlineStr">
        <is>
          <t>motor|small|vehicle_value_group|11</t>
        </is>
      </c>
      <c r="C7966" s="18" t="inlineStr">
        <is>
          <t>motor</t>
        </is>
      </c>
      <c r="D7966" s="18" t="inlineStr">
        <is>
          <t>small</t>
        </is>
      </c>
      <c r="E7966" s="18" t="inlineStr">
        <is>
          <t>vehicle_value_group</t>
        </is>
      </c>
      <c r="F7966" s="18" t="inlineStr">
        <is>
          <t>spline value</t>
        </is>
      </c>
      <c r="G7966" s="18" t="n"/>
      <c r="H7966" s="33" t="n">
        <v>11</v>
      </c>
      <c r="I7966" s="33" t="n"/>
      <c r="J7966" s="33" t="n"/>
      <c r="K7966" s="34" t="n">
        <v>-1.258051712555161</v>
      </c>
      <c r="L7966" s="35">
        <f>IF(ISNUMBER(K7966),EXP(K7966),"")</f>
        <v/>
      </c>
      <c r="M7966" s="18" t="inlineStr">
        <is>
          <t>every value from 1 to 20 in steps of 1</t>
        </is>
      </c>
      <c r="N7966" s="18" t="inlineStr">
        <is>
          <t>motor|small|vehicle_value_group</t>
        </is>
      </c>
    </row>
    <row r="7967">
      <c r="B7967" s="18" t="inlineStr">
        <is>
          <t>motor|small|vehicle_value_group|12</t>
        </is>
      </c>
      <c r="C7967" s="18" t="inlineStr">
        <is>
          <t>motor</t>
        </is>
      </c>
      <c r="D7967" s="18" t="inlineStr">
        <is>
          <t>small</t>
        </is>
      </c>
      <c r="E7967" s="18" t="inlineStr">
        <is>
          <t>vehicle_value_group</t>
        </is>
      </c>
      <c r="F7967" s="18" t="inlineStr">
        <is>
          <t>spline value</t>
        </is>
      </c>
      <c r="G7967" s="18" t="n"/>
      <c r="H7967" s="33" t="n">
        <v>12</v>
      </c>
      <c r="I7967" s="33" t="n"/>
      <c r="J7967" s="33" t="n"/>
      <c r="K7967" s="34" t="n">
        <v>-1.228868564919848</v>
      </c>
      <c r="L7967" s="35">
        <f>IF(ISNUMBER(K7967),EXP(K7967),"")</f>
        <v/>
      </c>
      <c r="M7967" s="18" t="inlineStr">
        <is>
          <t>every value from 1 to 20 in steps of 1</t>
        </is>
      </c>
      <c r="N7967" s="18" t="inlineStr">
        <is>
          <t>motor|small|vehicle_value_group</t>
        </is>
      </c>
    </row>
    <row r="7968">
      <c r="B7968" s="18" t="inlineStr">
        <is>
          <t>motor|small|vehicle_value_group|13</t>
        </is>
      </c>
      <c r="C7968" s="18" t="inlineStr">
        <is>
          <t>motor</t>
        </is>
      </c>
      <c r="D7968" s="18" t="inlineStr">
        <is>
          <t>small</t>
        </is>
      </c>
      <c r="E7968" s="18" t="inlineStr">
        <is>
          <t>vehicle_value_group</t>
        </is>
      </c>
      <c r="F7968" s="18" t="inlineStr">
        <is>
          <t>spline value</t>
        </is>
      </c>
      <c r="G7968" s="18" t="n"/>
      <c r="H7968" s="33" t="n">
        <v>13</v>
      </c>
      <c r="I7968" s="33" t="n"/>
      <c r="J7968" s="33" t="n"/>
      <c r="K7968" s="34" t="n">
        <v>-1.201802291941878</v>
      </c>
      <c r="L7968" s="35">
        <f>IF(ISNUMBER(K7968),EXP(K7968),"")</f>
        <v/>
      </c>
      <c r="M7968" s="18" t="inlineStr">
        <is>
          <t>every value from 1 to 20 in steps of 1</t>
        </is>
      </c>
      <c r="N7968" s="18" t="inlineStr">
        <is>
          <t>motor|small|vehicle_value_group</t>
        </is>
      </c>
    </row>
    <row r="7969">
      <c r="B7969" s="18" t="inlineStr">
        <is>
          <t>motor|small|vehicle_value_group|14</t>
        </is>
      </c>
      <c r="C7969" s="18" t="inlineStr">
        <is>
          <t>motor</t>
        </is>
      </c>
      <c r="D7969" s="18" t="inlineStr">
        <is>
          <t>small</t>
        </is>
      </c>
      <c r="E7969" s="18" t="inlineStr">
        <is>
          <t>vehicle_value_group</t>
        </is>
      </c>
      <c r="F7969" s="18" t="inlineStr">
        <is>
          <t>spline value</t>
        </is>
      </c>
      <c r="G7969" s="18" t="n"/>
      <c r="H7969" s="33" t="n">
        <v>14</v>
      </c>
      <c r="I7969" s="33" t="n"/>
      <c r="J7969" s="33" t="n"/>
      <c r="K7969" s="34" t="n">
        <v>-1.178493326374222</v>
      </c>
      <c r="L7969" s="35">
        <f>IF(ISNUMBER(K7969),EXP(K7969),"")</f>
        <v/>
      </c>
      <c r="M7969" s="18" t="inlineStr">
        <is>
          <t>every value from 1 to 20 in steps of 1</t>
        </is>
      </c>
      <c r="N7969" s="18" t="inlineStr">
        <is>
          <t>motor|small|vehicle_value_group</t>
        </is>
      </c>
    </row>
    <row r="7970">
      <c r="B7970" s="18" t="inlineStr">
        <is>
          <t>motor|small|vehicle_value_group|15</t>
        </is>
      </c>
      <c r="C7970" s="18" t="inlineStr">
        <is>
          <t>motor</t>
        </is>
      </c>
      <c r="D7970" s="18" t="inlineStr">
        <is>
          <t>small</t>
        </is>
      </c>
      <c r="E7970" s="18" t="inlineStr">
        <is>
          <t>vehicle_value_group</t>
        </is>
      </c>
      <c r="F7970" s="18" t="inlineStr">
        <is>
          <t>spline value</t>
        </is>
      </c>
      <c r="G7970" s="18" t="n"/>
      <c r="H7970" s="33" t="n">
        <v>15</v>
      </c>
      <c r="I7970" s="33" t="n"/>
      <c r="J7970" s="33" t="n"/>
      <c r="K7970" s="34" t="n">
        <v>-1.156273436165172</v>
      </c>
      <c r="L7970" s="35">
        <f>IF(ISNUMBER(K7970),EXP(K7970),"")</f>
        <v/>
      </c>
      <c r="M7970" s="18" t="inlineStr">
        <is>
          <t>every value from 1 to 20 in steps of 1</t>
        </is>
      </c>
      <c r="N7970" s="18" t="inlineStr">
        <is>
          <t>motor|small|vehicle_value_group</t>
        </is>
      </c>
    </row>
    <row r="7971">
      <c r="B7971" s="18" t="inlineStr">
        <is>
          <t>motor|small|vehicle_value_group|16</t>
        </is>
      </c>
      <c r="C7971" s="18" t="inlineStr">
        <is>
          <t>motor</t>
        </is>
      </c>
      <c r="D7971" s="18" t="inlineStr">
        <is>
          <t>small</t>
        </is>
      </c>
      <c r="E7971" s="18" t="inlineStr">
        <is>
          <t>vehicle_value_group</t>
        </is>
      </c>
      <c r="F7971" s="18" t="inlineStr">
        <is>
          <t>spline value</t>
        </is>
      </c>
      <c r="G7971" s="18" t="n"/>
      <c r="H7971" s="33" t="n">
        <v>16</v>
      </c>
      <c r="I7971" s="33" t="n"/>
      <c r="J7971" s="33" t="n"/>
      <c r="K7971" s="34" t="n">
        <v>-1.131397223061856</v>
      </c>
      <c r="L7971" s="35">
        <f>IF(ISNUMBER(K7971),EXP(K7971),"")</f>
        <v/>
      </c>
      <c r="M7971" s="18" t="inlineStr">
        <is>
          <t>every value from 1 to 20 in steps of 1</t>
        </is>
      </c>
      <c r="N7971" s="18" t="inlineStr">
        <is>
          <t>motor|small|vehicle_value_group</t>
        </is>
      </c>
    </row>
    <row r="7972">
      <c r="B7972" s="18" t="inlineStr">
        <is>
          <t>motor|small|vehicle_value_group|17</t>
        </is>
      </c>
      <c r="C7972" s="18" t="inlineStr">
        <is>
          <t>motor</t>
        </is>
      </c>
      <c r="D7972" s="18" t="inlineStr">
        <is>
          <t>small</t>
        </is>
      </c>
      <c r="E7972" s="18" t="inlineStr">
        <is>
          <t>vehicle_value_group</t>
        </is>
      </c>
      <c r="F7972" s="18" t="inlineStr">
        <is>
          <t>spline value</t>
        </is>
      </c>
      <c r="G7972" s="18" t="n"/>
      <c r="H7972" s="33" t="n">
        <v>17</v>
      </c>
      <c r="I7972" s="33" t="n"/>
      <c r="J7972" s="33" t="n"/>
      <c r="K7972" s="34" t="n">
        <v>-1.100119288811399</v>
      </c>
      <c r="L7972" s="35">
        <f>IF(ISNUMBER(K7972),EXP(K7972),"")</f>
        <v/>
      </c>
      <c r="M7972" s="18" t="inlineStr">
        <is>
          <t>every value from 1 to 20 in steps of 1</t>
        </is>
      </c>
      <c r="N7972" s="18" t="inlineStr">
        <is>
          <t>motor|small|vehicle_value_group</t>
        </is>
      </c>
    </row>
    <row r="7973">
      <c r="B7973" s="18" t="inlineStr">
        <is>
          <t>motor|small|vehicle_value_group|18</t>
        </is>
      </c>
      <c r="C7973" s="18" t="inlineStr">
        <is>
          <t>motor</t>
        </is>
      </c>
      <c r="D7973" s="18" t="inlineStr">
        <is>
          <t>small</t>
        </is>
      </c>
      <c r="E7973" s="18" t="inlineStr">
        <is>
          <t>vehicle_value_group</t>
        </is>
      </c>
      <c r="F7973" s="18" t="inlineStr">
        <is>
          <t>spline value</t>
        </is>
      </c>
      <c r="G7973" s="18" t="n"/>
      <c r="H7973" s="33" t="n">
        <v>18</v>
      </c>
      <c r="I7973" s="33" t="n"/>
      <c r="J7973" s="33" t="n"/>
      <c r="K7973" s="34" t="n">
        <v>-1.058694235160928</v>
      </c>
      <c r="L7973" s="35">
        <f>IF(ISNUMBER(K7973),EXP(K7973),"")</f>
        <v/>
      </c>
      <c r="M7973" s="18" t="inlineStr">
        <is>
          <t>every value from 1 to 20 in steps of 1</t>
        </is>
      </c>
      <c r="N7973" s="18" t="inlineStr">
        <is>
          <t>motor|small|vehicle_value_group</t>
        </is>
      </c>
    </row>
    <row r="7974">
      <c r="B7974" s="18" t="inlineStr">
        <is>
          <t>motor|small|vehicle_value_group|19</t>
        </is>
      </c>
      <c r="C7974" s="18" t="inlineStr">
        <is>
          <t>motor</t>
        </is>
      </c>
      <c r="D7974" s="18" t="inlineStr">
        <is>
          <t>small</t>
        </is>
      </c>
      <c r="E7974" s="18" t="inlineStr">
        <is>
          <t>vehicle_value_group</t>
        </is>
      </c>
      <c r="F7974" s="18" t="inlineStr">
        <is>
          <t>spline value</t>
        </is>
      </c>
      <c r="G7974" s="18" t="n"/>
      <c r="H7974" s="33" t="n">
        <v>19</v>
      </c>
      <c r="I7974" s="33" t="n"/>
      <c r="J7974" s="33" t="n"/>
      <c r="K7974" s="34" t="n">
        <v>-1.003376663857568</v>
      </c>
      <c r="L7974" s="35">
        <f>IF(ISNUMBER(K7974),EXP(K7974),"")</f>
        <v/>
      </c>
      <c r="M7974" s="18" t="inlineStr">
        <is>
          <t>every value from 1 to 20 in steps of 1</t>
        </is>
      </c>
      <c r="N7974" s="18" t="inlineStr">
        <is>
          <t>motor|small|vehicle_value_group</t>
        </is>
      </c>
    </row>
    <row r="7975">
      <c r="B7975" s="18" t="inlineStr">
        <is>
          <t>motor|small|vehicle_value_group|20</t>
        </is>
      </c>
      <c r="C7975" s="18" t="inlineStr">
        <is>
          <t>motor</t>
        </is>
      </c>
      <c r="D7975" s="18" t="inlineStr">
        <is>
          <t>small</t>
        </is>
      </c>
      <c r="E7975" s="18" t="inlineStr">
        <is>
          <t>vehicle_value_group</t>
        </is>
      </c>
      <c r="F7975" s="18" t="inlineStr">
        <is>
          <t>spline value</t>
        </is>
      </c>
      <c r="G7975" s="18" t="n"/>
      <c r="H7975" s="33" t="n">
        <v>20</v>
      </c>
      <c r="I7975" s="33" t="n"/>
      <c r="J7975" s="33" t="n"/>
      <c r="K7975" s="34" t="n">
        <v>-0.9304211766484468</v>
      </c>
      <c r="L7975" s="35">
        <f>IF(ISNUMBER(K7975),EXP(K7975),"")</f>
        <v/>
      </c>
      <c r="M7975" s="18" t="inlineStr">
        <is>
          <t>every value from 1 to 20 in steps of 1</t>
        </is>
      </c>
      <c r="N7975" s="18" t="inlineStr">
        <is>
          <t>motor|small|vehicle_value_group</t>
        </is>
      </c>
    </row>
    <row r="7976">
      <c r="B7976" s="18" t="inlineStr">
        <is>
          <t>motor|small|vehicle_value_group|MISSING</t>
        </is>
      </c>
      <c r="C7976" s="18" t="inlineStr">
        <is>
          <t>motor</t>
        </is>
      </c>
      <c r="D7976" s="18" t="inlineStr">
        <is>
          <t>small</t>
        </is>
      </c>
      <c r="E7976" s="18" t="inlineStr">
        <is>
          <t>vehicle_value_group</t>
        </is>
      </c>
      <c r="F7976" s="18" t="inlineStr">
        <is>
          <t>spline missing</t>
        </is>
      </c>
      <c r="G7976" s="18" t="inlineStr">
        <is>
          <t>MISSING</t>
        </is>
      </c>
      <c r="H7976" s="33" t="n"/>
      <c r="I7976" s="33" t="n"/>
      <c r="J7976" s="33" t="n"/>
      <c r="K7976" s="34" t="n">
        <v>0</v>
      </c>
      <c r="L7976" s="35">
        <f>IF(ISNUMBER(K7976),EXP(K7976),"")</f>
        <v/>
      </c>
      <c r="M7976" s="18" t="inlineStr">
        <is>
          <t>no missing values in the developed fit, so a missing value contributes 0</t>
        </is>
      </c>
      <c r="N7976" s="18" t="inlineStr">
        <is>
          <t>motor|small|vehicle_value_group</t>
        </is>
      </c>
    </row>
    <row r="7977">
      <c r="B7977" s="18" t="inlineStr">
        <is>
          <t>motor|small|voluntary_excess|0</t>
        </is>
      </c>
      <c r="C7977" s="18" t="inlineStr">
        <is>
          <t>motor</t>
        </is>
      </c>
      <c r="D7977" s="18" t="inlineStr">
        <is>
          <t>small</t>
        </is>
      </c>
      <c r="E7977" s="18" t="inlineStr">
        <is>
          <t>voluntary_excess</t>
        </is>
      </c>
      <c r="F7977" s="18" t="inlineStr">
        <is>
          <t>spline value</t>
        </is>
      </c>
      <c r="G7977" s="18" t="n"/>
      <c r="H7977" s="33" t="n">
        <v>0</v>
      </c>
      <c r="I7977" s="33" t="n"/>
      <c r="J7977" s="33" t="n"/>
      <c r="K7977" s="34" t="n">
        <v>0.214330416152612</v>
      </c>
      <c r="L7977" s="35">
        <f>IF(ISNUMBER(K7977),EXP(K7977),"")</f>
        <v/>
      </c>
      <c r="M7977" s="18" t="inlineStr">
        <is>
          <t>every value from 0 to 1000 in steps of 10</t>
        </is>
      </c>
      <c r="N7977" s="18" t="inlineStr">
        <is>
          <t>motor|small|voluntary_excess</t>
        </is>
      </c>
    </row>
    <row r="7978">
      <c r="B7978" s="18" t="inlineStr">
        <is>
          <t>motor|small|voluntary_excess|10</t>
        </is>
      </c>
      <c r="C7978" s="18" t="inlineStr">
        <is>
          <t>motor</t>
        </is>
      </c>
      <c r="D7978" s="18" t="inlineStr">
        <is>
          <t>small</t>
        </is>
      </c>
      <c r="E7978" s="18" t="inlineStr">
        <is>
          <t>voluntary_excess</t>
        </is>
      </c>
      <c r="F7978" s="18" t="inlineStr">
        <is>
          <t>spline value</t>
        </is>
      </c>
      <c r="G7978" s="18" t="n"/>
      <c r="H7978" s="33" t="n">
        <v>10</v>
      </c>
      <c r="I7978" s="33" t="n"/>
      <c r="J7978" s="33" t="n"/>
      <c r="K7978" s="34" t="n">
        <v>0.2230182554676073</v>
      </c>
      <c r="L7978" s="35">
        <f>IF(ISNUMBER(K7978),EXP(K7978),"")</f>
        <v/>
      </c>
      <c r="M7978" s="18" t="inlineStr">
        <is>
          <t>every value from 0 to 1000 in steps of 10</t>
        </is>
      </c>
      <c r="N7978" s="18" t="inlineStr">
        <is>
          <t>motor|small|voluntary_excess</t>
        </is>
      </c>
    </row>
    <row r="7979">
      <c r="B7979" s="18" t="inlineStr">
        <is>
          <t>motor|small|voluntary_excess|20</t>
        </is>
      </c>
      <c r="C7979" s="18" t="inlineStr">
        <is>
          <t>motor</t>
        </is>
      </c>
      <c r="D7979" s="18" t="inlineStr">
        <is>
          <t>small</t>
        </is>
      </c>
      <c r="E7979" s="18" t="inlineStr">
        <is>
          <t>voluntary_excess</t>
        </is>
      </c>
      <c r="F7979" s="18" t="inlineStr">
        <is>
          <t>spline value</t>
        </is>
      </c>
      <c r="G7979" s="18" t="n"/>
      <c r="H7979" s="33" t="n">
        <v>20</v>
      </c>
      <c r="I7979" s="33" t="n"/>
      <c r="J7979" s="33" t="n"/>
      <c r="K7979" s="34" t="n">
        <v>0.2303183448483581</v>
      </c>
      <c r="L7979" s="35">
        <f>IF(ISNUMBER(K7979),EXP(K7979),"")</f>
        <v/>
      </c>
      <c r="M7979" s="18" t="inlineStr">
        <is>
          <t>every value from 0 to 1000 in steps of 10</t>
        </is>
      </c>
      <c r="N7979" s="18" t="inlineStr">
        <is>
          <t>motor|small|voluntary_excess</t>
        </is>
      </c>
    </row>
    <row r="7980">
      <c r="B7980" s="18" t="inlineStr">
        <is>
          <t>motor|small|voluntary_excess|30</t>
        </is>
      </c>
      <c r="C7980" s="18" t="inlineStr">
        <is>
          <t>motor</t>
        </is>
      </c>
      <c r="D7980" s="18" t="inlineStr">
        <is>
          <t>small</t>
        </is>
      </c>
      <c r="E7980" s="18" t="inlineStr">
        <is>
          <t>voluntary_excess</t>
        </is>
      </c>
      <c r="F7980" s="18" t="inlineStr">
        <is>
          <t>spline value</t>
        </is>
      </c>
      <c r="G7980" s="18" t="n"/>
      <c r="H7980" s="33" t="n">
        <v>30</v>
      </c>
      <c r="I7980" s="33" t="n"/>
      <c r="J7980" s="33" t="n"/>
      <c r="K7980" s="34" t="n">
        <v>0.2362932417278542</v>
      </c>
      <c r="L7980" s="35">
        <f>IF(ISNUMBER(K7980),EXP(K7980),"")</f>
        <v/>
      </c>
      <c r="M7980" s="18" t="inlineStr">
        <is>
          <t>every value from 0 to 1000 in steps of 10</t>
        </is>
      </c>
      <c r="N7980" s="18" t="inlineStr">
        <is>
          <t>motor|small|voluntary_excess</t>
        </is>
      </c>
    </row>
    <row r="7981">
      <c r="B7981" s="18" t="inlineStr">
        <is>
          <t>motor|small|voluntary_excess|40</t>
        </is>
      </c>
      <c r="C7981" s="18" t="inlineStr">
        <is>
          <t>motor</t>
        </is>
      </c>
      <c r="D7981" s="18" t="inlineStr">
        <is>
          <t>small</t>
        </is>
      </c>
      <c r="E7981" s="18" t="inlineStr">
        <is>
          <t>voluntary_excess</t>
        </is>
      </c>
      <c r="F7981" s="18" t="inlineStr">
        <is>
          <t>spline value</t>
        </is>
      </c>
      <c r="G7981" s="18" t="n"/>
      <c r="H7981" s="33" t="n">
        <v>40</v>
      </c>
      <c r="I7981" s="33" t="n"/>
      <c r="J7981" s="33" t="n"/>
      <c r="K7981" s="34" t="n">
        <v>0.2410055035390853</v>
      </c>
      <c r="L7981" s="35">
        <f>IF(ISNUMBER(K7981),EXP(K7981),"")</f>
        <v/>
      </c>
      <c r="M7981" s="18" t="inlineStr">
        <is>
          <t>every value from 0 to 1000 in steps of 10</t>
        </is>
      </c>
      <c r="N7981" s="18" t="inlineStr">
        <is>
          <t>motor|small|voluntary_excess</t>
        </is>
      </c>
    </row>
    <row r="7982">
      <c r="B7982" s="18" t="inlineStr">
        <is>
          <t>motor|small|voluntary_excess|50</t>
        </is>
      </c>
      <c r="C7982" s="18" t="inlineStr">
        <is>
          <t>motor</t>
        </is>
      </c>
      <c r="D7982" s="18" t="inlineStr">
        <is>
          <t>small</t>
        </is>
      </c>
      <c r="E7982" s="18" t="inlineStr">
        <is>
          <t>voluntary_excess</t>
        </is>
      </c>
      <c r="F7982" s="18" t="inlineStr">
        <is>
          <t>spline value</t>
        </is>
      </c>
      <c r="G7982" s="18" t="n"/>
      <c r="H7982" s="33" t="n">
        <v>50</v>
      </c>
      <c r="I7982" s="33" t="n"/>
      <c r="J7982" s="33" t="n"/>
      <c r="K7982" s="34" t="n">
        <v>0.2445176877150411</v>
      </c>
      <c r="L7982" s="35">
        <f>IF(ISNUMBER(K7982),EXP(K7982),"")</f>
        <v/>
      </c>
      <c r="M7982" s="18" t="inlineStr">
        <is>
          <t>every value from 0 to 1000 in steps of 10</t>
        </is>
      </c>
      <c r="N7982" s="18" t="inlineStr">
        <is>
          <t>motor|small|voluntary_excess</t>
        </is>
      </c>
    </row>
    <row r="7983">
      <c r="B7983" s="18" t="inlineStr">
        <is>
          <t>motor|small|voluntary_excess|60</t>
        </is>
      </c>
      <c r="C7983" s="18" t="inlineStr">
        <is>
          <t>motor</t>
        </is>
      </c>
      <c r="D7983" s="18" t="inlineStr">
        <is>
          <t>small</t>
        </is>
      </c>
      <c r="E7983" s="18" t="inlineStr">
        <is>
          <t>voluntary_excess</t>
        </is>
      </c>
      <c r="F7983" s="18" t="inlineStr">
        <is>
          <t>spline value</t>
        </is>
      </c>
      <c r="G7983" s="18" t="n"/>
      <c r="H7983" s="33" t="n">
        <v>60</v>
      </c>
      <c r="I7983" s="33" t="n"/>
      <c r="J7983" s="33" t="n"/>
      <c r="K7983" s="34" t="n">
        <v>0.2468923516887113</v>
      </c>
      <c r="L7983" s="35">
        <f>IF(ISNUMBER(K7983),EXP(K7983),"")</f>
        <v/>
      </c>
      <c r="M7983" s="18" t="inlineStr">
        <is>
          <t>every value from 0 to 1000 in steps of 10</t>
        </is>
      </c>
      <c r="N7983" s="18" t="inlineStr">
        <is>
          <t>motor|small|voluntary_excess</t>
        </is>
      </c>
    </row>
    <row r="7984">
      <c r="B7984" s="18" t="inlineStr">
        <is>
          <t>motor|small|voluntary_excess|70</t>
        </is>
      </c>
      <c r="C7984" s="18" t="inlineStr">
        <is>
          <t>motor</t>
        </is>
      </c>
      <c r="D7984" s="18" t="inlineStr">
        <is>
          <t>small</t>
        </is>
      </c>
      <c r="E7984" s="18" t="inlineStr">
        <is>
          <t>voluntary_excess</t>
        </is>
      </c>
      <c r="F7984" s="18" t="inlineStr">
        <is>
          <t>spline value</t>
        </is>
      </c>
      <c r="G7984" s="18" t="n"/>
      <c r="H7984" s="33" t="n">
        <v>70</v>
      </c>
      <c r="I7984" s="33" t="n"/>
      <c r="J7984" s="33" t="n"/>
      <c r="K7984" s="34" t="n">
        <v>0.2481920528930858</v>
      </c>
      <c r="L7984" s="35">
        <f>IF(ISNUMBER(K7984),EXP(K7984),"")</f>
        <v/>
      </c>
      <c r="M7984" s="18" t="inlineStr">
        <is>
          <t>every value from 0 to 1000 in steps of 10</t>
        </is>
      </c>
      <c r="N7984" s="18" t="inlineStr">
        <is>
          <t>motor|small|voluntary_excess</t>
        </is>
      </c>
    </row>
    <row r="7985">
      <c r="B7985" s="18" t="inlineStr">
        <is>
          <t>motor|small|voluntary_excess|80</t>
        </is>
      </c>
      <c r="C7985" s="18" t="inlineStr">
        <is>
          <t>motor</t>
        </is>
      </c>
      <c r="D7985" s="18" t="inlineStr">
        <is>
          <t>small</t>
        </is>
      </c>
      <c r="E7985" s="18" t="inlineStr">
        <is>
          <t>voluntary_excess</t>
        </is>
      </c>
      <c r="F7985" s="18" t="inlineStr">
        <is>
          <t>spline value</t>
        </is>
      </c>
      <c r="G7985" s="18" t="n"/>
      <c r="H7985" s="33" t="n">
        <v>80</v>
      </c>
      <c r="I7985" s="33" t="n"/>
      <c r="J7985" s="33" t="n"/>
      <c r="K7985" s="34" t="n">
        <v>0.2484793487611541</v>
      </c>
      <c r="L7985" s="35">
        <f>IF(ISNUMBER(K7985),EXP(K7985),"")</f>
        <v/>
      </c>
      <c r="M7985" s="18" t="inlineStr">
        <is>
          <t>every value from 0 to 1000 in steps of 10</t>
        </is>
      </c>
      <c r="N7985" s="18" t="inlineStr">
        <is>
          <t>motor|small|voluntary_excess</t>
        </is>
      </c>
    </row>
    <row r="7986">
      <c r="B7986" s="18" t="inlineStr">
        <is>
          <t>motor|small|voluntary_excess|90</t>
        </is>
      </c>
      <c r="C7986" s="18" t="inlineStr">
        <is>
          <t>motor</t>
        </is>
      </c>
      <c r="D7986" s="18" t="inlineStr">
        <is>
          <t>small</t>
        </is>
      </c>
      <c r="E7986" s="18" t="inlineStr">
        <is>
          <t>voluntary_excess</t>
        </is>
      </c>
      <c r="F7986" s="18" t="inlineStr">
        <is>
          <t>spline value</t>
        </is>
      </c>
      <c r="G7986" s="18" t="n"/>
      <c r="H7986" s="33" t="n">
        <v>90</v>
      </c>
      <c r="I7986" s="33" t="n"/>
      <c r="J7986" s="33" t="n"/>
      <c r="K7986" s="34" t="n">
        <v>0.247816796725906</v>
      </c>
      <c r="L7986" s="35">
        <f>IF(ISNUMBER(K7986),EXP(K7986),"")</f>
        <v/>
      </c>
      <c r="M7986" s="18" t="inlineStr">
        <is>
          <t>every value from 0 to 1000 in steps of 10</t>
        </is>
      </c>
      <c r="N7986" s="18" t="inlineStr">
        <is>
          <t>motor|small|voluntary_excess</t>
        </is>
      </c>
    </row>
    <row r="7987">
      <c r="B7987" s="18" t="inlineStr">
        <is>
          <t>motor|small|voluntary_excess|100</t>
        </is>
      </c>
      <c r="C7987" s="18" t="inlineStr">
        <is>
          <t>motor</t>
        </is>
      </c>
      <c r="D7987" s="18" t="inlineStr">
        <is>
          <t>small</t>
        </is>
      </c>
      <c r="E7987" s="18" t="inlineStr">
        <is>
          <t>voluntary_excess</t>
        </is>
      </c>
      <c r="F7987" s="18" t="inlineStr">
        <is>
          <t>spline value</t>
        </is>
      </c>
      <c r="G7987" s="18" t="n"/>
      <c r="H7987" s="33" t="n">
        <v>100</v>
      </c>
      <c r="I7987" s="33" t="n"/>
      <c r="J7987" s="33" t="n"/>
      <c r="K7987" s="34" t="n">
        <v>0.2462669542203311</v>
      </c>
      <c r="L7987" s="35">
        <f>IF(ISNUMBER(K7987),EXP(K7987),"")</f>
        <v/>
      </c>
      <c r="M7987" s="18" t="inlineStr">
        <is>
          <t>every value from 0 to 1000 in steps of 10</t>
        </is>
      </c>
      <c r="N7987" s="18" t="inlineStr">
        <is>
          <t>motor|small|voluntary_excess</t>
        </is>
      </c>
    </row>
    <row r="7988">
      <c r="B7988" s="18" t="inlineStr">
        <is>
          <t>motor|small|voluntary_excess|110</t>
        </is>
      </c>
      <c r="C7988" s="18" t="inlineStr">
        <is>
          <t>motor</t>
        </is>
      </c>
      <c r="D7988" s="18" t="inlineStr">
        <is>
          <t>small</t>
        </is>
      </c>
      <c r="E7988" s="18" t="inlineStr">
        <is>
          <t>voluntary_excess</t>
        </is>
      </c>
      <c r="F7988" s="18" t="inlineStr">
        <is>
          <t>spline value</t>
        </is>
      </c>
      <c r="G7988" s="18" t="n"/>
      <c r="H7988" s="33" t="n">
        <v>110</v>
      </c>
      <c r="I7988" s="33" t="n"/>
      <c r="J7988" s="33" t="n"/>
      <c r="K7988" s="34" t="n">
        <v>0.2438923786774194</v>
      </c>
      <c r="L7988" s="35">
        <f>IF(ISNUMBER(K7988),EXP(K7988),"")</f>
        <v/>
      </c>
      <c r="M7988" s="18" t="inlineStr">
        <is>
          <t>every value from 0 to 1000 in steps of 10</t>
        </is>
      </c>
      <c r="N7988" s="18" t="inlineStr">
        <is>
          <t>motor|small|voluntary_excess</t>
        </is>
      </c>
    </row>
    <row r="7989">
      <c r="B7989" s="18" t="inlineStr">
        <is>
          <t>motor|small|voluntary_excess|120</t>
        </is>
      </c>
      <c r="C7989" s="18" t="inlineStr">
        <is>
          <t>motor</t>
        </is>
      </c>
      <c r="D7989" s="18" t="inlineStr">
        <is>
          <t>small</t>
        </is>
      </c>
      <c r="E7989" s="18" t="inlineStr">
        <is>
          <t>voluntary_excess</t>
        </is>
      </c>
      <c r="F7989" s="18" t="inlineStr">
        <is>
          <t>spline value</t>
        </is>
      </c>
      <c r="G7989" s="18" t="n"/>
      <c r="H7989" s="33" t="n">
        <v>120</v>
      </c>
      <c r="I7989" s="33" t="n"/>
      <c r="J7989" s="33" t="n"/>
      <c r="K7989" s="34" t="n">
        <v>0.2407556275301604</v>
      </c>
      <c r="L7989" s="35">
        <f>IF(ISNUMBER(K7989),EXP(K7989),"")</f>
        <v/>
      </c>
      <c r="M7989" s="18" t="inlineStr">
        <is>
          <t>every value from 0 to 1000 in steps of 10</t>
        </is>
      </c>
      <c r="N7989" s="18" t="inlineStr">
        <is>
          <t>motor|small|voluntary_excess</t>
        </is>
      </c>
    </row>
    <row r="7990">
      <c r="B7990" s="18" t="inlineStr">
        <is>
          <t>motor|small|voluntary_excess|130</t>
        </is>
      </c>
      <c r="C7990" s="18" t="inlineStr">
        <is>
          <t>motor</t>
        </is>
      </c>
      <c r="D7990" s="18" t="inlineStr">
        <is>
          <t>small</t>
        </is>
      </c>
      <c r="E7990" s="18" t="inlineStr">
        <is>
          <t>voluntary_excess</t>
        </is>
      </c>
      <c r="F7990" s="18" t="inlineStr">
        <is>
          <t>spline value</t>
        </is>
      </c>
      <c r="G7990" s="18" t="n"/>
      <c r="H7990" s="33" t="n">
        <v>130</v>
      </c>
      <c r="I7990" s="33" t="n"/>
      <c r="J7990" s="33" t="n"/>
      <c r="K7990" s="34" t="n">
        <v>0.2369192582115438</v>
      </c>
      <c r="L7990" s="35">
        <f>IF(ISNUMBER(K7990),EXP(K7990),"")</f>
        <v/>
      </c>
      <c r="M7990" s="18" t="inlineStr">
        <is>
          <t>every value from 0 to 1000 in steps of 10</t>
        </is>
      </c>
      <c r="N7990" s="18" t="inlineStr">
        <is>
          <t>motor|small|voluntary_excess</t>
        </is>
      </c>
    </row>
    <row r="7991">
      <c r="B7991" s="18" t="inlineStr">
        <is>
          <t>motor|small|voluntary_excess|140</t>
        </is>
      </c>
      <c r="C7991" s="18" t="inlineStr">
        <is>
          <t>motor</t>
        </is>
      </c>
      <c r="D7991" s="18" t="inlineStr">
        <is>
          <t>small</t>
        </is>
      </c>
      <c r="E7991" s="18" t="inlineStr">
        <is>
          <t>voluntary_excess</t>
        </is>
      </c>
      <c r="F7991" s="18" t="inlineStr">
        <is>
          <t>spline value</t>
        </is>
      </c>
      <c r="G7991" s="18" t="n"/>
      <c r="H7991" s="33" t="n">
        <v>140</v>
      </c>
      <c r="I7991" s="33" t="n"/>
      <c r="J7991" s="33" t="n"/>
      <c r="K7991" s="34" t="n">
        <v>0.2324458281545595</v>
      </c>
      <c r="L7991" s="35">
        <f>IF(ISNUMBER(K7991),EXP(K7991),"")</f>
        <v/>
      </c>
      <c r="M7991" s="18" t="inlineStr">
        <is>
          <t>every value from 0 to 1000 in steps of 10</t>
        </is>
      </c>
      <c r="N7991" s="18" t="inlineStr">
        <is>
          <t>motor|small|voluntary_excess</t>
        </is>
      </c>
    </row>
    <row r="7992">
      <c r="B7992" s="18" t="inlineStr">
        <is>
          <t>motor|small|voluntary_excess|150</t>
        </is>
      </c>
      <c r="C7992" s="18" t="inlineStr">
        <is>
          <t>motor</t>
        </is>
      </c>
      <c r="D7992" s="18" t="inlineStr">
        <is>
          <t>small</t>
        </is>
      </c>
      <c r="E7992" s="18" t="inlineStr">
        <is>
          <t>voluntary_excess</t>
        </is>
      </c>
      <c r="F7992" s="18" t="inlineStr">
        <is>
          <t>spline value</t>
        </is>
      </c>
      <c r="G7992" s="18" t="n"/>
      <c r="H7992" s="33" t="n">
        <v>150</v>
      </c>
      <c r="I7992" s="33" t="n"/>
      <c r="J7992" s="33" t="n"/>
      <c r="K7992" s="34" t="n">
        <v>0.227397894792197</v>
      </c>
      <c r="L7992" s="35">
        <f>IF(ISNUMBER(K7992),EXP(K7992),"")</f>
        <v/>
      </c>
      <c r="M7992" s="18" t="inlineStr">
        <is>
          <t>every value from 0 to 1000 in steps of 10</t>
        </is>
      </c>
      <c r="N7992" s="18" t="inlineStr">
        <is>
          <t>motor|small|voluntary_excess</t>
        </is>
      </c>
    </row>
    <row r="7993">
      <c r="B7993" s="18" t="inlineStr">
        <is>
          <t>motor|small|voluntary_excess|160</t>
        </is>
      </c>
      <c r="C7993" s="18" t="inlineStr">
        <is>
          <t>motor</t>
        </is>
      </c>
      <c r="D7993" s="18" t="inlineStr">
        <is>
          <t>small</t>
        </is>
      </c>
      <c r="E7993" s="18" t="inlineStr">
        <is>
          <t>voluntary_excess</t>
        </is>
      </c>
      <c r="F7993" s="18" t="inlineStr">
        <is>
          <t>spline value</t>
        </is>
      </c>
      <c r="G7993" s="18" t="n"/>
      <c r="H7993" s="33" t="n">
        <v>160</v>
      </c>
      <c r="I7993" s="33" t="n"/>
      <c r="J7993" s="33" t="n"/>
      <c r="K7993" s="34" t="n">
        <v>0.2218380155574463</v>
      </c>
      <c r="L7993" s="35">
        <f>IF(ISNUMBER(K7993),EXP(K7993),"")</f>
        <v/>
      </c>
      <c r="M7993" s="18" t="inlineStr">
        <is>
          <t>every value from 0 to 1000 in steps of 10</t>
        </is>
      </c>
      <c r="N7993" s="18" t="inlineStr">
        <is>
          <t>motor|small|voluntary_excess</t>
        </is>
      </c>
    </row>
    <row r="7994">
      <c r="B7994" s="18" t="inlineStr">
        <is>
          <t>motor|small|voluntary_excess|170</t>
        </is>
      </c>
      <c r="C7994" s="18" t="inlineStr">
        <is>
          <t>motor</t>
        </is>
      </c>
      <c r="D7994" s="18" t="inlineStr">
        <is>
          <t>small</t>
        </is>
      </c>
      <c r="E7994" s="18" t="inlineStr">
        <is>
          <t>voluntary_excess</t>
        </is>
      </c>
      <c r="F7994" s="18" t="inlineStr">
        <is>
          <t>spline value</t>
        </is>
      </c>
      <c r="G7994" s="18" t="n"/>
      <c r="H7994" s="33" t="n">
        <v>170</v>
      </c>
      <c r="I7994" s="33" t="n"/>
      <c r="J7994" s="33" t="n"/>
      <c r="K7994" s="34" t="n">
        <v>0.2158287478832968</v>
      </c>
      <c r="L7994" s="35">
        <f>IF(ISNUMBER(K7994),EXP(K7994),"")</f>
        <v/>
      </c>
      <c r="M7994" s="18" t="inlineStr">
        <is>
          <t>every value from 0 to 1000 in steps of 10</t>
        </is>
      </c>
      <c r="N7994" s="18" t="inlineStr">
        <is>
          <t>motor|small|voluntary_excess</t>
        </is>
      </c>
    </row>
    <row r="7995">
      <c r="B7995" s="18" t="inlineStr">
        <is>
          <t>motor|small|voluntary_excess|180</t>
        </is>
      </c>
      <c r="C7995" s="18" t="inlineStr">
        <is>
          <t>motor</t>
        </is>
      </c>
      <c r="D7995" s="18" t="inlineStr">
        <is>
          <t>small</t>
        </is>
      </c>
      <c r="E7995" s="18" t="inlineStr">
        <is>
          <t>voluntary_excess</t>
        </is>
      </c>
      <c r="F7995" s="18" t="inlineStr">
        <is>
          <t>spline value</t>
        </is>
      </c>
      <c r="G7995" s="18" t="n"/>
      <c r="H7995" s="33" t="n">
        <v>180</v>
      </c>
      <c r="I7995" s="33" t="n"/>
      <c r="J7995" s="33" t="n"/>
      <c r="K7995" s="34" t="n">
        <v>0.2094326492027385</v>
      </c>
      <c r="L7995" s="35">
        <f>IF(ISNUMBER(K7995),EXP(K7995),"")</f>
        <v/>
      </c>
      <c r="M7995" s="18" t="inlineStr">
        <is>
          <t>every value from 0 to 1000 in steps of 10</t>
        </is>
      </c>
      <c r="N7995" s="18" t="inlineStr">
        <is>
          <t>motor|small|voluntary_excess</t>
        </is>
      </c>
    </row>
    <row r="7996">
      <c r="B7996" s="18" t="inlineStr">
        <is>
          <t>motor|small|voluntary_excess|190</t>
        </is>
      </c>
      <c r="C7996" s="18" t="inlineStr">
        <is>
          <t>motor</t>
        </is>
      </c>
      <c r="D7996" s="18" t="inlineStr">
        <is>
          <t>small</t>
        </is>
      </c>
      <c r="E7996" s="18" t="inlineStr">
        <is>
          <t>voluntary_excess</t>
        </is>
      </c>
      <c r="F7996" s="18" t="inlineStr">
        <is>
          <t>spline value</t>
        </is>
      </c>
      <c r="G7996" s="18" t="n"/>
      <c r="H7996" s="33" t="n">
        <v>190</v>
      </c>
      <c r="I7996" s="33" t="n"/>
      <c r="J7996" s="33" t="n"/>
      <c r="K7996" s="34" t="n">
        <v>0.202712276948761</v>
      </c>
      <c r="L7996" s="35">
        <f>IF(ISNUMBER(K7996),EXP(K7996),"")</f>
        <v/>
      </c>
      <c r="M7996" s="18" t="inlineStr">
        <is>
          <t>every value from 0 to 1000 in steps of 10</t>
        </is>
      </c>
      <c r="N7996" s="18" t="inlineStr">
        <is>
          <t>motor|small|voluntary_excess</t>
        </is>
      </c>
    </row>
    <row r="7997">
      <c r="B7997" s="18" t="inlineStr">
        <is>
          <t>motor|small|voluntary_excess|200</t>
        </is>
      </c>
      <c r="C7997" s="18" t="inlineStr">
        <is>
          <t>motor</t>
        </is>
      </c>
      <c r="D7997" s="18" t="inlineStr">
        <is>
          <t>small</t>
        </is>
      </c>
      <c r="E7997" s="18" t="inlineStr">
        <is>
          <t>voluntary_excess</t>
        </is>
      </c>
      <c r="F7997" s="18" t="inlineStr">
        <is>
          <t>spline value</t>
        </is>
      </c>
      <c r="G7997" s="18" t="n"/>
      <c r="H7997" s="33" t="n">
        <v>200</v>
      </c>
      <c r="I7997" s="33" t="n"/>
      <c r="J7997" s="33" t="n"/>
      <c r="K7997" s="34" t="n">
        <v>0.1957301885543539</v>
      </c>
      <c r="L7997" s="35">
        <f>IF(ISNUMBER(K7997),EXP(K7997),"")</f>
        <v/>
      </c>
      <c r="M7997" s="18" t="inlineStr">
        <is>
          <t>every value from 0 to 1000 in steps of 10</t>
        </is>
      </c>
      <c r="N7997" s="18" t="inlineStr">
        <is>
          <t>motor|small|voluntary_excess</t>
        </is>
      </c>
    </row>
    <row r="7998">
      <c r="B7998" s="18" t="inlineStr">
        <is>
          <t>motor|small|voluntary_excess|210</t>
        </is>
      </c>
      <c r="C7998" s="18" t="inlineStr">
        <is>
          <t>motor</t>
        </is>
      </c>
      <c r="D7998" s="18" t="inlineStr">
        <is>
          <t>small</t>
        </is>
      </c>
      <c r="E7998" s="18" t="inlineStr">
        <is>
          <t>voluntary_excess</t>
        </is>
      </c>
      <c r="F7998" s="18" t="inlineStr">
        <is>
          <t>spline value</t>
        </is>
      </c>
      <c r="G7998" s="18" t="n"/>
      <c r="H7998" s="33" t="n">
        <v>210</v>
      </c>
      <c r="I7998" s="33" t="n"/>
      <c r="J7998" s="33" t="n"/>
      <c r="K7998" s="34" t="n">
        <v>0.1885489414525072</v>
      </c>
      <c r="L7998" s="35">
        <f>IF(ISNUMBER(K7998),EXP(K7998),"")</f>
        <v/>
      </c>
      <c r="M7998" s="18" t="inlineStr">
        <is>
          <t>every value from 0 to 1000 in steps of 10</t>
        </is>
      </c>
      <c r="N7998" s="18" t="inlineStr">
        <is>
          <t>motor|small|voluntary_excess</t>
        </is>
      </c>
    </row>
    <row r="7999">
      <c r="B7999" s="18" t="inlineStr">
        <is>
          <t>motor|small|voluntary_excess|220</t>
        </is>
      </c>
      <c r="C7999" s="18" t="inlineStr">
        <is>
          <t>motor</t>
        </is>
      </c>
      <c r="D7999" s="18" t="inlineStr">
        <is>
          <t>small</t>
        </is>
      </c>
      <c r="E7999" s="18" t="inlineStr">
        <is>
          <t>voluntary_excess</t>
        </is>
      </c>
      <c r="F7999" s="18" t="inlineStr">
        <is>
          <t>spline value</t>
        </is>
      </c>
      <c r="G7999" s="18" t="n"/>
      <c r="H7999" s="33" t="n">
        <v>220</v>
      </c>
      <c r="I7999" s="33" t="n"/>
      <c r="J7999" s="33" t="n"/>
      <c r="K7999" s="34" t="n">
        <v>0.1812310930762104</v>
      </c>
      <c r="L7999" s="35">
        <f>IF(ISNUMBER(K7999),EXP(K7999),"")</f>
        <v/>
      </c>
      <c r="M7999" s="18" t="inlineStr">
        <is>
          <t>every value from 0 to 1000 in steps of 10</t>
        </is>
      </c>
      <c r="N7999" s="18" t="inlineStr">
        <is>
          <t>motor|small|voluntary_excess</t>
        </is>
      </c>
    </row>
    <row r="8000">
      <c r="B8000" s="18" t="inlineStr">
        <is>
          <t>motor|small|voluntary_excess|230</t>
        </is>
      </c>
      <c r="C8000" s="18" t="inlineStr">
        <is>
          <t>motor</t>
        </is>
      </c>
      <c r="D8000" s="18" t="inlineStr">
        <is>
          <t>small</t>
        </is>
      </c>
      <c r="E8000" s="18" t="inlineStr">
        <is>
          <t>voluntary_excess</t>
        </is>
      </c>
      <c r="F8000" s="18" t="inlineStr">
        <is>
          <t>spline value</t>
        </is>
      </c>
      <c r="G8000" s="18" t="n"/>
      <c r="H8000" s="33" t="n">
        <v>230</v>
      </c>
      <c r="I8000" s="33" t="n"/>
      <c r="J8000" s="33" t="n"/>
      <c r="K8000" s="34" t="n">
        <v>0.1738392008584532</v>
      </c>
      <c r="L8000" s="35">
        <f>IF(ISNUMBER(K8000),EXP(K8000),"")</f>
        <v/>
      </c>
      <c r="M8000" s="18" t="inlineStr">
        <is>
          <t>every value from 0 to 1000 in steps of 10</t>
        </is>
      </c>
      <c r="N8000" s="18" t="inlineStr">
        <is>
          <t>motor|small|voluntary_excess</t>
        </is>
      </c>
    </row>
    <row r="8001">
      <c r="B8001" s="18" t="inlineStr">
        <is>
          <t>motor|small|voluntary_excess|240</t>
        </is>
      </c>
      <c r="C8001" s="18" t="inlineStr">
        <is>
          <t>motor</t>
        </is>
      </c>
      <c r="D8001" s="18" t="inlineStr">
        <is>
          <t>small</t>
        </is>
      </c>
      <c r="E8001" s="18" t="inlineStr">
        <is>
          <t>voluntary_excess</t>
        </is>
      </c>
      <c r="F8001" s="18" t="inlineStr">
        <is>
          <t>spline value</t>
        </is>
      </c>
      <c r="G8001" s="18" t="n"/>
      <c r="H8001" s="33" t="n">
        <v>240</v>
      </c>
      <c r="I8001" s="33" t="n"/>
      <c r="J8001" s="33" t="n"/>
      <c r="K8001" s="34" t="n">
        <v>0.1664358222322254</v>
      </c>
      <c r="L8001" s="35">
        <f>IF(ISNUMBER(K8001),EXP(K8001),"")</f>
        <v/>
      </c>
      <c r="M8001" s="18" t="inlineStr">
        <is>
          <t>every value from 0 to 1000 in steps of 10</t>
        </is>
      </c>
      <c r="N8001" s="18" t="inlineStr">
        <is>
          <t>motor|small|voluntary_excess</t>
        </is>
      </c>
    </row>
    <row r="8002">
      <c r="B8002" s="18" t="inlineStr">
        <is>
          <t>motor|small|voluntary_excess|250</t>
        </is>
      </c>
      <c r="C8002" s="18" t="inlineStr">
        <is>
          <t>motor</t>
        </is>
      </c>
      <c r="D8002" s="18" t="inlineStr">
        <is>
          <t>small</t>
        </is>
      </c>
      <c r="E8002" s="18" t="inlineStr">
        <is>
          <t>voluntary_excess</t>
        </is>
      </c>
      <c r="F8002" s="18" t="inlineStr">
        <is>
          <t>spline value</t>
        </is>
      </c>
      <c r="G8002" s="18" t="n"/>
      <c r="H8002" s="33" t="n">
        <v>250</v>
      </c>
      <c r="I8002" s="33" t="n"/>
      <c r="J8002" s="33" t="n"/>
      <c r="K8002" s="34" t="n">
        <v>0.1590835146305168</v>
      </c>
      <c r="L8002" s="35">
        <f>IF(ISNUMBER(K8002),EXP(K8002),"")</f>
        <v/>
      </c>
      <c r="M8002" s="18" t="inlineStr">
        <is>
          <t>every value from 0 to 1000 in steps of 10</t>
        </is>
      </c>
      <c r="N8002" s="18" t="inlineStr">
        <is>
          <t>motor|small|voluntary_excess</t>
        </is>
      </c>
    </row>
    <row r="8003">
      <c r="B8003" s="18" t="inlineStr">
        <is>
          <t>motor|small|voluntary_excess|260</t>
        </is>
      </c>
      <c r="C8003" s="18" t="inlineStr">
        <is>
          <t>motor</t>
        </is>
      </c>
      <c r="D8003" s="18" t="inlineStr">
        <is>
          <t>small</t>
        </is>
      </c>
      <c r="E8003" s="18" t="inlineStr">
        <is>
          <t>voluntary_excess</t>
        </is>
      </c>
      <c r="F8003" s="18" t="inlineStr">
        <is>
          <t>spline value</t>
        </is>
      </c>
      <c r="G8003" s="18" t="n"/>
      <c r="H8003" s="33" t="n">
        <v>260</v>
      </c>
      <c r="I8003" s="33" t="n"/>
      <c r="J8003" s="33" t="n"/>
      <c r="K8003" s="34" t="n">
        <v>0.1518343164123087</v>
      </c>
      <c r="L8003" s="35">
        <f>IF(ISNUMBER(K8003),EXP(K8003),"")</f>
        <v/>
      </c>
      <c r="M8003" s="18" t="inlineStr">
        <is>
          <t>every value from 0 to 1000 in steps of 10</t>
        </is>
      </c>
      <c r="N8003" s="18" t="inlineStr">
        <is>
          <t>motor|small|voluntary_excess</t>
        </is>
      </c>
    </row>
    <row r="8004">
      <c r="B8004" s="18" t="inlineStr">
        <is>
          <t>motor|small|voluntary_excess|270</t>
        </is>
      </c>
      <c r="C8004" s="18" t="inlineStr">
        <is>
          <t>motor</t>
        </is>
      </c>
      <c r="D8004" s="18" t="inlineStr">
        <is>
          <t>small</t>
        </is>
      </c>
      <c r="E8004" s="18" t="inlineStr">
        <is>
          <t>voluntary_excess</t>
        </is>
      </c>
      <c r="F8004" s="18" t="inlineStr">
        <is>
          <t>spline value</t>
        </is>
      </c>
      <c r="G8004" s="18" t="n"/>
      <c r="H8004" s="33" t="n">
        <v>270</v>
      </c>
      <c r="I8004" s="33" t="n"/>
      <c r="J8004" s="33" t="n"/>
      <c r="K8004" s="34" t="n">
        <v>0.1446981896405496</v>
      </c>
      <c r="L8004" s="35">
        <f>IF(ISNUMBER(K8004),EXP(K8004),"")</f>
        <v/>
      </c>
      <c r="M8004" s="18" t="inlineStr">
        <is>
          <t>every value from 0 to 1000 in steps of 10</t>
        </is>
      </c>
      <c r="N8004" s="18" t="inlineStr">
        <is>
          <t>motor|small|voluntary_excess</t>
        </is>
      </c>
    </row>
    <row r="8005">
      <c r="B8005" s="18" t="inlineStr">
        <is>
          <t>motor|small|voluntary_excess|280</t>
        </is>
      </c>
      <c r="C8005" s="18" t="inlineStr">
        <is>
          <t>motor</t>
        </is>
      </c>
      <c r="D8005" s="18" t="inlineStr">
        <is>
          <t>small</t>
        </is>
      </c>
      <c r="E8005" s="18" t="inlineStr">
        <is>
          <t>voluntary_excess</t>
        </is>
      </c>
      <c r="F8005" s="18" t="inlineStr">
        <is>
          <t>spline value</t>
        </is>
      </c>
      <c r="G8005" s="18" t="n"/>
      <c r="H8005" s="33" t="n">
        <v>280</v>
      </c>
      <c r="I8005" s="33" t="n"/>
      <c r="J8005" s="33" t="n"/>
      <c r="K8005" s="34" t="n">
        <v>0.1376745773041793</v>
      </c>
      <c r="L8005" s="35">
        <f>IF(ISNUMBER(K8005),EXP(K8005),"")</f>
        <v/>
      </c>
      <c r="M8005" s="18" t="inlineStr">
        <is>
          <t>every value from 0 to 1000 in steps of 10</t>
        </is>
      </c>
      <c r="N8005" s="18" t="inlineStr">
        <is>
          <t>motor|small|voluntary_excess</t>
        </is>
      </c>
    </row>
    <row r="8006">
      <c r="B8006" s="18" t="inlineStr">
        <is>
          <t>motor|small|voluntary_excess|290</t>
        </is>
      </c>
      <c r="C8006" s="18" t="inlineStr">
        <is>
          <t>motor</t>
        </is>
      </c>
      <c r="D8006" s="18" t="inlineStr">
        <is>
          <t>small</t>
        </is>
      </c>
      <c r="E8006" s="18" t="inlineStr">
        <is>
          <t>voluntary_excess</t>
        </is>
      </c>
      <c r="F8006" s="18" t="inlineStr">
        <is>
          <t>spline value</t>
        </is>
      </c>
      <c r="G8006" s="18" t="n"/>
      <c r="H8006" s="33" t="n">
        <v>290</v>
      </c>
      <c r="I8006" s="33" t="n"/>
      <c r="J8006" s="33" t="n"/>
      <c r="K8006" s="34" t="n">
        <v>0.130762922392138</v>
      </c>
      <c r="L8006" s="35">
        <f>IF(ISNUMBER(K8006),EXP(K8006),"")</f>
        <v/>
      </c>
      <c r="M8006" s="18" t="inlineStr">
        <is>
          <t>every value from 0 to 1000 in steps of 10</t>
        </is>
      </c>
      <c r="N8006" s="18" t="inlineStr">
        <is>
          <t>motor|small|voluntary_excess</t>
        </is>
      </c>
    </row>
    <row r="8007">
      <c r="B8007" s="18" t="inlineStr">
        <is>
          <t>motor|small|voluntary_excess|300</t>
        </is>
      </c>
      <c r="C8007" s="18" t="inlineStr">
        <is>
          <t>motor</t>
        </is>
      </c>
      <c r="D8007" s="18" t="inlineStr">
        <is>
          <t>small</t>
        </is>
      </c>
      <c r="E8007" s="18" t="inlineStr">
        <is>
          <t>voluntary_excess</t>
        </is>
      </c>
      <c r="F8007" s="18" t="inlineStr">
        <is>
          <t>spline value</t>
        </is>
      </c>
      <c r="G8007" s="18" t="n"/>
      <c r="H8007" s="33" t="n">
        <v>300</v>
      </c>
      <c r="I8007" s="33" t="n"/>
      <c r="J8007" s="33" t="n"/>
      <c r="K8007" s="34" t="n">
        <v>0.1239626678933657</v>
      </c>
      <c r="L8007" s="35">
        <f>IF(ISNUMBER(K8007),EXP(K8007),"")</f>
        <v/>
      </c>
      <c r="M8007" s="18" t="inlineStr">
        <is>
          <t>every value from 0 to 1000 in steps of 10</t>
        </is>
      </c>
      <c r="N8007" s="18" t="inlineStr">
        <is>
          <t>motor|small|voluntary_excess</t>
        </is>
      </c>
    </row>
    <row r="8008">
      <c r="B8008" s="18" t="inlineStr">
        <is>
          <t>motor|small|voluntary_excess|310</t>
        </is>
      </c>
      <c r="C8008" s="18" t="inlineStr">
        <is>
          <t>motor</t>
        </is>
      </c>
      <c r="D8008" s="18" t="inlineStr">
        <is>
          <t>small</t>
        </is>
      </c>
      <c r="E8008" s="18" t="inlineStr">
        <is>
          <t>voluntary_excess</t>
        </is>
      </c>
      <c r="F8008" s="18" t="inlineStr">
        <is>
          <t>spline value</t>
        </is>
      </c>
      <c r="G8008" s="18" t="n"/>
      <c r="H8008" s="33" t="n">
        <v>310</v>
      </c>
      <c r="I8008" s="33" t="n"/>
      <c r="J8008" s="33" t="n"/>
      <c r="K8008" s="34" t="n">
        <v>0.1172732567968024</v>
      </c>
      <c r="L8008" s="35">
        <f>IF(ISNUMBER(K8008),EXP(K8008),"")</f>
        <v/>
      </c>
      <c r="M8008" s="18" t="inlineStr">
        <is>
          <t>every value from 0 to 1000 in steps of 10</t>
        </is>
      </c>
      <c r="N8008" s="18" t="inlineStr">
        <is>
          <t>motor|small|voluntary_excess</t>
        </is>
      </c>
    </row>
    <row r="8009">
      <c r="B8009" s="18" t="inlineStr">
        <is>
          <t>motor|small|voluntary_excess|320</t>
        </is>
      </c>
      <c r="C8009" s="18" t="inlineStr">
        <is>
          <t>motor</t>
        </is>
      </c>
      <c r="D8009" s="18" t="inlineStr">
        <is>
          <t>small</t>
        </is>
      </c>
      <c r="E8009" s="18" t="inlineStr">
        <is>
          <t>voluntary_excess</t>
        </is>
      </c>
      <c r="F8009" s="18" t="inlineStr">
        <is>
          <t>spline value</t>
        </is>
      </c>
      <c r="G8009" s="18" t="n"/>
      <c r="H8009" s="33" t="n">
        <v>320</v>
      </c>
      <c r="I8009" s="33" t="n"/>
      <c r="J8009" s="33" t="n"/>
      <c r="K8009" s="34" t="n">
        <v>0.1106941320913881</v>
      </c>
      <c r="L8009" s="35">
        <f>IF(ISNUMBER(K8009),EXP(K8009),"")</f>
        <v/>
      </c>
      <c r="M8009" s="18" t="inlineStr">
        <is>
          <t>every value from 0 to 1000 in steps of 10</t>
        </is>
      </c>
      <c r="N8009" s="18" t="inlineStr">
        <is>
          <t>motor|small|voluntary_excess</t>
        </is>
      </c>
    </row>
    <row r="8010">
      <c r="B8010" s="18" t="inlineStr">
        <is>
          <t>motor|small|voluntary_excess|330</t>
        </is>
      </c>
      <c r="C8010" s="18" t="inlineStr">
        <is>
          <t>motor</t>
        </is>
      </c>
      <c r="D8010" s="18" t="inlineStr">
        <is>
          <t>small</t>
        </is>
      </c>
      <c r="E8010" s="18" t="inlineStr">
        <is>
          <t>voluntary_excess</t>
        </is>
      </c>
      <c r="F8010" s="18" t="inlineStr">
        <is>
          <t>spline value</t>
        </is>
      </c>
      <c r="G8010" s="18" t="n"/>
      <c r="H8010" s="33" t="n">
        <v>330</v>
      </c>
      <c r="I8010" s="33" t="n"/>
      <c r="J8010" s="33" t="n"/>
      <c r="K8010" s="34" t="n">
        <v>0.1042247367660629</v>
      </c>
      <c r="L8010" s="35">
        <f>IF(ISNUMBER(K8010),EXP(K8010),"")</f>
        <v/>
      </c>
      <c r="M8010" s="18" t="inlineStr">
        <is>
          <t>every value from 0 to 1000 in steps of 10</t>
        </is>
      </c>
      <c r="N8010" s="18" t="inlineStr">
        <is>
          <t>motor|small|voluntary_excess</t>
        </is>
      </c>
    </row>
    <row r="8011">
      <c r="B8011" s="18" t="inlineStr">
        <is>
          <t>motor|small|voluntary_excess|340</t>
        </is>
      </c>
      <c r="C8011" s="18" t="inlineStr">
        <is>
          <t>motor</t>
        </is>
      </c>
      <c r="D8011" s="18" t="inlineStr">
        <is>
          <t>small</t>
        </is>
      </c>
      <c r="E8011" s="18" t="inlineStr">
        <is>
          <t>voluntary_excess</t>
        </is>
      </c>
      <c r="F8011" s="18" t="inlineStr">
        <is>
          <t>spline value</t>
        </is>
      </c>
      <c r="G8011" s="18" t="n"/>
      <c r="H8011" s="33" t="n">
        <v>340</v>
      </c>
      <c r="I8011" s="33" t="n"/>
      <c r="J8011" s="33" t="n"/>
      <c r="K8011" s="34" t="n">
        <v>0.09786451380976689</v>
      </c>
      <c r="L8011" s="35">
        <f>IF(ISNUMBER(K8011),EXP(K8011),"")</f>
        <v/>
      </c>
      <c r="M8011" s="18" t="inlineStr">
        <is>
          <t>every value from 0 to 1000 in steps of 10</t>
        </is>
      </c>
      <c r="N8011" s="18" t="inlineStr">
        <is>
          <t>motor|small|voluntary_excess</t>
        </is>
      </c>
    </row>
    <row r="8012">
      <c r="B8012" s="18" t="inlineStr">
        <is>
          <t>motor|small|voluntary_excess|350</t>
        </is>
      </c>
      <c r="C8012" s="18" t="inlineStr">
        <is>
          <t>motor</t>
        </is>
      </c>
      <c r="D8012" s="18" t="inlineStr">
        <is>
          <t>small</t>
        </is>
      </c>
      <c r="E8012" s="18" t="inlineStr">
        <is>
          <t>voluntary_excess</t>
        </is>
      </c>
      <c r="F8012" s="18" t="inlineStr">
        <is>
          <t>spline value</t>
        </is>
      </c>
      <c r="G8012" s="18" t="n"/>
      <c r="H8012" s="33" t="n">
        <v>350</v>
      </c>
      <c r="I8012" s="33" t="n"/>
      <c r="J8012" s="33" t="n"/>
      <c r="K8012" s="34" t="n">
        <v>0.09161290621144001</v>
      </c>
      <c r="L8012" s="35">
        <f>IF(ISNUMBER(K8012),EXP(K8012),"")</f>
        <v/>
      </c>
      <c r="M8012" s="18" t="inlineStr">
        <is>
          <t>every value from 0 to 1000 in steps of 10</t>
        </is>
      </c>
      <c r="N8012" s="18" t="inlineStr">
        <is>
          <t>motor|small|voluntary_excess</t>
        </is>
      </c>
    </row>
    <row r="8013">
      <c r="B8013" s="18" t="inlineStr">
        <is>
          <t>motor|small|voluntary_excess|360</t>
        </is>
      </c>
      <c r="C8013" s="18" t="inlineStr">
        <is>
          <t>motor</t>
        </is>
      </c>
      <c r="D8013" s="18" t="inlineStr">
        <is>
          <t>small</t>
        </is>
      </c>
      <c r="E8013" s="18" t="inlineStr">
        <is>
          <t>voluntary_excess</t>
        </is>
      </c>
      <c r="F8013" s="18" t="inlineStr">
        <is>
          <t>spline value</t>
        </is>
      </c>
      <c r="G8013" s="18" t="n"/>
      <c r="H8013" s="33" t="n">
        <v>360</v>
      </c>
      <c r="I8013" s="33" t="n"/>
      <c r="J8013" s="33" t="n"/>
      <c r="K8013" s="34" t="n">
        <v>0.08546935696002232</v>
      </c>
      <c r="L8013" s="35">
        <f>IF(ISNUMBER(K8013),EXP(K8013),"")</f>
        <v/>
      </c>
      <c r="M8013" s="18" t="inlineStr">
        <is>
          <t>every value from 0 to 1000 in steps of 10</t>
        </is>
      </c>
      <c r="N8013" s="18" t="inlineStr">
        <is>
          <t>motor|small|voluntary_excess</t>
        </is>
      </c>
    </row>
    <row r="8014">
      <c r="B8014" s="18" t="inlineStr">
        <is>
          <t>motor|small|voluntary_excess|370</t>
        </is>
      </c>
      <c r="C8014" s="18" t="inlineStr">
        <is>
          <t>motor</t>
        </is>
      </c>
      <c r="D8014" s="18" t="inlineStr">
        <is>
          <t>small</t>
        </is>
      </c>
      <c r="E8014" s="18" t="inlineStr">
        <is>
          <t>voluntary_excess</t>
        </is>
      </c>
      <c r="F8014" s="18" t="inlineStr">
        <is>
          <t>spline value</t>
        </is>
      </c>
      <c r="G8014" s="18" t="n"/>
      <c r="H8014" s="33" t="n">
        <v>370</v>
      </c>
      <c r="I8014" s="33" t="n"/>
      <c r="J8014" s="33" t="n"/>
      <c r="K8014" s="34" t="n">
        <v>0.07943330904445388</v>
      </c>
      <c r="L8014" s="35">
        <f>IF(ISNUMBER(K8014),EXP(K8014),"")</f>
        <v/>
      </c>
      <c r="M8014" s="18" t="inlineStr">
        <is>
          <t>every value from 0 to 1000 in steps of 10</t>
        </is>
      </c>
      <c r="N8014" s="18" t="inlineStr">
        <is>
          <t>motor|small|voluntary_excess</t>
        </is>
      </c>
    </row>
    <row r="8015">
      <c r="B8015" s="18" t="inlineStr">
        <is>
          <t>motor|small|voluntary_excess|380</t>
        </is>
      </c>
      <c r="C8015" s="18" t="inlineStr">
        <is>
          <t>motor</t>
        </is>
      </c>
      <c r="D8015" s="18" t="inlineStr">
        <is>
          <t>small</t>
        </is>
      </c>
      <c r="E8015" s="18" t="inlineStr">
        <is>
          <t>voluntary_excess</t>
        </is>
      </c>
      <c r="F8015" s="18" t="inlineStr">
        <is>
          <t>spline value</t>
        </is>
      </c>
      <c r="G8015" s="18" t="n"/>
      <c r="H8015" s="33" t="n">
        <v>380</v>
      </c>
      <c r="I8015" s="33" t="n"/>
      <c r="J8015" s="33" t="n"/>
      <c r="K8015" s="34" t="n">
        <v>0.07350420545367464</v>
      </c>
      <c r="L8015" s="35">
        <f>IF(ISNUMBER(K8015),EXP(K8015),"")</f>
        <v/>
      </c>
      <c r="M8015" s="18" t="inlineStr">
        <is>
          <t>every value from 0 to 1000 in steps of 10</t>
        </is>
      </c>
      <c r="N8015" s="18" t="inlineStr">
        <is>
          <t>motor|small|voluntary_excess</t>
        </is>
      </c>
    </row>
    <row r="8016">
      <c r="B8016" s="18" t="inlineStr">
        <is>
          <t>motor|small|voluntary_excess|390</t>
        </is>
      </c>
      <c r="C8016" s="18" t="inlineStr">
        <is>
          <t>motor</t>
        </is>
      </c>
      <c r="D8016" s="18" t="inlineStr">
        <is>
          <t>small</t>
        </is>
      </c>
      <c r="E8016" s="18" t="inlineStr">
        <is>
          <t>voluntary_excess</t>
        </is>
      </c>
      <c r="F8016" s="18" t="inlineStr">
        <is>
          <t>spline value</t>
        </is>
      </c>
      <c r="G8016" s="18" t="n"/>
      <c r="H8016" s="33" t="n">
        <v>390</v>
      </c>
      <c r="I8016" s="33" t="n"/>
      <c r="J8016" s="33" t="n"/>
      <c r="K8016" s="34" t="n">
        <v>0.06768148917662475</v>
      </c>
      <c r="L8016" s="35">
        <f>IF(ISNUMBER(K8016),EXP(K8016),"")</f>
        <v/>
      </c>
      <c r="M8016" s="18" t="inlineStr">
        <is>
          <t>every value from 0 to 1000 in steps of 10</t>
        </is>
      </c>
      <c r="N8016" s="18" t="inlineStr">
        <is>
          <t>motor|small|voluntary_excess</t>
        </is>
      </c>
    </row>
    <row r="8017">
      <c r="B8017" s="18" t="inlineStr">
        <is>
          <t>motor|small|voluntary_excess|400</t>
        </is>
      </c>
      <c r="C8017" s="18" t="inlineStr">
        <is>
          <t>motor</t>
        </is>
      </c>
      <c r="D8017" s="18" t="inlineStr">
        <is>
          <t>small</t>
        </is>
      </c>
      <c r="E8017" s="18" t="inlineStr">
        <is>
          <t>voluntary_excess</t>
        </is>
      </c>
      <c r="F8017" s="18" t="inlineStr">
        <is>
          <t>spline value</t>
        </is>
      </c>
      <c r="G8017" s="18" t="n"/>
      <c r="H8017" s="33" t="n">
        <v>400</v>
      </c>
      <c r="I8017" s="33" t="n"/>
      <c r="J8017" s="33" t="n"/>
      <c r="K8017" s="34" t="n">
        <v>0.06196460320224422</v>
      </c>
      <c r="L8017" s="35">
        <f>IF(ISNUMBER(K8017),EXP(K8017),"")</f>
        <v/>
      </c>
      <c r="M8017" s="18" t="inlineStr">
        <is>
          <t>every value from 0 to 1000 in steps of 10</t>
        </is>
      </c>
      <c r="N8017" s="18" t="inlineStr">
        <is>
          <t>motor|small|voluntary_excess</t>
        </is>
      </c>
    </row>
    <row r="8018">
      <c r="B8018" s="18" t="inlineStr">
        <is>
          <t>motor|small|voluntary_excess|410</t>
        </is>
      </c>
      <c r="C8018" s="18" t="inlineStr">
        <is>
          <t>motor</t>
        </is>
      </c>
      <c r="D8018" s="18" t="inlineStr">
        <is>
          <t>small</t>
        </is>
      </c>
      <c r="E8018" s="18" t="inlineStr">
        <is>
          <t>voluntary_excess</t>
        </is>
      </c>
      <c r="F8018" s="18" t="inlineStr">
        <is>
          <t>spline value</t>
        </is>
      </c>
      <c r="G8018" s="18" t="n"/>
      <c r="H8018" s="33" t="n">
        <v>410</v>
      </c>
      <c r="I8018" s="33" t="n"/>
      <c r="J8018" s="33" t="n"/>
      <c r="K8018" s="34" t="n">
        <v>0.05635299051947303</v>
      </c>
      <c r="L8018" s="35">
        <f>IF(ISNUMBER(K8018),EXP(K8018),"")</f>
        <v/>
      </c>
      <c r="M8018" s="18" t="inlineStr">
        <is>
          <t>every value from 0 to 1000 in steps of 10</t>
        </is>
      </c>
      <c r="N8018" s="18" t="inlineStr">
        <is>
          <t>motor|small|voluntary_excess</t>
        </is>
      </c>
    </row>
    <row r="8019">
      <c r="B8019" s="18" t="inlineStr">
        <is>
          <t>motor|small|voluntary_excess|420</t>
        </is>
      </c>
      <c r="C8019" s="18" t="inlineStr">
        <is>
          <t>motor</t>
        </is>
      </c>
      <c r="D8019" s="18" t="inlineStr">
        <is>
          <t>small</t>
        </is>
      </c>
      <c r="E8019" s="18" t="inlineStr">
        <is>
          <t>voluntary_excess</t>
        </is>
      </c>
      <c r="F8019" s="18" t="inlineStr">
        <is>
          <t>spline value</t>
        </is>
      </c>
      <c r="G8019" s="18" t="n"/>
      <c r="H8019" s="33" t="n">
        <v>420</v>
      </c>
      <c r="I8019" s="33" t="n"/>
      <c r="J8019" s="33" t="n"/>
      <c r="K8019" s="34" t="n">
        <v>0.05084609411725127</v>
      </c>
      <c r="L8019" s="35">
        <f>IF(ISNUMBER(K8019),EXP(K8019),"")</f>
        <v/>
      </c>
      <c r="M8019" s="18" t="inlineStr">
        <is>
          <t>every value from 0 to 1000 in steps of 10</t>
        </is>
      </c>
      <c r="N8019" s="18" t="inlineStr">
        <is>
          <t>motor|small|voluntary_excess</t>
        </is>
      </c>
    </row>
    <row r="8020">
      <c r="B8020" s="18" t="inlineStr">
        <is>
          <t>motor|small|voluntary_excess|430</t>
        </is>
      </c>
      <c r="C8020" s="18" t="inlineStr">
        <is>
          <t>motor</t>
        </is>
      </c>
      <c r="D8020" s="18" t="inlineStr">
        <is>
          <t>small</t>
        </is>
      </c>
      <c r="E8020" s="18" t="inlineStr">
        <is>
          <t>voluntary_excess</t>
        </is>
      </c>
      <c r="F8020" s="18" t="inlineStr">
        <is>
          <t>spline value</t>
        </is>
      </c>
      <c r="G8020" s="18" t="n"/>
      <c r="H8020" s="33" t="n">
        <v>430</v>
      </c>
      <c r="I8020" s="33" t="n"/>
      <c r="J8020" s="33" t="n"/>
      <c r="K8020" s="34" t="n">
        <v>0.04544335698451895</v>
      </c>
      <c r="L8020" s="35">
        <f>IF(ISNUMBER(K8020),EXP(K8020),"")</f>
        <v/>
      </c>
      <c r="M8020" s="18" t="inlineStr">
        <is>
          <t>every value from 0 to 1000 in steps of 10</t>
        </is>
      </c>
      <c r="N8020" s="18" t="inlineStr">
        <is>
          <t>motor|small|voluntary_excess</t>
        </is>
      </c>
    </row>
    <row r="8021">
      <c r="B8021" s="18" t="inlineStr">
        <is>
          <t>motor|small|voluntary_excess|440</t>
        </is>
      </c>
      <c r="C8021" s="18" t="inlineStr">
        <is>
          <t>motor</t>
        </is>
      </c>
      <c r="D8021" s="18" t="inlineStr">
        <is>
          <t>small</t>
        </is>
      </c>
      <c r="E8021" s="18" t="inlineStr">
        <is>
          <t>voluntary_excess</t>
        </is>
      </c>
      <c r="F8021" s="18" t="inlineStr">
        <is>
          <t>spline value</t>
        </is>
      </c>
      <c r="G8021" s="18" t="n"/>
      <c r="H8021" s="33" t="n">
        <v>440</v>
      </c>
      <c r="I8021" s="33" t="n"/>
      <c r="J8021" s="33" t="n"/>
      <c r="K8021" s="34" t="n">
        <v>0.04014422211021607</v>
      </c>
      <c r="L8021" s="35">
        <f>IF(ISNUMBER(K8021),EXP(K8021),"")</f>
        <v/>
      </c>
      <c r="M8021" s="18" t="inlineStr">
        <is>
          <t>every value from 0 to 1000 in steps of 10</t>
        </is>
      </c>
      <c r="N8021" s="18" t="inlineStr">
        <is>
          <t>motor|small|voluntary_excess</t>
        </is>
      </c>
    </row>
    <row r="8022">
      <c r="B8022" s="18" t="inlineStr">
        <is>
          <t>motor|small|voluntary_excess|450</t>
        </is>
      </c>
      <c r="C8022" s="18" t="inlineStr">
        <is>
          <t>motor</t>
        </is>
      </c>
      <c r="D8022" s="18" t="inlineStr">
        <is>
          <t>small</t>
        </is>
      </c>
      <c r="E8022" s="18" t="inlineStr">
        <is>
          <t>voluntary_excess</t>
        </is>
      </c>
      <c r="F8022" s="18" t="inlineStr">
        <is>
          <t>spline value</t>
        </is>
      </c>
      <c r="G8022" s="18" t="n"/>
      <c r="H8022" s="33" t="n">
        <v>450</v>
      </c>
      <c r="I8022" s="33" t="n"/>
      <c r="J8022" s="33" t="n"/>
      <c r="K8022" s="34" t="n">
        <v>0.03494813248328273</v>
      </c>
      <c r="L8022" s="35">
        <f>IF(ISNUMBER(K8022),EXP(K8022),"")</f>
        <v/>
      </c>
      <c r="M8022" s="18" t="inlineStr">
        <is>
          <t>every value from 0 to 1000 in steps of 10</t>
        </is>
      </c>
      <c r="N8022" s="18" t="inlineStr">
        <is>
          <t>motor|small|voluntary_excess</t>
        </is>
      </c>
    </row>
    <row r="8023">
      <c r="B8023" s="18" t="inlineStr">
        <is>
          <t>motor|small|voluntary_excess|460</t>
        </is>
      </c>
      <c r="C8023" s="18" t="inlineStr">
        <is>
          <t>motor</t>
        </is>
      </c>
      <c r="D8023" s="18" t="inlineStr">
        <is>
          <t>small</t>
        </is>
      </c>
      <c r="E8023" s="18" t="inlineStr">
        <is>
          <t>voluntary_excess</t>
        </is>
      </c>
      <c r="F8023" s="18" t="inlineStr">
        <is>
          <t>spline value</t>
        </is>
      </c>
      <c r="G8023" s="18" t="n"/>
      <c r="H8023" s="33" t="n">
        <v>460</v>
      </c>
      <c r="I8023" s="33" t="n"/>
      <c r="J8023" s="33" t="n"/>
      <c r="K8023" s="34" t="n">
        <v>0.02985453109265895</v>
      </c>
      <c r="L8023" s="35">
        <f>IF(ISNUMBER(K8023),EXP(K8023),"")</f>
        <v/>
      </c>
      <c r="M8023" s="18" t="inlineStr">
        <is>
          <t>every value from 0 to 1000 in steps of 10</t>
        </is>
      </c>
      <c r="N8023" s="18" t="inlineStr">
        <is>
          <t>motor|small|voluntary_excess</t>
        </is>
      </c>
    </row>
    <row r="8024">
      <c r="B8024" s="18" t="inlineStr">
        <is>
          <t>motor|small|voluntary_excess|470</t>
        </is>
      </c>
      <c r="C8024" s="18" t="inlineStr">
        <is>
          <t>motor</t>
        </is>
      </c>
      <c r="D8024" s="18" t="inlineStr">
        <is>
          <t>small</t>
        </is>
      </c>
      <c r="E8024" s="18" t="inlineStr">
        <is>
          <t>voluntary_excess</t>
        </is>
      </c>
      <c r="F8024" s="18" t="inlineStr">
        <is>
          <t>spline value</t>
        </is>
      </c>
      <c r="G8024" s="18" t="n"/>
      <c r="H8024" s="33" t="n">
        <v>470</v>
      </c>
      <c r="I8024" s="33" t="n"/>
      <c r="J8024" s="33" t="n"/>
      <c r="K8024" s="34" t="n">
        <v>0.02486286092728477</v>
      </c>
      <c r="L8024" s="35">
        <f>IF(ISNUMBER(K8024),EXP(K8024),"")</f>
        <v/>
      </c>
      <c r="M8024" s="18" t="inlineStr">
        <is>
          <t>every value from 0 to 1000 in steps of 10</t>
        </is>
      </c>
      <c r="N8024" s="18" t="inlineStr">
        <is>
          <t>motor|small|voluntary_excess</t>
        </is>
      </c>
    </row>
    <row r="8025">
      <c r="B8025" s="18" t="inlineStr">
        <is>
          <t>motor|small|voluntary_excess|480</t>
        </is>
      </c>
      <c r="C8025" s="18" t="inlineStr">
        <is>
          <t>motor</t>
        </is>
      </c>
      <c r="D8025" s="18" t="inlineStr">
        <is>
          <t>small</t>
        </is>
      </c>
      <c r="E8025" s="18" t="inlineStr">
        <is>
          <t>voluntary_excess</t>
        </is>
      </c>
      <c r="F8025" s="18" t="inlineStr">
        <is>
          <t>spline value</t>
        </is>
      </c>
      <c r="G8025" s="18" t="n"/>
      <c r="H8025" s="33" t="n">
        <v>480</v>
      </c>
      <c r="I8025" s="33" t="n"/>
      <c r="J8025" s="33" t="n"/>
      <c r="K8025" s="34" t="n">
        <v>0.01997256497610017</v>
      </c>
      <c r="L8025" s="35">
        <f>IF(ISNUMBER(K8025),EXP(K8025),"")</f>
        <v/>
      </c>
      <c r="M8025" s="18" t="inlineStr">
        <is>
          <t>every value from 0 to 1000 in steps of 10</t>
        </is>
      </c>
      <c r="N8025" s="18" t="inlineStr">
        <is>
          <t>motor|small|voluntary_excess</t>
        </is>
      </c>
    </row>
    <row r="8026">
      <c r="B8026" s="18" t="inlineStr">
        <is>
          <t>motor|small|voluntary_excess|490</t>
        </is>
      </c>
      <c r="C8026" s="18" t="inlineStr">
        <is>
          <t>motor</t>
        </is>
      </c>
      <c r="D8026" s="18" t="inlineStr">
        <is>
          <t>small</t>
        </is>
      </c>
      <c r="E8026" s="18" t="inlineStr">
        <is>
          <t>voluntary_excess</t>
        </is>
      </c>
      <c r="F8026" s="18" t="inlineStr">
        <is>
          <t>spline value</t>
        </is>
      </c>
      <c r="G8026" s="18" t="n"/>
      <c r="H8026" s="33" t="n">
        <v>490</v>
      </c>
      <c r="I8026" s="33" t="n"/>
      <c r="J8026" s="33" t="n"/>
      <c r="K8026" s="34" t="n">
        <v>0.01518308622804525</v>
      </c>
      <c r="L8026" s="35">
        <f>IF(ISNUMBER(K8026),EXP(K8026),"")</f>
        <v/>
      </c>
      <c r="M8026" s="18" t="inlineStr">
        <is>
          <t>every value from 0 to 1000 in steps of 10</t>
        </is>
      </c>
      <c r="N8026" s="18" t="inlineStr">
        <is>
          <t>motor|small|voluntary_excess</t>
        </is>
      </c>
    </row>
    <row r="8027">
      <c r="B8027" s="18" t="inlineStr">
        <is>
          <t>motor|small|voluntary_excess|500</t>
        </is>
      </c>
      <c r="C8027" s="18" t="inlineStr">
        <is>
          <t>motor</t>
        </is>
      </c>
      <c r="D8027" s="18" t="inlineStr">
        <is>
          <t>small</t>
        </is>
      </c>
      <c r="E8027" s="18" t="inlineStr">
        <is>
          <t>voluntary_excess</t>
        </is>
      </c>
      <c r="F8027" s="18" t="inlineStr">
        <is>
          <t>spline value</t>
        </is>
      </c>
      <c r="G8027" s="18" t="n"/>
      <c r="H8027" s="33" t="n">
        <v>500</v>
      </c>
      <c r="I8027" s="33" t="n"/>
      <c r="J8027" s="33" t="n"/>
      <c r="K8027" s="34" t="n">
        <v>0.01049386767206</v>
      </c>
      <c r="L8027" s="35">
        <f>IF(ISNUMBER(K8027),EXP(K8027),"")</f>
        <v/>
      </c>
      <c r="M8027" s="18" t="inlineStr">
        <is>
          <t>every value from 0 to 1000 in steps of 10</t>
        </is>
      </c>
      <c r="N8027" s="18" t="inlineStr">
        <is>
          <t>motor|small|voluntary_excess</t>
        </is>
      </c>
    </row>
    <row r="8028">
      <c r="B8028" s="18" t="inlineStr">
        <is>
          <t>motor|small|voluntary_excess|510</t>
        </is>
      </c>
      <c r="C8028" s="18" t="inlineStr">
        <is>
          <t>motor</t>
        </is>
      </c>
      <c r="D8028" s="18" t="inlineStr">
        <is>
          <t>small</t>
        </is>
      </c>
      <c r="E8028" s="18" t="inlineStr">
        <is>
          <t>voluntary_excess</t>
        </is>
      </c>
      <c r="F8028" s="18" t="inlineStr">
        <is>
          <t>spline value</t>
        </is>
      </c>
      <c r="G8028" s="18" t="n"/>
      <c r="H8028" s="33" t="n">
        <v>510</v>
      </c>
      <c r="I8028" s="33" t="n"/>
      <c r="J8028" s="33" t="n"/>
      <c r="K8028" s="34" t="n">
        <v>0.005904352297084511</v>
      </c>
      <c r="L8028" s="35">
        <f>IF(ISNUMBER(K8028),EXP(K8028),"")</f>
        <v/>
      </c>
      <c r="M8028" s="18" t="inlineStr">
        <is>
          <t>every value from 0 to 1000 in steps of 10</t>
        </is>
      </c>
      <c r="N8028" s="18" t="inlineStr">
        <is>
          <t>motor|small|voluntary_excess</t>
        </is>
      </c>
    </row>
    <row r="8029">
      <c r="B8029" s="18" t="inlineStr">
        <is>
          <t>motor|small|voluntary_excess|520</t>
        </is>
      </c>
      <c r="C8029" s="18" t="inlineStr">
        <is>
          <t>motor</t>
        </is>
      </c>
      <c r="D8029" s="18" t="inlineStr">
        <is>
          <t>small</t>
        </is>
      </c>
      <c r="E8029" s="18" t="inlineStr">
        <is>
          <t>voluntary_excess</t>
        </is>
      </c>
      <c r="F8029" s="18" t="inlineStr">
        <is>
          <t>spline value</t>
        </is>
      </c>
      <c r="G8029" s="18" t="n"/>
      <c r="H8029" s="33" t="n">
        <v>520</v>
      </c>
      <c r="I8029" s="33" t="n"/>
      <c r="J8029" s="33" t="n"/>
      <c r="K8029" s="34" t="n">
        <v>0.001413983092058759</v>
      </c>
      <c r="L8029" s="35">
        <f>IF(ISNUMBER(K8029),EXP(K8029),"")</f>
        <v/>
      </c>
      <c r="M8029" s="18" t="inlineStr">
        <is>
          <t>every value from 0 to 1000 in steps of 10</t>
        </is>
      </c>
      <c r="N8029" s="18" t="inlineStr">
        <is>
          <t>motor|small|voluntary_excess</t>
        </is>
      </c>
    </row>
    <row r="8030">
      <c r="B8030" s="18" t="inlineStr">
        <is>
          <t>motor|small|voluntary_excess|530</t>
        </is>
      </c>
      <c r="C8030" s="18" t="inlineStr">
        <is>
          <t>motor</t>
        </is>
      </c>
      <c r="D8030" s="18" t="inlineStr">
        <is>
          <t>small</t>
        </is>
      </c>
      <c r="E8030" s="18" t="inlineStr">
        <is>
          <t>voluntary_excess</t>
        </is>
      </c>
      <c r="F8030" s="18" t="inlineStr">
        <is>
          <t>spline value</t>
        </is>
      </c>
      <c r="G8030" s="18" t="n"/>
      <c r="H8030" s="33" t="n">
        <v>530</v>
      </c>
      <c r="I8030" s="33" t="n"/>
      <c r="J8030" s="33" t="n"/>
      <c r="K8030" s="34" t="n">
        <v>-0.002977796954077196</v>
      </c>
      <c r="L8030" s="35">
        <f>IF(ISNUMBER(K8030),EXP(K8030),"")</f>
        <v/>
      </c>
      <c r="M8030" s="18" t="inlineStr">
        <is>
          <t>every value from 0 to 1000 in steps of 10</t>
        </is>
      </c>
      <c r="N8030" s="18" t="inlineStr">
        <is>
          <t>motor|small|voluntary_excess</t>
        </is>
      </c>
    </row>
    <row r="8031">
      <c r="B8031" s="18" t="inlineStr">
        <is>
          <t>motor|small|voluntary_excess|540</t>
        </is>
      </c>
      <c r="C8031" s="18" t="inlineStr">
        <is>
          <t>motor</t>
        </is>
      </c>
      <c r="D8031" s="18" t="inlineStr">
        <is>
          <t>small</t>
        </is>
      </c>
      <c r="E8031" s="18" t="inlineStr">
        <is>
          <t>voluntary_excess</t>
        </is>
      </c>
      <c r="F8031" s="18" t="inlineStr">
        <is>
          <t>spline value</t>
        </is>
      </c>
      <c r="G8031" s="18" t="n"/>
      <c r="H8031" s="33" t="n">
        <v>540</v>
      </c>
      <c r="I8031" s="33" t="n"/>
      <c r="J8031" s="33" t="n"/>
      <c r="K8031" s="34" t="n">
        <v>-0.007271544852383316</v>
      </c>
      <c r="L8031" s="35">
        <f>IF(ISNUMBER(K8031),EXP(K8031),"")</f>
        <v/>
      </c>
      <c r="M8031" s="18" t="inlineStr">
        <is>
          <t>every value from 0 to 1000 in steps of 10</t>
        </is>
      </c>
      <c r="N8031" s="18" t="inlineStr">
        <is>
          <t>motor|small|voluntary_excess</t>
        </is>
      </c>
    </row>
    <row r="8032">
      <c r="B8032" s="18" t="inlineStr">
        <is>
          <t>motor|small|voluntary_excess|550</t>
        </is>
      </c>
      <c r="C8032" s="18" t="inlineStr">
        <is>
          <t>motor</t>
        </is>
      </c>
      <c r="D8032" s="18" t="inlineStr">
        <is>
          <t>small</t>
        </is>
      </c>
      <c r="E8032" s="18" t="inlineStr">
        <is>
          <t>voluntary_excess</t>
        </is>
      </c>
      <c r="F8032" s="18" t="inlineStr">
        <is>
          <t>spline value</t>
        </is>
      </c>
      <c r="G8032" s="18" t="n"/>
      <c r="H8032" s="33" t="n">
        <v>550</v>
      </c>
      <c r="I8032" s="33" t="n"/>
      <c r="J8032" s="33" t="n"/>
      <c r="K8032" s="34" t="n">
        <v>-0.01146781761391957</v>
      </c>
      <c r="L8032" s="35">
        <f>IF(ISNUMBER(K8032),EXP(K8032),"")</f>
        <v/>
      </c>
      <c r="M8032" s="18" t="inlineStr">
        <is>
          <t>every value from 0 to 1000 in steps of 10</t>
        </is>
      </c>
      <c r="N8032" s="18" t="inlineStr">
        <is>
          <t>motor|small|voluntary_excess</t>
        </is>
      </c>
    </row>
    <row r="8033">
      <c r="B8033" s="18" t="inlineStr">
        <is>
          <t>motor|small|voluntary_excess|560</t>
        </is>
      </c>
      <c r="C8033" s="18" t="inlineStr">
        <is>
          <t>motor</t>
        </is>
      </c>
      <c r="D8033" s="18" t="inlineStr">
        <is>
          <t>small</t>
        </is>
      </c>
      <c r="E8033" s="18" t="inlineStr">
        <is>
          <t>voluntary_excess</t>
        </is>
      </c>
      <c r="F8033" s="18" t="inlineStr">
        <is>
          <t>spline value</t>
        </is>
      </c>
      <c r="G8033" s="18" t="n"/>
      <c r="H8033" s="33" t="n">
        <v>560</v>
      </c>
      <c r="I8033" s="33" t="n"/>
      <c r="J8033" s="33" t="n"/>
      <c r="K8033" s="34" t="n">
        <v>-0.01556717224974592</v>
      </c>
      <c r="L8033" s="35">
        <f>IF(ISNUMBER(K8033),EXP(K8033),"")</f>
        <v/>
      </c>
      <c r="M8033" s="18" t="inlineStr">
        <is>
          <t>every value from 0 to 1000 in steps of 10</t>
        </is>
      </c>
      <c r="N8033" s="18" t="inlineStr">
        <is>
          <t>motor|small|voluntary_excess</t>
        </is>
      </c>
    </row>
    <row r="8034">
      <c r="B8034" s="18" t="inlineStr">
        <is>
          <t>motor|small|voluntary_excess|570</t>
        </is>
      </c>
      <c r="C8034" s="18" t="inlineStr">
        <is>
          <t>motor</t>
        </is>
      </c>
      <c r="D8034" s="18" t="inlineStr">
        <is>
          <t>small</t>
        </is>
      </c>
      <c r="E8034" s="18" t="inlineStr">
        <is>
          <t>voluntary_excess</t>
        </is>
      </c>
      <c r="F8034" s="18" t="inlineStr">
        <is>
          <t>spline value</t>
        </is>
      </c>
      <c r="G8034" s="18" t="n"/>
      <c r="H8034" s="33" t="n">
        <v>570</v>
      </c>
      <c r="I8034" s="33" t="n"/>
      <c r="J8034" s="33" t="n"/>
      <c r="K8034" s="34" t="n">
        <v>-0.01957016577092232</v>
      </c>
      <c r="L8034" s="35">
        <f>IF(ISNUMBER(K8034),EXP(K8034),"")</f>
        <v/>
      </c>
      <c r="M8034" s="18" t="inlineStr">
        <is>
          <t>every value from 0 to 1000 in steps of 10</t>
        </is>
      </c>
      <c r="N8034" s="18" t="inlineStr">
        <is>
          <t>motor|small|voluntary_excess</t>
        </is>
      </c>
    </row>
    <row r="8035">
      <c r="B8035" s="18" t="inlineStr">
        <is>
          <t>motor|small|voluntary_excess|580</t>
        </is>
      </c>
      <c r="C8035" s="18" t="inlineStr">
        <is>
          <t>motor</t>
        </is>
      </c>
      <c r="D8035" s="18" t="inlineStr">
        <is>
          <t>small</t>
        </is>
      </c>
      <c r="E8035" s="18" t="inlineStr">
        <is>
          <t>voluntary_excess</t>
        </is>
      </c>
      <c r="F8035" s="18" t="inlineStr">
        <is>
          <t>spline value</t>
        </is>
      </c>
      <c r="G8035" s="18" t="n"/>
      <c r="H8035" s="33" t="n">
        <v>580</v>
      </c>
      <c r="I8035" s="33" t="n"/>
      <c r="J8035" s="33" t="n"/>
      <c r="K8035" s="34" t="n">
        <v>-0.02347735518850875</v>
      </c>
      <c r="L8035" s="35">
        <f>IF(ISNUMBER(K8035),EXP(K8035),"")</f>
        <v/>
      </c>
      <c r="M8035" s="18" t="inlineStr">
        <is>
          <t>every value from 0 to 1000 in steps of 10</t>
        </is>
      </c>
      <c r="N8035" s="18" t="inlineStr">
        <is>
          <t>motor|small|voluntary_excess</t>
        </is>
      </c>
    </row>
    <row r="8036">
      <c r="B8036" s="18" t="inlineStr">
        <is>
          <t>motor|small|voluntary_excess|590</t>
        </is>
      </c>
      <c r="C8036" s="18" t="inlineStr">
        <is>
          <t>motor</t>
        </is>
      </c>
      <c r="D8036" s="18" t="inlineStr">
        <is>
          <t>small</t>
        </is>
      </c>
      <c r="E8036" s="18" t="inlineStr">
        <is>
          <t>voluntary_excess</t>
        </is>
      </c>
      <c r="F8036" s="18" t="inlineStr">
        <is>
          <t>spline value</t>
        </is>
      </c>
      <c r="G8036" s="18" t="n"/>
      <c r="H8036" s="33" t="n">
        <v>590</v>
      </c>
      <c r="I8036" s="33" t="n"/>
      <c r="J8036" s="33" t="n"/>
      <c r="K8036" s="34" t="n">
        <v>-0.02728929751356518</v>
      </c>
      <c r="L8036" s="35">
        <f>IF(ISNUMBER(K8036),EXP(K8036),"")</f>
        <v/>
      </c>
      <c r="M8036" s="18" t="inlineStr">
        <is>
          <t>every value from 0 to 1000 in steps of 10</t>
        </is>
      </c>
      <c r="N8036" s="18" t="inlineStr">
        <is>
          <t>motor|small|voluntary_excess</t>
        </is>
      </c>
    </row>
    <row r="8037">
      <c r="B8037" s="18" t="inlineStr">
        <is>
          <t>motor|small|voluntary_excess|600</t>
        </is>
      </c>
      <c r="C8037" s="18" t="inlineStr">
        <is>
          <t>motor</t>
        </is>
      </c>
      <c r="D8037" s="18" t="inlineStr">
        <is>
          <t>small</t>
        </is>
      </c>
      <c r="E8037" s="18" t="inlineStr">
        <is>
          <t>voluntary_excess</t>
        </is>
      </c>
      <c r="F8037" s="18" t="inlineStr">
        <is>
          <t>spline value</t>
        </is>
      </c>
      <c r="G8037" s="18" t="n"/>
      <c r="H8037" s="33" t="n">
        <v>600</v>
      </c>
      <c r="I8037" s="33" t="n"/>
      <c r="J8037" s="33" t="n"/>
      <c r="K8037" s="34" t="n">
        <v>-0.03100654975715156</v>
      </c>
      <c r="L8037" s="35">
        <f>IF(ISNUMBER(K8037),EXP(K8037),"")</f>
        <v/>
      </c>
      <c r="M8037" s="18" t="inlineStr">
        <is>
          <t>every value from 0 to 1000 in steps of 10</t>
        </is>
      </c>
      <c r="N8037" s="18" t="inlineStr">
        <is>
          <t>motor|small|voluntary_excess</t>
        </is>
      </c>
    </row>
    <row r="8038">
      <c r="B8038" s="18" t="inlineStr">
        <is>
          <t>motor|small|voluntary_excess|610</t>
        </is>
      </c>
      <c r="C8038" s="18" t="inlineStr">
        <is>
          <t>motor</t>
        </is>
      </c>
      <c r="D8038" s="18" t="inlineStr">
        <is>
          <t>small</t>
        </is>
      </c>
      <c r="E8038" s="18" t="inlineStr">
        <is>
          <t>voluntary_excess</t>
        </is>
      </c>
      <c r="F8038" s="18" t="inlineStr">
        <is>
          <t>spline value</t>
        </is>
      </c>
      <c r="G8038" s="18" t="n"/>
      <c r="H8038" s="33" t="n">
        <v>610</v>
      </c>
      <c r="I8038" s="33" t="n"/>
      <c r="J8038" s="33" t="n"/>
      <c r="K8038" s="34" t="n">
        <v>-0.03462966893032787</v>
      </c>
      <c r="L8038" s="35">
        <f>IF(ISNUMBER(K8038),EXP(K8038),"")</f>
        <v/>
      </c>
      <c r="M8038" s="18" t="inlineStr">
        <is>
          <t>every value from 0 to 1000 in steps of 10</t>
        </is>
      </c>
      <c r="N8038" s="18" t="inlineStr">
        <is>
          <t>motor|small|voluntary_excess</t>
        </is>
      </c>
    </row>
    <row r="8039">
      <c r="B8039" s="18" t="inlineStr">
        <is>
          <t>motor|small|voluntary_excess|620</t>
        </is>
      </c>
      <c r="C8039" s="18" t="inlineStr">
        <is>
          <t>motor</t>
        </is>
      </c>
      <c r="D8039" s="18" t="inlineStr">
        <is>
          <t>small</t>
        </is>
      </c>
      <c r="E8039" s="18" t="inlineStr">
        <is>
          <t>voluntary_excess</t>
        </is>
      </c>
      <c r="F8039" s="18" t="inlineStr">
        <is>
          <t>spline value</t>
        </is>
      </c>
      <c r="G8039" s="18" t="n"/>
      <c r="H8039" s="33" t="n">
        <v>620</v>
      </c>
      <c r="I8039" s="33" t="n"/>
      <c r="J8039" s="33" t="n"/>
      <c r="K8039" s="34" t="n">
        <v>-0.03815921204415405</v>
      </c>
      <c r="L8039" s="35">
        <f>IF(ISNUMBER(K8039),EXP(K8039),"")</f>
        <v/>
      </c>
      <c r="M8039" s="18" t="inlineStr">
        <is>
          <t>every value from 0 to 1000 in steps of 10</t>
        </is>
      </c>
      <c r="N8039" s="18" t="inlineStr">
        <is>
          <t>motor|small|voluntary_excess</t>
        </is>
      </c>
    </row>
    <row r="8040">
      <c r="B8040" s="18" t="inlineStr">
        <is>
          <t>motor|small|voluntary_excess|630</t>
        </is>
      </c>
      <c r="C8040" s="18" t="inlineStr">
        <is>
          <t>motor</t>
        </is>
      </c>
      <c r="D8040" s="18" t="inlineStr">
        <is>
          <t>small</t>
        </is>
      </c>
      <c r="E8040" s="18" t="inlineStr">
        <is>
          <t>voluntary_excess</t>
        </is>
      </c>
      <c r="F8040" s="18" t="inlineStr">
        <is>
          <t>spline value</t>
        </is>
      </c>
      <c r="G8040" s="18" t="n"/>
      <c r="H8040" s="33" t="n">
        <v>630</v>
      </c>
      <c r="I8040" s="33" t="n"/>
      <c r="J8040" s="33" t="n"/>
      <c r="K8040" s="34" t="n">
        <v>-0.04159573610969008</v>
      </c>
      <c r="L8040" s="35">
        <f>IF(ISNUMBER(K8040),EXP(K8040),"")</f>
        <v/>
      </c>
      <c r="M8040" s="18" t="inlineStr">
        <is>
          <t>every value from 0 to 1000 in steps of 10</t>
        </is>
      </c>
      <c r="N8040" s="18" t="inlineStr">
        <is>
          <t>motor|small|voluntary_excess</t>
        </is>
      </c>
    </row>
    <row r="8041">
      <c r="B8041" s="18" t="inlineStr">
        <is>
          <t>motor|small|voluntary_excess|640</t>
        </is>
      </c>
      <c r="C8041" s="18" t="inlineStr">
        <is>
          <t>motor</t>
        </is>
      </c>
      <c r="D8041" s="18" t="inlineStr">
        <is>
          <t>small</t>
        </is>
      </c>
      <c r="E8041" s="18" t="inlineStr">
        <is>
          <t>voluntary_excess</t>
        </is>
      </c>
      <c r="F8041" s="18" t="inlineStr">
        <is>
          <t>spline value</t>
        </is>
      </c>
      <c r="G8041" s="18" t="n"/>
      <c r="H8041" s="33" t="n">
        <v>640</v>
      </c>
      <c r="I8041" s="33" t="n"/>
      <c r="J8041" s="33" t="n"/>
      <c r="K8041" s="34" t="n">
        <v>-0.04493979813799593</v>
      </c>
      <c r="L8041" s="35">
        <f>IF(ISNUMBER(K8041),EXP(K8041),"")</f>
        <v/>
      </c>
      <c r="M8041" s="18" t="inlineStr">
        <is>
          <t>every value from 0 to 1000 in steps of 10</t>
        </is>
      </c>
      <c r="N8041" s="18" t="inlineStr">
        <is>
          <t>motor|small|voluntary_excess</t>
        </is>
      </c>
    </row>
    <row r="8042">
      <c r="B8042" s="18" t="inlineStr">
        <is>
          <t>motor|small|voluntary_excess|650</t>
        </is>
      </c>
      <c r="C8042" s="18" t="inlineStr">
        <is>
          <t>motor</t>
        </is>
      </c>
      <c r="D8042" s="18" t="inlineStr">
        <is>
          <t>small</t>
        </is>
      </c>
      <c r="E8042" s="18" t="inlineStr">
        <is>
          <t>voluntary_excess</t>
        </is>
      </c>
      <c r="F8042" s="18" t="inlineStr">
        <is>
          <t>spline value</t>
        </is>
      </c>
      <c r="G8042" s="18" t="n"/>
      <c r="H8042" s="33" t="n">
        <v>650</v>
      </c>
      <c r="I8042" s="33" t="n"/>
      <c r="J8042" s="33" t="n"/>
      <c r="K8042" s="34" t="n">
        <v>-0.04819195514013157</v>
      </c>
      <c r="L8042" s="35">
        <f>IF(ISNUMBER(K8042),EXP(K8042),"")</f>
        <v/>
      </c>
      <c r="M8042" s="18" t="inlineStr">
        <is>
          <t>every value from 0 to 1000 in steps of 10</t>
        </is>
      </c>
      <c r="N8042" s="18" t="inlineStr">
        <is>
          <t>motor|small|voluntary_excess</t>
        </is>
      </c>
    </row>
    <row r="8043">
      <c r="B8043" s="18" t="inlineStr">
        <is>
          <t>motor|small|voluntary_excess|660</t>
        </is>
      </c>
      <c r="C8043" s="18" t="inlineStr">
        <is>
          <t>motor</t>
        </is>
      </c>
      <c r="D8043" s="18" t="inlineStr">
        <is>
          <t>small</t>
        </is>
      </c>
      <c r="E8043" s="18" t="inlineStr">
        <is>
          <t>voluntary_excess</t>
        </is>
      </c>
      <c r="F8043" s="18" t="inlineStr">
        <is>
          <t>spline value</t>
        </is>
      </c>
      <c r="G8043" s="18" t="n"/>
      <c r="H8043" s="33" t="n">
        <v>660</v>
      </c>
      <c r="I8043" s="33" t="n"/>
      <c r="J8043" s="33" t="n"/>
      <c r="K8043" s="34" t="n">
        <v>-0.05135276412715691</v>
      </c>
      <c r="L8043" s="35">
        <f>IF(ISNUMBER(K8043),EXP(K8043),"")</f>
        <v/>
      </c>
      <c r="M8043" s="18" t="inlineStr">
        <is>
          <t>every value from 0 to 1000 in steps of 10</t>
        </is>
      </c>
      <c r="N8043" s="18" t="inlineStr">
        <is>
          <t>motor|small|voluntary_excess</t>
        </is>
      </c>
    </row>
    <row r="8044">
      <c r="B8044" s="18" t="inlineStr">
        <is>
          <t>motor|small|voluntary_excess|670</t>
        </is>
      </c>
      <c r="C8044" s="18" t="inlineStr">
        <is>
          <t>motor</t>
        </is>
      </c>
      <c r="D8044" s="18" t="inlineStr">
        <is>
          <t>small</t>
        </is>
      </c>
      <c r="E8044" s="18" t="inlineStr">
        <is>
          <t>voluntary_excess</t>
        </is>
      </c>
      <c r="F8044" s="18" t="inlineStr">
        <is>
          <t>spline value</t>
        </is>
      </c>
      <c r="G8044" s="18" t="n"/>
      <c r="H8044" s="33" t="n">
        <v>670</v>
      </c>
      <c r="I8044" s="33" t="n"/>
      <c r="J8044" s="33" t="n"/>
      <c r="K8044" s="34" t="n">
        <v>-0.054422782110132</v>
      </c>
      <c r="L8044" s="35">
        <f>IF(ISNUMBER(K8044),EXP(K8044),"")</f>
        <v/>
      </c>
      <c r="M8044" s="18" t="inlineStr">
        <is>
          <t>every value from 0 to 1000 in steps of 10</t>
        </is>
      </c>
      <c r="N8044" s="18" t="inlineStr">
        <is>
          <t>motor|small|voluntary_excess</t>
        </is>
      </c>
    </row>
    <row r="8045">
      <c r="B8045" s="18" t="inlineStr">
        <is>
          <t>motor|small|voluntary_excess|680</t>
        </is>
      </c>
      <c r="C8045" s="18" t="inlineStr">
        <is>
          <t>motor</t>
        </is>
      </c>
      <c r="D8045" s="18" t="inlineStr">
        <is>
          <t>small</t>
        </is>
      </c>
      <c r="E8045" s="18" t="inlineStr">
        <is>
          <t>voluntary_excess</t>
        </is>
      </c>
      <c r="F8045" s="18" t="inlineStr">
        <is>
          <t>spline value</t>
        </is>
      </c>
      <c r="G8045" s="18" t="n"/>
      <c r="H8045" s="33" t="n">
        <v>680</v>
      </c>
      <c r="I8045" s="33" t="n"/>
      <c r="J8045" s="33" t="n"/>
      <c r="K8045" s="34" t="n">
        <v>-0.05740256610011675</v>
      </c>
      <c r="L8045" s="35">
        <f>IF(ISNUMBER(K8045),EXP(K8045),"")</f>
        <v/>
      </c>
      <c r="M8045" s="18" t="inlineStr">
        <is>
          <t>every value from 0 to 1000 in steps of 10</t>
        </is>
      </c>
      <c r="N8045" s="18" t="inlineStr">
        <is>
          <t>motor|small|voluntary_excess</t>
        </is>
      </c>
    </row>
    <row r="8046">
      <c r="B8046" s="18" t="inlineStr">
        <is>
          <t>motor|small|voluntary_excess|690</t>
        </is>
      </c>
      <c r="C8046" s="18" t="inlineStr">
        <is>
          <t>motor</t>
        </is>
      </c>
      <c r="D8046" s="18" t="inlineStr">
        <is>
          <t>small</t>
        </is>
      </c>
      <c r="E8046" s="18" t="inlineStr">
        <is>
          <t>voluntary_excess</t>
        </is>
      </c>
      <c r="F8046" s="18" t="inlineStr">
        <is>
          <t>spline value</t>
        </is>
      </c>
      <c r="G8046" s="18" t="n"/>
      <c r="H8046" s="33" t="n">
        <v>690</v>
      </c>
      <c r="I8046" s="33" t="n"/>
      <c r="J8046" s="33" t="n"/>
      <c r="K8046" s="34" t="n">
        <v>-0.06029267310817115</v>
      </c>
      <c r="L8046" s="35">
        <f>IF(ISNUMBER(K8046),EXP(K8046),"")</f>
        <v/>
      </c>
      <c r="M8046" s="18" t="inlineStr">
        <is>
          <t>every value from 0 to 1000 in steps of 10</t>
        </is>
      </c>
      <c r="N8046" s="18" t="inlineStr">
        <is>
          <t>motor|small|voluntary_excess</t>
        </is>
      </c>
    </row>
    <row r="8047">
      <c r="B8047" s="18" t="inlineStr">
        <is>
          <t>motor|small|voluntary_excess|700</t>
        </is>
      </c>
      <c r="C8047" s="18" t="inlineStr">
        <is>
          <t>motor</t>
        </is>
      </c>
      <c r="D8047" s="18" t="inlineStr">
        <is>
          <t>small</t>
        </is>
      </c>
      <c r="E8047" s="18" t="inlineStr">
        <is>
          <t>voluntary_excess</t>
        </is>
      </c>
      <c r="F8047" s="18" t="inlineStr">
        <is>
          <t>spline value</t>
        </is>
      </c>
      <c r="G8047" s="18" t="n"/>
      <c r="H8047" s="33" t="n">
        <v>700</v>
      </c>
      <c r="I8047" s="33" t="n"/>
      <c r="J8047" s="33" t="n"/>
      <c r="K8047" s="34" t="n">
        <v>-0.06309366014535511</v>
      </c>
      <c r="L8047" s="35">
        <f>IF(ISNUMBER(K8047),EXP(K8047),"")</f>
        <v/>
      </c>
      <c r="M8047" s="18" t="inlineStr">
        <is>
          <t>every value from 0 to 1000 in steps of 10</t>
        </is>
      </c>
      <c r="N8047" s="18" t="inlineStr">
        <is>
          <t>motor|small|voluntary_excess</t>
        </is>
      </c>
    </row>
    <row r="8048">
      <c r="B8048" s="18" t="inlineStr">
        <is>
          <t>motor|small|voluntary_excess|710</t>
        </is>
      </c>
      <c r="C8048" s="18" t="inlineStr">
        <is>
          <t>motor</t>
        </is>
      </c>
      <c r="D8048" s="18" t="inlineStr">
        <is>
          <t>small</t>
        </is>
      </c>
      <c r="E8048" s="18" t="inlineStr">
        <is>
          <t>voluntary_excess</t>
        </is>
      </c>
      <c r="F8048" s="18" t="inlineStr">
        <is>
          <t>spline value</t>
        </is>
      </c>
      <c r="G8048" s="18" t="n"/>
      <c r="H8048" s="33" t="n">
        <v>710</v>
      </c>
      <c r="I8048" s="33" t="n"/>
      <c r="J8048" s="33" t="n"/>
      <c r="K8048" s="34" t="n">
        <v>-0.06580608422272868</v>
      </c>
      <c r="L8048" s="35">
        <f>IF(ISNUMBER(K8048),EXP(K8048),"")</f>
        <v/>
      </c>
      <c r="M8048" s="18" t="inlineStr">
        <is>
          <t>every value from 0 to 1000 in steps of 10</t>
        </is>
      </c>
      <c r="N8048" s="18" t="inlineStr">
        <is>
          <t>motor|small|voluntary_excess</t>
        </is>
      </c>
    </row>
    <row r="8049">
      <c r="B8049" s="18" t="inlineStr">
        <is>
          <t>motor|small|voluntary_excess|720</t>
        </is>
      </c>
      <c r="C8049" s="18" t="inlineStr">
        <is>
          <t>motor</t>
        </is>
      </c>
      <c r="D8049" s="18" t="inlineStr">
        <is>
          <t>small</t>
        </is>
      </c>
      <c r="E8049" s="18" t="inlineStr">
        <is>
          <t>voluntary_excess</t>
        </is>
      </c>
      <c r="F8049" s="18" t="inlineStr">
        <is>
          <t>spline value</t>
        </is>
      </c>
      <c r="G8049" s="18" t="n"/>
      <c r="H8049" s="33" t="n">
        <v>720</v>
      </c>
      <c r="I8049" s="33" t="n"/>
      <c r="J8049" s="33" t="n"/>
      <c r="K8049" s="34" t="n">
        <v>-0.06843050235135177</v>
      </c>
      <c r="L8049" s="35">
        <f>IF(ISNUMBER(K8049),EXP(K8049),"")</f>
        <v/>
      </c>
      <c r="M8049" s="18" t="inlineStr">
        <is>
          <t>every value from 0 to 1000 in steps of 10</t>
        </is>
      </c>
      <c r="N8049" s="18" t="inlineStr">
        <is>
          <t>motor|small|voluntary_excess</t>
        </is>
      </c>
    </row>
    <row r="8050">
      <c r="B8050" s="18" t="inlineStr">
        <is>
          <t>motor|small|voluntary_excess|730</t>
        </is>
      </c>
      <c r="C8050" s="18" t="inlineStr">
        <is>
          <t>motor</t>
        </is>
      </c>
      <c r="D8050" s="18" t="inlineStr">
        <is>
          <t>small</t>
        </is>
      </c>
      <c r="E8050" s="18" t="inlineStr">
        <is>
          <t>voluntary_excess</t>
        </is>
      </c>
      <c r="F8050" s="18" t="inlineStr">
        <is>
          <t>spline value</t>
        </is>
      </c>
      <c r="G8050" s="18" t="n"/>
      <c r="H8050" s="33" t="n">
        <v>730</v>
      </c>
      <c r="I8050" s="33" t="n"/>
      <c r="J8050" s="33" t="n"/>
      <c r="K8050" s="34" t="n">
        <v>-0.07096747154228436</v>
      </c>
      <c r="L8050" s="35">
        <f>IF(ISNUMBER(K8050),EXP(K8050),"")</f>
        <v/>
      </c>
      <c r="M8050" s="18" t="inlineStr">
        <is>
          <t>every value from 0 to 1000 in steps of 10</t>
        </is>
      </c>
      <c r="N8050" s="18" t="inlineStr">
        <is>
          <t>motor|small|voluntary_excess</t>
        </is>
      </c>
    </row>
    <row r="8051">
      <c r="B8051" s="18" t="inlineStr">
        <is>
          <t>motor|small|voluntary_excess|740</t>
        </is>
      </c>
      <c r="C8051" s="18" t="inlineStr">
        <is>
          <t>motor</t>
        </is>
      </c>
      <c r="D8051" s="18" t="inlineStr">
        <is>
          <t>small</t>
        </is>
      </c>
      <c r="E8051" s="18" t="inlineStr">
        <is>
          <t>voluntary_excess</t>
        </is>
      </c>
      <c r="F8051" s="18" t="inlineStr">
        <is>
          <t>spline value</t>
        </is>
      </c>
      <c r="G8051" s="18" t="n"/>
      <c r="H8051" s="33" t="n">
        <v>740</v>
      </c>
      <c r="I8051" s="33" t="n"/>
      <c r="J8051" s="33" t="n"/>
      <c r="K8051" s="34" t="n">
        <v>-0.07341754880658638</v>
      </c>
      <c r="L8051" s="35">
        <f>IF(ISNUMBER(K8051),EXP(K8051),"")</f>
        <v/>
      </c>
      <c r="M8051" s="18" t="inlineStr">
        <is>
          <t>every value from 0 to 1000 in steps of 10</t>
        </is>
      </c>
      <c r="N8051" s="18" t="inlineStr">
        <is>
          <t>motor|small|voluntary_excess</t>
        </is>
      </c>
    </row>
    <row r="8052">
      <c r="B8052" s="18" t="inlineStr">
        <is>
          <t>motor|small|voluntary_excess|750</t>
        </is>
      </c>
      <c r="C8052" s="18" t="inlineStr">
        <is>
          <t>motor</t>
        </is>
      </c>
      <c r="D8052" s="18" t="inlineStr">
        <is>
          <t>small</t>
        </is>
      </c>
      <c r="E8052" s="18" t="inlineStr">
        <is>
          <t>voluntary_excess</t>
        </is>
      </c>
      <c r="F8052" s="18" t="inlineStr">
        <is>
          <t>spline value</t>
        </is>
      </c>
      <c r="G8052" s="18" t="n"/>
      <c r="H8052" s="33" t="n">
        <v>750</v>
      </c>
      <c r="I8052" s="33" t="n"/>
      <c r="J8052" s="33" t="n"/>
      <c r="K8052" s="34" t="n">
        <v>-0.07578129115531786</v>
      </c>
      <c r="L8052" s="35">
        <f>IF(ISNUMBER(K8052),EXP(K8052),"")</f>
        <v/>
      </c>
      <c r="M8052" s="18" t="inlineStr">
        <is>
          <t>every value from 0 to 1000 in steps of 10</t>
        </is>
      </c>
      <c r="N8052" s="18" t="inlineStr">
        <is>
          <t>motor|small|voluntary_excess</t>
        </is>
      </c>
    </row>
    <row r="8053">
      <c r="B8053" s="18" t="inlineStr">
        <is>
          <t>motor|small|voluntary_excess|760</t>
        </is>
      </c>
      <c r="C8053" s="18" t="inlineStr">
        <is>
          <t>motor</t>
        </is>
      </c>
      <c r="D8053" s="18" t="inlineStr">
        <is>
          <t>small</t>
        </is>
      </c>
      <c r="E8053" s="18" t="inlineStr">
        <is>
          <t>voluntary_excess</t>
        </is>
      </c>
      <c r="F8053" s="18" t="inlineStr">
        <is>
          <t>spline value</t>
        </is>
      </c>
      <c r="G8053" s="18" t="n"/>
      <c r="H8053" s="33" t="n">
        <v>760</v>
      </c>
      <c r="I8053" s="33" t="n"/>
      <c r="J8053" s="33" t="n"/>
      <c r="K8053" s="34" t="n">
        <v>-0.07805925559953873</v>
      </c>
      <c r="L8053" s="35">
        <f>IF(ISNUMBER(K8053),EXP(K8053),"")</f>
        <v/>
      </c>
      <c r="M8053" s="18" t="inlineStr">
        <is>
          <t>every value from 0 to 1000 in steps of 10</t>
        </is>
      </c>
      <c r="N8053" s="18" t="inlineStr">
        <is>
          <t>motor|small|voluntary_excess</t>
        </is>
      </c>
    </row>
    <row r="8054">
      <c r="B8054" s="18" t="inlineStr">
        <is>
          <t>motor|small|voluntary_excess|770</t>
        </is>
      </c>
      <c r="C8054" s="18" t="inlineStr">
        <is>
          <t>motor</t>
        </is>
      </c>
      <c r="D8054" s="18" t="inlineStr">
        <is>
          <t>small</t>
        </is>
      </c>
      <c r="E8054" s="18" t="inlineStr">
        <is>
          <t>voluntary_excess</t>
        </is>
      </c>
      <c r="F8054" s="18" t="inlineStr">
        <is>
          <t>spline value</t>
        </is>
      </c>
      <c r="G8054" s="18" t="n"/>
      <c r="H8054" s="33" t="n">
        <v>770</v>
      </c>
      <c r="I8054" s="33" t="n"/>
      <c r="J8054" s="33" t="n"/>
      <c r="K8054" s="34" t="n">
        <v>-0.08025199915030894</v>
      </c>
      <c r="L8054" s="35">
        <f>IF(ISNUMBER(K8054),EXP(K8054),"")</f>
        <v/>
      </c>
      <c r="M8054" s="18" t="inlineStr">
        <is>
          <t>every value from 0 to 1000 in steps of 10</t>
        </is>
      </c>
      <c r="N8054" s="18" t="inlineStr">
        <is>
          <t>motor|small|voluntary_excess</t>
        </is>
      </c>
    </row>
    <row r="8055">
      <c r="B8055" s="18" t="inlineStr">
        <is>
          <t>motor|small|voluntary_excess|780</t>
        </is>
      </c>
      <c r="C8055" s="18" t="inlineStr">
        <is>
          <t>motor</t>
        </is>
      </c>
      <c r="D8055" s="18" t="inlineStr">
        <is>
          <t>small</t>
        </is>
      </c>
      <c r="E8055" s="18" t="inlineStr">
        <is>
          <t>voluntary_excess</t>
        </is>
      </c>
      <c r="F8055" s="18" t="inlineStr">
        <is>
          <t>spline value</t>
        </is>
      </c>
      <c r="G8055" s="18" t="n"/>
      <c r="H8055" s="33" t="n">
        <v>780</v>
      </c>
      <c r="I8055" s="33" t="n"/>
      <c r="J8055" s="33" t="n"/>
      <c r="K8055" s="34" t="n">
        <v>-0.08236007881868847</v>
      </c>
      <c r="L8055" s="35">
        <f>IF(ISNUMBER(K8055),EXP(K8055),"")</f>
        <v/>
      </c>
      <c r="M8055" s="18" t="inlineStr">
        <is>
          <t>every value from 0 to 1000 in steps of 10</t>
        </is>
      </c>
      <c r="N8055" s="18" t="inlineStr">
        <is>
          <t>motor|small|voluntary_excess</t>
        </is>
      </c>
    </row>
    <row r="8056">
      <c r="B8056" s="18" t="inlineStr">
        <is>
          <t>motor|small|voluntary_excess|790</t>
        </is>
      </c>
      <c r="C8056" s="18" t="inlineStr">
        <is>
          <t>motor</t>
        </is>
      </c>
      <c r="D8056" s="18" t="inlineStr">
        <is>
          <t>small</t>
        </is>
      </c>
      <c r="E8056" s="18" t="inlineStr">
        <is>
          <t>voluntary_excess</t>
        </is>
      </c>
      <c r="F8056" s="18" t="inlineStr">
        <is>
          <t>spline value</t>
        </is>
      </c>
      <c r="G8056" s="18" t="n"/>
      <c r="H8056" s="33" t="n">
        <v>790</v>
      </c>
      <c r="I8056" s="33" t="n"/>
      <c r="J8056" s="33" t="n"/>
      <c r="K8056" s="34" t="n">
        <v>-0.08438405161573725</v>
      </c>
      <c r="L8056" s="35">
        <f>IF(ISNUMBER(K8056),EXP(K8056),"")</f>
        <v/>
      </c>
      <c r="M8056" s="18" t="inlineStr">
        <is>
          <t>every value from 0 to 1000 in steps of 10</t>
        </is>
      </c>
      <c r="N8056" s="18" t="inlineStr">
        <is>
          <t>motor|small|voluntary_excess</t>
        </is>
      </c>
    </row>
    <row r="8057">
      <c r="B8057" s="18" t="inlineStr">
        <is>
          <t>motor|small|voluntary_excess|800</t>
        </is>
      </c>
      <c r="C8057" s="18" t="inlineStr">
        <is>
          <t>motor</t>
        </is>
      </c>
      <c r="D8057" s="18" t="inlineStr">
        <is>
          <t>small</t>
        </is>
      </c>
      <c r="E8057" s="18" t="inlineStr">
        <is>
          <t>voluntary_excess</t>
        </is>
      </c>
      <c r="F8057" s="18" t="inlineStr">
        <is>
          <t>spline value</t>
        </is>
      </c>
      <c r="G8057" s="18" t="n"/>
      <c r="H8057" s="33" t="n">
        <v>800</v>
      </c>
      <c r="I8057" s="33" t="n"/>
      <c r="J8057" s="33" t="n"/>
      <c r="K8057" s="34" t="n">
        <v>-0.08632447455251535</v>
      </c>
      <c r="L8057" s="35">
        <f>IF(ISNUMBER(K8057),EXP(K8057),"")</f>
        <v/>
      </c>
      <c r="M8057" s="18" t="inlineStr">
        <is>
          <t>every value from 0 to 1000 in steps of 10</t>
        </is>
      </c>
      <c r="N8057" s="18" t="inlineStr">
        <is>
          <t>motor|small|voluntary_excess</t>
        </is>
      </c>
    </row>
    <row r="8058">
      <c r="B8058" s="18" t="inlineStr">
        <is>
          <t>motor|small|voluntary_excess|810</t>
        </is>
      </c>
      <c r="C8058" s="18" t="inlineStr">
        <is>
          <t>motor</t>
        </is>
      </c>
      <c r="D8058" s="18" t="inlineStr">
        <is>
          <t>small</t>
        </is>
      </c>
      <c r="E8058" s="18" t="inlineStr">
        <is>
          <t>voluntary_excess</t>
        </is>
      </c>
      <c r="F8058" s="18" t="inlineStr">
        <is>
          <t>spline value</t>
        </is>
      </c>
      <c r="G8058" s="18" t="n"/>
      <c r="H8058" s="33" t="n">
        <v>810</v>
      </c>
      <c r="I8058" s="33" t="n"/>
      <c r="J8058" s="33" t="n"/>
      <c r="K8058" s="34" t="n">
        <v>-0.0881819046400826</v>
      </c>
      <c r="L8058" s="35">
        <f>IF(ISNUMBER(K8058),EXP(K8058),"")</f>
        <v/>
      </c>
      <c r="M8058" s="18" t="inlineStr">
        <is>
          <t>every value from 0 to 1000 in steps of 10</t>
        </is>
      </c>
      <c r="N8058" s="18" t="inlineStr">
        <is>
          <t>motor|small|voluntary_excess</t>
        </is>
      </c>
    </row>
    <row r="8059">
      <c r="B8059" s="18" t="inlineStr">
        <is>
          <t>motor|small|voluntary_excess|820</t>
        </is>
      </c>
      <c r="C8059" s="18" t="inlineStr">
        <is>
          <t>motor</t>
        </is>
      </c>
      <c r="D8059" s="18" t="inlineStr">
        <is>
          <t>small</t>
        </is>
      </c>
      <c r="E8059" s="18" t="inlineStr">
        <is>
          <t>voluntary_excess</t>
        </is>
      </c>
      <c r="F8059" s="18" t="inlineStr">
        <is>
          <t>spline value</t>
        </is>
      </c>
      <c r="G8059" s="18" t="n"/>
      <c r="H8059" s="33" t="n">
        <v>820</v>
      </c>
      <c r="I8059" s="33" t="n"/>
      <c r="J8059" s="33" t="n"/>
      <c r="K8059" s="34" t="n">
        <v>-0.08995689888949905</v>
      </c>
      <c r="L8059" s="35">
        <f>IF(ISNUMBER(K8059),EXP(K8059),"")</f>
        <v/>
      </c>
      <c r="M8059" s="18" t="inlineStr">
        <is>
          <t>every value from 0 to 1000 in steps of 10</t>
        </is>
      </c>
      <c r="N8059" s="18" t="inlineStr">
        <is>
          <t>motor|small|voluntary_excess</t>
        </is>
      </c>
    </row>
    <row r="8060">
      <c r="B8060" s="18" t="inlineStr">
        <is>
          <t>motor|small|voluntary_excess|830</t>
        </is>
      </c>
      <c r="C8060" s="18" t="inlineStr">
        <is>
          <t>motor</t>
        </is>
      </c>
      <c r="D8060" s="18" t="inlineStr">
        <is>
          <t>small</t>
        </is>
      </c>
      <c r="E8060" s="18" t="inlineStr">
        <is>
          <t>voluntary_excess</t>
        </is>
      </c>
      <c r="F8060" s="18" t="inlineStr">
        <is>
          <t>spline value</t>
        </is>
      </c>
      <c r="G8060" s="18" t="n"/>
      <c r="H8060" s="33" t="n">
        <v>830</v>
      </c>
      <c r="I8060" s="33" t="n"/>
      <c r="J8060" s="33" t="n"/>
      <c r="K8060" s="34" t="n">
        <v>-0.09165001431182464</v>
      </c>
      <c r="L8060" s="35">
        <f>IF(ISNUMBER(K8060),EXP(K8060),"")</f>
        <v/>
      </c>
      <c r="M8060" s="18" t="inlineStr">
        <is>
          <t>every value from 0 to 1000 in steps of 10</t>
        </is>
      </c>
      <c r="N8060" s="18" t="inlineStr">
        <is>
          <t>motor|small|voluntary_excess</t>
        </is>
      </c>
    </row>
    <row r="8061">
      <c r="B8061" s="18" t="inlineStr">
        <is>
          <t>motor|small|voluntary_excess|840</t>
        </is>
      </c>
      <c r="C8061" s="18" t="inlineStr">
        <is>
          <t>motor</t>
        </is>
      </c>
      <c r="D8061" s="18" t="inlineStr">
        <is>
          <t>small</t>
        </is>
      </c>
      <c r="E8061" s="18" t="inlineStr">
        <is>
          <t>voluntary_excess</t>
        </is>
      </c>
      <c r="F8061" s="18" t="inlineStr">
        <is>
          <t>spline value</t>
        </is>
      </c>
      <c r="G8061" s="18" t="n"/>
      <c r="H8061" s="33" t="n">
        <v>840</v>
      </c>
      <c r="I8061" s="33" t="n"/>
      <c r="J8061" s="33" t="n"/>
      <c r="K8061" s="34" t="n">
        <v>-0.09326180791811935</v>
      </c>
      <c r="L8061" s="35">
        <f>IF(ISNUMBER(K8061),EXP(K8061),"")</f>
        <v/>
      </c>
      <c r="M8061" s="18" t="inlineStr">
        <is>
          <t>every value from 0 to 1000 in steps of 10</t>
        </is>
      </c>
      <c r="N8061" s="18" t="inlineStr">
        <is>
          <t>motor|small|voluntary_excess</t>
        </is>
      </c>
    </row>
    <row r="8062">
      <c r="B8062" s="18" t="inlineStr">
        <is>
          <t>motor|small|voluntary_excess|850</t>
        </is>
      </c>
      <c r="C8062" s="18" t="inlineStr">
        <is>
          <t>motor</t>
        </is>
      </c>
      <c r="D8062" s="18" t="inlineStr">
        <is>
          <t>small</t>
        </is>
      </c>
      <c r="E8062" s="18" t="inlineStr">
        <is>
          <t>voluntary_excess</t>
        </is>
      </c>
      <c r="F8062" s="18" t="inlineStr">
        <is>
          <t>spline value</t>
        </is>
      </c>
      <c r="G8062" s="18" t="n"/>
      <c r="H8062" s="33" t="n">
        <v>850</v>
      </c>
      <c r="I8062" s="33" t="n"/>
      <c r="J8062" s="33" t="n"/>
      <c r="K8062" s="34" t="n">
        <v>-0.09479283671944309</v>
      </c>
      <c r="L8062" s="35">
        <f>IF(ISNUMBER(K8062),EXP(K8062),"")</f>
        <v/>
      </c>
      <c r="M8062" s="18" t="inlineStr">
        <is>
          <t>every value from 0 to 1000 in steps of 10</t>
        </is>
      </c>
      <c r="N8062" s="18" t="inlineStr">
        <is>
          <t>motor|small|voluntary_excess</t>
        </is>
      </c>
    </row>
    <row r="8063">
      <c r="B8063" s="18" t="inlineStr">
        <is>
          <t>motor|small|voluntary_excess|860</t>
        </is>
      </c>
      <c r="C8063" s="18" t="inlineStr">
        <is>
          <t>motor</t>
        </is>
      </c>
      <c r="D8063" s="18" t="inlineStr">
        <is>
          <t>small</t>
        </is>
      </c>
      <c r="E8063" s="18" t="inlineStr">
        <is>
          <t>voluntary_excess</t>
        </is>
      </c>
      <c r="F8063" s="18" t="inlineStr">
        <is>
          <t>spline value</t>
        </is>
      </c>
      <c r="G8063" s="18" t="n"/>
      <c r="H8063" s="33" t="n">
        <v>860</v>
      </c>
      <c r="I8063" s="33" t="n"/>
      <c r="J8063" s="33" t="n"/>
      <c r="K8063" s="34" t="n">
        <v>-0.09624365772685592</v>
      </c>
      <c r="L8063" s="35">
        <f>IF(ISNUMBER(K8063),EXP(K8063),"")</f>
        <v/>
      </c>
      <c r="M8063" s="18" t="inlineStr">
        <is>
          <t>every value from 0 to 1000 in steps of 10</t>
        </is>
      </c>
      <c r="N8063" s="18" t="inlineStr">
        <is>
          <t>motor|small|voluntary_excess</t>
        </is>
      </c>
    </row>
    <row r="8064">
      <c r="B8064" s="18" t="inlineStr">
        <is>
          <t>motor|small|voluntary_excess|870</t>
        </is>
      </c>
      <c r="C8064" s="18" t="inlineStr">
        <is>
          <t>motor</t>
        </is>
      </c>
      <c r="D8064" s="18" t="inlineStr">
        <is>
          <t>small</t>
        </is>
      </c>
      <c r="E8064" s="18" t="inlineStr">
        <is>
          <t>voluntary_excess</t>
        </is>
      </c>
      <c r="F8064" s="18" t="inlineStr">
        <is>
          <t>spline value</t>
        </is>
      </c>
      <c r="G8064" s="18" t="n"/>
      <c r="H8064" s="33" t="n">
        <v>870</v>
      </c>
      <c r="I8064" s="33" t="n"/>
      <c r="J8064" s="33" t="n"/>
      <c r="K8064" s="34" t="n">
        <v>-0.09761482795141774</v>
      </c>
      <c r="L8064" s="35">
        <f>IF(ISNUMBER(K8064),EXP(K8064),"")</f>
        <v/>
      </c>
      <c r="M8064" s="18" t="inlineStr">
        <is>
          <t>every value from 0 to 1000 in steps of 10</t>
        </is>
      </c>
      <c r="N8064" s="18" t="inlineStr">
        <is>
          <t>motor|small|voluntary_excess</t>
        </is>
      </c>
    </row>
    <row r="8065">
      <c r="B8065" s="18" t="inlineStr">
        <is>
          <t>motor|small|voluntary_excess|880</t>
        </is>
      </c>
      <c r="C8065" s="18" t="inlineStr">
        <is>
          <t>motor</t>
        </is>
      </c>
      <c r="D8065" s="18" t="inlineStr">
        <is>
          <t>small</t>
        </is>
      </c>
      <c r="E8065" s="18" t="inlineStr">
        <is>
          <t>voluntary_excess</t>
        </is>
      </c>
      <c r="F8065" s="18" t="inlineStr">
        <is>
          <t>spline value</t>
        </is>
      </c>
      <c r="G8065" s="18" t="n"/>
      <c r="H8065" s="33" t="n">
        <v>880</v>
      </c>
      <c r="I8065" s="33" t="n"/>
      <c r="J8065" s="33" t="n"/>
      <c r="K8065" s="34" t="n">
        <v>-0.09890690440418849</v>
      </c>
      <c r="L8065" s="35">
        <f>IF(ISNUMBER(K8065),EXP(K8065),"")</f>
        <v/>
      </c>
      <c r="M8065" s="18" t="inlineStr">
        <is>
          <t>every value from 0 to 1000 in steps of 10</t>
        </is>
      </c>
      <c r="N8065" s="18" t="inlineStr">
        <is>
          <t>motor|small|voluntary_excess</t>
        </is>
      </c>
    </row>
    <row r="8066">
      <c r="B8066" s="18" t="inlineStr">
        <is>
          <t>motor|small|voluntary_excess|890</t>
        </is>
      </c>
      <c r="C8066" s="18" t="inlineStr">
        <is>
          <t>motor</t>
        </is>
      </c>
      <c r="D8066" s="18" t="inlineStr">
        <is>
          <t>small</t>
        </is>
      </c>
      <c r="E8066" s="18" t="inlineStr">
        <is>
          <t>voluntary_excess</t>
        </is>
      </c>
      <c r="F8066" s="18" t="inlineStr">
        <is>
          <t>spline value</t>
        </is>
      </c>
      <c r="G8066" s="18" t="n"/>
      <c r="H8066" s="33" t="n">
        <v>890</v>
      </c>
      <c r="I8066" s="33" t="n"/>
      <c r="J8066" s="33" t="n"/>
      <c r="K8066" s="34" t="n">
        <v>-0.1001204440962282</v>
      </c>
      <c r="L8066" s="35">
        <f>IF(ISNUMBER(K8066),EXP(K8066),"")</f>
        <v/>
      </c>
      <c r="M8066" s="18" t="inlineStr">
        <is>
          <t>every value from 0 to 1000 in steps of 10</t>
        </is>
      </c>
      <c r="N8066" s="18" t="inlineStr">
        <is>
          <t>motor|small|voluntary_excess</t>
        </is>
      </c>
    </row>
    <row r="8067">
      <c r="B8067" s="18" t="inlineStr">
        <is>
          <t>motor|small|voluntary_excess|900</t>
        </is>
      </c>
      <c r="C8067" s="18" t="inlineStr">
        <is>
          <t>motor</t>
        </is>
      </c>
      <c r="D8067" s="18" t="inlineStr">
        <is>
          <t>small</t>
        </is>
      </c>
      <c r="E8067" s="18" t="inlineStr">
        <is>
          <t>voluntary_excess</t>
        </is>
      </c>
      <c r="F8067" s="18" t="inlineStr">
        <is>
          <t>spline value</t>
        </is>
      </c>
      <c r="G8067" s="18" t="n"/>
      <c r="H8067" s="33" t="n">
        <v>900</v>
      </c>
      <c r="I8067" s="33" t="n"/>
      <c r="J8067" s="33" t="n"/>
      <c r="K8067" s="34" t="n">
        <v>-0.1012560040385968</v>
      </c>
      <c r="L8067" s="35">
        <f>IF(ISNUMBER(K8067),EXP(K8067),"")</f>
        <v/>
      </c>
      <c r="M8067" s="18" t="inlineStr">
        <is>
          <t>every value from 0 to 1000 in steps of 10</t>
        </is>
      </c>
      <c r="N8067" s="18" t="inlineStr">
        <is>
          <t>motor|small|voluntary_excess</t>
        </is>
      </c>
    </row>
    <row r="8068">
      <c r="B8068" s="18" t="inlineStr">
        <is>
          <t>motor|small|voluntary_excess|910</t>
        </is>
      </c>
      <c r="C8068" s="18" t="inlineStr">
        <is>
          <t>motor</t>
        </is>
      </c>
      <c r="D8068" s="18" t="inlineStr">
        <is>
          <t>small</t>
        </is>
      </c>
      <c r="E8068" s="18" t="inlineStr">
        <is>
          <t>voluntary_excess</t>
        </is>
      </c>
      <c r="F8068" s="18" t="inlineStr">
        <is>
          <t>spline value</t>
        </is>
      </c>
      <c r="G8068" s="18" t="n"/>
      <c r="H8068" s="33" t="n">
        <v>910</v>
      </c>
      <c r="I8068" s="33" t="n"/>
      <c r="J8068" s="33" t="n"/>
      <c r="K8068" s="34" t="n">
        <v>-0.1023141412423542</v>
      </c>
      <c r="L8068" s="35">
        <f>IF(ISNUMBER(K8068),EXP(K8068),"")</f>
        <v/>
      </c>
      <c r="M8068" s="18" t="inlineStr">
        <is>
          <t>every value from 0 to 1000 in steps of 10</t>
        </is>
      </c>
      <c r="N8068" s="18" t="inlineStr">
        <is>
          <t>motor|small|voluntary_excess</t>
        </is>
      </c>
    </row>
    <row r="8069">
      <c r="B8069" s="18" t="inlineStr">
        <is>
          <t>motor|small|voluntary_excess|920</t>
        </is>
      </c>
      <c r="C8069" s="18" t="inlineStr">
        <is>
          <t>motor</t>
        </is>
      </c>
      <c r="D8069" s="18" t="inlineStr">
        <is>
          <t>small</t>
        </is>
      </c>
      <c r="E8069" s="18" t="inlineStr">
        <is>
          <t>voluntary_excess</t>
        </is>
      </c>
      <c r="F8069" s="18" t="inlineStr">
        <is>
          <t>spline value</t>
        </is>
      </c>
      <c r="G8069" s="18" t="n"/>
      <c r="H8069" s="33" t="n">
        <v>920</v>
      </c>
      <c r="I8069" s="33" t="n"/>
      <c r="J8069" s="33" t="n"/>
      <c r="K8069" s="34" t="n">
        <v>-0.1032954127185605</v>
      </c>
      <c r="L8069" s="35">
        <f>IF(ISNUMBER(K8069),EXP(K8069),"")</f>
        <v/>
      </c>
      <c r="M8069" s="18" t="inlineStr">
        <is>
          <t>every value from 0 to 1000 in steps of 10</t>
        </is>
      </c>
      <c r="N8069" s="18" t="inlineStr">
        <is>
          <t>motor|small|voluntary_excess</t>
        </is>
      </c>
    </row>
    <row r="8070">
      <c r="B8070" s="18" t="inlineStr">
        <is>
          <t>motor|small|voluntary_excess|930</t>
        </is>
      </c>
      <c r="C8070" s="18" t="inlineStr">
        <is>
          <t>motor</t>
        </is>
      </c>
      <c r="D8070" s="18" t="inlineStr">
        <is>
          <t>small</t>
        </is>
      </c>
      <c r="E8070" s="18" t="inlineStr">
        <is>
          <t>voluntary_excess</t>
        </is>
      </c>
      <c r="F8070" s="18" t="inlineStr">
        <is>
          <t>spline value</t>
        </is>
      </c>
      <c r="G8070" s="18" t="n"/>
      <c r="H8070" s="33" t="n">
        <v>930</v>
      </c>
      <c r="I8070" s="33" t="n"/>
      <c r="J8070" s="33" t="n"/>
      <c r="K8070" s="34" t="n">
        <v>-0.1042003754782756</v>
      </c>
      <c r="L8070" s="35">
        <f>IF(ISNUMBER(K8070),EXP(K8070),"")</f>
        <v/>
      </c>
      <c r="M8070" s="18" t="inlineStr">
        <is>
          <t>every value from 0 to 1000 in steps of 10</t>
        </is>
      </c>
      <c r="N8070" s="18" t="inlineStr">
        <is>
          <t>motor|small|voluntary_excess</t>
        </is>
      </c>
    </row>
    <row r="8071">
      <c r="B8071" s="18" t="inlineStr">
        <is>
          <t>motor|small|voluntary_excess|940</t>
        </is>
      </c>
      <c r="C8071" s="18" t="inlineStr">
        <is>
          <t>motor</t>
        </is>
      </c>
      <c r="D8071" s="18" t="inlineStr">
        <is>
          <t>small</t>
        </is>
      </c>
      <c r="E8071" s="18" t="inlineStr">
        <is>
          <t>voluntary_excess</t>
        </is>
      </c>
      <c r="F8071" s="18" t="inlineStr">
        <is>
          <t>spline value</t>
        </is>
      </c>
      <c r="G8071" s="18" t="n"/>
      <c r="H8071" s="33" t="n">
        <v>940</v>
      </c>
      <c r="I8071" s="33" t="n"/>
      <c r="J8071" s="33" t="n"/>
      <c r="K8071" s="34" t="n">
        <v>-0.1050295865325594</v>
      </c>
      <c r="L8071" s="35">
        <f>IF(ISNUMBER(K8071),EXP(K8071),"")</f>
        <v/>
      </c>
      <c r="M8071" s="18" t="inlineStr">
        <is>
          <t>every value from 0 to 1000 in steps of 10</t>
        </is>
      </c>
      <c r="N8071" s="18" t="inlineStr">
        <is>
          <t>motor|small|voluntary_excess</t>
        </is>
      </c>
    </row>
    <row r="8072">
      <c r="B8072" s="18" t="inlineStr">
        <is>
          <t>motor|small|voluntary_excess|950</t>
        </is>
      </c>
      <c r="C8072" s="18" t="inlineStr">
        <is>
          <t>motor</t>
        </is>
      </c>
      <c r="D8072" s="18" t="inlineStr">
        <is>
          <t>small</t>
        </is>
      </c>
      <c r="E8072" s="18" t="inlineStr">
        <is>
          <t>voluntary_excess</t>
        </is>
      </c>
      <c r="F8072" s="18" t="inlineStr">
        <is>
          <t>spline value</t>
        </is>
      </c>
      <c r="G8072" s="18" t="n"/>
      <c r="H8072" s="33" t="n">
        <v>950</v>
      </c>
      <c r="I8072" s="33" t="n"/>
      <c r="J8072" s="33" t="n"/>
      <c r="K8072" s="34" t="n">
        <v>-0.1057836028924719</v>
      </c>
      <c r="L8072" s="35">
        <f>IF(ISNUMBER(K8072),EXP(K8072),"")</f>
        <v/>
      </c>
      <c r="M8072" s="18" t="inlineStr">
        <is>
          <t>every value from 0 to 1000 in steps of 10</t>
        </is>
      </c>
      <c r="N8072" s="18" t="inlineStr">
        <is>
          <t>motor|small|voluntary_excess</t>
        </is>
      </c>
    </row>
    <row r="8073">
      <c r="B8073" s="18" t="inlineStr">
        <is>
          <t>motor|small|voluntary_excess|960</t>
        </is>
      </c>
      <c r="C8073" s="18" t="inlineStr">
        <is>
          <t>motor</t>
        </is>
      </c>
      <c r="D8073" s="18" t="inlineStr">
        <is>
          <t>small</t>
        </is>
      </c>
      <c r="E8073" s="18" t="inlineStr">
        <is>
          <t>voluntary_excess</t>
        </is>
      </c>
      <c r="F8073" s="18" t="inlineStr">
        <is>
          <t>spline value</t>
        </is>
      </c>
      <c r="G8073" s="18" t="n"/>
      <c r="H8073" s="33" t="n">
        <v>960</v>
      </c>
      <c r="I8073" s="33" t="n"/>
      <c r="J8073" s="33" t="n"/>
      <c r="K8073" s="34" t="n">
        <v>-0.1064629815690731</v>
      </c>
      <c r="L8073" s="35">
        <f>IF(ISNUMBER(K8073),EXP(K8073),"")</f>
        <v/>
      </c>
      <c r="M8073" s="18" t="inlineStr">
        <is>
          <t>every value from 0 to 1000 in steps of 10</t>
        </is>
      </c>
      <c r="N8073" s="18" t="inlineStr">
        <is>
          <t>motor|small|voluntary_excess</t>
        </is>
      </c>
    </row>
    <row r="8074">
      <c r="B8074" s="18" t="inlineStr">
        <is>
          <t>motor|small|voluntary_excess|970</t>
        </is>
      </c>
      <c r="C8074" s="18" t="inlineStr">
        <is>
          <t>motor</t>
        </is>
      </c>
      <c r="D8074" s="18" t="inlineStr">
        <is>
          <t>small</t>
        </is>
      </c>
      <c r="E8074" s="18" t="inlineStr">
        <is>
          <t>voluntary_excess</t>
        </is>
      </c>
      <c r="F8074" s="18" t="inlineStr">
        <is>
          <t>spline value</t>
        </is>
      </c>
      <c r="G8074" s="18" t="n"/>
      <c r="H8074" s="33" t="n">
        <v>970</v>
      </c>
      <c r="I8074" s="33" t="n"/>
      <c r="J8074" s="33" t="n"/>
      <c r="K8074" s="34" t="n">
        <v>-0.107068279573423</v>
      </c>
      <c r="L8074" s="35">
        <f>IF(ISNUMBER(K8074),EXP(K8074),"")</f>
        <v/>
      </c>
      <c r="M8074" s="18" t="inlineStr">
        <is>
          <t>every value from 0 to 1000 in steps of 10</t>
        </is>
      </c>
      <c r="N8074" s="18" t="inlineStr">
        <is>
          <t>motor|small|voluntary_excess</t>
        </is>
      </c>
    </row>
    <row r="8075">
      <c r="B8075" s="18" t="inlineStr">
        <is>
          <t>motor|small|voluntary_excess|980</t>
        </is>
      </c>
      <c r="C8075" s="18" t="inlineStr">
        <is>
          <t>motor</t>
        </is>
      </c>
      <c r="D8075" s="18" t="inlineStr">
        <is>
          <t>small</t>
        </is>
      </c>
      <c r="E8075" s="18" t="inlineStr">
        <is>
          <t>voluntary_excess</t>
        </is>
      </c>
      <c r="F8075" s="18" t="inlineStr">
        <is>
          <t>spline value</t>
        </is>
      </c>
      <c r="G8075" s="18" t="n"/>
      <c r="H8075" s="33" t="n">
        <v>980</v>
      </c>
      <c r="I8075" s="33" t="n"/>
      <c r="J8075" s="33" t="n"/>
      <c r="K8075" s="34" t="n">
        <v>-0.1076000539165815</v>
      </c>
      <c r="L8075" s="35">
        <f>IF(ISNUMBER(K8075),EXP(K8075),"")</f>
        <v/>
      </c>
      <c r="M8075" s="18" t="inlineStr">
        <is>
          <t>every value from 0 to 1000 in steps of 10</t>
        </is>
      </c>
      <c r="N8075" s="18" t="inlineStr">
        <is>
          <t>motor|small|voluntary_excess</t>
        </is>
      </c>
    </row>
    <row r="8076">
      <c r="B8076" s="18" t="inlineStr">
        <is>
          <t>motor|small|voluntary_excess|990</t>
        </is>
      </c>
      <c r="C8076" s="18" t="inlineStr">
        <is>
          <t>motor</t>
        </is>
      </c>
      <c r="D8076" s="18" t="inlineStr">
        <is>
          <t>small</t>
        </is>
      </c>
      <c r="E8076" s="18" t="inlineStr">
        <is>
          <t>voluntary_excess</t>
        </is>
      </c>
      <c r="F8076" s="18" t="inlineStr">
        <is>
          <t>spline value</t>
        </is>
      </c>
      <c r="G8076" s="18" t="n"/>
      <c r="H8076" s="33" t="n">
        <v>990</v>
      </c>
      <c r="I8076" s="33" t="n"/>
      <c r="J8076" s="33" t="n"/>
      <c r="K8076" s="34" t="n">
        <v>-0.1080588616096086</v>
      </c>
      <c r="L8076" s="35">
        <f>IF(ISNUMBER(K8076),EXP(K8076),"")</f>
        <v/>
      </c>
      <c r="M8076" s="18" t="inlineStr">
        <is>
          <t>every value from 0 to 1000 in steps of 10</t>
        </is>
      </c>
      <c r="N8076" s="18" t="inlineStr">
        <is>
          <t>motor|small|voluntary_excess</t>
        </is>
      </c>
    </row>
    <row r="8077">
      <c r="B8077" s="18" t="inlineStr">
        <is>
          <t>motor|small|voluntary_excess|1000</t>
        </is>
      </c>
      <c r="C8077" s="18" t="inlineStr">
        <is>
          <t>motor</t>
        </is>
      </c>
      <c r="D8077" s="18" t="inlineStr">
        <is>
          <t>small</t>
        </is>
      </c>
      <c r="E8077" s="18" t="inlineStr">
        <is>
          <t>voluntary_excess</t>
        </is>
      </c>
      <c r="F8077" s="18" t="inlineStr">
        <is>
          <t>spline value</t>
        </is>
      </c>
      <c r="G8077" s="18" t="n"/>
      <c r="H8077" s="33" t="n">
        <v>1000</v>
      </c>
      <c r="I8077" s="33" t="n"/>
      <c r="J8077" s="33" t="n"/>
      <c r="K8077" s="34" t="n">
        <v>-0.1084452596635641</v>
      </c>
      <c r="L8077" s="35">
        <f>IF(ISNUMBER(K8077),EXP(K8077),"")</f>
        <v/>
      </c>
      <c r="M8077" s="18" t="inlineStr">
        <is>
          <t>every value from 0 to 1000 in steps of 10</t>
        </is>
      </c>
      <c r="N8077" s="18" t="inlineStr">
        <is>
          <t>motor|small|voluntary_excess</t>
        </is>
      </c>
    </row>
    <row r="8078">
      <c r="B8078" s="18" t="inlineStr">
        <is>
          <t>motor|small|voluntary_excess|MISSING</t>
        </is>
      </c>
      <c r="C8078" s="18" t="inlineStr">
        <is>
          <t>motor</t>
        </is>
      </c>
      <c r="D8078" s="18" t="inlineStr">
        <is>
          <t>small</t>
        </is>
      </c>
      <c r="E8078" s="18" t="inlineStr">
        <is>
          <t>voluntary_excess</t>
        </is>
      </c>
      <c r="F8078" s="18" t="inlineStr">
        <is>
          <t>spline missing</t>
        </is>
      </c>
      <c r="G8078" s="18" t="inlineStr">
        <is>
          <t>MISSING</t>
        </is>
      </c>
      <c r="H8078" s="33" t="n"/>
      <c r="I8078" s="33" t="n"/>
      <c r="J8078" s="33" t="n"/>
      <c r="K8078" s="34" t="n">
        <v>0</v>
      </c>
      <c r="L8078" s="35">
        <f>IF(ISNUMBER(K8078),EXP(K8078),"")</f>
        <v/>
      </c>
      <c r="M8078" s="18" t="inlineStr">
        <is>
          <t>no missing values in the developed fit, so a missing value contributes 0</t>
        </is>
      </c>
      <c r="N8078" s="18" t="inlineStr">
        <is>
          <t>motor|small|voluntary_excess</t>
        </is>
      </c>
    </row>
    <row r="8079">
      <c r="B8079" s="18" t="inlineStr">
        <is>
          <t>motor|small|trend|coefficient per year</t>
        </is>
      </c>
      <c r="C8079" s="18" t="inlineStr">
        <is>
          <t>motor</t>
        </is>
      </c>
      <c r="D8079" s="18" t="inlineStr">
        <is>
          <t>small</t>
        </is>
      </c>
      <c r="E8079" s="18" t="inlineStr">
        <is>
          <t>trend</t>
        </is>
      </c>
      <c r="F8079" s="18" t="inlineStr">
        <is>
          <t>trend</t>
        </is>
      </c>
      <c r="G8079" s="18" t="inlineStr">
        <is>
          <t>coefficient per year</t>
        </is>
      </c>
      <c r="H8079" s="33" t="n"/>
      <c r="I8079" s="33" t="n"/>
      <c r="J8079" s="33" t="n"/>
      <c r="K8079" s="34" t="n">
        <v>0.0362598256137392</v>
      </c>
      <c r="L8079" s="35">
        <f>IF(ISNUMBER(K8079),EXP(K8079),"")</f>
        <v/>
      </c>
      <c r="M8079" s="18" t="inlineStr">
        <is>
          <t>its own year term</t>
        </is>
      </c>
      <c r="N8079" s="18" t="inlineStr">
        <is>
          <t>motor|small|trend</t>
        </is>
      </c>
    </row>
    <row r="8080">
      <c r="B8080" s="18" t="inlineStr">
        <is>
          <t>motor|small|trend|origin (exposure-weighted mean fitting year)</t>
        </is>
      </c>
      <c r="C8080" s="18" t="inlineStr">
        <is>
          <t>motor</t>
        </is>
      </c>
      <c r="D8080" s="18" t="inlineStr">
        <is>
          <t>small</t>
        </is>
      </c>
      <c r="E8080" s="18" t="inlineStr">
        <is>
          <t>trend</t>
        </is>
      </c>
      <c r="F8080" s="18" t="inlineStr">
        <is>
          <t>trend</t>
        </is>
      </c>
      <c r="G8080" s="18" t="inlineStr">
        <is>
          <t>origin (exposure-weighted mean fitting year)</t>
        </is>
      </c>
      <c r="H8080" s="33" t="n">
        <v>2022.522464132573</v>
      </c>
      <c r="I8080" s="33" t="n"/>
      <c r="J8080" s="33" t="n"/>
      <c r="K8080" s="34" t="n"/>
      <c r="L8080" s="35">
        <f>IF(ISNUMBER(K8080),EXP(K8080),"")</f>
        <v/>
      </c>
      <c r="M8080" s="18" t="n"/>
      <c r="N8080" s="18" t="inlineStr">
        <is>
          <t>motor|small|trend</t>
        </is>
      </c>
    </row>
    <row r="8081">
      <c r="B8081" s="18" t="inlineStr">
        <is>
          <t>motor|small|trend|log contribution in 2025</t>
        </is>
      </c>
      <c r="C8081" s="18" t="inlineStr">
        <is>
          <t>motor</t>
        </is>
      </c>
      <c r="D8081" s="18" t="inlineStr">
        <is>
          <t>small</t>
        </is>
      </c>
      <c r="E8081" s="18" t="inlineStr">
        <is>
          <t>trend</t>
        </is>
      </c>
      <c r="F8081" s="18" t="inlineStr">
        <is>
          <t>trend</t>
        </is>
      </c>
      <c r="G8081" s="18" t="inlineStr">
        <is>
          <t>log contribution in 2025</t>
        </is>
      </c>
      <c r="H8081" s="33" t="n">
        <v>2.477535867426695</v>
      </c>
      <c r="I8081" s="33" t="n"/>
      <c r="J8081" s="33" t="n"/>
      <c r="K8081" s="34" t="n">
        <v>0.08983501850467605</v>
      </c>
      <c r="L8081" s="35">
        <f>IF(ISNUMBER(K8081),EXP(K8081),"")</f>
        <v/>
      </c>
      <c r="M8081" s="18" t="inlineStr">
        <is>
          <t>value = 2025 - origin; multiplier 1.0939937800860275</t>
        </is>
      </c>
      <c r="N8081" s="18" t="inlineStr">
        <is>
          <t>motor|small|trend</t>
        </is>
      </c>
    </row>
    <row r="8082">
      <c r="B8082" s="18" t="inlineStr">
        <is>
          <t>motor|small|ln(exposure)|</t>
        </is>
      </c>
      <c r="C8082" s="18" t="inlineStr">
        <is>
          <t>motor</t>
        </is>
      </c>
      <c r="D8082" s="18" t="inlineStr">
        <is>
          <t>small</t>
        </is>
      </c>
      <c r="E8082" s="18" t="inlineStr">
        <is>
          <t>ln(exposure)</t>
        </is>
      </c>
      <c r="F8082" s="18" t="inlineStr">
        <is>
          <t>offset</t>
        </is>
      </c>
      <c r="G8082" s="18" t="n"/>
      <c r="H8082" s="33" t="n"/>
      <c r="I8082" s="33" t="n"/>
      <c r="J8082" s="33" t="n"/>
      <c r="K8082" s="34" t="n"/>
      <c r="L8082" s="35">
        <f>IF(ISNUMBER(K8082),EXP(K8082),"")</f>
        <v/>
      </c>
      <c r="M8082" s="18" t="inlineStr">
        <is>
          <t>add ln(exposure in years), exposure = (period end - period start + 1) / 365 (D-01)</t>
        </is>
      </c>
      <c r="N8082" s="18" t="inlineStr">
        <is>
          <t>motor|small|ln(exposure)</t>
        </is>
      </c>
    </row>
    <row r="8083">
      <c r="B8083" s="18" t="inlineStr">
        <is>
          <t>motor|large|(intercept)|</t>
        </is>
      </c>
      <c r="C8083" s="18" t="inlineStr">
        <is>
          <t>motor</t>
        </is>
      </c>
      <c r="D8083" s="18" t="inlineStr">
        <is>
          <t>large</t>
        </is>
      </c>
      <c r="E8083" s="18" t="inlineStr">
        <is>
          <t>(intercept)</t>
        </is>
      </c>
      <c r="F8083" s="18" t="inlineStr">
        <is>
          <t>intercept</t>
        </is>
      </c>
      <c r="G8083" s="18" t="n"/>
      <c r="H8083" s="33" t="n"/>
      <c r="I8083" s="33" t="n"/>
      <c r="J8083" s="33" t="n"/>
      <c r="K8083" s="34" t="n">
        <v>4.484166435045325</v>
      </c>
      <c r="L8083" s="35">
        <f>IF(ISNUMBER(K8083),EXP(K8083),"")</f>
        <v/>
      </c>
      <c r="M8083" s="18" t="n"/>
      <c r="N8083" s="18" t="inlineStr">
        <is>
          <t>motor|large|(intercept)</t>
        </is>
      </c>
    </row>
    <row r="8084">
      <c r="B8084" s="18" t="inlineStr">
        <is>
          <t>motor|large|driver_age_band|17-24</t>
        </is>
      </c>
      <c r="C8084" s="18" t="inlineStr">
        <is>
          <t>motor</t>
        </is>
      </c>
      <c r="D8084" s="18" t="inlineStr">
        <is>
          <t>large</t>
        </is>
      </c>
      <c r="E8084" s="18" t="inlineStr">
        <is>
          <t>driver_age_band</t>
        </is>
      </c>
      <c r="F8084" s="18" t="inlineStr">
        <is>
          <t>categorical</t>
        </is>
      </c>
      <c r="G8084" s="18" t="inlineStr">
        <is>
          <t>17-24</t>
        </is>
      </c>
      <c r="H8084" s="33" t="n"/>
      <c r="I8084" s="33" t="n"/>
      <c r="J8084" s="33" t="n"/>
      <c r="K8084" s="34" t="n">
        <v>0</v>
      </c>
      <c r="L8084" s="35">
        <f>IF(ISNUMBER(K8084),EXP(K8084),"")</f>
        <v/>
      </c>
      <c r="M8084" s="18" t="inlineStr">
        <is>
          <t>base level</t>
        </is>
      </c>
      <c r="N8084" s="18" t="inlineStr">
        <is>
          <t>motor|large|driver_age_band</t>
        </is>
      </c>
    </row>
    <row r="8085">
      <c r="B8085" s="18" t="inlineStr">
        <is>
          <t>motor|large|driver_age_band|25-34</t>
        </is>
      </c>
      <c r="C8085" s="18" t="inlineStr">
        <is>
          <t>motor</t>
        </is>
      </c>
      <c r="D8085" s="18" t="inlineStr">
        <is>
          <t>large</t>
        </is>
      </c>
      <c r="E8085" s="18" t="inlineStr">
        <is>
          <t>driver_age_band</t>
        </is>
      </c>
      <c r="F8085" s="18" t="inlineStr">
        <is>
          <t>categorical</t>
        </is>
      </c>
      <c r="G8085" s="18" t="inlineStr">
        <is>
          <t>25-34</t>
        </is>
      </c>
      <c r="H8085" s="33" t="n"/>
      <c r="I8085" s="33" t="n"/>
      <c r="J8085" s="33" t="n"/>
      <c r="K8085" s="34" t="n">
        <v>-0.9959079420927085</v>
      </c>
      <c r="L8085" s="35">
        <f>IF(ISNUMBER(K8085),EXP(K8085),"")</f>
        <v/>
      </c>
      <c r="M8085" s="18" t="n"/>
      <c r="N8085" s="18" t="inlineStr">
        <is>
          <t>motor|large|driver_age_band</t>
        </is>
      </c>
    </row>
    <row r="8086">
      <c r="B8086" s="18" t="inlineStr">
        <is>
          <t>motor|large|driver_age_band|35-49</t>
        </is>
      </c>
      <c r="C8086" s="18" t="inlineStr">
        <is>
          <t>motor</t>
        </is>
      </c>
      <c r="D8086" s="18" t="inlineStr">
        <is>
          <t>large</t>
        </is>
      </c>
      <c r="E8086" s="18" t="inlineStr">
        <is>
          <t>driver_age_band</t>
        </is>
      </c>
      <c r="F8086" s="18" t="inlineStr">
        <is>
          <t>categorical</t>
        </is>
      </c>
      <c r="G8086" s="18" t="inlineStr">
        <is>
          <t>35-49</t>
        </is>
      </c>
      <c r="H8086" s="33" t="n"/>
      <c r="I8086" s="33" t="n"/>
      <c r="J8086" s="33" t="n"/>
      <c r="K8086" s="34" t="n">
        <v>-2.615552951287149</v>
      </c>
      <c r="L8086" s="35">
        <f>IF(ISNUMBER(K8086),EXP(K8086),"")</f>
        <v/>
      </c>
      <c r="M8086" s="18" t="n"/>
      <c r="N8086" s="18" t="inlineStr">
        <is>
          <t>motor|large|driver_age_band</t>
        </is>
      </c>
    </row>
    <row r="8087">
      <c r="B8087" s="18" t="inlineStr">
        <is>
          <t>motor|large|driver_age_band|50-64</t>
        </is>
      </c>
      <c r="C8087" s="18" t="inlineStr">
        <is>
          <t>motor</t>
        </is>
      </c>
      <c r="D8087" s="18" t="inlineStr">
        <is>
          <t>large</t>
        </is>
      </c>
      <c r="E8087" s="18" t="inlineStr">
        <is>
          <t>driver_age_band</t>
        </is>
      </c>
      <c r="F8087" s="18" t="inlineStr">
        <is>
          <t>categorical</t>
        </is>
      </c>
      <c r="G8087" s="18" t="inlineStr">
        <is>
          <t>50-64</t>
        </is>
      </c>
      <c r="H8087" s="33" t="n"/>
      <c r="I8087" s="33" t="n"/>
      <c r="J8087" s="33" t="n"/>
      <c r="K8087" s="34" t="n">
        <v>-2.615658936498208</v>
      </c>
      <c r="L8087" s="35">
        <f>IF(ISNUMBER(K8087),EXP(K8087),"")</f>
        <v/>
      </c>
      <c r="M8087" s="18" t="n"/>
      <c r="N8087" s="18" t="inlineStr">
        <is>
          <t>motor|large|driver_age_band</t>
        </is>
      </c>
    </row>
    <row r="8088">
      <c r="B8088" s="18" t="inlineStr">
        <is>
          <t>motor|large|driver_age_band|65+</t>
        </is>
      </c>
      <c r="C8088" s="18" t="inlineStr">
        <is>
          <t>motor</t>
        </is>
      </c>
      <c r="D8088" s="18" t="inlineStr">
        <is>
          <t>large</t>
        </is>
      </c>
      <c r="E8088" s="18" t="inlineStr">
        <is>
          <t>driver_age_band</t>
        </is>
      </c>
      <c r="F8088" s="18" t="inlineStr">
        <is>
          <t>categorical</t>
        </is>
      </c>
      <c r="G8088" s="18" t="inlineStr">
        <is>
          <t>65+</t>
        </is>
      </c>
      <c r="H8088" s="33" t="n"/>
      <c r="I8088" s="33" t="n"/>
      <c r="J8088" s="33" t="n"/>
      <c r="K8088" s="34" t="n">
        <v>-2.8946845511746</v>
      </c>
      <c r="L8088" s="35">
        <f>IF(ISNUMBER(K8088),EXP(K8088),"")</f>
        <v/>
      </c>
      <c r="M8088" s="18" t="n"/>
      <c r="N8088" s="18" t="inlineStr">
        <is>
          <t>motor|large|driver_age_band</t>
        </is>
      </c>
    </row>
    <row r="8089">
      <c r="B8089" s="18" t="inlineStr">
        <is>
          <t>motor|large|driver_age_band|(any other level)</t>
        </is>
      </c>
      <c r="C8089" s="18" t="inlineStr">
        <is>
          <t>motor</t>
        </is>
      </c>
      <c r="D8089" s="18" t="inlineStr">
        <is>
          <t>large</t>
        </is>
      </c>
      <c r="E8089" s="18" t="inlineStr">
        <is>
          <t>driver_age_band</t>
        </is>
      </c>
      <c r="F8089" s="18" t="inlineStr">
        <is>
          <t>categorical</t>
        </is>
      </c>
      <c r="G8089" s="18" t="inlineStr">
        <is>
          <t>(any other level)</t>
        </is>
      </c>
      <c r="H8089" s="33" t="n"/>
      <c r="I8089" s="33" t="n"/>
      <c r="J8089" s="33" t="n"/>
      <c r="K8089" s="34" t="n">
        <v>0</v>
      </c>
      <c r="L8089" s="35">
        <f>IF(ISNUMBER(K8089),EXP(K8089),"")</f>
        <v/>
      </c>
      <c r="M8089" s="18" t="inlineStr">
        <is>
          <t>a level the fit did not see (including MISSING where no row is listed) scores as the base level</t>
        </is>
      </c>
      <c r="N8089" s="18" t="inlineStr">
        <is>
          <t>motor|large|driver_age_band</t>
        </is>
      </c>
    </row>
    <row r="8090">
      <c r="B8090" s="18" t="inlineStr">
        <is>
          <t>motor|large|ncb_years|q00</t>
        </is>
      </c>
      <c r="C8090" s="18" t="inlineStr">
        <is>
          <t>motor</t>
        </is>
      </c>
      <c r="D8090" s="18" t="inlineStr">
        <is>
          <t>large</t>
        </is>
      </c>
      <c r="E8090" s="18" t="inlineStr">
        <is>
          <t>ncb_years</t>
        </is>
      </c>
      <c r="F8090" s="18" t="inlineStr">
        <is>
          <t>band</t>
        </is>
      </c>
      <c r="G8090" s="18" t="inlineStr">
        <is>
          <t>q00</t>
        </is>
      </c>
      <c r="H8090" s="33" t="n"/>
      <c r="I8090" s="33" t="n">
        <v>-1e+307</v>
      </c>
      <c r="J8090" s="33" t="n">
        <v>2</v>
      </c>
      <c r="K8090" s="34" t="n">
        <v>0</v>
      </c>
      <c r="L8090" s="35">
        <f>IF(ISNUMBER(K8090),EXP(K8090),"")</f>
        <v/>
      </c>
      <c r="M8090" s="18" t="inlineStr">
        <is>
          <t>lower &lt; x &lt;= upper; base level</t>
        </is>
      </c>
      <c r="N8090" s="18" t="inlineStr">
        <is>
          <t>motor|large|ncb_years</t>
        </is>
      </c>
    </row>
    <row r="8091">
      <c r="B8091" s="18" t="inlineStr">
        <is>
          <t>motor|large|ncb_years|q01</t>
        </is>
      </c>
      <c r="C8091" s="18" t="inlineStr">
        <is>
          <t>motor</t>
        </is>
      </c>
      <c r="D8091" s="18" t="inlineStr">
        <is>
          <t>large</t>
        </is>
      </c>
      <c r="E8091" s="18" t="inlineStr">
        <is>
          <t>ncb_years</t>
        </is>
      </c>
      <c r="F8091" s="18" t="inlineStr">
        <is>
          <t>band</t>
        </is>
      </c>
      <c r="G8091" s="18" t="inlineStr">
        <is>
          <t>q01</t>
        </is>
      </c>
      <c r="H8091" s="33" t="n"/>
      <c r="I8091" s="33" t="n">
        <v>2</v>
      </c>
      <c r="J8091" s="33" t="n">
        <v>5</v>
      </c>
      <c r="K8091" s="34" t="n">
        <v>0.3861093884110384</v>
      </c>
      <c r="L8091" s="35">
        <f>IF(ISNUMBER(K8091),EXP(K8091),"")</f>
        <v/>
      </c>
      <c r="M8091" s="18" t="inlineStr">
        <is>
          <t>lower &lt; x &lt;= upper</t>
        </is>
      </c>
      <c r="N8091" s="18" t="inlineStr">
        <is>
          <t>motor|large|ncb_years</t>
        </is>
      </c>
    </row>
    <row r="8092">
      <c r="B8092" s="18" t="inlineStr">
        <is>
          <t>motor|large|ncb_years|q02</t>
        </is>
      </c>
      <c r="C8092" s="18" t="inlineStr">
        <is>
          <t>motor</t>
        </is>
      </c>
      <c r="D8092" s="18" t="inlineStr">
        <is>
          <t>large</t>
        </is>
      </c>
      <c r="E8092" s="18" t="inlineStr">
        <is>
          <t>ncb_years</t>
        </is>
      </c>
      <c r="F8092" s="18" t="inlineStr">
        <is>
          <t>band</t>
        </is>
      </c>
      <c r="G8092" s="18" t="inlineStr">
        <is>
          <t>q02</t>
        </is>
      </c>
      <c r="H8092" s="33" t="n"/>
      <c r="I8092" s="33" t="n">
        <v>5</v>
      </c>
      <c r="J8092" s="33" t="n">
        <v>9</v>
      </c>
      <c r="K8092" s="34" t="n">
        <v>-0.5877094904021711</v>
      </c>
      <c r="L8092" s="35">
        <f>IF(ISNUMBER(K8092),EXP(K8092),"")</f>
        <v/>
      </c>
      <c r="M8092" s="18" t="inlineStr">
        <is>
          <t>lower &lt; x &lt;= upper</t>
        </is>
      </c>
      <c r="N8092" s="18" t="inlineStr">
        <is>
          <t>motor|large|ncb_years</t>
        </is>
      </c>
    </row>
    <row r="8093">
      <c r="B8093" s="18" t="inlineStr">
        <is>
          <t>motor|large|ncb_years|q03</t>
        </is>
      </c>
      <c r="C8093" s="18" t="inlineStr">
        <is>
          <t>motor</t>
        </is>
      </c>
      <c r="D8093" s="18" t="inlineStr">
        <is>
          <t>large</t>
        </is>
      </c>
      <c r="E8093" s="18" t="inlineStr">
        <is>
          <t>ncb_years</t>
        </is>
      </c>
      <c r="F8093" s="18" t="inlineStr">
        <is>
          <t>band</t>
        </is>
      </c>
      <c r="G8093" s="18" t="inlineStr">
        <is>
          <t>q03</t>
        </is>
      </c>
      <c r="H8093" s="33" t="n"/>
      <c r="I8093" s="33" t="n">
        <v>9</v>
      </c>
      <c r="J8093" s="33" t="n">
        <v>13</v>
      </c>
      <c r="K8093" s="34" t="n">
        <v>-1.139945974696519</v>
      </c>
      <c r="L8093" s="35">
        <f>IF(ISNUMBER(K8093),EXP(K8093),"")</f>
        <v/>
      </c>
      <c r="M8093" s="18" t="inlineStr">
        <is>
          <t>lower &lt; x &lt;= upper</t>
        </is>
      </c>
      <c r="N8093" s="18" t="inlineStr">
        <is>
          <t>motor|large|ncb_years</t>
        </is>
      </c>
    </row>
    <row r="8094">
      <c r="B8094" s="18" t="inlineStr">
        <is>
          <t>motor|large|ncb_years|q04</t>
        </is>
      </c>
      <c r="C8094" s="18" t="inlineStr">
        <is>
          <t>motor</t>
        </is>
      </c>
      <c r="D8094" s="18" t="inlineStr">
        <is>
          <t>large</t>
        </is>
      </c>
      <c r="E8094" s="18" t="inlineStr">
        <is>
          <t>ncb_years</t>
        </is>
      </c>
      <c r="F8094" s="18" t="inlineStr">
        <is>
          <t>band</t>
        </is>
      </c>
      <c r="G8094" s="18" t="inlineStr">
        <is>
          <t>q04</t>
        </is>
      </c>
      <c r="H8094" s="33" t="n"/>
      <c r="I8094" s="33" t="n">
        <v>13</v>
      </c>
      <c r="J8094" s="33" t="n">
        <v>1e+307</v>
      </c>
      <c r="K8094" s="34" t="n">
        <v>-0.0848450463800511</v>
      </c>
      <c r="L8094" s="35">
        <f>IF(ISNUMBER(K8094),EXP(K8094),"")</f>
        <v/>
      </c>
      <c r="M8094" s="18" t="inlineStr">
        <is>
          <t>lower &lt; x &lt;= upper</t>
        </is>
      </c>
      <c r="N8094" s="18" t="inlineStr">
        <is>
          <t>motor|large|ncb_years</t>
        </is>
      </c>
    </row>
    <row r="8095">
      <c r="B8095" s="18" t="inlineStr">
        <is>
          <t>motor|large|ncb_years|MISSING</t>
        </is>
      </c>
      <c r="C8095" s="18" t="inlineStr">
        <is>
          <t>motor</t>
        </is>
      </c>
      <c r="D8095" s="18" t="inlineStr">
        <is>
          <t>large</t>
        </is>
      </c>
      <c r="E8095" s="18" t="inlineStr">
        <is>
          <t>ncb_years</t>
        </is>
      </c>
      <c r="F8095" s="18" t="inlineStr">
        <is>
          <t>band</t>
        </is>
      </c>
      <c r="G8095" s="18" t="inlineStr">
        <is>
          <t>MISSING</t>
        </is>
      </c>
      <c r="H8095" s="33" t="n"/>
      <c r="I8095" s="33" t="n"/>
      <c r="J8095" s="33" t="n"/>
      <c r="K8095" s="34" t="n">
        <v>0</v>
      </c>
      <c r="L8095" s="35">
        <f>IF(ISNUMBER(K8095),EXP(K8095),"")</f>
        <v/>
      </c>
      <c r="M8095" s="18" t="inlineStr">
        <is>
          <t>x missing; not seen in fitting, so it scores as the base level</t>
        </is>
      </c>
      <c r="N8095" s="18" t="inlineStr">
        <is>
          <t>motor|large|ncb_years</t>
        </is>
      </c>
    </row>
    <row r="8096">
      <c r="B8096" s="18" t="inlineStr">
        <is>
          <t>motor|large|years_licensed|q00</t>
        </is>
      </c>
      <c r="C8096" s="18" t="inlineStr">
        <is>
          <t>motor</t>
        </is>
      </c>
      <c r="D8096" s="18" t="inlineStr">
        <is>
          <t>large</t>
        </is>
      </c>
      <c r="E8096" s="18" t="inlineStr">
        <is>
          <t>years_licensed</t>
        </is>
      </c>
      <c r="F8096" s="18" t="inlineStr">
        <is>
          <t>band</t>
        </is>
      </c>
      <c r="G8096" s="18" t="inlineStr">
        <is>
          <t>q00</t>
        </is>
      </c>
      <c r="H8096" s="33" t="n"/>
      <c r="I8096" s="33" t="n">
        <v>-1e+307</v>
      </c>
      <c r="J8096" s="33" t="n">
        <v>6</v>
      </c>
      <c r="K8096" s="34" t="n">
        <v>0</v>
      </c>
      <c r="L8096" s="35">
        <f>IF(ISNUMBER(K8096),EXP(K8096),"")</f>
        <v/>
      </c>
      <c r="M8096" s="18" t="inlineStr">
        <is>
          <t>lower &lt; x &lt;= upper; base level</t>
        </is>
      </c>
      <c r="N8096" s="18" t="inlineStr">
        <is>
          <t>motor|large|years_licensed</t>
        </is>
      </c>
    </row>
    <row r="8097">
      <c r="B8097" s="18" t="inlineStr">
        <is>
          <t>motor|large|years_licensed|q01</t>
        </is>
      </c>
      <c r="C8097" s="18" t="inlineStr">
        <is>
          <t>motor</t>
        </is>
      </c>
      <c r="D8097" s="18" t="inlineStr">
        <is>
          <t>large</t>
        </is>
      </c>
      <c r="E8097" s="18" t="inlineStr">
        <is>
          <t>years_licensed</t>
        </is>
      </c>
      <c r="F8097" s="18" t="inlineStr">
        <is>
          <t>band</t>
        </is>
      </c>
      <c r="G8097" s="18" t="inlineStr">
        <is>
          <t>q01</t>
        </is>
      </c>
      <c r="H8097" s="33" t="n"/>
      <c r="I8097" s="33" t="n">
        <v>6</v>
      </c>
      <c r="J8097" s="33" t="n">
        <v>21</v>
      </c>
      <c r="K8097" s="34" t="n">
        <v>1.618370192399784</v>
      </c>
      <c r="L8097" s="35">
        <f>IF(ISNUMBER(K8097),EXP(K8097),"")</f>
        <v/>
      </c>
      <c r="M8097" s="18" t="inlineStr">
        <is>
          <t>lower &lt; x &lt;= upper</t>
        </is>
      </c>
      <c r="N8097" s="18" t="inlineStr">
        <is>
          <t>motor|large|years_licensed</t>
        </is>
      </c>
    </row>
    <row r="8098">
      <c r="B8098" s="18" t="inlineStr">
        <is>
          <t>motor|large|years_licensed|q02</t>
        </is>
      </c>
      <c r="C8098" s="18" t="inlineStr">
        <is>
          <t>motor</t>
        </is>
      </c>
      <c r="D8098" s="18" t="inlineStr">
        <is>
          <t>large</t>
        </is>
      </c>
      <c r="E8098" s="18" t="inlineStr">
        <is>
          <t>years_licensed</t>
        </is>
      </c>
      <c r="F8098" s="18" t="inlineStr">
        <is>
          <t>band</t>
        </is>
      </c>
      <c r="G8098" s="18" t="inlineStr">
        <is>
          <t>q02</t>
        </is>
      </c>
      <c r="H8098" s="33" t="n"/>
      <c r="I8098" s="33" t="n">
        <v>21</v>
      </c>
      <c r="J8098" s="33" t="n">
        <v>36</v>
      </c>
      <c r="K8098" s="34" t="n">
        <v>1.454249693688471</v>
      </c>
      <c r="L8098" s="35">
        <f>IF(ISNUMBER(K8098),EXP(K8098),"")</f>
        <v/>
      </c>
      <c r="M8098" s="18" t="inlineStr">
        <is>
          <t>lower &lt; x &lt;= upper</t>
        </is>
      </c>
      <c r="N8098" s="18" t="inlineStr">
        <is>
          <t>motor|large|years_licensed</t>
        </is>
      </c>
    </row>
    <row r="8099">
      <c r="B8099" s="18" t="inlineStr">
        <is>
          <t>motor|large|years_licensed|q03</t>
        </is>
      </c>
      <c r="C8099" s="18" t="inlineStr">
        <is>
          <t>motor</t>
        </is>
      </c>
      <c r="D8099" s="18" t="inlineStr">
        <is>
          <t>large</t>
        </is>
      </c>
      <c r="E8099" s="18" t="inlineStr">
        <is>
          <t>years_licensed</t>
        </is>
      </c>
      <c r="F8099" s="18" t="inlineStr">
        <is>
          <t>band</t>
        </is>
      </c>
      <c r="G8099" s="18" t="inlineStr">
        <is>
          <t>q03</t>
        </is>
      </c>
      <c r="H8099" s="33" t="n"/>
      <c r="I8099" s="33" t="n">
        <v>36</v>
      </c>
      <c r="J8099" s="33" t="n">
        <v>52</v>
      </c>
      <c r="K8099" s="34" t="n">
        <v>1.854919446678464</v>
      </c>
      <c r="L8099" s="35">
        <f>IF(ISNUMBER(K8099),EXP(K8099),"")</f>
        <v/>
      </c>
      <c r="M8099" s="18" t="inlineStr">
        <is>
          <t>lower &lt; x &lt;= upper</t>
        </is>
      </c>
      <c r="N8099" s="18" t="inlineStr">
        <is>
          <t>motor|large|years_licensed</t>
        </is>
      </c>
    </row>
    <row r="8100">
      <c r="B8100" s="18" t="inlineStr">
        <is>
          <t>motor|large|years_licensed|q04</t>
        </is>
      </c>
      <c r="C8100" s="18" t="inlineStr">
        <is>
          <t>motor</t>
        </is>
      </c>
      <c r="D8100" s="18" t="inlineStr">
        <is>
          <t>large</t>
        </is>
      </c>
      <c r="E8100" s="18" t="inlineStr">
        <is>
          <t>years_licensed</t>
        </is>
      </c>
      <c r="F8100" s="18" t="inlineStr">
        <is>
          <t>band</t>
        </is>
      </c>
      <c r="G8100" s="18" t="inlineStr">
        <is>
          <t>q04</t>
        </is>
      </c>
      <c r="H8100" s="33" t="n"/>
      <c r="I8100" s="33" t="n">
        <v>52</v>
      </c>
      <c r="J8100" s="33" t="n">
        <v>1e+307</v>
      </c>
      <c r="K8100" s="34" t="n">
        <v>2.904934804127976</v>
      </c>
      <c r="L8100" s="35">
        <f>IF(ISNUMBER(K8100),EXP(K8100),"")</f>
        <v/>
      </c>
      <c r="M8100" s="18" t="inlineStr">
        <is>
          <t>lower &lt; x &lt;= upper</t>
        </is>
      </c>
      <c r="N8100" s="18" t="inlineStr">
        <is>
          <t>motor|large|years_licensed</t>
        </is>
      </c>
    </row>
    <row r="8101">
      <c r="B8101" s="18" t="inlineStr">
        <is>
          <t>motor|large|years_licensed|MISSING</t>
        </is>
      </c>
      <c r="C8101" s="18" t="inlineStr">
        <is>
          <t>motor</t>
        </is>
      </c>
      <c r="D8101" s="18" t="inlineStr">
        <is>
          <t>large</t>
        </is>
      </c>
      <c r="E8101" s="18" t="inlineStr">
        <is>
          <t>years_licensed</t>
        </is>
      </c>
      <c r="F8101" s="18" t="inlineStr">
        <is>
          <t>band</t>
        </is>
      </c>
      <c r="G8101" s="18" t="inlineStr">
        <is>
          <t>MISSING</t>
        </is>
      </c>
      <c r="H8101" s="33" t="n"/>
      <c r="I8101" s="33" t="n"/>
      <c r="J8101" s="33" t="n"/>
      <c r="K8101" s="34" t="n">
        <v>0</v>
      </c>
      <c r="L8101" s="35">
        <f>IF(ISNUMBER(K8101),EXP(K8101),"")</f>
        <v/>
      </c>
      <c r="M8101" s="18" t="inlineStr">
        <is>
          <t>x missing; not seen in fitting, so it scores as the base level</t>
        </is>
      </c>
      <c r="N8101" s="18" t="inlineStr">
        <is>
          <t>motor|large|years_licensed</t>
        </is>
      </c>
    </row>
    <row r="8102">
      <c r="B8102" s="18" t="inlineStr">
        <is>
          <t>motor|large|trend|coefficient per year</t>
        </is>
      </c>
      <c r="C8102" s="18" t="inlineStr">
        <is>
          <t>motor</t>
        </is>
      </c>
      <c r="D8102" s="18" t="inlineStr">
        <is>
          <t>large</t>
        </is>
      </c>
      <c r="E8102" s="18" t="inlineStr">
        <is>
          <t>trend</t>
        </is>
      </c>
      <c r="F8102" s="18" t="inlineStr">
        <is>
          <t>trend</t>
        </is>
      </c>
      <c r="G8102" s="18" t="inlineStr">
        <is>
          <t>coefficient per year</t>
        </is>
      </c>
      <c r="H8102" s="33" t="n"/>
      <c r="I8102" s="33" t="n"/>
      <c r="J8102" s="33" t="n"/>
      <c r="K8102" s="34" t="n">
        <v>0.0362598256137392</v>
      </c>
      <c r="L8102" s="35">
        <f>IF(ISNUMBER(K8102),EXP(K8102),"")</f>
        <v/>
      </c>
      <c r="M8102" s="18" t="inlineStr">
        <is>
          <t>no year term of its own: the small-claim model's slope, from this GLM's origin</t>
        </is>
      </c>
      <c r="N8102" s="18" t="inlineStr">
        <is>
          <t>motor|large|trend</t>
        </is>
      </c>
    </row>
    <row r="8103">
      <c r="B8103" s="18" t="inlineStr">
        <is>
          <t>motor|large|trend|origin (exposure-weighted mean fitting year)</t>
        </is>
      </c>
      <c r="C8103" s="18" t="inlineStr">
        <is>
          <t>motor</t>
        </is>
      </c>
      <c r="D8103" s="18" t="inlineStr">
        <is>
          <t>large</t>
        </is>
      </c>
      <c r="E8103" s="18" t="inlineStr">
        <is>
          <t>trend</t>
        </is>
      </c>
      <c r="F8103" s="18" t="inlineStr">
        <is>
          <t>trend</t>
        </is>
      </c>
      <c r="G8103" s="18" t="inlineStr">
        <is>
          <t>origin (exposure-weighted mean fitting year)</t>
        </is>
      </c>
      <c r="H8103" s="33" t="n">
        <v>2022.522464132573</v>
      </c>
      <c r="I8103" s="33" t="n"/>
      <c r="J8103" s="33" t="n"/>
      <c r="K8103" s="34" t="n"/>
      <c r="L8103" s="35">
        <f>IF(ISNUMBER(K8103),EXP(K8103),"")</f>
        <v/>
      </c>
      <c r="M8103" s="18" t="n"/>
      <c r="N8103" s="18" t="inlineStr">
        <is>
          <t>motor|large|trend</t>
        </is>
      </c>
    </row>
    <row r="8104">
      <c r="B8104" s="18" t="inlineStr">
        <is>
          <t>motor|large|trend|log contribution in 2025</t>
        </is>
      </c>
      <c r="C8104" s="18" t="inlineStr">
        <is>
          <t>motor</t>
        </is>
      </c>
      <c r="D8104" s="18" t="inlineStr">
        <is>
          <t>large</t>
        </is>
      </c>
      <c r="E8104" s="18" t="inlineStr">
        <is>
          <t>trend</t>
        </is>
      </c>
      <c r="F8104" s="18" t="inlineStr">
        <is>
          <t>trend</t>
        </is>
      </c>
      <c r="G8104" s="18" t="inlineStr">
        <is>
          <t>log contribution in 2025</t>
        </is>
      </c>
      <c r="H8104" s="33" t="n">
        <v>2.477535867426695</v>
      </c>
      <c r="I8104" s="33" t="n"/>
      <c r="J8104" s="33" t="n"/>
      <c r="K8104" s="34" t="n">
        <v>0.08983501850467605</v>
      </c>
      <c r="L8104" s="35">
        <f>IF(ISNUMBER(K8104),EXP(K8104),"")</f>
        <v/>
      </c>
      <c r="M8104" s="18" t="inlineStr">
        <is>
          <t>value = 2025 - origin; multiplier 1.0939937800860275</t>
        </is>
      </c>
      <c r="N8104" s="18" t="inlineStr">
        <is>
          <t>motor|large|trend</t>
        </is>
      </c>
    </row>
    <row r="8105">
      <c r="B8105" s="18" t="inlineStr">
        <is>
          <t>motor|large|ln(exposure)|</t>
        </is>
      </c>
      <c r="C8105" s="18" t="inlineStr">
        <is>
          <t>motor</t>
        </is>
      </c>
      <c r="D8105" s="18" t="inlineStr">
        <is>
          <t>large</t>
        </is>
      </c>
      <c r="E8105" s="18" t="inlineStr">
        <is>
          <t>ln(exposure)</t>
        </is>
      </c>
      <c r="F8105" s="18" t="inlineStr">
        <is>
          <t>offset</t>
        </is>
      </c>
      <c r="G8105" s="18" t="n"/>
      <c r="H8105" s="33" t="n"/>
      <c r="I8105" s="33" t="n"/>
      <c r="J8105" s="33" t="n"/>
      <c r="K8105" s="34" t="n"/>
      <c r="L8105" s="35">
        <f>IF(ISNUMBER(K8105),EXP(K8105),"")</f>
        <v/>
      </c>
      <c r="M8105" s="18" t="inlineStr">
        <is>
          <t>add ln(exposure in years), exposure = (period end - period start + 1) / 365 (D-01)</t>
        </is>
      </c>
      <c r="N8105" s="18" t="inlineStr">
        <is>
          <t>motor|large|ln(exposure)</t>
        </is>
      </c>
    </row>
    <row r="8106">
      <c r="B8106" s="18" t="inlineStr">
        <is>
          <t>motor|large|Pareto adjustment|</t>
        </is>
      </c>
      <c r="C8106" s="18" t="inlineStr">
        <is>
          <t>motor</t>
        </is>
      </c>
      <c r="D8106" s="18" t="inlineStr">
        <is>
          <t>large</t>
        </is>
      </c>
      <c r="E8106" s="18" t="inlineStr">
        <is>
          <t>Pareto adjustment</t>
        </is>
      </c>
      <c r="F8106" s="18" t="inlineStr">
        <is>
          <t>scale</t>
        </is>
      </c>
      <c r="G8106" s="18" t="n"/>
      <c r="H8106" s="33" t="n">
        <v>0.7650721975796005</v>
      </c>
      <c r="I8106" s="33" t="n"/>
      <c r="J8106" s="33" t="n"/>
      <c r="K8106" s="34" t="n">
        <v>-0.2677850736876818</v>
      </c>
      <c r="L8106" s="35">
        <f>IF(ISNUMBER(K8106),EXP(K8106),"")</f>
        <v/>
      </c>
      <c r="M8106" s="18" t="inlineStr">
        <is>
          <t>large-claim GLM scaled to the generalised Pareto mean excess</t>
        </is>
      </c>
      <c r="N8106" s="18" t="inlineStr">
        <is>
          <t>motor|large|Pareto adjustment</t>
        </is>
      </c>
    </row>
  </sheetData>
  <pageMargins left="0.75" right="0.75" top="1" bottom="1" header="0.5" footer="0.5"/>
</worksheet>
</file>

<file path=xl/worksheets/sheet5.xml><?xml version="1.0" encoding="utf-8"?>
<worksheet xmlns="http://schemas.openxmlformats.org/spreadsheetml/2006/main">
  <sheetPr>
    <tabColor rgb="00FFFFCC"/>
    <outlinePr summaryBelow="1" summaryRight="1"/>
    <pageSetUpPr/>
  </sheetPr>
  <dimension ref="B2:V2583"/>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 customWidth="1" min="1" max="1"/>
    <col width="10" customWidth="1" min="2" max="2"/>
    <col width="6" customWidth="1" min="3" max="3"/>
    <col width="6" customWidth="1" min="4" max="4"/>
    <col width="14" customWidth="1" min="5" max="5"/>
    <col width="9" customWidth="1" min="6" max="6"/>
    <col width="22" customWidth="1" min="7" max="7"/>
    <col width="18" customWidth="1" min="8" max="8"/>
    <col width="14" customWidth="1" min="9" max="9"/>
    <col width="36" customWidth="1" min="10" max="10"/>
    <col width="10" customWidth="1" min="11" max="11"/>
    <col width="6" customWidth="1" min="12" max="12"/>
    <col width="6" customWidth="1" min="13" max="13"/>
    <col width="16" customWidth="1" min="14" max="14"/>
    <col width="1" customWidth="1" min="15" max="15"/>
    <col width="34" customWidth="1" min="16" max="16"/>
    <col width="9" customWidth="1" min="17" max="17"/>
    <col width="24" customWidth="1" min="18" max="18"/>
    <col width="12" customWidth="1" min="19" max="19"/>
    <col width="7" customWidth="1" min="20" max="20"/>
    <col width="20" customWidth="1" min="21" max="21"/>
    <col width="50" customWidth="1" min="22" max="22"/>
  </cols>
  <sheetData>
    <row r="2">
      <c r="B2" s="22" t="inlineStr">
        <is>
          <t>Lookups Trees: the buildings small-claim XGBoost as tables (export buildings_xgboost_nodes.csv and _features.csv)</t>
        </is>
      </c>
    </row>
    <row r="3">
      <c r="B3" s="16" t="inlineStr">
        <is>
          <t>Walk each tree from node 0: split -&gt; left if x &lt; Threshold, else right; category split -&gt; right if the input's code is in Right codes, else left; a missing input goes to Missing goes; at a leaf take Leaf value. One leaf per tree, 193 trees.</t>
        </is>
      </c>
    </row>
    <row r="5">
      <c r="B5" s="5" t="inlineStr">
        <is>
          <t>Tree nodes (2,577 rows)</t>
        </is>
      </c>
      <c r="C5" s="5" t="n"/>
      <c r="D5" s="5" t="n"/>
      <c r="E5" s="5" t="n"/>
      <c r="F5" s="5" t="n"/>
      <c r="G5" s="5" t="n"/>
      <c r="H5" s="5" t="n"/>
      <c r="I5" s="5" t="n"/>
      <c r="J5" s="5" t="n"/>
      <c r="K5" s="5" t="n"/>
      <c r="L5" s="5" t="n"/>
      <c r="M5" s="5" t="n"/>
      <c r="N5" s="5" t="n"/>
      <c r="P5" s="5" t="inlineStr">
        <is>
          <t>Features and category codes (218 rows)</t>
        </is>
      </c>
      <c r="Q5" s="5" t="n"/>
      <c r="R5" s="5" t="n"/>
      <c r="S5" s="5" t="n"/>
      <c r="T5" s="5" t="n"/>
      <c r="U5" s="5" t="n"/>
      <c r="V5" s="5" t="n"/>
    </row>
    <row r="6">
      <c r="B6" s="6" t="inlineStr">
        <is>
          <t>Key</t>
        </is>
      </c>
      <c r="C6" s="6" t="inlineStr">
        <is>
          <t>Tree</t>
        </is>
      </c>
      <c r="D6" s="6" t="inlineStr">
        <is>
          <t>Node</t>
        </is>
      </c>
      <c r="E6" s="6" t="inlineStr">
        <is>
          <t>Kind</t>
        </is>
      </c>
      <c r="F6" s="6" t="inlineStr">
        <is>
          <t>Position</t>
        </is>
      </c>
      <c r="G6" s="6" t="inlineStr">
        <is>
          <t>Feature</t>
        </is>
      </c>
      <c r="H6" s="6" t="inlineStr">
        <is>
          <t>Threshold</t>
        </is>
      </c>
      <c r="I6" s="6" t="inlineStr">
        <is>
          <t>Right codes</t>
        </is>
      </c>
      <c r="J6" s="6" t="inlineStr">
        <is>
          <t>Right levels</t>
        </is>
      </c>
      <c r="K6" s="6" t="inlineStr">
        <is>
          <t>Missing goes</t>
        </is>
      </c>
      <c r="L6" s="6" t="inlineStr">
        <is>
          <t>Left</t>
        </is>
      </c>
      <c r="M6" s="6" t="inlineStr">
        <is>
          <t>Right</t>
        </is>
      </c>
      <c r="N6" s="6" t="inlineStr">
        <is>
          <t>Leaf value</t>
        </is>
      </c>
      <c r="P6" s="6" t="inlineStr">
        <is>
          <t>Key</t>
        </is>
      </c>
      <c r="Q6" s="6" t="inlineStr">
        <is>
          <t>Position</t>
        </is>
      </c>
      <c r="R6" s="6" t="inlineStr">
        <is>
          <t>Feature</t>
        </is>
      </c>
      <c r="S6" s="6" t="inlineStr">
        <is>
          <t>Type</t>
        </is>
      </c>
      <c r="T6" s="6" t="inlineStr">
        <is>
          <t>Code</t>
        </is>
      </c>
      <c r="U6" s="6" t="inlineStr">
        <is>
          <t>Level</t>
        </is>
      </c>
      <c r="V6" s="6" t="inlineStr">
        <is>
          <t>Note</t>
        </is>
      </c>
    </row>
    <row r="7">
      <c r="B7" s="18" t="inlineStr">
        <is>
          <t>0|0</t>
        </is>
      </c>
      <c r="C7" s="18" t="n">
        <v>0</v>
      </c>
      <c r="D7" s="18" t="n">
        <v>0</v>
      </c>
      <c r="E7" s="18" t="inlineStr">
        <is>
          <t>split</t>
        </is>
      </c>
      <c r="F7" s="18" t="n">
        <v>12</v>
      </c>
      <c r="G7" s="18" t="inlineStr">
        <is>
          <t>flood_zone</t>
        </is>
      </c>
      <c r="H7" s="37" t="n">
        <v>3.99999988079071</v>
      </c>
      <c r="I7" s="18" t="n"/>
      <c r="J7" s="18" t="n"/>
      <c r="K7" s="18" t="inlineStr">
        <is>
          <t>right</t>
        </is>
      </c>
      <c r="L7" s="18" t="n">
        <v>1</v>
      </c>
      <c r="M7" s="18" t="n">
        <v>2</v>
      </c>
      <c r="N7" s="34" t="n"/>
      <c r="P7" s="18" t="inlineStr">
        <is>
          <t>sum_insured|</t>
        </is>
      </c>
      <c r="Q7" s="18" t="n">
        <v>0</v>
      </c>
      <c r="R7" s="18" t="inlineStr">
        <is>
          <t>sum_insured</t>
        </is>
      </c>
      <c r="S7" s="18" t="inlineStr">
        <is>
          <t>numeric</t>
        </is>
      </c>
      <c r="T7" s="18" t="n"/>
      <c r="U7" s="18" t="n"/>
      <c r="V7" s="18" t="inlineStr">
        <is>
          <t>after D-02 (divided by 1,000 at 10m or more)</t>
        </is>
      </c>
    </row>
    <row r="8">
      <c r="B8" s="18" t="inlineStr">
        <is>
          <t>0|1</t>
        </is>
      </c>
      <c r="C8" s="18" t="n">
        <v>0</v>
      </c>
      <c r="D8" s="18" t="n">
        <v>1</v>
      </c>
      <c r="E8" s="18" t="inlineStr">
        <is>
          <t>split</t>
        </is>
      </c>
      <c r="F8" s="18" t="n">
        <v>15</v>
      </c>
      <c r="G8" s="18" t="inlineStr">
        <is>
          <t>year_built</t>
        </is>
      </c>
      <c r="H8" s="37" t="n">
        <v>1943.999938964844</v>
      </c>
      <c r="I8" s="18" t="n"/>
      <c r="J8" s="18" t="n"/>
      <c r="K8" s="18" t="inlineStr">
        <is>
          <t>right</t>
        </is>
      </c>
      <c r="L8" s="18" t="n">
        <v>3</v>
      </c>
      <c r="M8" s="18" t="n">
        <v>4</v>
      </c>
      <c r="N8" s="34" t="n"/>
      <c r="P8" s="18" t="inlineStr">
        <is>
          <t>days_unoccupied|</t>
        </is>
      </c>
      <c r="Q8" s="18" t="n">
        <v>1</v>
      </c>
      <c r="R8" s="18" t="inlineStr">
        <is>
          <t>days_unoccupied</t>
        </is>
      </c>
      <c r="S8" s="18" t="inlineStr">
        <is>
          <t>numeric</t>
        </is>
      </c>
      <c r="T8" s="18" t="n"/>
      <c r="U8" s="18" t="n"/>
      <c r="V8" s="18" t="n"/>
    </row>
    <row r="9">
      <c r="B9" s="18" t="inlineStr">
        <is>
          <t>0|2</t>
        </is>
      </c>
      <c r="C9" s="18" t="n">
        <v>0</v>
      </c>
      <c r="D9" s="18" t="n">
        <v>2</v>
      </c>
      <c r="E9" s="18" t="inlineStr">
        <is>
          <t>split</t>
        </is>
      </c>
      <c r="F9" s="18" t="n">
        <v>14</v>
      </c>
      <c r="G9" s="18" t="inlineStr">
        <is>
          <t>elevation_m</t>
        </is>
      </c>
      <c r="H9" s="37" t="n">
        <v>2.199999928474427</v>
      </c>
      <c r="I9" s="18" t="n"/>
      <c r="J9" s="18" t="n"/>
      <c r="K9" s="18" t="inlineStr">
        <is>
          <t>right</t>
        </is>
      </c>
      <c r="L9" s="18" t="n">
        <v>5</v>
      </c>
      <c r="M9" s="18" t="n">
        <v>6</v>
      </c>
      <c r="N9" s="34" t="n"/>
      <c r="P9" s="18" t="inlineStr">
        <is>
          <t>voluntary_excess|</t>
        </is>
      </c>
      <c r="Q9" s="18" t="n">
        <v>2</v>
      </c>
      <c r="R9" s="18" t="inlineStr">
        <is>
          <t>voluntary_excess</t>
        </is>
      </c>
      <c r="S9" s="18" t="inlineStr">
        <is>
          <t>numeric</t>
        </is>
      </c>
      <c r="T9" s="18" t="n"/>
      <c r="U9" s="18" t="n"/>
      <c r="V9" s="18" t="n"/>
    </row>
    <row r="10">
      <c r="B10" s="18" t="inlineStr">
        <is>
          <t>0|3</t>
        </is>
      </c>
      <c r="C10" s="18" t="n">
        <v>0</v>
      </c>
      <c r="D10" s="18" t="n">
        <v>3</v>
      </c>
      <c r="E10" s="18" t="inlineStr">
        <is>
          <t>split</t>
        </is>
      </c>
      <c r="F10" s="18" t="n">
        <v>16</v>
      </c>
      <c r="G10" s="18" t="inlineStr">
        <is>
          <t>bedrooms</t>
        </is>
      </c>
      <c r="H10" s="37" t="n">
        <v>1.999999940395355</v>
      </c>
      <c r="I10" s="18" t="n"/>
      <c r="J10" s="18" t="n"/>
      <c r="K10" s="18" t="inlineStr">
        <is>
          <t>right</t>
        </is>
      </c>
      <c r="L10" s="18" t="n">
        <v>7</v>
      </c>
      <c r="M10" s="18" t="n">
        <v>8</v>
      </c>
      <c r="N10" s="34" t="n"/>
      <c r="P10" s="18" t="inlineStr">
        <is>
          <t>missed_payments_12m|</t>
        </is>
      </c>
      <c r="Q10" s="18" t="n">
        <v>3</v>
      </c>
      <c r="R10" s="18" t="inlineStr">
        <is>
          <t>missed_payments_12m</t>
        </is>
      </c>
      <c r="S10" s="18" t="inlineStr">
        <is>
          <t>numeric</t>
        </is>
      </c>
      <c r="T10" s="18" t="n"/>
      <c r="U10" s="18" t="n"/>
      <c r="V10" s="18" t="n"/>
    </row>
    <row r="11">
      <c r="B11" s="18" t="inlineStr">
        <is>
          <t>0|4</t>
        </is>
      </c>
      <c r="C11" s="18" t="n">
        <v>0</v>
      </c>
      <c r="D11" s="18" t="n">
        <v>4</v>
      </c>
      <c r="E11" s="18" t="inlineStr">
        <is>
          <t>split</t>
        </is>
      </c>
      <c r="F11" s="18" t="n">
        <v>16</v>
      </c>
      <c r="G11" s="18" t="inlineStr">
        <is>
          <t>bedrooms</t>
        </is>
      </c>
      <c r="H11" s="37" t="n">
        <v>2.99999988079071</v>
      </c>
      <c r="I11" s="18" t="n"/>
      <c r="J11" s="18" t="n"/>
      <c r="K11" s="18" t="inlineStr">
        <is>
          <t>right</t>
        </is>
      </c>
      <c r="L11" s="18" t="n">
        <v>9</v>
      </c>
      <c r="M11" s="18" t="n">
        <v>10</v>
      </c>
      <c r="N11" s="34" t="n"/>
      <c r="P11" s="18" t="inlineStr">
        <is>
          <t>renewal_count|</t>
        </is>
      </c>
      <c r="Q11" s="18" t="n">
        <v>4</v>
      </c>
      <c r="R11" s="18" t="inlineStr">
        <is>
          <t>renewal_count</t>
        </is>
      </c>
      <c r="S11" s="18" t="inlineStr">
        <is>
          <t>numeric</t>
        </is>
      </c>
      <c r="T11" s="18" t="n"/>
      <c r="U11" s="18" t="n"/>
      <c r="V11" s="18" t="n"/>
    </row>
    <row r="12">
      <c r="B12" s="18" t="inlineStr">
        <is>
          <t>0|5</t>
        </is>
      </c>
      <c r="C12" s="18" t="n">
        <v>0</v>
      </c>
      <c r="D12" s="18" t="n">
        <v>5</v>
      </c>
      <c r="E12" s="18" t="inlineStr">
        <is>
          <t>split</t>
        </is>
      </c>
      <c r="F12" s="18" t="n">
        <v>12</v>
      </c>
      <c r="G12" s="18" t="inlineStr">
        <is>
          <t>flood_zone</t>
        </is>
      </c>
      <c r="H12" s="37" t="n">
        <v>4.999999761581421</v>
      </c>
      <c r="I12" s="18" t="n"/>
      <c r="J12" s="18" t="n"/>
      <c r="K12" s="18" t="inlineStr">
        <is>
          <t>left</t>
        </is>
      </c>
      <c r="L12" s="18" t="n">
        <v>11</v>
      </c>
      <c r="M12" s="18" t="n">
        <v>12</v>
      </c>
      <c r="N12" s="34" t="n"/>
      <c r="P12" s="18" t="inlineStr">
        <is>
          <t>days_quote_to_inception|</t>
        </is>
      </c>
      <c r="Q12" s="18" t="n">
        <v>5</v>
      </c>
      <c r="R12" s="18" t="inlineStr">
        <is>
          <t>days_quote_to_inception</t>
        </is>
      </c>
      <c r="S12" s="18" t="inlineStr">
        <is>
          <t>numeric</t>
        </is>
      </c>
      <c r="T12" s="18" t="n"/>
      <c r="U12" s="18" t="n"/>
      <c r="V12" s="18" t="n"/>
    </row>
    <row r="13">
      <c r="B13" s="18" t="inlineStr">
        <is>
          <t>0|6</t>
        </is>
      </c>
      <c r="C13" s="18" t="n">
        <v>0</v>
      </c>
      <c r="D13" s="18" t="n">
        <v>6</v>
      </c>
      <c r="E13" s="18" t="inlineStr">
        <is>
          <t>split</t>
        </is>
      </c>
      <c r="F13" s="18" t="n">
        <v>13</v>
      </c>
      <c r="G13" s="18" t="inlineStr">
        <is>
          <t>distance_to_river_km</t>
        </is>
      </c>
      <c r="H13" s="37" t="n">
        <v>0.469999983906746</v>
      </c>
      <c r="I13" s="18" t="n"/>
      <c r="J13" s="18" t="n"/>
      <c r="K13" s="18" t="inlineStr">
        <is>
          <t>left</t>
        </is>
      </c>
      <c r="L13" s="18" t="n">
        <v>13</v>
      </c>
      <c r="M13" s="18" t="n">
        <v>14</v>
      </c>
      <c r="N13" s="34" t="n"/>
      <c r="P13" s="18" t="inlineStr">
        <is>
          <t>discount_applied|</t>
        </is>
      </c>
      <c r="Q13" s="18" t="n">
        <v>6</v>
      </c>
      <c r="R13" s="18" t="inlineStr">
        <is>
          <t>discount_applied</t>
        </is>
      </c>
      <c r="S13" s="18" t="inlineStr">
        <is>
          <t>numeric</t>
        </is>
      </c>
      <c r="T13" s="18" t="n"/>
      <c r="U13" s="18" t="n"/>
      <c r="V13" s="18" t="n"/>
    </row>
    <row r="14">
      <c r="B14" s="18" t="inlineStr">
        <is>
          <t>0|7</t>
        </is>
      </c>
      <c r="C14" s="18" t="n">
        <v>0</v>
      </c>
      <c r="D14" s="18" t="n">
        <v>7</v>
      </c>
      <c r="E14" s="18" t="inlineStr">
        <is>
          <t>leaf</t>
        </is>
      </c>
      <c r="F14" s="18" t="n"/>
      <c r="G14" s="18" t="n"/>
      <c r="H14" s="37" t="n"/>
      <c r="I14" s="18" t="n"/>
      <c r="J14" s="18" t="n"/>
      <c r="K14" s="18" t="n"/>
      <c r="L14" s="18" t="n"/>
      <c r="M14" s="18" t="n"/>
      <c r="N14" s="34" t="n">
        <v>-0.02605223469436169</v>
      </c>
      <c r="P14" s="18" t="inlineStr">
        <is>
          <t>household_size|</t>
        </is>
      </c>
      <c r="Q14" s="18" t="n">
        <v>7</v>
      </c>
      <c r="R14" s="18" t="inlineStr">
        <is>
          <t>household_size</t>
        </is>
      </c>
      <c r="S14" s="18" t="inlineStr">
        <is>
          <t>numeric</t>
        </is>
      </c>
      <c r="T14" s="18" t="n"/>
      <c r="U14" s="18" t="n"/>
      <c r="V14" s="18" t="n"/>
    </row>
    <row r="15">
      <c r="B15" s="18" t="inlineStr">
        <is>
          <t>0|8</t>
        </is>
      </c>
      <c r="C15" s="18" t="n">
        <v>0</v>
      </c>
      <c r="D15" s="18" t="n">
        <v>8</v>
      </c>
      <c r="E15" s="18" t="inlineStr">
        <is>
          <t>leaf</t>
        </is>
      </c>
      <c r="F15" s="18" t="n"/>
      <c r="G15" s="18" t="n"/>
      <c r="H15" s="37" t="n"/>
      <c r="I15" s="18" t="n"/>
      <c r="J15" s="18" t="n"/>
      <c r="K15" s="18" t="n"/>
      <c r="L15" s="18" t="n"/>
      <c r="M15" s="18" t="n"/>
      <c r="N15" s="34" t="n">
        <v>0.006315344478935003</v>
      </c>
      <c r="P15" s="18" t="inlineStr">
        <is>
          <t>prior_claims_5y|</t>
        </is>
      </c>
      <c r="Q15" s="18" t="n">
        <v>8</v>
      </c>
      <c r="R15" s="18" t="inlineStr">
        <is>
          <t>prior_claims_5y</t>
        </is>
      </c>
      <c r="S15" s="18" t="inlineStr">
        <is>
          <t>numeric</t>
        </is>
      </c>
      <c r="T15" s="18" t="n"/>
      <c r="U15" s="18" t="n"/>
      <c r="V15" s="18" t="n"/>
    </row>
    <row r="16">
      <c r="B16" s="18" t="inlineStr">
        <is>
          <t>0|9</t>
        </is>
      </c>
      <c r="C16" s="18" t="n">
        <v>0</v>
      </c>
      <c r="D16" s="18" t="n">
        <v>9</v>
      </c>
      <c r="E16" s="18" t="inlineStr">
        <is>
          <t>leaf</t>
        </is>
      </c>
      <c r="F16" s="18" t="n"/>
      <c r="G16" s="18" t="n"/>
      <c r="H16" s="37" t="n"/>
      <c r="I16" s="18" t="n"/>
      <c r="J16" s="18" t="n"/>
      <c r="K16" s="18" t="n"/>
      <c r="L16" s="18" t="n"/>
      <c r="M16" s="18" t="n"/>
      <c r="N16" s="34" t="n">
        <v>-0.03085087053477764</v>
      </c>
      <c r="P16" s="18" t="inlineStr">
        <is>
          <t>licence_points|</t>
        </is>
      </c>
      <c r="Q16" s="18" t="n">
        <v>9</v>
      </c>
      <c r="R16" s="18" t="inlineStr">
        <is>
          <t>licence_points</t>
        </is>
      </c>
      <c r="S16" s="18" t="inlineStr">
        <is>
          <t>numeric</t>
        </is>
      </c>
      <c r="T16" s="18" t="n"/>
      <c r="U16" s="18" t="n"/>
      <c r="V16" s="18" t="n"/>
    </row>
    <row r="17">
      <c r="B17" s="18" t="inlineStr">
        <is>
          <t>0|10</t>
        </is>
      </c>
      <c r="C17" s="18" t="n">
        <v>0</v>
      </c>
      <c r="D17" s="18" t="n">
        <v>10</v>
      </c>
      <c r="E17" s="18" t="inlineStr">
        <is>
          <t>leaf</t>
        </is>
      </c>
      <c r="F17" s="18" t="n"/>
      <c r="G17" s="18" t="n"/>
      <c r="H17" s="37" t="n"/>
      <c r="I17" s="18" t="n"/>
      <c r="J17" s="18" t="n"/>
      <c r="K17" s="18" t="n"/>
      <c r="L17" s="18" t="n"/>
      <c r="M17" s="18" t="n"/>
      <c r="N17" s="34" t="n">
        <v>-0.01400144584476948</v>
      </c>
      <c r="P17" s="18" t="inlineStr">
        <is>
          <t>years_at_address|</t>
        </is>
      </c>
      <c r="Q17" s="18" t="n">
        <v>10</v>
      </c>
      <c r="R17" s="18" t="inlineStr">
        <is>
          <t>years_at_address</t>
        </is>
      </c>
      <c r="S17" s="18" t="inlineStr">
        <is>
          <t>numeric</t>
        </is>
      </c>
      <c r="T17" s="18" t="n"/>
      <c r="U17" s="18" t="n"/>
      <c r="V17" s="18" t="n"/>
    </row>
    <row r="18">
      <c r="B18" s="18" t="inlineStr">
        <is>
          <t>0|11</t>
        </is>
      </c>
      <c r="C18" s="18" t="n">
        <v>0</v>
      </c>
      <c r="D18" s="18" t="n">
        <v>11</v>
      </c>
      <c r="E18" s="18" t="inlineStr">
        <is>
          <t>leaf</t>
        </is>
      </c>
      <c r="F18" s="18" t="n"/>
      <c r="G18" s="18" t="n"/>
      <c r="H18" s="37" t="n"/>
      <c r="I18" s="18" t="n"/>
      <c r="J18" s="18" t="n"/>
      <c r="K18" s="18" t="n"/>
      <c r="L18" s="18" t="n"/>
      <c r="M18" s="18" t="n"/>
      <c r="N18" s="34" t="n">
        <v>0.05096132308244705</v>
      </c>
      <c r="P18" s="18" t="inlineStr">
        <is>
          <t>customer_since_year|</t>
        </is>
      </c>
      <c r="Q18" s="18" t="n">
        <v>11</v>
      </c>
      <c r="R18" s="18" t="inlineStr">
        <is>
          <t>customer_since_year</t>
        </is>
      </c>
      <c r="S18" s="18" t="inlineStr">
        <is>
          <t>numeric</t>
        </is>
      </c>
      <c r="T18" s="18" t="n"/>
      <c r="U18" s="18" t="n"/>
      <c r="V18" s="18" t="n"/>
    </row>
    <row r="19">
      <c r="B19" s="18" t="inlineStr">
        <is>
          <t>0|12</t>
        </is>
      </c>
      <c r="C19" s="18" t="n">
        <v>0</v>
      </c>
      <c r="D19" s="18" t="n">
        <v>12</v>
      </c>
      <c r="E19" s="18" t="inlineStr">
        <is>
          <t>leaf</t>
        </is>
      </c>
      <c r="F19" s="18" t="n"/>
      <c r="G19" s="18" t="n"/>
      <c r="H19" s="37" t="n"/>
      <c r="I19" s="18" t="n"/>
      <c r="J19" s="18" t="n"/>
      <c r="K19" s="18" t="n"/>
      <c r="L19" s="18" t="n"/>
      <c r="M19" s="18" t="n"/>
      <c r="N19" s="34" t="n">
        <v>0.07239875197410583</v>
      </c>
      <c r="P19" s="18" t="inlineStr">
        <is>
          <t>flood_zone|</t>
        </is>
      </c>
      <c r="Q19" s="18" t="n">
        <v>12</v>
      </c>
      <c r="R19" s="18" t="inlineStr">
        <is>
          <t>flood_zone</t>
        </is>
      </c>
      <c r="S19" s="18" t="inlineStr">
        <is>
          <t>numeric</t>
        </is>
      </c>
      <c r="T19" s="18" t="n"/>
      <c r="U19" s="18" t="n"/>
      <c r="V19" s="18" t="n"/>
    </row>
    <row r="20">
      <c r="B20" s="18" t="inlineStr">
        <is>
          <t>0|13</t>
        </is>
      </c>
      <c r="C20" s="18" t="n">
        <v>0</v>
      </c>
      <c r="D20" s="18" t="n">
        <v>13</v>
      </c>
      <c r="E20" s="18" t="inlineStr">
        <is>
          <t>leaf</t>
        </is>
      </c>
      <c r="F20" s="18" t="n"/>
      <c r="G20" s="18" t="n"/>
      <c r="H20" s="37" t="n"/>
      <c r="I20" s="18" t="n"/>
      <c r="J20" s="18" t="n"/>
      <c r="K20" s="18" t="n"/>
      <c r="L20" s="18" t="n"/>
      <c r="M20" s="18" t="n"/>
      <c r="N20" s="34" t="n">
        <v>0.02770604752004147</v>
      </c>
      <c r="P20" s="18" t="inlineStr">
        <is>
          <t>distance_to_river_km|</t>
        </is>
      </c>
      <c r="Q20" s="18" t="n">
        <v>13</v>
      </c>
      <c r="R20" s="18" t="inlineStr">
        <is>
          <t>distance_to_river_km</t>
        </is>
      </c>
      <c r="S20" s="18" t="inlineStr">
        <is>
          <t>numeric</t>
        </is>
      </c>
      <c r="T20" s="18" t="n"/>
      <c r="U20" s="18" t="n"/>
      <c r="V20" s="18" t="n"/>
    </row>
    <row r="21">
      <c r="B21" s="18" t="inlineStr">
        <is>
          <t>0|14</t>
        </is>
      </c>
      <c r="C21" s="18" t="n">
        <v>0</v>
      </c>
      <c r="D21" s="18" t="n">
        <v>14</v>
      </c>
      <c r="E21" s="18" t="inlineStr">
        <is>
          <t>leaf</t>
        </is>
      </c>
      <c r="F21" s="18" t="n"/>
      <c r="G21" s="18" t="n"/>
      <c r="H21" s="37" t="n"/>
      <c r="I21" s="18" t="n"/>
      <c r="J21" s="18" t="n"/>
      <c r="K21" s="18" t="n"/>
      <c r="L21" s="18" t="n"/>
      <c r="M21" s="18" t="n"/>
      <c r="N21" s="34" t="n">
        <v>0.0005978792905807495</v>
      </c>
      <c r="P21" s="18" t="inlineStr">
        <is>
          <t>elevation_m|</t>
        </is>
      </c>
      <c r="Q21" s="18" t="n">
        <v>14</v>
      </c>
      <c r="R21" s="18" t="inlineStr">
        <is>
          <t>elevation_m</t>
        </is>
      </c>
      <c r="S21" s="18" t="inlineStr">
        <is>
          <t>numeric</t>
        </is>
      </c>
      <c r="T21" s="18" t="n"/>
      <c r="U21" s="18" t="n"/>
      <c r="V21" s="18" t="n"/>
    </row>
    <row r="22">
      <c r="B22" s="18" t="inlineStr">
        <is>
          <t>1|0</t>
        </is>
      </c>
      <c r="C22" s="18" t="n">
        <v>1</v>
      </c>
      <c r="D22" s="18" t="n">
        <v>0</v>
      </c>
      <c r="E22" s="18" t="inlineStr">
        <is>
          <t>split</t>
        </is>
      </c>
      <c r="F22" s="18" t="n">
        <v>25</v>
      </c>
      <c r="G22" s="18" t="inlineStr">
        <is>
          <t>x_fz3_rain</t>
        </is>
      </c>
      <c r="H22" s="37" t="n">
        <v>0.7139999568462372</v>
      </c>
      <c r="I22" s="18" t="n"/>
      <c r="J22" s="18" t="n"/>
      <c r="K22" s="18" t="inlineStr">
        <is>
          <t>right</t>
        </is>
      </c>
      <c r="L22" s="18" t="n">
        <v>1</v>
      </c>
      <c r="M22" s="18" t="n">
        <v>2</v>
      </c>
      <c r="N22" s="34" t="n"/>
      <c r="P22" s="18" t="inlineStr">
        <is>
          <t>year_built|</t>
        </is>
      </c>
      <c r="Q22" s="18" t="n">
        <v>15</v>
      </c>
      <c r="R22" s="18" t="inlineStr">
        <is>
          <t>year_built</t>
        </is>
      </c>
      <c r="S22" s="18" t="inlineStr">
        <is>
          <t>numeric</t>
        </is>
      </c>
      <c r="T22" s="18" t="n"/>
      <c r="U22" s="18" t="n"/>
      <c r="V22" s="18" t="n"/>
    </row>
    <row r="23">
      <c r="B23" s="18" t="inlineStr">
        <is>
          <t>1|1</t>
        </is>
      </c>
      <c r="C23" s="18" t="n">
        <v>1</v>
      </c>
      <c r="D23" s="18" t="n">
        <v>1</v>
      </c>
      <c r="E23" s="18" t="inlineStr">
        <is>
          <t>split</t>
        </is>
      </c>
      <c r="F23" s="18" t="n">
        <v>15</v>
      </c>
      <c r="G23" s="18" t="inlineStr">
        <is>
          <t>year_built</t>
        </is>
      </c>
      <c r="H23" s="37" t="n">
        <v>1943.999938964844</v>
      </c>
      <c r="I23" s="18" t="n"/>
      <c r="J23" s="18" t="n"/>
      <c r="K23" s="18" t="inlineStr">
        <is>
          <t>right</t>
        </is>
      </c>
      <c r="L23" s="18" t="n">
        <v>3</v>
      </c>
      <c r="M23" s="18" t="n">
        <v>4</v>
      </c>
      <c r="N23" s="34" t="n"/>
      <c r="P23" s="18" t="inlineStr">
        <is>
          <t>bedrooms|</t>
        </is>
      </c>
      <c r="Q23" s="18" t="n">
        <v>16</v>
      </c>
      <c r="R23" s="18" t="inlineStr">
        <is>
          <t>bedrooms</t>
        </is>
      </c>
      <c r="S23" s="18" t="inlineStr">
        <is>
          <t>numeric</t>
        </is>
      </c>
      <c r="T23" s="18" t="n"/>
      <c r="U23" s="18" t="n"/>
      <c r="V23" s="18" t="n"/>
    </row>
    <row r="24">
      <c r="B24" s="18" t="inlineStr">
        <is>
          <t>1|2</t>
        </is>
      </c>
      <c r="C24" s="18" t="n">
        <v>1</v>
      </c>
      <c r="D24" s="18" t="n">
        <v>2</v>
      </c>
      <c r="E24" s="18" t="inlineStr">
        <is>
          <t>split</t>
        </is>
      </c>
      <c r="F24" s="18" t="n">
        <v>13</v>
      </c>
      <c r="G24" s="18" t="inlineStr">
        <is>
          <t>distance_to_river_km</t>
        </is>
      </c>
      <c r="H24" s="37" t="n">
        <v>0.4999999850988388</v>
      </c>
      <c r="I24" s="18" t="n"/>
      <c r="J24" s="18" t="n"/>
      <c r="K24" s="18" t="inlineStr">
        <is>
          <t>left</t>
        </is>
      </c>
      <c r="L24" s="18" t="n">
        <v>5</v>
      </c>
      <c r="M24" s="18" t="n">
        <v>6</v>
      </c>
      <c r="N24" s="34" t="n"/>
      <c r="P24" s="18" t="inlineStr">
        <is>
          <t>hail_days|</t>
        </is>
      </c>
      <c r="Q24" s="18" t="n">
        <v>17</v>
      </c>
      <c r="R24" s="18" t="inlineStr">
        <is>
          <t>hail_days</t>
        </is>
      </c>
      <c r="S24" s="18" t="inlineStr">
        <is>
          <t>numeric</t>
        </is>
      </c>
      <c r="T24" s="18" t="n"/>
      <c r="U24" s="18" t="n"/>
      <c r="V24" s="18" t="n"/>
    </row>
    <row r="25">
      <c r="B25" s="18" t="inlineStr">
        <is>
          <t>1|3</t>
        </is>
      </c>
      <c r="C25" s="18" t="n">
        <v>1</v>
      </c>
      <c r="D25" s="18" t="n">
        <v>3</v>
      </c>
      <c r="E25" s="18" t="inlineStr">
        <is>
          <t>split</t>
        </is>
      </c>
      <c r="F25" s="18" t="n">
        <v>0</v>
      </c>
      <c r="G25" s="18" t="inlineStr">
        <is>
          <t>sum_insured</t>
        </is>
      </c>
      <c r="H25" s="37" t="n">
        <v>204999.9921875</v>
      </c>
      <c r="I25" s="18" t="n"/>
      <c r="J25" s="18" t="n"/>
      <c r="K25" s="18" t="inlineStr">
        <is>
          <t>right</t>
        </is>
      </c>
      <c r="L25" s="18" t="n">
        <v>7</v>
      </c>
      <c r="M25" s="18" t="n">
        <v>8</v>
      </c>
      <c r="N25" s="34" t="n"/>
      <c r="P25" s="18" t="inlineStr">
        <is>
          <t>wind_exposure_index|</t>
        </is>
      </c>
      <c r="Q25" s="18" t="n">
        <v>18</v>
      </c>
      <c r="R25" s="18" t="inlineStr">
        <is>
          <t>wind_exposure_index</t>
        </is>
      </c>
      <c r="S25" s="18" t="inlineStr">
        <is>
          <t>numeric</t>
        </is>
      </c>
      <c r="T25" s="18" t="n"/>
      <c r="U25" s="18" t="n"/>
      <c r="V25" s="18" t="n"/>
    </row>
    <row r="26">
      <c r="B26" s="18" t="inlineStr">
        <is>
          <t>1|4</t>
        </is>
      </c>
      <c r="C26" s="18" t="n">
        <v>1</v>
      </c>
      <c r="D26" s="18" t="n">
        <v>4</v>
      </c>
      <c r="E26" s="18" t="inlineStr">
        <is>
          <t>split</t>
        </is>
      </c>
      <c r="F26" s="18" t="n">
        <v>0</v>
      </c>
      <c r="G26" s="18" t="inlineStr">
        <is>
          <t>sum_insured</t>
        </is>
      </c>
      <c r="H26" s="37" t="n">
        <v>206999.9921875</v>
      </c>
      <c r="I26" s="18" t="n"/>
      <c r="J26" s="18" t="n"/>
      <c r="K26" s="18" t="inlineStr">
        <is>
          <t>right</t>
        </is>
      </c>
      <c r="L26" s="18" t="n">
        <v>9</v>
      </c>
      <c r="M26" s="18" t="n">
        <v>10</v>
      </c>
      <c r="N26" s="34" t="n"/>
      <c r="P26" s="18" t="inlineStr">
        <is>
          <t>freezing_days|</t>
        </is>
      </c>
      <c r="Q26" s="18" t="n">
        <v>19</v>
      </c>
      <c r="R26" s="18" t="inlineStr">
        <is>
          <t>freezing_days</t>
        </is>
      </c>
      <c r="S26" s="18" t="inlineStr">
        <is>
          <t>numeric</t>
        </is>
      </c>
      <c r="T26" s="18" t="n"/>
      <c r="U26" s="18" t="n"/>
      <c r="V26" s="18" t="n"/>
    </row>
    <row r="27">
      <c r="B27" s="18" t="inlineStr">
        <is>
          <t>1|5</t>
        </is>
      </c>
      <c r="C27" s="18" t="n">
        <v>1</v>
      </c>
      <c r="D27" s="18" t="n">
        <v>5</v>
      </c>
      <c r="E27" s="18" t="inlineStr">
        <is>
          <t>split</t>
        </is>
      </c>
      <c r="F27" s="18" t="n">
        <v>0</v>
      </c>
      <c r="G27" s="18" t="inlineStr">
        <is>
          <t>sum_insured</t>
        </is>
      </c>
      <c r="H27" s="37" t="n">
        <v>231999.9921875</v>
      </c>
      <c r="I27" s="18" t="n"/>
      <c r="J27" s="18" t="n"/>
      <c r="K27" s="18" t="inlineStr">
        <is>
          <t>right</t>
        </is>
      </c>
      <c r="L27" s="18" t="n">
        <v>11</v>
      </c>
      <c r="M27" s="18" t="n">
        <v>12</v>
      </c>
      <c r="N27" s="34" t="n"/>
      <c r="P27" s="18" t="inlineStr">
        <is>
          <t>dry_summer_index|</t>
        </is>
      </c>
      <c r="Q27" s="18" t="n">
        <v>20</v>
      </c>
      <c r="R27" s="18" t="inlineStr">
        <is>
          <t>dry_summer_index</t>
        </is>
      </c>
      <c r="S27" s="18" t="inlineStr">
        <is>
          <t>numeric</t>
        </is>
      </c>
      <c r="T27" s="18" t="n"/>
      <c r="U27" s="18" t="n"/>
      <c r="V27" s="18" t="n"/>
    </row>
    <row r="28">
      <c r="B28" s="18" t="inlineStr">
        <is>
          <t>1|6</t>
        </is>
      </c>
      <c r="C28" s="18" t="n">
        <v>1</v>
      </c>
      <c r="D28" s="18" t="n">
        <v>6</v>
      </c>
      <c r="E28" s="18" t="inlineStr">
        <is>
          <t>split</t>
        </is>
      </c>
      <c r="F28" s="18" t="n">
        <v>13</v>
      </c>
      <c r="G28" s="18" t="inlineStr">
        <is>
          <t>distance_to_river_km</t>
        </is>
      </c>
      <c r="H28" s="37" t="n">
        <v>0.8699999749660492</v>
      </c>
      <c r="I28" s="18" t="n"/>
      <c r="J28" s="18" t="n"/>
      <c r="K28" s="18" t="inlineStr">
        <is>
          <t>right</t>
        </is>
      </c>
      <c r="L28" s="18" t="n">
        <v>13</v>
      </c>
      <c r="M28" s="18" t="n">
        <v>14</v>
      </c>
      <c r="N28" s="34" t="n"/>
      <c r="P28" s="18" t="inlineStr">
        <is>
          <t>wildfire_index|</t>
        </is>
      </c>
      <c r="Q28" s="18" t="n">
        <v>21</v>
      </c>
      <c r="R28" s="18" t="inlineStr">
        <is>
          <t>wildfire_index</t>
        </is>
      </c>
      <c r="S28" s="18" t="inlineStr">
        <is>
          <t>numeric</t>
        </is>
      </c>
      <c r="T28" s="18" t="n"/>
      <c r="U28" s="18" t="n"/>
      <c r="V28" s="18" t="n"/>
    </row>
    <row r="29">
      <c r="B29" s="18" t="inlineStr">
        <is>
          <t>1|7</t>
        </is>
      </c>
      <c r="C29" s="18" t="n">
        <v>1</v>
      </c>
      <c r="D29" s="18" t="n">
        <v>7</v>
      </c>
      <c r="E29" s="18" t="inlineStr">
        <is>
          <t>leaf</t>
        </is>
      </c>
      <c r="F29" s="18" t="n"/>
      <c r="G29" s="18" t="n"/>
      <c r="H29" s="37" t="n"/>
      <c r="I29" s="18" t="n"/>
      <c r="J29" s="18" t="n"/>
      <c r="K29" s="18" t="n"/>
      <c r="L29" s="18" t="n"/>
      <c r="M29" s="18" t="n"/>
      <c r="N29" s="34" t="n">
        <v>-0.01135715283453465</v>
      </c>
      <c r="P29" s="18" t="inlineStr">
        <is>
          <t>rainfall_mm|</t>
        </is>
      </c>
      <c r="Q29" s="18" t="n">
        <v>22</v>
      </c>
      <c r="R29" s="18" t="inlineStr">
        <is>
          <t>rainfall_mm</t>
        </is>
      </c>
      <c r="S29" s="18" t="inlineStr">
        <is>
          <t>numeric</t>
        </is>
      </c>
      <c r="T29" s="18" t="n"/>
      <c r="U29" s="18" t="n"/>
      <c r="V29" s="18" t="n"/>
    </row>
    <row r="30">
      <c r="B30" s="18" t="inlineStr">
        <is>
          <t>1|8</t>
        </is>
      </c>
      <c r="C30" s="18" t="n">
        <v>1</v>
      </c>
      <c r="D30" s="18" t="n">
        <v>8</v>
      </c>
      <c r="E30" s="18" t="inlineStr">
        <is>
          <t>leaf</t>
        </is>
      </c>
      <c r="F30" s="18" t="n"/>
      <c r="G30" s="18" t="n"/>
      <c r="H30" s="37" t="n"/>
      <c r="I30" s="18" t="n"/>
      <c r="J30" s="18" t="n"/>
      <c r="K30" s="18" t="n"/>
      <c r="L30" s="18" t="n"/>
      <c r="M30" s="18" t="n"/>
      <c r="N30" s="34" t="n">
        <v>0.01017642486840487</v>
      </c>
      <c r="P30" s="18" t="inlineStr">
        <is>
          <t>mean_temperature_c|</t>
        </is>
      </c>
      <c r="Q30" s="18" t="n">
        <v>23</v>
      </c>
      <c r="R30" s="18" t="inlineStr">
        <is>
          <t>mean_temperature_c</t>
        </is>
      </c>
      <c r="S30" s="18" t="inlineStr">
        <is>
          <t>numeric</t>
        </is>
      </c>
      <c r="T30" s="18" t="n"/>
      <c r="U30" s="18" t="n"/>
      <c r="V30" s="18" t="n"/>
    </row>
    <row r="31">
      <c r="B31" s="18" t="inlineStr">
        <is>
          <t>1|9</t>
        </is>
      </c>
      <c r="C31" s="18" t="n">
        <v>1</v>
      </c>
      <c r="D31" s="18" t="n">
        <v>9</v>
      </c>
      <c r="E31" s="18" t="inlineStr">
        <is>
          <t>leaf</t>
        </is>
      </c>
      <c r="F31" s="18" t="n"/>
      <c r="G31" s="18" t="n"/>
      <c r="H31" s="37" t="n"/>
      <c r="I31" s="18" t="n"/>
      <c r="J31" s="18" t="n"/>
      <c r="K31" s="18" t="n"/>
      <c r="L31" s="18" t="n"/>
      <c r="M31" s="18" t="n"/>
      <c r="N31" s="34" t="n">
        <v>-0.032427828758955</v>
      </c>
      <c r="P31" s="18" t="inlineStr">
        <is>
          <t>x_clay_dry|</t>
        </is>
      </c>
      <c r="Q31" s="18" t="n">
        <v>24</v>
      </c>
      <c r="R31" s="18" t="inlineStr">
        <is>
          <t>x_clay_dry</t>
        </is>
      </c>
      <c r="S31" s="18" t="inlineStr">
        <is>
          <t>numeric</t>
        </is>
      </c>
      <c r="T31" s="18" t="n"/>
      <c r="U31" s="18" t="n"/>
      <c r="V31" s="18" t="inlineStr">
        <is>
          <t>coalesce((soil_type = 'clay') x dry_summer_index, 0) (sql/11, A28)</t>
        </is>
      </c>
    </row>
    <row r="32">
      <c r="B32" s="18" t="inlineStr">
        <is>
          <t>1|10</t>
        </is>
      </c>
      <c r="C32" s="18" t="n">
        <v>1</v>
      </c>
      <c r="D32" s="18" t="n">
        <v>10</v>
      </c>
      <c r="E32" s="18" t="inlineStr">
        <is>
          <t>leaf</t>
        </is>
      </c>
      <c r="F32" s="18" t="n"/>
      <c r="G32" s="18" t="n"/>
      <c r="H32" s="37" t="n"/>
      <c r="I32" s="18" t="n"/>
      <c r="J32" s="18" t="n"/>
      <c r="K32" s="18" t="n"/>
      <c r="L32" s="18" t="n"/>
      <c r="M32" s="18" t="n"/>
      <c r="N32" s="34" t="n">
        <v>-0.01221212185919285</v>
      </c>
      <c r="P32" s="18" t="inlineStr">
        <is>
          <t>x_fz3_rain|</t>
        </is>
      </c>
      <c r="Q32" s="18" t="n">
        <v>25</v>
      </c>
      <c r="R32" s="18" t="inlineStr">
        <is>
          <t>x_fz3_rain</t>
        </is>
      </c>
      <c r="S32" s="18" t="inlineStr">
        <is>
          <t>numeric</t>
        </is>
      </c>
      <c r="T32" s="18" t="n"/>
      <c r="U32" s="18" t="n"/>
      <c r="V32" s="18" t="inlineStr">
        <is>
          <t>coalesce((coalesce(flood_zone, 99) &gt;= 3) x rainfall_mm / 1000, 0): a missing flood zone counts as 3 or above (sql/11, A28)</t>
        </is>
      </c>
    </row>
    <row r="33">
      <c r="B33" s="18" t="inlineStr">
        <is>
          <t>1|11</t>
        </is>
      </c>
      <c r="C33" s="18" t="n">
        <v>1</v>
      </c>
      <c r="D33" s="18" t="n">
        <v>11</v>
      </c>
      <c r="E33" s="18" t="inlineStr">
        <is>
          <t>leaf</t>
        </is>
      </c>
      <c r="F33" s="18" t="n"/>
      <c r="G33" s="18" t="n"/>
      <c r="H33" s="37" t="n"/>
      <c r="I33" s="18" t="n"/>
      <c r="J33" s="18" t="n"/>
      <c r="K33" s="18" t="n"/>
      <c r="L33" s="18" t="n"/>
      <c r="M33" s="18" t="n"/>
      <c r="N33" s="34" t="n">
        <v>0.03570947051048279</v>
      </c>
      <c r="P33" s="18" t="inlineStr">
        <is>
          <t>construction_type|brick</t>
        </is>
      </c>
      <c r="Q33" s="18" t="n">
        <v>26</v>
      </c>
      <c r="R33" s="18" t="inlineStr">
        <is>
          <t>construction_type</t>
        </is>
      </c>
      <c r="S33" s="18" t="inlineStr">
        <is>
          <t>categorical</t>
        </is>
      </c>
      <c r="T33" s="18" t="n">
        <v>0</v>
      </c>
      <c r="U33" s="18" t="inlineStr">
        <is>
          <t>brick</t>
        </is>
      </c>
      <c r="V33" s="18" t="n"/>
    </row>
    <row r="34">
      <c r="B34" s="18" t="inlineStr">
        <is>
          <t>1|12</t>
        </is>
      </c>
      <c r="C34" s="18" t="n">
        <v>1</v>
      </c>
      <c r="D34" s="18" t="n">
        <v>12</v>
      </c>
      <c r="E34" s="18" t="inlineStr">
        <is>
          <t>leaf</t>
        </is>
      </c>
      <c r="F34" s="18" t="n"/>
      <c r="G34" s="18" t="n"/>
      <c r="H34" s="37" t="n"/>
      <c r="I34" s="18" t="n"/>
      <c r="J34" s="18" t="n"/>
      <c r="K34" s="18" t="n"/>
      <c r="L34" s="18" t="n"/>
      <c r="M34" s="18" t="n"/>
      <c r="N34" s="34" t="n">
        <v>0.05500262975692749</v>
      </c>
      <c r="P34" s="18" t="inlineStr">
        <is>
          <t>construction_type|non_standard</t>
        </is>
      </c>
      <c r="Q34" s="18" t="n">
        <v>26</v>
      </c>
      <c r="R34" s="18" t="inlineStr">
        <is>
          <t>construction_type</t>
        </is>
      </c>
      <c r="S34" s="18" t="inlineStr">
        <is>
          <t>categorical</t>
        </is>
      </c>
      <c r="T34" s="18" t="n">
        <v>1</v>
      </c>
      <c r="U34" s="18" t="inlineStr">
        <is>
          <t>non_standard</t>
        </is>
      </c>
      <c r="V34" s="18" t="n"/>
    </row>
    <row r="35">
      <c r="B35" s="18" t="inlineStr">
        <is>
          <t>1|13</t>
        </is>
      </c>
      <c r="C35" s="18" t="n">
        <v>1</v>
      </c>
      <c r="D35" s="18" t="n">
        <v>13</v>
      </c>
      <c r="E35" s="18" t="inlineStr">
        <is>
          <t>leaf</t>
        </is>
      </c>
      <c r="F35" s="18" t="n"/>
      <c r="G35" s="18" t="n"/>
      <c r="H35" s="37" t="n"/>
      <c r="I35" s="18" t="n"/>
      <c r="J35" s="18" t="n"/>
      <c r="K35" s="18" t="n"/>
      <c r="L35" s="18" t="n"/>
      <c r="M35" s="18" t="n"/>
      <c r="N35" s="34" t="n">
        <v>0.02525352314114571</v>
      </c>
      <c r="P35" s="18" t="inlineStr">
        <is>
          <t>construction_type|stone</t>
        </is>
      </c>
      <c r="Q35" s="18" t="n">
        <v>26</v>
      </c>
      <c r="R35" s="18" t="inlineStr">
        <is>
          <t>construction_type</t>
        </is>
      </c>
      <c r="S35" s="18" t="inlineStr">
        <is>
          <t>categorical</t>
        </is>
      </c>
      <c r="T35" s="18" t="n">
        <v>2</v>
      </c>
      <c r="U35" s="18" t="inlineStr">
        <is>
          <t>stone</t>
        </is>
      </c>
      <c r="V35" s="18" t="n"/>
    </row>
    <row r="36">
      <c r="B36" s="18" t="inlineStr">
        <is>
          <t>1|14</t>
        </is>
      </c>
      <c r="C36" s="18" t="n">
        <v>1</v>
      </c>
      <c r="D36" s="18" t="n">
        <v>14</v>
      </c>
      <c r="E36" s="18" t="inlineStr">
        <is>
          <t>leaf</t>
        </is>
      </c>
      <c r="F36" s="18" t="n"/>
      <c r="G36" s="18" t="n"/>
      <c r="H36" s="37" t="n"/>
      <c r="I36" s="18" t="n"/>
      <c r="J36" s="18" t="n"/>
      <c r="K36" s="18" t="n"/>
      <c r="L36" s="18" t="n"/>
      <c r="M36" s="18" t="n"/>
      <c r="N36" s="34" t="n">
        <v>0.004683423321694136</v>
      </c>
      <c r="P36" s="18" t="inlineStr">
        <is>
          <t>construction_type|timber</t>
        </is>
      </c>
      <c r="Q36" s="18" t="n">
        <v>26</v>
      </c>
      <c r="R36" s="18" t="inlineStr">
        <is>
          <t>construction_type</t>
        </is>
      </c>
      <c r="S36" s="18" t="inlineStr">
        <is>
          <t>categorical</t>
        </is>
      </c>
      <c r="T36" s="18" t="n">
        <v>3</v>
      </c>
      <c r="U36" s="18" t="inlineStr">
        <is>
          <t>timber</t>
        </is>
      </c>
      <c r="V36" s="18" t="n"/>
    </row>
    <row r="37">
      <c r="B37" s="18" t="inlineStr">
        <is>
          <t>2|0</t>
        </is>
      </c>
      <c r="C37" s="18" t="n">
        <v>2</v>
      </c>
      <c r="D37" s="18" t="n">
        <v>0</v>
      </c>
      <c r="E37" s="18" t="inlineStr">
        <is>
          <t>split</t>
        </is>
      </c>
      <c r="F37" s="18" t="n">
        <v>12</v>
      </c>
      <c r="G37" s="18" t="inlineStr">
        <is>
          <t>flood_zone</t>
        </is>
      </c>
      <c r="H37" s="37" t="n">
        <v>3.99999988079071</v>
      </c>
      <c r="I37" s="18" t="n"/>
      <c r="J37" s="18" t="n"/>
      <c r="K37" s="18" t="inlineStr">
        <is>
          <t>right</t>
        </is>
      </c>
      <c r="L37" s="18" t="n">
        <v>1</v>
      </c>
      <c r="M37" s="18" t="n">
        <v>2</v>
      </c>
      <c r="N37" s="34" t="n"/>
      <c r="P37" s="18" t="inlineStr">
        <is>
          <t>construction_type|(any other level)</t>
        </is>
      </c>
      <c r="Q37" s="18" t="n">
        <v>26</v>
      </c>
      <c r="R37" s="18" t="inlineStr">
        <is>
          <t>construction_type</t>
        </is>
      </c>
      <c r="S37" s="18" t="inlineStr">
        <is>
          <t>categorical</t>
        </is>
      </c>
      <c r="T37" s="18" t="n"/>
      <c r="U37" s="18" t="inlineStr">
        <is>
          <t>(any other level)</t>
        </is>
      </c>
      <c r="V37" s="18" t="inlineStr">
        <is>
          <t>no code: missing, so each split's default branch</t>
        </is>
      </c>
    </row>
    <row r="38">
      <c r="B38" s="18" t="inlineStr">
        <is>
          <t>2|1</t>
        </is>
      </c>
      <c r="C38" s="18" t="n">
        <v>2</v>
      </c>
      <c r="D38" s="18" t="n">
        <v>1</v>
      </c>
      <c r="E38" s="18" t="inlineStr">
        <is>
          <t>split</t>
        </is>
      </c>
      <c r="F38" s="18" t="n">
        <v>0</v>
      </c>
      <c r="G38" s="18" t="inlineStr">
        <is>
          <t>sum_insured</t>
        </is>
      </c>
      <c r="H38" s="37" t="n">
        <v>208999.9921875</v>
      </c>
      <c r="I38" s="18" t="n"/>
      <c r="J38" s="18" t="n"/>
      <c r="K38" s="18" t="inlineStr">
        <is>
          <t>right</t>
        </is>
      </c>
      <c r="L38" s="18" t="n">
        <v>3</v>
      </c>
      <c r="M38" s="18" t="n">
        <v>4</v>
      </c>
      <c r="N38" s="34" t="n"/>
      <c r="P38" s="18" t="inlineStr">
        <is>
          <t>occupancy|let</t>
        </is>
      </c>
      <c r="Q38" s="18" t="n">
        <v>27</v>
      </c>
      <c r="R38" s="18" t="inlineStr">
        <is>
          <t>occupancy</t>
        </is>
      </c>
      <c r="S38" s="18" t="inlineStr">
        <is>
          <t>categorical</t>
        </is>
      </c>
      <c r="T38" s="18" t="n">
        <v>0</v>
      </c>
      <c r="U38" s="18" t="inlineStr">
        <is>
          <t>let</t>
        </is>
      </c>
      <c r="V38" s="18" t="n"/>
    </row>
    <row r="39">
      <c r="B39" s="18" t="inlineStr">
        <is>
          <t>2|2</t>
        </is>
      </c>
      <c r="C39" s="18" t="n">
        <v>2</v>
      </c>
      <c r="D39" s="18" t="n">
        <v>2</v>
      </c>
      <c r="E39" s="18" t="inlineStr">
        <is>
          <t>split</t>
        </is>
      </c>
      <c r="F39" s="18" t="n">
        <v>14</v>
      </c>
      <c r="G39" s="18" t="inlineStr">
        <is>
          <t>elevation_m</t>
        </is>
      </c>
      <c r="H39" s="37" t="n">
        <v>2.199999928474427</v>
      </c>
      <c r="I39" s="18" t="n"/>
      <c r="J39" s="18" t="n"/>
      <c r="K39" s="18" t="inlineStr">
        <is>
          <t>right</t>
        </is>
      </c>
      <c r="L39" s="18" t="n">
        <v>5</v>
      </c>
      <c r="M39" s="18" t="n">
        <v>6</v>
      </c>
      <c r="N39" s="34" t="n"/>
      <c r="P39" s="18" t="inlineStr">
        <is>
          <t>occupancy|owner_occupied</t>
        </is>
      </c>
      <c r="Q39" s="18" t="n">
        <v>27</v>
      </c>
      <c r="R39" s="18" t="inlineStr">
        <is>
          <t>occupancy</t>
        </is>
      </c>
      <c r="S39" s="18" t="inlineStr">
        <is>
          <t>categorical</t>
        </is>
      </c>
      <c r="T39" s="18" t="n">
        <v>1</v>
      </c>
      <c r="U39" s="18" t="inlineStr">
        <is>
          <t>owner_occupied</t>
        </is>
      </c>
      <c r="V39" s="18" t="n"/>
    </row>
    <row r="40">
      <c r="B40" s="18" t="inlineStr">
        <is>
          <t>2|3</t>
        </is>
      </c>
      <c r="C40" s="18" t="n">
        <v>2</v>
      </c>
      <c r="D40" s="18" t="n">
        <v>3</v>
      </c>
      <c r="E40" s="18" t="inlineStr">
        <is>
          <t>category split</t>
        </is>
      </c>
      <c r="F40" s="18" t="n">
        <v>49</v>
      </c>
      <c r="G40" s="18" t="inlineStr">
        <is>
          <t>energy_rating</t>
        </is>
      </c>
      <c r="H40" s="37" t="n"/>
      <c r="I40" s="18" t="inlineStr">
        <is>
          <t>0;1;2;3</t>
        </is>
      </c>
      <c r="J40" s="18" t="inlineStr">
        <is>
          <t>A;B;C;D</t>
        </is>
      </c>
      <c r="K40" s="18" t="inlineStr">
        <is>
          <t>left</t>
        </is>
      </c>
      <c r="L40" s="18" t="n">
        <v>7</v>
      </c>
      <c r="M40" s="18" t="n">
        <v>8</v>
      </c>
      <c r="N40" s="34" t="n"/>
      <c r="P40" s="18" t="inlineStr">
        <is>
          <t>occupancy|(any other level)</t>
        </is>
      </c>
      <c r="Q40" s="18" t="n">
        <v>27</v>
      </c>
      <c r="R40" s="18" t="inlineStr">
        <is>
          <t>occupancy</t>
        </is>
      </c>
      <c r="S40" s="18" t="inlineStr">
        <is>
          <t>categorical</t>
        </is>
      </c>
      <c r="T40" s="18" t="n"/>
      <c r="U40" s="18" t="inlineStr">
        <is>
          <t>(any other level)</t>
        </is>
      </c>
      <c r="V40" s="18" t="inlineStr">
        <is>
          <t>no code: missing, so each split's default branch</t>
        </is>
      </c>
    </row>
    <row r="41">
      <c r="B41" s="18" t="inlineStr">
        <is>
          <t>2|4</t>
        </is>
      </c>
      <c r="C41" s="18" t="n">
        <v>2</v>
      </c>
      <c r="D41" s="18" t="n">
        <v>4</v>
      </c>
      <c r="E41" s="18" t="inlineStr">
        <is>
          <t>category split</t>
        </is>
      </c>
      <c r="F41" s="18" t="n">
        <v>49</v>
      </c>
      <c r="G41" s="18" t="inlineStr">
        <is>
          <t>energy_rating</t>
        </is>
      </c>
      <c r="H41" s="37" t="n"/>
      <c r="I41" s="18" t="inlineStr">
        <is>
          <t>0;1;2;3</t>
        </is>
      </c>
      <c r="J41" s="18" t="inlineStr">
        <is>
          <t>A;B;C;D</t>
        </is>
      </c>
      <c r="K41" s="18" t="inlineStr">
        <is>
          <t>left</t>
        </is>
      </c>
      <c r="L41" s="18" t="n">
        <v>9</v>
      </c>
      <c r="M41" s="18" t="n">
        <v>10</v>
      </c>
      <c r="N41" s="34" t="n"/>
      <c r="P41" s="18" t="inlineStr">
        <is>
          <t>smoke_alarms|False</t>
        </is>
      </c>
      <c r="Q41" s="18" t="n">
        <v>28</v>
      </c>
      <c r="R41" s="18" t="inlineStr">
        <is>
          <t>smoke_alarms</t>
        </is>
      </c>
      <c r="S41" s="18" t="inlineStr">
        <is>
          <t>categorical</t>
        </is>
      </c>
      <c r="T41" s="18" t="n">
        <v>0</v>
      </c>
      <c r="U41" s="18" t="inlineStr">
        <is>
          <t>False</t>
        </is>
      </c>
      <c r="V41" s="18" t="n"/>
    </row>
    <row r="42">
      <c r="B42" s="18" t="inlineStr">
        <is>
          <t>2|5</t>
        </is>
      </c>
      <c r="C42" s="18" t="n">
        <v>2</v>
      </c>
      <c r="D42" s="18" t="n">
        <v>5</v>
      </c>
      <c r="E42" s="18" t="inlineStr">
        <is>
          <t>split</t>
        </is>
      </c>
      <c r="F42" s="18" t="n">
        <v>12</v>
      </c>
      <c r="G42" s="18" t="inlineStr">
        <is>
          <t>flood_zone</t>
        </is>
      </c>
      <c r="H42" s="37" t="n">
        <v>4.999999761581421</v>
      </c>
      <c r="I42" s="18" t="n"/>
      <c r="J42" s="18" t="n"/>
      <c r="K42" s="18" t="inlineStr">
        <is>
          <t>left</t>
        </is>
      </c>
      <c r="L42" s="18" t="n">
        <v>11</v>
      </c>
      <c r="M42" s="18" t="n">
        <v>12</v>
      </c>
      <c r="N42" s="34" t="n"/>
      <c r="P42" s="18" t="inlineStr">
        <is>
          <t>smoke_alarms|MISSING</t>
        </is>
      </c>
      <c r="Q42" s="18" t="n">
        <v>28</v>
      </c>
      <c r="R42" s="18" t="inlineStr">
        <is>
          <t>smoke_alarms</t>
        </is>
      </c>
      <c r="S42" s="18" t="inlineStr">
        <is>
          <t>categorical</t>
        </is>
      </c>
      <c r="T42" s="18" t="n">
        <v>1</v>
      </c>
      <c r="U42" s="18" t="inlineStr">
        <is>
          <t>MISSING</t>
        </is>
      </c>
      <c r="V42" s="18" t="n"/>
    </row>
    <row r="43">
      <c r="B43" s="18" t="inlineStr">
        <is>
          <t>2|6</t>
        </is>
      </c>
      <c r="C43" s="18" t="n">
        <v>2</v>
      </c>
      <c r="D43" s="18" t="n">
        <v>6</v>
      </c>
      <c r="E43" s="18" t="inlineStr">
        <is>
          <t>split</t>
        </is>
      </c>
      <c r="F43" s="18" t="n">
        <v>14</v>
      </c>
      <c r="G43" s="18" t="inlineStr">
        <is>
          <t>elevation_m</t>
        </is>
      </c>
      <c r="H43" s="37" t="n">
        <v>3.699999928474427</v>
      </c>
      <c r="I43" s="18" t="n"/>
      <c r="J43" s="18" t="n"/>
      <c r="K43" s="18" t="inlineStr">
        <is>
          <t>right</t>
        </is>
      </c>
      <c r="L43" s="18" t="n">
        <v>13</v>
      </c>
      <c r="M43" s="18" t="n">
        <v>14</v>
      </c>
      <c r="N43" s="34" t="n"/>
      <c r="P43" s="18" t="inlineStr">
        <is>
          <t>smoke_alarms|True</t>
        </is>
      </c>
      <c r="Q43" s="18" t="n">
        <v>28</v>
      </c>
      <c r="R43" s="18" t="inlineStr">
        <is>
          <t>smoke_alarms</t>
        </is>
      </c>
      <c r="S43" s="18" t="inlineStr">
        <is>
          <t>categorical</t>
        </is>
      </c>
      <c r="T43" s="18" t="n">
        <v>2</v>
      </c>
      <c r="U43" s="18" t="inlineStr">
        <is>
          <t>True</t>
        </is>
      </c>
      <c r="V43" s="18" t="n"/>
    </row>
    <row r="44">
      <c r="B44" s="18" t="inlineStr">
        <is>
          <t>2|7</t>
        </is>
      </c>
      <c r="C44" s="18" t="n">
        <v>2</v>
      </c>
      <c r="D44" s="18" t="n">
        <v>7</v>
      </c>
      <c r="E44" s="18" t="inlineStr">
        <is>
          <t>leaf</t>
        </is>
      </c>
      <c r="F44" s="18" t="n"/>
      <c r="G44" s="18" t="n"/>
      <c r="H44" s="37" t="n"/>
      <c r="I44" s="18" t="n"/>
      <c r="J44" s="18" t="n"/>
      <c r="K44" s="18" t="n"/>
      <c r="L44" s="18" t="n"/>
      <c r="M44" s="18" t="n"/>
      <c r="N44" s="34" t="n">
        <v>-0.01032692659646273</v>
      </c>
      <c r="P44" s="18" t="inlineStr">
        <is>
          <t>smoke_alarms|(any other level)</t>
        </is>
      </c>
      <c r="Q44" s="18" t="n">
        <v>28</v>
      </c>
      <c r="R44" s="18" t="inlineStr">
        <is>
          <t>smoke_alarms</t>
        </is>
      </c>
      <c r="S44" s="18" t="inlineStr">
        <is>
          <t>categorical</t>
        </is>
      </c>
      <c r="T44" s="18" t="n"/>
      <c r="U44" s="18" t="inlineStr">
        <is>
          <t>(any other level)</t>
        </is>
      </c>
      <c r="V44" s="18" t="inlineStr">
        <is>
          <t>no code: missing, so each split's default branch</t>
        </is>
      </c>
    </row>
    <row r="45">
      <c r="B45" s="18" t="inlineStr">
        <is>
          <t>2|8</t>
        </is>
      </c>
      <c r="C45" s="18" t="n">
        <v>2</v>
      </c>
      <c r="D45" s="18" t="n">
        <v>8</v>
      </c>
      <c r="E45" s="18" t="inlineStr">
        <is>
          <t>leaf</t>
        </is>
      </c>
      <c r="F45" s="18" t="n"/>
      <c r="G45" s="18" t="n"/>
      <c r="H45" s="37" t="n"/>
      <c r="I45" s="18" t="n"/>
      <c r="J45" s="18" t="n"/>
      <c r="K45" s="18" t="n"/>
      <c r="L45" s="18" t="n"/>
      <c r="M45" s="18" t="n"/>
      <c r="N45" s="34" t="n">
        <v>-0.02748655155301094</v>
      </c>
      <c r="P45" s="18" t="inlineStr">
        <is>
          <t>accidental_damage_cover|False</t>
        </is>
      </c>
      <c r="Q45" s="18" t="n">
        <v>29</v>
      </c>
      <c r="R45" s="18" t="inlineStr">
        <is>
          <t>accidental_damage_cover</t>
        </is>
      </c>
      <c r="S45" s="18" t="inlineStr">
        <is>
          <t>categorical</t>
        </is>
      </c>
      <c r="T45" s="18" t="n">
        <v>0</v>
      </c>
      <c r="U45" s="18" t="inlineStr">
        <is>
          <t>False</t>
        </is>
      </c>
      <c r="V45" s="18" t="n"/>
    </row>
    <row r="46">
      <c r="B46" s="18" t="inlineStr">
        <is>
          <t>2|9</t>
        </is>
      </c>
      <c r="C46" s="18" t="n">
        <v>2</v>
      </c>
      <c r="D46" s="18" t="n">
        <v>9</v>
      </c>
      <c r="E46" s="18" t="inlineStr">
        <is>
          <t>leaf</t>
        </is>
      </c>
      <c r="F46" s="18" t="n"/>
      <c r="G46" s="18" t="n"/>
      <c r="H46" s="37" t="n"/>
      <c r="I46" s="18" t="n"/>
      <c r="J46" s="18" t="n"/>
      <c r="K46" s="18" t="n"/>
      <c r="L46" s="18" t="n"/>
      <c r="M46" s="18" t="n"/>
      <c r="N46" s="34" t="n">
        <v>0.01040373556315899</v>
      </c>
      <c r="P46" s="18" t="inlineStr">
        <is>
          <t>accidental_damage_cover|True</t>
        </is>
      </c>
      <c r="Q46" s="18" t="n">
        <v>29</v>
      </c>
      <c r="R46" s="18" t="inlineStr">
        <is>
          <t>accidental_damage_cover</t>
        </is>
      </c>
      <c r="S46" s="18" t="inlineStr">
        <is>
          <t>categorical</t>
        </is>
      </c>
      <c r="T46" s="18" t="n">
        <v>1</v>
      </c>
      <c r="U46" s="18" t="inlineStr">
        <is>
          <t>True</t>
        </is>
      </c>
      <c r="V46" s="18" t="n"/>
    </row>
    <row r="47">
      <c r="B47" s="18" t="inlineStr">
        <is>
          <t>2|10</t>
        </is>
      </c>
      <c r="C47" s="18" t="n">
        <v>2</v>
      </c>
      <c r="D47" s="18" t="n">
        <v>10</v>
      </c>
      <c r="E47" s="18" t="inlineStr">
        <is>
          <t>leaf</t>
        </is>
      </c>
      <c r="F47" s="18" t="n"/>
      <c r="G47" s="18" t="n"/>
      <c r="H47" s="37" t="n"/>
      <c r="I47" s="18" t="n"/>
      <c r="J47" s="18" t="n"/>
      <c r="K47" s="18" t="n"/>
      <c r="L47" s="18" t="n"/>
      <c r="M47" s="18" t="n"/>
      <c r="N47" s="34" t="n">
        <v>-0.008094531483948231</v>
      </c>
      <c r="P47" s="18" t="inlineStr">
        <is>
          <t>accidental_damage_cover|(any other level)</t>
        </is>
      </c>
      <c r="Q47" s="18" t="n">
        <v>29</v>
      </c>
      <c r="R47" s="18" t="inlineStr">
        <is>
          <t>accidental_damage_cover</t>
        </is>
      </c>
      <c r="S47" s="18" t="inlineStr">
        <is>
          <t>categorical</t>
        </is>
      </c>
      <c r="T47" s="18" t="n"/>
      <c r="U47" s="18" t="inlineStr">
        <is>
          <t>(any other level)</t>
        </is>
      </c>
      <c r="V47" s="18" t="inlineStr">
        <is>
          <t>no code: missing, so each split's default branch</t>
        </is>
      </c>
    </row>
    <row r="48">
      <c r="B48" s="18" t="inlineStr">
        <is>
          <t>2|11</t>
        </is>
      </c>
      <c r="C48" s="18" t="n">
        <v>2</v>
      </c>
      <c r="D48" s="18" t="n">
        <v>11</v>
      </c>
      <c r="E48" s="18" t="inlineStr">
        <is>
          <t>leaf</t>
        </is>
      </c>
      <c r="F48" s="18" t="n"/>
      <c r="G48" s="18" t="n"/>
      <c r="H48" s="37" t="n"/>
      <c r="I48" s="18" t="n"/>
      <c r="J48" s="18" t="n"/>
      <c r="K48" s="18" t="n"/>
      <c r="L48" s="18" t="n"/>
      <c r="M48" s="18" t="n"/>
      <c r="N48" s="34" t="n">
        <v>0.05092741921544075</v>
      </c>
      <c r="P48" s="18" t="inlineStr">
        <is>
          <t>mortgage|False</t>
        </is>
      </c>
      <c r="Q48" s="18" t="n">
        <v>30</v>
      </c>
      <c r="R48" s="18" t="inlineStr">
        <is>
          <t>mortgage</t>
        </is>
      </c>
      <c r="S48" s="18" t="inlineStr">
        <is>
          <t>categorical</t>
        </is>
      </c>
      <c r="T48" s="18" t="n">
        <v>0</v>
      </c>
      <c r="U48" s="18" t="inlineStr">
        <is>
          <t>False</t>
        </is>
      </c>
      <c r="V48" s="18" t="n"/>
    </row>
    <row r="49">
      <c r="B49" s="18" t="inlineStr">
        <is>
          <t>2|12</t>
        </is>
      </c>
      <c r="C49" s="18" t="n">
        <v>2</v>
      </c>
      <c r="D49" s="18" t="n">
        <v>12</v>
      </c>
      <c r="E49" s="18" t="inlineStr">
        <is>
          <t>leaf</t>
        </is>
      </c>
      <c r="F49" s="18" t="n"/>
      <c r="G49" s="18" t="n"/>
      <c r="H49" s="37" t="n"/>
      <c r="I49" s="18" t="n"/>
      <c r="J49" s="18" t="n"/>
      <c r="K49" s="18" t="n"/>
      <c r="L49" s="18" t="n"/>
      <c r="M49" s="18" t="n"/>
      <c r="N49" s="34" t="n">
        <v>0.06898410618305206</v>
      </c>
      <c r="P49" s="18" t="inlineStr">
        <is>
          <t>mortgage|True</t>
        </is>
      </c>
      <c r="Q49" s="18" t="n">
        <v>30</v>
      </c>
      <c r="R49" s="18" t="inlineStr">
        <is>
          <t>mortgage</t>
        </is>
      </c>
      <c r="S49" s="18" t="inlineStr">
        <is>
          <t>categorical</t>
        </is>
      </c>
      <c r="T49" s="18" t="n">
        <v>1</v>
      </c>
      <c r="U49" s="18" t="inlineStr">
        <is>
          <t>True</t>
        </is>
      </c>
      <c r="V49" s="18" t="n"/>
    </row>
    <row r="50">
      <c r="B50" s="18" t="inlineStr">
        <is>
          <t>2|13</t>
        </is>
      </c>
      <c r="C50" s="18" t="n">
        <v>2</v>
      </c>
      <c r="D50" s="18" t="n">
        <v>13</v>
      </c>
      <c r="E50" s="18" t="inlineStr">
        <is>
          <t>leaf</t>
        </is>
      </c>
      <c r="F50" s="18" t="n"/>
      <c r="G50" s="18" t="n"/>
      <c r="H50" s="37" t="n"/>
      <c r="I50" s="18" t="n"/>
      <c r="J50" s="18" t="n"/>
      <c r="K50" s="18" t="n"/>
      <c r="L50" s="18" t="n"/>
      <c r="M50" s="18" t="n"/>
      <c r="N50" s="34" t="n">
        <v>0.02331908792257309</v>
      </c>
      <c r="P50" s="18" t="inlineStr">
        <is>
          <t>mortgage|(any other level)</t>
        </is>
      </c>
      <c r="Q50" s="18" t="n">
        <v>30</v>
      </c>
      <c r="R50" s="18" t="inlineStr">
        <is>
          <t>mortgage</t>
        </is>
      </c>
      <c r="S50" s="18" t="inlineStr">
        <is>
          <t>categorical</t>
        </is>
      </c>
      <c r="T50" s="18" t="n"/>
      <c r="U50" s="18" t="inlineStr">
        <is>
          <t>(any other level)</t>
        </is>
      </c>
      <c r="V50" s="18" t="inlineStr">
        <is>
          <t>no code: missing, so each split's default branch</t>
        </is>
      </c>
    </row>
    <row r="51">
      <c r="B51" s="18" t="inlineStr">
        <is>
          <t>2|14</t>
        </is>
      </c>
      <c r="C51" s="18" t="n">
        <v>2</v>
      </c>
      <c r="D51" s="18" t="n">
        <v>14</v>
      </c>
      <c r="E51" s="18" t="inlineStr">
        <is>
          <t>leaf</t>
        </is>
      </c>
      <c r="F51" s="18" t="n"/>
      <c r="G51" s="18" t="n"/>
      <c r="H51" s="37" t="n"/>
      <c r="I51" s="18" t="n"/>
      <c r="J51" s="18" t="n"/>
      <c r="K51" s="18" t="n"/>
      <c r="L51" s="18" t="n"/>
      <c r="M51" s="18" t="n"/>
      <c r="N51" s="34" t="n">
        <v>-0.006676794029772282</v>
      </c>
      <c r="P51" s="18" t="inlineStr">
        <is>
          <t>channel|broker</t>
        </is>
      </c>
      <c r="Q51" s="18" t="n">
        <v>31</v>
      </c>
      <c r="R51" s="18" t="inlineStr">
        <is>
          <t>channel</t>
        </is>
      </c>
      <c r="S51" s="18" t="inlineStr">
        <is>
          <t>categorical</t>
        </is>
      </c>
      <c r="T51" s="18" t="n">
        <v>0</v>
      </c>
      <c r="U51" s="18" t="inlineStr">
        <is>
          <t>broker</t>
        </is>
      </c>
      <c r="V51" s="18" t="n"/>
    </row>
    <row r="52">
      <c r="B52" s="18" t="inlineStr">
        <is>
          <t>3|0</t>
        </is>
      </c>
      <c r="C52" s="18" t="n">
        <v>3</v>
      </c>
      <c r="D52" s="18" t="n">
        <v>0</v>
      </c>
      <c r="E52" s="18" t="inlineStr">
        <is>
          <t>split</t>
        </is>
      </c>
      <c r="F52" s="18" t="n">
        <v>12</v>
      </c>
      <c r="G52" s="18" t="inlineStr">
        <is>
          <t>flood_zone</t>
        </is>
      </c>
      <c r="H52" s="37" t="n">
        <v>3.99999988079071</v>
      </c>
      <c r="I52" s="18" t="n"/>
      <c r="J52" s="18" t="n"/>
      <c r="K52" s="18" t="inlineStr">
        <is>
          <t>right</t>
        </is>
      </c>
      <c r="L52" s="18" t="n">
        <v>1</v>
      </c>
      <c r="M52" s="18" t="n">
        <v>2</v>
      </c>
      <c r="N52" s="34" t="n"/>
      <c r="P52" s="18" t="inlineStr">
        <is>
          <t>channel|comparison_site</t>
        </is>
      </c>
      <c r="Q52" s="18" t="n">
        <v>31</v>
      </c>
      <c r="R52" s="18" t="inlineStr">
        <is>
          <t>channel</t>
        </is>
      </c>
      <c r="S52" s="18" t="inlineStr">
        <is>
          <t>categorical</t>
        </is>
      </c>
      <c r="T52" s="18" t="n">
        <v>1</v>
      </c>
      <c r="U52" s="18" t="inlineStr">
        <is>
          <t>comparison_site</t>
        </is>
      </c>
      <c r="V52" s="18" t="n"/>
    </row>
    <row r="53">
      <c r="B53" s="18" t="inlineStr">
        <is>
          <t>3|1</t>
        </is>
      </c>
      <c r="C53" s="18" t="n">
        <v>3</v>
      </c>
      <c r="D53" s="18" t="n">
        <v>1</v>
      </c>
      <c r="E53" s="18" t="inlineStr">
        <is>
          <t>split</t>
        </is>
      </c>
      <c r="F53" s="18" t="n">
        <v>15</v>
      </c>
      <c r="G53" s="18" t="inlineStr">
        <is>
          <t>year_built</t>
        </is>
      </c>
      <c r="H53" s="37" t="n">
        <v>1944.999938964844</v>
      </c>
      <c r="I53" s="18" t="n"/>
      <c r="J53" s="18" t="n"/>
      <c r="K53" s="18" t="inlineStr">
        <is>
          <t>right</t>
        </is>
      </c>
      <c r="L53" s="18" t="n">
        <v>3</v>
      </c>
      <c r="M53" s="18" t="n">
        <v>4</v>
      </c>
      <c r="N53" s="34" t="n"/>
      <c r="P53" s="18" t="inlineStr">
        <is>
          <t>channel|direct</t>
        </is>
      </c>
      <c r="Q53" s="18" t="n">
        <v>31</v>
      </c>
      <c r="R53" s="18" t="inlineStr">
        <is>
          <t>channel</t>
        </is>
      </c>
      <c r="S53" s="18" t="inlineStr">
        <is>
          <t>categorical</t>
        </is>
      </c>
      <c r="T53" s="18" t="n">
        <v>2</v>
      </c>
      <c r="U53" s="18" t="inlineStr">
        <is>
          <t>direct</t>
        </is>
      </c>
      <c r="V53" s="18" t="n"/>
    </row>
    <row r="54">
      <c r="B54" s="18" t="inlineStr">
        <is>
          <t>3|2</t>
        </is>
      </c>
      <c r="C54" s="18" t="n">
        <v>3</v>
      </c>
      <c r="D54" s="18" t="n">
        <v>2</v>
      </c>
      <c r="E54" s="18" t="inlineStr">
        <is>
          <t>split</t>
        </is>
      </c>
      <c r="F54" s="18" t="n">
        <v>13</v>
      </c>
      <c r="G54" s="18" t="inlineStr">
        <is>
          <t>distance_to_river_km</t>
        </is>
      </c>
      <c r="H54" s="37" t="n">
        <v>0.8499999940395355</v>
      </c>
      <c r="I54" s="18" t="n"/>
      <c r="J54" s="18" t="n"/>
      <c r="K54" s="18" t="inlineStr">
        <is>
          <t>left</t>
        </is>
      </c>
      <c r="L54" s="18" t="n">
        <v>5</v>
      </c>
      <c r="M54" s="18" t="n">
        <v>6</v>
      </c>
      <c r="N54" s="34" t="n"/>
      <c r="P54" s="18" t="inlineStr">
        <is>
          <t>channel|(any other level)</t>
        </is>
      </c>
      <c r="Q54" s="18" t="n">
        <v>31</v>
      </c>
      <c r="R54" s="18" t="inlineStr">
        <is>
          <t>channel</t>
        </is>
      </c>
      <c r="S54" s="18" t="inlineStr">
        <is>
          <t>categorical</t>
        </is>
      </c>
      <c r="T54" s="18" t="n"/>
      <c r="U54" s="18" t="inlineStr">
        <is>
          <t>(any other level)</t>
        </is>
      </c>
      <c r="V54" s="18" t="inlineStr">
        <is>
          <t>no code: missing, so each split's default branch</t>
        </is>
      </c>
    </row>
    <row r="55">
      <c r="B55" s="18" t="inlineStr">
        <is>
          <t>3|3</t>
        </is>
      </c>
      <c r="C55" s="18" t="n">
        <v>3</v>
      </c>
      <c r="D55" s="18" t="n">
        <v>3</v>
      </c>
      <c r="E55" s="18" t="inlineStr">
        <is>
          <t>split</t>
        </is>
      </c>
      <c r="F55" s="18" t="n">
        <v>0</v>
      </c>
      <c r="G55" s="18" t="inlineStr">
        <is>
          <t>sum_insured</t>
        </is>
      </c>
      <c r="H55" s="37" t="n">
        <v>185999.9921875</v>
      </c>
      <c r="I55" s="18" t="n"/>
      <c r="J55" s="18" t="n"/>
      <c r="K55" s="18" t="inlineStr">
        <is>
          <t>right</t>
        </is>
      </c>
      <c r="L55" s="18" t="n">
        <v>7</v>
      </c>
      <c r="M55" s="18" t="n">
        <v>8</v>
      </c>
      <c r="N55" s="34" t="n"/>
      <c r="P55" s="18" t="inlineStr">
        <is>
          <t>payment_method|annual</t>
        </is>
      </c>
      <c r="Q55" s="18" t="n">
        <v>32</v>
      </c>
      <c r="R55" s="18" t="inlineStr">
        <is>
          <t>payment_method</t>
        </is>
      </c>
      <c r="S55" s="18" t="inlineStr">
        <is>
          <t>categorical</t>
        </is>
      </c>
      <c r="T55" s="18" t="n">
        <v>0</v>
      </c>
      <c r="U55" s="18" t="inlineStr">
        <is>
          <t>annual</t>
        </is>
      </c>
      <c r="V55" s="18" t="n"/>
    </row>
    <row r="56">
      <c r="B56" s="18" t="inlineStr">
        <is>
          <t>3|4</t>
        </is>
      </c>
      <c r="C56" s="18" t="n">
        <v>3</v>
      </c>
      <c r="D56" s="18" t="n">
        <v>4</v>
      </c>
      <c r="E56" s="18" t="inlineStr">
        <is>
          <t>split</t>
        </is>
      </c>
      <c r="F56" s="18" t="n">
        <v>0</v>
      </c>
      <c r="G56" s="18" t="inlineStr">
        <is>
          <t>sum_insured</t>
        </is>
      </c>
      <c r="H56" s="37" t="n">
        <v>201999.9921875</v>
      </c>
      <c r="I56" s="18" t="n"/>
      <c r="J56" s="18" t="n"/>
      <c r="K56" s="18" t="inlineStr">
        <is>
          <t>right</t>
        </is>
      </c>
      <c r="L56" s="18" t="n">
        <v>9</v>
      </c>
      <c r="M56" s="18" t="n">
        <v>10</v>
      </c>
      <c r="N56" s="34" t="n"/>
      <c r="P56" s="18" t="inlineStr">
        <is>
          <t>payment_method|monthly</t>
        </is>
      </c>
      <c r="Q56" s="18" t="n">
        <v>32</v>
      </c>
      <c r="R56" s="18" t="inlineStr">
        <is>
          <t>payment_method</t>
        </is>
      </c>
      <c r="S56" s="18" t="inlineStr">
        <is>
          <t>categorical</t>
        </is>
      </c>
      <c r="T56" s="18" t="n">
        <v>1</v>
      </c>
      <c r="U56" s="18" t="inlineStr">
        <is>
          <t>monthly</t>
        </is>
      </c>
      <c r="V56" s="18" t="n"/>
    </row>
    <row r="57">
      <c r="B57" s="18" t="inlineStr">
        <is>
          <t>3|5</t>
        </is>
      </c>
      <c r="C57" s="18" t="n">
        <v>3</v>
      </c>
      <c r="D57" s="18" t="n">
        <v>5</v>
      </c>
      <c r="E57" s="18" t="inlineStr">
        <is>
          <t>split</t>
        </is>
      </c>
      <c r="F57" s="18" t="n">
        <v>12</v>
      </c>
      <c r="G57" s="18" t="inlineStr">
        <is>
          <t>flood_zone</t>
        </is>
      </c>
      <c r="H57" s="37" t="n">
        <v>4.999999761581421</v>
      </c>
      <c r="I57" s="18" t="n"/>
      <c r="J57" s="18" t="n"/>
      <c r="K57" s="18" t="inlineStr">
        <is>
          <t>left</t>
        </is>
      </c>
      <c r="L57" s="18" t="n">
        <v>11</v>
      </c>
      <c r="M57" s="18" t="n">
        <v>12</v>
      </c>
      <c r="N57" s="34" t="n"/>
      <c r="P57" s="18" t="inlineStr">
        <is>
          <t>payment_method|(any other level)</t>
        </is>
      </c>
      <c r="Q57" s="18" t="n">
        <v>32</v>
      </c>
      <c r="R57" s="18" t="inlineStr">
        <is>
          <t>payment_method</t>
        </is>
      </c>
      <c r="S57" s="18" t="inlineStr">
        <is>
          <t>categorical</t>
        </is>
      </c>
      <c r="T57" s="18" t="n"/>
      <c r="U57" s="18" t="inlineStr">
        <is>
          <t>(any other level)</t>
        </is>
      </c>
      <c r="V57" s="18" t="inlineStr">
        <is>
          <t>no code: missing, so each split's default branch</t>
        </is>
      </c>
    </row>
    <row r="58">
      <c r="B58" s="18" t="inlineStr">
        <is>
          <t>3|6</t>
        </is>
      </c>
      <c r="C58" s="18" t="n">
        <v>3</v>
      </c>
      <c r="D58" s="18" t="n">
        <v>6</v>
      </c>
      <c r="E58" s="18" t="inlineStr">
        <is>
          <t>leaf</t>
        </is>
      </c>
      <c r="F58" s="18" t="n"/>
      <c r="G58" s="18" t="n"/>
      <c r="H58" s="37" t="n"/>
      <c r="I58" s="18" t="n"/>
      <c r="J58" s="18" t="n"/>
      <c r="K58" s="18" t="n"/>
      <c r="L58" s="18" t="n"/>
      <c r="M58" s="18" t="n"/>
      <c r="N58" s="34" t="n">
        <v>0.003472740529105067</v>
      </c>
      <c r="P58" s="18" t="inlineStr">
        <is>
          <t>new_business|False</t>
        </is>
      </c>
      <c r="Q58" s="18" t="n">
        <v>33</v>
      </c>
      <c r="R58" s="18" t="inlineStr">
        <is>
          <t>new_business</t>
        </is>
      </c>
      <c r="S58" s="18" t="inlineStr">
        <is>
          <t>categorical</t>
        </is>
      </c>
      <c r="T58" s="18" t="n">
        <v>0</v>
      </c>
      <c r="U58" s="18" t="inlineStr">
        <is>
          <t>False</t>
        </is>
      </c>
      <c r="V58" s="18" t="n"/>
    </row>
    <row r="59">
      <c r="B59" s="18" t="inlineStr">
        <is>
          <t>3|7</t>
        </is>
      </c>
      <c r="C59" s="18" t="n">
        <v>3</v>
      </c>
      <c r="D59" s="18" t="n">
        <v>7</v>
      </c>
      <c r="E59" s="18" t="inlineStr">
        <is>
          <t>leaf</t>
        </is>
      </c>
      <c r="F59" s="18" t="n"/>
      <c r="G59" s="18" t="n"/>
      <c r="H59" s="37" t="n"/>
      <c r="I59" s="18" t="n"/>
      <c r="J59" s="18" t="n"/>
      <c r="K59" s="18" t="n"/>
      <c r="L59" s="18" t="n"/>
      <c r="M59" s="18" t="n"/>
      <c r="N59" s="34" t="n">
        <v>-0.01280720997601748</v>
      </c>
      <c r="P59" s="18" t="inlineStr">
        <is>
          <t>new_business|True</t>
        </is>
      </c>
      <c r="Q59" s="18" t="n">
        <v>33</v>
      </c>
      <c r="R59" s="18" t="inlineStr">
        <is>
          <t>new_business</t>
        </is>
      </c>
      <c r="S59" s="18" t="inlineStr">
        <is>
          <t>categorical</t>
        </is>
      </c>
      <c r="T59" s="18" t="n">
        <v>1</v>
      </c>
      <c r="U59" s="18" t="inlineStr">
        <is>
          <t>True</t>
        </is>
      </c>
      <c r="V59" s="18" t="n"/>
    </row>
    <row r="60">
      <c r="B60" s="18" t="inlineStr">
        <is>
          <t>3|8</t>
        </is>
      </c>
      <c r="C60" s="18" t="n">
        <v>3</v>
      </c>
      <c r="D60" s="18" t="n">
        <v>8</v>
      </c>
      <c r="E60" s="18" t="inlineStr">
        <is>
          <t>leaf</t>
        </is>
      </c>
      <c r="F60" s="18" t="n"/>
      <c r="G60" s="18" t="n"/>
      <c r="H60" s="37" t="n"/>
      <c r="I60" s="18" t="n"/>
      <c r="J60" s="18" t="n"/>
      <c r="K60" s="18" t="n"/>
      <c r="L60" s="18" t="n"/>
      <c r="M60" s="18" t="n"/>
      <c r="N60" s="34" t="n">
        <v>0.00920186098664999</v>
      </c>
      <c r="P60" s="18" t="inlineStr">
        <is>
          <t>new_business|(any other level)</t>
        </is>
      </c>
      <c r="Q60" s="18" t="n">
        <v>33</v>
      </c>
      <c r="R60" s="18" t="inlineStr">
        <is>
          <t>new_business</t>
        </is>
      </c>
      <c r="S60" s="18" t="inlineStr">
        <is>
          <t>categorical</t>
        </is>
      </c>
      <c r="T60" s="18" t="n"/>
      <c r="U60" s="18" t="inlineStr">
        <is>
          <t>(any other level)</t>
        </is>
      </c>
      <c r="V60" s="18" t="inlineStr">
        <is>
          <t>no code: missing, so each split's default branch</t>
        </is>
      </c>
    </row>
    <row r="61">
      <c r="B61" s="18" t="inlineStr">
        <is>
          <t>3|9</t>
        </is>
      </c>
      <c r="C61" s="18" t="n">
        <v>3</v>
      </c>
      <c r="D61" s="18" t="n">
        <v>9</v>
      </c>
      <c r="E61" s="18" t="inlineStr">
        <is>
          <t>leaf</t>
        </is>
      </c>
      <c r="F61" s="18" t="n"/>
      <c r="G61" s="18" t="n"/>
      <c r="H61" s="37" t="n"/>
      <c r="I61" s="18" t="n"/>
      <c r="J61" s="18" t="n"/>
      <c r="K61" s="18" t="n"/>
      <c r="L61" s="18" t="n"/>
      <c r="M61" s="18" t="n"/>
      <c r="N61" s="34" t="n">
        <v>-0.03008253872394562</v>
      </c>
      <c r="P61" s="18" t="inlineStr">
        <is>
          <t>marital_status|MISSING</t>
        </is>
      </c>
      <c r="Q61" s="18" t="n">
        <v>34</v>
      </c>
      <c r="R61" s="18" t="inlineStr">
        <is>
          <t>marital_status</t>
        </is>
      </c>
      <c r="S61" s="18" t="inlineStr">
        <is>
          <t>categorical</t>
        </is>
      </c>
      <c r="T61" s="18" t="n">
        <v>0</v>
      </c>
      <c r="U61" s="18" t="inlineStr">
        <is>
          <t>MISSING</t>
        </is>
      </c>
      <c r="V61" s="18" t="n"/>
    </row>
    <row r="62">
      <c r="B62" s="18" t="inlineStr">
        <is>
          <t>3|10</t>
        </is>
      </c>
      <c r="C62" s="18" t="n">
        <v>3</v>
      </c>
      <c r="D62" s="18" t="n">
        <v>10</v>
      </c>
      <c r="E62" s="18" t="inlineStr">
        <is>
          <t>leaf</t>
        </is>
      </c>
      <c r="F62" s="18" t="n"/>
      <c r="G62" s="18" t="n"/>
      <c r="H62" s="37" t="n"/>
      <c r="I62" s="18" t="n"/>
      <c r="J62" s="18" t="n"/>
      <c r="K62" s="18" t="n"/>
      <c r="L62" s="18" t="n"/>
      <c r="M62" s="18" t="n"/>
      <c r="N62" s="34" t="n">
        <v>-0.009995551779866219</v>
      </c>
      <c r="P62" s="18" t="inlineStr">
        <is>
          <t>marital_status|divorced</t>
        </is>
      </c>
      <c r="Q62" s="18" t="n">
        <v>34</v>
      </c>
      <c r="R62" s="18" t="inlineStr">
        <is>
          <t>marital_status</t>
        </is>
      </c>
      <c r="S62" s="18" t="inlineStr">
        <is>
          <t>categorical</t>
        </is>
      </c>
      <c r="T62" s="18" t="n">
        <v>1</v>
      </c>
      <c r="U62" s="18" t="inlineStr">
        <is>
          <t>divorced</t>
        </is>
      </c>
      <c r="V62" s="18" t="n"/>
    </row>
    <row r="63">
      <c r="B63" s="18" t="inlineStr">
        <is>
          <t>3|11</t>
        </is>
      </c>
      <c r="C63" s="18" t="n">
        <v>3</v>
      </c>
      <c r="D63" s="18" t="n">
        <v>11</v>
      </c>
      <c r="E63" s="18" t="inlineStr">
        <is>
          <t>leaf</t>
        </is>
      </c>
      <c r="F63" s="18" t="n"/>
      <c r="G63" s="18" t="n"/>
      <c r="H63" s="37" t="n"/>
      <c r="I63" s="18" t="n"/>
      <c r="J63" s="18" t="n"/>
      <c r="K63" s="18" t="n"/>
      <c r="L63" s="18" t="n"/>
      <c r="M63" s="18" t="n"/>
      <c r="N63" s="34" t="n">
        <v>0.04178865998983383</v>
      </c>
      <c r="P63" s="18" t="inlineStr">
        <is>
          <t>marital_status|married</t>
        </is>
      </c>
      <c r="Q63" s="18" t="n">
        <v>34</v>
      </c>
      <c r="R63" s="18" t="inlineStr">
        <is>
          <t>marital_status</t>
        </is>
      </c>
      <c r="S63" s="18" t="inlineStr">
        <is>
          <t>categorical</t>
        </is>
      </c>
      <c r="T63" s="18" t="n">
        <v>2</v>
      </c>
      <c r="U63" s="18" t="inlineStr">
        <is>
          <t>married</t>
        </is>
      </c>
      <c r="V63" s="18" t="n"/>
    </row>
    <row r="64">
      <c r="B64" s="18" t="inlineStr">
        <is>
          <t>3|12</t>
        </is>
      </c>
      <c r="C64" s="18" t="n">
        <v>3</v>
      </c>
      <c r="D64" s="18" t="n">
        <v>12</v>
      </c>
      <c r="E64" s="18" t="inlineStr">
        <is>
          <t>leaf</t>
        </is>
      </c>
      <c r="F64" s="18" t="n"/>
      <c r="G64" s="18" t="n"/>
      <c r="H64" s="37" t="n"/>
      <c r="I64" s="18" t="n"/>
      <c r="J64" s="18" t="n"/>
      <c r="K64" s="18" t="n"/>
      <c r="L64" s="18" t="n"/>
      <c r="M64" s="18" t="n"/>
      <c r="N64" s="34" t="n">
        <v>0.06621479243040085</v>
      </c>
      <c r="P64" s="18" t="inlineStr">
        <is>
          <t>marital_status|single</t>
        </is>
      </c>
      <c r="Q64" s="18" t="n">
        <v>34</v>
      </c>
      <c r="R64" s="18" t="inlineStr">
        <is>
          <t>marital_status</t>
        </is>
      </c>
      <c r="S64" s="18" t="inlineStr">
        <is>
          <t>categorical</t>
        </is>
      </c>
      <c r="T64" s="18" t="n">
        <v>3</v>
      </c>
      <c r="U64" s="18" t="inlineStr">
        <is>
          <t>single</t>
        </is>
      </c>
      <c r="V64" s="18" t="n"/>
    </row>
    <row r="65">
      <c r="B65" s="18" t="inlineStr">
        <is>
          <t>4|0</t>
        </is>
      </c>
      <c r="C65" s="18" t="n">
        <v>4</v>
      </c>
      <c r="D65" s="18" t="n">
        <v>0</v>
      </c>
      <c r="E65" s="18" t="inlineStr">
        <is>
          <t>split</t>
        </is>
      </c>
      <c r="F65" s="18" t="n">
        <v>14</v>
      </c>
      <c r="G65" s="18" t="inlineStr">
        <is>
          <t>elevation_m</t>
        </is>
      </c>
      <c r="H65" s="37" t="n">
        <v>2.099999785423279</v>
      </c>
      <c r="I65" s="18" t="n"/>
      <c r="J65" s="18" t="n"/>
      <c r="K65" s="18" t="inlineStr">
        <is>
          <t>right</t>
        </is>
      </c>
      <c r="L65" s="18" t="n">
        <v>1</v>
      </c>
      <c r="M65" s="18" t="n">
        <v>2</v>
      </c>
      <c r="N65" s="34" t="n"/>
      <c r="P65" s="18" t="inlineStr">
        <is>
          <t>marital_status|widowed</t>
        </is>
      </c>
      <c r="Q65" s="18" t="n">
        <v>34</v>
      </c>
      <c r="R65" s="18" t="inlineStr">
        <is>
          <t>marital_status</t>
        </is>
      </c>
      <c r="S65" s="18" t="inlineStr">
        <is>
          <t>categorical</t>
        </is>
      </c>
      <c r="T65" s="18" t="n">
        <v>4</v>
      </c>
      <c r="U65" s="18" t="inlineStr">
        <is>
          <t>widowed</t>
        </is>
      </c>
      <c r="V65" s="18" t="n"/>
    </row>
    <row r="66">
      <c r="B66" s="18" t="inlineStr">
        <is>
          <t>4|1</t>
        </is>
      </c>
      <c r="C66" s="18" t="n">
        <v>4</v>
      </c>
      <c r="D66" s="18" t="n">
        <v>1</v>
      </c>
      <c r="E66" s="18" t="inlineStr">
        <is>
          <t>split</t>
        </is>
      </c>
      <c r="F66" s="18" t="n">
        <v>25</v>
      </c>
      <c r="G66" s="18" t="inlineStr">
        <is>
          <t>x_fz3_rain</t>
        </is>
      </c>
      <c r="H66" s="37" t="n">
        <v>0.6559999883174896</v>
      </c>
      <c r="I66" s="18" t="n"/>
      <c r="J66" s="18" t="n"/>
      <c r="K66" s="18" t="inlineStr">
        <is>
          <t>right</t>
        </is>
      </c>
      <c r="L66" s="18" t="n">
        <v>3</v>
      </c>
      <c r="M66" s="18" t="n">
        <v>4</v>
      </c>
      <c r="N66" s="34" t="n"/>
      <c r="P66" s="18" t="inlineStr">
        <is>
          <t>marital_status|(any other level)</t>
        </is>
      </c>
      <c r="Q66" s="18" t="n">
        <v>34</v>
      </c>
      <c r="R66" s="18" t="inlineStr">
        <is>
          <t>marital_status</t>
        </is>
      </c>
      <c r="S66" s="18" t="inlineStr">
        <is>
          <t>categorical</t>
        </is>
      </c>
      <c r="T66" s="18" t="n"/>
      <c r="U66" s="18" t="inlineStr">
        <is>
          <t>(any other level)</t>
        </is>
      </c>
      <c r="V66" s="18" t="inlineStr">
        <is>
          <t>no code: missing, so each split's default branch</t>
        </is>
      </c>
    </row>
    <row r="67">
      <c r="B67" s="18" t="inlineStr">
        <is>
          <t>4|2</t>
        </is>
      </c>
      <c r="C67" s="18" t="n">
        <v>4</v>
      </c>
      <c r="D67" s="18" t="n">
        <v>2</v>
      </c>
      <c r="E67" s="18" t="inlineStr">
        <is>
          <t>split</t>
        </is>
      </c>
      <c r="F67" s="18" t="n">
        <v>15</v>
      </c>
      <c r="G67" s="18" t="inlineStr">
        <is>
          <t>year_built</t>
        </is>
      </c>
      <c r="H67" s="37" t="n">
        <v>1944.999938964844</v>
      </c>
      <c r="I67" s="18" t="n"/>
      <c r="J67" s="18" t="n"/>
      <c r="K67" s="18" t="inlineStr">
        <is>
          <t>right</t>
        </is>
      </c>
      <c r="L67" s="18" t="n">
        <v>5</v>
      </c>
      <c r="M67" s="18" t="n">
        <v>6</v>
      </c>
      <c r="N67" s="34" t="n"/>
      <c r="P67" s="18" t="inlineStr">
        <is>
          <t>email_domain|inboxly</t>
        </is>
      </c>
      <c r="Q67" s="18" t="n">
        <v>35</v>
      </c>
      <c r="R67" s="18" t="inlineStr">
        <is>
          <t>email_domain</t>
        </is>
      </c>
      <c r="S67" s="18" t="inlineStr">
        <is>
          <t>categorical</t>
        </is>
      </c>
      <c r="T67" s="18" t="n">
        <v>0</v>
      </c>
      <c r="U67" s="18" t="inlineStr">
        <is>
          <t>inboxly</t>
        </is>
      </c>
      <c r="V67" s="18" t="n"/>
    </row>
    <row r="68">
      <c r="B68" s="18" t="inlineStr">
        <is>
          <t>4|3</t>
        </is>
      </c>
      <c r="C68" s="18" t="n">
        <v>4</v>
      </c>
      <c r="D68" s="18" t="n">
        <v>3</v>
      </c>
      <c r="E68" s="18" t="inlineStr">
        <is>
          <t>split</t>
        </is>
      </c>
      <c r="F68" s="18" t="n">
        <v>15</v>
      </c>
      <c r="G68" s="18" t="inlineStr">
        <is>
          <t>year_built</t>
        </is>
      </c>
      <c r="H68" s="37" t="n">
        <v>1942.999938964844</v>
      </c>
      <c r="I68" s="18" t="n"/>
      <c r="J68" s="18" t="n"/>
      <c r="K68" s="18" t="inlineStr">
        <is>
          <t>right</t>
        </is>
      </c>
      <c r="L68" s="18" t="n">
        <v>7</v>
      </c>
      <c r="M68" s="18" t="n">
        <v>8</v>
      </c>
      <c r="N68" s="34" t="n"/>
      <c r="P68" s="18" t="inlineStr">
        <is>
          <t>email_domain|mailone</t>
        </is>
      </c>
      <c r="Q68" s="18" t="n">
        <v>35</v>
      </c>
      <c r="R68" s="18" t="inlineStr">
        <is>
          <t>email_domain</t>
        </is>
      </c>
      <c r="S68" s="18" t="inlineStr">
        <is>
          <t>categorical</t>
        </is>
      </c>
      <c r="T68" s="18" t="n">
        <v>1</v>
      </c>
      <c r="U68" s="18" t="inlineStr">
        <is>
          <t>mailone</t>
        </is>
      </c>
      <c r="V68" s="18" t="n"/>
    </row>
    <row r="69">
      <c r="B69" s="18" t="inlineStr">
        <is>
          <t>4|4</t>
        </is>
      </c>
      <c r="C69" s="18" t="n">
        <v>4</v>
      </c>
      <c r="D69" s="18" t="n">
        <v>4</v>
      </c>
      <c r="E69" s="18" t="inlineStr">
        <is>
          <t>split</t>
        </is>
      </c>
      <c r="F69" s="18" t="n">
        <v>14</v>
      </c>
      <c r="G69" s="18" t="inlineStr">
        <is>
          <t>elevation_m</t>
        </is>
      </c>
      <c r="H69" s="37" t="n">
        <v>1.489999949932098</v>
      </c>
      <c r="I69" s="18" t="n"/>
      <c r="J69" s="18" t="n"/>
      <c r="K69" s="18" t="inlineStr">
        <is>
          <t>right</t>
        </is>
      </c>
      <c r="L69" s="18" t="n">
        <v>9</v>
      </c>
      <c r="M69" s="18" t="n">
        <v>10</v>
      </c>
      <c r="N69" s="34" t="n"/>
      <c r="P69" s="18" t="inlineStr">
        <is>
          <t>email_domain|netbox</t>
        </is>
      </c>
      <c r="Q69" s="18" t="n">
        <v>35</v>
      </c>
      <c r="R69" s="18" t="inlineStr">
        <is>
          <t>email_domain</t>
        </is>
      </c>
      <c r="S69" s="18" t="inlineStr">
        <is>
          <t>categorical</t>
        </is>
      </c>
      <c r="T69" s="18" t="n">
        <v>2</v>
      </c>
      <c r="U69" s="18" t="inlineStr">
        <is>
          <t>netbox</t>
        </is>
      </c>
      <c r="V69" s="18" t="n"/>
    </row>
    <row r="70">
      <c r="B70" s="18" t="inlineStr">
        <is>
          <t>4|5</t>
        </is>
      </c>
      <c r="C70" s="18" t="n">
        <v>4</v>
      </c>
      <c r="D70" s="18" t="n">
        <v>5</v>
      </c>
      <c r="E70" s="18" t="inlineStr">
        <is>
          <t>split</t>
        </is>
      </c>
      <c r="F70" s="18" t="n">
        <v>16</v>
      </c>
      <c r="G70" s="18" t="inlineStr">
        <is>
          <t>bedrooms</t>
        </is>
      </c>
      <c r="H70" s="37" t="n">
        <v>2.99999988079071</v>
      </c>
      <c r="I70" s="18" t="n"/>
      <c r="J70" s="18" t="n"/>
      <c r="K70" s="18" t="inlineStr">
        <is>
          <t>right</t>
        </is>
      </c>
      <c r="L70" s="18" t="n">
        <v>11</v>
      </c>
      <c r="M70" s="18" t="n">
        <v>12</v>
      </c>
      <c r="N70" s="34" t="n"/>
      <c r="P70" s="18" t="inlineStr">
        <is>
          <t>email_domain|other</t>
        </is>
      </c>
      <c r="Q70" s="18" t="n">
        <v>35</v>
      </c>
      <c r="R70" s="18" t="inlineStr">
        <is>
          <t>email_domain</t>
        </is>
      </c>
      <c r="S70" s="18" t="inlineStr">
        <is>
          <t>categorical</t>
        </is>
      </c>
      <c r="T70" s="18" t="n">
        <v>3</v>
      </c>
      <c r="U70" s="18" t="inlineStr">
        <is>
          <t>other</t>
        </is>
      </c>
      <c r="V70" s="18" t="n"/>
    </row>
    <row r="71">
      <c r="B71" s="18" t="inlineStr">
        <is>
          <t>4|6</t>
        </is>
      </c>
      <c r="C71" s="18" t="n">
        <v>4</v>
      </c>
      <c r="D71" s="18" t="n">
        <v>6</v>
      </c>
      <c r="E71" s="18" t="inlineStr">
        <is>
          <t>split</t>
        </is>
      </c>
      <c r="F71" s="18" t="n">
        <v>16</v>
      </c>
      <c r="G71" s="18" t="inlineStr">
        <is>
          <t>bedrooms</t>
        </is>
      </c>
      <c r="H71" s="37" t="n">
        <v>2.99999988079071</v>
      </c>
      <c r="I71" s="18" t="n"/>
      <c r="J71" s="18" t="n"/>
      <c r="K71" s="18" t="inlineStr">
        <is>
          <t>right</t>
        </is>
      </c>
      <c r="L71" s="18" t="n">
        <v>13</v>
      </c>
      <c r="M71" s="18" t="n">
        <v>14</v>
      </c>
      <c r="N71" s="34" t="n"/>
      <c r="P71" s="18" t="inlineStr">
        <is>
          <t>email_domain|posthub</t>
        </is>
      </c>
      <c r="Q71" s="18" t="n">
        <v>35</v>
      </c>
      <c r="R71" s="18" t="inlineStr">
        <is>
          <t>email_domain</t>
        </is>
      </c>
      <c r="S71" s="18" t="inlineStr">
        <is>
          <t>categorical</t>
        </is>
      </c>
      <c r="T71" s="18" t="n">
        <v>4</v>
      </c>
      <c r="U71" s="18" t="inlineStr">
        <is>
          <t>posthub</t>
        </is>
      </c>
      <c r="V71" s="18" t="n"/>
    </row>
    <row r="72">
      <c r="B72" s="18" t="inlineStr">
        <is>
          <t>4|7</t>
        </is>
      </c>
      <c r="C72" s="18" t="n">
        <v>4</v>
      </c>
      <c r="D72" s="18" t="n">
        <v>7</v>
      </c>
      <c r="E72" s="18" t="inlineStr">
        <is>
          <t>leaf</t>
        </is>
      </c>
      <c r="F72" s="18" t="n"/>
      <c r="G72" s="18" t="n"/>
      <c r="H72" s="37" t="n"/>
      <c r="I72" s="18" t="n"/>
      <c r="J72" s="18" t="n"/>
      <c r="K72" s="18" t="n"/>
      <c r="L72" s="18" t="n"/>
      <c r="M72" s="18" t="n"/>
      <c r="N72" s="34" t="n">
        <v>0.01665513217449188</v>
      </c>
      <c r="P72" s="18" t="inlineStr">
        <is>
          <t>email_domain|(any other level)</t>
        </is>
      </c>
      <c r="Q72" s="18" t="n">
        <v>35</v>
      </c>
      <c r="R72" s="18" t="inlineStr">
        <is>
          <t>email_domain</t>
        </is>
      </c>
      <c r="S72" s="18" t="inlineStr">
        <is>
          <t>categorical</t>
        </is>
      </c>
      <c r="T72" s="18" t="n"/>
      <c r="U72" s="18" t="inlineStr">
        <is>
          <t>(any other level)</t>
        </is>
      </c>
      <c r="V72" s="18" t="inlineStr">
        <is>
          <t>no code: missing, so each split's default branch</t>
        </is>
      </c>
    </row>
    <row r="73">
      <c r="B73" s="18" t="inlineStr">
        <is>
          <t>4|8</t>
        </is>
      </c>
      <c r="C73" s="18" t="n">
        <v>4</v>
      </c>
      <c r="D73" s="18" t="n">
        <v>8</v>
      </c>
      <c r="E73" s="18" t="inlineStr">
        <is>
          <t>leaf</t>
        </is>
      </c>
      <c r="F73" s="18" t="n"/>
      <c r="G73" s="18" t="n"/>
      <c r="H73" s="37" t="n"/>
      <c r="I73" s="18" t="n"/>
      <c r="J73" s="18" t="n"/>
      <c r="K73" s="18" t="n"/>
      <c r="L73" s="18" t="n"/>
      <c r="M73" s="18" t="n"/>
      <c r="N73" s="34" t="n">
        <v>-0.001609621220268309</v>
      </c>
      <c r="P73" s="18" t="inlineStr">
        <is>
          <t>marketing_consent|False</t>
        </is>
      </c>
      <c r="Q73" s="18" t="n">
        <v>36</v>
      </c>
      <c r="R73" s="18" t="inlineStr">
        <is>
          <t>marketing_consent</t>
        </is>
      </c>
      <c r="S73" s="18" t="inlineStr">
        <is>
          <t>categorical</t>
        </is>
      </c>
      <c r="T73" s="18" t="n">
        <v>0</v>
      </c>
      <c r="U73" s="18" t="inlineStr">
        <is>
          <t>False</t>
        </is>
      </c>
      <c r="V73" s="18" t="n"/>
    </row>
    <row r="74">
      <c r="B74" s="18" t="inlineStr">
        <is>
          <t>4|9</t>
        </is>
      </c>
      <c r="C74" s="18" t="n">
        <v>4</v>
      </c>
      <c r="D74" s="18" t="n">
        <v>9</v>
      </c>
      <c r="E74" s="18" t="inlineStr">
        <is>
          <t>leaf</t>
        </is>
      </c>
      <c r="F74" s="18" t="n"/>
      <c r="G74" s="18" t="n"/>
      <c r="H74" s="37" t="n"/>
      <c r="I74" s="18" t="n"/>
      <c r="J74" s="18" t="n"/>
      <c r="K74" s="18" t="n"/>
      <c r="L74" s="18" t="n"/>
      <c r="M74" s="18" t="n"/>
      <c r="N74" s="34" t="n">
        <v>0.05162346363067627</v>
      </c>
      <c r="P74" s="18" t="inlineStr">
        <is>
          <t>marketing_consent|True</t>
        </is>
      </c>
      <c r="Q74" s="18" t="n">
        <v>36</v>
      </c>
      <c r="R74" s="18" t="inlineStr">
        <is>
          <t>marketing_consent</t>
        </is>
      </c>
      <c r="S74" s="18" t="inlineStr">
        <is>
          <t>categorical</t>
        </is>
      </c>
      <c r="T74" s="18" t="n">
        <v>1</v>
      </c>
      <c r="U74" s="18" t="inlineStr">
        <is>
          <t>True</t>
        </is>
      </c>
      <c r="V74" s="18" t="n"/>
    </row>
    <row r="75">
      <c r="B75" s="18" t="inlineStr">
        <is>
          <t>4|10</t>
        </is>
      </c>
      <c r="C75" s="18" t="n">
        <v>4</v>
      </c>
      <c r="D75" s="18" t="n">
        <v>10</v>
      </c>
      <c r="E75" s="18" t="inlineStr">
        <is>
          <t>leaf</t>
        </is>
      </c>
      <c r="F75" s="18" t="n"/>
      <c r="G75" s="18" t="n"/>
      <c r="H75" s="37" t="n"/>
      <c r="I75" s="18" t="n"/>
      <c r="J75" s="18" t="n"/>
      <c r="K75" s="18" t="n"/>
      <c r="L75" s="18" t="n"/>
      <c r="M75" s="18" t="n"/>
      <c r="N75" s="34" t="n">
        <v>0.03443277627229691</v>
      </c>
      <c r="P75" s="18" t="inlineStr">
        <is>
          <t>marketing_consent|(any other level)</t>
        </is>
      </c>
      <c r="Q75" s="18" t="n">
        <v>36</v>
      </c>
      <c r="R75" s="18" t="inlineStr">
        <is>
          <t>marketing_consent</t>
        </is>
      </c>
      <c r="S75" s="18" t="inlineStr">
        <is>
          <t>categorical</t>
        </is>
      </c>
      <c r="T75" s="18" t="n"/>
      <c r="U75" s="18" t="inlineStr">
        <is>
          <t>(any other level)</t>
        </is>
      </c>
      <c r="V75" s="18" t="inlineStr">
        <is>
          <t>no code: missing, so each split's default branch</t>
        </is>
      </c>
    </row>
    <row r="76">
      <c r="B76" s="18" t="inlineStr">
        <is>
          <t>4|11</t>
        </is>
      </c>
      <c r="C76" s="18" t="n">
        <v>4</v>
      </c>
      <c r="D76" s="18" t="n">
        <v>11</v>
      </c>
      <c r="E76" s="18" t="inlineStr">
        <is>
          <t>leaf</t>
        </is>
      </c>
      <c r="F76" s="18" t="n"/>
      <c r="G76" s="18" t="n"/>
      <c r="H76" s="37" t="n"/>
      <c r="I76" s="18" t="n"/>
      <c r="J76" s="18" t="n"/>
      <c r="K76" s="18" t="n"/>
      <c r="L76" s="18" t="n"/>
      <c r="M76" s="18" t="n"/>
      <c r="N76" s="34" t="n">
        <v>-0.008140921592712402</v>
      </c>
      <c r="P76" s="18" t="inlineStr">
        <is>
          <t>document_preference|app</t>
        </is>
      </c>
      <c r="Q76" s="18" t="n">
        <v>37</v>
      </c>
      <c r="R76" s="18" t="inlineStr">
        <is>
          <t>document_preference</t>
        </is>
      </c>
      <c r="S76" s="18" t="inlineStr">
        <is>
          <t>categorical</t>
        </is>
      </c>
      <c r="T76" s="18" t="n">
        <v>0</v>
      </c>
      <c r="U76" s="18" t="inlineStr">
        <is>
          <t>app</t>
        </is>
      </c>
      <c r="V76" s="18" t="n"/>
    </row>
    <row r="77">
      <c r="B77" s="18" t="inlineStr">
        <is>
          <t>4|12</t>
        </is>
      </c>
      <c r="C77" s="18" t="n">
        <v>4</v>
      </c>
      <c r="D77" s="18" t="n">
        <v>12</v>
      </c>
      <c r="E77" s="18" t="inlineStr">
        <is>
          <t>leaf</t>
        </is>
      </c>
      <c r="F77" s="18" t="n"/>
      <c r="G77" s="18" t="n"/>
      <c r="H77" s="37" t="n"/>
      <c r="I77" s="18" t="n"/>
      <c r="J77" s="18" t="n"/>
      <c r="K77" s="18" t="n"/>
      <c r="L77" s="18" t="n"/>
      <c r="M77" s="18" t="n"/>
      <c r="N77" s="34" t="n">
        <v>0.006853603757917881</v>
      </c>
      <c r="P77" s="18" t="inlineStr">
        <is>
          <t>document_preference|email</t>
        </is>
      </c>
      <c r="Q77" s="18" t="n">
        <v>37</v>
      </c>
      <c r="R77" s="18" t="inlineStr">
        <is>
          <t>document_preference</t>
        </is>
      </c>
      <c r="S77" s="18" t="inlineStr">
        <is>
          <t>categorical</t>
        </is>
      </c>
      <c r="T77" s="18" t="n">
        <v>1</v>
      </c>
      <c r="U77" s="18" t="inlineStr">
        <is>
          <t>email</t>
        </is>
      </c>
      <c r="V77" s="18" t="n"/>
    </row>
    <row r="78">
      <c r="B78" s="18" t="inlineStr">
        <is>
          <t>4|13</t>
        </is>
      </c>
      <c r="C78" s="18" t="n">
        <v>4</v>
      </c>
      <c r="D78" s="18" t="n">
        <v>13</v>
      </c>
      <c r="E78" s="18" t="inlineStr">
        <is>
          <t>leaf</t>
        </is>
      </c>
      <c r="F78" s="18" t="n"/>
      <c r="G78" s="18" t="n"/>
      <c r="H78" s="37" t="n"/>
      <c r="I78" s="18" t="n"/>
      <c r="J78" s="18" t="n"/>
      <c r="K78" s="18" t="n"/>
      <c r="L78" s="18" t="n"/>
      <c r="M78" s="18" t="n"/>
      <c r="N78" s="34" t="n">
        <v>-0.03035002015531063</v>
      </c>
      <c r="P78" s="18" t="inlineStr">
        <is>
          <t>document_preference|post</t>
        </is>
      </c>
      <c r="Q78" s="18" t="n">
        <v>37</v>
      </c>
      <c r="R78" s="18" t="inlineStr">
        <is>
          <t>document_preference</t>
        </is>
      </c>
      <c r="S78" s="18" t="inlineStr">
        <is>
          <t>categorical</t>
        </is>
      </c>
      <c r="T78" s="18" t="n">
        <v>2</v>
      </c>
      <c r="U78" s="18" t="inlineStr">
        <is>
          <t>post</t>
        </is>
      </c>
      <c r="V78" s="18" t="n"/>
    </row>
    <row r="79">
      <c r="B79" s="18" t="inlineStr">
        <is>
          <t>4|14</t>
        </is>
      </c>
      <c r="C79" s="18" t="n">
        <v>4</v>
      </c>
      <c r="D79" s="18" t="n">
        <v>14</v>
      </c>
      <c r="E79" s="18" t="inlineStr">
        <is>
          <t>leaf</t>
        </is>
      </c>
      <c r="F79" s="18" t="n"/>
      <c r="G79" s="18" t="n"/>
      <c r="H79" s="37" t="n"/>
      <c r="I79" s="18" t="n"/>
      <c r="J79" s="18" t="n"/>
      <c r="K79" s="18" t="n"/>
      <c r="L79" s="18" t="n"/>
      <c r="M79" s="18" t="n"/>
      <c r="N79" s="34" t="n">
        <v>-0.01232403889298439</v>
      </c>
      <c r="P79" s="18" t="inlineStr">
        <is>
          <t>document_preference|(any other level)</t>
        </is>
      </c>
      <c r="Q79" s="18" t="n">
        <v>37</v>
      </c>
      <c r="R79" s="18" t="inlineStr">
        <is>
          <t>document_preference</t>
        </is>
      </c>
      <c r="S79" s="18" t="inlineStr">
        <is>
          <t>categorical</t>
        </is>
      </c>
      <c r="T79" s="18" t="n"/>
      <c r="U79" s="18" t="inlineStr">
        <is>
          <t>(any other level)</t>
        </is>
      </c>
      <c r="V79" s="18" t="inlineStr">
        <is>
          <t>no code: missing, so each split's default branch</t>
        </is>
      </c>
    </row>
    <row r="80">
      <c r="B80" s="18" t="inlineStr">
        <is>
          <t>5|0</t>
        </is>
      </c>
      <c r="C80" s="18" t="n">
        <v>5</v>
      </c>
      <c r="D80" s="18" t="n">
        <v>0</v>
      </c>
      <c r="E80" s="18" t="inlineStr">
        <is>
          <t>split</t>
        </is>
      </c>
      <c r="F80" s="18" t="n">
        <v>12</v>
      </c>
      <c r="G80" s="18" t="inlineStr">
        <is>
          <t>flood_zone</t>
        </is>
      </c>
      <c r="H80" s="37" t="n">
        <v>3.99999988079071</v>
      </c>
      <c r="I80" s="18" t="n"/>
      <c r="J80" s="18" t="n"/>
      <c r="K80" s="18" t="inlineStr">
        <is>
          <t>right</t>
        </is>
      </c>
      <c r="L80" s="18" t="n">
        <v>1</v>
      </c>
      <c r="M80" s="18" t="n">
        <v>2</v>
      </c>
      <c r="N80" s="34" t="n"/>
      <c r="P80" s="18" t="inlineStr">
        <is>
          <t>previous_insurer|INS00</t>
        </is>
      </c>
      <c r="Q80" s="18" t="n">
        <v>38</v>
      </c>
      <c r="R80" s="18" t="inlineStr">
        <is>
          <t>previous_insurer</t>
        </is>
      </c>
      <c r="S80" s="18" t="inlineStr">
        <is>
          <t>categorical</t>
        </is>
      </c>
      <c r="T80" s="18" t="n">
        <v>0</v>
      </c>
      <c r="U80" s="18" t="inlineStr">
        <is>
          <t>INS00</t>
        </is>
      </c>
      <c r="V80" s="18" t="n"/>
    </row>
    <row r="81">
      <c r="B81" s="18" t="inlineStr">
        <is>
          <t>5|1</t>
        </is>
      </c>
      <c r="C81" s="18" t="n">
        <v>5</v>
      </c>
      <c r="D81" s="18" t="n">
        <v>1</v>
      </c>
      <c r="E81" s="18" t="inlineStr">
        <is>
          <t>split</t>
        </is>
      </c>
      <c r="F81" s="18" t="n">
        <v>0</v>
      </c>
      <c r="G81" s="18" t="inlineStr">
        <is>
          <t>sum_insured</t>
        </is>
      </c>
      <c r="H81" s="37" t="n">
        <v>205999.9921875</v>
      </c>
      <c r="I81" s="18" t="n"/>
      <c r="J81" s="18" t="n"/>
      <c r="K81" s="18" t="inlineStr">
        <is>
          <t>right</t>
        </is>
      </c>
      <c r="L81" s="18" t="n">
        <v>3</v>
      </c>
      <c r="M81" s="18" t="n">
        <v>4</v>
      </c>
      <c r="N81" s="34" t="n"/>
      <c r="P81" s="18" t="inlineStr">
        <is>
          <t>previous_insurer|INS01</t>
        </is>
      </c>
      <c r="Q81" s="18" t="n">
        <v>38</v>
      </c>
      <c r="R81" s="18" t="inlineStr">
        <is>
          <t>previous_insurer</t>
        </is>
      </c>
      <c r="S81" s="18" t="inlineStr">
        <is>
          <t>categorical</t>
        </is>
      </c>
      <c r="T81" s="18" t="n">
        <v>1</v>
      </c>
      <c r="U81" s="18" t="inlineStr">
        <is>
          <t>INS01</t>
        </is>
      </c>
      <c r="V81" s="18" t="n"/>
    </row>
    <row r="82">
      <c r="B82" s="18" t="inlineStr">
        <is>
          <t>5|2</t>
        </is>
      </c>
      <c r="C82" s="18" t="n">
        <v>5</v>
      </c>
      <c r="D82" s="18" t="n">
        <v>2</v>
      </c>
      <c r="E82" s="18" t="inlineStr">
        <is>
          <t>split</t>
        </is>
      </c>
      <c r="F82" s="18" t="n">
        <v>14</v>
      </c>
      <c r="G82" s="18" t="inlineStr">
        <is>
          <t>elevation_m</t>
        </is>
      </c>
      <c r="H82" s="37" t="n">
        <v>2.099999785423279</v>
      </c>
      <c r="I82" s="18" t="n"/>
      <c r="J82" s="18" t="n"/>
      <c r="K82" s="18" t="inlineStr">
        <is>
          <t>right</t>
        </is>
      </c>
      <c r="L82" s="18" t="n">
        <v>5</v>
      </c>
      <c r="M82" s="18" t="n">
        <v>6</v>
      </c>
      <c r="N82" s="34" t="n"/>
      <c r="P82" s="18" t="inlineStr">
        <is>
          <t>previous_insurer|INS02</t>
        </is>
      </c>
      <c r="Q82" s="18" t="n">
        <v>38</v>
      </c>
      <c r="R82" s="18" t="inlineStr">
        <is>
          <t>previous_insurer</t>
        </is>
      </c>
      <c r="S82" s="18" t="inlineStr">
        <is>
          <t>categorical</t>
        </is>
      </c>
      <c r="T82" s="18" t="n">
        <v>2</v>
      </c>
      <c r="U82" s="18" t="inlineStr">
        <is>
          <t>INS02</t>
        </is>
      </c>
      <c r="V82" s="18" t="n"/>
    </row>
    <row r="83">
      <c r="B83" s="18" t="inlineStr">
        <is>
          <t>5|3</t>
        </is>
      </c>
      <c r="C83" s="18" t="n">
        <v>5</v>
      </c>
      <c r="D83" s="18" t="n">
        <v>3</v>
      </c>
      <c r="E83" s="18" t="inlineStr">
        <is>
          <t>split</t>
        </is>
      </c>
      <c r="F83" s="18" t="n">
        <v>24</v>
      </c>
      <c r="G83" s="18" t="inlineStr">
        <is>
          <t>x_clay_dry</t>
        </is>
      </c>
      <c r="H83" s="37" t="n">
        <v>0.695999950170517</v>
      </c>
      <c r="I83" s="18" t="n"/>
      <c r="J83" s="18" t="n"/>
      <c r="K83" s="18" t="inlineStr">
        <is>
          <t>right</t>
        </is>
      </c>
      <c r="L83" s="18" t="n">
        <v>7</v>
      </c>
      <c r="M83" s="18" t="n">
        <v>8</v>
      </c>
      <c r="N83" s="34" t="n"/>
      <c r="P83" s="18" t="inlineStr">
        <is>
          <t>previous_insurer|INS03</t>
        </is>
      </c>
      <c r="Q83" s="18" t="n">
        <v>38</v>
      </c>
      <c r="R83" s="18" t="inlineStr">
        <is>
          <t>previous_insurer</t>
        </is>
      </c>
      <c r="S83" s="18" t="inlineStr">
        <is>
          <t>categorical</t>
        </is>
      </c>
      <c r="T83" s="18" t="n">
        <v>3</v>
      </c>
      <c r="U83" s="18" t="inlineStr">
        <is>
          <t>INS03</t>
        </is>
      </c>
      <c r="V83" s="18" t="n"/>
    </row>
    <row r="84">
      <c r="B84" s="18" t="inlineStr">
        <is>
          <t>5|4</t>
        </is>
      </c>
      <c r="C84" s="18" t="n">
        <v>5</v>
      </c>
      <c r="D84" s="18" t="n">
        <v>4</v>
      </c>
      <c r="E84" s="18" t="inlineStr">
        <is>
          <t>split</t>
        </is>
      </c>
      <c r="F84" s="18" t="n">
        <v>24</v>
      </c>
      <c r="G84" s="18" t="inlineStr">
        <is>
          <t>x_clay_dry</t>
        </is>
      </c>
      <c r="H84" s="37" t="n">
        <v>0.7309999763965608</v>
      </c>
      <c r="I84" s="18" t="n"/>
      <c r="J84" s="18" t="n"/>
      <c r="K84" s="18" t="inlineStr">
        <is>
          <t>right</t>
        </is>
      </c>
      <c r="L84" s="18" t="n">
        <v>9</v>
      </c>
      <c r="M84" s="18" t="n">
        <v>10</v>
      </c>
      <c r="N84" s="34" t="n"/>
      <c r="P84" s="18" t="inlineStr">
        <is>
          <t>previous_insurer|INS04</t>
        </is>
      </c>
      <c r="Q84" s="18" t="n">
        <v>38</v>
      </c>
      <c r="R84" s="18" t="inlineStr">
        <is>
          <t>previous_insurer</t>
        </is>
      </c>
      <c r="S84" s="18" t="inlineStr">
        <is>
          <t>categorical</t>
        </is>
      </c>
      <c r="T84" s="18" t="n">
        <v>4</v>
      </c>
      <c r="U84" s="18" t="inlineStr">
        <is>
          <t>INS04</t>
        </is>
      </c>
      <c r="V84" s="18" t="n"/>
    </row>
    <row r="85">
      <c r="B85" s="18" t="inlineStr">
        <is>
          <t>5|5</t>
        </is>
      </c>
      <c r="C85" s="18" t="n">
        <v>5</v>
      </c>
      <c r="D85" s="18" t="n">
        <v>5</v>
      </c>
      <c r="E85" s="18" t="inlineStr">
        <is>
          <t>split</t>
        </is>
      </c>
      <c r="F85" s="18" t="n">
        <v>12</v>
      </c>
      <c r="G85" s="18" t="inlineStr">
        <is>
          <t>flood_zone</t>
        </is>
      </c>
      <c r="H85" s="37" t="n">
        <v>4.999999761581421</v>
      </c>
      <c r="I85" s="18" t="n"/>
      <c r="J85" s="18" t="n"/>
      <c r="K85" s="18" t="inlineStr">
        <is>
          <t>left</t>
        </is>
      </c>
      <c r="L85" s="18" t="n">
        <v>11</v>
      </c>
      <c r="M85" s="18" t="n">
        <v>12</v>
      </c>
      <c r="N85" s="34" t="n"/>
      <c r="P85" s="18" t="inlineStr">
        <is>
          <t>previous_insurer|INS05</t>
        </is>
      </c>
      <c r="Q85" s="18" t="n">
        <v>38</v>
      </c>
      <c r="R85" s="18" t="inlineStr">
        <is>
          <t>previous_insurer</t>
        </is>
      </c>
      <c r="S85" s="18" t="inlineStr">
        <is>
          <t>categorical</t>
        </is>
      </c>
      <c r="T85" s="18" t="n">
        <v>5</v>
      </c>
      <c r="U85" s="18" t="inlineStr">
        <is>
          <t>INS05</t>
        </is>
      </c>
      <c r="V85" s="18" t="n"/>
    </row>
    <row r="86">
      <c r="B86" s="18" t="inlineStr">
        <is>
          <t>5|6</t>
        </is>
      </c>
      <c r="C86" s="18" t="n">
        <v>5</v>
      </c>
      <c r="D86" s="18" t="n">
        <v>6</v>
      </c>
      <c r="E86" s="18" t="inlineStr">
        <is>
          <t>split</t>
        </is>
      </c>
      <c r="F86" s="18" t="n">
        <v>12</v>
      </c>
      <c r="G86" s="18" t="inlineStr">
        <is>
          <t>flood_zone</t>
        </is>
      </c>
      <c r="H86" s="37" t="n">
        <v>10.00000905990601</v>
      </c>
      <c r="I86" s="18" t="n"/>
      <c r="J86" s="18" t="n"/>
      <c r="K86" s="18" t="inlineStr">
        <is>
          <t>right</t>
        </is>
      </c>
      <c r="L86" s="18" t="n">
        <v>13</v>
      </c>
      <c r="M86" s="18" t="n">
        <v>14</v>
      </c>
      <c r="N86" s="34" t="n"/>
      <c r="P86" s="18" t="inlineStr">
        <is>
          <t>previous_insurer|INS06</t>
        </is>
      </c>
      <c r="Q86" s="18" t="n">
        <v>38</v>
      </c>
      <c r="R86" s="18" t="inlineStr">
        <is>
          <t>previous_insurer</t>
        </is>
      </c>
      <c r="S86" s="18" t="inlineStr">
        <is>
          <t>categorical</t>
        </is>
      </c>
      <c r="T86" s="18" t="n">
        <v>6</v>
      </c>
      <c r="U86" s="18" t="inlineStr">
        <is>
          <t>INS06</t>
        </is>
      </c>
      <c r="V86" s="18" t="n"/>
    </row>
    <row r="87">
      <c r="B87" s="18" t="inlineStr">
        <is>
          <t>5|7</t>
        </is>
      </c>
      <c r="C87" s="18" t="n">
        <v>5</v>
      </c>
      <c r="D87" s="18" t="n">
        <v>7</v>
      </c>
      <c r="E87" s="18" t="inlineStr">
        <is>
          <t>leaf</t>
        </is>
      </c>
      <c r="F87" s="18" t="n"/>
      <c r="G87" s="18" t="n"/>
      <c r="H87" s="37" t="n"/>
      <c r="I87" s="18" t="n"/>
      <c r="J87" s="18" t="n"/>
      <c r="K87" s="18" t="n"/>
      <c r="L87" s="18" t="n"/>
      <c r="M87" s="18" t="n"/>
      <c r="N87" s="34" t="n">
        <v>-0.02341328561306</v>
      </c>
      <c r="P87" s="18" t="inlineStr">
        <is>
          <t>previous_insurer|INS07</t>
        </is>
      </c>
      <c r="Q87" s="18" t="n">
        <v>38</v>
      </c>
      <c r="R87" s="18" t="inlineStr">
        <is>
          <t>previous_insurer</t>
        </is>
      </c>
      <c r="S87" s="18" t="inlineStr">
        <is>
          <t>categorical</t>
        </is>
      </c>
      <c r="T87" s="18" t="n">
        <v>7</v>
      </c>
      <c r="U87" s="18" t="inlineStr">
        <is>
          <t>INS07</t>
        </is>
      </c>
      <c r="V87" s="18" t="n"/>
    </row>
    <row r="88">
      <c r="B88" s="18" t="inlineStr">
        <is>
          <t>5|8</t>
        </is>
      </c>
      <c r="C88" s="18" t="n">
        <v>5</v>
      </c>
      <c r="D88" s="18" t="n">
        <v>8</v>
      </c>
      <c r="E88" s="18" t="inlineStr">
        <is>
          <t>leaf</t>
        </is>
      </c>
      <c r="F88" s="18" t="n"/>
      <c r="G88" s="18" t="n"/>
      <c r="H88" s="37" t="n"/>
      <c r="I88" s="18" t="n"/>
      <c r="J88" s="18" t="n"/>
      <c r="K88" s="18" t="n"/>
      <c r="L88" s="18" t="n"/>
      <c r="M88" s="18" t="n"/>
      <c r="N88" s="34" t="n">
        <v>0.001099649583920836</v>
      </c>
      <c r="P88" s="18" t="inlineStr">
        <is>
          <t>previous_insurer|INS08</t>
        </is>
      </c>
      <c r="Q88" s="18" t="n">
        <v>38</v>
      </c>
      <c r="R88" s="18" t="inlineStr">
        <is>
          <t>previous_insurer</t>
        </is>
      </c>
      <c r="S88" s="18" t="inlineStr">
        <is>
          <t>categorical</t>
        </is>
      </c>
      <c r="T88" s="18" t="n">
        <v>8</v>
      </c>
      <c r="U88" s="18" t="inlineStr">
        <is>
          <t>INS08</t>
        </is>
      </c>
      <c r="V88" s="18" t="n"/>
    </row>
    <row r="89">
      <c r="B89" s="18" t="inlineStr">
        <is>
          <t>5|9</t>
        </is>
      </c>
      <c r="C89" s="18" t="n">
        <v>5</v>
      </c>
      <c r="D89" s="18" t="n">
        <v>9</v>
      </c>
      <c r="E89" s="18" t="inlineStr">
        <is>
          <t>leaf</t>
        </is>
      </c>
      <c r="F89" s="18" t="n"/>
      <c r="G89" s="18" t="n"/>
      <c r="H89" s="37" t="n"/>
      <c r="I89" s="18" t="n"/>
      <c r="J89" s="18" t="n"/>
      <c r="K89" s="18" t="n"/>
      <c r="L89" s="18" t="n"/>
      <c r="M89" s="18" t="n"/>
      <c r="N89" s="34" t="n">
        <v>-0.003695309860631824</v>
      </c>
      <c r="P89" s="18" t="inlineStr">
        <is>
          <t>previous_insurer|INS09</t>
        </is>
      </c>
      <c r="Q89" s="18" t="n">
        <v>38</v>
      </c>
      <c r="R89" s="18" t="inlineStr">
        <is>
          <t>previous_insurer</t>
        </is>
      </c>
      <c r="S89" s="18" t="inlineStr">
        <is>
          <t>categorical</t>
        </is>
      </c>
      <c r="T89" s="18" t="n">
        <v>9</v>
      </c>
      <c r="U89" s="18" t="inlineStr">
        <is>
          <t>INS09</t>
        </is>
      </c>
      <c r="V89" s="18" t="n"/>
    </row>
    <row r="90">
      <c r="B90" s="18" t="inlineStr">
        <is>
          <t>5|10</t>
        </is>
      </c>
      <c r="C90" s="18" t="n">
        <v>5</v>
      </c>
      <c r="D90" s="18" t="n">
        <v>10</v>
      </c>
      <c r="E90" s="18" t="inlineStr">
        <is>
          <t>leaf</t>
        </is>
      </c>
      <c r="F90" s="18" t="n"/>
      <c r="G90" s="18" t="n"/>
      <c r="H90" s="37" t="n"/>
      <c r="I90" s="18" t="n"/>
      <c r="J90" s="18" t="n"/>
      <c r="K90" s="18" t="n"/>
      <c r="L90" s="18" t="n"/>
      <c r="M90" s="18" t="n"/>
      <c r="N90" s="34" t="n">
        <v>0.01565179973840714</v>
      </c>
      <c r="P90" s="18" t="inlineStr">
        <is>
          <t>previous_insurer|INS10</t>
        </is>
      </c>
      <c r="Q90" s="18" t="n">
        <v>38</v>
      </c>
      <c r="R90" s="18" t="inlineStr">
        <is>
          <t>previous_insurer</t>
        </is>
      </c>
      <c r="S90" s="18" t="inlineStr">
        <is>
          <t>categorical</t>
        </is>
      </c>
      <c r="T90" s="18" t="n">
        <v>10</v>
      </c>
      <c r="U90" s="18" t="inlineStr">
        <is>
          <t>INS10</t>
        </is>
      </c>
      <c r="V90" s="18" t="n"/>
    </row>
    <row r="91">
      <c r="B91" s="18" t="inlineStr">
        <is>
          <t>5|11</t>
        </is>
      </c>
      <c r="C91" s="18" t="n">
        <v>5</v>
      </c>
      <c r="D91" s="18" t="n">
        <v>11</v>
      </c>
      <c r="E91" s="18" t="inlineStr">
        <is>
          <t>leaf</t>
        </is>
      </c>
      <c r="F91" s="18" t="n"/>
      <c r="G91" s="18" t="n"/>
      <c r="H91" s="37" t="n"/>
      <c r="I91" s="18" t="n"/>
      <c r="J91" s="18" t="n"/>
      <c r="K91" s="18" t="n"/>
      <c r="L91" s="18" t="n"/>
      <c r="M91" s="18" t="n"/>
      <c r="N91" s="34" t="n">
        <v>0.04679055511951447</v>
      </c>
      <c r="P91" s="18" t="inlineStr">
        <is>
          <t>previous_insurer|INS11</t>
        </is>
      </c>
      <c r="Q91" s="18" t="n">
        <v>38</v>
      </c>
      <c r="R91" s="18" t="inlineStr">
        <is>
          <t>previous_insurer</t>
        </is>
      </c>
      <c r="S91" s="18" t="inlineStr">
        <is>
          <t>categorical</t>
        </is>
      </c>
      <c r="T91" s="18" t="n">
        <v>11</v>
      </c>
      <c r="U91" s="18" t="inlineStr">
        <is>
          <t>INS11</t>
        </is>
      </c>
      <c r="V91" s="18" t="n"/>
    </row>
    <row r="92">
      <c r="B92" s="18" t="inlineStr">
        <is>
          <t>5|12</t>
        </is>
      </c>
      <c r="C92" s="18" t="n">
        <v>5</v>
      </c>
      <c r="D92" s="18" t="n">
        <v>12</v>
      </c>
      <c r="E92" s="18" t="inlineStr">
        <is>
          <t>leaf</t>
        </is>
      </c>
      <c r="F92" s="18" t="n"/>
      <c r="G92" s="18" t="n"/>
      <c r="H92" s="37" t="n"/>
      <c r="I92" s="18" t="n"/>
      <c r="J92" s="18" t="n"/>
      <c r="K92" s="18" t="n"/>
      <c r="L92" s="18" t="n"/>
      <c r="M92" s="18" t="n"/>
      <c r="N92" s="34" t="n">
        <v>0.06523358076810837</v>
      </c>
      <c r="P92" s="18" t="inlineStr">
        <is>
          <t>previous_insurer|INS12</t>
        </is>
      </c>
      <c r="Q92" s="18" t="n">
        <v>38</v>
      </c>
      <c r="R92" s="18" t="inlineStr">
        <is>
          <t>previous_insurer</t>
        </is>
      </c>
      <c r="S92" s="18" t="inlineStr">
        <is>
          <t>categorical</t>
        </is>
      </c>
      <c r="T92" s="18" t="n">
        <v>12</v>
      </c>
      <c r="U92" s="18" t="inlineStr">
        <is>
          <t>INS12</t>
        </is>
      </c>
      <c r="V92" s="18" t="n"/>
    </row>
    <row r="93">
      <c r="B93" s="18" t="inlineStr">
        <is>
          <t>5|13</t>
        </is>
      </c>
      <c r="C93" s="18" t="n">
        <v>5</v>
      </c>
      <c r="D93" s="18" t="n">
        <v>13</v>
      </c>
      <c r="E93" s="18" t="inlineStr">
        <is>
          <t>leaf</t>
        </is>
      </c>
      <c r="F93" s="18" t="n"/>
      <c r="G93" s="18" t="n"/>
      <c r="H93" s="37" t="n"/>
      <c r="I93" s="18" t="n"/>
      <c r="J93" s="18" t="n"/>
      <c r="K93" s="18" t="n"/>
      <c r="L93" s="18" t="n"/>
      <c r="M93" s="18" t="n"/>
      <c r="N93" s="34" t="n">
        <v>0.02095120958983898</v>
      </c>
      <c r="P93" s="18" t="inlineStr">
        <is>
          <t>previous_insurer|INS13</t>
        </is>
      </c>
      <c r="Q93" s="18" t="n">
        <v>38</v>
      </c>
      <c r="R93" s="18" t="inlineStr">
        <is>
          <t>previous_insurer</t>
        </is>
      </c>
      <c r="S93" s="18" t="inlineStr">
        <is>
          <t>categorical</t>
        </is>
      </c>
      <c r="T93" s="18" t="n">
        <v>13</v>
      </c>
      <c r="U93" s="18" t="inlineStr">
        <is>
          <t>INS13</t>
        </is>
      </c>
      <c r="V93" s="18" t="n"/>
    </row>
    <row r="94">
      <c r="B94" s="18" t="inlineStr">
        <is>
          <t>5|14</t>
        </is>
      </c>
      <c r="C94" s="18" t="n">
        <v>5</v>
      </c>
      <c r="D94" s="18" t="n">
        <v>14</v>
      </c>
      <c r="E94" s="18" t="inlineStr">
        <is>
          <t>leaf</t>
        </is>
      </c>
      <c r="F94" s="18" t="n"/>
      <c r="G94" s="18" t="n"/>
      <c r="H94" s="37" t="n"/>
      <c r="I94" s="18" t="n"/>
      <c r="J94" s="18" t="n"/>
      <c r="K94" s="18" t="n"/>
      <c r="L94" s="18" t="n"/>
      <c r="M94" s="18" t="n"/>
      <c r="N94" s="34" t="n">
        <v>-0.002481026807799935</v>
      </c>
      <c r="P94" s="18" t="inlineStr">
        <is>
          <t>previous_insurer|INS14</t>
        </is>
      </c>
      <c r="Q94" s="18" t="n">
        <v>38</v>
      </c>
      <c r="R94" s="18" t="inlineStr">
        <is>
          <t>previous_insurer</t>
        </is>
      </c>
      <c r="S94" s="18" t="inlineStr">
        <is>
          <t>categorical</t>
        </is>
      </c>
      <c r="T94" s="18" t="n">
        <v>14</v>
      </c>
      <c r="U94" s="18" t="inlineStr">
        <is>
          <t>INS14</t>
        </is>
      </c>
      <c r="V94" s="18" t="n"/>
    </row>
    <row r="95">
      <c r="B95" s="18" t="inlineStr">
        <is>
          <t>6|0</t>
        </is>
      </c>
      <c r="C95" s="18" t="n">
        <v>6</v>
      </c>
      <c r="D95" s="18" t="n">
        <v>0</v>
      </c>
      <c r="E95" s="18" t="inlineStr">
        <is>
          <t>split</t>
        </is>
      </c>
      <c r="F95" s="18" t="n">
        <v>12</v>
      </c>
      <c r="G95" s="18" t="inlineStr">
        <is>
          <t>flood_zone</t>
        </is>
      </c>
      <c r="H95" s="37" t="n">
        <v>3.99999988079071</v>
      </c>
      <c r="I95" s="18" t="n"/>
      <c r="J95" s="18" t="n"/>
      <c r="K95" s="18" t="inlineStr">
        <is>
          <t>right</t>
        </is>
      </c>
      <c r="L95" s="18" t="n">
        <v>1</v>
      </c>
      <c r="M95" s="18" t="n">
        <v>2</v>
      </c>
      <c r="N95" s="34" t="n"/>
      <c r="P95" s="18" t="inlineStr">
        <is>
          <t>previous_insurer|INS15</t>
        </is>
      </c>
      <c r="Q95" s="18" t="n">
        <v>38</v>
      </c>
      <c r="R95" s="18" t="inlineStr">
        <is>
          <t>previous_insurer</t>
        </is>
      </c>
      <c r="S95" s="18" t="inlineStr">
        <is>
          <t>categorical</t>
        </is>
      </c>
      <c r="T95" s="18" t="n">
        <v>15</v>
      </c>
      <c r="U95" s="18" t="inlineStr">
        <is>
          <t>INS15</t>
        </is>
      </c>
      <c r="V95" s="18" t="n"/>
    </row>
    <row r="96">
      <c r="B96" s="18" t="inlineStr">
        <is>
          <t>6|1</t>
        </is>
      </c>
      <c r="C96" s="18" t="n">
        <v>6</v>
      </c>
      <c r="D96" s="18" t="n">
        <v>1</v>
      </c>
      <c r="E96" s="18" t="inlineStr">
        <is>
          <t>split</t>
        </is>
      </c>
      <c r="F96" s="18" t="n">
        <v>15</v>
      </c>
      <c r="G96" s="18" t="inlineStr">
        <is>
          <t>year_built</t>
        </is>
      </c>
      <c r="H96" s="37" t="n">
        <v>1944.999938964844</v>
      </c>
      <c r="I96" s="18" t="n"/>
      <c r="J96" s="18" t="n"/>
      <c r="K96" s="18" t="inlineStr">
        <is>
          <t>right</t>
        </is>
      </c>
      <c r="L96" s="18" t="n">
        <v>3</v>
      </c>
      <c r="M96" s="18" t="n">
        <v>4</v>
      </c>
      <c r="N96" s="34" t="n"/>
      <c r="P96" s="18" t="inlineStr">
        <is>
          <t>previous_insurer|INS16</t>
        </is>
      </c>
      <c r="Q96" s="18" t="n">
        <v>38</v>
      </c>
      <c r="R96" s="18" t="inlineStr">
        <is>
          <t>previous_insurer</t>
        </is>
      </c>
      <c r="S96" s="18" t="inlineStr">
        <is>
          <t>categorical</t>
        </is>
      </c>
      <c r="T96" s="18" t="n">
        <v>16</v>
      </c>
      <c r="U96" s="18" t="inlineStr">
        <is>
          <t>INS16</t>
        </is>
      </c>
      <c r="V96" s="18" t="n"/>
    </row>
    <row r="97">
      <c r="B97" s="18" t="inlineStr">
        <is>
          <t>6|2</t>
        </is>
      </c>
      <c r="C97" s="18" t="n">
        <v>6</v>
      </c>
      <c r="D97" s="18" t="n">
        <v>2</v>
      </c>
      <c r="E97" s="18" t="inlineStr">
        <is>
          <t>split</t>
        </is>
      </c>
      <c r="F97" s="18" t="n">
        <v>14</v>
      </c>
      <c r="G97" s="18" t="inlineStr">
        <is>
          <t>elevation_m</t>
        </is>
      </c>
      <c r="H97" s="37" t="n">
        <v>2.199999928474427</v>
      </c>
      <c r="I97" s="18" t="n"/>
      <c r="J97" s="18" t="n"/>
      <c r="K97" s="18" t="inlineStr">
        <is>
          <t>right</t>
        </is>
      </c>
      <c r="L97" s="18" t="n">
        <v>5</v>
      </c>
      <c r="M97" s="18" t="n">
        <v>6</v>
      </c>
      <c r="N97" s="34" t="n"/>
      <c r="P97" s="18" t="inlineStr">
        <is>
          <t>previous_insurer|INS17</t>
        </is>
      </c>
      <c r="Q97" s="18" t="n">
        <v>38</v>
      </c>
      <c r="R97" s="18" t="inlineStr">
        <is>
          <t>previous_insurer</t>
        </is>
      </c>
      <c r="S97" s="18" t="inlineStr">
        <is>
          <t>categorical</t>
        </is>
      </c>
      <c r="T97" s="18" t="n">
        <v>17</v>
      </c>
      <c r="U97" s="18" t="inlineStr">
        <is>
          <t>INS17</t>
        </is>
      </c>
      <c r="V97" s="18" t="n"/>
    </row>
    <row r="98">
      <c r="B98" s="18" t="inlineStr">
        <is>
          <t>6|3</t>
        </is>
      </c>
      <c r="C98" s="18" t="n">
        <v>6</v>
      </c>
      <c r="D98" s="18" t="n">
        <v>3</v>
      </c>
      <c r="E98" s="18" t="inlineStr">
        <is>
          <t>split</t>
        </is>
      </c>
      <c r="F98" s="18" t="n">
        <v>8</v>
      </c>
      <c r="G98" s="18" t="inlineStr">
        <is>
          <t>prior_claims_5y</t>
        </is>
      </c>
      <c r="H98" s="37" t="n">
        <v>0.9999999701976776</v>
      </c>
      <c r="I98" s="18" t="n"/>
      <c r="J98" s="18" t="n"/>
      <c r="K98" s="18" t="inlineStr">
        <is>
          <t>right</t>
        </is>
      </c>
      <c r="L98" s="18" t="n">
        <v>7</v>
      </c>
      <c r="M98" s="18" t="n">
        <v>8</v>
      </c>
      <c r="N98" s="34" t="n"/>
      <c r="P98" s="18" t="inlineStr">
        <is>
          <t>previous_insurer|INS18</t>
        </is>
      </c>
      <c r="Q98" s="18" t="n">
        <v>38</v>
      </c>
      <c r="R98" s="18" t="inlineStr">
        <is>
          <t>previous_insurer</t>
        </is>
      </c>
      <c r="S98" s="18" t="inlineStr">
        <is>
          <t>categorical</t>
        </is>
      </c>
      <c r="T98" s="18" t="n">
        <v>18</v>
      </c>
      <c r="U98" s="18" t="inlineStr">
        <is>
          <t>INS18</t>
        </is>
      </c>
      <c r="V98" s="18" t="n"/>
    </row>
    <row r="99">
      <c r="B99" s="18" t="inlineStr">
        <is>
          <t>6|4</t>
        </is>
      </c>
      <c r="C99" s="18" t="n">
        <v>6</v>
      </c>
      <c r="D99" s="18" t="n">
        <v>4</v>
      </c>
      <c r="E99" s="18" t="inlineStr">
        <is>
          <t>split</t>
        </is>
      </c>
      <c r="F99" s="18" t="n">
        <v>14</v>
      </c>
      <c r="G99" s="18" t="inlineStr">
        <is>
          <t>elevation_m</t>
        </is>
      </c>
      <c r="H99" s="37" t="n">
        <v>3.199999928474427</v>
      </c>
      <c r="I99" s="18" t="n"/>
      <c r="J99" s="18" t="n"/>
      <c r="K99" s="18" t="inlineStr">
        <is>
          <t>right</t>
        </is>
      </c>
      <c r="L99" s="18" t="n">
        <v>9</v>
      </c>
      <c r="M99" s="18" t="n">
        <v>10</v>
      </c>
      <c r="N99" s="34" t="n"/>
      <c r="P99" s="18" t="inlineStr">
        <is>
          <t>previous_insurer|INS19</t>
        </is>
      </c>
      <c r="Q99" s="18" t="n">
        <v>38</v>
      </c>
      <c r="R99" s="18" t="inlineStr">
        <is>
          <t>previous_insurer</t>
        </is>
      </c>
      <c r="S99" s="18" t="inlineStr">
        <is>
          <t>categorical</t>
        </is>
      </c>
      <c r="T99" s="18" t="n">
        <v>19</v>
      </c>
      <c r="U99" s="18" t="inlineStr">
        <is>
          <t>INS19</t>
        </is>
      </c>
      <c r="V99" s="18" t="n"/>
    </row>
    <row r="100">
      <c r="B100" s="18" t="inlineStr">
        <is>
          <t>6|5</t>
        </is>
      </c>
      <c r="C100" s="18" t="n">
        <v>6</v>
      </c>
      <c r="D100" s="18" t="n">
        <v>5</v>
      </c>
      <c r="E100" s="18" t="inlineStr">
        <is>
          <t>split</t>
        </is>
      </c>
      <c r="F100" s="18" t="n">
        <v>12</v>
      </c>
      <c r="G100" s="18" t="inlineStr">
        <is>
          <t>flood_zone</t>
        </is>
      </c>
      <c r="H100" s="37" t="n">
        <v>4.999999761581421</v>
      </c>
      <c r="I100" s="18" t="n"/>
      <c r="J100" s="18" t="n"/>
      <c r="K100" s="18" t="inlineStr">
        <is>
          <t>left</t>
        </is>
      </c>
      <c r="L100" s="18" t="n">
        <v>11</v>
      </c>
      <c r="M100" s="18" t="n">
        <v>12</v>
      </c>
      <c r="N100" s="34" t="n"/>
      <c r="P100" s="18" t="inlineStr">
        <is>
          <t>previous_insurer|INS20</t>
        </is>
      </c>
      <c r="Q100" s="18" t="n">
        <v>38</v>
      </c>
      <c r="R100" s="18" t="inlineStr">
        <is>
          <t>previous_insurer</t>
        </is>
      </c>
      <c r="S100" s="18" t="inlineStr">
        <is>
          <t>categorical</t>
        </is>
      </c>
      <c r="T100" s="18" t="n">
        <v>20</v>
      </c>
      <c r="U100" s="18" t="inlineStr">
        <is>
          <t>INS20</t>
        </is>
      </c>
      <c r="V100" s="18" t="n"/>
    </row>
    <row r="101">
      <c r="B101" s="18" t="inlineStr">
        <is>
          <t>6|6</t>
        </is>
      </c>
      <c r="C101" s="18" t="n">
        <v>6</v>
      </c>
      <c r="D101" s="18" t="n">
        <v>6</v>
      </c>
      <c r="E101" s="18" t="inlineStr">
        <is>
          <t>split</t>
        </is>
      </c>
      <c r="F101" s="18" t="n">
        <v>14</v>
      </c>
      <c r="G101" s="18" t="inlineStr">
        <is>
          <t>elevation_m</t>
        </is>
      </c>
      <c r="H101" s="37" t="n">
        <v>3.699999928474427</v>
      </c>
      <c r="I101" s="18" t="n"/>
      <c r="J101" s="18" t="n"/>
      <c r="K101" s="18" t="inlineStr">
        <is>
          <t>right</t>
        </is>
      </c>
      <c r="L101" s="18" t="n">
        <v>13</v>
      </c>
      <c r="M101" s="18" t="n">
        <v>14</v>
      </c>
      <c r="N101" s="34" t="n"/>
      <c r="P101" s="18" t="inlineStr">
        <is>
          <t>previous_insurer|INS21</t>
        </is>
      </c>
      <c r="Q101" s="18" t="n">
        <v>38</v>
      </c>
      <c r="R101" s="18" t="inlineStr">
        <is>
          <t>previous_insurer</t>
        </is>
      </c>
      <c r="S101" s="18" t="inlineStr">
        <is>
          <t>categorical</t>
        </is>
      </c>
      <c r="T101" s="18" t="n">
        <v>21</v>
      </c>
      <c r="U101" s="18" t="inlineStr">
        <is>
          <t>INS21</t>
        </is>
      </c>
      <c r="V101" s="18" t="n"/>
    </row>
    <row r="102">
      <c r="B102" s="18" t="inlineStr">
        <is>
          <t>6|7</t>
        </is>
      </c>
      <c r="C102" s="18" t="n">
        <v>6</v>
      </c>
      <c r="D102" s="18" t="n">
        <v>7</v>
      </c>
      <c r="E102" s="18" t="inlineStr">
        <is>
          <t>leaf</t>
        </is>
      </c>
      <c r="F102" s="18" t="n"/>
      <c r="G102" s="18" t="n"/>
      <c r="H102" s="37" t="n"/>
      <c r="I102" s="18" t="n"/>
      <c r="J102" s="18" t="n"/>
      <c r="K102" s="18" t="n"/>
      <c r="L102" s="18" t="n"/>
      <c r="M102" s="18" t="n"/>
      <c r="N102" s="34" t="n">
        <v>-0.001004782388918102</v>
      </c>
      <c r="P102" s="18" t="inlineStr">
        <is>
          <t>previous_insurer|INS22</t>
        </is>
      </c>
      <c r="Q102" s="18" t="n">
        <v>38</v>
      </c>
      <c r="R102" s="18" t="inlineStr">
        <is>
          <t>previous_insurer</t>
        </is>
      </c>
      <c r="S102" s="18" t="inlineStr">
        <is>
          <t>categorical</t>
        </is>
      </c>
      <c r="T102" s="18" t="n">
        <v>22</v>
      </c>
      <c r="U102" s="18" t="inlineStr">
        <is>
          <t>INS22</t>
        </is>
      </c>
      <c r="V102" s="18" t="n"/>
    </row>
    <row r="103">
      <c r="B103" s="18" t="inlineStr">
        <is>
          <t>6|8</t>
        </is>
      </c>
      <c r="C103" s="18" t="n">
        <v>6</v>
      </c>
      <c r="D103" s="18" t="n">
        <v>8</v>
      </c>
      <c r="E103" s="18" t="inlineStr">
        <is>
          <t>leaf</t>
        </is>
      </c>
      <c r="F103" s="18" t="n"/>
      <c r="G103" s="18" t="n"/>
      <c r="H103" s="37" t="n"/>
      <c r="I103" s="18" t="n"/>
      <c r="J103" s="18" t="n"/>
      <c r="K103" s="18" t="n"/>
      <c r="L103" s="18" t="n"/>
      <c r="M103" s="18" t="n"/>
      <c r="N103" s="34" t="n">
        <v>0.01221962738782167</v>
      </c>
      <c r="P103" s="18" t="inlineStr">
        <is>
          <t>previous_insurer|INS23</t>
        </is>
      </c>
      <c r="Q103" s="18" t="n">
        <v>38</v>
      </c>
      <c r="R103" s="18" t="inlineStr">
        <is>
          <t>previous_insurer</t>
        </is>
      </c>
      <c r="S103" s="18" t="inlineStr">
        <is>
          <t>categorical</t>
        </is>
      </c>
      <c r="T103" s="18" t="n">
        <v>23</v>
      </c>
      <c r="U103" s="18" t="inlineStr">
        <is>
          <t>INS23</t>
        </is>
      </c>
      <c r="V103" s="18" t="n"/>
    </row>
    <row r="104">
      <c r="B104" s="18" t="inlineStr">
        <is>
          <t>6|9</t>
        </is>
      </c>
      <c r="C104" s="18" t="n">
        <v>6</v>
      </c>
      <c r="D104" s="18" t="n">
        <v>9</v>
      </c>
      <c r="E104" s="18" t="inlineStr">
        <is>
          <t>leaf</t>
        </is>
      </c>
      <c r="F104" s="18" t="n"/>
      <c r="G104" s="18" t="n"/>
      <c r="H104" s="37" t="n"/>
      <c r="I104" s="18" t="n"/>
      <c r="J104" s="18" t="n"/>
      <c r="K104" s="18" t="n"/>
      <c r="L104" s="18" t="n"/>
      <c r="M104" s="18" t="n"/>
      <c r="N104" s="34" t="n">
        <v>-8.121923747239634e-05</v>
      </c>
      <c r="P104" s="18" t="inlineStr">
        <is>
          <t>previous_insurer|INS24</t>
        </is>
      </c>
      <c r="Q104" s="18" t="n">
        <v>38</v>
      </c>
      <c r="R104" s="18" t="inlineStr">
        <is>
          <t>previous_insurer</t>
        </is>
      </c>
      <c r="S104" s="18" t="inlineStr">
        <is>
          <t>categorical</t>
        </is>
      </c>
      <c r="T104" s="18" t="n">
        <v>24</v>
      </c>
      <c r="U104" s="18" t="inlineStr">
        <is>
          <t>INS24</t>
        </is>
      </c>
      <c r="V104" s="18" t="n"/>
    </row>
    <row r="105">
      <c r="B105" s="18" t="inlineStr">
        <is>
          <t>6|10</t>
        </is>
      </c>
      <c r="C105" s="18" t="n">
        <v>6</v>
      </c>
      <c r="D105" s="18" t="n">
        <v>10</v>
      </c>
      <c r="E105" s="18" t="inlineStr">
        <is>
          <t>leaf</t>
        </is>
      </c>
      <c r="F105" s="18" t="n"/>
      <c r="G105" s="18" t="n"/>
      <c r="H105" s="37" t="n"/>
      <c r="I105" s="18" t="n"/>
      <c r="J105" s="18" t="n"/>
      <c r="K105" s="18" t="n"/>
      <c r="L105" s="18" t="n"/>
      <c r="M105" s="18" t="n"/>
      <c r="N105" s="34" t="n">
        <v>-0.01881410554051399</v>
      </c>
      <c r="P105" s="18" t="inlineStr">
        <is>
          <t>previous_insurer|INS25</t>
        </is>
      </c>
      <c r="Q105" s="18" t="n">
        <v>38</v>
      </c>
      <c r="R105" s="18" t="inlineStr">
        <is>
          <t>previous_insurer</t>
        </is>
      </c>
      <c r="S105" s="18" t="inlineStr">
        <is>
          <t>categorical</t>
        </is>
      </c>
      <c r="T105" s="18" t="n">
        <v>25</v>
      </c>
      <c r="U105" s="18" t="inlineStr">
        <is>
          <t>INS25</t>
        </is>
      </c>
      <c r="V105" s="18" t="n"/>
    </row>
    <row r="106">
      <c r="B106" s="18" t="inlineStr">
        <is>
          <t>6|11</t>
        </is>
      </c>
      <c r="C106" s="18" t="n">
        <v>6</v>
      </c>
      <c r="D106" s="18" t="n">
        <v>11</v>
      </c>
      <c r="E106" s="18" t="inlineStr">
        <is>
          <t>leaf</t>
        </is>
      </c>
      <c r="F106" s="18" t="n"/>
      <c r="G106" s="18" t="n"/>
      <c r="H106" s="37" t="n"/>
      <c r="I106" s="18" t="n"/>
      <c r="J106" s="18" t="n"/>
      <c r="K106" s="18" t="n"/>
      <c r="L106" s="18" t="n"/>
      <c r="M106" s="18" t="n"/>
      <c r="N106" s="34" t="n">
        <v>0.04251254722476006</v>
      </c>
      <c r="P106" s="18" t="inlineStr">
        <is>
          <t>previous_insurer|INS26</t>
        </is>
      </c>
      <c r="Q106" s="18" t="n">
        <v>38</v>
      </c>
      <c r="R106" s="18" t="inlineStr">
        <is>
          <t>previous_insurer</t>
        </is>
      </c>
      <c r="S106" s="18" t="inlineStr">
        <is>
          <t>categorical</t>
        </is>
      </c>
      <c r="T106" s="18" t="n">
        <v>26</v>
      </c>
      <c r="U106" s="18" t="inlineStr">
        <is>
          <t>INS26</t>
        </is>
      </c>
      <c r="V106" s="18" t="n"/>
    </row>
    <row r="107">
      <c r="B107" s="18" t="inlineStr">
        <is>
          <t>6|12</t>
        </is>
      </c>
      <c r="C107" s="18" t="n">
        <v>6</v>
      </c>
      <c r="D107" s="18" t="n">
        <v>12</v>
      </c>
      <c r="E107" s="18" t="inlineStr">
        <is>
          <t>leaf</t>
        </is>
      </c>
      <c r="F107" s="18" t="n"/>
      <c r="G107" s="18" t="n"/>
      <c r="H107" s="37" t="n"/>
      <c r="I107" s="18" t="n"/>
      <c r="J107" s="18" t="n"/>
      <c r="K107" s="18" t="n"/>
      <c r="L107" s="18" t="n"/>
      <c r="M107" s="18" t="n"/>
      <c r="N107" s="34" t="n">
        <v>0.06242476776242256</v>
      </c>
      <c r="P107" s="18" t="inlineStr">
        <is>
          <t>previous_insurer|INS27</t>
        </is>
      </c>
      <c r="Q107" s="18" t="n">
        <v>38</v>
      </c>
      <c r="R107" s="18" t="inlineStr">
        <is>
          <t>previous_insurer</t>
        </is>
      </c>
      <c r="S107" s="18" t="inlineStr">
        <is>
          <t>categorical</t>
        </is>
      </c>
      <c r="T107" s="18" t="n">
        <v>27</v>
      </c>
      <c r="U107" s="18" t="inlineStr">
        <is>
          <t>INS27</t>
        </is>
      </c>
      <c r="V107" s="18" t="n"/>
    </row>
    <row r="108">
      <c r="B108" s="18" t="inlineStr">
        <is>
          <t>6|13</t>
        </is>
      </c>
      <c r="C108" s="18" t="n">
        <v>6</v>
      </c>
      <c r="D108" s="18" t="n">
        <v>13</v>
      </c>
      <c r="E108" s="18" t="inlineStr">
        <is>
          <t>leaf</t>
        </is>
      </c>
      <c r="F108" s="18" t="n"/>
      <c r="G108" s="18" t="n"/>
      <c r="H108" s="37" t="n"/>
      <c r="I108" s="18" t="n"/>
      <c r="J108" s="18" t="n"/>
      <c r="K108" s="18" t="n"/>
      <c r="L108" s="18" t="n"/>
      <c r="M108" s="18" t="n"/>
      <c r="N108" s="34" t="n">
        <v>0.02037435956299305</v>
      </c>
      <c r="P108" s="18" t="inlineStr">
        <is>
          <t>previous_insurer|INS28</t>
        </is>
      </c>
      <c r="Q108" s="18" t="n">
        <v>38</v>
      </c>
      <c r="R108" s="18" t="inlineStr">
        <is>
          <t>previous_insurer</t>
        </is>
      </c>
      <c r="S108" s="18" t="inlineStr">
        <is>
          <t>categorical</t>
        </is>
      </c>
      <c r="T108" s="18" t="n">
        <v>28</v>
      </c>
      <c r="U108" s="18" t="inlineStr">
        <is>
          <t>INS28</t>
        </is>
      </c>
      <c r="V108" s="18" t="n"/>
    </row>
    <row r="109">
      <c r="B109" s="18" t="inlineStr">
        <is>
          <t>6|14</t>
        </is>
      </c>
      <c r="C109" s="18" t="n">
        <v>6</v>
      </c>
      <c r="D109" s="18" t="n">
        <v>14</v>
      </c>
      <c r="E109" s="18" t="inlineStr">
        <is>
          <t>leaf</t>
        </is>
      </c>
      <c r="F109" s="18" t="n"/>
      <c r="G109" s="18" t="n"/>
      <c r="H109" s="37" t="n"/>
      <c r="I109" s="18" t="n"/>
      <c r="J109" s="18" t="n"/>
      <c r="K109" s="18" t="n"/>
      <c r="L109" s="18" t="n"/>
      <c r="M109" s="18" t="n"/>
      <c r="N109" s="34" t="n">
        <v>-0.0003594923473428935</v>
      </c>
      <c r="P109" s="18" t="inlineStr">
        <is>
          <t>previous_insurer|INS29</t>
        </is>
      </c>
      <c r="Q109" s="18" t="n">
        <v>38</v>
      </c>
      <c r="R109" s="18" t="inlineStr">
        <is>
          <t>previous_insurer</t>
        </is>
      </c>
      <c r="S109" s="18" t="inlineStr">
        <is>
          <t>categorical</t>
        </is>
      </c>
      <c r="T109" s="18" t="n">
        <v>29</v>
      </c>
      <c r="U109" s="18" t="inlineStr">
        <is>
          <t>INS29</t>
        </is>
      </c>
      <c r="V109" s="18" t="n"/>
    </row>
    <row r="110">
      <c r="B110" s="18" t="inlineStr">
        <is>
          <t>7|0</t>
        </is>
      </c>
      <c r="C110" s="18" t="n">
        <v>7</v>
      </c>
      <c r="D110" s="18" t="n">
        <v>0</v>
      </c>
      <c r="E110" s="18" t="inlineStr">
        <is>
          <t>split</t>
        </is>
      </c>
      <c r="F110" s="18" t="n">
        <v>12</v>
      </c>
      <c r="G110" s="18" t="inlineStr">
        <is>
          <t>flood_zone</t>
        </is>
      </c>
      <c r="H110" s="37" t="n">
        <v>3.99999988079071</v>
      </c>
      <c r="I110" s="18" t="n"/>
      <c r="J110" s="18" t="n"/>
      <c r="K110" s="18" t="inlineStr">
        <is>
          <t>right</t>
        </is>
      </c>
      <c r="L110" s="18" t="n">
        <v>1</v>
      </c>
      <c r="M110" s="18" t="n">
        <v>2</v>
      </c>
      <c r="N110" s="34" t="n"/>
      <c r="P110" s="18" t="inlineStr">
        <is>
          <t>previous_insurer|INS30</t>
        </is>
      </c>
      <c r="Q110" s="18" t="n">
        <v>38</v>
      </c>
      <c r="R110" s="18" t="inlineStr">
        <is>
          <t>previous_insurer</t>
        </is>
      </c>
      <c r="S110" s="18" t="inlineStr">
        <is>
          <t>categorical</t>
        </is>
      </c>
      <c r="T110" s="18" t="n">
        <v>30</v>
      </c>
      <c r="U110" s="18" t="inlineStr">
        <is>
          <t>INS30</t>
        </is>
      </c>
      <c r="V110" s="18" t="n"/>
    </row>
    <row r="111">
      <c r="B111" s="18" t="inlineStr">
        <is>
          <t>7|1</t>
        </is>
      </c>
      <c r="C111" s="18" t="n">
        <v>7</v>
      </c>
      <c r="D111" s="18" t="n">
        <v>1</v>
      </c>
      <c r="E111" s="18" t="inlineStr">
        <is>
          <t>split</t>
        </is>
      </c>
      <c r="F111" s="18" t="n">
        <v>15</v>
      </c>
      <c r="G111" s="18" t="inlineStr">
        <is>
          <t>year_built</t>
        </is>
      </c>
      <c r="H111" s="37" t="n">
        <v>1944.999938964844</v>
      </c>
      <c r="I111" s="18" t="n"/>
      <c r="J111" s="18" t="n"/>
      <c r="K111" s="18" t="inlineStr">
        <is>
          <t>right</t>
        </is>
      </c>
      <c r="L111" s="18" t="n">
        <v>3</v>
      </c>
      <c r="M111" s="18" t="n">
        <v>4</v>
      </c>
      <c r="N111" s="34" t="n"/>
      <c r="P111" s="18" t="inlineStr">
        <is>
          <t>previous_insurer|INS31</t>
        </is>
      </c>
      <c r="Q111" s="18" t="n">
        <v>38</v>
      </c>
      <c r="R111" s="18" t="inlineStr">
        <is>
          <t>previous_insurer</t>
        </is>
      </c>
      <c r="S111" s="18" t="inlineStr">
        <is>
          <t>categorical</t>
        </is>
      </c>
      <c r="T111" s="18" t="n">
        <v>31</v>
      </c>
      <c r="U111" s="18" t="inlineStr">
        <is>
          <t>INS31</t>
        </is>
      </c>
      <c r="V111" s="18" t="n"/>
    </row>
    <row r="112">
      <c r="B112" s="18" t="inlineStr">
        <is>
          <t>7|2</t>
        </is>
      </c>
      <c r="C112" s="18" t="n">
        <v>7</v>
      </c>
      <c r="D112" s="18" t="n">
        <v>2</v>
      </c>
      <c r="E112" s="18" t="inlineStr">
        <is>
          <t>split</t>
        </is>
      </c>
      <c r="F112" s="18" t="n">
        <v>14</v>
      </c>
      <c r="G112" s="18" t="inlineStr">
        <is>
          <t>elevation_m</t>
        </is>
      </c>
      <c r="H112" s="37" t="n">
        <v>2.199999928474427</v>
      </c>
      <c r="I112" s="18" t="n"/>
      <c r="J112" s="18" t="n"/>
      <c r="K112" s="18" t="inlineStr">
        <is>
          <t>right</t>
        </is>
      </c>
      <c r="L112" s="18" t="n">
        <v>5</v>
      </c>
      <c r="M112" s="18" t="n">
        <v>6</v>
      </c>
      <c r="N112" s="34" t="n"/>
      <c r="P112" s="18" t="inlineStr">
        <is>
          <t>previous_insurer|INS32</t>
        </is>
      </c>
      <c r="Q112" s="18" t="n">
        <v>38</v>
      </c>
      <c r="R112" s="18" t="inlineStr">
        <is>
          <t>previous_insurer</t>
        </is>
      </c>
      <c r="S112" s="18" t="inlineStr">
        <is>
          <t>categorical</t>
        </is>
      </c>
      <c r="T112" s="18" t="n">
        <v>32</v>
      </c>
      <c r="U112" s="18" t="inlineStr">
        <is>
          <t>INS32</t>
        </is>
      </c>
      <c r="V112" s="18" t="n"/>
    </row>
    <row r="113">
      <c r="B113" s="18" t="inlineStr">
        <is>
          <t>7|3</t>
        </is>
      </c>
      <c r="C113" s="18" t="n">
        <v>7</v>
      </c>
      <c r="D113" s="18" t="n">
        <v>3</v>
      </c>
      <c r="E113" s="18" t="inlineStr">
        <is>
          <t>split</t>
        </is>
      </c>
      <c r="F113" s="18" t="n">
        <v>0</v>
      </c>
      <c r="G113" s="18" t="inlineStr">
        <is>
          <t>sum_insured</t>
        </is>
      </c>
      <c r="H113" s="37" t="n">
        <v>157999.9921875</v>
      </c>
      <c r="I113" s="18" t="n"/>
      <c r="J113" s="18" t="n"/>
      <c r="K113" s="18" t="inlineStr">
        <is>
          <t>right</t>
        </is>
      </c>
      <c r="L113" s="18" t="n">
        <v>7</v>
      </c>
      <c r="M113" s="18" t="n">
        <v>8</v>
      </c>
      <c r="N113" s="34" t="n"/>
      <c r="P113" s="18" t="inlineStr">
        <is>
          <t>previous_insurer|INS33</t>
        </is>
      </c>
      <c r="Q113" s="18" t="n">
        <v>38</v>
      </c>
      <c r="R113" s="18" t="inlineStr">
        <is>
          <t>previous_insurer</t>
        </is>
      </c>
      <c r="S113" s="18" t="inlineStr">
        <is>
          <t>categorical</t>
        </is>
      </c>
      <c r="T113" s="18" t="n">
        <v>33</v>
      </c>
      <c r="U113" s="18" t="inlineStr">
        <is>
          <t>INS33</t>
        </is>
      </c>
      <c r="V113" s="18" t="n"/>
    </row>
    <row r="114">
      <c r="B114" s="18" t="inlineStr">
        <is>
          <t>7|4</t>
        </is>
      </c>
      <c r="C114" s="18" t="n">
        <v>7</v>
      </c>
      <c r="D114" s="18" t="n">
        <v>4</v>
      </c>
      <c r="E114" s="18" t="inlineStr">
        <is>
          <t>split</t>
        </is>
      </c>
      <c r="F114" s="18" t="n">
        <v>0</v>
      </c>
      <c r="G114" s="18" t="inlineStr">
        <is>
          <t>sum_insured</t>
        </is>
      </c>
      <c r="H114" s="37" t="n">
        <v>189999.9921875</v>
      </c>
      <c r="I114" s="18" t="n"/>
      <c r="J114" s="18" t="n"/>
      <c r="K114" s="18" t="inlineStr">
        <is>
          <t>right</t>
        </is>
      </c>
      <c r="L114" s="18" t="n">
        <v>9</v>
      </c>
      <c r="M114" s="18" t="n">
        <v>10</v>
      </c>
      <c r="N114" s="34" t="n"/>
      <c r="P114" s="18" t="inlineStr">
        <is>
          <t>previous_insurer|INS34</t>
        </is>
      </c>
      <c r="Q114" s="18" t="n">
        <v>38</v>
      </c>
      <c r="R114" s="18" t="inlineStr">
        <is>
          <t>previous_insurer</t>
        </is>
      </c>
      <c r="S114" s="18" t="inlineStr">
        <is>
          <t>categorical</t>
        </is>
      </c>
      <c r="T114" s="18" t="n">
        <v>34</v>
      </c>
      <c r="U114" s="18" t="inlineStr">
        <is>
          <t>INS34</t>
        </is>
      </c>
      <c r="V114" s="18" t="n"/>
    </row>
    <row r="115">
      <c r="B115" s="18" t="inlineStr">
        <is>
          <t>7|5</t>
        </is>
      </c>
      <c r="C115" s="18" t="n">
        <v>7</v>
      </c>
      <c r="D115" s="18" t="n">
        <v>5</v>
      </c>
      <c r="E115" s="18" t="inlineStr">
        <is>
          <t>split</t>
        </is>
      </c>
      <c r="F115" s="18" t="n">
        <v>12</v>
      </c>
      <c r="G115" s="18" t="inlineStr">
        <is>
          <t>flood_zone</t>
        </is>
      </c>
      <c r="H115" s="37" t="n">
        <v>4.999999761581421</v>
      </c>
      <c r="I115" s="18" t="n"/>
      <c r="J115" s="18" t="n"/>
      <c r="K115" s="18" t="inlineStr">
        <is>
          <t>left</t>
        </is>
      </c>
      <c r="L115" s="18" t="n">
        <v>11</v>
      </c>
      <c r="M115" s="18" t="n">
        <v>12</v>
      </c>
      <c r="N115" s="34" t="n"/>
      <c r="P115" s="18" t="inlineStr">
        <is>
          <t>previous_insurer|INS35</t>
        </is>
      </c>
      <c r="Q115" s="18" t="n">
        <v>38</v>
      </c>
      <c r="R115" s="18" t="inlineStr">
        <is>
          <t>previous_insurer</t>
        </is>
      </c>
      <c r="S115" s="18" t="inlineStr">
        <is>
          <t>categorical</t>
        </is>
      </c>
      <c r="T115" s="18" t="n">
        <v>35</v>
      </c>
      <c r="U115" s="18" t="inlineStr">
        <is>
          <t>INS35</t>
        </is>
      </c>
      <c r="V115" s="18" t="n"/>
    </row>
    <row r="116">
      <c r="B116" s="18" t="inlineStr">
        <is>
          <t>7|6</t>
        </is>
      </c>
      <c r="C116" s="18" t="n">
        <v>7</v>
      </c>
      <c r="D116" s="18" t="n">
        <v>6</v>
      </c>
      <c r="E116" s="18" t="inlineStr">
        <is>
          <t>split</t>
        </is>
      </c>
      <c r="F116" s="18" t="n">
        <v>0</v>
      </c>
      <c r="G116" s="18" t="inlineStr">
        <is>
          <t>sum_insured</t>
        </is>
      </c>
      <c r="H116" s="37" t="n">
        <v>240999.9921875</v>
      </c>
      <c r="I116" s="18" t="n"/>
      <c r="J116" s="18" t="n"/>
      <c r="K116" s="18" t="inlineStr">
        <is>
          <t>right</t>
        </is>
      </c>
      <c r="L116" s="18" t="n">
        <v>13</v>
      </c>
      <c r="M116" s="18" t="n">
        <v>14</v>
      </c>
      <c r="N116" s="34" t="n"/>
      <c r="P116" s="18" t="inlineStr">
        <is>
          <t>previous_insurer|INS36</t>
        </is>
      </c>
      <c r="Q116" s="18" t="n">
        <v>38</v>
      </c>
      <c r="R116" s="18" t="inlineStr">
        <is>
          <t>previous_insurer</t>
        </is>
      </c>
      <c r="S116" s="18" t="inlineStr">
        <is>
          <t>categorical</t>
        </is>
      </c>
      <c r="T116" s="18" t="n">
        <v>36</v>
      </c>
      <c r="U116" s="18" t="inlineStr">
        <is>
          <t>INS36</t>
        </is>
      </c>
      <c r="V116" s="18" t="n"/>
    </row>
    <row r="117">
      <c r="B117" s="18" t="inlineStr">
        <is>
          <t>7|7</t>
        </is>
      </c>
      <c r="C117" s="18" t="n">
        <v>7</v>
      </c>
      <c r="D117" s="18" t="n">
        <v>7</v>
      </c>
      <c r="E117" s="18" t="inlineStr">
        <is>
          <t>leaf</t>
        </is>
      </c>
      <c r="F117" s="18" t="n"/>
      <c r="G117" s="18" t="n"/>
      <c r="H117" s="37" t="n"/>
      <c r="I117" s="18" t="n"/>
      <c r="J117" s="18" t="n"/>
      <c r="K117" s="18" t="n"/>
      <c r="L117" s="18" t="n"/>
      <c r="M117" s="18" t="n"/>
      <c r="N117" s="34" t="n">
        <v>-0.01578482054173946</v>
      </c>
      <c r="P117" s="18" t="inlineStr">
        <is>
          <t>previous_insurer|INS37</t>
        </is>
      </c>
      <c r="Q117" s="18" t="n">
        <v>38</v>
      </c>
      <c r="R117" s="18" t="inlineStr">
        <is>
          <t>previous_insurer</t>
        </is>
      </c>
      <c r="S117" s="18" t="inlineStr">
        <is>
          <t>categorical</t>
        </is>
      </c>
      <c r="T117" s="18" t="n">
        <v>37</v>
      </c>
      <c r="U117" s="18" t="inlineStr">
        <is>
          <t>INS37</t>
        </is>
      </c>
      <c r="V117" s="18" t="n"/>
    </row>
    <row r="118">
      <c r="B118" s="18" t="inlineStr">
        <is>
          <t>7|8</t>
        </is>
      </c>
      <c r="C118" s="18" t="n">
        <v>7</v>
      </c>
      <c r="D118" s="18" t="n">
        <v>8</v>
      </c>
      <c r="E118" s="18" t="inlineStr">
        <is>
          <t>leaf</t>
        </is>
      </c>
      <c r="F118" s="18" t="n"/>
      <c r="G118" s="18" t="n"/>
      <c r="H118" s="37" t="n"/>
      <c r="I118" s="18" t="n"/>
      <c r="J118" s="18" t="n"/>
      <c r="K118" s="18" t="n"/>
      <c r="L118" s="18" t="n"/>
      <c r="M118" s="18" t="n"/>
      <c r="N118" s="34" t="n">
        <v>0.007896587252616882</v>
      </c>
      <c r="P118" s="18" t="inlineStr">
        <is>
          <t>previous_insurer|INS38</t>
        </is>
      </c>
      <c r="Q118" s="18" t="n">
        <v>38</v>
      </c>
      <c r="R118" s="18" t="inlineStr">
        <is>
          <t>previous_insurer</t>
        </is>
      </c>
      <c r="S118" s="18" t="inlineStr">
        <is>
          <t>categorical</t>
        </is>
      </c>
      <c r="T118" s="18" t="n">
        <v>38</v>
      </c>
      <c r="U118" s="18" t="inlineStr">
        <is>
          <t>INS38</t>
        </is>
      </c>
      <c r="V118" s="18" t="n"/>
    </row>
    <row r="119">
      <c r="B119" s="18" t="inlineStr">
        <is>
          <t>7|9</t>
        </is>
      </c>
      <c r="C119" s="18" t="n">
        <v>7</v>
      </c>
      <c r="D119" s="18" t="n">
        <v>9</v>
      </c>
      <c r="E119" s="18" t="inlineStr">
        <is>
          <t>leaf</t>
        </is>
      </c>
      <c r="F119" s="18" t="n"/>
      <c r="G119" s="18" t="n"/>
      <c r="H119" s="37" t="n"/>
      <c r="I119" s="18" t="n"/>
      <c r="J119" s="18" t="n"/>
      <c r="K119" s="18" t="n"/>
      <c r="L119" s="18" t="n"/>
      <c r="M119" s="18" t="n"/>
      <c r="N119" s="34" t="n">
        <v>-0.02638584934175014</v>
      </c>
      <c r="P119" s="18" t="inlineStr">
        <is>
          <t>previous_insurer|INS39</t>
        </is>
      </c>
      <c r="Q119" s="18" t="n">
        <v>38</v>
      </c>
      <c r="R119" s="18" t="inlineStr">
        <is>
          <t>previous_insurer</t>
        </is>
      </c>
      <c r="S119" s="18" t="inlineStr">
        <is>
          <t>categorical</t>
        </is>
      </c>
      <c r="T119" s="18" t="n">
        <v>39</v>
      </c>
      <c r="U119" s="18" t="inlineStr">
        <is>
          <t>INS39</t>
        </is>
      </c>
      <c r="V119" s="18" t="n"/>
    </row>
    <row r="120">
      <c r="B120" s="18" t="inlineStr">
        <is>
          <t>7|10</t>
        </is>
      </c>
      <c r="C120" s="18" t="n">
        <v>7</v>
      </c>
      <c r="D120" s="18" t="n">
        <v>10</v>
      </c>
      <c r="E120" s="18" t="inlineStr">
        <is>
          <t>leaf</t>
        </is>
      </c>
      <c r="F120" s="18" t="n"/>
      <c r="G120" s="18" t="n"/>
      <c r="H120" s="37" t="n"/>
      <c r="I120" s="18" t="n"/>
      <c r="J120" s="18" t="n"/>
      <c r="K120" s="18" t="n"/>
      <c r="L120" s="18" t="n"/>
      <c r="M120" s="18" t="n"/>
      <c r="N120" s="34" t="n">
        <v>-0.008527530357241631</v>
      </c>
      <c r="P120" s="18" t="inlineStr">
        <is>
          <t>previous_insurer|(any other level)</t>
        </is>
      </c>
      <c r="Q120" s="18" t="n">
        <v>38</v>
      </c>
      <c r="R120" s="18" t="inlineStr">
        <is>
          <t>previous_insurer</t>
        </is>
      </c>
      <c r="S120" s="18" t="inlineStr">
        <is>
          <t>categorical</t>
        </is>
      </c>
      <c r="T120" s="18" t="n"/>
      <c r="U120" s="18" t="inlineStr">
        <is>
          <t>(any other level)</t>
        </is>
      </c>
      <c r="V120" s="18" t="inlineStr">
        <is>
          <t>no code: missing, so each split's default branch</t>
        </is>
      </c>
    </row>
    <row r="121">
      <c r="B121" s="18" t="inlineStr">
        <is>
          <t>7|11</t>
        </is>
      </c>
      <c r="C121" s="18" t="n">
        <v>7</v>
      </c>
      <c r="D121" s="18" t="n">
        <v>11</v>
      </c>
      <c r="E121" s="18" t="inlineStr">
        <is>
          <t>leaf</t>
        </is>
      </c>
      <c r="F121" s="18" t="n"/>
      <c r="G121" s="18" t="n"/>
      <c r="H121" s="37" t="n"/>
      <c r="I121" s="18" t="n"/>
      <c r="J121" s="18" t="n"/>
      <c r="K121" s="18" t="n"/>
      <c r="L121" s="18" t="n"/>
      <c r="M121" s="18" t="n"/>
      <c r="N121" s="34" t="n">
        <v>0.04075590893626213</v>
      </c>
      <c r="P121" s="18" t="inlineStr">
        <is>
          <t>campaign_code|CMP00</t>
        </is>
      </c>
      <c r="Q121" s="18" t="n">
        <v>39</v>
      </c>
      <c r="R121" s="18" t="inlineStr">
        <is>
          <t>campaign_code</t>
        </is>
      </c>
      <c r="S121" s="18" t="inlineStr">
        <is>
          <t>categorical</t>
        </is>
      </c>
      <c r="T121" s="18" t="n">
        <v>0</v>
      </c>
      <c r="U121" s="18" t="inlineStr">
        <is>
          <t>CMP00</t>
        </is>
      </c>
      <c r="V121" s="18" t="n"/>
    </row>
    <row r="122">
      <c r="B122" s="18" t="inlineStr">
        <is>
          <t>7|12</t>
        </is>
      </c>
      <c r="C122" s="18" t="n">
        <v>7</v>
      </c>
      <c r="D122" s="18" t="n">
        <v>12</v>
      </c>
      <c r="E122" s="18" t="inlineStr">
        <is>
          <t>leaf</t>
        </is>
      </c>
      <c r="F122" s="18" t="n"/>
      <c r="G122" s="18" t="n"/>
      <c r="H122" s="37" t="n"/>
      <c r="I122" s="18" t="n"/>
      <c r="J122" s="18" t="n"/>
      <c r="K122" s="18" t="n"/>
      <c r="L122" s="18" t="n"/>
      <c r="M122" s="18" t="n"/>
      <c r="N122" s="34" t="n">
        <v>0.05964106321334839</v>
      </c>
      <c r="P122" s="18" t="inlineStr">
        <is>
          <t>campaign_code|CMP01</t>
        </is>
      </c>
      <c r="Q122" s="18" t="n">
        <v>39</v>
      </c>
      <c r="R122" s="18" t="inlineStr">
        <is>
          <t>campaign_code</t>
        </is>
      </c>
      <c r="S122" s="18" t="inlineStr">
        <is>
          <t>categorical</t>
        </is>
      </c>
      <c r="T122" s="18" t="n">
        <v>1</v>
      </c>
      <c r="U122" s="18" t="inlineStr">
        <is>
          <t>CMP01</t>
        </is>
      </c>
      <c r="V122" s="18" t="n"/>
    </row>
    <row r="123">
      <c r="B123" s="18" t="inlineStr">
        <is>
          <t>7|13</t>
        </is>
      </c>
      <c r="C123" s="18" t="n">
        <v>7</v>
      </c>
      <c r="D123" s="18" t="n">
        <v>13</v>
      </c>
      <c r="E123" s="18" t="inlineStr">
        <is>
          <t>leaf</t>
        </is>
      </c>
      <c r="F123" s="18" t="n"/>
      <c r="G123" s="18" t="n"/>
      <c r="H123" s="37" t="n"/>
      <c r="I123" s="18" t="n"/>
      <c r="J123" s="18" t="n"/>
      <c r="K123" s="18" t="n"/>
      <c r="L123" s="18" t="n"/>
      <c r="M123" s="18" t="n"/>
      <c r="N123" s="34" t="n">
        <v>-0.005439465399831533</v>
      </c>
      <c r="P123" s="18" t="inlineStr">
        <is>
          <t>campaign_code|CMP02</t>
        </is>
      </c>
      <c r="Q123" s="18" t="n">
        <v>39</v>
      </c>
      <c r="R123" s="18" t="inlineStr">
        <is>
          <t>campaign_code</t>
        </is>
      </c>
      <c r="S123" s="18" t="inlineStr">
        <is>
          <t>categorical</t>
        </is>
      </c>
      <c r="T123" s="18" t="n">
        <v>2</v>
      </c>
      <c r="U123" s="18" t="inlineStr">
        <is>
          <t>CMP02</t>
        </is>
      </c>
      <c r="V123" s="18" t="n"/>
    </row>
    <row r="124">
      <c r="B124" s="18" t="inlineStr">
        <is>
          <t>7|14</t>
        </is>
      </c>
      <c r="C124" s="18" t="n">
        <v>7</v>
      </c>
      <c r="D124" s="18" t="n">
        <v>14</v>
      </c>
      <c r="E124" s="18" t="inlineStr">
        <is>
          <t>leaf</t>
        </is>
      </c>
      <c r="F124" s="18" t="n"/>
      <c r="G124" s="18" t="n"/>
      <c r="H124" s="37" t="n"/>
      <c r="I124" s="18" t="n"/>
      <c r="J124" s="18" t="n"/>
      <c r="K124" s="18" t="n"/>
      <c r="L124" s="18" t="n"/>
      <c r="M124" s="18" t="n"/>
      <c r="N124" s="34" t="n">
        <v>0.02094077691435814</v>
      </c>
      <c r="P124" s="18" t="inlineStr">
        <is>
          <t>campaign_code|CMP03</t>
        </is>
      </c>
      <c r="Q124" s="18" t="n">
        <v>39</v>
      </c>
      <c r="R124" s="18" t="inlineStr">
        <is>
          <t>campaign_code</t>
        </is>
      </c>
      <c r="S124" s="18" t="inlineStr">
        <is>
          <t>categorical</t>
        </is>
      </c>
      <c r="T124" s="18" t="n">
        <v>3</v>
      </c>
      <c r="U124" s="18" t="inlineStr">
        <is>
          <t>CMP03</t>
        </is>
      </c>
      <c r="V124" s="18" t="n"/>
    </row>
    <row r="125">
      <c r="B125" s="18" t="inlineStr">
        <is>
          <t>8|0</t>
        </is>
      </c>
      <c r="C125" s="18" t="n">
        <v>8</v>
      </c>
      <c r="D125" s="18" t="n">
        <v>0</v>
      </c>
      <c r="E125" s="18" t="inlineStr">
        <is>
          <t>split</t>
        </is>
      </c>
      <c r="F125" s="18" t="n">
        <v>12</v>
      </c>
      <c r="G125" s="18" t="inlineStr">
        <is>
          <t>flood_zone</t>
        </is>
      </c>
      <c r="H125" s="37" t="n">
        <v>3.99999988079071</v>
      </c>
      <c r="I125" s="18" t="n"/>
      <c r="J125" s="18" t="n"/>
      <c r="K125" s="18" t="inlineStr">
        <is>
          <t>right</t>
        </is>
      </c>
      <c r="L125" s="18" t="n">
        <v>1</v>
      </c>
      <c r="M125" s="18" t="n">
        <v>2</v>
      </c>
      <c r="N125" s="34" t="n"/>
      <c r="P125" s="18" t="inlineStr">
        <is>
          <t>campaign_code|CMP04</t>
        </is>
      </c>
      <c r="Q125" s="18" t="n">
        <v>39</v>
      </c>
      <c r="R125" s="18" t="inlineStr">
        <is>
          <t>campaign_code</t>
        </is>
      </c>
      <c r="S125" s="18" t="inlineStr">
        <is>
          <t>categorical</t>
        </is>
      </c>
      <c r="T125" s="18" t="n">
        <v>4</v>
      </c>
      <c r="U125" s="18" t="inlineStr">
        <is>
          <t>CMP04</t>
        </is>
      </c>
      <c r="V125" s="18" t="n"/>
    </row>
    <row r="126">
      <c r="B126" s="18" t="inlineStr">
        <is>
          <t>8|1</t>
        </is>
      </c>
      <c r="C126" s="18" t="n">
        <v>8</v>
      </c>
      <c r="D126" s="18" t="n">
        <v>1</v>
      </c>
      <c r="E126" s="18" t="inlineStr">
        <is>
          <t>split</t>
        </is>
      </c>
      <c r="F126" s="18" t="n">
        <v>15</v>
      </c>
      <c r="G126" s="18" t="inlineStr">
        <is>
          <t>year_built</t>
        </is>
      </c>
      <c r="H126" s="37" t="n">
        <v>1943.999938964844</v>
      </c>
      <c r="I126" s="18" t="n"/>
      <c r="J126" s="18" t="n"/>
      <c r="K126" s="18" t="inlineStr">
        <is>
          <t>right</t>
        </is>
      </c>
      <c r="L126" s="18" t="n">
        <v>3</v>
      </c>
      <c r="M126" s="18" t="n">
        <v>4</v>
      </c>
      <c r="N126" s="34" t="n"/>
      <c r="P126" s="18" t="inlineStr">
        <is>
          <t>campaign_code|CMP05</t>
        </is>
      </c>
      <c r="Q126" s="18" t="n">
        <v>39</v>
      </c>
      <c r="R126" s="18" t="inlineStr">
        <is>
          <t>campaign_code</t>
        </is>
      </c>
      <c r="S126" s="18" t="inlineStr">
        <is>
          <t>categorical</t>
        </is>
      </c>
      <c r="T126" s="18" t="n">
        <v>5</v>
      </c>
      <c r="U126" s="18" t="inlineStr">
        <is>
          <t>CMP05</t>
        </is>
      </c>
      <c r="V126" s="18" t="n"/>
    </row>
    <row r="127">
      <c r="B127" s="18" t="inlineStr">
        <is>
          <t>8|2</t>
        </is>
      </c>
      <c r="C127" s="18" t="n">
        <v>8</v>
      </c>
      <c r="D127" s="18" t="n">
        <v>2</v>
      </c>
      <c r="E127" s="18" t="inlineStr">
        <is>
          <t>split</t>
        </is>
      </c>
      <c r="F127" s="18" t="n">
        <v>13</v>
      </c>
      <c r="G127" s="18" t="inlineStr">
        <is>
          <t>distance_to_river_km</t>
        </is>
      </c>
      <c r="H127" s="37" t="n">
        <v>0.8499999940395355</v>
      </c>
      <c r="I127" s="18" t="n"/>
      <c r="J127" s="18" t="n"/>
      <c r="K127" s="18" t="inlineStr">
        <is>
          <t>left</t>
        </is>
      </c>
      <c r="L127" s="18" t="n">
        <v>5</v>
      </c>
      <c r="M127" s="18" t="n">
        <v>6</v>
      </c>
      <c r="N127" s="34" t="n"/>
      <c r="P127" s="18" t="inlineStr">
        <is>
          <t>campaign_code|CMP06</t>
        </is>
      </c>
      <c r="Q127" s="18" t="n">
        <v>39</v>
      </c>
      <c r="R127" s="18" t="inlineStr">
        <is>
          <t>campaign_code</t>
        </is>
      </c>
      <c r="S127" s="18" t="inlineStr">
        <is>
          <t>categorical</t>
        </is>
      </c>
      <c r="T127" s="18" t="n">
        <v>6</v>
      </c>
      <c r="U127" s="18" t="inlineStr">
        <is>
          <t>CMP06</t>
        </is>
      </c>
      <c r="V127" s="18" t="n"/>
    </row>
    <row r="128">
      <c r="B128" s="18" t="inlineStr">
        <is>
          <t>8|3</t>
        </is>
      </c>
      <c r="C128" s="18" t="n">
        <v>8</v>
      </c>
      <c r="D128" s="18" t="n">
        <v>3</v>
      </c>
      <c r="E128" s="18" t="inlineStr">
        <is>
          <t>split</t>
        </is>
      </c>
      <c r="F128" s="18" t="n">
        <v>0</v>
      </c>
      <c r="G128" s="18" t="inlineStr">
        <is>
          <t>sum_insured</t>
        </is>
      </c>
      <c r="H128" s="37" t="n">
        <v>142999.9921875</v>
      </c>
      <c r="I128" s="18" t="n"/>
      <c r="J128" s="18" t="n"/>
      <c r="K128" s="18" t="inlineStr">
        <is>
          <t>right</t>
        </is>
      </c>
      <c r="L128" s="18" t="n">
        <v>7</v>
      </c>
      <c r="M128" s="18" t="n">
        <v>8</v>
      </c>
      <c r="N128" s="34" t="n"/>
      <c r="P128" s="18" t="inlineStr">
        <is>
          <t>campaign_code|CMP07</t>
        </is>
      </c>
      <c r="Q128" s="18" t="n">
        <v>39</v>
      </c>
      <c r="R128" s="18" t="inlineStr">
        <is>
          <t>campaign_code</t>
        </is>
      </c>
      <c r="S128" s="18" t="inlineStr">
        <is>
          <t>categorical</t>
        </is>
      </c>
      <c r="T128" s="18" t="n">
        <v>7</v>
      </c>
      <c r="U128" s="18" t="inlineStr">
        <is>
          <t>CMP07</t>
        </is>
      </c>
      <c r="V128" s="18" t="n"/>
    </row>
    <row r="129">
      <c r="B129" s="18" t="inlineStr">
        <is>
          <t>8|4</t>
        </is>
      </c>
      <c r="C129" s="18" t="n">
        <v>8</v>
      </c>
      <c r="D129" s="18" t="n">
        <v>4</v>
      </c>
      <c r="E129" s="18" t="inlineStr">
        <is>
          <t>split</t>
        </is>
      </c>
      <c r="F129" s="18" t="n">
        <v>0</v>
      </c>
      <c r="G129" s="18" t="inlineStr">
        <is>
          <t>sum_insured</t>
        </is>
      </c>
      <c r="H129" s="37" t="n">
        <v>196999.9921875</v>
      </c>
      <c r="I129" s="18" t="n"/>
      <c r="J129" s="18" t="n"/>
      <c r="K129" s="18" t="inlineStr">
        <is>
          <t>right</t>
        </is>
      </c>
      <c r="L129" s="18" t="n">
        <v>9</v>
      </c>
      <c r="M129" s="18" t="n">
        <v>10</v>
      </c>
      <c r="N129" s="34" t="n"/>
      <c r="P129" s="18" t="inlineStr">
        <is>
          <t>campaign_code|CMP08</t>
        </is>
      </c>
      <c r="Q129" s="18" t="n">
        <v>39</v>
      </c>
      <c r="R129" s="18" t="inlineStr">
        <is>
          <t>campaign_code</t>
        </is>
      </c>
      <c r="S129" s="18" t="inlineStr">
        <is>
          <t>categorical</t>
        </is>
      </c>
      <c r="T129" s="18" t="n">
        <v>8</v>
      </c>
      <c r="U129" s="18" t="inlineStr">
        <is>
          <t>CMP08</t>
        </is>
      </c>
      <c r="V129" s="18" t="n"/>
    </row>
    <row r="130">
      <c r="B130" s="18" t="inlineStr">
        <is>
          <t>8|5</t>
        </is>
      </c>
      <c r="C130" s="18" t="n">
        <v>8</v>
      </c>
      <c r="D130" s="18" t="n">
        <v>5</v>
      </c>
      <c r="E130" s="18" t="inlineStr">
        <is>
          <t>split</t>
        </is>
      </c>
      <c r="F130" s="18" t="n">
        <v>12</v>
      </c>
      <c r="G130" s="18" t="inlineStr">
        <is>
          <t>flood_zone</t>
        </is>
      </c>
      <c r="H130" s="37" t="n">
        <v>4.999999761581421</v>
      </c>
      <c r="I130" s="18" t="n"/>
      <c r="J130" s="18" t="n"/>
      <c r="K130" s="18" t="inlineStr">
        <is>
          <t>left</t>
        </is>
      </c>
      <c r="L130" s="18" t="n">
        <v>11</v>
      </c>
      <c r="M130" s="18" t="n">
        <v>12</v>
      </c>
      <c r="N130" s="34" t="n"/>
      <c r="P130" s="18" t="inlineStr">
        <is>
          <t>campaign_code|CMP09</t>
        </is>
      </c>
      <c r="Q130" s="18" t="n">
        <v>39</v>
      </c>
      <c r="R130" s="18" t="inlineStr">
        <is>
          <t>campaign_code</t>
        </is>
      </c>
      <c r="S130" s="18" t="inlineStr">
        <is>
          <t>categorical</t>
        </is>
      </c>
      <c r="T130" s="18" t="n">
        <v>9</v>
      </c>
      <c r="U130" s="18" t="inlineStr">
        <is>
          <t>CMP09</t>
        </is>
      </c>
      <c r="V130" s="18" t="n"/>
    </row>
    <row r="131">
      <c r="B131" s="18" t="inlineStr">
        <is>
          <t>8|6</t>
        </is>
      </c>
      <c r="C131" s="18" t="n">
        <v>8</v>
      </c>
      <c r="D131" s="18" t="n">
        <v>6</v>
      </c>
      <c r="E131" s="18" t="inlineStr">
        <is>
          <t>leaf</t>
        </is>
      </c>
      <c r="F131" s="18" t="n"/>
      <c r="G131" s="18" t="n"/>
      <c r="H131" s="37" t="n"/>
      <c r="I131" s="18" t="n"/>
      <c r="J131" s="18" t="n"/>
      <c r="K131" s="18" t="n"/>
      <c r="L131" s="18" t="n"/>
      <c r="M131" s="18" t="n"/>
      <c r="N131" s="34" t="n">
        <v>5.234044510871172e-05</v>
      </c>
      <c r="P131" s="18" t="inlineStr">
        <is>
          <t>campaign_code|CMP10</t>
        </is>
      </c>
      <c r="Q131" s="18" t="n">
        <v>39</v>
      </c>
      <c r="R131" s="18" t="inlineStr">
        <is>
          <t>campaign_code</t>
        </is>
      </c>
      <c r="S131" s="18" t="inlineStr">
        <is>
          <t>categorical</t>
        </is>
      </c>
      <c r="T131" s="18" t="n">
        <v>10</v>
      </c>
      <c r="U131" s="18" t="inlineStr">
        <is>
          <t>CMP10</t>
        </is>
      </c>
      <c r="V131" s="18" t="n"/>
    </row>
    <row r="132">
      <c r="B132" s="18" t="inlineStr">
        <is>
          <t>8|7</t>
        </is>
      </c>
      <c r="C132" s="18" t="n">
        <v>8</v>
      </c>
      <c r="D132" s="18" t="n">
        <v>7</v>
      </c>
      <c r="E132" s="18" t="inlineStr">
        <is>
          <t>leaf</t>
        </is>
      </c>
      <c r="F132" s="18" t="n"/>
      <c r="G132" s="18" t="n"/>
      <c r="H132" s="37" t="n"/>
      <c r="I132" s="18" t="n"/>
      <c r="J132" s="18" t="n"/>
      <c r="K132" s="18" t="n"/>
      <c r="L132" s="18" t="n"/>
      <c r="M132" s="18" t="n"/>
      <c r="N132" s="34" t="n">
        <v>-0.02037616074085236</v>
      </c>
      <c r="P132" s="18" t="inlineStr">
        <is>
          <t>campaign_code|CMP11</t>
        </is>
      </c>
      <c r="Q132" s="18" t="n">
        <v>39</v>
      </c>
      <c r="R132" s="18" t="inlineStr">
        <is>
          <t>campaign_code</t>
        </is>
      </c>
      <c r="S132" s="18" t="inlineStr">
        <is>
          <t>categorical</t>
        </is>
      </c>
      <c r="T132" s="18" t="n">
        <v>11</v>
      </c>
      <c r="U132" s="18" t="inlineStr">
        <is>
          <t>CMP11</t>
        </is>
      </c>
      <c r="V132" s="18" t="n"/>
    </row>
    <row r="133">
      <c r="B133" s="18" t="inlineStr">
        <is>
          <t>8|8</t>
        </is>
      </c>
      <c r="C133" s="18" t="n">
        <v>8</v>
      </c>
      <c r="D133" s="18" t="n">
        <v>8</v>
      </c>
      <c r="E133" s="18" t="inlineStr">
        <is>
          <t>leaf</t>
        </is>
      </c>
      <c r="F133" s="18" t="n"/>
      <c r="G133" s="18" t="n"/>
      <c r="H133" s="37" t="n"/>
      <c r="I133" s="18" t="n"/>
      <c r="J133" s="18" t="n"/>
      <c r="K133" s="18" t="n"/>
      <c r="L133" s="18" t="n"/>
      <c r="M133" s="18" t="n"/>
      <c r="N133" s="34" t="n">
        <v>0.007058293558657169</v>
      </c>
      <c r="P133" s="18" t="inlineStr">
        <is>
          <t>campaign_code|CMP12</t>
        </is>
      </c>
      <c r="Q133" s="18" t="n">
        <v>39</v>
      </c>
      <c r="R133" s="18" t="inlineStr">
        <is>
          <t>campaign_code</t>
        </is>
      </c>
      <c r="S133" s="18" t="inlineStr">
        <is>
          <t>categorical</t>
        </is>
      </c>
      <c r="T133" s="18" t="n">
        <v>12</v>
      </c>
      <c r="U133" s="18" t="inlineStr">
        <is>
          <t>CMP12</t>
        </is>
      </c>
      <c r="V133" s="18" t="n"/>
    </row>
    <row r="134">
      <c r="B134" s="18" t="inlineStr">
        <is>
          <t>8|9</t>
        </is>
      </c>
      <c r="C134" s="18" t="n">
        <v>8</v>
      </c>
      <c r="D134" s="18" t="n">
        <v>9</v>
      </c>
      <c r="E134" s="18" t="inlineStr">
        <is>
          <t>leaf</t>
        </is>
      </c>
      <c r="F134" s="18" t="n"/>
      <c r="G134" s="18" t="n"/>
      <c r="H134" s="37" t="n"/>
      <c r="I134" s="18" t="n"/>
      <c r="J134" s="18" t="n"/>
      <c r="K134" s="18" t="n"/>
      <c r="L134" s="18" t="n"/>
      <c r="M134" s="18" t="n"/>
      <c r="N134" s="34" t="n">
        <v>-0.02653908729553223</v>
      </c>
      <c r="P134" s="18" t="inlineStr">
        <is>
          <t>campaign_code|CMP13</t>
        </is>
      </c>
      <c r="Q134" s="18" t="n">
        <v>39</v>
      </c>
      <c r="R134" s="18" t="inlineStr">
        <is>
          <t>campaign_code</t>
        </is>
      </c>
      <c r="S134" s="18" t="inlineStr">
        <is>
          <t>categorical</t>
        </is>
      </c>
      <c r="T134" s="18" t="n">
        <v>13</v>
      </c>
      <c r="U134" s="18" t="inlineStr">
        <is>
          <t>CMP13</t>
        </is>
      </c>
      <c r="V134" s="18" t="n"/>
    </row>
    <row r="135">
      <c r="B135" s="18" t="inlineStr">
        <is>
          <t>8|10</t>
        </is>
      </c>
      <c r="C135" s="18" t="n">
        <v>8</v>
      </c>
      <c r="D135" s="18" t="n">
        <v>10</v>
      </c>
      <c r="E135" s="18" t="inlineStr">
        <is>
          <t>leaf</t>
        </is>
      </c>
      <c r="F135" s="18" t="n"/>
      <c r="G135" s="18" t="n"/>
      <c r="H135" s="37" t="n"/>
      <c r="I135" s="18" t="n"/>
      <c r="J135" s="18" t="n"/>
      <c r="K135" s="18" t="n"/>
      <c r="L135" s="18" t="n"/>
      <c r="M135" s="18" t="n"/>
      <c r="N135" s="34" t="n">
        <v>-0.007984323427081108</v>
      </c>
      <c r="P135" s="18" t="inlineStr">
        <is>
          <t>campaign_code|CMP14</t>
        </is>
      </c>
      <c r="Q135" s="18" t="n">
        <v>39</v>
      </c>
      <c r="R135" s="18" t="inlineStr">
        <is>
          <t>campaign_code</t>
        </is>
      </c>
      <c r="S135" s="18" t="inlineStr">
        <is>
          <t>categorical</t>
        </is>
      </c>
      <c r="T135" s="18" t="n">
        <v>14</v>
      </c>
      <c r="U135" s="18" t="inlineStr">
        <is>
          <t>CMP14</t>
        </is>
      </c>
      <c r="V135" s="18" t="n"/>
    </row>
    <row r="136">
      <c r="B136" s="18" t="inlineStr">
        <is>
          <t>8|11</t>
        </is>
      </c>
      <c r="C136" s="18" t="n">
        <v>8</v>
      </c>
      <c r="D136" s="18" t="n">
        <v>11</v>
      </c>
      <c r="E136" s="18" t="inlineStr">
        <is>
          <t>leaf</t>
        </is>
      </c>
      <c r="F136" s="18" t="n"/>
      <c r="G136" s="18" t="n"/>
      <c r="H136" s="37" t="n"/>
      <c r="I136" s="18" t="n"/>
      <c r="J136" s="18" t="n"/>
      <c r="K136" s="18" t="n"/>
      <c r="L136" s="18" t="n"/>
      <c r="M136" s="18" t="n"/>
      <c r="N136" s="34" t="n">
        <v>0.03310122340917587</v>
      </c>
      <c r="P136" s="18" t="inlineStr">
        <is>
          <t>campaign_code|MISSING</t>
        </is>
      </c>
      <c r="Q136" s="18" t="n">
        <v>39</v>
      </c>
      <c r="R136" s="18" t="inlineStr">
        <is>
          <t>campaign_code</t>
        </is>
      </c>
      <c r="S136" s="18" t="inlineStr">
        <is>
          <t>categorical</t>
        </is>
      </c>
      <c r="T136" s="18" t="n">
        <v>15</v>
      </c>
      <c r="U136" s="18" t="inlineStr">
        <is>
          <t>MISSING</t>
        </is>
      </c>
      <c r="V136" s="18" t="n"/>
    </row>
    <row r="137">
      <c r="B137" s="18" t="inlineStr">
        <is>
          <t>8|12</t>
        </is>
      </c>
      <c r="C137" s="18" t="n">
        <v>8</v>
      </c>
      <c r="D137" s="18" t="n">
        <v>12</v>
      </c>
      <c r="E137" s="18" t="inlineStr">
        <is>
          <t>leaf</t>
        </is>
      </c>
      <c r="F137" s="18" t="n"/>
      <c r="G137" s="18" t="n"/>
      <c r="H137" s="37" t="n"/>
      <c r="I137" s="18" t="n"/>
      <c r="J137" s="18" t="n"/>
      <c r="K137" s="18" t="n"/>
      <c r="L137" s="18" t="n"/>
      <c r="M137" s="18" t="n"/>
      <c r="N137" s="34" t="n">
        <v>0.05703651905059814</v>
      </c>
      <c r="P137" s="18" t="inlineStr">
        <is>
          <t>campaign_code|(any other level)</t>
        </is>
      </c>
      <c r="Q137" s="18" t="n">
        <v>39</v>
      </c>
      <c r="R137" s="18" t="inlineStr">
        <is>
          <t>campaign_code</t>
        </is>
      </c>
      <c r="S137" s="18" t="inlineStr">
        <is>
          <t>categorical</t>
        </is>
      </c>
      <c r="T137" s="18" t="n"/>
      <c r="U137" s="18" t="inlineStr">
        <is>
          <t>(any other level)</t>
        </is>
      </c>
      <c r="V137" s="18" t="inlineStr">
        <is>
          <t>no code: missing, so each split's default branch</t>
        </is>
      </c>
    </row>
    <row r="138">
      <c r="B138" s="18" t="inlineStr">
        <is>
          <t>9|0</t>
        </is>
      </c>
      <c r="C138" s="18" t="n">
        <v>9</v>
      </c>
      <c r="D138" s="18" t="n">
        <v>0</v>
      </c>
      <c r="E138" s="18" t="inlineStr">
        <is>
          <t>split</t>
        </is>
      </c>
      <c r="F138" s="18" t="n">
        <v>14</v>
      </c>
      <c r="G138" s="18" t="inlineStr">
        <is>
          <t>elevation_m</t>
        </is>
      </c>
      <c r="H138" s="37" t="n">
        <v>2.49999988079071</v>
      </c>
      <c r="I138" s="18" t="n"/>
      <c r="J138" s="18" t="n"/>
      <c r="K138" s="18" t="inlineStr">
        <is>
          <t>right</t>
        </is>
      </c>
      <c r="L138" s="18" t="n">
        <v>1</v>
      </c>
      <c r="M138" s="18" t="n">
        <v>2</v>
      </c>
      <c r="N138" s="34" t="n"/>
      <c r="P138" s="18" t="inlineStr">
        <is>
          <t>branch_id|1</t>
        </is>
      </c>
      <c r="Q138" s="18" t="n">
        <v>40</v>
      </c>
      <c r="R138" s="18" t="inlineStr">
        <is>
          <t>branch_id</t>
        </is>
      </c>
      <c r="S138" s="18" t="inlineStr">
        <is>
          <t>categorical</t>
        </is>
      </c>
      <c r="T138" s="18" t="n">
        <v>0</v>
      </c>
      <c r="U138" s="18" t="inlineStr">
        <is>
          <t>1</t>
        </is>
      </c>
      <c r="V138" s="18" t="n"/>
    </row>
    <row r="139">
      <c r="B139" s="18" t="inlineStr">
        <is>
          <t>9|1</t>
        </is>
      </c>
      <c r="C139" s="18" t="n">
        <v>9</v>
      </c>
      <c r="D139" s="18" t="n">
        <v>1</v>
      </c>
      <c r="E139" s="18" t="inlineStr">
        <is>
          <t>split</t>
        </is>
      </c>
      <c r="F139" s="18" t="n">
        <v>25</v>
      </c>
      <c r="G139" s="18" t="inlineStr">
        <is>
          <t>x_fz3_rain</t>
        </is>
      </c>
      <c r="H139" s="37" t="n">
        <v>0.7139999568462372</v>
      </c>
      <c r="I139" s="18" t="n"/>
      <c r="J139" s="18" t="n"/>
      <c r="K139" s="18" t="inlineStr">
        <is>
          <t>right</t>
        </is>
      </c>
      <c r="L139" s="18" t="n">
        <v>3</v>
      </c>
      <c r="M139" s="18" t="n">
        <v>4</v>
      </c>
      <c r="N139" s="34" t="n"/>
      <c r="P139" s="18" t="inlineStr">
        <is>
          <t>branch_id|10</t>
        </is>
      </c>
      <c r="Q139" s="18" t="n">
        <v>40</v>
      </c>
      <c r="R139" s="18" t="inlineStr">
        <is>
          <t>branch_id</t>
        </is>
      </c>
      <c r="S139" s="18" t="inlineStr">
        <is>
          <t>categorical</t>
        </is>
      </c>
      <c r="T139" s="18" t="n">
        <v>1</v>
      </c>
      <c r="U139" s="18" t="inlineStr">
        <is>
          <t>10</t>
        </is>
      </c>
      <c r="V139" s="18" t="n"/>
    </row>
    <row r="140">
      <c r="B140" s="18" t="inlineStr">
        <is>
          <t>9|2</t>
        </is>
      </c>
      <c r="C140" s="18" t="n">
        <v>9</v>
      </c>
      <c r="D140" s="18" t="n">
        <v>2</v>
      </c>
      <c r="E140" s="18" t="inlineStr">
        <is>
          <t>split</t>
        </is>
      </c>
      <c r="F140" s="18" t="n">
        <v>15</v>
      </c>
      <c r="G140" s="18" t="inlineStr">
        <is>
          <t>year_built</t>
        </is>
      </c>
      <c r="H140" s="37" t="n">
        <v>1944.999938964844</v>
      </c>
      <c r="I140" s="18" t="n"/>
      <c r="J140" s="18" t="n"/>
      <c r="K140" s="18" t="inlineStr">
        <is>
          <t>right</t>
        </is>
      </c>
      <c r="L140" s="18" t="n">
        <v>5</v>
      </c>
      <c r="M140" s="18" t="n">
        <v>6</v>
      </c>
      <c r="N140" s="34" t="n"/>
      <c r="P140" s="18" t="inlineStr">
        <is>
          <t>branch_id|11</t>
        </is>
      </c>
      <c r="Q140" s="18" t="n">
        <v>40</v>
      </c>
      <c r="R140" s="18" t="inlineStr">
        <is>
          <t>branch_id</t>
        </is>
      </c>
      <c r="S140" s="18" t="inlineStr">
        <is>
          <t>categorical</t>
        </is>
      </c>
      <c r="T140" s="18" t="n">
        <v>2</v>
      </c>
      <c r="U140" s="18" t="inlineStr">
        <is>
          <t>11</t>
        </is>
      </c>
      <c r="V140" s="18" t="n"/>
    </row>
    <row r="141">
      <c r="B141" s="18" t="inlineStr">
        <is>
          <t>9|3</t>
        </is>
      </c>
      <c r="C141" s="18" t="n">
        <v>9</v>
      </c>
      <c r="D141" s="18" t="n">
        <v>3</v>
      </c>
      <c r="E141" s="18" t="inlineStr">
        <is>
          <t>split</t>
        </is>
      </c>
      <c r="F141" s="18" t="n">
        <v>15</v>
      </c>
      <c r="G141" s="18" t="inlineStr">
        <is>
          <t>year_built</t>
        </is>
      </c>
      <c r="H141" s="37" t="n">
        <v>1939.999938964844</v>
      </c>
      <c r="I141" s="18" t="n"/>
      <c r="J141" s="18" t="n"/>
      <c r="K141" s="18" t="inlineStr">
        <is>
          <t>right</t>
        </is>
      </c>
      <c r="L141" s="18" t="n">
        <v>7</v>
      </c>
      <c r="M141" s="18" t="n">
        <v>8</v>
      </c>
      <c r="N141" s="34" t="n"/>
      <c r="P141" s="18" t="inlineStr">
        <is>
          <t>branch_id|12</t>
        </is>
      </c>
      <c r="Q141" s="18" t="n">
        <v>40</v>
      </c>
      <c r="R141" s="18" t="inlineStr">
        <is>
          <t>branch_id</t>
        </is>
      </c>
      <c r="S141" s="18" t="inlineStr">
        <is>
          <t>categorical</t>
        </is>
      </c>
      <c r="T141" s="18" t="n">
        <v>3</v>
      </c>
      <c r="U141" s="18" t="inlineStr">
        <is>
          <t>12</t>
        </is>
      </c>
      <c r="V141" s="18" t="n"/>
    </row>
    <row r="142">
      <c r="B142" s="18" t="inlineStr">
        <is>
          <t>9|4</t>
        </is>
      </c>
      <c r="C142" s="18" t="n">
        <v>9</v>
      </c>
      <c r="D142" s="18" t="n">
        <v>4</v>
      </c>
      <c r="E142" s="18" t="inlineStr">
        <is>
          <t>split</t>
        </is>
      </c>
      <c r="F142" s="18" t="n">
        <v>14</v>
      </c>
      <c r="G142" s="18" t="inlineStr">
        <is>
          <t>elevation_m</t>
        </is>
      </c>
      <c r="H142" s="37" t="n">
        <v>1.489999949932098</v>
      </c>
      <c r="I142" s="18" t="n"/>
      <c r="J142" s="18" t="n"/>
      <c r="K142" s="18" t="inlineStr">
        <is>
          <t>right</t>
        </is>
      </c>
      <c r="L142" s="18" t="n">
        <v>9</v>
      </c>
      <c r="M142" s="18" t="n">
        <v>10</v>
      </c>
      <c r="N142" s="34" t="n"/>
      <c r="P142" s="18" t="inlineStr">
        <is>
          <t>branch_id|13</t>
        </is>
      </c>
      <c r="Q142" s="18" t="n">
        <v>40</v>
      </c>
      <c r="R142" s="18" t="inlineStr">
        <is>
          <t>branch_id</t>
        </is>
      </c>
      <c r="S142" s="18" t="inlineStr">
        <is>
          <t>categorical</t>
        </is>
      </c>
      <c r="T142" s="18" t="n">
        <v>4</v>
      </c>
      <c r="U142" s="18" t="inlineStr">
        <is>
          <t>13</t>
        </is>
      </c>
      <c r="V142" s="18" t="n"/>
    </row>
    <row r="143">
      <c r="B143" s="18" t="inlineStr">
        <is>
          <t>9|5</t>
        </is>
      </c>
      <c r="C143" s="18" t="n">
        <v>9</v>
      </c>
      <c r="D143" s="18" t="n">
        <v>5</v>
      </c>
      <c r="E143" s="18" t="inlineStr">
        <is>
          <t>split</t>
        </is>
      </c>
      <c r="F143" s="18" t="n">
        <v>0</v>
      </c>
      <c r="G143" s="18" t="inlineStr">
        <is>
          <t>sum_insured</t>
        </is>
      </c>
      <c r="H143" s="37" t="n">
        <v>254999.9921875</v>
      </c>
      <c r="I143" s="18" t="n"/>
      <c r="J143" s="18" t="n"/>
      <c r="K143" s="18" t="inlineStr">
        <is>
          <t>right</t>
        </is>
      </c>
      <c r="L143" s="18" t="n">
        <v>11</v>
      </c>
      <c r="M143" s="18" t="n">
        <v>12</v>
      </c>
      <c r="N143" s="34" t="n"/>
      <c r="P143" s="18" t="inlineStr">
        <is>
          <t>branch_id|14</t>
        </is>
      </c>
      <c r="Q143" s="18" t="n">
        <v>40</v>
      </c>
      <c r="R143" s="18" t="inlineStr">
        <is>
          <t>branch_id</t>
        </is>
      </c>
      <c r="S143" s="18" t="inlineStr">
        <is>
          <t>categorical</t>
        </is>
      </c>
      <c r="T143" s="18" t="n">
        <v>5</v>
      </c>
      <c r="U143" s="18" t="inlineStr">
        <is>
          <t>14</t>
        </is>
      </c>
      <c r="V143" s="18" t="n"/>
    </row>
    <row r="144">
      <c r="B144" s="18" t="inlineStr">
        <is>
          <t>9|6</t>
        </is>
      </c>
      <c r="C144" s="18" t="n">
        <v>9</v>
      </c>
      <c r="D144" s="18" t="n">
        <v>6</v>
      </c>
      <c r="E144" s="18" t="inlineStr">
        <is>
          <t>split</t>
        </is>
      </c>
      <c r="F144" s="18" t="n">
        <v>0</v>
      </c>
      <c r="G144" s="18" t="inlineStr">
        <is>
          <t>sum_insured</t>
        </is>
      </c>
      <c r="H144" s="37" t="n">
        <v>202999.9921875</v>
      </c>
      <c r="I144" s="18" t="n"/>
      <c r="J144" s="18" t="n"/>
      <c r="K144" s="18" t="inlineStr">
        <is>
          <t>right</t>
        </is>
      </c>
      <c r="L144" s="18" t="n">
        <v>13</v>
      </c>
      <c r="M144" s="18" t="n">
        <v>14</v>
      </c>
      <c r="N144" s="34" t="n"/>
      <c r="P144" s="18" t="inlineStr">
        <is>
          <t>branch_id|15</t>
        </is>
      </c>
      <c r="Q144" s="18" t="n">
        <v>40</v>
      </c>
      <c r="R144" s="18" t="inlineStr">
        <is>
          <t>branch_id</t>
        </is>
      </c>
      <c r="S144" s="18" t="inlineStr">
        <is>
          <t>categorical</t>
        </is>
      </c>
      <c r="T144" s="18" t="n">
        <v>6</v>
      </c>
      <c r="U144" s="18" t="inlineStr">
        <is>
          <t>15</t>
        </is>
      </c>
      <c r="V144" s="18" t="n"/>
    </row>
    <row r="145">
      <c r="B145" s="18" t="inlineStr">
        <is>
          <t>9|7</t>
        </is>
      </c>
      <c r="C145" s="18" t="n">
        <v>9</v>
      </c>
      <c r="D145" s="18" t="n">
        <v>7</v>
      </c>
      <c r="E145" s="18" t="inlineStr">
        <is>
          <t>leaf</t>
        </is>
      </c>
      <c r="F145" s="18" t="n"/>
      <c r="G145" s="18" t="n"/>
      <c r="H145" s="37" t="n"/>
      <c r="I145" s="18" t="n"/>
      <c r="J145" s="18" t="n"/>
      <c r="K145" s="18" t="n"/>
      <c r="L145" s="18" t="n"/>
      <c r="M145" s="18" t="n"/>
      <c r="N145" s="34" t="n">
        <v>0.01779977791011333</v>
      </c>
      <c r="P145" s="18" t="inlineStr">
        <is>
          <t>branch_id|16</t>
        </is>
      </c>
      <c r="Q145" s="18" t="n">
        <v>40</v>
      </c>
      <c r="R145" s="18" t="inlineStr">
        <is>
          <t>branch_id</t>
        </is>
      </c>
      <c r="S145" s="18" t="inlineStr">
        <is>
          <t>categorical</t>
        </is>
      </c>
      <c r="T145" s="18" t="n">
        <v>7</v>
      </c>
      <c r="U145" s="18" t="inlineStr">
        <is>
          <t>16</t>
        </is>
      </c>
      <c r="V145" s="18" t="n"/>
    </row>
    <row r="146">
      <c r="B146" s="18" t="inlineStr">
        <is>
          <t>9|8</t>
        </is>
      </c>
      <c r="C146" s="18" t="n">
        <v>9</v>
      </c>
      <c r="D146" s="18" t="n">
        <v>8</v>
      </c>
      <c r="E146" s="18" t="inlineStr">
        <is>
          <t>leaf</t>
        </is>
      </c>
      <c r="F146" s="18" t="n"/>
      <c r="G146" s="18" t="n"/>
      <c r="H146" s="37" t="n"/>
      <c r="I146" s="18" t="n"/>
      <c r="J146" s="18" t="n"/>
      <c r="K146" s="18" t="n"/>
      <c r="L146" s="18" t="n"/>
      <c r="M146" s="18" t="n"/>
      <c r="N146" s="34" t="n">
        <v>-0.001836990006268024</v>
      </c>
      <c r="P146" s="18" t="inlineStr">
        <is>
          <t>branch_id|17</t>
        </is>
      </c>
      <c r="Q146" s="18" t="n">
        <v>40</v>
      </c>
      <c r="R146" s="18" t="inlineStr">
        <is>
          <t>branch_id</t>
        </is>
      </c>
      <c r="S146" s="18" t="inlineStr">
        <is>
          <t>categorical</t>
        </is>
      </c>
      <c r="T146" s="18" t="n">
        <v>8</v>
      </c>
      <c r="U146" s="18" t="inlineStr">
        <is>
          <t>17</t>
        </is>
      </c>
      <c r="V146" s="18" t="n"/>
    </row>
    <row r="147">
      <c r="B147" s="18" t="inlineStr">
        <is>
          <t>9|9</t>
        </is>
      </c>
      <c r="C147" s="18" t="n">
        <v>9</v>
      </c>
      <c r="D147" s="18" t="n">
        <v>9</v>
      </c>
      <c r="E147" s="18" t="inlineStr">
        <is>
          <t>leaf</t>
        </is>
      </c>
      <c r="F147" s="18" t="n"/>
      <c r="G147" s="18" t="n"/>
      <c r="H147" s="37" t="n"/>
      <c r="I147" s="18" t="n"/>
      <c r="J147" s="18" t="n"/>
      <c r="K147" s="18" t="n"/>
      <c r="L147" s="18" t="n"/>
      <c r="M147" s="18" t="n"/>
      <c r="N147" s="34" t="n">
        <v>0.04389309138059616</v>
      </c>
      <c r="P147" s="18" t="inlineStr">
        <is>
          <t>branch_id|18</t>
        </is>
      </c>
      <c r="Q147" s="18" t="n">
        <v>40</v>
      </c>
      <c r="R147" s="18" t="inlineStr">
        <is>
          <t>branch_id</t>
        </is>
      </c>
      <c r="S147" s="18" t="inlineStr">
        <is>
          <t>categorical</t>
        </is>
      </c>
      <c r="T147" s="18" t="n">
        <v>9</v>
      </c>
      <c r="U147" s="18" t="inlineStr">
        <is>
          <t>18</t>
        </is>
      </c>
      <c r="V147" s="18" t="n"/>
    </row>
    <row r="148">
      <c r="B148" s="18" t="inlineStr">
        <is>
          <t>9|10</t>
        </is>
      </c>
      <c r="C148" s="18" t="n">
        <v>9</v>
      </c>
      <c r="D148" s="18" t="n">
        <v>10</v>
      </c>
      <c r="E148" s="18" t="inlineStr">
        <is>
          <t>leaf</t>
        </is>
      </c>
      <c r="F148" s="18" t="n"/>
      <c r="G148" s="18" t="n"/>
      <c r="H148" s="37" t="n"/>
      <c r="I148" s="18" t="n"/>
      <c r="J148" s="18" t="n"/>
      <c r="K148" s="18" t="n"/>
      <c r="L148" s="18" t="n"/>
      <c r="M148" s="18" t="n"/>
      <c r="N148" s="34" t="n">
        <v>0.02562463842332363</v>
      </c>
      <c r="P148" s="18" t="inlineStr">
        <is>
          <t>branch_id|19</t>
        </is>
      </c>
      <c r="Q148" s="18" t="n">
        <v>40</v>
      </c>
      <c r="R148" s="18" t="inlineStr">
        <is>
          <t>branch_id</t>
        </is>
      </c>
      <c r="S148" s="18" t="inlineStr">
        <is>
          <t>categorical</t>
        </is>
      </c>
      <c r="T148" s="18" t="n">
        <v>10</v>
      </c>
      <c r="U148" s="18" t="inlineStr">
        <is>
          <t>19</t>
        </is>
      </c>
      <c r="V148" s="18" t="n"/>
    </row>
    <row r="149">
      <c r="B149" s="18" t="inlineStr">
        <is>
          <t>9|11</t>
        </is>
      </c>
      <c r="C149" s="18" t="n">
        <v>9</v>
      </c>
      <c r="D149" s="18" t="n">
        <v>11</v>
      </c>
      <c r="E149" s="18" t="inlineStr">
        <is>
          <t>leaf</t>
        </is>
      </c>
      <c r="F149" s="18" t="n"/>
      <c r="G149" s="18" t="n"/>
      <c r="H149" s="37" t="n"/>
      <c r="I149" s="18" t="n"/>
      <c r="J149" s="18" t="n"/>
      <c r="K149" s="18" t="n"/>
      <c r="L149" s="18" t="n"/>
      <c r="M149" s="18" t="n"/>
      <c r="N149" s="34" t="n">
        <v>-0.004246481228619814</v>
      </c>
      <c r="P149" s="18" t="inlineStr">
        <is>
          <t>branch_id|2</t>
        </is>
      </c>
      <c r="Q149" s="18" t="n">
        <v>40</v>
      </c>
      <c r="R149" s="18" t="inlineStr">
        <is>
          <t>branch_id</t>
        </is>
      </c>
      <c r="S149" s="18" t="inlineStr">
        <is>
          <t>categorical</t>
        </is>
      </c>
      <c r="T149" s="18" t="n">
        <v>11</v>
      </c>
      <c r="U149" s="18" t="inlineStr">
        <is>
          <t>2</t>
        </is>
      </c>
      <c r="V149" s="18" t="n"/>
    </row>
    <row r="150">
      <c r="B150" s="18" t="inlineStr">
        <is>
          <t>9|12</t>
        </is>
      </c>
      <c r="C150" s="18" t="n">
        <v>9</v>
      </c>
      <c r="D150" s="18" t="n">
        <v>12</v>
      </c>
      <c r="E150" s="18" t="inlineStr">
        <is>
          <t>leaf</t>
        </is>
      </c>
      <c r="F150" s="18" t="n"/>
      <c r="G150" s="18" t="n"/>
      <c r="H150" s="37" t="n"/>
      <c r="I150" s="18" t="n"/>
      <c r="J150" s="18" t="n"/>
      <c r="K150" s="18" t="n"/>
      <c r="L150" s="18" t="n"/>
      <c r="M150" s="18" t="n"/>
      <c r="N150" s="34" t="n">
        <v>0.01212816219776869</v>
      </c>
      <c r="P150" s="18" t="inlineStr">
        <is>
          <t>branch_id|20</t>
        </is>
      </c>
      <c r="Q150" s="18" t="n">
        <v>40</v>
      </c>
      <c r="R150" s="18" t="inlineStr">
        <is>
          <t>branch_id</t>
        </is>
      </c>
      <c r="S150" s="18" t="inlineStr">
        <is>
          <t>categorical</t>
        </is>
      </c>
      <c r="T150" s="18" t="n">
        <v>12</v>
      </c>
      <c r="U150" s="18" t="inlineStr">
        <is>
          <t>20</t>
        </is>
      </c>
      <c r="V150" s="18" t="n"/>
    </row>
    <row r="151">
      <c r="B151" s="18" t="inlineStr">
        <is>
          <t>9|13</t>
        </is>
      </c>
      <c r="C151" s="18" t="n">
        <v>9</v>
      </c>
      <c r="D151" s="18" t="n">
        <v>13</v>
      </c>
      <c r="E151" s="18" t="inlineStr">
        <is>
          <t>leaf</t>
        </is>
      </c>
      <c r="F151" s="18" t="n"/>
      <c r="G151" s="18" t="n"/>
      <c r="H151" s="37" t="n"/>
      <c r="I151" s="18" t="n"/>
      <c r="J151" s="18" t="n"/>
      <c r="K151" s="18" t="n"/>
      <c r="L151" s="18" t="n"/>
      <c r="M151" s="18" t="n"/>
      <c r="N151" s="34" t="n">
        <v>-0.02590235508978367</v>
      </c>
      <c r="P151" s="18" t="inlineStr">
        <is>
          <t>branch_id|21</t>
        </is>
      </c>
      <c r="Q151" s="18" t="n">
        <v>40</v>
      </c>
      <c r="R151" s="18" t="inlineStr">
        <is>
          <t>branch_id</t>
        </is>
      </c>
      <c r="S151" s="18" t="inlineStr">
        <is>
          <t>categorical</t>
        </is>
      </c>
      <c r="T151" s="18" t="n">
        <v>13</v>
      </c>
      <c r="U151" s="18" t="inlineStr">
        <is>
          <t>21</t>
        </is>
      </c>
      <c r="V151" s="18" t="n"/>
    </row>
    <row r="152">
      <c r="B152" s="18" t="inlineStr">
        <is>
          <t>9|14</t>
        </is>
      </c>
      <c r="C152" s="18" t="n">
        <v>9</v>
      </c>
      <c r="D152" s="18" t="n">
        <v>14</v>
      </c>
      <c r="E152" s="18" t="inlineStr">
        <is>
          <t>leaf</t>
        </is>
      </c>
      <c r="F152" s="18" t="n"/>
      <c r="G152" s="18" t="n"/>
      <c r="H152" s="37" t="n"/>
      <c r="I152" s="18" t="n"/>
      <c r="J152" s="18" t="n"/>
      <c r="K152" s="18" t="n"/>
      <c r="L152" s="18" t="n"/>
      <c r="M152" s="18" t="n"/>
      <c r="N152" s="34" t="n">
        <v>-0.008257338777184486</v>
      </c>
      <c r="P152" s="18" t="inlineStr">
        <is>
          <t>branch_id|22</t>
        </is>
      </c>
      <c r="Q152" s="18" t="n">
        <v>40</v>
      </c>
      <c r="R152" s="18" t="inlineStr">
        <is>
          <t>branch_id</t>
        </is>
      </c>
      <c r="S152" s="18" t="inlineStr">
        <is>
          <t>categorical</t>
        </is>
      </c>
      <c r="T152" s="18" t="n">
        <v>14</v>
      </c>
      <c r="U152" s="18" t="inlineStr">
        <is>
          <t>22</t>
        </is>
      </c>
      <c r="V152" s="18" t="n"/>
    </row>
    <row r="153">
      <c r="B153" s="18" t="inlineStr">
        <is>
          <t>10|0</t>
        </is>
      </c>
      <c r="C153" s="18" t="n">
        <v>10</v>
      </c>
      <c r="D153" s="18" t="n">
        <v>0</v>
      </c>
      <c r="E153" s="18" t="inlineStr">
        <is>
          <t>split</t>
        </is>
      </c>
      <c r="F153" s="18" t="n">
        <v>14</v>
      </c>
      <c r="G153" s="18" t="inlineStr">
        <is>
          <t>elevation_m</t>
        </is>
      </c>
      <c r="H153" s="37" t="n">
        <v>2.49999988079071</v>
      </c>
      <c r="I153" s="18" t="n"/>
      <c r="J153" s="18" t="n"/>
      <c r="K153" s="18" t="inlineStr">
        <is>
          <t>right</t>
        </is>
      </c>
      <c r="L153" s="18" t="n">
        <v>1</v>
      </c>
      <c r="M153" s="18" t="n">
        <v>2</v>
      </c>
      <c r="N153" s="34" t="n"/>
      <c r="P153" s="18" t="inlineStr">
        <is>
          <t>branch_id|23</t>
        </is>
      </c>
      <c r="Q153" s="18" t="n">
        <v>40</v>
      </c>
      <c r="R153" s="18" t="inlineStr">
        <is>
          <t>branch_id</t>
        </is>
      </c>
      <c r="S153" s="18" t="inlineStr">
        <is>
          <t>categorical</t>
        </is>
      </c>
      <c r="T153" s="18" t="n">
        <v>15</v>
      </c>
      <c r="U153" s="18" t="inlineStr">
        <is>
          <t>23</t>
        </is>
      </c>
      <c r="V153" s="18" t="n"/>
    </row>
    <row r="154">
      <c r="B154" s="18" t="inlineStr">
        <is>
          <t>10|1</t>
        </is>
      </c>
      <c r="C154" s="18" t="n">
        <v>10</v>
      </c>
      <c r="D154" s="18" t="n">
        <v>1</v>
      </c>
      <c r="E154" s="18" t="inlineStr">
        <is>
          <t>split</t>
        </is>
      </c>
      <c r="F154" s="18" t="n">
        <v>13</v>
      </c>
      <c r="G154" s="18" t="inlineStr">
        <is>
          <t>distance_to_river_km</t>
        </is>
      </c>
      <c r="H154" s="37" t="n">
        <v>0.7799999415874481</v>
      </c>
      <c r="I154" s="18" t="n"/>
      <c r="J154" s="18" t="n"/>
      <c r="K154" s="18" t="inlineStr">
        <is>
          <t>left</t>
        </is>
      </c>
      <c r="L154" s="18" t="n">
        <v>3</v>
      </c>
      <c r="M154" s="18" t="n">
        <v>4</v>
      </c>
      <c r="N154" s="34" t="n"/>
      <c r="P154" s="18" t="inlineStr">
        <is>
          <t>branch_id|24</t>
        </is>
      </c>
      <c r="Q154" s="18" t="n">
        <v>40</v>
      </c>
      <c r="R154" s="18" t="inlineStr">
        <is>
          <t>branch_id</t>
        </is>
      </c>
      <c r="S154" s="18" t="inlineStr">
        <is>
          <t>categorical</t>
        </is>
      </c>
      <c r="T154" s="18" t="n">
        <v>16</v>
      </c>
      <c r="U154" s="18" t="inlineStr">
        <is>
          <t>24</t>
        </is>
      </c>
      <c r="V154" s="18" t="n"/>
    </row>
    <row r="155">
      <c r="B155" s="18" t="inlineStr">
        <is>
          <t>10|2</t>
        </is>
      </c>
      <c r="C155" s="18" t="n">
        <v>10</v>
      </c>
      <c r="D155" s="18" t="n">
        <v>2</v>
      </c>
      <c r="E155" s="18" t="inlineStr">
        <is>
          <t>split</t>
        </is>
      </c>
      <c r="F155" s="18" t="n">
        <v>0</v>
      </c>
      <c r="G155" s="18" t="inlineStr">
        <is>
          <t>sum_insured</t>
        </is>
      </c>
      <c r="H155" s="37" t="n">
        <v>181999.9921875</v>
      </c>
      <c r="I155" s="18" t="n"/>
      <c r="J155" s="18" t="n"/>
      <c r="K155" s="18" t="inlineStr">
        <is>
          <t>right</t>
        </is>
      </c>
      <c r="L155" s="18" t="n">
        <v>5</v>
      </c>
      <c r="M155" s="18" t="n">
        <v>6</v>
      </c>
      <c r="N155" s="34" t="n"/>
      <c r="P155" s="18" t="inlineStr">
        <is>
          <t>branch_id|25</t>
        </is>
      </c>
      <c r="Q155" s="18" t="n">
        <v>40</v>
      </c>
      <c r="R155" s="18" t="inlineStr">
        <is>
          <t>branch_id</t>
        </is>
      </c>
      <c r="S155" s="18" t="inlineStr">
        <is>
          <t>categorical</t>
        </is>
      </c>
      <c r="T155" s="18" t="n">
        <v>17</v>
      </c>
      <c r="U155" s="18" t="inlineStr">
        <is>
          <t>25</t>
        </is>
      </c>
      <c r="V155" s="18" t="n"/>
    </row>
    <row r="156">
      <c r="B156" s="18" t="inlineStr">
        <is>
          <t>10|3</t>
        </is>
      </c>
      <c r="C156" s="18" t="n">
        <v>10</v>
      </c>
      <c r="D156" s="18" t="n">
        <v>3</v>
      </c>
      <c r="E156" s="18" t="inlineStr">
        <is>
          <t>split</t>
        </is>
      </c>
      <c r="F156" s="18" t="n">
        <v>14</v>
      </c>
      <c r="G156" s="18" t="inlineStr">
        <is>
          <t>elevation_m</t>
        </is>
      </c>
      <c r="H156" s="37" t="n">
        <v>1.199999988079071</v>
      </c>
      <c r="I156" s="18" t="n"/>
      <c r="J156" s="18" t="n"/>
      <c r="K156" s="18" t="inlineStr">
        <is>
          <t>right</t>
        </is>
      </c>
      <c r="L156" s="18" t="n">
        <v>7</v>
      </c>
      <c r="M156" s="18" t="n">
        <v>8</v>
      </c>
      <c r="N156" s="34" t="n"/>
      <c r="P156" s="18" t="inlineStr">
        <is>
          <t>branch_id|3</t>
        </is>
      </c>
      <c r="Q156" s="18" t="n">
        <v>40</v>
      </c>
      <c r="R156" s="18" t="inlineStr">
        <is>
          <t>branch_id</t>
        </is>
      </c>
      <c r="S156" s="18" t="inlineStr">
        <is>
          <t>categorical</t>
        </is>
      </c>
      <c r="T156" s="18" t="n">
        <v>18</v>
      </c>
      <c r="U156" s="18" t="inlineStr">
        <is>
          <t>3</t>
        </is>
      </c>
      <c r="V156" s="18" t="n"/>
    </row>
    <row r="157">
      <c r="B157" s="18" t="inlineStr">
        <is>
          <t>10|4</t>
        </is>
      </c>
      <c r="C157" s="18" t="n">
        <v>10</v>
      </c>
      <c r="D157" s="18" t="n">
        <v>4</v>
      </c>
      <c r="E157" s="18" t="inlineStr">
        <is>
          <t>split</t>
        </is>
      </c>
      <c r="F157" s="18" t="n">
        <v>13</v>
      </c>
      <c r="G157" s="18" t="inlineStr">
        <is>
          <t>distance_to_river_km</t>
        </is>
      </c>
      <c r="H157" s="37" t="n">
        <v>1.699999988079071</v>
      </c>
      <c r="I157" s="18" t="n"/>
      <c r="J157" s="18" t="n"/>
      <c r="K157" s="18" t="inlineStr">
        <is>
          <t>right</t>
        </is>
      </c>
      <c r="L157" s="18" t="n">
        <v>9</v>
      </c>
      <c r="M157" s="18" t="n">
        <v>10</v>
      </c>
      <c r="N157" s="34" t="n"/>
      <c r="P157" s="18" t="inlineStr">
        <is>
          <t>branch_id|4</t>
        </is>
      </c>
      <c r="Q157" s="18" t="n">
        <v>40</v>
      </c>
      <c r="R157" s="18" t="inlineStr">
        <is>
          <t>branch_id</t>
        </is>
      </c>
      <c r="S157" s="18" t="inlineStr">
        <is>
          <t>categorical</t>
        </is>
      </c>
      <c r="T157" s="18" t="n">
        <v>19</v>
      </c>
      <c r="U157" s="18" t="inlineStr">
        <is>
          <t>4</t>
        </is>
      </c>
      <c r="V157" s="18" t="n"/>
    </row>
    <row r="158">
      <c r="B158" s="18" t="inlineStr">
        <is>
          <t>10|5</t>
        </is>
      </c>
      <c r="C158" s="18" t="n">
        <v>10</v>
      </c>
      <c r="D158" s="18" t="n">
        <v>5</v>
      </c>
      <c r="E158" s="18" t="inlineStr">
        <is>
          <t>split</t>
        </is>
      </c>
      <c r="F158" s="18" t="n">
        <v>15</v>
      </c>
      <c r="G158" s="18" t="inlineStr">
        <is>
          <t>year_built</t>
        </is>
      </c>
      <c r="H158" s="37" t="n">
        <v>1944.999938964844</v>
      </c>
      <c r="I158" s="18" t="n"/>
      <c r="J158" s="18" t="n"/>
      <c r="K158" s="18" t="inlineStr">
        <is>
          <t>right</t>
        </is>
      </c>
      <c r="L158" s="18" t="n">
        <v>11</v>
      </c>
      <c r="M158" s="18" t="n">
        <v>12</v>
      </c>
      <c r="N158" s="34" t="n"/>
      <c r="P158" s="18" t="inlineStr">
        <is>
          <t>branch_id|5</t>
        </is>
      </c>
      <c r="Q158" s="18" t="n">
        <v>40</v>
      </c>
      <c r="R158" s="18" t="inlineStr">
        <is>
          <t>branch_id</t>
        </is>
      </c>
      <c r="S158" s="18" t="inlineStr">
        <is>
          <t>categorical</t>
        </is>
      </c>
      <c r="T158" s="18" t="n">
        <v>20</v>
      </c>
      <c r="U158" s="18" t="inlineStr">
        <is>
          <t>5</t>
        </is>
      </c>
      <c r="V158" s="18" t="n"/>
    </row>
    <row r="159">
      <c r="B159" s="18" t="inlineStr">
        <is>
          <t>10|6</t>
        </is>
      </c>
      <c r="C159" s="18" t="n">
        <v>10</v>
      </c>
      <c r="D159" s="18" t="n">
        <v>6</v>
      </c>
      <c r="E159" s="18" t="inlineStr">
        <is>
          <t>split</t>
        </is>
      </c>
      <c r="F159" s="18" t="n">
        <v>15</v>
      </c>
      <c r="G159" s="18" t="inlineStr">
        <is>
          <t>year_built</t>
        </is>
      </c>
      <c r="H159" s="37" t="n">
        <v>1943.999938964844</v>
      </c>
      <c r="I159" s="18" t="n"/>
      <c r="J159" s="18" t="n"/>
      <c r="K159" s="18" t="inlineStr">
        <is>
          <t>right</t>
        </is>
      </c>
      <c r="L159" s="18" t="n">
        <v>13</v>
      </c>
      <c r="M159" s="18" t="n">
        <v>14</v>
      </c>
      <c r="N159" s="34" t="n"/>
      <c r="P159" s="18" t="inlineStr">
        <is>
          <t>branch_id|6</t>
        </is>
      </c>
      <c r="Q159" s="18" t="n">
        <v>40</v>
      </c>
      <c r="R159" s="18" t="inlineStr">
        <is>
          <t>branch_id</t>
        </is>
      </c>
      <c r="S159" s="18" t="inlineStr">
        <is>
          <t>categorical</t>
        </is>
      </c>
      <c r="T159" s="18" t="n">
        <v>21</v>
      </c>
      <c r="U159" s="18" t="inlineStr">
        <is>
          <t>6</t>
        </is>
      </c>
      <c r="V159" s="18" t="n"/>
    </row>
    <row r="160">
      <c r="B160" s="18" t="inlineStr">
        <is>
          <t>10|7</t>
        </is>
      </c>
      <c r="C160" s="18" t="n">
        <v>10</v>
      </c>
      <c r="D160" s="18" t="n">
        <v>7</v>
      </c>
      <c r="E160" s="18" t="inlineStr">
        <is>
          <t>leaf</t>
        </is>
      </c>
      <c r="F160" s="18" t="n"/>
      <c r="G160" s="18" t="n"/>
      <c r="H160" s="37" t="n"/>
      <c r="I160" s="18" t="n"/>
      <c r="J160" s="18" t="n"/>
      <c r="K160" s="18" t="n"/>
      <c r="L160" s="18" t="n"/>
      <c r="M160" s="18" t="n"/>
      <c r="N160" s="34" t="n">
        <v>0.04472080990672112</v>
      </c>
      <c r="P160" s="18" t="inlineStr">
        <is>
          <t>branch_id|7</t>
        </is>
      </c>
      <c r="Q160" s="18" t="n">
        <v>40</v>
      </c>
      <c r="R160" s="18" t="inlineStr">
        <is>
          <t>branch_id</t>
        </is>
      </c>
      <c r="S160" s="18" t="inlineStr">
        <is>
          <t>categorical</t>
        </is>
      </c>
      <c r="T160" s="18" t="n">
        <v>22</v>
      </c>
      <c r="U160" s="18" t="inlineStr">
        <is>
          <t>7</t>
        </is>
      </c>
      <c r="V160" s="18" t="n"/>
    </row>
    <row r="161">
      <c r="B161" s="18" t="inlineStr">
        <is>
          <t>10|8</t>
        </is>
      </c>
      <c r="C161" s="18" t="n">
        <v>10</v>
      </c>
      <c r="D161" s="18" t="n">
        <v>8</v>
      </c>
      <c r="E161" s="18" t="inlineStr">
        <is>
          <t>leaf</t>
        </is>
      </c>
      <c r="F161" s="18" t="n"/>
      <c r="G161" s="18" t="n"/>
      <c r="H161" s="37" t="n"/>
      <c r="I161" s="18" t="n"/>
      <c r="J161" s="18" t="n"/>
      <c r="K161" s="18" t="n"/>
      <c r="L161" s="18" t="n"/>
      <c r="M161" s="18" t="n"/>
      <c r="N161" s="34" t="n">
        <v>0.02435611747205257</v>
      </c>
      <c r="P161" s="18" t="inlineStr">
        <is>
          <t>branch_id|8</t>
        </is>
      </c>
      <c r="Q161" s="18" t="n">
        <v>40</v>
      </c>
      <c r="R161" s="18" t="inlineStr">
        <is>
          <t>branch_id</t>
        </is>
      </c>
      <c r="S161" s="18" t="inlineStr">
        <is>
          <t>categorical</t>
        </is>
      </c>
      <c r="T161" s="18" t="n">
        <v>23</v>
      </c>
      <c r="U161" s="18" t="inlineStr">
        <is>
          <t>8</t>
        </is>
      </c>
      <c r="V161" s="18" t="n"/>
    </row>
    <row r="162">
      <c r="B162" s="18" t="inlineStr">
        <is>
          <t>10|9</t>
        </is>
      </c>
      <c r="C162" s="18" t="n">
        <v>10</v>
      </c>
      <c r="D162" s="18" t="n">
        <v>9</v>
      </c>
      <c r="E162" s="18" t="inlineStr">
        <is>
          <t>leaf</t>
        </is>
      </c>
      <c r="F162" s="18" t="n"/>
      <c r="G162" s="18" t="n"/>
      <c r="H162" s="37" t="n"/>
      <c r="I162" s="18" t="n"/>
      <c r="J162" s="18" t="n"/>
      <c r="K162" s="18" t="n"/>
      <c r="L162" s="18" t="n"/>
      <c r="M162" s="18" t="n"/>
      <c r="N162" s="34" t="n">
        <v>0.01651354134082794</v>
      </c>
      <c r="P162" s="18" t="inlineStr">
        <is>
          <t>branch_id|9</t>
        </is>
      </c>
      <c r="Q162" s="18" t="n">
        <v>40</v>
      </c>
      <c r="R162" s="18" t="inlineStr">
        <is>
          <t>branch_id</t>
        </is>
      </c>
      <c r="S162" s="18" t="inlineStr">
        <is>
          <t>categorical</t>
        </is>
      </c>
      <c r="T162" s="18" t="n">
        <v>24</v>
      </c>
      <c r="U162" s="18" t="inlineStr">
        <is>
          <t>9</t>
        </is>
      </c>
      <c r="V162" s="18" t="n"/>
    </row>
    <row r="163">
      <c r="B163" s="18" t="inlineStr">
        <is>
          <t>10|10</t>
        </is>
      </c>
      <c r="C163" s="18" t="n">
        <v>10</v>
      </c>
      <c r="D163" s="18" t="n">
        <v>10</v>
      </c>
      <c r="E163" s="18" t="inlineStr">
        <is>
          <t>leaf</t>
        </is>
      </c>
      <c r="F163" s="18" t="n"/>
      <c r="G163" s="18" t="n"/>
      <c r="H163" s="37" t="n"/>
      <c r="I163" s="18" t="n"/>
      <c r="J163" s="18" t="n"/>
      <c r="K163" s="18" t="n"/>
      <c r="L163" s="18" t="n"/>
      <c r="M163" s="18" t="n"/>
      <c r="N163" s="34" t="n">
        <v>0.002224616473540664</v>
      </c>
      <c r="P163" s="18" t="inlineStr">
        <is>
          <t>branch_id|(any other level)</t>
        </is>
      </c>
      <c r="Q163" s="18" t="n">
        <v>40</v>
      </c>
      <c r="R163" s="18" t="inlineStr">
        <is>
          <t>branch_id</t>
        </is>
      </c>
      <c r="S163" s="18" t="inlineStr">
        <is>
          <t>categorical</t>
        </is>
      </c>
      <c r="T163" s="18" t="n"/>
      <c r="U163" s="18" t="inlineStr">
        <is>
          <t>(any other level)</t>
        </is>
      </c>
      <c r="V163" s="18" t="inlineStr">
        <is>
          <t>no code: missing, so each split's default branch</t>
        </is>
      </c>
    </row>
    <row r="164">
      <c r="B164" s="18" t="inlineStr">
        <is>
          <t>10|11</t>
        </is>
      </c>
      <c r="C164" s="18" t="n">
        <v>10</v>
      </c>
      <c r="D164" s="18" t="n">
        <v>11</v>
      </c>
      <c r="E164" s="18" t="inlineStr">
        <is>
          <t>leaf</t>
        </is>
      </c>
      <c r="F164" s="18" t="n"/>
      <c r="G164" s="18" t="n"/>
      <c r="H164" s="37" t="n"/>
      <c r="I164" s="18" t="n"/>
      <c r="J164" s="18" t="n"/>
      <c r="K164" s="18" t="n"/>
      <c r="L164" s="18" t="n"/>
      <c r="M164" s="18" t="n"/>
      <c r="N164" s="34" t="n">
        <v>-0.009265854023396969</v>
      </c>
      <c r="P164" s="18" t="inlineStr">
        <is>
          <t>marketing_segment|mature_affluent</t>
        </is>
      </c>
      <c r="Q164" s="18" t="n">
        <v>41</v>
      </c>
      <c r="R164" s="18" t="inlineStr">
        <is>
          <t>marketing_segment</t>
        </is>
      </c>
      <c r="S164" s="18" t="inlineStr">
        <is>
          <t>categorical</t>
        </is>
      </c>
      <c r="T164" s="18" t="n">
        <v>0</v>
      </c>
      <c r="U164" s="18" t="inlineStr">
        <is>
          <t>mature_affluent</t>
        </is>
      </c>
      <c r="V164" s="18" t="n"/>
    </row>
    <row r="165">
      <c r="B165" s="18" t="inlineStr">
        <is>
          <t>10|12</t>
        </is>
      </c>
      <c r="C165" s="18" t="n">
        <v>10</v>
      </c>
      <c r="D165" s="18" t="n">
        <v>12</v>
      </c>
      <c r="E165" s="18" t="inlineStr">
        <is>
          <t>leaf</t>
        </is>
      </c>
      <c r="F165" s="18" t="n"/>
      <c r="G165" s="18" t="n"/>
      <c r="H165" s="37" t="n"/>
      <c r="I165" s="18" t="n"/>
      <c r="J165" s="18" t="n"/>
      <c r="K165" s="18" t="n"/>
      <c r="L165" s="18" t="n"/>
      <c r="M165" s="18" t="n"/>
      <c r="N165" s="34" t="n">
        <v>-0.02815289795398712</v>
      </c>
      <c r="P165" s="18" t="inlineStr">
        <is>
          <t>marketing_segment|mature_budget</t>
        </is>
      </c>
      <c r="Q165" s="18" t="n">
        <v>41</v>
      </c>
      <c r="R165" s="18" t="inlineStr">
        <is>
          <t>marketing_segment</t>
        </is>
      </c>
      <c r="S165" s="18" t="inlineStr">
        <is>
          <t>categorical</t>
        </is>
      </c>
      <c r="T165" s="18" t="n">
        <v>1</v>
      </c>
      <c r="U165" s="18" t="inlineStr">
        <is>
          <t>mature_budget</t>
        </is>
      </c>
      <c r="V165" s="18" t="n"/>
    </row>
    <row r="166">
      <c r="B166" s="18" t="inlineStr">
        <is>
          <t>10|13</t>
        </is>
      </c>
      <c r="C166" s="18" t="n">
        <v>10</v>
      </c>
      <c r="D166" s="18" t="n">
        <v>13</v>
      </c>
      <c r="E166" s="18" t="inlineStr">
        <is>
          <t>leaf</t>
        </is>
      </c>
      <c r="F166" s="18" t="n"/>
      <c r="G166" s="18" t="n"/>
      <c r="H166" s="37" t="n"/>
      <c r="I166" s="18" t="n"/>
      <c r="J166" s="18" t="n"/>
      <c r="K166" s="18" t="n"/>
      <c r="L166" s="18" t="n"/>
      <c r="M166" s="18" t="n"/>
      <c r="N166" s="34" t="n">
        <v>0.006323789712041616</v>
      </c>
      <c r="P166" s="18" t="inlineStr">
        <is>
          <t>marketing_segment|mature_mainstream</t>
        </is>
      </c>
      <c r="Q166" s="18" t="n">
        <v>41</v>
      </c>
      <c r="R166" s="18" t="inlineStr">
        <is>
          <t>marketing_segment</t>
        </is>
      </c>
      <c r="S166" s="18" t="inlineStr">
        <is>
          <t>categorical</t>
        </is>
      </c>
      <c r="T166" s="18" t="n">
        <v>2</v>
      </c>
      <c r="U166" s="18" t="inlineStr">
        <is>
          <t>mature_mainstream</t>
        </is>
      </c>
      <c r="V166" s="18" t="n"/>
    </row>
    <row r="167">
      <c r="B167" s="18" t="inlineStr">
        <is>
          <t>10|14</t>
        </is>
      </c>
      <c r="C167" s="18" t="n">
        <v>10</v>
      </c>
      <c r="D167" s="18" t="n">
        <v>14</v>
      </c>
      <c r="E167" s="18" t="inlineStr">
        <is>
          <t>leaf</t>
        </is>
      </c>
      <c r="F167" s="18" t="n"/>
      <c r="G167" s="18" t="n"/>
      <c r="H167" s="37" t="n"/>
      <c r="I167" s="18" t="n"/>
      <c r="J167" s="18" t="n"/>
      <c r="K167" s="18" t="n"/>
      <c r="L167" s="18" t="n"/>
      <c r="M167" s="18" t="n"/>
      <c r="N167" s="34" t="n">
        <v>-0.008274517953395844</v>
      </c>
      <c r="P167" s="18" t="inlineStr">
        <is>
          <t>marketing_segment|midlife_affluent</t>
        </is>
      </c>
      <c r="Q167" s="18" t="n">
        <v>41</v>
      </c>
      <c r="R167" s="18" t="inlineStr">
        <is>
          <t>marketing_segment</t>
        </is>
      </c>
      <c r="S167" s="18" t="inlineStr">
        <is>
          <t>categorical</t>
        </is>
      </c>
      <c r="T167" s="18" t="n">
        <v>3</v>
      </c>
      <c r="U167" s="18" t="inlineStr">
        <is>
          <t>midlife_affluent</t>
        </is>
      </c>
      <c r="V167" s="18" t="n"/>
    </row>
    <row r="168">
      <c r="B168" s="18" t="inlineStr">
        <is>
          <t>11|0</t>
        </is>
      </c>
      <c r="C168" s="18" t="n">
        <v>11</v>
      </c>
      <c r="D168" s="18" t="n">
        <v>0</v>
      </c>
      <c r="E168" s="18" t="inlineStr">
        <is>
          <t>split</t>
        </is>
      </c>
      <c r="F168" s="18" t="n">
        <v>12</v>
      </c>
      <c r="G168" s="18" t="inlineStr">
        <is>
          <t>flood_zone</t>
        </is>
      </c>
      <c r="H168" s="37" t="n">
        <v>3.99999988079071</v>
      </c>
      <c r="I168" s="18" t="n"/>
      <c r="J168" s="18" t="n"/>
      <c r="K168" s="18" t="inlineStr">
        <is>
          <t>right</t>
        </is>
      </c>
      <c r="L168" s="18" t="n">
        <v>1</v>
      </c>
      <c r="M168" s="18" t="n">
        <v>2</v>
      </c>
      <c r="N168" s="34" t="n"/>
      <c r="P168" s="18" t="inlineStr">
        <is>
          <t>marketing_segment|midlife_budget</t>
        </is>
      </c>
      <c r="Q168" s="18" t="n">
        <v>41</v>
      </c>
      <c r="R168" s="18" t="inlineStr">
        <is>
          <t>marketing_segment</t>
        </is>
      </c>
      <c r="S168" s="18" t="inlineStr">
        <is>
          <t>categorical</t>
        </is>
      </c>
      <c r="T168" s="18" t="n">
        <v>4</v>
      </c>
      <c r="U168" s="18" t="inlineStr">
        <is>
          <t>midlife_budget</t>
        </is>
      </c>
      <c r="V168" s="18" t="n"/>
    </row>
    <row r="169">
      <c r="B169" s="18" t="inlineStr">
        <is>
          <t>11|1</t>
        </is>
      </c>
      <c r="C169" s="18" t="n">
        <v>11</v>
      </c>
      <c r="D169" s="18" t="n">
        <v>1</v>
      </c>
      <c r="E169" s="18" t="inlineStr">
        <is>
          <t>split</t>
        </is>
      </c>
      <c r="F169" s="18" t="n">
        <v>24</v>
      </c>
      <c r="G169" s="18" t="inlineStr">
        <is>
          <t>x_clay_dry</t>
        </is>
      </c>
      <c r="H169" s="37" t="n">
        <v>0.695999950170517</v>
      </c>
      <c r="I169" s="18" t="n"/>
      <c r="J169" s="18" t="n"/>
      <c r="K169" s="18" t="inlineStr">
        <is>
          <t>right</t>
        </is>
      </c>
      <c r="L169" s="18" t="n">
        <v>3</v>
      </c>
      <c r="M169" s="18" t="n">
        <v>4</v>
      </c>
      <c r="N169" s="34" t="n"/>
      <c r="P169" s="18" t="inlineStr">
        <is>
          <t>marketing_segment|midlife_mainstream</t>
        </is>
      </c>
      <c r="Q169" s="18" t="n">
        <v>41</v>
      </c>
      <c r="R169" s="18" t="inlineStr">
        <is>
          <t>marketing_segment</t>
        </is>
      </c>
      <c r="S169" s="18" t="inlineStr">
        <is>
          <t>categorical</t>
        </is>
      </c>
      <c r="T169" s="18" t="n">
        <v>5</v>
      </c>
      <c r="U169" s="18" t="inlineStr">
        <is>
          <t>midlife_mainstream</t>
        </is>
      </c>
      <c r="V169" s="18" t="n"/>
    </row>
    <row r="170">
      <c r="B170" s="18" t="inlineStr">
        <is>
          <t>11|2</t>
        </is>
      </c>
      <c r="C170" s="18" t="n">
        <v>11</v>
      </c>
      <c r="D170" s="18" t="n">
        <v>2</v>
      </c>
      <c r="E170" s="18" t="inlineStr">
        <is>
          <t>split</t>
        </is>
      </c>
      <c r="F170" s="18" t="n">
        <v>12</v>
      </c>
      <c r="G170" s="18" t="inlineStr">
        <is>
          <t>flood_zone</t>
        </is>
      </c>
      <c r="H170" s="37" t="n">
        <v>4.999999761581421</v>
      </c>
      <c r="I170" s="18" t="n"/>
      <c r="J170" s="18" t="n"/>
      <c r="K170" s="18" t="inlineStr">
        <is>
          <t>left</t>
        </is>
      </c>
      <c r="L170" s="18" t="n">
        <v>5</v>
      </c>
      <c r="M170" s="18" t="n">
        <v>6</v>
      </c>
      <c r="N170" s="34" t="n"/>
      <c r="P170" s="18" t="inlineStr">
        <is>
          <t>marketing_segment|senior_affluent</t>
        </is>
      </c>
      <c r="Q170" s="18" t="n">
        <v>41</v>
      </c>
      <c r="R170" s="18" t="inlineStr">
        <is>
          <t>marketing_segment</t>
        </is>
      </c>
      <c r="S170" s="18" t="inlineStr">
        <is>
          <t>categorical</t>
        </is>
      </c>
      <c r="T170" s="18" t="n">
        <v>6</v>
      </c>
      <c r="U170" s="18" t="inlineStr">
        <is>
          <t>senior_affluent</t>
        </is>
      </c>
      <c r="V170" s="18" t="n"/>
    </row>
    <row r="171">
      <c r="B171" s="18" t="inlineStr">
        <is>
          <t>11|3</t>
        </is>
      </c>
      <c r="C171" s="18" t="n">
        <v>11</v>
      </c>
      <c r="D171" s="18" t="n">
        <v>3</v>
      </c>
      <c r="E171" s="18" t="inlineStr">
        <is>
          <t>split</t>
        </is>
      </c>
      <c r="F171" s="18" t="n">
        <v>8</v>
      </c>
      <c r="G171" s="18" t="inlineStr">
        <is>
          <t>prior_claims_5y</t>
        </is>
      </c>
      <c r="H171" s="37" t="n">
        <v>0.9999999701976776</v>
      </c>
      <c r="I171" s="18" t="n"/>
      <c r="J171" s="18" t="n"/>
      <c r="K171" s="18" t="inlineStr">
        <is>
          <t>right</t>
        </is>
      </c>
      <c r="L171" s="18" t="n">
        <v>7</v>
      </c>
      <c r="M171" s="18" t="n">
        <v>8</v>
      </c>
      <c r="N171" s="34" t="n"/>
      <c r="P171" s="18" t="inlineStr">
        <is>
          <t>marketing_segment|senior_budget</t>
        </is>
      </c>
      <c r="Q171" s="18" t="n">
        <v>41</v>
      </c>
      <c r="R171" s="18" t="inlineStr">
        <is>
          <t>marketing_segment</t>
        </is>
      </c>
      <c r="S171" s="18" t="inlineStr">
        <is>
          <t>categorical</t>
        </is>
      </c>
      <c r="T171" s="18" t="n">
        <v>7</v>
      </c>
      <c r="U171" s="18" t="inlineStr">
        <is>
          <t>senior_budget</t>
        </is>
      </c>
      <c r="V171" s="18" t="n"/>
    </row>
    <row r="172">
      <c r="B172" s="18" t="inlineStr">
        <is>
          <t>11|4</t>
        </is>
      </c>
      <c r="C172" s="18" t="n">
        <v>11</v>
      </c>
      <c r="D172" s="18" t="n">
        <v>4</v>
      </c>
      <c r="E172" s="18" t="inlineStr">
        <is>
          <t>split</t>
        </is>
      </c>
      <c r="F172" s="18" t="n">
        <v>21</v>
      </c>
      <c r="G172" s="18" t="inlineStr">
        <is>
          <t>wildfire_index</t>
        </is>
      </c>
      <c r="H172" s="37" t="n">
        <v>0.2009999975562096</v>
      </c>
      <c r="I172" s="18" t="n"/>
      <c r="J172" s="18" t="n"/>
      <c r="K172" s="18" t="inlineStr">
        <is>
          <t>right</t>
        </is>
      </c>
      <c r="L172" s="18" t="n">
        <v>9</v>
      </c>
      <c r="M172" s="18" t="n">
        <v>10</v>
      </c>
      <c r="N172" s="34" t="n"/>
      <c r="P172" s="18" t="inlineStr">
        <is>
          <t>marketing_segment|senior_mainstream</t>
        </is>
      </c>
      <c r="Q172" s="18" t="n">
        <v>41</v>
      </c>
      <c r="R172" s="18" t="inlineStr">
        <is>
          <t>marketing_segment</t>
        </is>
      </c>
      <c r="S172" s="18" t="inlineStr">
        <is>
          <t>categorical</t>
        </is>
      </c>
      <c r="T172" s="18" t="n">
        <v>8</v>
      </c>
      <c r="U172" s="18" t="inlineStr">
        <is>
          <t>senior_mainstream</t>
        </is>
      </c>
      <c r="V172" s="18" t="n"/>
    </row>
    <row r="173">
      <c r="B173" s="18" t="inlineStr">
        <is>
          <t>11|5</t>
        </is>
      </c>
      <c r="C173" s="18" t="n">
        <v>11</v>
      </c>
      <c r="D173" s="18" t="n">
        <v>5</v>
      </c>
      <c r="E173" s="18" t="inlineStr">
        <is>
          <t>split</t>
        </is>
      </c>
      <c r="F173" s="18" t="n">
        <v>16</v>
      </c>
      <c r="G173" s="18" t="inlineStr">
        <is>
          <t>bedrooms</t>
        </is>
      </c>
      <c r="H173" s="37" t="n">
        <v>3.99999988079071</v>
      </c>
      <c r="I173" s="18" t="n"/>
      <c r="J173" s="18" t="n"/>
      <c r="K173" s="18" t="inlineStr">
        <is>
          <t>right</t>
        </is>
      </c>
      <c r="L173" s="18" t="n">
        <v>11</v>
      </c>
      <c r="M173" s="18" t="n">
        <v>12</v>
      </c>
      <c r="N173" s="34" t="n"/>
      <c r="P173" s="18" t="inlineStr">
        <is>
          <t>marketing_segment|young_affluent</t>
        </is>
      </c>
      <c r="Q173" s="18" t="n">
        <v>41</v>
      </c>
      <c r="R173" s="18" t="inlineStr">
        <is>
          <t>marketing_segment</t>
        </is>
      </c>
      <c r="S173" s="18" t="inlineStr">
        <is>
          <t>categorical</t>
        </is>
      </c>
      <c r="T173" s="18" t="n">
        <v>9</v>
      </c>
      <c r="U173" s="18" t="inlineStr">
        <is>
          <t>young_affluent</t>
        </is>
      </c>
      <c r="V173" s="18" t="n"/>
    </row>
    <row r="174">
      <c r="B174" s="18" t="inlineStr">
        <is>
          <t>11|6</t>
        </is>
      </c>
      <c r="C174" s="18" t="n">
        <v>11</v>
      </c>
      <c r="D174" s="18" t="n">
        <v>6</v>
      </c>
      <c r="E174" s="18" t="inlineStr">
        <is>
          <t>category split</t>
        </is>
      </c>
      <c r="F174" s="18" t="n">
        <v>38</v>
      </c>
      <c r="G174" s="18" t="inlineStr">
        <is>
          <t>previous_insurer</t>
        </is>
      </c>
      <c r="H174" s="37" t="n"/>
      <c r="I174" s="18" t="inlineStr">
        <is>
          <t>0;1;2;3;4;5;6;7;8;9;10;11;12;13;14;15;16;17</t>
        </is>
      </c>
      <c r="J174" s="18" t="inlineStr">
        <is>
          <t>INS00;INS01;INS02;INS03;INS04;INS05;INS06;INS07;INS08;INS09;INS10;INS11;INS12;INS13;INS14;INS15;INS16;INS17</t>
        </is>
      </c>
      <c r="K174" s="18" t="inlineStr">
        <is>
          <t>left</t>
        </is>
      </c>
      <c r="L174" s="18" t="n">
        <v>13</v>
      </c>
      <c r="M174" s="18" t="n">
        <v>14</v>
      </c>
      <c r="N174" s="34" t="n"/>
      <c r="P174" s="18" t="inlineStr">
        <is>
          <t>marketing_segment|young_budget</t>
        </is>
      </c>
      <c r="Q174" s="18" t="n">
        <v>41</v>
      </c>
      <c r="R174" s="18" t="inlineStr">
        <is>
          <t>marketing_segment</t>
        </is>
      </c>
      <c r="S174" s="18" t="inlineStr">
        <is>
          <t>categorical</t>
        </is>
      </c>
      <c r="T174" s="18" t="n">
        <v>10</v>
      </c>
      <c r="U174" s="18" t="inlineStr">
        <is>
          <t>young_budget</t>
        </is>
      </c>
      <c r="V174" s="18" t="n"/>
    </row>
    <row r="175">
      <c r="B175" s="18" t="inlineStr">
        <is>
          <t>11|7</t>
        </is>
      </c>
      <c r="C175" s="18" t="n">
        <v>11</v>
      </c>
      <c r="D175" s="18" t="n">
        <v>7</v>
      </c>
      <c r="E175" s="18" t="inlineStr">
        <is>
          <t>leaf</t>
        </is>
      </c>
      <c r="F175" s="18" t="n"/>
      <c r="G175" s="18" t="n"/>
      <c r="H175" s="37" t="n"/>
      <c r="I175" s="18" t="n"/>
      <c r="J175" s="18" t="n"/>
      <c r="K175" s="18" t="n"/>
      <c r="L175" s="18" t="n"/>
      <c r="M175" s="18" t="n"/>
      <c r="N175" s="34" t="n">
        <v>-0.01280967798084021</v>
      </c>
      <c r="P175" s="18" t="inlineStr">
        <is>
          <t>marketing_segment|young_mainstream</t>
        </is>
      </c>
      <c r="Q175" s="18" t="n">
        <v>41</v>
      </c>
      <c r="R175" s="18" t="inlineStr">
        <is>
          <t>marketing_segment</t>
        </is>
      </c>
      <c r="S175" s="18" t="inlineStr">
        <is>
          <t>categorical</t>
        </is>
      </c>
      <c r="T175" s="18" t="n">
        <v>11</v>
      </c>
      <c r="U175" s="18" t="inlineStr">
        <is>
          <t>young_mainstream</t>
        </is>
      </c>
      <c r="V175" s="18" t="n"/>
    </row>
    <row r="176">
      <c r="B176" s="18" t="inlineStr">
        <is>
          <t>11|8</t>
        </is>
      </c>
      <c r="C176" s="18" t="n">
        <v>11</v>
      </c>
      <c r="D176" s="18" t="n">
        <v>8</v>
      </c>
      <c r="E176" s="18" t="inlineStr">
        <is>
          <t>leaf</t>
        </is>
      </c>
      <c r="F176" s="18" t="n"/>
      <c r="G176" s="18" t="n"/>
      <c r="H176" s="37" t="n"/>
      <c r="I176" s="18" t="n"/>
      <c r="J176" s="18" t="n"/>
      <c r="K176" s="18" t="n"/>
      <c r="L176" s="18" t="n"/>
      <c r="M176" s="18" t="n"/>
      <c r="N176" s="34" t="n">
        <v>0.0005492478958331048</v>
      </c>
      <c r="P176" s="18" t="inlineStr">
        <is>
          <t>marketing_segment|(any other level)</t>
        </is>
      </c>
      <c r="Q176" s="18" t="n">
        <v>41</v>
      </c>
      <c r="R176" s="18" t="inlineStr">
        <is>
          <t>marketing_segment</t>
        </is>
      </c>
      <c r="S176" s="18" t="inlineStr">
        <is>
          <t>categorical</t>
        </is>
      </c>
      <c r="T176" s="18" t="n"/>
      <c r="U176" s="18" t="inlineStr">
        <is>
          <t>(any other level)</t>
        </is>
      </c>
      <c r="V176" s="18" t="inlineStr">
        <is>
          <t>no code: missing, so each split's default branch</t>
        </is>
      </c>
    </row>
    <row r="177">
      <c r="B177" s="18" t="inlineStr">
        <is>
          <t>11|9</t>
        </is>
      </c>
      <c r="C177" s="18" t="n">
        <v>11</v>
      </c>
      <c r="D177" s="18" t="n">
        <v>9</v>
      </c>
      <c r="E177" s="18" t="inlineStr">
        <is>
          <t>leaf</t>
        </is>
      </c>
      <c r="F177" s="18" t="n"/>
      <c r="G177" s="18" t="n"/>
      <c r="H177" s="37" t="n"/>
      <c r="I177" s="18" t="n"/>
      <c r="J177" s="18" t="n"/>
      <c r="K177" s="18" t="n"/>
      <c r="L177" s="18" t="n"/>
      <c r="M177" s="18" t="n"/>
      <c r="N177" s="34" t="n">
        <v>0.002264292212203145</v>
      </c>
      <c r="P177" s="18" t="inlineStr">
        <is>
          <t>urban_density|dense_urban</t>
        </is>
      </c>
      <c r="Q177" s="18" t="n">
        <v>42</v>
      </c>
      <c r="R177" s="18" t="inlineStr">
        <is>
          <t>urban_density</t>
        </is>
      </c>
      <c r="S177" s="18" t="inlineStr">
        <is>
          <t>categorical</t>
        </is>
      </c>
      <c r="T177" s="18" t="n">
        <v>0</v>
      </c>
      <c r="U177" s="18" t="inlineStr">
        <is>
          <t>dense_urban</t>
        </is>
      </c>
      <c r="V177" s="18" t="n"/>
    </row>
    <row r="178">
      <c r="B178" s="18" t="inlineStr">
        <is>
          <t>11|10</t>
        </is>
      </c>
      <c r="C178" s="18" t="n">
        <v>11</v>
      </c>
      <c r="D178" s="18" t="n">
        <v>10</v>
      </c>
      <c r="E178" s="18" t="inlineStr">
        <is>
          <t>leaf</t>
        </is>
      </c>
      <c r="F178" s="18" t="n"/>
      <c r="G178" s="18" t="n"/>
      <c r="H178" s="37" t="n"/>
      <c r="I178" s="18" t="n"/>
      <c r="J178" s="18" t="n"/>
      <c r="K178" s="18" t="n"/>
      <c r="L178" s="18" t="n"/>
      <c r="M178" s="18" t="n"/>
      <c r="N178" s="34" t="n">
        <v>0.01447323989123106</v>
      </c>
      <c r="P178" s="18" t="inlineStr">
        <is>
          <t>urban_density|rural</t>
        </is>
      </c>
      <c r="Q178" s="18" t="n">
        <v>42</v>
      </c>
      <c r="R178" s="18" t="inlineStr">
        <is>
          <t>urban_density</t>
        </is>
      </c>
      <c r="S178" s="18" t="inlineStr">
        <is>
          <t>categorical</t>
        </is>
      </c>
      <c r="T178" s="18" t="n">
        <v>1</v>
      </c>
      <c r="U178" s="18" t="inlineStr">
        <is>
          <t>rural</t>
        </is>
      </c>
      <c r="V178" s="18" t="n"/>
    </row>
    <row r="179">
      <c r="B179" s="18" t="inlineStr">
        <is>
          <t>11|11</t>
        </is>
      </c>
      <c r="C179" s="18" t="n">
        <v>11</v>
      </c>
      <c r="D179" s="18" t="n">
        <v>11</v>
      </c>
      <c r="E179" s="18" t="inlineStr">
        <is>
          <t>leaf</t>
        </is>
      </c>
      <c r="F179" s="18" t="n"/>
      <c r="G179" s="18" t="n"/>
      <c r="H179" s="37" t="n"/>
      <c r="I179" s="18" t="n"/>
      <c r="J179" s="18" t="n"/>
      <c r="K179" s="18" t="n"/>
      <c r="L179" s="18" t="n"/>
      <c r="M179" s="18" t="n"/>
      <c r="N179" s="34" t="n">
        <v>0.01704361662268639</v>
      </c>
      <c r="P179" s="18" t="inlineStr">
        <is>
          <t>urban_density|suburban</t>
        </is>
      </c>
      <c r="Q179" s="18" t="n">
        <v>42</v>
      </c>
      <c r="R179" s="18" t="inlineStr">
        <is>
          <t>urban_density</t>
        </is>
      </c>
      <c r="S179" s="18" t="inlineStr">
        <is>
          <t>categorical</t>
        </is>
      </c>
      <c r="T179" s="18" t="n">
        <v>2</v>
      </c>
      <c r="U179" s="18" t="inlineStr">
        <is>
          <t>suburban</t>
        </is>
      </c>
      <c r="V179" s="18" t="n"/>
    </row>
    <row r="180">
      <c r="B180" s="18" t="inlineStr">
        <is>
          <t>11|12</t>
        </is>
      </c>
      <c r="C180" s="18" t="n">
        <v>11</v>
      </c>
      <c r="D180" s="18" t="n">
        <v>12</v>
      </c>
      <c r="E180" s="18" t="inlineStr">
        <is>
          <t>leaf</t>
        </is>
      </c>
      <c r="F180" s="18" t="n"/>
      <c r="G180" s="18" t="n"/>
      <c r="H180" s="37" t="n"/>
      <c r="I180" s="18" t="n"/>
      <c r="J180" s="18" t="n"/>
      <c r="K180" s="18" t="n"/>
      <c r="L180" s="18" t="n"/>
      <c r="M180" s="18" t="n"/>
      <c r="N180" s="34" t="n">
        <v>0.03478658199310303</v>
      </c>
      <c r="P180" s="18" t="inlineStr">
        <is>
          <t>urban_density|urban</t>
        </is>
      </c>
      <c r="Q180" s="18" t="n">
        <v>42</v>
      </c>
      <c r="R180" s="18" t="inlineStr">
        <is>
          <t>urban_density</t>
        </is>
      </c>
      <c r="S180" s="18" t="inlineStr">
        <is>
          <t>categorical</t>
        </is>
      </c>
      <c r="T180" s="18" t="n">
        <v>3</v>
      </c>
      <c r="U180" s="18" t="inlineStr">
        <is>
          <t>urban</t>
        </is>
      </c>
      <c r="V180" s="18" t="n"/>
    </row>
    <row r="181">
      <c r="B181" s="18" t="inlineStr">
        <is>
          <t>11|13</t>
        </is>
      </c>
      <c r="C181" s="18" t="n">
        <v>11</v>
      </c>
      <c r="D181" s="18" t="n">
        <v>13</v>
      </c>
      <c r="E181" s="18" t="inlineStr">
        <is>
          <t>leaf</t>
        </is>
      </c>
      <c r="F181" s="18" t="n"/>
      <c r="G181" s="18" t="n"/>
      <c r="H181" s="37" t="n"/>
      <c r="I181" s="18" t="n"/>
      <c r="J181" s="18" t="n"/>
      <c r="K181" s="18" t="n"/>
      <c r="L181" s="18" t="n"/>
      <c r="M181" s="18" t="n"/>
      <c r="N181" s="34" t="n">
        <v>0.04913277924060822</v>
      </c>
      <c r="P181" s="18" t="inlineStr">
        <is>
          <t>urban_density|(any other level)</t>
        </is>
      </c>
      <c r="Q181" s="18" t="n">
        <v>42</v>
      </c>
      <c r="R181" s="18" t="inlineStr">
        <is>
          <t>urban_density</t>
        </is>
      </c>
      <c r="S181" s="18" t="inlineStr">
        <is>
          <t>categorical</t>
        </is>
      </c>
      <c r="T181" s="18" t="n"/>
      <c r="U181" s="18" t="inlineStr">
        <is>
          <t>(any other level)</t>
        </is>
      </c>
      <c r="V181" s="18" t="inlineStr">
        <is>
          <t>no code: missing, so each split's default branch</t>
        </is>
      </c>
    </row>
    <row r="182">
      <c r="B182" s="18" t="inlineStr">
        <is>
          <t>11|14</t>
        </is>
      </c>
      <c r="C182" s="18" t="n">
        <v>11</v>
      </c>
      <c r="D182" s="18" t="n">
        <v>14</v>
      </c>
      <c r="E182" s="18" t="inlineStr">
        <is>
          <t>leaf</t>
        </is>
      </c>
      <c r="F182" s="18" t="n"/>
      <c r="G182" s="18" t="n"/>
      <c r="H182" s="37" t="n"/>
      <c r="I182" s="18" t="n"/>
      <c r="J182" s="18" t="n"/>
      <c r="K182" s="18" t="n"/>
      <c r="L182" s="18" t="n"/>
      <c r="M182" s="18" t="n"/>
      <c r="N182" s="34" t="n">
        <v>0.05764151364564896</v>
      </c>
      <c r="P182" s="18" t="inlineStr">
        <is>
          <t>soil_type|MISSING</t>
        </is>
      </c>
      <c r="Q182" s="18" t="n">
        <v>43</v>
      </c>
      <c r="R182" s="18" t="inlineStr">
        <is>
          <t>soil_type</t>
        </is>
      </c>
      <c r="S182" s="18" t="inlineStr">
        <is>
          <t>categorical</t>
        </is>
      </c>
      <c r="T182" s="18" t="n">
        <v>0</v>
      </c>
      <c r="U182" s="18" t="inlineStr">
        <is>
          <t>MISSING</t>
        </is>
      </c>
      <c r="V182" s="18" t="n"/>
    </row>
    <row r="183">
      <c r="B183" s="18" t="inlineStr">
        <is>
          <t>12|0</t>
        </is>
      </c>
      <c r="C183" s="18" t="n">
        <v>12</v>
      </c>
      <c r="D183" s="18" t="n">
        <v>0</v>
      </c>
      <c r="E183" s="18" t="inlineStr">
        <is>
          <t>split</t>
        </is>
      </c>
      <c r="F183" s="18" t="n">
        <v>12</v>
      </c>
      <c r="G183" s="18" t="inlineStr">
        <is>
          <t>flood_zone</t>
        </is>
      </c>
      <c r="H183" s="37" t="n">
        <v>3.99999988079071</v>
      </c>
      <c r="I183" s="18" t="n"/>
      <c r="J183" s="18" t="n"/>
      <c r="K183" s="18" t="inlineStr">
        <is>
          <t>right</t>
        </is>
      </c>
      <c r="L183" s="18" t="n">
        <v>1</v>
      </c>
      <c r="M183" s="18" t="n">
        <v>2</v>
      </c>
      <c r="N183" s="34" t="n"/>
      <c r="P183" s="18" t="inlineStr">
        <is>
          <t>soil_type|chalk</t>
        </is>
      </c>
      <c r="Q183" s="18" t="n">
        <v>43</v>
      </c>
      <c r="R183" s="18" t="inlineStr">
        <is>
          <t>soil_type</t>
        </is>
      </c>
      <c r="S183" s="18" t="inlineStr">
        <is>
          <t>categorical</t>
        </is>
      </c>
      <c r="T183" s="18" t="n">
        <v>1</v>
      </c>
      <c r="U183" s="18" t="inlineStr">
        <is>
          <t>chalk</t>
        </is>
      </c>
      <c r="V183" s="18" t="n"/>
    </row>
    <row r="184">
      <c r="B184" s="18" t="inlineStr">
        <is>
          <t>12|1</t>
        </is>
      </c>
      <c r="C184" s="18" t="n">
        <v>12</v>
      </c>
      <c r="D184" s="18" t="n">
        <v>1</v>
      </c>
      <c r="E184" s="18" t="inlineStr">
        <is>
          <t>split</t>
        </is>
      </c>
      <c r="F184" s="18" t="n">
        <v>0</v>
      </c>
      <c r="G184" s="18" t="inlineStr">
        <is>
          <t>sum_insured</t>
        </is>
      </c>
      <c r="H184" s="37" t="n">
        <v>227999.9921875</v>
      </c>
      <c r="I184" s="18" t="n"/>
      <c r="J184" s="18" t="n"/>
      <c r="K184" s="18" t="inlineStr">
        <is>
          <t>right</t>
        </is>
      </c>
      <c r="L184" s="18" t="n">
        <v>3</v>
      </c>
      <c r="M184" s="18" t="n">
        <v>4</v>
      </c>
      <c r="N184" s="34" t="n"/>
      <c r="P184" s="18" t="inlineStr">
        <is>
          <t>soil_type|clay</t>
        </is>
      </c>
      <c r="Q184" s="18" t="n">
        <v>43</v>
      </c>
      <c r="R184" s="18" t="inlineStr">
        <is>
          <t>soil_type</t>
        </is>
      </c>
      <c r="S184" s="18" t="inlineStr">
        <is>
          <t>categorical</t>
        </is>
      </c>
      <c r="T184" s="18" t="n">
        <v>2</v>
      </c>
      <c r="U184" s="18" t="inlineStr">
        <is>
          <t>clay</t>
        </is>
      </c>
      <c r="V184" s="18" t="n"/>
    </row>
    <row r="185">
      <c r="B185" s="18" t="inlineStr">
        <is>
          <t>12|2</t>
        </is>
      </c>
      <c r="C185" s="18" t="n">
        <v>12</v>
      </c>
      <c r="D185" s="18" t="n">
        <v>2</v>
      </c>
      <c r="E185" s="18" t="inlineStr">
        <is>
          <t>split</t>
        </is>
      </c>
      <c r="F185" s="18" t="n">
        <v>14</v>
      </c>
      <c r="G185" s="18" t="inlineStr">
        <is>
          <t>elevation_m</t>
        </is>
      </c>
      <c r="H185" s="37" t="n">
        <v>2.199999928474427</v>
      </c>
      <c r="I185" s="18" t="n"/>
      <c r="J185" s="18" t="n"/>
      <c r="K185" s="18" t="inlineStr">
        <is>
          <t>right</t>
        </is>
      </c>
      <c r="L185" s="18" t="n">
        <v>5</v>
      </c>
      <c r="M185" s="18" t="n">
        <v>6</v>
      </c>
      <c r="N185" s="34" t="n"/>
      <c r="P185" s="18" t="inlineStr">
        <is>
          <t>soil_type|loam</t>
        </is>
      </c>
      <c r="Q185" s="18" t="n">
        <v>43</v>
      </c>
      <c r="R185" s="18" t="inlineStr">
        <is>
          <t>soil_type</t>
        </is>
      </c>
      <c r="S185" s="18" t="inlineStr">
        <is>
          <t>categorical</t>
        </is>
      </c>
      <c r="T185" s="18" t="n">
        <v>3</v>
      </c>
      <c r="U185" s="18" t="inlineStr">
        <is>
          <t>loam</t>
        </is>
      </c>
      <c r="V185" s="18" t="n"/>
    </row>
    <row r="186">
      <c r="B186" s="18" t="inlineStr">
        <is>
          <t>12|3</t>
        </is>
      </c>
      <c r="C186" s="18" t="n">
        <v>12</v>
      </c>
      <c r="D186" s="18" t="n">
        <v>3</v>
      </c>
      <c r="E186" s="18" t="inlineStr">
        <is>
          <t>split</t>
        </is>
      </c>
      <c r="F186" s="18" t="n">
        <v>8</v>
      </c>
      <c r="G186" s="18" t="inlineStr">
        <is>
          <t>prior_claims_5y</t>
        </is>
      </c>
      <c r="H186" s="37" t="n">
        <v>1.999999940395355</v>
      </c>
      <c r="I186" s="18" t="n"/>
      <c r="J186" s="18" t="n"/>
      <c r="K186" s="18" t="inlineStr">
        <is>
          <t>right</t>
        </is>
      </c>
      <c r="L186" s="18" t="n">
        <v>7</v>
      </c>
      <c r="M186" s="18" t="n">
        <v>8</v>
      </c>
      <c r="N186" s="34" t="n"/>
      <c r="P186" s="18" t="inlineStr">
        <is>
          <t>soil_type|rock</t>
        </is>
      </c>
      <c r="Q186" s="18" t="n">
        <v>43</v>
      </c>
      <c r="R186" s="18" t="inlineStr">
        <is>
          <t>soil_type</t>
        </is>
      </c>
      <c r="S186" s="18" t="inlineStr">
        <is>
          <t>categorical</t>
        </is>
      </c>
      <c r="T186" s="18" t="n">
        <v>4</v>
      </c>
      <c r="U186" s="18" t="inlineStr">
        <is>
          <t>rock</t>
        </is>
      </c>
      <c r="V186" s="18" t="n"/>
    </row>
    <row r="187">
      <c r="B187" s="18" t="inlineStr">
        <is>
          <t>12|4</t>
        </is>
      </c>
      <c r="C187" s="18" t="n">
        <v>12</v>
      </c>
      <c r="D187" s="18" t="n">
        <v>4</v>
      </c>
      <c r="E187" s="18" t="inlineStr">
        <is>
          <t>split</t>
        </is>
      </c>
      <c r="F187" s="18" t="n">
        <v>15</v>
      </c>
      <c r="G187" s="18" t="inlineStr">
        <is>
          <t>year_built</t>
        </is>
      </c>
      <c r="H187" s="37" t="n">
        <v>1952.999938964844</v>
      </c>
      <c r="I187" s="18" t="n"/>
      <c r="J187" s="18" t="n"/>
      <c r="K187" s="18" t="inlineStr">
        <is>
          <t>right</t>
        </is>
      </c>
      <c r="L187" s="18" t="n">
        <v>9</v>
      </c>
      <c r="M187" s="18" t="n">
        <v>10</v>
      </c>
      <c r="N187" s="34" t="n"/>
      <c r="P187" s="18" t="inlineStr">
        <is>
          <t>soil_type|sand</t>
        </is>
      </c>
      <c r="Q187" s="18" t="n">
        <v>43</v>
      </c>
      <c r="R187" s="18" t="inlineStr">
        <is>
          <t>soil_type</t>
        </is>
      </c>
      <c r="S187" s="18" t="inlineStr">
        <is>
          <t>categorical</t>
        </is>
      </c>
      <c r="T187" s="18" t="n">
        <v>5</v>
      </c>
      <c r="U187" s="18" t="inlineStr">
        <is>
          <t>sand</t>
        </is>
      </c>
      <c r="V187" s="18" t="n"/>
    </row>
    <row r="188">
      <c r="B188" s="18" t="inlineStr">
        <is>
          <t>12|5</t>
        </is>
      </c>
      <c r="C188" s="18" t="n">
        <v>12</v>
      </c>
      <c r="D188" s="18" t="n">
        <v>5</v>
      </c>
      <c r="E188" s="18" t="inlineStr">
        <is>
          <t>split</t>
        </is>
      </c>
      <c r="F188" s="18" t="n">
        <v>12</v>
      </c>
      <c r="G188" s="18" t="inlineStr">
        <is>
          <t>flood_zone</t>
        </is>
      </c>
      <c r="H188" s="37" t="n">
        <v>4.999999761581421</v>
      </c>
      <c r="I188" s="18" t="n"/>
      <c r="J188" s="18" t="n"/>
      <c r="K188" s="18" t="inlineStr">
        <is>
          <t>left</t>
        </is>
      </c>
      <c r="L188" s="18" t="n">
        <v>11</v>
      </c>
      <c r="M188" s="18" t="n">
        <v>12</v>
      </c>
      <c r="N188" s="34" t="n"/>
      <c r="P188" s="18" t="inlineStr">
        <is>
          <t>soil_type|(any other level)</t>
        </is>
      </c>
      <c r="Q188" s="18" t="n">
        <v>43</v>
      </c>
      <c r="R188" s="18" t="inlineStr">
        <is>
          <t>soil_type</t>
        </is>
      </c>
      <c r="S188" s="18" t="inlineStr">
        <is>
          <t>categorical</t>
        </is>
      </c>
      <c r="T188" s="18" t="n"/>
      <c r="U188" s="18" t="inlineStr">
        <is>
          <t>(any other level)</t>
        </is>
      </c>
      <c r="V188" s="18" t="inlineStr">
        <is>
          <t>no code: missing, so each split's default branch</t>
        </is>
      </c>
    </row>
    <row r="189">
      <c r="B189" s="18" t="inlineStr">
        <is>
          <t>12|6</t>
        </is>
      </c>
      <c r="C189" s="18" t="n">
        <v>12</v>
      </c>
      <c r="D189" s="18" t="n">
        <v>6</v>
      </c>
      <c r="E189" s="18" t="inlineStr">
        <is>
          <t>split</t>
        </is>
      </c>
      <c r="F189" s="18" t="n">
        <v>0</v>
      </c>
      <c r="G189" s="18" t="inlineStr">
        <is>
          <t>sum_insured</t>
        </is>
      </c>
      <c r="H189" s="37" t="n">
        <v>240999.9921875</v>
      </c>
      <c r="I189" s="18" t="n"/>
      <c r="J189" s="18" t="n"/>
      <c r="K189" s="18" t="inlineStr">
        <is>
          <t>right</t>
        </is>
      </c>
      <c r="L189" s="18" t="n">
        <v>13</v>
      </c>
      <c r="M189" s="18" t="n">
        <v>14</v>
      </c>
      <c r="N189" s="34" t="n"/>
      <c r="P189" s="18" t="inlineStr">
        <is>
          <t>property_type|detached</t>
        </is>
      </c>
      <c r="Q189" s="18" t="n">
        <v>44</v>
      </c>
      <c r="R189" s="18" t="inlineStr">
        <is>
          <t>property_type</t>
        </is>
      </c>
      <c r="S189" s="18" t="inlineStr">
        <is>
          <t>categorical</t>
        </is>
      </c>
      <c r="T189" s="18" t="n">
        <v>0</v>
      </c>
      <c r="U189" s="18" t="inlineStr">
        <is>
          <t>detached</t>
        </is>
      </c>
      <c r="V189" s="18" t="n"/>
    </row>
    <row r="190">
      <c r="B190" s="18" t="inlineStr">
        <is>
          <t>12|7</t>
        </is>
      </c>
      <c r="C190" s="18" t="n">
        <v>12</v>
      </c>
      <c r="D190" s="18" t="n">
        <v>7</v>
      </c>
      <c r="E190" s="18" t="inlineStr">
        <is>
          <t>leaf</t>
        </is>
      </c>
      <c r="F190" s="18" t="n"/>
      <c r="G190" s="18" t="n"/>
      <c r="H190" s="37" t="n"/>
      <c r="I190" s="18" t="n"/>
      <c r="J190" s="18" t="n"/>
      <c r="K190" s="18" t="n"/>
      <c r="L190" s="18" t="n"/>
      <c r="M190" s="18" t="n"/>
      <c r="N190" s="34" t="n">
        <v>-0.01543150562793016</v>
      </c>
      <c r="P190" s="18" t="inlineStr">
        <is>
          <t>property_type|flat</t>
        </is>
      </c>
      <c r="Q190" s="18" t="n">
        <v>44</v>
      </c>
      <c r="R190" s="18" t="inlineStr">
        <is>
          <t>property_type</t>
        </is>
      </c>
      <c r="S190" s="18" t="inlineStr">
        <is>
          <t>categorical</t>
        </is>
      </c>
      <c r="T190" s="18" t="n">
        <v>1</v>
      </c>
      <c r="U190" s="18" t="inlineStr">
        <is>
          <t>flat</t>
        </is>
      </c>
      <c r="V190" s="18" t="n"/>
    </row>
    <row r="191">
      <c r="B191" s="18" t="inlineStr">
        <is>
          <t>12|8</t>
        </is>
      </c>
      <c r="C191" s="18" t="n">
        <v>12</v>
      </c>
      <c r="D191" s="18" t="n">
        <v>8</v>
      </c>
      <c r="E191" s="18" t="inlineStr">
        <is>
          <t>leaf</t>
        </is>
      </c>
      <c r="F191" s="18" t="n"/>
      <c r="G191" s="18" t="n"/>
      <c r="H191" s="37" t="n"/>
      <c r="I191" s="18" t="n"/>
      <c r="J191" s="18" t="n"/>
      <c r="K191" s="18" t="n"/>
      <c r="L191" s="18" t="n"/>
      <c r="M191" s="18" t="n"/>
      <c r="N191" s="34" t="n">
        <v>0.01716531440615654</v>
      </c>
      <c r="P191" s="18" t="inlineStr">
        <is>
          <t>property_type|semi_detached</t>
        </is>
      </c>
      <c r="Q191" s="18" t="n">
        <v>44</v>
      </c>
      <c r="R191" s="18" t="inlineStr">
        <is>
          <t>property_type</t>
        </is>
      </c>
      <c r="S191" s="18" t="inlineStr">
        <is>
          <t>categorical</t>
        </is>
      </c>
      <c r="T191" s="18" t="n">
        <v>2</v>
      </c>
      <c r="U191" s="18" t="inlineStr">
        <is>
          <t>semi_detached</t>
        </is>
      </c>
      <c r="V191" s="18" t="n"/>
    </row>
    <row r="192">
      <c r="B192" s="18" t="inlineStr">
        <is>
          <t>12|9</t>
        </is>
      </c>
      <c r="C192" s="18" t="n">
        <v>12</v>
      </c>
      <c r="D192" s="18" t="n">
        <v>9</v>
      </c>
      <c r="E192" s="18" t="inlineStr">
        <is>
          <t>leaf</t>
        </is>
      </c>
      <c r="F192" s="18" t="n"/>
      <c r="G192" s="18" t="n"/>
      <c r="H192" s="37" t="n"/>
      <c r="I192" s="18" t="n"/>
      <c r="J192" s="18" t="n"/>
      <c r="K192" s="18" t="n"/>
      <c r="L192" s="18" t="n"/>
      <c r="M192" s="18" t="n"/>
      <c r="N192" s="34" t="n">
        <v>0.00973066221922636</v>
      </c>
      <c r="P192" s="18" t="inlineStr">
        <is>
          <t>property_type|terraced</t>
        </is>
      </c>
      <c r="Q192" s="18" t="n">
        <v>44</v>
      </c>
      <c r="R192" s="18" t="inlineStr">
        <is>
          <t>property_type</t>
        </is>
      </c>
      <c r="S192" s="18" t="inlineStr">
        <is>
          <t>categorical</t>
        </is>
      </c>
      <c r="T192" s="18" t="n">
        <v>3</v>
      </c>
      <c r="U192" s="18" t="inlineStr">
        <is>
          <t>terraced</t>
        </is>
      </c>
      <c r="V192" s="18" t="n"/>
    </row>
    <row r="193">
      <c r="B193" s="18" t="inlineStr">
        <is>
          <t>12|10</t>
        </is>
      </c>
      <c r="C193" s="18" t="n">
        <v>12</v>
      </c>
      <c r="D193" s="18" t="n">
        <v>10</v>
      </c>
      <c r="E193" s="18" t="inlineStr">
        <is>
          <t>leaf</t>
        </is>
      </c>
      <c r="F193" s="18" t="n"/>
      <c r="G193" s="18" t="n"/>
      <c r="H193" s="37" t="n"/>
      <c r="I193" s="18" t="n"/>
      <c r="J193" s="18" t="n"/>
      <c r="K193" s="18" t="n"/>
      <c r="L193" s="18" t="n"/>
      <c r="M193" s="18" t="n"/>
      <c r="N193" s="34" t="n">
        <v>-0.0053217145614326</v>
      </c>
      <c r="P193" s="18" t="inlineStr">
        <is>
          <t>property_type|(any other level)</t>
        </is>
      </c>
      <c r="Q193" s="18" t="n">
        <v>44</v>
      </c>
      <c r="R193" s="18" t="inlineStr">
        <is>
          <t>property_type</t>
        </is>
      </c>
      <c r="S193" s="18" t="inlineStr">
        <is>
          <t>categorical</t>
        </is>
      </c>
      <c r="T193" s="18" t="n"/>
      <c r="U193" s="18" t="inlineStr">
        <is>
          <t>(any other level)</t>
        </is>
      </c>
      <c r="V193" s="18" t="inlineStr">
        <is>
          <t>no code: missing, so each split's default branch</t>
        </is>
      </c>
    </row>
    <row r="194">
      <c r="B194" s="18" t="inlineStr">
        <is>
          <t>12|11</t>
        </is>
      </c>
      <c r="C194" s="18" t="n">
        <v>12</v>
      </c>
      <c r="D194" s="18" t="n">
        <v>11</v>
      </c>
      <c r="E194" s="18" t="inlineStr">
        <is>
          <t>leaf</t>
        </is>
      </c>
      <c r="F194" s="18" t="n"/>
      <c r="G194" s="18" t="n"/>
      <c r="H194" s="37" t="n"/>
      <c r="I194" s="18" t="n"/>
      <c r="J194" s="18" t="n"/>
      <c r="K194" s="18" t="n"/>
      <c r="L194" s="18" t="n"/>
      <c r="M194" s="18" t="n"/>
      <c r="N194" s="34" t="n">
        <v>0.03565773740410805</v>
      </c>
      <c r="P194" s="18" t="inlineStr">
        <is>
          <t>roof_type|MISSING</t>
        </is>
      </c>
      <c r="Q194" s="18" t="n">
        <v>45</v>
      </c>
      <c r="R194" s="18" t="inlineStr">
        <is>
          <t>roof_type</t>
        </is>
      </c>
      <c r="S194" s="18" t="inlineStr">
        <is>
          <t>categorical</t>
        </is>
      </c>
      <c r="T194" s="18" t="n">
        <v>0</v>
      </c>
      <c r="U194" s="18" t="inlineStr">
        <is>
          <t>MISSING</t>
        </is>
      </c>
      <c r="V194" s="18" t="n"/>
    </row>
    <row r="195">
      <c r="B195" s="18" t="inlineStr">
        <is>
          <t>12|12</t>
        </is>
      </c>
      <c r="C195" s="18" t="n">
        <v>12</v>
      </c>
      <c r="D195" s="18" t="n">
        <v>12</v>
      </c>
      <c r="E195" s="18" t="inlineStr">
        <is>
          <t>leaf</t>
        </is>
      </c>
      <c r="F195" s="18" t="n"/>
      <c r="G195" s="18" t="n"/>
      <c r="H195" s="37" t="n"/>
      <c r="I195" s="18" t="n"/>
      <c r="J195" s="18" t="n"/>
      <c r="K195" s="18" t="n"/>
      <c r="L195" s="18" t="n"/>
      <c r="M195" s="18" t="n"/>
      <c r="N195" s="34" t="n">
        <v>0.05232157185673714</v>
      </c>
      <c r="P195" s="18" t="inlineStr">
        <is>
          <t>roof_type|flat</t>
        </is>
      </c>
      <c r="Q195" s="18" t="n">
        <v>45</v>
      </c>
      <c r="R195" s="18" t="inlineStr">
        <is>
          <t>roof_type</t>
        </is>
      </c>
      <c r="S195" s="18" t="inlineStr">
        <is>
          <t>categorical</t>
        </is>
      </c>
      <c r="T195" s="18" t="n">
        <v>1</v>
      </c>
      <c r="U195" s="18" t="inlineStr">
        <is>
          <t>flat</t>
        </is>
      </c>
      <c r="V195" s="18" t="n"/>
    </row>
    <row r="196">
      <c r="B196" s="18" t="inlineStr">
        <is>
          <t>12|13</t>
        </is>
      </c>
      <c r="C196" s="18" t="n">
        <v>12</v>
      </c>
      <c r="D196" s="18" t="n">
        <v>13</v>
      </c>
      <c r="E196" s="18" t="inlineStr">
        <is>
          <t>leaf</t>
        </is>
      </c>
      <c r="F196" s="18" t="n"/>
      <c r="G196" s="18" t="n"/>
      <c r="H196" s="37" t="n"/>
      <c r="I196" s="18" t="n"/>
      <c r="J196" s="18" t="n"/>
      <c r="K196" s="18" t="n"/>
      <c r="L196" s="18" t="n"/>
      <c r="M196" s="18" t="n"/>
      <c r="N196" s="34" t="n">
        <v>-0.003239422803744674</v>
      </c>
      <c r="P196" s="18" t="inlineStr">
        <is>
          <t>roof_type|pitched</t>
        </is>
      </c>
      <c r="Q196" s="18" t="n">
        <v>45</v>
      </c>
      <c r="R196" s="18" t="inlineStr">
        <is>
          <t>roof_type</t>
        </is>
      </c>
      <c r="S196" s="18" t="inlineStr">
        <is>
          <t>categorical</t>
        </is>
      </c>
      <c r="T196" s="18" t="n">
        <v>2</v>
      </c>
      <c r="U196" s="18" t="inlineStr">
        <is>
          <t>pitched</t>
        </is>
      </c>
      <c r="V196" s="18" t="n"/>
    </row>
    <row r="197">
      <c r="B197" s="18" t="inlineStr">
        <is>
          <t>12|14</t>
        </is>
      </c>
      <c r="C197" s="18" t="n">
        <v>12</v>
      </c>
      <c r="D197" s="18" t="n">
        <v>14</v>
      </c>
      <c r="E197" s="18" t="inlineStr">
        <is>
          <t>leaf</t>
        </is>
      </c>
      <c r="F197" s="18" t="n"/>
      <c r="G197" s="18" t="n"/>
      <c r="H197" s="37" t="n"/>
      <c r="I197" s="18" t="n"/>
      <c r="J197" s="18" t="n"/>
      <c r="K197" s="18" t="n"/>
      <c r="L197" s="18" t="n"/>
      <c r="M197" s="18" t="n"/>
      <c r="N197" s="34" t="n">
        <v>0.01935816928744316</v>
      </c>
      <c r="P197" s="18" t="inlineStr">
        <is>
          <t>roof_type|(any other level)</t>
        </is>
      </c>
      <c r="Q197" s="18" t="n">
        <v>45</v>
      </c>
      <c r="R197" s="18" t="inlineStr">
        <is>
          <t>roof_type</t>
        </is>
      </c>
      <c r="S197" s="18" t="inlineStr">
        <is>
          <t>categorical</t>
        </is>
      </c>
      <c r="T197" s="18" t="n"/>
      <c r="U197" s="18" t="inlineStr">
        <is>
          <t>(any other level)</t>
        </is>
      </c>
      <c r="V197" s="18" t="inlineStr">
        <is>
          <t>no code: missing, so each split's default branch</t>
        </is>
      </c>
    </row>
    <row r="198">
      <c r="B198" s="18" t="inlineStr">
        <is>
          <t>13|0</t>
        </is>
      </c>
      <c r="C198" s="18" t="n">
        <v>13</v>
      </c>
      <c r="D198" s="18" t="n">
        <v>0</v>
      </c>
      <c r="E198" s="18" t="inlineStr">
        <is>
          <t>split</t>
        </is>
      </c>
      <c r="F198" s="18" t="n">
        <v>12</v>
      </c>
      <c r="G198" s="18" t="inlineStr">
        <is>
          <t>flood_zone</t>
        </is>
      </c>
      <c r="H198" s="37" t="n">
        <v>3.99999988079071</v>
      </c>
      <c r="I198" s="18" t="n"/>
      <c r="J198" s="18" t="n"/>
      <c r="K198" s="18" t="inlineStr">
        <is>
          <t>right</t>
        </is>
      </c>
      <c r="L198" s="18" t="n">
        <v>1</v>
      </c>
      <c r="M198" s="18" t="n">
        <v>2</v>
      </c>
      <c r="N198" s="34" t="n"/>
      <c r="P198" s="18" t="inlineStr">
        <is>
          <t>basement|False</t>
        </is>
      </c>
      <c r="Q198" s="18" t="n">
        <v>46</v>
      </c>
      <c r="R198" s="18" t="inlineStr">
        <is>
          <t>basement</t>
        </is>
      </c>
      <c r="S198" s="18" t="inlineStr">
        <is>
          <t>categorical</t>
        </is>
      </c>
      <c r="T198" s="18" t="n">
        <v>0</v>
      </c>
      <c r="U198" s="18" t="inlineStr">
        <is>
          <t>False</t>
        </is>
      </c>
      <c r="V198" s="18" t="n"/>
    </row>
    <row r="199">
      <c r="B199" s="18" t="inlineStr">
        <is>
          <t>13|1</t>
        </is>
      </c>
      <c r="C199" s="18" t="n">
        <v>13</v>
      </c>
      <c r="D199" s="18" t="n">
        <v>1</v>
      </c>
      <c r="E199" s="18" t="inlineStr">
        <is>
          <t>split</t>
        </is>
      </c>
      <c r="F199" s="18" t="n">
        <v>0</v>
      </c>
      <c r="G199" s="18" t="inlineStr">
        <is>
          <t>sum_insured</t>
        </is>
      </c>
      <c r="H199" s="37" t="n">
        <v>104999.99609375</v>
      </c>
      <c r="I199" s="18" t="n"/>
      <c r="J199" s="18" t="n"/>
      <c r="K199" s="18" t="inlineStr">
        <is>
          <t>right</t>
        </is>
      </c>
      <c r="L199" s="18" t="n">
        <v>3</v>
      </c>
      <c r="M199" s="18" t="n">
        <v>4</v>
      </c>
      <c r="N199" s="34" t="n"/>
      <c r="P199" s="18" t="inlineStr">
        <is>
          <t>basement|True</t>
        </is>
      </c>
      <c r="Q199" s="18" t="n">
        <v>46</v>
      </c>
      <c r="R199" s="18" t="inlineStr">
        <is>
          <t>basement</t>
        </is>
      </c>
      <c r="S199" s="18" t="inlineStr">
        <is>
          <t>categorical</t>
        </is>
      </c>
      <c r="T199" s="18" t="n">
        <v>1</v>
      </c>
      <c r="U199" s="18" t="inlineStr">
        <is>
          <t>True</t>
        </is>
      </c>
      <c r="V199" s="18" t="n"/>
    </row>
    <row r="200">
      <c r="B200" s="18" t="inlineStr">
        <is>
          <t>13|2</t>
        </is>
      </c>
      <c r="C200" s="18" t="n">
        <v>13</v>
      </c>
      <c r="D200" s="18" t="n">
        <v>2</v>
      </c>
      <c r="E200" s="18" t="inlineStr">
        <is>
          <t>split</t>
        </is>
      </c>
      <c r="F200" s="18" t="n">
        <v>14</v>
      </c>
      <c r="G200" s="18" t="inlineStr">
        <is>
          <t>elevation_m</t>
        </is>
      </c>
      <c r="H200" s="37" t="n">
        <v>2.199999928474427</v>
      </c>
      <c r="I200" s="18" t="n"/>
      <c r="J200" s="18" t="n"/>
      <c r="K200" s="18" t="inlineStr">
        <is>
          <t>right</t>
        </is>
      </c>
      <c r="L200" s="18" t="n">
        <v>5</v>
      </c>
      <c r="M200" s="18" t="n">
        <v>6</v>
      </c>
      <c r="N200" s="34" t="n"/>
      <c r="P200" s="18" t="inlineStr">
        <is>
          <t>basement|(any other level)</t>
        </is>
      </c>
      <c r="Q200" s="18" t="n">
        <v>46</v>
      </c>
      <c r="R200" s="18" t="inlineStr">
        <is>
          <t>basement</t>
        </is>
      </c>
      <c r="S200" s="18" t="inlineStr">
        <is>
          <t>categorical</t>
        </is>
      </c>
      <c r="T200" s="18" t="n"/>
      <c r="U200" s="18" t="inlineStr">
        <is>
          <t>(any other level)</t>
        </is>
      </c>
      <c r="V200" s="18" t="inlineStr">
        <is>
          <t>no code: missing, so each split's default branch</t>
        </is>
      </c>
    </row>
    <row r="201">
      <c r="B201" s="18" t="inlineStr">
        <is>
          <t>13|3</t>
        </is>
      </c>
      <c r="C201" s="18" t="n">
        <v>13</v>
      </c>
      <c r="D201" s="18" t="n">
        <v>3</v>
      </c>
      <c r="E201" s="18" t="inlineStr">
        <is>
          <t>split</t>
        </is>
      </c>
      <c r="F201" s="18" t="n">
        <v>15</v>
      </c>
      <c r="G201" s="18" t="inlineStr">
        <is>
          <t>year_built</t>
        </is>
      </c>
      <c r="H201" s="37" t="n">
        <v>1960.999938964844</v>
      </c>
      <c r="I201" s="18" t="n"/>
      <c r="J201" s="18" t="n"/>
      <c r="K201" s="18" t="inlineStr">
        <is>
          <t>right</t>
        </is>
      </c>
      <c r="L201" s="18" t="n">
        <v>7</v>
      </c>
      <c r="M201" s="18" t="n">
        <v>8</v>
      </c>
      <c r="N201" s="34" t="n"/>
      <c r="P201" s="18" t="inlineStr">
        <is>
          <t>trees_within_5m|False</t>
        </is>
      </c>
      <c r="Q201" s="18" t="n">
        <v>47</v>
      </c>
      <c r="R201" s="18" t="inlineStr">
        <is>
          <t>trees_within_5m</t>
        </is>
      </c>
      <c r="S201" s="18" t="inlineStr">
        <is>
          <t>categorical</t>
        </is>
      </c>
      <c r="T201" s="18" t="n">
        <v>0</v>
      </c>
      <c r="U201" s="18" t="inlineStr">
        <is>
          <t>False</t>
        </is>
      </c>
      <c r="V201" s="18" t="n"/>
    </row>
    <row r="202">
      <c r="B202" s="18" t="inlineStr">
        <is>
          <t>13|4</t>
        </is>
      </c>
      <c r="C202" s="18" t="n">
        <v>13</v>
      </c>
      <c r="D202" s="18" t="n">
        <v>4</v>
      </c>
      <c r="E202" s="18" t="inlineStr">
        <is>
          <t>split</t>
        </is>
      </c>
      <c r="F202" s="18" t="n">
        <v>15</v>
      </c>
      <c r="G202" s="18" t="inlineStr">
        <is>
          <t>year_built</t>
        </is>
      </c>
      <c r="H202" s="37" t="n">
        <v>1944.999938964844</v>
      </c>
      <c r="I202" s="18" t="n"/>
      <c r="J202" s="18" t="n"/>
      <c r="K202" s="18" t="inlineStr">
        <is>
          <t>right</t>
        </is>
      </c>
      <c r="L202" s="18" t="n">
        <v>9</v>
      </c>
      <c r="M202" s="18" t="n">
        <v>10</v>
      </c>
      <c r="N202" s="34" t="n"/>
      <c r="P202" s="18" t="inlineStr">
        <is>
          <t>trees_within_5m|True</t>
        </is>
      </c>
      <c r="Q202" s="18" t="n">
        <v>47</v>
      </c>
      <c r="R202" s="18" t="inlineStr">
        <is>
          <t>trees_within_5m</t>
        </is>
      </c>
      <c r="S202" s="18" t="inlineStr">
        <is>
          <t>categorical</t>
        </is>
      </c>
      <c r="T202" s="18" t="n">
        <v>1</v>
      </c>
      <c r="U202" s="18" t="inlineStr">
        <is>
          <t>True</t>
        </is>
      </c>
      <c r="V202" s="18" t="n"/>
    </row>
    <row r="203">
      <c r="B203" s="18" t="inlineStr">
        <is>
          <t>13|5</t>
        </is>
      </c>
      <c r="C203" s="18" t="n">
        <v>13</v>
      </c>
      <c r="D203" s="18" t="n">
        <v>5</v>
      </c>
      <c r="E203" s="18" t="inlineStr">
        <is>
          <t>split</t>
        </is>
      </c>
      <c r="F203" s="18" t="n">
        <v>0</v>
      </c>
      <c r="G203" s="18" t="inlineStr">
        <is>
          <t>sum_insured</t>
        </is>
      </c>
      <c r="H203" s="37" t="n">
        <v>195999.9921875</v>
      </c>
      <c r="I203" s="18" t="n"/>
      <c r="J203" s="18" t="n"/>
      <c r="K203" s="18" t="inlineStr">
        <is>
          <t>right</t>
        </is>
      </c>
      <c r="L203" s="18" t="n">
        <v>11</v>
      </c>
      <c r="M203" s="18" t="n">
        <v>12</v>
      </c>
      <c r="N203" s="34" t="n"/>
      <c r="P203" s="18" t="inlineStr">
        <is>
          <t>trees_within_5m|(any other level)</t>
        </is>
      </c>
      <c r="Q203" s="18" t="n">
        <v>47</v>
      </c>
      <c r="R203" s="18" t="inlineStr">
        <is>
          <t>trees_within_5m</t>
        </is>
      </c>
      <c r="S203" s="18" t="inlineStr">
        <is>
          <t>categorical</t>
        </is>
      </c>
      <c r="T203" s="18" t="n"/>
      <c r="U203" s="18" t="inlineStr">
        <is>
          <t>(any other level)</t>
        </is>
      </c>
      <c r="V203" s="18" t="inlineStr">
        <is>
          <t>no code: missing, so each split's default branch</t>
        </is>
      </c>
    </row>
    <row r="204">
      <c r="B204" s="18" t="inlineStr">
        <is>
          <t>13|6</t>
        </is>
      </c>
      <c r="C204" s="18" t="n">
        <v>13</v>
      </c>
      <c r="D204" s="18" t="n">
        <v>6</v>
      </c>
      <c r="E204" s="18" t="inlineStr">
        <is>
          <t>split</t>
        </is>
      </c>
      <c r="F204" s="18" t="n">
        <v>0</v>
      </c>
      <c r="G204" s="18" t="inlineStr">
        <is>
          <t>sum_insured</t>
        </is>
      </c>
      <c r="H204" s="37" t="n">
        <v>231999.9921875</v>
      </c>
      <c r="I204" s="18" t="n"/>
      <c r="J204" s="18" t="n"/>
      <c r="K204" s="18" t="inlineStr">
        <is>
          <t>right</t>
        </is>
      </c>
      <c r="L204" s="18" t="n">
        <v>13</v>
      </c>
      <c r="M204" s="18" t="n">
        <v>14</v>
      </c>
      <c r="N204" s="34" t="n"/>
      <c r="P204" s="18" t="inlineStr">
        <is>
          <t>listed_building|False</t>
        </is>
      </c>
      <c r="Q204" s="18" t="n">
        <v>48</v>
      </c>
      <c r="R204" s="18" t="inlineStr">
        <is>
          <t>listed_building</t>
        </is>
      </c>
      <c r="S204" s="18" t="inlineStr">
        <is>
          <t>categorical</t>
        </is>
      </c>
      <c r="T204" s="18" t="n">
        <v>0</v>
      </c>
      <c r="U204" s="18" t="inlineStr">
        <is>
          <t>False</t>
        </is>
      </c>
      <c r="V204" s="18" t="n"/>
    </row>
    <row r="205">
      <c r="B205" s="18" t="inlineStr">
        <is>
          <t>13|7</t>
        </is>
      </c>
      <c r="C205" s="18" t="n">
        <v>13</v>
      </c>
      <c r="D205" s="18" t="n">
        <v>7</v>
      </c>
      <c r="E205" s="18" t="inlineStr">
        <is>
          <t>leaf</t>
        </is>
      </c>
      <c r="F205" s="18" t="n"/>
      <c r="G205" s="18" t="n"/>
      <c r="H205" s="37" t="n"/>
      <c r="I205" s="18" t="n"/>
      <c r="J205" s="18" t="n"/>
      <c r="K205" s="18" t="n"/>
      <c r="L205" s="18" t="n"/>
      <c r="M205" s="18" t="n"/>
      <c r="N205" s="34" t="n">
        <v>-0.02961183153092861</v>
      </c>
      <c r="P205" s="18" t="inlineStr">
        <is>
          <t>listed_building|True</t>
        </is>
      </c>
      <c r="Q205" s="18" t="n">
        <v>48</v>
      </c>
      <c r="R205" s="18" t="inlineStr">
        <is>
          <t>listed_building</t>
        </is>
      </c>
      <c r="S205" s="18" t="inlineStr">
        <is>
          <t>categorical</t>
        </is>
      </c>
      <c r="T205" s="18" t="n">
        <v>1</v>
      </c>
      <c r="U205" s="18" t="inlineStr">
        <is>
          <t>True</t>
        </is>
      </c>
      <c r="V205" s="18" t="n"/>
    </row>
    <row r="206">
      <c r="B206" s="18" t="inlineStr">
        <is>
          <t>13|8</t>
        </is>
      </c>
      <c r="C206" s="18" t="n">
        <v>13</v>
      </c>
      <c r="D206" s="18" t="n">
        <v>8</v>
      </c>
      <c r="E206" s="18" t="inlineStr">
        <is>
          <t>leaf</t>
        </is>
      </c>
      <c r="F206" s="18" t="n"/>
      <c r="G206" s="18" t="n"/>
      <c r="H206" s="37" t="n"/>
      <c r="I206" s="18" t="n"/>
      <c r="J206" s="18" t="n"/>
      <c r="K206" s="18" t="n"/>
      <c r="L206" s="18" t="n"/>
      <c r="M206" s="18" t="n"/>
      <c r="N206" s="34" t="n">
        <v>-0.0422692596912384</v>
      </c>
      <c r="P206" s="18" t="inlineStr">
        <is>
          <t>listed_building|(any other level)</t>
        </is>
      </c>
      <c r="Q206" s="18" t="n">
        <v>48</v>
      </c>
      <c r="R206" s="18" t="inlineStr">
        <is>
          <t>listed_building</t>
        </is>
      </c>
      <c r="S206" s="18" t="inlineStr">
        <is>
          <t>categorical</t>
        </is>
      </c>
      <c r="T206" s="18" t="n"/>
      <c r="U206" s="18" t="inlineStr">
        <is>
          <t>(any other level)</t>
        </is>
      </c>
      <c r="V206" s="18" t="inlineStr">
        <is>
          <t>no code: missing, so each split's default branch</t>
        </is>
      </c>
    </row>
    <row r="207">
      <c r="B207" s="18" t="inlineStr">
        <is>
          <t>13|9</t>
        </is>
      </c>
      <c r="C207" s="18" t="n">
        <v>13</v>
      </c>
      <c r="D207" s="18" t="n">
        <v>9</v>
      </c>
      <c r="E207" s="18" t="inlineStr">
        <is>
          <t>leaf</t>
        </is>
      </c>
      <c r="F207" s="18" t="n"/>
      <c r="G207" s="18" t="n"/>
      <c r="H207" s="37" t="n"/>
      <c r="I207" s="18" t="n"/>
      <c r="J207" s="18" t="n"/>
      <c r="K207" s="18" t="n"/>
      <c r="L207" s="18" t="n"/>
      <c r="M207" s="18" t="n"/>
      <c r="N207" s="34" t="n">
        <v>0.004515180829912424</v>
      </c>
      <c r="P207" s="18" t="inlineStr">
        <is>
          <t>energy_rating|A</t>
        </is>
      </c>
      <c r="Q207" s="18" t="n">
        <v>49</v>
      </c>
      <c r="R207" s="18" t="inlineStr">
        <is>
          <t>energy_rating</t>
        </is>
      </c>
      <c r="S207" s="18" t="inlineStr">
        <is>
          <t>categorical</t>
        </is>
      </c>
      <c r="T207" s="18" t="n">
        <v>0</v>
      </c>
      <c r="U207" s="18" t="inlineStr">
        <is>
          <t>A</t>
        </is>
      </c>
      <c r="V207" s="18" t="n"/>
    </row>
    <row r="208">
      <c r="B208" s="18" t="inlineStr">
        <is>
          <t>13|10</t>
        </is>
      </c>
      <c r="C208" s="18" t="n">
        <v>13</v>
      </c>
      <c r="D208" s="18" t="n">
        <v>10</v>
      </c>
      <c r="E208" s="18" t="inlineStr">
        <is>
          <t>leaf</t>
        </is>
      </c>
      <c r="F208" s="18" t="n"/>
      <c r="G208" s="18" t="n"/>
      <c r="H208" s="37" t="n"/>
      <c r="I208" s="18" t="n"/>
      <c r="J208" s="18" t="n"/>
      <c r="K208" s="18" t="n"/>
      <c r="L208" s="18" t="n"/>
      <c r="M208" s="18" t="n"/>
      <c r="N208" s="34" t="n">
        <v>-0.009476581588387489</v>
      </c>
      <c r="P208" s="18" t="inlineStr">
        <is>
          <t>energy_rating|B</t>
        </is>
      </c>
      <c r="Q208" s="18" t="n">
        <v>49</v>
      </c>
      <c r="R208" s="18" t="inlineStr">
        <is>
          <t>energy_rating</t>
        </is>
      </c>
      <c r="S208" s="18" t="inlineStr">
        <is>
          <t>categorical</t>
        </is>
      </c>
      <c r="T208" s="18" t="n">
        <v>1</v>
      </c>
      <c r="U208" s="18" t="inlineStr">
        <is>
          <t>B</t>
        </is>
      </c>
      <c r="V208" s="18" t="n"/>
    </row>
    <row r="209">
      <c r="B209" s="18" t="inlineStr">
        <is>
          <t>13|11</t>
        </is>
      </c>
      <c r="C209" s="18" t="n">
        <v>13</v>
      </c>
      <c r="D209" s="18" t="n">
        <v>11</v>
      </c>
      <c r="E209" s="18" t="inlineStr">
        <is>
          <t>leaf</t>
        </is>
      </c>
      <c r="F209" s="18" t="n"/>
      <c r="G209" s="18" t="n"/>
      <c r="H209" s="37" t="n"/>
      <c r="I209" s="18" t="n"/>
      <c r="J209" s="18" t="n"/>
      <c r="K209" s="18" t="n"/>
      <c r="L209" s="18" t="n"/>
      <c r="M209" s="18" t="n"/>
      <c r="N209" s="34" t="n">
        <v>0.02615845575928688</v>
      </c>
      <c r="P209" s="18" t="inlineStr">
        <is>
          <t>energy_rating|C</t>
        </is>
      </c>
      <c r="Q209" s="18" t="n">
        <v>49</v>
      </c>
      <c r="R209" s="18" t="inlineStr">
        <is>
          <t>energy_rating</t>
        </is>
      </c>
      <c r="S209" s="18" t="inlineStr">
        <is>
          <t>categorical</t>
        </is>
      </c>
      <c r="T209" s="18" t="n">
        <v>2</v>
      </c>
      <c r="U209" s="18" t="inlineStr">
        <is>
          <t>C</t>
        </is>
      </c>
      <c r="V209" s="18" t="n"/>
    </row>
    <row r="210">
      <c r="B210" s="18" t="inlineStr">
        <is>
          <t>13|12</t>
        </is>
      </c>
      <c r="C210" s="18" t="n">
        <v>13</v>
      </c>
      <c r="D210" s="18" t="n">
        <v>12</v>
      </c>
      <c r="E210" s="18" t="inlineStr">
        <is>
          <t>leaf</t>
        </is>
      </c>
      <c r="F210" s="18" t="n"/>
      <c r="G210" s="18" t="n"/>
      <c r="H210" s="37" t="n"/>
      <c r="I210" s="18" t="n"/>
      <c r="J210" s="18" t="n"/>
      <c r="K210" s="18" t="n"/>
      <c r="L210" s="18" t="n"/>
      <c r="M210" s="18" t="n"/>
      <c r="N210" s="34" t="n">
        <v>0.04529285058379173</v>
      </c>
      <c r="P210" s="18" t="inlineStr">
        <is>
          <t>energy_rating|D</t>
        </is>
      </c>
      <c r="Q210" s="18" t="n">
        <v>49</v>
      </c>
      <c r="R210" s="18" t="inlineStr">
        <is>
          <t>energy_rating</t>
        </is>
      </c>
      <c r="S210" s="18" t="inlineStr">
        <is>
          <t>categorical</t>
        </is>
      </c>
      <c r="T210" s="18" t="n">
        <v>3</v>
      </c>
      <c r="U210" s="18" t="inlineStr">
        <is>
          <t>D</t>
        </is>
      </c>
      <c r="V210" s="18" t="n"/>
    </row>
    <row r="211">
      <c r="B211" s="18" t="inlineStr">
        <is>
          <t>13|13</t>
        </is>
      </c>
      <c r="C211" s="18" t="n">
        <v>13</v>
      </c>
      <c r="D211" s="18" t="n">
        <v>13</v>
      </c>
      <c r="E211" s="18" t="inlineStr">
        <is>
          <t>leaf</t>
        </is>
      </c>
      <c r="F211" s="18" t="n"/>
      <c r="G211" s="18" t="n"/>
      <c r="H211" s="37" t="n"/>
      <c r="I211" s="18" t="n"/>
      <c r="J211" s="18" t="n"/>
      <c r="K211" s="18" t="n"/>
      <c r="L211" s="18" t="n"/>
      <c r="M211" s="18" t="n"/>
      <c r="N211" s="34" t="n">
        <v>-0.005605837795883417</v>
      </c>
      <c r="P211" s="18" t="inlineStr">
        <is>
          <t>energy_rating|E</t>
        </is>
      </c>
      <c r="Q211" s="18" t="n">
        <v>49</v>
      </c>
      <c r="R211" s="18" t="inlineStr">
        <is>
          <t>energy_rating</t>
        </is>
      </c>
      <c r="S211" s="18" t="inlineStr">
        <is>
          <t>categorical</t>
        </is>
      </c>
      <c r="T211" s="18" t="n">
        <v>4</v>
      </c>
      <c r="U211" s="18" t="inlineStr">
        <is>
          <t>E</t>
        </is>
      </c>
      <c r="V211" s="18" t="n"/>
    </row>
    <row r="212">
      <c r="B212" s="18" t="inlineStr">
        <is>
          <t>13|14</t>
        </is>
      </c>
      <c r="C212" s="18" t="n">
        <v>13</v>
      </c>
      <c r="D212" s="18" t="n">
        <v>14</v>
      </c>
      <c r="E212" s="18" t="inlineStr">
        <is>
          <t>leaf</t>
        </is>
      </c>
      <c r="F212" s="18" t="n"/>
      <c r="G212" s="18" t="n"/>
      <c r="H212" s="37" t="n"/>
      <c r="I212" s="18" t="n"/>
      <c r="J212" s="18" t="n"/>
      <c r="K212" s="18" t="n"/>
      <c r="L212" s="18" t="n"/>
      <c r="M212" s="18" t="n"/>
      <c r="N212" s="34" t="n">
        <v>0.0158277302980423</v>
      </c>
      <c r="P212" s="18" t="inlineStr">
        <is>
          <t>energy_rating|F</t>
        </is>
      </c>
      <c r="Q212" s="18" t="n">
        <v>49</v>
      </c>
      <c r="R212" s="18" t="inlineStr">
        <is>
          <t>energy_rating</t>
        </is>
      </c>
      <c r="S212" s="18" t="inlineStr">
        <is>
          <t>categorical</t>
        </is>
      </c>
      <c r="T212" s="18" t="n">
        <v>5</v>
      </c>
      <c r="U212" s="18" t="inlineStr">
        <is>
          <t>F</t>
        </is>
      </c>
      <c r="V212" s="18" t="n"/>
    </row>
    <row r="213">
      <c r="B213" s="18" t="inlineStr">
        <is>
          <t>14|0</t>
        </is>
      </c>
      <c r="C213" s="18" t="n">
        <v>14</v>
      </c>
      <c r="D213" s="18" t="n">
        <v>0</v>
      </c>
      <c r="E213" s="18" t="inlineStr">
        <is>
          <t>split</t>
        </is>
      </c>
      <c r="F213" s="18" t="n">
        <v>14</v>
      </c>
      <c r="G213" s="18" t="inlineStr">
        <is>
          <t>elevation_m</t>
        </is>
      </c>
      <c r="H213" s="37" t="n">
        <v>2.099999785423279</v>
      </c>
      <c r="I213" s="18" t="n"/>
      <c r="J213" s="18" t="n"/>
      <c r="K213" s="18" t="inlineStr">
        <is>
          <t>right</t>
        </is>
      </c>
      <c r="L213" s="18" t="n">
        <v>1</v>
      </c>
      <c r="M213" s="18" t="n">
        <v>2</v>
      </c>
      <c r="N213" s="34" t="n"/>
      <c r="P213" s="18" t="inlineStr">
        <is>
          <t>energy_rating|G</t>
        </is>
      </c>
      <c r="Q213" s="18" t="n">
        <v>49</v>
      </c>
      <c r="R213" s="18" t="inlineStr">
        <is>
          <t>energy_rating</t>
        </is>
      </c>
      <c r="S213" s="18" t="inlineStr">
        <is>
          <t>categorical</t>
        </is>
      </c>
      <c r="T213" s="18" t="n">
        <v>6</v>
      </c>
      <c r="U213" s="18" t="inlineStr">
        <is>
          <t>G</t>
        </is>
      </c>
      <c r="V213" s="18" t="n"/>
    </row>
    <row r="214">
      <c r="B214" s="18" t="inlineStr">
        <is>
          <t>14|1</t>
        </is>
      </c>
      <c r="C214" s="18" t="n">
        <v>14</v>
      </c>
      <c r="D214" s="18" t="n">
        <v>1</v>
      </c>
      <c r="E214" s="18" t="inlineStr">
        <is>
          <t>split</t>
        </is>
      </c>
      <c r="F214" s="18" t="n">
        <v>25</v>
      </c>
      <c r="G214" s="18" t="inlineStr">
        <is>
          <t>x_fz3_rain</t>
        </is>
      </c>
      <c r="H214" s="37" t="n">
        <v>0.7139999568462372</v>
      </c>
      <c r="I214" s="18" t="n"/>
      <c r="J214" s="18" t="n"/>
      <c r="K214" s="18" t="inlineStr">
        <is>
          <t>right</t>
        </is>
      </c>
      <c r="L214" s="18" t="n">
        <v>3</v>
      </c>
      <c r="M214" s="18" t="n">
        <v>4</v>
      </c>
      <c r="N214" s="34" t="n"/>
      <c r="P214" s="18" t="inlineStr">
        <is>
          <t>energy_rating|MISSING</t>
        </is>
      </c>
      <c r="Q214" s="18" t="n">
        <v>49</v>
      </c>
      <c r="R214" s="18" t="inlineStr">
        <is>
          <t>energy_rating</t>
        </is>
      </c>
      <c r="S214" s="18" t="inlineStr">
        <is>
          <t>categorical</t>
        </is>
      </c>
      <c r="T214" s="18" t="n">
        <v>7</v>
      </c>
      <c r="U214" s="18" t="inlineStr">
        <is>
          <t>MISSING</t>
        </is>
      </c>
      <c r="V214" s="18" t="n"/>
    </row>
    <row r="215">
      <c r="B215" s="18" t="inlineStr">
        <is>
          <t>14|2</t>
        </is>
      </c>
      <c r="C215" s="18" t="n">
        <v>14</v>
      </c>
      <c r="D215" s="18" t="n">
        <v>2</v>
      </c>
      <c r="E215" s="18" t="inlineStr">
        <is>
          <t>split</t>
        </is>
      </c>
      <c r="F215" s="18" t="n">
        <v>0</v>
      </c>
      <c r="G215" s="18" t="inlineStr">
        <is>
          <t>sum_insured</t>
        </is>
      </c>
      <c r="H215" s="37" t="n">
        <v>181999.9921875</v>
      </c>
      <c r="I215" s="18" t="n"/>
      <c r="J215" s="18" t="n"/>
      <c r="K215" s="18" t="inlineStr">
        <is>
          <t>right</t>
        </is>
      </c>
      <c r="L215" s="18" t="n">
        <v>5</v>
      </c>
      <c r="M215" s="18" t="n">
        <v>6</v>
      </c>
      <c r="N215" s="34" t="n"/>
      <c r="P215" s="18" t="inlineStr">
        <is>
          <t>energy_rating|(any other level)</t>
        </is>
      </c>
      <c r="Q215" s="18" t="n">
        <v>49</v>
      </c>
      <c r="R215" s="18" t="inlineStr">
        <is>
          <t>energy_rating</t>
        </is>
      </c>
      <c r="S215" s="18" t="inlineStr">
        <is>
          <t>categorical</t>
        </is>
      </c>
      <c r="T215" s="18" t="n"/>
      <c r="U215" s="18" t="inlineStr">
        <is>
          <t>(any other level)</t>
        </is>
      </c>
      <c r="V215" s="18" t="inlineStr">
        <is>
          <t>no code: missing, so each split's default branch</t>
        </is>
      </c>
    </row>
    <row r="216">
      <c r="B216" s="18" t="inlineStr">
        <is>
          <t>14|3</t>
        </is>
      </c>
      <c r="C216" s="18" t="n">
        <v>14</v>
      </c>
      <c r="D216" s="18" t="n">
        <v>3</v>
      </c>
      <c r="E216" s="18" t="inlineStr">
        <is>
          <t>split</t>
        </is>
      </c>
      <c r="F216" s="18" t="n">
        <v>15</v>
      </c>
      <c r="G216" s="18" t="inlineStr">
        <is>
          <t>year_built</t>
        </is>
      </c>
      <c r="H216" s="37" t="n">
        <v>1941.999938964844</v>
      </c>
      <c r="I216" s="18" t="n"/>
      <c r="J216" s="18" t="n"/>
      <c r="K216" s="18" t="inlineStr">
        <is>
          <t>right</t>
        </is>
      </c>
      <c r="L216" s="18" t="n">
        <v>7</v>
      </c>
      <c r="M216" s="18" t="n">
        <v>8</v>
      </c>
      <c r="N216" s="34" t="n"/>
      <c r="P216" s="18" t="inlineStr">
        <is>
          <t>solar_panels|False</t>
        </is>
      </c>
      <c r="Q216" s="18" t="n">
        <v>50</v>
      </c>
      <c r="R216" s="18" t="inlineStr">
        <is>
          <t>solar_panels</t>
        </is>
      </c>
      <c r="S216" s="18" t="inlineStr">
        <is>
          <t>categorical</t>
        </is>
      </c>
      <c r="T216" s="18" t="n">
        <v>0</v>
      </c>
      <c r="U216" s="18" t="inlineStr">
        <is>
          <t>False</t>
        </is>
      </c>
      <c r="V216" s="18" t="n"/>
    </row>
    <row r="217">
      <c r="B217" s="18" t="inlineStr">
        <is>
          <t>14|4</t>
        </is>
      </c>
      <c r="C217" s="18" t="n">
        <v>14</v>
      </c>
      <c r="D217" s="18" t="n">
        <v>4</v>
      </c>
      <c r="E217" s="18" t="inlineStr">
        <is>
          <t>split</t>
        </is>
      </c>
      <c r="F217" s="18" t="n">
        <v>14</v>
      </c>
      <c r="G217" s="18" t="inlineStr">
        <is>
          <t>elevation_m</t>
        </is>
      </c>
      <c r="H217" s="37" t="n">
        <v>0.5999999940395355</v>
      </c>
      <c r="I217" s="18" t="n"/>
      <c r="J217" s="18" t="n"/>
      <c r="K217" s="18" t="inlineStr">
        <is>
          <t>right</t>
        </is>
      </c>
      <c r="L217" s="18" t="n">
        <v>9</v>
      </c>
      <c r="M217" s="18" t="n">
        <v>10</v>
      </c>
      <c r="N217" s="34" t="n"/>
      <c r="P217" s="18" t="inlineStr">
        <is>
          <t>solar_panels|True</t>
        </is>
      </c>
      <c r="Q217" s="18" t="n">
        <v>50</v>
      </c>
      <c r="R217" s="18" t="inlineStr">
        <is>
          <t>solar_panels</t>
        </is>
      </c>
      <c r="S217" s="18" t="inlineStr">
        <is>
          <t>categorical</t>
        </is>
      </c>
      <c r="T217" s="18" t="n">
        <v>1</v>
      </c>
      <c r="U217" s="18" t="inlineStr">
        <is>
          <t>True</t>
        </is>
      </c>
      <c r="V217" s="18" t="n"/>
    </row>
    <row r="218">
      <c r="B218" s="18" t="inlineStr">
        <is>
          <t>14|5</t>
        </is>
      </c>
      <c r="C218" s="18" t="n">
        <v>14</v>
      </c>
      <c r="D218" s="18" t="n">
        <v>5</v>
      </c>
      <c r="E218" s="18" t="inlineStr">
        <is>
          <t>split</t>
        </is>
      </c>
      <c r="F218" s="18" t="n">
        <v>0</v>
      </c>
      <c r="G218" s="18" t="inlineStr">
        <is>
          <t>sum_insured</t>
        </is>
      </c>
      <c r="H218" s="37" t="n">
        <v>97999.99609375</v>
      </c>
      <c r="I218" s="18" t="n"/>
      <c r="J218" s="18" t="n"/>
      <c r="K218" s="18" t="inlineStr">
        <is>
          <t>right</t>
        </is>
      </c>
      <c r="L218" s="18" t="n">
        <v>11</v>
      </c>
      <c r="M218" s="18" t="n">
        <v>12</v>
      </c>
      <c r="N218" s="34" t="n"/>
      <c r="P218" s="18" t="inlineStr">
        <is>
          <t>solar_panels|(any other level)</t>
        </is>
      </c>
      <c r="Q218" s="18" t="n">
        <v>50</v>
      </c>
      <c r="R218" s="18" t="inlineStr">
        <is>
          <t>solar_panels</t>
        </is>
      </c>
      <c r="S218" s="18" t="inlineStr">
        <is>
          <t>categorical</t>
        </is>
      </c>
      <c r="T218" s="18" t="n"/>
      <c r="U218" s="18" t="inlineStr">
        <is>
          <t>(any other level)</t>
        </is>
      </c>
      <c r="V218" s="18" t="inlineStr">
        <is>
          <t>no code: missing, so each split's default branch</t>
        </is>
      </c>
    </row>
    <row r="219">
      <c r="B219" s="18" t="inlineStr">
        <is>
          <t>14|6</t>
        </is>
      </c>
      <c r="C219" s="18" t="n">
        <v>14</v>
      </c>
      <c r="D219" s="18" t="n">
        <v>6</v>
      </c>
      <c r="E219" s="18" t="inlineStr">
        <is>
          <t>split</t>
        </is>
      </c>
      <c r="F219" s="18" t="n">
        <v>15</v>
      </c>
      <c r="G219" s="18" t="inlineStr">
        <is>
          <t>year_built</t>
        </is>
      </c>
      <c r="H219" s="37" t="n">
        <v>1953.999938964844</v>
      </c>
      <c r="I219" s="18" t="n"/>
      <c r="J219" s="18" t="n"/>
      <c r="K219" s="18" t="inlineStr">
        <is>
          <t>right</t>
        </is>
      </c>
      <c r="L219" s="18" t="n">
        <v>13</v>
      </c>
      <c r="M219" s="18" t="n">
        <v>14</v>
      </c>
      <c r="N219" s="34" t="n"/>
      <c r="P219" s="18" t="inlineStr">
        <is>
          <t>policyholder_age_band|17-24</t>
        </is>
      </c>
      <c r="Q219" s="18" t="n">
        <v>51</v>
      </c>
      <c r="R219" s="18" t="inlineStr">
        <is>
          <t>policyholder_age_band</t>
        </is>
      </c>
      <c r="S219" s="18" t="inlineStr">
        <is>
          <t>categorical</t>
        </is>
      </c>
      <c r="T219" s="18" t="n">
        <v>0</v>
      </c>
      <c r="U219" s="18" t="inlineStr">
        <is>
          <t>17-24</t>
        </is>
      </c>
      <c r="V219" s="18" t="n"/>
    </row>
    <row r="220">
      <c r="B220" s="18" t="inlineStr">
        <is>
          <t>14|7</t>
        </is>
      </c>
      <c r="C220" s="18" t="n">
        <v>14</v>
      </c>
      <c r="D220" s="18" t="n">
        <v>7</v>
      </c>
      <c r="E220" s="18" t="inlineStr">
        <is>
          <t>leaf</t>
        </is>
      </c>
      <c r="F220" s="18" t="n"/>
      <c r="G220" s="18" t="n"/>
      <c r="H220" s="37" t="n"/>
      <c r="I220" s="18" t="n"/>
      <c r="J220" s="18" t="n"/>
      <c r="K220" s="18" t="n"/>
      <c r="L220" s="18" t="n"/>
      <c r="M220" s="18" t="n"/>
      <c r="N220" s="34" t="n">
        <v>0.0155110377818346</v>
      </c>
      <c r="P220" s="18" t="inlineStr">
        <is>
          <t>policyholder_age_band|25-34</t>
        </is>
      </c>
      <c r="Q220" s="18" t="n">
        <v>51</v>
      </c>
      <c r="R220" s="18" t="inlineStr">
        <is>
          <t>policyholder_age_band</t>
        </is>
      </c>
      <c r="S220" s="18" t="inlineStr">
        <is>
          <t>categorical</t>
        </is>
      </c>
      <c r="T220" s="18" t="n">
        <v>1</v>
      </c>
      <c r="U220" s="18" t="inlineStr">
        <is>
          <t>25-34</t>
        </is>
      </c>
      <c r="V220" s="18" t="n"/>
    </row>
    <row r="221">
      <c r="B221" s="18" t="inlineStr">
        <is>
          <t>14|8</t>
        </is>
      </c>
      <c r="C221" s="18" t="n">
        <v>14</v>
      </c>
      <c r="D221" s="18" t="n">
        <v>8</v>
      </c>
      <c r="E221" s="18" t="inlineStr">
        <is>
          <t>leaf</t>
        </is>
      </c>
      <c r="F221" s="18" t="n"/>
      <c r="G221" s="18" t="n"/>
      <c r="H221" s="37" t="n"/>
      <c r="I221" s="18" t="n"/>
      <c r="J221" s="18" t="n"/>
      <c r="K221" s="18" t="n"/>
      <c r="L221" s="18" t="n"/>
      <c r="M221" s="18" t="n"/>
      <c r="N221" s="34" t="n">
        <v>-0.001809467445127666</v>
      </c>
      <c r="P221" s="18" t="inlineStr">
        <is>
          <t>policyholder_age_band|35-49</t>
        </is>
      </c>
      <c r="Q221" s="18" t="n">
        <v>51</v>
      </c>
      <c r="R221" s="18" t="inlineStr">
        <is>
          <t>policyholder_age_band</t>
        </is>
      </c>
      <c r="S221" s="18" t="inlineStr">
        <is>
          <t>categorical</t>
        </is>
      </c>
      <c r="T221" s="18" t="n">
        <v>2</v>
      </c>
      <c r="U221" s="18" t="inlineStr">
        <is>
          <t>35-49</t>
        </is>
      </c>
      <c r="V221" s="18" t="n"/>
    </row>
    <row r="222">
      <c r="B222" s="18" t="inlineStr">
        <is>
          <t>14|9</t>
        </is>
      </c>
      <c r="C222" s="18" t="n">
        <v>14</v>
      </c>
      <c r="D222" s="18" t="n">
        <v>9</v>
      </c>
      <c r="E222" s="18" t="inlineStr">
        <is>
          <t>leaf</t>
        </is>
      </c>
      <c r="F222" s="18" t="n"/>
      <c r="G222" s="18" t="n"/>
      <c r="H222" s="37" t="n"/>
      <c r="I222" s="18" t="n"/>
      <c r="J222" s="18" t="n"/>
      <c r="K222" s="18" t="n"/>
      <c r="L222" s="18" t="n"/>
      <c r="M222" s="18" t="n"/>
      <c r="N222" s="34" t="n">
        <v>0.04714097455143929</v>
      </c>
      <c r="P222" s="18" t="inlineStr">
        <is>
          <t>policyholder_age_band|50-64</t>
        </is>
      </c>
      <c r="Q222" s="18" t="n">
        <v>51</v>
      </c>
      <c r="R222" s="18" t="inlineStr">
        <is>
          <t>policyholder_age_band</t>
        </is>
      </c>
      <c r="S222" s="18" t="inlineStr">
        <is>
          <t>categorical</t>
        </is>
      </c>
      <c r="T222" s="18" t="n">
        <v>3</v>
      </c>
      <c r="U222" s="18" t="inlineStr">
        <is>
          <t>50-64</t>
        </is>
      </c>
      <c r="V222" s="18" t="n"/>
    </row>
    <row r="223">
      <c r="B223" s="18" t="inlineStr">
        <is>
          <t>14|10</t>
        </is>
      </c>
      <c r="C223" s="18" t="n">
        <v>14</v>
      </c>
      <c r="D223" s="18" t="n">
        <v>10</v>
      </c>
      <c r="E223" s="18" t="inlineStr">
        <is>
          <t>leaf</t>
        </is>
      </c>
      <c r="F223" s="18" t="n"/>
      <c r="G223" s="18" t="n"/>
      <c r="H223" s="37" t="n"/>
      <c r="I223" s="18" t="n"/>
      <c r="J223" s="18" t="n"/>
      <c r="K223" s="18" t="n"/>
      <c r="L223" s="18" t="n"/>
      <c r="M223" s="18" t="n"/>
      <c r="N223" s="34" t="n">
        <v>0.03088935278356075</v>
      </c>
      <c r="P223" s="18" t="inlineStr">
        <is>
          <t>policyholder_age_band|65+</t>
        </is>
      </c>
      <c r="Q223" s="18" t="n">
        <v>51</v>
      </c>
      <c r="R223" s="18" t="inlineStr">
        <is>
          <t>policyholder_age_band</t>
        </is>
      </c>
      <c r="S223" s="18" t="inlineStr">
        <is>
          <t>categorical</t>
        </is>
      </c>
      <c r="T223" s="18" t="n">
        <v>4</v>
      </c>
      <c r="U223" s="18" t="inlineStr">
        <is>
          <t>65+</t>
        </is>
      </c>
      <c r="V223" s="18" t="n"/>
    </row>
    <row r="224">
      <c r="B224" s="18" t="inlineStr">
        <is>
          <t>14|11</t>
        </is>
      </c>
      <c r="C224" s="18" t="n">
        <v>14</v>
      </c>
      <c r="D224" s="18" t="n">
        <v>11</v>
      </c>
      <c r="E224" s="18" t="inlineStr">
        <is>
          <t>leaf</t>
        </is>
      </c>
      <c r="F224" s="18" t="n"/>
      <c r="G224" s="18" t="n"/>
      <c r="H224" s="37" t="n"/>
      <c r="I224" s="18" t="n"/>
      <c r="J224" s="18" t="n"/>
      <c r="K224" s="18" t="n"/>
      <c r="L224" s="18" t="n"/>
      <c r="M224" s="18" t="n"/>
      <c r="N224" s="34" t="n">
        <v>-0.03783369809389114</v>
      </c>
      <c r="P224" s="18" t="inlineStr">
        <is>
          <t>policyholder_age_band|(any other level)</t>
        </is>
      </c>
      <c r="Q224" s="18" t="n">
        <v>51</v>
      </c>
      <c r="R224" s="18" t="inlineStr">
        <is>
          <t>policyholder_age_band</t>
        </is>
      </c>
      <c r="S224" s="18" t="inlineStr">
        <is>
          <t>categorical</t>
        </is>
      </c>
      <c r="T224" s="18" t="n"/>
      <c r="U224" s="18" t="inlineStr">
        <is>
          <t>(any other level)</t>
        </is>
      </c>
      <c r="V224" s="18" t="inlineStr">
        <is>
          <t>no code: missing, so each split's default branch</t>
        </is>
      </c>
    </row>
    <row r="225">
      <c r="B225" s="18" t="inlineStr">
        <is>
          <t>14|12</t>
        </is>
      </c>
      <c r="C225" s="18" t="n">
        <v>14</v>
      </c>
      <c r="D225" s="18" t="n">
        <v>12</v>
      </c>
      <c r="E225" s="18" t="inlineStr">
        <is>
          <t>leaf</t>
        </is>
      </c>
      <c r="F225" s="18" t="n"/>
      <c r="G225" s="18" t="n"/>
      <c r="H225" s="37" t="n"/>
      <c r="I225" s="18" t="n"/>
      <c r="J225" s="18" t="n"/>
      <c r="K225" s="18" t="n"/>
      <c r="L225" s="18" t="n"/>
      <c r="M225" s="18" t="n"/>
      <c r="N225" s="34" t="n">
        <v>-0.01572558656334877</v>
      </c>
    </row>
    <row r="226">
      <c r="B226" s="18" t="inlineStr">
        <is>
          <t>14|13</t>
        </is>
      </c>
      <c r="C226" s="18" t="n">
        <v>14</v>
      </c>
      <c r="D226" s="18" t="n">
        <v>13</v>
      </c>
      <c r="E226" s="18" t="inlineStr">
        <is>
          <t>leaf</t>
        </is>
      </c>
      <c r="F226" s="18" t="n"/>
      <c r="G226" s="18" t="n"/>
      <c r="H226" s="37" t="n"/>
      <c r="I226" s="18" t="n"/>
      <c r="J226" s="18" t="n"/>
      <c r="K226" s="18" t="n"/>
      <c r="L226" s="18" t="n"/>
      <c r="M226" s="18" t="n"/>
      <c r="N226" s="34" t="n">
        <v>0.005748346447944641</v>
      </c>
    </row>
    <row r="227">
      <c r="B227" s="18" t="inlineStr">
        <is>
          <t>14|14</t>
        </is>
      </c>
      <c r="C227" s="18" t="n">
        <v>14</v>
      </c>
      <c r="D227" s="18" t="n">
        <v>14</v>
      </c>
      <c r="E227" s="18" t="inlineStr">
        <is>
          <t>leaf</t>
        </is>
      </c>
      <c r="F227" s="18" t="n"/>
      <c r="G227" s="18" t="n"/>
      <c r="H227" s="37" t="n"/>
      <c r="I227" s="18" t="n"/>
      <c r="J227" s="18" t="n"/>
      <c r="K227" s="18" t="n"/>
      <c r="L227" s="18" t="n"/>
      <c r="M227" s="18" t="n"/>
      <c r="N227" s="34" t="n">
        <v>-0.008418473415076733</v>
      </c>
    </row>
    <row r="228">
      <c r="B228" s="18" t="inlineStr">
        <is>
          <t>15|0</t>
        </is>
      </c>
      <c r="C228" s="18" t="n">
        <v>15</v>
      </c>
      <c r="D228" s="18" t="n">
        <v>0</v>
      </c>
      <c r="E228" s="18" t="inlineStr">
        <is>
          <t>split</t>
        </is>
      </c>
      <c r="F228" s="18" t="n">
        <v>14</v>
      </c>
      <c r="G228" s="18" t="inlineStr">
        <is>
          <t>elevation_m</t>
        </is>
      </c>
      <c r="H228" s="37" t="n">
        <v>2.099999785423279</v>
      </c>
      <c r="I228" s="18" t="n"/>
      <c r="J228" s="18" t="n"/>
      <c r="K228" s="18" t="inlineStr">
        <is>
          <t>right</t>
        </is>
      </c>
      <c r="L228" s="18" t="n">
        <v>1</v>
      </c>
      <c r="M228" s="18" t="n">
        <v>2</v>
      </c>
      <c r="N228" s="34" t="n"/>
    </row>
    <row r="229">
      <c r="B229" s="18" t="inlineStr">
        <is>
          <t>15|1</t>
        </is>
      </c>
      <c r="C229" s="18" t="n">
        <v>15</v>
      </c>
      <c r="D229" s="18" t="n">
        <v>1</v>
      </c>
      <c r="E229" s="18" t="inlineStr">
        <is>
          <t>split</t>
        </is>
      </c>
      <c r="F229" s="18" t="n">
        <v>12</v>
      </c>
      <c r="G229" s="18" t="inlineStr">
        <is>
          <t>flood_zone</t>
        </is>
      </c>
      <c r="H229" s="37" t="n">
        <v>3.99999988079071</v>
      </c>
      <c r="I229" s="18" t="n"/>
      <c r="J229" s="18" t="n"/>
      <c r="K229" s="18" t="inlineStr">
        <is>
          <t>right</t>
        </is>
      </c>
      <c r="L229" s="18" t="n">
        <v>3</v>
      </c>
      <c r="M229" s="18" t="n">
        <v>4</v>
      </c>
      <c r="N229" s="34" t="n"/>
    </row>
    <row r="230">
      <c r="B230" s="18" t="inlineStr">
        <is>
          <t>15|2</t>
        </is>
      </c>
      <c r="C230" s="18" t="n">
        <v>15</v>
      </c>
      <c r="D230" s="18" t="n">
        <v>2</v>
      </c>
      <c r="E230" s="18" t="inlineStr">
        <is>
          <t>split</t>
        </is>
      </c>
      <c r="F230" s="18" t="n">
        <v>0</v>
      </c>
      <c r="G230" s="18" t="inlineStr">
        <is>
          <t>sum_insured</t>
        </is>
      </c>
      <c r="H230" s="37" t="n">
        <v>240999.9921875</v>
      </c>
      <c r="I230" s="18" t="n"/>
      <c r="J230" s="18" t="n"/>
      <c r="K230" s="18" t="inlineStr">
        <is>
          <t>right</t>
        </is>
      </c>
      <c r="L230" s="18" t="n">
        <v>5</v>
      </c>
      <c r="M230" s="18" t="n">
        <v>6</v>
      </c>
      <c r="N230" s="34" t="n"/>
    </row>
    <row r="231">
      <c r="B231" s="18" t="inlineStr">
        <is>
          <t>15|3</t>
        </is>
      </c>
      <c r="C231" s="18" t="n">
        <v>15</v>
      </c>
      <c r="D231" s="18" t="n">
        <v>3</v>
      </c>
      <c r="E231" s="18" t="inlineStr">
        <is>
          <t>split</t>
        </is>
      </c>
      <c r="F231" s="18" t="n">
        <v>0</v>
      </c>
      <c r="G231" s="18" t="inlineStr">
        <is>
          <t>sum_insured</t>
        </is>
      </c>
      <c r="H231" s="37" t="n">
        <v>211999.9921875</v>
      </c>
      <c r="I231" s="18" t="n"/>
      <c r="J231" s="18" t="n"/>
      <c r="K231" s="18" t="inlineStr">
        <is>
          <t>right</t>
        </is>
      </c>
      <c r="L231" s="18" t="n">
        <v>7</v>
      </c>
      <c r="M231" s="18" t="n">
        <v>8</v>
      </c>
      <c r="N231" s="34" t="n"/>
    </row>
    <row r="232">
      <c r="B232" s="18" t="inlineStr">
        <is>
          <t>15|4</t>
        </is>
      </c>
      <c r="C232" s="18" t="n">
        <v>15</v>
      </c>
      <c r="D232" s="18" t="n">
        <v>4</v>
      </c>
      <c r="E232" s="18" t="inlineStr">
        <is>
          <t>split</t>
        </is>
      </c>
      <c r="F232" s="18" t="n">
        <v>12</v>
      </c>
      <c r="G232" s="18" t="inlineStr">
        <is>
          <t>flood_zone</t>
        </is>
      </c>
      <c r="H232" s="37" t="n">
        <v>4.999999761581421</v>
      </c>
      <c r="I232" s="18" t="n"/>
      <c r="J232" s="18" t="n"/>
      <c r="K232" s="18" t="inlineStr">
        <is>
          <t>left</t>
        </is>
      </c>
      <c r="L232" s="18" t="n">
        <v>9</v>
      </c>
      <c r="M232" s="18" t="n">
        <v>10</v>
      </c>
      <c r="N232" s="34" t="n"/>
    </row>
    <row r="233">
      <c r="B233" s="18" t="inlineStr">
        <is>
          <t>15|5</t>
        </is>
      </c>
      <c r="C233" s="18" t="n">
        <v>15</v>
      </c>
      <c r="D233" s="18" t="n">
        <v>5</v>
      </c>
      <c r="E233" s="18" t="inlineStr">
        <is>
          <t>split</t>
        </is>
      </c>
      <c r="F233" s="18" t="n">
        <v>0</v>
      </c>
      <c r="G233" s="18" t="inlineStr">
        <is>
          <t>sum_insured</t>
        </is>
      </c>
      <c r="H233" s="37" t="n">
        <v>89999.99609375</v>
      </c>
      <c r="I233" s="18" t="n"/>
      <c r="J233" s="18" t="n"/>
      <c r="K233" s="18" t="inlineStr">
        <is>
          <t>right</t>
        </is>
      </c>
      <c r="L233" s="18" t="n">
        <v>11</v>
      </c>
      <c r="M233" s="18" t="n">
        <v>12</v>
      </c>
      <c r="N233" s="34" t="n"/>
    </row>
    <row r="234">
      <c r="B234" s="18" t="inlineStr">
        <is>
          <t>15|6</t>
        </is>
      </c>
      <c r="C234" s="18" t="n">
        <v>15</v>
      </c>
      <c r="D234" s="18" t="n">
        <v>6</v>
      </c>
      <c r="E234" s="18" t="inlineStr">
        <is>
          <t>split</t>
        </is>
      </c>
      <c r="F234" s="18" t="n">
        <v>3</v>
      </c>
      <c r="G234" s="18" t="inlineStr">
        <is>
          <t>missed_payments_12m</t>
        </is>
      </c>
      <c r="H234" s="37" t="n">
        <v>0.9999999701976776</v>
      </c>
      <c r="I234" s="18" t="n"/>
      <c r="J234" s="18" t="n"/>
      <c r="K234" s="18" t="inlineStr">
        <is>
          <t>right</t>
        </is>
      </c>
      <c r="L234" s="18" t="n">
        <v>13</v>
      </c>
      <c r="M234" s="18" t="n">
        <v>14</v>
      </c>
      <c r="N234" s="34" t="n"/>
    </row>
    <row r="235">
      <c r="B235" s="18" t="inlineStr">
        <is>
          <t>15|7</t>
        </is>
      </c>
      <c r="C235" s="18" t="n">
        <v>15</v>
      </c>
      <c r="D235" s="18" t="n">
        <v>7</v>
      </c>
      <c r="E235" s="18" t="inlineStr">
        <is>
          <t>leaf</t>
        </is>
      </c>
      <c r="F235" s="18" t="n"/>
      <c r="G235" s="18" t="n"/>
      <c r="H235" s="37" t="n"/>
      <c r="I235" s="18" t="n"/>
      <c r="J235" s="18" t="n"/>
      <c r="K235" s="18" t="n"/>
      <c r="L235" s="18" t="n"/>
      <c r="M235" s="18" t="n"/>
      <c r="N235" s="34" t="n">
        <v>-0.001411828561685979</v>
      </c>
    </row>
    <row r="236">
      <c r="B236" s="18" t="inlineStr">
        <is>
          <t>15|8</t>
        </is>
      </c>
      <c r="C236" s="18" t="n">
        <v>15</v>
      </c>
      <c r="D236" s="18" t="n">
        <v>8</v>
      </c>
      <c r="E236" s="18" t="inlineStr">
        <is>
          <t>leaf</t>
        </is>
      </c>
      <c r="F236" s="18" t="n"/>
      <c r="G236" s="18" t="n"/>
      <c r="H236" s="37" t="n"/>
      <c r="I236" s="18" t="n"/>
      <c r="J236" s="18" t="n"/>
      <c r="K236" s="18" t="n"/>
      <c r="L236" s="18" t="n"/>
      <c r="M236" s="18" t="n"/>
      <c r="N236" s="34" t="n">
        <v>0.01613069698214531</v>
      </c>
    </row>
    <row r="237">
      <c r="B237" s="18" t="inlineStr">
        <is>
          <t>15|9</t>
        </is>
      </c>
      <c r="C237" s="18" t="n">
        <v>15</v>
      </c>
      <c r="D237" s="18" t="n">
        <v>9</v>
      </c>
      <c r="E237" s="18" t="inlineStr">
        <is>
          <t>leaf</t>
        </is>
      </c>
      <c r="F237" s="18" t="n"/>
      <c r="G237" s="18" t="n"/>
      <c r="H237" s="37" t="n"/>
      <c r="I237" s="18" t="n"/>
      <c r="J237" s="18" t="n"/>
      <c r="K237" s="18" t="n"/>
      <c r="L237" s="18" t="n"/>
      <c r="M237" s="18" t="n"/>
      <c r="N237" s="34" t="n">
        <v>0.03034555353224277</v>
      </c>
    </row>
    <row r="238">
      <c r="B238" s="18" t="inlineStr">
        <is>
          <t>15|10</t>
        </is>
      </c>
      <c r="C238" s="18" t="n">
        <v>15</v>
      </c>
      <c r="D238" s="18" t="n">
        <v>10</v>
      </c>
      <c r="E238" s="18" t="inlineStr">
        <is>
          <t>leaf</t>
        </is>
      </c>
      <c r="F238" s="18" t="n"/>
      <c r="G238" s="18" t="n"/>
      <c r="H238" s="37" t="n"/>
      <c r="I238" s="18" t="n"/>
      <c r="J238" s="18" t="n"/>
      <c r="K238" s="18" t="n"/>
      <c r="L238" s="18" t="n"/>
      <c r="M238" s="18" t="n"/>
      <c r="N238" s="34" t="n">
        <v>0.0475848875939846</v>
      </c>
    </row>
    <row r="239">
      <c r="B239" s="18" t="inlineStr">
        <is>
          <t>15|11</t>
        </is>
      </c>
      <c r="C239" s="18" t="n">
        <v>15</v>
      </c>
      <c r="D239" s="18" t="n">
        <v>11</v>
      </c>
      <c r="E239" s="18" t="inlineStr">
        <is>
          <t>leaf</t>
        </is>
      </c>
      <c r="F239" s="18" t="n"/>
      <c r="G239" s="18" t="n"/>
      <c r="H239" s="37" t="n"/>
      <c r="I239" s="18" t="n"/>
      <c r="J239" s="18" t="n"/>
      <c r="K239" s="18" t="n"/>
      <c r="L239" s="18" t="n"/>
      <c r="M239" s="18" t="n"/>
      <c r="N239" s="34" t="n">
        <v>-0.03844055533409119</v>
      </c>
    </row>
    <row r="240">
      <c r="B240" s="18" t="inlineStr">
        <is>
          <t>15|12</t>
        </is>
      </c>
      <c r="C240" s="18" t="n">
        <v>15</v>
      </c>
      <c r="D240" s="18" t="n">
        <v>12</v>
      </c>
      <c r="E240" s="18" t="inlineStr">
        <is>
          <t>leaf</t>
        </is>
      </c>
      <c r="F240" s="18" t="n"/>
      <c r="G240" s="18" t="n"/>
      <c r="H240" s="37" t="n"/>
      <c r="I240" s="18" t="n"/>
      <c r="J240" s="18" t="n"/>
      <c r="K240" s="18" t="n"/>
      <c r="L240" s="18" t="n"/>
      <c r="M240" s="18" t="n"/>
      <c r="N240" s="34" t="n">
        <v>-0.01070948597043753</v>
      </c>
    </row>
    <row r="241">
      <c r="B241" s="18" t="inlineStr">
        <is>
          <t>15|13</t>
        </is>
      </c>
      <c r="C241" s="18" t="n">
        <v>15</v>
      </c>
      <c r="D241" s="18" t="n">
        <v>13</v>
      </c>
      <c r="E241" s="18" t="inlineStr">
        <is>
          <t>leaf</t>
        </is>
      </c>
      <c r="F241" s="18" t="n"/>
      <c r="G241" s="18" t="n"/>
      <c r="H241" s="37" t="n"/>
      <c r="I241" s="18" t="n"/>
      <c r="J241" s="18" t="n"/>
      <c r="K241" s="18" t="n"/>
      <c r="L241" s="18" t="n"/>
      <c r="M241" s="18" t="n"/>
      <c r="N241" s="34" t="n">
        <v>-0.001292717293836176</v>
      </c>
    </row>
    <row r="242">
      <c r="B242" s="18" t="inlineStr">
        <is>
          <t>15|14</t>
        </is>
      </c>
      <c r="C242" s="18" t="n">
        <v>15</v>
      </c>
      <c r="D242" s="18" t="n">
        <v>14</v>
      </c>
      <c r="E242" s="18" t="inlineStr">
        <is>
          <t>leaf</t>
        </is>
      </c>
      <c r="F242" s="18" t="n"/>
      <c r="G242" s="18" t="n"/>
      <c r="H242" s="37" t="n"/>
      <c r="I242" s="18" t="n"/>
      <c r="J242" s="18" t="n"/>
      <c r="K242" s="18" t="n"/>
      <c r="L242" s="18" t="n"/>
      <c r="M242" s="18" t="n"/>
      <c r="N242" s="34" t="n">
        <v>0.02015524916350842</v>
      </c>
    </row>
    <row r="243">
      <c r="B243" s="18" t="inlineStr">
        <is>
          <t>16|0</t>
        </is>
      </c>
      <c r="C243" s="18" t="n">
        <v>16</v>
      </c>
      <c r="D243" s="18" t="n">
        <v>0</v>
      </c>
      <c r="E243" s="18" t="inlineStr">
        <is>
          <t>split</t>
        </is>
      </c>
      <c r="F243" s="18" t="n">
        <v>14</v>
      </c>
      <c r="G243" s="18" t="inlineStr">
        <is>
          <t>elevation_m</t>
        </is>
      </c>
      <c r="H243" s="37" t="n">
        <v>2.589999794960022</v>
      </c>
      <c r="I243" s="18" t="n"/>
      <c r="J243" s="18" t="n"/>
      <c r="K243" s="18" t="inlineStr">
        <is>
          <t>right</t>
        </is>
      </c>
      <c r="L243" s="18" t="n">
        <v>1</v>
      </c>
      <c r="M243" s="18" t="n">
        <v>2</v>
      </c>
      <c r="N243" s="34" t="n"/>
    </row>
    <row r="244">
      <c r="B244" s="18" t="inlineStr">
        <is>
          <t>16|1</t>
        </is>
      </c>
      <c r="C244" s="18" t="n">
        <v>16</v>
      </c>
      <c r="D244" s="18" t="n">
        <v>1</v>
      </c>
      <c r="E244" s="18" t="inlineStr">
        <is>
          <t>split</t>
        </is>
      </c>
      <c r="F244" s="18" t="n">
        <v>12</v>
      </c>
      <c r="G244" s="18" t="inlineStr">
        <is>
          <t>flood_zone</t>
        </is>
      </c>
      <c r="H244" s="37" t="n">
        <v>3.99999988079071</v>
      </c>
      <c r="I244" s="18" t="n"/>
      <c r="J244" s="18" t="n"/>
      <c r="K244" s="18" t="inlineStr">
        <is>
          <t>right</t>
        </is>
      </c>
      <c r="L244" s="18" t="n">
        <v>3</v>
      </c>
      <c r="M244" s="18" t="n">
        <v>4</v>
      </c>
      <c r="N244" s="34" t="n"/>
    </row>
    <row r="245">
      <c r="B245" s="18" t="inlineStr">
        <is>
          <t>16|2</t>
        </is>
      </c>
      <c r="C245" s="18" t="n">
        <v>16</v>
      </c>
      <c r="D245" s="18" t="n">
        <v>2</v>
      </c>
      <c r="E245" s="18" t="inlineStr">
        <is>
          <t>split</t>
        </is>
      </c>
      <c r="F245" s="18" t="n">
        <v>0</v>
      </c>
      <c r="G245" s="18" t="inlineStr">
        <is>
          <t>sum_insured</t>
        </is>
      </c>
      <c r="H245" s="37" t="n">
        <v>189999.9921875</v>
      </c>
      <c r="I245" s="18" t="n"/>
      <c r="J245" s="18" t="n"/>
      <c r="K245" s="18" t="inlineStr">
        <is>
          <t>right</t>
        </is>
      </c>
      <c r="L245" s="18" t="n">
        <v>5</v>
      </c>
      <c r="M245" s="18" t="n">
        <v>6</v>
      </c>
      <c r="N245" s="34" t="n"/>
    </row>
    <row r="246">
      <c r="B246" s="18" t="inlineStr">
        <is>
          <t>16|3</t>
        </is>
      </c>
      <c r="C246" s="18" t="n">
        <v>16</v>
      </c>
      <c r="D246" s="18" t="n">
        <v>3</v>
      </c>
      <c r="E246" s="18" t="inlineStr">
        <is>
          <t>split</t>
        </is>
      </c>
      <c r="F246" s="18" t="n">
        <v>0</v>
      </c>
      <c r="G246" s="18" t="inlineStr">
        <is>
          <t>sum_insured</t>
        </is>
      </c>
      <c r="H246" s="37" t="n">
        <v>162999.9921875</v>
      </c>
      <c r="I246" s="18" t="n"/>
      <c r="J246" s="18" t="n"/>
      <c r="K246" s="18" t="inlineStr">
        <is>
          <t>right</t>
        </is>
      </c>
      <c r="L246" s="18" t="n">
        <v>7</v>
      </c>
      <c r="M246" s="18" t="n">
        <v>8</v>
      </c>
      <c r="N246" s="34" t="n"/>
    </row>
    <row r="247">
      <c r="B247" s="18" t="inlineStr">
        <is>
          <t>16|4</t>
        </is>
      </c>
      <c r="C247" s="18" t="n">
        <v>16</v>
      </c>
      <c r="D247" s="18" t="n">
        <v>4</v>
      </c>
      <c r="E247" s="18" t="inlineStr">
        <is>
          <t>split</t>
        </is>
      </c>
      <c r="F247" s="18" t="n">
        <v>12</v>
      </c>
      <c r="G247" s="18" t="inlineStr">
        <is>
          <t>flood_zone</t>
        </is>
      </c>
      <c r="H247" s="37" t="n">
        <v>4.999999761581421</v>
      </c>
      <c r="I247" s="18" t="n"/>
      <c r="J247" s="18" t="n"/>
      <c r="K247" s="18" t="inlineStr">
        <is>
          <t>left</t>
        </is>
      </c>
      <c r="L247" s="18" t="n">
        <v>9</v>
      </c>
      <c r="M247" s="18" t="n">
        <v>10</v>
      </c>
      <c r="N247" s="34" t="n"/>
    </row>
    <row r="248">
      <c r="B248" s="18" t="inlineStr">
        <is>
          <t>16|5</t>
        </is>
      </c>
      <c r="C248" s="18" t="n">
        <v>16</v>
      </c>
      <c r="D248" s="18" t="n">
        <v>5</v>
      </c>
      <c r="E248" s="18" t="inlineStr">
        <is>
          <t>split</t>
        </is>
      </c>
      <c r="F248" s="18" t="n">
        <v>24</v>
      </c>
      <c r="G248" s="18" t="inlineStr">
        <is>
          <t>x_clay_dry</t>
        </is>
      </c>
      <c r="H248" s="37" t="n">
        <v>0.7889999449253083</v>
      </c>
      <c r="I248" s="18" t="n"/>
      <c r="J248" s="18" t="n"/>
      <c r="K248" s="18" t="inlineStr">
        <is>
          <t>right</t>
        </is>
      </c>
      <c r="L248" s="18" t="n">
        <v>11</v>
      </c>
      <c r="M248" s="18" t="n">
        <v>12</v>
      </c>
      <c r="N248" s="34" t="n"/>
    </row>
    <row r="249">
      <c r="B249" s="18" t="inlineStr">
        <is>
          <t>16|6</t>
        </is>
      </c>
      <c r="C249" s="18" t="n">
        <v>16</v>
      </c>
      <c r="D249" s="18" t="n">
        <v>6</v>
      </c>
      <c r="E249" s="18" t="inlineStr">
        <is>
          <t>split</t>
        </is>
      </c>
      <c r="F249" s="18" t="n">
        <v>15</v>
      </c>
      <c r="G249" s="18" t="inlineStr">
        <is>
          <t>year_built</t>
        </is>
      </c>
      <c r="H249" s="37" t="n">
        <v>1943.999938964844</v>
      </c>
      <c r="I249" s="18" t="n"/>
      <c r="J249" s="18" t="n"/>
      <c r="K249" s="18" t="inlineStr">
        <is>
          <t>right</t>
        </is>
      </c>
      <c r="L249" s="18" t="n">
        <v>13</v>
      </c>
      <c r="M249" s="18" t="n">
        <v>14</v>
      </c>
      <c r="N249" s="34" t="n"/>
    </row>
    <row r="250">
      <c r="B250" s="18" t="inlineStr">
        <is>
          <t>16|7</t>
        </is>
      </c>
      <c r="C250" s="18" t="n">
        <v>16</v>
      </c>
      <c r="D250" s="18" t="n">
        <v>7</v>
      </c>
      <c r="E250" s="18" t="inlineStr">
        <is>
          <t>leaf</t>
        </is>
      </c>
      <c r="F250" s="18" t="n"/>
      <c r="G250" s="18" t="n"/>
      <c r="H250" s="37" t="n"/>
      <c r="I250" s="18" t="n"/>
      <c r="J250" s="18" t="n"/>
      <c r="K250" s="18" t="n"/>
      <c r="L250" s="18" t="n"/>
      <c r="M250" s="18" t="n"/>
      <c r="N250" s="34" t="n">
        <v>-0.008062752895057201</v>
      </c>
    </row>
    <row r="251">
      <c r="B251" s="18" t="inlineStr">
        <is>
          <t>16|8</t>
        </is>
      </c>
      <c r="C251" s="18" t="n">
        <v>16</v>
      </c>
      <c r="D251" s="18" t="n">
        <v>8</v>
      </c>
      <c r="E251" s="18" t="inlineStr">
        <is>
          <t>leaf</t>
        </is>
      </c>
      <c r="F251" s="18" t="n"/>
      <c r="G251" s="18" t="n"/>
      <c r="H251" s="37" t="n"/>
      <c r="I251" s="18" t="n"/>
      <c r="J251" s="18" t="n"/>
      <c r="K251" s="18" t="n"/>
      <c r="L251" s="18" t="n"/>
      <c r="M251" s="18" t="n"/>
      <c r="N251" s="34" t="n">
        <v>0.01125579793006182</v>
      </c>
    </row>
    <row r="252">
      <c r="B252" s="18" t="inlineStr">
        <is>
          <t>16|9</t>
        </is>
      </c>
      <c r="C252" s="18" t="n">
        <v>16</v>
      </c>
      <c r="D252" s="18" t="n">
        <v>9</v>
      </c>
      <c r="E252" s="18" t="inlineStr">
        <is>
          <t>leaf</t>
        </is>
      </c>
      <c r="F252" s="18" t="n"/>
      <c r="G252" s="18" t="n"/>
      <c r="H252" s="37" t="n"/>
      <c r="I252" s="18" t="n"/>
      <c r="J252" s="18" t="n"/>
      <c r="K252" s="18" t="n"/>
      <c r="L252" s="18" t="n"/>
      <c r="M252" s="18" t="n"/>
      <c r="N252" s="34" t="n">
        <v>0.02707667462527752</v>
      </c>
    </row>
    <row r="253">
      <c r="B253" s="18" t="inlineStr">
        <is>
          <t>16|10</t>
        </is>
      </c>
      <c r="C253" s="18" t="n">
        <v>16</v>
      </c>
      <c r="D253" s="18" t="n">
        <v>10</v>
      </c>
      <c r="E253" s="18" t="inlineStr">
        <is>
          <t>leaf</t>
        </is>
      </c>
      <c r="F253" s="18" t="n"/>
      <c r="G253" s="18" t="n"/>
      <c r="H253" s="37" t="n"/>
      <c r="I253" s="18" t="n"/>
      <c r="J253" s="18" t="n"/>
      <c r="K253" s="18" t="n"/>
      <c r="L253" s="18" t="n"/>
      <c r="M253" s="18" t="n"/>
      <c r="N253" s="34" t="n">
        <v>0.04504419490695</v>
      </c>
    </row>
    <row r="254">
      <c r="B254" s="18" t="inlineStr">
        <is>
          <t>16|11</t>
        </is>
      </c>
      <c r="C254" s="18" t="n">
        <v>16</v>
      </c>
      <c r="D254" s="18" t="n">
        <v>11</v>
      </c>
      <c r="E254" s="18" t="inlineStr">
        <is>
          <t>leaf</t>
        </is>
      </c>
      <c r="F254" s="18" t="n"/>
      <c r="G254" s="18" t="n"/>
      <c r="H254" s="37" t="n"/>
      <c r="I254" s="18" t="n"/>
      <c r="J254" s="18" t="n"/>
      <c r="K254" s="18" t="n"/>
      <c r="L254" s="18" t="n"/>
      <c r="M254" s="18" t="n"/>
      <c r="N254" s="34" t="n">
        <v>-0.0187296885997057</v>
      </c>
    </row>
    <row r="255">
      <c r="B255" s="18" t="inlineStr">
        <is>
          <t>16|12</t>
        </is>
      </c>
      <c r="C255" s="18" t="n">
        <v>16</v>
      </c>
      <c r="D255" s="18" t="n">
        <v>12</v>
      </c>
      <c r="E255" s="18" t="inlineStr">
        <is>
          <t>leaf</t>
        </is>
      </c>
      <c r="F255" s="18" t="n"/>
      <c r="G255" s="18" t="n"/>
      <c r="H255" s="37" t="n"/>
      <c r="I255" s="18" t="n"/>
      <c r="J255" s="18" t="n"/>
      <c r="K255" s="18" t="n"/>
      <c r="L255" s="18" t="n"/>
      <c r="M255" s="18" t="n"/>
      <c r="N255" s="34" t="n">
        <v>0.009592698886990547</v>
      </c>
    </row>
    <row r="256">
      <c r="B256" s="18" t="inlineStr">
        <is>
          <t>16|13</t>
        </is>
      </c>
      <c r="C256" s="18" t="n">
        <v>16</v>
      </c>
      <c r="D256" s="18" t="n">
        <v>13</v>
      </c>
      <c r="E256" s="18" t="inlineStr">
        <is>
          <t>leaf</t>
        </is>
      </c>
      <c r="F256" s="18" t="n"/>
      <c r="G256" s="18" t="n"/>
      <c r="H256" s="37" t="n"/>
      <c r="I256" s="18" t="n"/>
      <c r="J256" s="18" t="n"/>
      <c r="K256" s="18" t="n"/>
      <c r="L256" s="18" t="n"/>
      <c r="M256" s="18" t="n"/>
      <c r="N256" s="34" t="n">
        <v>0.005647599697113037</v>
      </c>
    </row>
    <row r="257">
      <c r="B257" s="18" t="inlineStr">
        <is>
          <t>16|14</t>
        </is>
      </c>
      <c r="C257" s="18" t="n">
        <v>16</v>
      </c>
      <c r="D257" s="18" t="n">
        <v>14</v>
      </c>
      <c r="E257" s="18" t="inlineStr">
        <is>
          <t>leaf</t>
        </is>
      </c>
      <c r="F257" s="18" t="n"/>
      <c r="G257" s="18" t="n"/>
      <c r="H257" s="37" t="n"/>
      <c r="I257" s="18" t="n"/>
      <c r="J257" s="18" t="n"/>
      <c r="K257" s="18" t="n"/>
      <c r="L257" s="18" t="n"/>
      <c r="M257" s="18" t="n"/>
      <c r="N257" s="34" t="n">
        <v>-0.006530353333801031</v>
      </c>
    </row>
    <row r="258">
      <c r="B258" s="18" t="inlineStr">
        <is>
          <t>17|0</t>
        </is>
      </c>
      <c r="C258" s="18" t="n">
        <v>17</v>
      </c>
      <c r="D258" s="18" t="n">
        <v>0</v>
      </c>
      <c r="E258" s="18" t="inlineStr">
        <is>
          <t>split</t>
        </is>
      </c>
      <c r="F258" s="18" t="n">
        <v>14</v>
      </c>
      <c r="G258" s="18" t="inlineStr">
        <is>
          <t>elevation_m</t>
        </is>
      </c>
      <c r="H258" s="37" t="n">
        <v>2.799999833106995</v>
      </c>
      <c r="I258" s="18" t="n"/>
      <c r="J258" s="18" t="n"/>
      <c r="K258" s="18" t="inlineStr">
        <is>
          <t>right</t>
        </is>
      </c>
      <c r="L258" s="18" t="n">
        <v>1</v>
      </c>
      <c r="M258" s="18" t="n">
        <v>2</v>
      </c>
      <c r="N258" s="34" t="n"/>
    </row>
    <row r="259">
      <c r="B259" s="18" t="inlineStr">
        <is>
          <t>17|1</t>
        </is>
      </c>
      <c r="C259" s="18" t="n">
        <v>17</v>
      </c>
      <c r="D259" s="18" t="n">
        <v>1</v>
      </c>
      <c r="E259" s="18" t="inlineStr">
        <is>
          <t>split</t>
        </is>
      </c>
      <c r="F259" s="18" t="n">
        <v>25</v>
      </c>
      <c r="G259" s="18" t="inlineStr">
        <is>
          <t>x_fz3_rain</t>
        </is>
      </c>
      <c r="H259" s="37" t="n">
        <v>0.623999983072281</v>
      </c>
      <c r="I259" s="18" t="n"/>
      <c r="J259" s="18" t="n"/>
      <c r="K259" s="18" t="inlineStr">
        <is>
          <t>right</t>
        </is>
      </c>
      <c r="L259" s="18" t="n">
        <v>3</v>
      </c>
      <c r="M259" s="18" t="n">
        <v>4</v>
      </c>
      <c r="N259" s="34" t="n"/>
    </row>
    <row r="260">
      <c r="B260" s="18" t="inlineStr">
        <is>
          <t>17|2</t>
        </is>
      </c>
      <c r="C260" s="18" t="n">
        <v>17</v>
      </c>
      <c r="D260" s="18" t="n">
        <v>2</v>
      </c>
      <c r="E260" s="18" t="inlineStr">
        <is>
          <t>split</t>
        </is>
      </c>
      <c r="F260" s="18" t="n">
        <v>0</v>
      </c>
      <c r="G260" s="18" t="inlineStr">
        <is>
          <t>sum_insured</t>
        </is>
      </c>
      <c r="H260" s="37" t="n">
        <v>145999.9921875</v>
      </c>
      <c r="I260" s="18" t="n"/>
      <c r="J260" s="18" t="n"/>
      <c r="K260" s="18" t="inlineStr">
        <is>
          <t>right</t>
        </is>
      </c>
      <c r="L260" s="18" t="n">
        <v>5</v>
      </c>
      <c r="M260" s="18" t="n">
        <v>6</v>
      </c>
      <c r="N260" s="34" t="n"/>
    </row>
    <row r="261">
      <c r="B261" s="18" t="inlineStr">
        <is>
          <t>17|3</t>
        </is>
      </c>
      <c r="C261" s="18" t="n">
        <v>17</v>
      </c>
      <c r="D261" s="18" t="n">
        <v>3</v>
      </c>
      <c r="E261" s="18" t="inlineStr">
        <is>
          <t>category split</t>
        </is>
      </c>
      <c r="F261" s="18" t="n">
        <v>49</v>
      </c>
      <c r="G261" s="18" t="inlineStr">
        <is>
          <t>energy_rating</t>
        </is>
      </c>
      <c r="H261" s="37" t="n"/>
      <c r="I261" s="18" t="inlineStr">
        <is>
          <t>0;1;2;3</t>
        </is>
      </c>
      <c r="J261" s="18" t="inlineStr">
        <is>
          <t>A;B;C;D</t>
        </is>
      </c>
      <c r="K261" s="18" t="inlineStr">
        <is>
          <t>left</t>
        </is>
      </c>
      <c r="L261" s="18" t="n">
        <v>7</v>
      </c>
      <c r="M261" s="18" t="n">
        <v>8</v>
      </c>
      <c r="N261" s="34" t="n"/>
    </row>
    <row r="262">
      <c r="B262" s="18" t="inlineStr">
        <is>
          <t>17|4</t>
        </is>
      </c>
      <c r="C262" s="18" t="n">
        <v>17</v>
      </c>
      <c r="D262" s="18" t="n">
        <v>4</v>
      </c>
      <c r="E262" s="18" t="inlineStr">
        <is>
          <t>split</t>
        </is>
      </c>
      <c r="F262" s="18" t="n">
        <v>14</v>
      </c>
      <c r="G262" s="18" t="inlineStr">
        <is>
          <t>elevation_m</t>
        </is>
      </c>
      <c r="H262" s="37" t="n">
        <v>1.489999949932098</v>
      </c>
      <c r="I262" s="18" t="n"/>
      <c r="J262" s="18" t="n"/>
      <c r="K262" s="18" t="inlineStr">
        <is>
          <t>right</t>
        </is>
      </c>
      <c r="L262" s="18" t="n">
        <v>9</v>
      </c>
      <c r="M262" s="18" t="n">
        <v>10</v>
      </c>
      <c r="N262" s="34" t="n"/>
    </row>
    <row r="263">
      <c r="B263" s="18" t="inlineStr">
        <is>
          <t>17|5</t>
        </is>
      </c>
      <c r="C263" s="18" t="n">
        <v>17</v>
      </c>
      <c r="D263" s="18" t="n">
        <v>5</v>
      </c>
      <c r="E263" s="18" t="inlineStr">
        <is>
          <t>split</t>
        </is>
      </c>
      <c r="F263" s="18" t="n">
        <v>20</v>
      </c>
      <c r="G263" s="18" t="inlineStr">
        <is>
          <t>dry_summer_index</t>
        </is>
      </c>
      <c r="H263" s="37" t="n">
        <v>0.7419999539852142</v>
      </c>
      <c r="I263" s="18" t="n"/>
      <c r="J263" s="18" t="n"/>
      <c r="K263" s="18" t="inlineStr">
        <is>
          <t>right</t>
        </is>
      </c>
      <c r="L263" s="18" t="n">
        <v>11</v>
      </c>
      <c r="M263" s="18" t="n">
        <v>12</v>
      </c>
      <c r="N263" s="34" t="n"/>
    </row>
    <row r="264">
      <c r="B264" s="18" t="inlineStr">
        <is>
          <t>17|6</t>
        </is>
      </c>
      <c r="C264" s="18" t="n">
        <v>17</v>
      </c>
      <c r="D264" s="18" t="n">
        <v>6</v>
      </c>
      <c r="E264" s="18" t="inlineStr">
        <is>
          <t>split</t>
        </is>
      </c>
      <c r="F264" s="18" t="n">
        <v>3</v>
      </c>
      <c r="G264" s="18" t="inlineStr">
        <is>
          <t>missed_payments_12m</t>
        </is>
      </c>
      <c r="H264" s="37" t="n">
        <v>0.9999999701976776</v>
      </c>
      <c r="I264" s="18" t="n"/>
      <c r="J264" s="18" t="n"/>
      <c r="K264" s="18" t="inlineStr">
        <is>
          <t>right</t>
        </is>
      </c>
      <c r="L264" s="18" t="n">
        <v>13</v>
      </c>
      <c r="M264" s="18" t="n">
        <v>14</v>
      </c>
      <c r="N264" s="34" t="n"/>
    </row>
    <row r="265">
      <c r="B265" s="18" t="inlineStr">
        <is>
          <t>17|7</t>
        </is>
      </c>
      <c r="C265" s="18" t="n">
        <v>17</v>
      </c>
      <c r="D265" s="18" t="n">
        <v>7</v>
      </c>
      <c r="E265" s="18" t="inlineStr">
        <is>
          <t>leaf</t>
        </is>
      </c>
      <c r="F265" s="18" t="n"/>
      <c r="G265" s="18" t="n"/>
      <c r="H265" s="37" t="n"/>
      <c r="I265" s="18" t="n"/>
      <c r="J265" s="18" t="n"/>
      <c r="K265" s="18" t="n"/>
      <c r="L265" s="18" t="n"/>
      <c r="M265" s="18" t="n"/>
      <c r="N265" s="34" t="n">
        <v>0.01408014446496964</v>
      </c>
    </row>
    <row r="266">
      <c r="B266" s="18" t="inlineStr">
        <is>
          <t>17|8</t>
        </is>
      </c>
      <c r="C266" s="18" t="n">
        <v>17</v>
      </c>
      <c r="D266" s="18" t="n">
        <v>8</v>
      </c>
      <c r="E266" s="18" t="inlineStr">
        <is>
          <t>leaf</t>
        </is>
      </c>
      <c r="F266" s="18" t="n"/>
      <c r="G266" s="18" t="n"/>
      <c r="H266" s="37" t="n"/>
      <c r="I266" s="18" t="n"/>
      <c r="J266" s="18" t="n"/>
      <c r="K266" s="18" t="n"/>
      <c r="L266" s="18" t="n"/>
      <c r="M266" s="18" t="n"/>
      <c r="N266" s="34" t="n">
        <v>-0.002490734215825796</v>
      </c>
    </row>
    <row r="267">
      <c r="B267" s="18" t="inlineStr">
        <is>
          <t>17|9</t>
        </is>
      </c>
      <c r="C267" s="18" t="n">
        <v>17</v>
      </c>
      <c r="D267" s="18" t="n">
        <v>9</v>
      </c>
      <c r="E267" s="18" t="inlineStr">
        <is>
          <t>leaf</t>
        </is>
      </c>
      <c r="F267" s="18" t="n"/>
      <c r="G267" s="18" t="n"/>
      <c r="H267" s="37" t="n"/>
      <c r="I267" s="18" t="n"/>
      <c r="J267" s="18" t="n"/>
      <c r="K267" s="18" t="n"/>
      <c r="L267" s="18" t="n"/>
      <c r="M267" s="18" t="n"/>
      <c r="N267" s="34" t="n">
        <v>0.03193031623959541</v>
      </c>
    </row>
    <row r="268">
      <c r="B268" s="18" t="inlineStr">
        <is>
          <t>17|10</t>
        </is>
      </c>
      <c r="C268" s="18" t="n">
        <v>17</v>
      </c>
      <c r="D268" s="18" t="n">
        <v>10</v>
      </c>
      <c r="E268" s="18" t="inlineStr">
        <is>
          <t>leaf</t>
        </is>
      </c>
      <c r="F268" s="18" t="n"/>
      <c r="G268" s="18" t="n"/>
      <c r="H268" s="37" t="n"/>
      <c r="I268" s="18" t="n"/>
      <c r="J268" s="18" t="n"/>
      <c r="K268" s="18" t="n"/>
      <c r="L268" s="18" t="n"/>
      <c r="M268" s="18" t="n"/>
      <c r="N268" s="34" t="n">
        <v>0.01579007878899574</v>
      </c>
    </row>
    <row r="269">
      <c r="B269" s="18" t="inlineStr">
        <is>
          <t>17|11</t>
        </is>
      </c>
      <c r="C269" s="18" t="n">
        <v>17</v>
      </c>
      <c r="D269" s="18" t="n">
        <v>11</v>
      </c>
      <c r="E269" s="18" t="inlineStr">
        <is>
          <t>leaf</t>
        </is>
      </c>
      <c r="F269" s="18" t="n"/>
      <c r="G269" s="18" t="n"/>
      <c r="H269" s="37" t="n"/>
      <c r="I269" s="18" t="n"/>
      <c r="J269" s="18" t="n"/>
      <c r="K269" s="18" t="n"/>
      <c r="L269" s="18" t="n"/>
      <c r="M269" s="18" t="n"/>
      <c r="N269" s="34" t="n">
        <v>-0.02834425866603851</v>
      </c>
    </row>
    <row r="270">
      <c r="B270" s="18" t="inlineStr">
        <is>
          <t>17|12</t>
        </is>
      </c>
      <c r="C270" s="18" t="n">
        <v>17</v>
      </c>
      <c r="D270" s="18" t="n">
        <v>12</v>
      </c>
      <c r="E270" s="18" t="inlineStr">
        <is>
          <t>leaf</t>
        </is>
      </c>
      <c r="F270" s="18" t="n"/>
      <c r="G270" s="18" t="n"/>
      <c r="H270" s="37" t="n"/>
      <c r="I270" s="18" t="n"/>
      <c r="J270" s="18" t="n"/>
      <c r="K270" s="18" t="n"/>
      <c r="L270" s="18" t="n"/>
      <c r="M270" s="18" t="n"/>
      <c r="N270" s="34" t="n">
        <v>-0.0111273555085063</v>
      </c>
    </row>
    <row r="271">
      <c r="B271" s="18" t="inlineStr">
        <is>
          <t>17|13</t>
        </is>
      </c>
      <c r="C271" s="18" t="n">
        <v>17</v>
      </c>
      <c r="D271" s="18" t="n">
        <v>13</v>
      </c>
      <c r="E271" s="18" t="inlineStr">
        <is>
          <t>leaf</t>
        </is>
      </c>
      <c r="F271" s="18" t="n"/>
      <c r="G271" s="18" t="n"/>
      <c r="H271" s="37" t="n"/>
      <c r="I271" s="18" t="n"/>
      <c r="J271" s="18" t="n"/>
      <c r="K271" s="18" t="n"/>
      <c r="L271" s="18" t="n"/>
      <c r="M271" s="18" t="n"/>
      <c r="N271" s="34" t="n">
        <v>-0.005760959349572659</v>
      </c>
    </row>
    <row r="272">
      <c r="B272" s="18" t="inlineStr">
        <is>
          <t>17|14</t>
        </is>
      </c>
      <c r="C272" s="18" t="n">
        <v>17</v>
      </c>
      <c r="D272" s="18" t="n">
        <v>14</v>
      </c>
      <c r="E272" s="18" t="inlineStr">
        <is>
          <t>leaf</t>
        </is>
      </c>
      <c r="F272" s="18" t="n"/>
      <c r="G272" s="18" t="n"/>
      <c r="H272" s="37" t="n"/>
      <c r="I272" s="18" t="n"/>
      <c r="J272" s="18" t="n"/>
      <c r="K272" s="18" t="n"/>
      <c r="L272" s="18" t="n"/>
      <c r="M272" s="18" t="n"/>
      <c r="N272" s="34" t="n">
        <v>0.01337882410734892</v>
      </c>
    </row>
    <row r="273">
      <c r="B273" s="18" t="inlineStr">
        <is>
          <t>18|0</t>
        </is>
      </c>
      <c r="C273" s="18" t="n">
        <v>18</v>
      </c>
      <c r="D273" s="18" t="n">
        <v>0</v>
      </c>
      <c r="E273" s="18" t="inlineStr">
        <is>
          <t>split</t>
        </is>
      </c>
      <c r="F273" s="18" t="n">
        <v>14</v>
      </c>
      <c r="G273" s="18" t="inlineStr">
        <is>
          <t>elevation_m</t>
        </is>
      </c>
      <c r="H273" s="37" t="n">
        <v>2.49999988079071</v>
      </c>
      <c r="I273" s="18" t="n"/>
      <c r="J273" s="18" t="n"/>
      <c r="K273" s="18" t="inlineStr">
        <is>
          <t>right</t>
        </is>
      </c>
      <c r="L273" s="18" t="n">
        <v>1</v>
      </c>
      <c r="M273" s="18" t="n">
        <v>2</v>
      </c>
      <c r="N273" s="34" t="n"/>
    </row>
    <row r="274">
      <c r="B274" s="18" t="inlineStr">
        <is>
          <t>18|1</t>
        </is>
      </c>
      <c r="C274" s="18" t="n">
        <v>18</v>
      </c>
      <c r="D274" s="18" t="n">
        <v>1</v>
      </c>
      <c r="E274" s="18" t="inlineStr">
        <is>
          <t>split</t>
        </is>
      </c>
      <c r="F274" s="18" t="n">
        <v>25</v>
      </c>
      <c r="G274" s="18" t="inlineStr">
        <is>
          <t>x_fz3_rain</t>
        </is>
      </c>
      <c r="H274" s="37" t="n">
        <v>0.623999983072281</v>
      </c>
      <c r="I274" s="18" t="n"/>
      <c r="J274" s="18" t="n"/>
      <c r="K274" s="18" t="inlineStr">
        <is>
          <t>right</t>
        </is>
      </c>
      <c r="L274" s="18" t="n">
        <v>3</v>
      </c>
      <c r="M274" s="18" t="n">
        <v>4</v>
      </c>
      <c r="N274" s="34" t="n"/>
    </row>
    <row r="275">
      <c r="B275" s="18" t="inlineStr">
        <is>
          <t>18|2</t>
        </is>
      </c>
      <c r="C275" s="18" t="n">
        <v>18</v>
      </c>
      <c r="D275" s="18" t="n">
        <v>2</v>
      </c>
      <c r="E275" s="18" t="inlineStr">
        <is>
          <t>split</t>
        </is>
      </c>
      <c r="F275" s="18" t="n">
        <v>24</v>
      </c>
      <c r="G275" s="18" t="inlineStr">
        <is>
          <t>x_clay_dry</t>
        </is>
      </c>
      <c r="H275" s="37" t="n">
        <v>0.6989999711513519</v>
      </c>
      <c r="I275" s="18" t="n"/>
      <c r="J275" s="18" t="n"/>
      <c r="K275" s="18" t="inlineStr">
        <is>
          <t>right</t>
        </is>
      </c>
      <c r="L275" s="18" t="n">
        <v>5</v>
      </c>
      <c r="M275" s="18" t="n">
        <v>6</v>
      </c>
      <c r="N275" s="34" t="n"/>
    </row>
    <row r="276">
      <c r="B276" s="18" t="inlineStr">
        <is>
          <t>18|3</t>
        </is>
      </c>
      <c r="C276" s="18" t="n">
        <v>18</v>
      </c>
      <c r="D276" s="18" t="n">
        <v>3</v>
      </c>
      <c r="E276" s="18" t="inlineStr">
        <is>
          <t>split</t>
        </is>
      </c>
      <c r="F276" s="18" t="n">
        <v>15</v>
      </c>
      <c r="G276" s="18" t="inlineStr">
        <is>
          <t>year_built</t>
        </is>
      </c>
      <c r="H276" s="37" t="n">
        <v>1942.999938964844</v>
      </c>
      <c r="I276" s="18" t="n"/>
      <c r="J276" s="18" t="n"/>
      <c r="K276" s="18" t="inlineStr">
        <is>
          <t>right</t>
        </is>
      </c>
      <c r="L276" s="18" t="n">
        <v>7</v>
      </c>
      <c r="M276" s="18" t="n">
        <v>8</v>
      </c>
      <c r="N276" s="34" t="n"/>
    </row>
    <row r="277">
      <c r="B277" s="18" t="inlineStr">
        <is>
          <t>18|4</t>
        </is>
      </c>
      <c r="C277" s="18" t="n">
        <v>18</v>
      </c>
      <c r="D277" s="18" t="n">
        <v>4</v>
      </c>
      <c r="E277" s="18" t="inlineStr">
        <is>
          <t>split</t>
        </is>
      </c>
      <c r="F277" s="18" t="n">
        <v>14</v>
      </c>
      <c r="G277" s="18" t="inlineStr">
        <is>
          <t>elevation_m</t>
        </is>
      </c>
      <c r="H277" s="37" t="n">
        <v>0.5999999940395355</v>
      </c>
      <c r="I277" s="18" t="n"/>
      <c r="J277" s="18" t="n"/>
      <c r="K277" s="18" t="inlineStr">
        <is>
          <t>right</t>
        </is>
      </c>
      <c r="L277" s="18" t="n">
        <v>9</v>
      </c>
      <c r="M277" s="18" t="n">
        <v>10</v>
      </c>
      <c r="N277" s="34" t="n"/>
    </row>
    <row r="278">
      <c r="B278" s="18" t="inlineStr">
        <is>
          <t>18|5</t>
        </is>
      </c>
      <c r="C278" s="18" t="n">
        <v>18</v>
      </c>
      <c r="D278" s="18" t="n">
        <v>5</v>
      </c>
      <c r="E278" s="18" t="inlineStr">
        <is>
          <t>split</t>
        </is>
      </c>
      <c r="F278" s="18" t="n">
        <v>15</v>
      </c>
      <c r="G278" s="18" t="inlineStr">
        <is>
          <t>year_built</t>
        </is>
      </c>
      <c r="H278" s="37" t="n">
        <v>1952.999938964844</v>
      </c>
      <c r="I278" s="18" t="n"/>
      <c r="J278" s="18" t="n"/>
      <c r="K278" s="18" t="inlineStr">
        <is>
          <t>right</t>
        </is>
      </c>
      <c r="L278" s="18" t="n">
        <v>11</v>
      </c>
      <c r="M278" s="18" t="n">
        <v>12</v>
      </c>
      <c r="N278" s="34" t="n"/>
    </row>
    <row r="279">
      <c r="B279" s="18" t="inlineStr">
        <is>
          <t>18|6</t>
        </is>
      </c>
      <c r="C279" s="18" t="n">
        <v>18</v>
      </c>
      <c r="D279" s="18" t="n">
        <v>6</v>
      </c>
      <c r="E279" s="18" t="inlineStr">
        <is>
          <t>category split</t>
        </is>
      </c>
      <c r="F279" s="18" t="n">
        <v>40</v>
      </c>
      <c r="G279" s="18" t="inlineStr">
        <is>
          <t>branch_id</t>
        </is>
      </c>
      <c r="H279" s="37" t="n"/>
      <c r="I279" s="18" t="inlineStr">
        <is>
          <t>0;1;2;3;4;5;6;7;8;9;10;11;12;13;14;15</t>
        </is>
      </c>
      <c r="J279" s="18" t="inlineStr">
        <is>
          <t>1;10;11;12;13;14;15;16;17;18;19;2;20;21;22;23</t>
        </is>
      </c>
      <c r="K279" s="18" t="inlineStr">
        <is>
          <t>left</t>
        </is>
      </c>
      <c r="L279" s="18" t="n">
        <v>13</v>
      </c>
      <c r="M279" s="18" t="n">
        <v>14</v>
      </c>
      <c r="N279" s="34" t="n"/>
    </row>
    <row r="280">
      <c r="B280" s="18" t="inlineStr">
        <is>
          <t>18|7</t>
        </is>
      </c>
      <c r="C280" s="18" t="n">
        <v>18</v>
      </c>
      <c r="D280" s="18" t="n">
        <v>7</v>
      </c>
      <c r="E280" s="18" t="inlineStr">
        <is>
          <t>leaf</t>
        </is>
      </c>
      <c r="F280" s="18" t="n"/>
      <c r="G280" s="18" t="n"/>
      <c r="H280" s="37" t="n"/>
      <c r="I280" s="18" t="n"/>
      <c r="J280" s="18" t="n"/>
      <c r="K280" s="18" t="n"/>
      <c r="L280" s="18" t="n"/>
      <c r="M280" s="18" t="n"/>
      <c r="N280" s="34" t="n">
        <v>0.01360905915498734</v>
      </c>
    </row>
    <row r="281">
      <c r="B281" s="18" t="inlineStr">
        <is>
          <t>18|8</t>
        </is>
      </c>
      <c r="C281" s="18" t="n">
        <v>18</v>
      </c>
      <c r="D281" s="18" t="n">
        <v>8</v>
      </c>
      <c r="E281" s="18" t="inlineStr">
        <is>
          <t>leaf</t>
        </is>
      </c>
      <c r="F281" s="18" t="n"/>
      <c r="G281" s="18" t="n"/>
      <c r="H281" s="37" t="n"/>
      <c r="I281" s="18" t="n"/>
      <c r="J281" s="18" t="n"/>
      <c r="K281" s="18" t="n"/>
      <c r="L281" s="18" t="n"/>
      <c r="M281" s="18" t="n"/>
      <c r="N281" s="34" t="n">
        <v>-0.003570761531591415</v>
      </c>
    </row>
    <row r="282">
      <c r="B282" s="18" t="inlineStr">
        <is>
          <t>18|9</t>
        </is>
      </c>
      <c r="C282" s="18" t="n">
        <v>18</v>
      </c>
      <c r="D282" s="18" t="n">
        <v>9</v>
      </c>
      <c r="E282" s="18" t="inlineStr">
        <is>
          <t>leaf</t>
        </is>
      </c>
      <c r="F282" s="18" t="n"/>
      <c r="G282" s="18" t="n"/>
      <c r="H282" s="37" t="n"/>
      <c r="I282" s="18" t="n"/>
      <c r="J282" s="18" t="n"/>
      <c r="K282" s="18" t="n"/>
      <c r="L282" s="18" t="n"/>
      <c r="M282" s="18" t="n"/>
      <c r="N282" s="34" t="n">
        <v>0.03966539353132248</v>
      </c>
    </row>
    <row r="283">
      <c r="B283" s="18" t="inlineStr">
        <is>
          <t>18|10</t>
        </is>
      </c>
      <c r="C283" s="18" t="n">
        <v>18</v>
      </c>
      <c r="D283" s="18" t="n">
        <v>10</v>
      </c>
      <c r="E283" s="18" t="inlineStr">
        <is>
          <t>leaf</t>
        </is>
      </c>
      <c r="F283" s="18" t="n"/>
      <c r="G283" s="18" t="n"/>
      <c r="H283" s="37" t="n"/>
      <c r="I283" s="18" t="n"/>
      <c r="J283" s="18" t="n"/>
      <c r="K283" s="18" t="n"/>
      <c r="L283" s="18" t="n"/>
      <c r="M283" s="18" t="n"/>
      <c r="N283" s="34" t="n">
        <v>0.02353459224104881</v>
      </c>
    </row>
    <row r="284">
      <c r="B284" s="18" t="inlineStr">
        <is>
          <t>18|11</t>
        </is>
      </c>
      <c r="C284" s="18" t="n">
        <v>18</v>
      </c>
      <c r="D284" s="18" t="n">
        <v>11</v>
      </c>
      <c r="E284" s="18" t="inlineStr">
        <is>
          <t>leaf</t>
        </is>
      </c>
      <c r="F284" s="18" t="n"/>
      <c r="G284" s="18" t="n"/>
      <c r="H284" s="37" t="n"/>
      <c r="I284" s="18" t="n"/>
      <c r="J284" s="18" t="n"/>
      <c r="K284" s="18" t="n"/>
      <c r="L284" s="18" t="n"/>
      <c r="M284" s="18" t="n"/>
      <c r="N284" s="34" t="n">
        <v>-0.001436953200027347</v>
      </c>
    </row>
    <row r="285">
      <c r="B285" s="18" t="inlineStr">
        <is>
          <t>18|12</t>
        </is>
      </c>
      <c r="C285" s="18" t="n">
        <v>18</v>
      </c>
      <c r="D285" s="18" t="n">
        <v>12</v>
      </c>
      <c r="E285" s="18" t="inlineStr">
        <is>
          <t>leaf</t>
        </is>
      </c>
      <c r="F285" s="18" t="n"/>
      <c r="G285" s="18" t="n"/>
      <c r="H285" s="37" t="n"/>
      <c r="I285" s="18" t="n"/>
      <c r="J285" s="18" t="n"/>
      <c r="K285" s="18" t="n"/>
      <c r="L285" s="18" t="n"/>
      <c r="M285" s="18" t="n"/>
      <c r="N285" s="34" t="n">
        <v>-0.01503475289791822</v>
      </c>
    </row>
    <row r="286">
      <c r="B286" s="18" t="inlineStr">
        <is>
          <t>18|13</t>
        </is>
      </c>
      <c r="C286" s="18" t="n">
        <v>18</v>
      </c>
      <c r="D286" s="18" t="n">
        <v>13</v>
      </c>
      <c r="E286" s="18" t="inlineStr">
        <is>
          <t>leaf</t>
        </is>
      </c>
      <c r="F286" s="18" t="n"/>
      <c r="G286" s="18" t="n"/>
      <c r="H286" s="37" t="n"/>
      <c r="I286" s="18" t="n"/>
      <c r="J286" s="18" t="n"/>
      <c r="K286" s="18" t="n"/>
      <c r="L286" s="18" t="n"/>
      <c r="M286" s="18" t="n"/>
      <c r="N286" s="34" t="n">
        <v>-0.0001626215089345351</v>
      </c>
    </row>
    <row r="287">
      <c r="B287" s="18" t="inlineStr">
        <is>
          <t>18|14</t>
        </is>
      </c>
      <c r="C287" s="18" t="n">
        <v>18</v>
      </c>
      <c r="D287" s="18" t="n">
        <v>14</v>
      </c>
      <c r="E287" s="18" t="inlineStr">
        <is>
          <t>leaf</t>
        </is>
      </c>
      <c r="F287" s="18" t="n"/>
      <c r="G287" s="18" t="n"/>
      <c r="H287" s="37" t="n"/>
      <c r="I287" s="18" t="n"/>
      <c r="J287" s="18" t="n"/>
      <c r="K287" s="18" t="n"/>
      <c r="L287" s="18" t="n"/>
      <c r="M287" s="18" t="n"/>
      <c r="N287" s="34" t="n">
        <v>0.01440947502851486</v>
      </c>
    </row>
    <row r="288">
      <c r="B288" s="18" t="inlineStr">
        <is>
          <t>19|0</t>
        </is>
      </c>
      <c r="C288" s="18" t="n">
        <v>19</v>
      </c>
      <c r="D288" s="18" t="n">
        <v>0</v>
      </c>
      <c r="E288" s="18" t="inlineStr">
        <is>
          <t>split</t>
        </is>
      </c>
      <c r="F288" s="18" t="n">
        <v>14</v>
      </c>
      <c r="G288" s="18" t="inlineStr">
        <is>
          <t>elevation_m</t>
        </is>
      </c>
      <c r="H288" s="37" t="n">
        <v>2.49999988079071</v>
      </c>
      <c r="I288" s="18" t="n"/>
      <c r="J288" s="18" t="n"/>
      <c r="K288" s="18" t="inlineStr">
        <is>
          <t>right</t>
        </is>
      </c>
      <c r="L288" s="18" t="n">
        <v>1</v>
      </c>
      <c r="M288" s="18" t="n">
        <v>2</v>
      </c>
      <c r="N288" s="34" t="n"/>
    </row>
    <row r="289">
      <c r="B289" s="18" t="inlineStr">
        <is>
          <t>19|1</t>
        </is>
      </c>
      <c r="C289" s="18" t="n">
        <v>19</v>
      </c>
      <c r="D289" s="18" t="n">
        <v>1</v>
      </c>
      <c r="E289" s="18" t="inlineStr">
        <is>
          <t>split</t>
        </is>
      </c>
      <c r="F289" s="18" t="n">
        <v>12</v>
      </c>
      <c r="G289" s="18" t="inlineStr">
        <is>
          <t>flood_zone</t>
        </is>
      </c>
      <c r="H289" s="37" t="n">
        <v>4.999999761581421</v>
      </c>
      <c r="I289" s="18" t="n"/>
      <c r="J289" s="18" t="n"/>
      <c r="K289" s="18" t="inlineStr">
        <is>
          <t>right</t>
        </is>
      </c>
      <c r="L289" s="18" t="n">
        <v>3</v>
      </c>
      <c r="M289" s="18" t="n">
        <v>4</v>
      </c>
      <c r="N289" s="34" t="n"/>
    </row>
    <row r="290">
      <c r="B290" s="18" t="inlineStr">
        <is>
          <t>19|2</t>
        </is>
      </c>
      <c r="C290" s="18" t="n">
        <v>19</v>
      </c>
      <c r="D290" s="18" t="n">
        <v>2</v>
      </c>
      <c r="E290" s="18" t="inlineStr">
        <is>
          <t>split</t>
        </is>
      </c>
      <c r="F290" s="18" t="n">
        <v>0</v>
      </c>
      <c r="G290" s="18" t="inlineStr">
        <is>
          <t>sum_insured</t>
        </is>
      </c>
      <c r="H290" s="37" t="n">
        <v>206999.9921875</v>
      </c>
      <c r="I290" s="18" t="n"/>
      <c r="J290" s="18" t="n"/>
      <c r="K290" s="18" t="inlineStr">
        <is>
          <t>right</t>
        </is>
      </c>
      <c r="L290" s="18" t="n">
        <v>5</v>
      </c>
      <c r="M290" s="18" t="n">
        <v>6</v>
      </c>
      <c r="N290" s="34" t="n"/>
    </row>
    <row r="291">
      <c r="B291" s="18" t="inlineStr">
        <is>
          <t>19|3</t>
        </is>
      </c>
      <c r="C291" s="18" t="n">
        <v>19</v>
      </c>
      <c r="D291" s="18" t="n">
        <v>3</v>
      </c>
      <c r="E291" s="18" t="inlineStr">
        <is>
          <t>split</t>
        </is>
      </c>
      <c r="F291" s="18" t="n">
        <v>8</v>
      </c>
      <c r="G291" s="18" t="inlineStr">
        <is>
          <t>prior_claims_5y</t>
        </is>
      </c>
      <c r="H291" s="37" t="n">
        <v>0.9999999701976776</v>
      </c>
      <c r="I291" s="18" t="n"/>
      <c r="J291" s="18" t="n"/>
      <c r="K291" s="18" t="inlineStr">
        <is>
          <t>right</t>
        </is>
      </c>
      <c r="L291" s="18" t="n">
        <v>7</v>
      </c>
      <c r="M291" s="18" t="n">
        <v>8</v>
      </c>
      <c r="N291" s="34" t="n"/>
    </row>
    <row r="292">
      <c r="B292" s="18" t="inlineStr">
        <is>
          <t>19|4</t>
        </is>
      </c>
      <c r="C292" s="18" t="n">
        <v>19</v>
      </c>
      <c r="D292" s="18" t="n">
        <v>4</v>
      </c>
      <c r="E292" s="18" t="inlineStr">
        <is>
          <t>split</t>
        </is>
      </c>
      <c r="F292" s="18" t="n">
        <v>0</v>
      </c>
      <c r="G292" s="18" t="inlineStr">
        <is>
          <t>sum_insured</t>
        </is>
      </c>
      <c r="H292" s="37" t="n">
        <v>233999.9921875</v>
      </c>
      <c r="I292" s="18" t="n"/>
      <c r="J292" s="18" t="n"/>
      <c r="K292" s="18" t="inlineStr">
        <is>
          <t>right</t>
        </is>
      </c>
      <c r="L292" s="18" t="n">
        <v>9</v>
      </c>
      <c r="M292" s="18" t="n">
        <v>10</v>
      </c>
      <c r="N292" s="34" t="n"/>
    </row>
    <row r="293">
      <c r="B293" s="18" t="inlineStr">
        <is>
          <t>19|5</t>
        </is>
      </c>
      <c r="C293" s="18" t="n">
        <v>19</v>
      </c>
      <c r="D293" s="18" t="n">
        <v>5</v>
      </c>
      <c r="E293" s="18" t="inlineStr">
        <is>
          <t>split</t>
        </is>
      </c>
      <c r="F293" s="18" t="n">
        <v>24</v>
      </c>
      <c r="G293" s="18" t="inlineStr">
        <is>
          <t>x_clay_dry</t>
        </is>
      </c>
      <c r="H293" s="37" t="n">
        <v>0.686999946832657</v>
      </c>
      <c r="I293" s="18" t="n"/>
      <c r="J293" s="18" t="n"/>
      <c r="K293" s="18" t="inlineStr">
        <is>
          <t>right</t>
        </is>
      </c>
      <c r="L293" s="18" t="n">
        <v>11</v>
      </c>
      <c r="M293" s="18" t="n">
        <v>12</v>
      </c>
      <c r="N293" s="34" t="n"/>
    </row>
    <row r="294">
      <c r="B294" s="18" t="inlineStr">
        <is>
          <t>19|6</t>
        </is>
      </c>
      <c r="C294" s="18" t="n">
        <v>19</v>
      </c>
      <c r="D294" s="18" t="n">
        <v>6</v>
      </c>
      <c r="E294" s="18" t="inlineStr">
        <is>
          <t>split</t>
        </is>
      </c>
      <c r="F294" s="18" t="n">
        <v>8</v>
      </c>
      <c r="G294" s="18" t="inlineStr">
        <is>
          <t>prior_claims_5y</t>
        </is>
      </c>
      <c r="H294" s="37" t="n">
        <v>0.9999999701976776</v>
      </c>
      <c r="I294" s="18" t="n"/>
      <c r="J294" s="18" t="n"/>
      <c r="K294" s="18" t="inlineStr">
        <is>
          <t>right</t>
        </is>
      </c>
      <c r="L294" s="18" t="n">
        <v>13</v>
      </c>
      <c r="M294" s="18" t="n">
        <v>14</v>
      </c>
      <c r="N294" s="34" t="n"/>
    </row>
    <row r="295">
      <c r="B295" s="18" t="inlineStr">
        <is>
          <t>19|7</t>
        </is>
      </c>
      <c r="C295" s="18" t="n">
        <v>19</v>
      </c>
      <c r="D295" s="18" t="n">
        <v>7</v>
      </c>
      <c r="E295" s="18" t="inlineStr">
        <is>
          <t>leaf</t>
        </is>
      </c>
      <c r="F295" s="18" t="n"/>
      <c r="G295" s="18" t="n"/>
      <c r="H295" s="37" t="n"/>
      <c r="I295" s="18" t="n"/>
      <c r="J295" s="18" t="n"/>
      <c r="K295" s="18" t="n"/>
      <c r="L295" s="18" t="n"/>
      <c r="M295" s="18" t="n"/>
      <c r="N295" s="34" t="n">
        <v>0.006371325347572565</v>
      </c>
    </row>
    <row r="296">
      <c r="B296" s="18" t="inlineStr">
        <is>
          <t>19|8</t>
        </is>
      </c>
      <c r="C296" s="18" t="n">
        <v>19</v>
      </c>
      <c r="D296" s="18" t="n">
        <v>8</v>
      </c>
      <c r="E296" s="18" t="inlineStr">
        <is>
          <t>leaf</t>
        </is>
      </c>
      <c r="F296" s="18" t="n"/>
      <c r="G296" s="18" t="n"/>
      <c r="H296" s="37" t="n"/>
      <c r="I296" s="18" t="n"/>
      <c r="J296" s="18" t="n"/>
      <c r="K296" s="18" t="n"/>
      <c r="L296" s="18" t="n"/>
      <c r="M296" s="18" t="n"/>
      <c r="N296" s="34" t="n">
        <v>0.02195112407207489</v>
      </c>
    </row>
    <row r="297">
      <c r="B297" s="18" t="inlineStr">
        <is>
          <t>19|9</t>
        </is>
      </c>
      <c r="C297" s="18" t="n">
        <v>19</v>
      </c>
      <c r="D297" s="18" t="n">
        <v>9</v>
      </c>
      <c r="E297" s="18" t="inlineStr">
        <is>
          <t>leaf</t>
        </is>
      </c>
      <c r="F297" s="18" t="n"/>
      <c r="G297" s="18" t="n"/>
      <c r="H297" s="37" t="n"/>
      <c r="I297" s="18" t="n"/>
      <c r="J297" s="18" t="n"/>
      <c r="K297" s="18" t="n"/>
      <c r="L297" s="18" t="n"/>
      <c r="M297" s="18" t="n"/>
      <c r="N297" s="34" t="n">
        <v>0.02883151546120644</v>
      </c>
    </row>
    <row r="298">
      <c r="B298" s="18" t="inlineStr">
        <is>
          <t>19|10</t>
        </is>
      </c>
      <c r="C298" s="18" t="n">
        <v>19</v>
      </c>
      <c r="D298" s="18" t="n">
        <v>10</v>
      </c>
      <c r="E298" s="18" t="inlineStr">
        <is>
          <t>leaf</t>
        </is>
      </c>
      <c r="F298" s="18" t="n"/>
      <c r="G298" s="18" t="n"/>
      <c r="H298" s="37" t="n"/>
      <c r="I298" s="18" t="n"/>
      <c r="J298" s="18" t="n"/>
      <c r="K298" s="18" t="n"/>
      <c r="L298" s="18" t="n"/>
      <c r="M298" s="18" t="n"/>
      <c r="N298" s="34" t="n">
        <v>0.0428791455924511</v>
      </c>
    </row>
    <row r="299">
      <c r="B299" s="18" t="inlineStr">
        <is>
          <t>19|11</t>
        </is>
      </c>
      <c r="C299" s="18" t="n">
        <v>19</v>
      </c>
      <c r="D299" s="18" t="n">
        <v>11</v>
      </c>
      <c r="E299" s="18" t="inlineStr">
        <is>
          <t>leaf</t>
        </is>
      </c>
      <c r="F299" s="18" t="n"/>
      <c r="G299" s="18" t="n"/>
      <c r="H299" s="37" t="n"/>
      <c r="I299" s="18" t="n"/>
      <c r="J299" s="18" t="n"/>
      <c r="K299" s="18" t="n"/>
      <c r="L299" s="18" t="n"/>
      <c r="M299" s="18" t="n"/>
      <c r="N299" s="34" t="n">
        <v>-0.01708509027957916</v>
      </c>
    </row>
    <row r="300">
      <c r="B300" s="18" t="inlineStr">
        <is>
          <t>19|12</t>
        </is>
      </c>
      <c r="C300" s="18" t="n">
        <v>19</v>
      </c>
      <c r="D300" s="18" t="n">
        <v>12</v>
      </c>
      <c r="E300" s="18" t="inlineStr">
        <is>
          <t>leaf</t>
        </is>
      </c>
      <c r="F300" s="18" t="n"/>
      <c r="G300" s="18" t="n"/>
      <c r="H300" s="37" t="n"/>
      <c r="I300" s="18" t="n"/>
      <c r="J300" s="18" t="n"/>
      <c r="K300" s="18" t="n"/>
      <c r="L300" s="18" t="n"/>
      <c r="M300" s="18" t="n"/>
      <c r="N300" s="34" t="n">
        <v>0.00119908235501498</v>
      </c>
    </row>
    <row r="301">
      <c r="B301" s="18" t="inlineStr">
        <is>
          <t>19|13</t>
        </is>
      </c>
      <c r="C301" s="18" t="n">
        <v>19</v>
      </c>
      <c r="D301" s="18" t="n">
        <v>13</v>
      </c>
      <c r="E301" s="18" t="inlineStr">
        <is>
          <t>leaf</t>
        </is>
      </c>
      <c r="F301" s="18" t="n"/>
      <c r="G301" s="18" t="n"/>
      <c r="H301" s="37" t="n"/>
      <c r="I301" s="18" t="n"/>
      <c r="J301" s="18" t="n"/>
      <c r="K301" s="18" t="n"/>
      <c r="L301" s="18" t="n"/>
      <c r="M301" s="18" t="n"/>
      <c r="N301" s="34" t="n">
        <v>-0.003971844911575317</v>
      </c>
    </row>
    <row r="302">
      <c r="B302" s="18" t="inlineStr">
        <is>
          <t>19|14</t>
        </is>
      </c>
      <c r="C302" s="18" t="n">
        <v>19</v>
      </c>
      <c r="D302" s="18" t="n">
        <v>14</v>
      </c>
      <c r="E302" s="18" t="inlineStr">
        <is>
          <t>leaf</t>
        </is>
      </c>
      <c r="F302" s="18" t="n"/>
      <c r="G302" s="18" t="n"/>
      <c r="H302" s="37" t="n"/>
      <c r="I302" s="18" t="n"/>
      <c r="J302" s="18" t="n"/>
      <c r="K302" s="18" t="n"/>
      <c r="L302" s="18" t="n"/>
      <c r="M302" s="18" t="n"/>
      <c r="N302" s="34" t="n">
        <v>0.008048133924603462</v>
      </c>
    </row>
    <row r="303">
      <c r="B303" s="18" t="inlineStr">
        <is>
          <t>20|0</t>
        </is>
      </c>
      <c r="C303" s="18" t="n">
        <v>20</v>
      </c>
      <c r="D303" s="18" t="n">
        <v>0</v>
      </c>
      <c r="E303" s="18" t="inlineStr">
        <is>
          <t>split</t>
        </is>
      </c>
      <c r="F303" s="18" t="n">
        <v>12</v>
      </c>
      <c r="G303" s="18" t="inlineStr">
        <is>
          <t>flood_zone</t>
        </is>
      </c>
      <c r="H303" s="37" t="n">
        <v>3.99999988079071</v>
      </c>
      <c r="I303" s="18" t="n"/>
      <c r="J303" s="18" t="n"/>
      <c r="K303" s="18" t="inlineStr">
        <is>
          <t>right</t>
        </is>
      </c>
      <c r="L303" s="18" t="n">
        <v>1</v>
      </c>
      <c r="M303" s="18" t="n">
        <v>2</v>
      </c>
      <c r="N303" s="34" t="n"/>
    </row>
    <row r="304">
      <c r="B304" s="18" t="inlineStr">
        <is>
          <t>20|1</t>
        </is>
      </c>
      <c r="C304" s="18" t="n">
        <v>20</v>
      </c>
      <c r="D304" s="18" t="n">
        <v>1</v>
      </c>
      <c r="E304" s="18" t="inlineStr">
        <is>
          <t>split</t>
        </is>
      </c>
      <c r="F304" s="18" t="n">
        <v>15</v>
      </c>
      <c r="G304" s="18" t="inlineStr">
        <is>
          <t>year_built</t>
        </is>
      </c>
      <c r="H304" s="37" t="n">
        <v>1944.999938964844</v>
      </c>
      <c r="I304" s="18" t="n"/>
      <c r="J304" s="18" t="n"/>
      <c r="K304" s="18" t="inlineStr">
        <is>
          <t>right</t>
        </is>
      </c>
      <c r="L304" s="18" t="n">
        <v>3</v>
      </c>
      <c r="M304" s="18" t="n">
        <v>4</v>
      </c>
      <c r="N304" s="34" t="n"/>
    </row>
    <row r="305">
      <c r="B305" s="18" t="inlineStr">
        <is>
          <t>20|2</t>
        </is>
      </c>
      <c r="C305" s="18" t="n">
        <v>20</v>
      </c>
      <c r="D305" s="18" t="n">
        <v>2</v>
      </c>
      <c r="E305" s="18" t="inlineStr">
        <is>
          <t>split</t>
        </is>
      </c>
      <c r="F305" s="18" t="n">
        <v>14</v>
      </c>
      <c r="G305" s="18" t="inlineStr">
        <is>
          <t>elevation_m</t>
        </is>
      </c>
      <c r="H305" s="37" t="n">
        <v>1.489999949932098</v>
      </c>
      <c r="I305" s="18" t="n"/>
      <c r="J305" s="18" t="n"/>
      <c r="K305" s="18" t="inlineStr">
        <is>
          <t>right</t>
        </is>
      </c>
      <c r="L305" s="18" t="n">
        <v>5</v>
      </c>
      <c r="M305" s="18" t="n">
        <v>6</v>
      </c>
      <c r="N305" s="34" t="n"/>
    </row>
    <row r="306">
      <c r="B306" s="18" t="inlineStr">
        <is>
          <t>20|3</t>
        </is>
      </c>
      <c r="C306" s="18" t="n">
        <v>20</v>
      </c>
      <c r="D306" s="18" t="n">
        <v>3</v>
      </c>
      <c r="E306" s="18" t="inlineStr">
        <is>
          <t>split</t>
        </is>
      </c>
      <c r="F306" s="18" t="n">
        <v>0</v>
      </c>
      <c r="G306" s="18" t="inlineStr">
        <is>
          <t>sum_insured</t>
        </is>
      </c>
      <c r="H306" s="37" t="n">
        <v>253999.9921875</v>
      </c>
      <c r="I306" s="18" t="n"/>
      <c r="J306" s="18" t="n"/>
      <c r="K306" s="18" t="inlineStr">
        <is>
          <t>right</t>
        </is>
      </c>
      <c r="L306" s="18" t="n">
        <v>7</v>
      </c>
      <c r="M306" s="18" t="n">
        <v>8</v>
      </c>
      <c r="N306" s="34" t="n"/>
    </row>
    <row r="307">
      <c r="B307" s="18" t="inlineStr">
        <is>
          <t>20|4</t>
        </is>
      </c>
      <c r="C307" s="18" t="n">
        <v>20</v>
      </c>
      <c r="D307" s="18" t="n">
        <v>4</v>
      </c>
      <c r="E307" s="18" t="inlineStr">
        <is>
          <t>split</t>
        </is>
      </c>
      <c r="F307" s="18" t="n">
        <v>24</v>
      </c>
      <c r="G307" s="18" t="inlineStr">
        <is>
          <t>x_clay_dry</t>
        </is>
      </c>
      <c r="H307" s="37" t="n">
        <v>0.6989999711513519</v>
      </c>
      <c r="I307" s="18" t="n"/>
      <c r="J307" s="18" t="n"/>
      <c r="K307" s="18" t="inlineStr">
        <is>
          <t>right</t>
        </is>
      </c>
      <c r="L307" s="18" t="n">
        <v>9</v>
      </c>
      <c r="M307" s="18" t="n">
        <v>10</v>
      </c>
      <c r="N307" s="34" t="n"/>
    </row>
    <row r="308">
      <c r="B308" s="18" t="inlineStr">
        <is>
          <t>20|5</t>
        </is>
      </c>
      <c r="C308" s="18" t="n">
        <v>20</v>
      </c>
      <c r="D308" s="18" t="n">
        <v>5</v>
      </c>
      <c r="E308" s="18" t="inlineStr">
        <is>
          <t>split</t>
        </is>
      </c>
      <c r="F308" s="18" t="n">
        <v>12</v>
      </c>
      <c r="G308" s="18" t="inlineStr">
        <is>
          <t>flood_zone</t>
        </is>
      </c>
      <c r="H308" s="37" t="n">
        <v>4.999999761581421</v>
      </c>
      <c r="I308" s="18" t="n"/>
      <c r="J308" s="18" t="n"/>
      <c r="K308" s="18" t="inlineStr">
        <is>
          <t>right</t>
        </is>
      </c>
      <c r="L308" s="18" t="n">
        <v>11</v>
      </c>
      <c r="M308" s="18" t="n">
        <v>12</v>
      </c>
      <c r="N308" s="34" t="n"/>
    </row>
    <row r="309">
      <c r="B309" s="18" t="inlineStr">
        <is>
          <t>20|6</t>
        </is>
      </c>
      <c r="C309" s="18" t="n">
        <v>20</v>
      </c>
      <c r="D309" s="18" t="n">
        <v>6</v>
      </c>
      <c r="E309" s="18" t="inlineStr">
        <is>
          <t>split</t>
        </is>
      </c>
      <c r="F309" s="18" t="n">
        <v>14</v>
      </c>
      <c r="G309" s="18" t="inlineStr">
        <is>
          <t>elevation_m</t>
        </is>
      </c>
      <c r="H309" s="37" t="n">
        <v>3.799999833106995</v>
      </c>
      <c r="I309" s="18" t="n"/>
      <c r="J309" s="18" t="n"/>
      <c r="K309" s="18" t="inlineStr">
        <is>
          <t>right</t>
        </is>
      </c>
      <c r="L309" s="18" t="n">
        <v>13</v>
      </c>
      <c r="M309" s="18" t="n">
        <v>14</v>
      </c>
      <c r="N309" s="34" t="n"/>
    </row>
    <row r="310">
      <c r="B310" s="18" t="inlineStr">
        <is>
          <t>20|7</t>
        </is>
      </c>
      <c r="C310" s="18" t="n">
        <v>20</v>
      </c>
      <c r="D310" s="18" t="n">
        <v>7</v>
      </c>
      <c r="E310" s="18" t="inlineStr">
        <is>
          <t>leaf</t>
        </is>
      </c>
      <c r="F310" s="18" t="n"/>
      <c r="G310" s="18" t="n"/>
      <c r="H310" s="37" t="n"/>
      <c r="I310" s="18" t="n"/>
      <c r="J310" s="18" t="n"/>
      <c r="K310" s="18" t="n"/>
      <c r="L310" s="18" t="n"/>
      <c r="M310" s="18" t="n"/>
      <c r="N310" s="34" t="n">
        <v>-0.001236909418366849</v>
      </c>
    </row>
    <row r="311">
      <c r="B311" s="18" t="inlineStr">
        <is>
          <t>20|8</t>
        </is>
      </c>
      <c r="C311" s="18" t="n">
        <v>20</v>
      </c>
      <c r="D311" s="18" t="n">
        <v>8</v>
      </c>
      <c r="E311" s="18" t="inlineStr">
        <is>
          <t>leaf</t>
        </is>
      </c>
      <c r="F311" s="18" t="n"/>
      <c r="G311" s="18" t="n"/>
      <c r="H311" s="37" t="n"/>
      <c r="I311" s="18" t="n"/>
      <c r="J311" s="18" t="n"/>
      <c r="K311" s="18" t="n"/>
      <c r="L311" s="18" t="n"/>
      <c r="M311" s="18" t="n"/>
      <c r="N311" s="34" t="n">
        <v>0.01085646357387304</v>
      </c>
    </row>
    <row r="312">
      <c r="B312" s="18" t="inlineStr">
        <is>
          <t>20|9</t>
        </is>
      </c>
      <c r="C312" s="18" t="n">
        <v>20</v>
      </c>
      <c r="D312" s="18" t="n">
        <v>9</v>
      </c>
      <c r="E312" s="18" t="inlineStr">
        <is>
          <t>leaf</t>
        </is>
      </c>
      <c r="F312" s="18" t="n"/>
      <c r="G312" s="18" t="n"/>
      <c r="H312" s="37" t="n"/>
      <c r="I312" s="18" t="n"/>
      <c r="J312" s="18" t="n"/>
      <c r="K312" s="18" t="n"/>
      <c r="L312" s="18" t="n"/>
      <c r="M312" s="18" t="n"/>
      <c r="N312" s="34" t="n">
        <v>-0.01184716355055571</v>
      </c>
    </row>
    <row r="313">
      <c r="B313" s="18" t="inlineStr">
        <is>
          <t>20|10</t>
        </is>
      </c>
      <c r="C313" s="18" t="n">
        <v>20</v>
      </c>
      <c r="D313" s="18" t="n">
        <v>10</v>
      </c>
      <c r="E313" s="18" t="inlineStr">
        <is>
          <t>leaf</t>
        </is>
      </c>
      <c r="F313" s="18" t="n"/>
      <c r="G313" s="18" t="n"/>
      <c r="H313" s="37" t="n"/>
      <c r="I313" s="18" t="n"/>
      <c r="J313" s="18" t="n"/>
      <c r="K313" s="18" t="n"/>
      <c r="L313" s="18" t="n"/>
      <c r="M313" s="18" t="n"/>
      <c r="N313" s="34" t="n">
        <v>0.008128493092954159</v>
      </c>
    </row>
    <row r="314">
      <c r="B314" s="18" t="inlineStr">
        <is>
          <t>20|11</t>
        </is>
      </c>
      <c r="C314" s="18" t="n">
        <v>20</v>
      </c>
      <c r="D314" s="18" t="n">
        <v>11</v>
      </c>
      <c r="E314" s="18" t="inlineStr">
        <is>
          <t>leaf</t>
        </is>
      </c>
      <c r="F314" s="18" t="n"/>
      <c r="G314" s="18" t="n"/>
      <c r="H314" s="37" t="n"/>
      <c r="I314" s="18" t="n"/>
      <c r="J314" s="18" t="n"/>
      <c r="K314" s="18" t="n"/>
      <c r="L314" s="18" t="n"/>
      <c r="M314" s="18" t="n"/>
      <c r="N314" s="34" t="n">
        <v>0.02072316221892834</v>
      </c>
    </row>
    <row r="315">
      <c r="B315" s="18" t="inlineStr">
        <is>
          <t>20|12</t>
        </is>
      </c>
      <c r="C315" s="18" t="n">
        <v>20</v>
      </c>
      <c r="D315" s="18" t="n">
        <v>12</v>
      </c>
      <c r="E315" s="18" t="inlineStr">
        <is>
          <t>leaf</t>
        </is>
      </c>
      <c r="F315" s="18" t="n"/>
      <c r="G315" s="18" t="n"/>
      <c r="H315" s="37" t="n"/>
      <c r="I315" s="18" t="n"/>
      <c r="J315" s="18" t="n"/>
      <c r="K315" s="18" t="n"/>
      <c r="L315" s="18" t="n"/>
      <c r="M315" s="18" t="n"/>
      <c r="N315" s="34" t="n">
        <v>0.03845946118235588</v>
      </c>
    </row>
    <row r="316">
      <c r="B316" s="18" t="inlineStr">
        <is>
          <t>20|13</t>
        </is>
      </c>
      <c r="C316" s="18" t="n">
        <v>20</v>
      </c>
      <c r="D316" s="18" t="n">
        <v>13</v>
      </c>
      <c r="E316" s="18" t="inlineStr">
        <is>
          <t>leaf</t>
        </is>
      </c>
      <c r="F316" s="18" t="n"/>
      <c r="G316" s="18" t="n"/>
      <c r="H316" s="37" t="n"/>
      <c r="I316" s="18" t="n"/>
      <c r="J316" s="18" t="n"/>
      <c r="K316" s="18" t="n"/>
      <c r="L316" s="18" t="n"/>
      <c r="M316" s="18" t="n"/>
      <c r="N316" s="34" t="n">
        <v>0.01509261131286621</v>
      </c>
    </row>
    <row r="317">
      <c r="B317" s="18" t="inlineStr">
        <is>
          <t>20|14</t>
        </is>
      </c>
      <c r="C317" s="18" t="n">
        <v>20</v>
      </c>
      <c r="D317" s="18" t="n">
        <v>14</v>
      </c>
      <c r="E317" s="18" t="inlineStr">
        <is>
          <t>leaf</t>
        </is>
      </c>
      <c r="F317" s="18" t="n"/>
      <c r="G317" s="18" t="n"/>
      <c r="H317" s="37" t="n"/>
      <c r="I317" s="18" t="n"/>
      <c r="J317" s="18" t="n"/>
      <c r="K317" s="18" t="n"/>
      <c r="L317" s="18" t="n"/>
      <c r="M317" s="18" t="n"/>
      <c r="N317" s="34" t="n">
        <v>-0.004351645242422819</v>
      </c>
    </row>
    <row r="318">
      <c r="B318" s="18" t="inlineStr">
        <is>
          <t>21|0</t>
        </is>
      </c>
      <c r="C318" s="18" t="n">
        <v>21</v>
      </c>
      <c r="D318" s="18" t="n">
        <v>0</v>
      </c>
      <c r="E318" s="18" t="inlineStr">
        <is>
          <t>split</t>
        </is>
      </c>
      <c r="F318" s="18" t="n">
        <v>14</v>
      </c>
      <c r="G318" s="18" t="inlineStr">
        <is>
          <t>elevation_m</t>
        </is>
      </c>
      <c r="H318" s="37" t="n">
        <v>2.49999988079071</v>
      </c>
      <c r="I318" s="18" t="n"/>
      <c r="J318" s="18" t="n"/>
      <c r="K318" s="18" t="inlineStr">
        <is>
          <t>right</t>
        </is>
      </c>
      <c r="L318" s="18" t="n">
        <v>1</v>
      </c>
      <c r="M318" s="18" t="n">
        <v>2</v>
      </c>
      <c r="N318" s="34" t="n"/>
    </row>
    <row r="319">
      <c r="B319" s="18" t="inlineStr">
        <is>
          <t>21|1</t>
        </is>
      </c>
      <c r="C319" s="18" t="n">
        <v>21</v>
      </c>
      <c r="D319" s="18" t="n">
        <v>1</v>
      </c>
      <c r="E319" s="18" t="inlineStr">
        <is>
          <t>split</t>
        </is>
      </c>
      <c r="F319" s="18" t="n">
        <v>12</v>
      </c>
      <c r="G319" s="18" t="inlineStr">
        <is>
          <t>flood_zone</t>
        </is>
      </c>
      <c r="H319" s="37" t="n">
        <v>4.999999761581421</v>
      </c>
      <c r="I319" s="18" t="n"/>
      <c r="J319" s="18" t="n"/>
      <c r="K319" s="18" t="inlineStr">
        <is>
          <t>right</t>
        </is>
      </c>
      <c r="L319" s="18" t="n">
        <v>3</v>
      </c>
      <c r="M319" s="18" t="n">
        <v>4</v>
      </c>
      <c r="N319" s="34" t="n"/>
    </row>
    <row r="320">
      <c r="B320" s="18" t="inlineStr">
        <is>
          <t>21|2</t>
        </is>
      </c>
      <c r="C320" s="18" t="n">
        <v>21</v>
      </c>
      <c r="D320" s="18" t="n">
        <v>2</v>
      </c>
      <c r="E320" s="18" t="inlineStr">
        <is>
          <t>split</t>
        </is>
      </c>
      <c r="F320" s="18" t="n">
        <v>0</v>
      </c>
      <c r="G320" s="18" t="inlineStr">
        <is>
          <t>sum_insured</t>
        </is>
      </c>
      <c r="H320" s="37" t="n">
        <v>181999.9921875</v>
      </c>
      <c r="I320" s="18" t="n"/>
      <c r="J320" s="18" t="n"/>
      <c r="K320" s="18" t="inlineStr">
        <is>
          <t>right</t>
        </is>
      </c>
      <c r="L320" s="18" t="n">
        <v>5</v>
      </c>
      <c r="M320" s="18" t="n">
        <v>6</v>
      </c>
      <c r="N320" s="34" t="n"/>
    </row>
    <row r="321">
      <c r="B321" s="18" t="inlineStr">
        <is>
          <t>21|3</t>
        </is>
      </c>
      <c r="C321" s="18" t="n">
        <v>21</v>
      </c>
      <c r="D321" s="18" t="n">
        <v>3</v>
      </c>
      <c r="E321" s="18" t="inlineStr">
        <is>
          <t>split</t>
        </is>
      </c>
      <c r="F321" s="18" t="n">
        <v>8</v>
      </c>
      <c r="G321" s="18" t="inlineStr">
        <is>
          <t>prior_claims_5y</t>
        </is>
      </c>
      <c r="H321" s="37" t="n">
        <v>0.9999999701976776</v>
      </c>
      <c r="I321" s="18" t="n"/>
      <c r="J321" s="18" t="n"/>
      <c r="K321" s="18" t="inlineStr">
        <is>
          <t>right</t>
        </is>
      </c>
      <c r="L321" s="18" t="n">
        <v>7</v>
      </c>
      <c r="M321" s="18" t="n">
        <v>8</v>
      </c>
      <c r="N321" s="34" t="n"/>
    </row>
    <row r="322">
      <c r="B322" s="18" t="inlineStr">
        <is>
          <t>21|4</t>
        </is>
      </c>
      <c r="C322" s="18" t="n">
        <v>21</v>
      </c>
      <c r="D322" s="18" t="n">
        <v>4</v>
      </c>
      <c r="E322" s="18" t="inlineStr">
        <is>
          <t>split</t>
        </is>
      </c>
      <c r="F322" s="18" t="n">
        <v>0</v>
      </c>
      <c r="G322" s="18" t="inlineStr">
        <is>
          <t>sum_insured</t>
        </is>
      </c>
      <c r="H322" s="37" t="n">
        <v>246999.9921875</v>
      </c>
      <c r="I322" s="18" t="n"/>
      <c r="J322" s="18" t="n"/>
      <c r="K322" s="18" t="inlineStr">
        <is>
          <t>right</t>
        </is>
      </c>
      <c r="L322" s="18" t="n">
        <v>9</v>
      </c>
      <c r="M322" s="18" t="n">
        <v>10</v>
      </c>
      <c r="N322" s="34" t="n"/>
    </row>
    <row r="323">
      <c r="B323" s="18" t="inlineStr">
        <is>
          <t>21|5</t>
        </is>
      </c>
      <c r="C323" s="18" t="n">
        <v>21</v>
      </c>
      <c r="D323" s="18" t="n">
        <v>5</v>
      </c>
      <c r="E323" s="18" t="inlineStr">
        <is>
          <t>split</t>
        </is>
      </c>
      <c r="F323" s="18" t="n">
        <v>24</v>
      </c>
      <c r="G323" s="18" t="inlineStr">
        <is>
          <t>x_clay_dry</t>
        </is>
      </c>
      <c r="H323" s="37" t="n">
        <v>0.686999946832657</v>
      </c>
      <c r="I323" s="18" t="n"/>
      <c r="J323" s="18" t="n"/>
      <c r="K323" s="18" t="inlineStr">
        <is>
          <t>right</t>
        </is>
      </c>
      <c r="L323" s="18" t="n">
        <v>11</v>
      </c>
      <c r="M323" s="18" t="n">
        <v>12</v>
      </c>
      <c r="N323" s="34" t="n"/>
    </row>
    <row r="324">
      <c r="B324" s="18" t="inlineStr">
        <is>
          <t>21|6</t>
        </is>
      </c>
      <c r="C324" s="18" t="n">
        <v>21</v>
      </c>
      <c r="D324" s="18" t="n">
        <v>6</v>
      </c>
      <c r="E324" s="18" t="inlineStr">
        <is>
          <t>split</t>
        </is>
      </c>
      <c r="F324" s="18" t="n">
        <v>3</v>
      </c>
      <c r="G324" s="18" t="inlineStr">
        <is>
          <t>missed_payments_12m</t>
        </is>
      </c>
      <c r="H324" s="37" t="n">
        <v>0.9999999701976776</v>
      </c>
      <c r="I324" s="18" t="n"/>
      <c r="J324" s="18" t="n"/>
      <c r="K324" s="18" t="inlineStr">
        <is>
          <t>right</t>
        </is>
      </c>
      <c r="L324" s="18" t="n">
        <v>13</v>
      </c>
      <c r="M324" s="18" t="n">
        <v>14</v>
      </c>
      <c r="N324" s="34" t="n"/>
    </row>
    <row r="325">
      <c r="B325" s="18" t="inlineStr">
        <is>
          <t>21|7</t>
        </is>
      </c>
      <c r="C325" s="18" t="n">
        <v>21</v>
      </c>
      <c r="D325" s="18" t="n">
        <v>7</v>
      </c>
      <c r="E325" s="18" t="inlineStr">
        <is>
          <t>leaf</t>
        </is>
      </c>
      <c r="F325" s="18" t="n"/>
      <c r="G325" s="18" t="n"/>
      <c r="H325" s="37" t="n"/>
      <c r="I325" s="18" t="n"/>
      <c r="J325" s="18" t="n"/>
      <c r="K325" s="18" t="n"/>
      <c r="L325" s="18" t="n"/>
      <c r="M325" s="18" t="n"/>
      <c r="N325" s="34" t="n">
        <v>0.00587547617033124</v>
      </c>
    </row>
    <row r="326">
      <c r="B326" s="18" t="inlineStr">
        <is>
          <t>21|8</t>
        </is>
      </c>
      <c r="C326" s="18" t="n">
        <v>21</v>
      </c>
      <c r="D326" s="18" t="n">
        <v>8</v>
      </c>
      <c r="E326" s="18" t="inlineStr">
        <is>
          <t>leaf</t>
        </is>
      </c>
      <c r="F326" s="18" t="n"/>
      <c r="G326" s="18" t="n"/>
      <c r="H326" s="37" t="n"/>
      <c r="I326" s="18" t="n"/>
      <c r="J326" s="18" t="n"/>
      <c r="K326" s="18" t="n"/>
      <c r="L326" s="18" t="n"/>
      <c r="M326" s="18" t="n"/>
      <c r="N326" s="34" t="n">
        <v>0.02114286832511425</v>
      </c>
    </row>
    <row r="327">
      <c r="B327" s="18" t="inlineStr">
        <is>
          <t>21|9</t>
        </is>
      </c>
      <c r="C327" s="18" t="n">
        <v>21</v>
      </c>
      <c r="D327" s="18" t="n">
        <v>9</v>
      </c>
      <c r="E327" s="18" t="inlineStr">
        <is>
          <t>leaf</t>
        </is>
      </c>
      <c r="F327" s="18" t="n"/>
      <c r="G327" s="18" t="n"/>
      <c r="H327" s="37" t="n"/>
      <c r="I327" s="18" t="n"/>
      <c r="J327" s="18" t="n"/>
      <c r="K327" s="18" t="n"/>
      <c r="L327" s="18" t="n"/>
      <c r="M327" s="18" t="n"/>
      <c r="N327" s="34" t="n">
        <v>0.02503944002091885</v>
      </c>
    </row>
    <row r="328">
      <c r="B328" s="18" t="inlineStr">
        <is>
          <t>21|10</t>
        </is>
      </c>
      <c r="C328" s="18" t="n">
        <v>21</v>
      </c>
      <c r="D328" s="18" t="n">
        <v>10</v>
      </c>
      <c r="E328" s="18" t="inlineStr">
        <is>
          <t>leaf</t>
        </is>
      </c>
      <c r="F328" s="18" t="n"/>
      <c r="G328" s="18" t="n"/>
      <c r="H328" s="37" t="n"/>
      <c r="I328" s="18" t="n"/>
      <c r="J328" s="18" t="n"/>
      <c r="K328" s="18" t="n"/>
      <c r="L328" s="18" t="n"/>
      <c r="M328" s="18" t="n"/>
      <c r="N328" s="34" t="n">
        <v>0.044639702886343</v>
      </c>
    </row>
    <row r="329">
      <c r="B329" s="18" t="inlineStr">
        <is>
          <t>21|11</t>
        </is>
      </c>
      <c r="C329" s="18" t="n">
        <v>21</v>
      </c>
      <c r="D329" s="18" t="n">
        <v>11</v>
      </c>
      <c r="E329" s="18" t="inlineStr">
        <is>
          <t>leaf</t>
        </is>
      </c>
      <c r="F329" s="18" t="n"/>
      <c r="G329" s="18" t="n"/>
      <c r="H329" s="37" t="n"/>
      <c r="I329" s="18" t="n"/>
      <c r="J329" s="18" t="n"/>
      <c r="K329" s="18" t="n"/>
      <c r="L329" s="18" t="n"/>
      <c r="M329" s="18" t="n"/>
      <c r="N329" s="34" t="n">
        <v>-0.01884638331830502</v>
      </c>
    </row>
    <row r="330">
      <c r="B330" s="18" t="inlineStr">
        <is>
          <t>21|12</t>
        </is>
      </c>
      <c r="C330" s="18" t="n">
        <v>21</v>
      </c>
      <c r="D330" s="18" t="n">
        <v>12</v>
      </c>
      <c r="E330" s="18" t="inlineStr">
        <is>
          <t>leaf</t>
        </is>
      </c>
      <c r="F330" s="18" t="n"/>
      <c r="G330" s="18" t="n"/>
      <c r="H330" s="37" t="n"/>
      <c r="I330" s="18" t="n"/>
      <c r="J330" s="18" t="n"/>
      <c r="K330" s="18" t="n"/>
      <c r="L330" s="18" t="n"/>
      <c r="M330" s="18" t="n"/>
      <c r="N330" s="34" t="n">
        <v>-0.0006069622468203306</v>
      </c>
    </row>
    <row r="331">
      <c r="B331" s="18" t="inlineStr">
        <is>
          <t>21|13</t>
        </is>
      </c>
      <c r="C331" s="18" t="n">
        <v>21</v>
      </c>
      <c r="D331" s="18" t="n">
        <v>13</v>
      </c>
      <c r="E331" s="18" t="inlineStr">
        <is>
          <t>leaf</t>
        </is>
      </c>
      <c r="F331" s="18" t="n"/>
      <c r="G331" s="18" t="n"/>
      <c r="H331" s="37" t="n"/>
      <c r="I331" s="18" t="n"/>
      <c r="J331" s="18" t="n"/>
      <c r="K331" s="18" t="n"/>
      <c r="L331" s="18" t="n"/>
      <c r="M331" s="18" t="n"/>
      <c r="N331" s="34" t="n">
        <v>-0.002999991178512573</v>
      </c>
    </row>
    <row r="332">
      <c r="B332" s="18" t="inlineStr">
        <is>
          <t>21|14</t>
        </is>
      </c>
      <c r="C332" s="18" t="n">
        <v>21</v>
      </c>
      <c r="D332" s="18" t="n">
        <v>14</v>
      </c>
      <c r="E332" s="18" t="inlineStr">
        <is>
          <t>leaf</t>
        </is>
      </c>
      <c r="F332" s="18" t="n"/>
      <c r="G332" s="18" t="n"/>
      <c r="H332" s="37" t="n"/>
      <c r="I332" s="18" t="n"/>
      <c r="J332" s="18" t="n"/>
      <c r="K332" s="18" t="n"/>
      <c r="L332" s="18" t="n"/>
      <c r="M332" s="18" t="n"/>
      <c r="N332" s="34" t="n">
        <v>0.01527849771082401</v>
      </c>
    </row>
    <row r="333">
      <c r="B333" s="18" t="inlineStr">
        <is>
          <t>22|0</t>
        </is>
      </c>
      <c r="C333" s="18" t="n">
        <v>22</v>
      </c>
      <c r="D333" s="18" t="n">
        <v>0</v>
      </c>
      <c r="E333" s="18" t="inlineStr">
        <is>
          <t>split</t>
        </is>
      </c>
      <c r="F333" s="18" t="n">
        <v>14</v>
      </c>
      <c r="G333" s="18" t="inlineStr">
        <is>
          <t>elevation_m</t>
        </is>
      </c>
      <c r="H333" s="37" t="n">
        <v>1.5799999833107</v>
      </c>
      <c r="I333" s="18" t="n"/>
      <c r="J333" s="18" t="n"/>
      <c r="K333" s="18" t="inlineStr">
        <is>
          <t>right</t>
        </is>
      </c>
      <c r="L333" s="18" t="n">
        <v>1</v>
      </c>
      <c r="M333" s="18" t="n">
        <v>2</v>
      </c>
      <c r="N333" s="34" t="n"/>
    </row>
    <row r="334">
      <c r="B334" s="18" t="inlineStr">
        <is>
          <t>22|1</t>
        </is>
      </c>
      <c r="C334" s="18" t="n">
        <v>22</v>
      </c>
      <c r="D334" s="18" t="n">
        <v>1</v>
      </c>
      <c r="E334" s="18" t="inlineStr">
        <is>
          <t>split</t>
        </is>
      </c>
      <c r="F334" s="18" t="n">
        <v>25</v>
      </c>
      <c r="G334" s="18" t="inlineStr">
        <is>
          <t>x_fz3_rain</t>
        </is>
      </c>
      <c r="H334" s="37" t="n">
        <v>0.6559999883174896</v>
      </c>
      <c r="I334" s="18" t="n"/>
      <c r="J334" s="18" t="n"/>
      <c r="K334" s="18" t="inlineStr">
        <is>
          <t>right</t>
        </is>
      </c>
      <c r="L334" s="18" t="n">
        <v>3</v>
      </c>
      <c r="M334" s="18" t="n">
        <v>4</v>
      </c>
      <c r="N334" s="34" t="n"/>
    </row>
    <row r="335">
      <c r="B335" s="18" t="inlineStr">
        <is>
          <t>22|2</t>
        </is>
      </c>
      <c r="C335" s="18" t="n">
        <v>22</v>
      </c>
      <c r="D335" s="18" t="n">
        <v>2</v>
      </c>
      <c r="E335" s="18" t="inlineStr">
        <is>
          <t>split</t>
        </is>
      </c>
      <c r="F335" s="18" t="n">
        <v>24</v>
      </c>
      <c r="G335" s="18" t="inlineStr">
        <is>
          <t>x_clay_dry</t>
        </is>
      </c>
      <c r="H335" s="37" t="n">
        <v>0.695999950170517</v>
      </c>
      <c r="I335" s="18" t="n"/>
      <c r="J335" s="18" t="n"/>
      <c r="K335" s="18" t="inlineStr">
        <is>
          <t>right</t>
        </is>
      </c>
      <c r="L335" s="18" t="n">
        <v>5</v>
      </c>
      <c r="M335" s="18" t="n">
        <v>6</v>
      </c>
      <c r="N335" s="34" t="n"/>
    </row>
    <row r="336">
      <c r="B336" s="18" t="inlineStr">
        <is>
          <t>22|3</t>
        </is>
      </c>
      <c r="C336" s="18" t="n">
        <v>22</v>
      </c>
      <c r="D336" s="18" t="n">
        <v>3</v>
      </c>
      <c r="E336" s="18" t="inlineStr">
        <is>
          <t>leaf</t>
        </is>
      </c>
      <c r="F336" s="18" t="n"/>
      <c r="G336" s="18" t="n"/>
      <c r="H336" s="37" t="n"/>
      <c r="I336" s="18" t="n"/>
      <c r="J336" s="18" t="n"/>
      <c r="K336" s="18" t="n"/>
      <c r="L336" s="18" t="n"/>
      <c r="M336" s="18" t="n"/>
      <c r="N336" s="34" t="n">
        <v>0.001570201478898525</v>
      </c>
    </row>
    <row r="337">
      <c r="B337" s="18" t="inlineStr">
        <is>
          <t>22|4</t>
        </is>
      </c>
      <c r="C337" s="18" t="n">
        <v>22</v>
      </c>
      <c r="D337" s="18" t="n">
        <v>4</v>
      </c>
      <c r="E337" s="18" t="inlineStr">
        <is>
          <t>split</t>
        </is>
      </c>
      <c r="F337" s="18" t="n">
        <v>8</v>
      </c>
      <c r="G337" s="18" t="inlineStr">
        <is>
          <t>prior_claims_5y</t>
        </is>
      </c>
      <c r="H337" s="37" t="n">
        <v>0.9999999701976776</v>
      </c>
      <c r="I337" s="18" t="n"/>
      <c r="J337" s="18" t="n"/>
      <c r="K337" s="18" t="inlineStr">
        <is>
          <t>right</t>
        </is>
      </c>
      <c r="L337" s="18" t="n">
        <v>7</v>
      </c>
      <c r="M337" s="18" t="n">
        <v>8</v>
      </c>
      <c r="N337" s="34" t="n"/>
    </row>
    <row r="338">
      <c r="B338" s="18" t="inlineStr">
        <is>
          <t>22|5</t>
        </is>
      </c>
      <c r="C338" s="18" t="n">
        <v>22</v>
      </c>
      <c r="D338" s="18" t="n">
        <v>5</v>
      </c>
      <c r="E338" s="18" t="inlineStr">
        <is>
          <t>split</t>
        </is>
      </c>
      <c r="F338" s="18" t="n">
        <v>8</v>
      </c>
      <c r="G338" s="18" t="inlineStr">
        <is>
          <t>prior_claims_5y</t>
        </is>
      </c>
      <c r="H338" s="37" t="n">
        <v>0.9999999701976776</v>
      </c>
      <c r="I338" s="18" t="n"/>
      <c r="J338" s="18" t="n"/>
      <c r="K338" s="18" t="inlineStr">
        <is>
          <t>right</t>
        </is>
      </c>
      <c r="L338" s="18" t="n">
        <v>9</v>
      </c>
      <c r="M338" s="18" t="n">
        <v>10</v>
      </c>
      <c r="N338" s="34" t="n"/>
    </row>
    <row r="339">
      <c r="B339" s="18" t="inlineStr">
        <is>
          <t>22|6</t>
        </is>
      </c>
      <c r="C339" s="18" t="n">
        <v>22</v>
      </c>
      <c r="D339" s="18" t="n">
        <v>6</v>
      </c>
      <c r="E339" s="18" t="inlineStr">
        <is>
          <t>split</t>
        </is>
      </c>
      <c r="F339" s="18" t="n">
        <v>2</v>
      </c>
      <c r="G339" s="18" t="inlineStr">
        <is>
          <t>voluntary_excess</t>
        </is>
      </c>
      <c r="H339" s="37" t="n">
        <v>499.9999847412109</v>
      </c>
      <c r="I339" s="18" t="n"/>
      <c r="J339" s="18" t="n"/>
      <c r="K339" s="18" t="inlineStr">
        <is>
          <t>right</t>
        </is>
      </c>
      <c r="L339" s="18" t="n">
        <v>11</v>
      </c>
      <c r="M339" s="18" t="n">
        <v>12</v>
      </c>
      <c r="N339" s="34" t="n"/>
    </row>
    <row r="340">
      <c r="B340" s="18" t="inlineStr">
        <is>
          <t>22|7</t>
        </is>
      </c>
      <c r="C340" s="18" t="n">
        <v>22</v>
      </c>
      <c r="D340" s="18" t="n">
        <v>7</v>
      </c>
      <c r="E340" s="18" t="inlineStr">
        <is>
          <t>leaf</t>
        </is>
      </c>
      <c r="F340" s="18" t="n"/>
      <c r="G340" s="18" t="n"/>
      <c r="H340" s="37" t="n"/>
      <c r="I340" s="18" t="n"/>
      <c r="J340" s="18" t="n"/>
      <c r="K340" s="18" t="n"/>
      <c r="L340" s="18" t="n"/>
      <c r="M340" s="18" t="n"/>
      <c r="N340" s="34" t="n">
        <v>0.02197473868727684</v>
      </c>
    </row>
    <row r="341">
      <c r="B341" s="18" t="inlineStr">
        <is>
          <t>22|8</t>
        </is>
      </c>
      <c r="C341" s="18" t="n">
        <v>22</v>
      </c>
      <c r="D341" s="18" t="n">
        <v>8</v>
      </c>
      <c r="E341" s="18" t="inlineStr">
        <is>
          <t>leaf</t>
        </is>
      </c>
      <c r="F341" s="18" t="n"/>
      <c r="G341" s="18" t="n"/>
      <c r="H341" s="37" t="n"/>
      <c r="I341" s="18" t="n"/>
      <c r="J341" s="18" t="n"/>
      <c r="K341" s="18" t="n"/>
      <c r="L341" s="18" t="n"/>
      <c r="M341" s="18" t="n"/>
      <c r="N341" s="34" t="n">
        <v>0.03752027824521065</v>
      </c>
    </row>
    <row r="342">
      <c r="B342" s="18" t="inlineStr">
        <is>
          <t>22|9</t>
        </is>
      </c>
      <c r="C342" s="18" t="n">
        <v>22</v>
      </c>
      <c r="D342" s="18" t="n">
        <v>9</v>
      </c>
      <c r="E342" s="18" t="inlineStr">
        <is>
          <t>leaf</t>
        </is>
      </c>
      <c r="F342" s="18" t="n"/>
      <c r="G342" s="18" t="n"/>
      <c r="H342" s="37" t="n"/>
      <c r="I342" s="18" t="n"/>
      <c r="J342" s="18" t="n"/>
      <c r="K342" s="18" t="n"/>
      <c r="L342" s="18" t="n"/>
      <c r="M342" s="18" t="n"/>
      <c r="N342" s="34" t="n">
        <v>-0.009154072962701321</v>
      </c>
    </row>
    <row r="343">
      <c r="B343" s="18" t="inlineStr">
        <is>
          <t>22|10</t>
        </is>
      </c>
      <c r="C343" s="18" t="n">
        <v>22</v>
      </c>
      <c r="D343" s="18" t="n">
        <v>10</v>
      </c>
      <c r="E343" s="18" t="inlineStr">
        <is>
          <t>leaf</t>
        </is>
      </c>
      <c r="F343" s="18" t="n"/>
      <c r="G343" s="18" t="n"/>
      <c r="H343" s="37" t="n"/>
      <c r="I343" s="18" t="n"/>
      <c r="J343" s="18" t="n"/>
      <c r="K343" s="18" t="n"/>
      <c r="L343" s="18" t="n"/>
      <c r="M343" s="18" t="n"/>
      <c r="N343" s="34" t="n">
        <v>0.003554467111825943</v>
      </c>
    </row>
    <row r="344">
      <c r="B344" s="18" t="inlineStr">
        <is>
          <t>22|11</t>
        </is>
      </c>
      <c r="C344" s="18" t="n">
        <v>22</v>
      </c>
      <c r="D344" s="18" t="n">
        <v>11</v>
      </c>
      <c r="E344" s="18" t="inlineStr">
        <is>
          <t>leaf</t>
        </is>
      </c>
      <c r="F344" s="18" t="n"/>
      <c r="G344" s="18" t="n"/>
      <c r="H344" s="37" t="n"/>
      <c r="I344" s="18" t="n"/>
      <c r="J344" s="18" t="n"/>
      <c r="K344" s="18" t="n"/>
      <c r="L344" s="18" t="n"/>
      <c r="M344" s="18" t="n"/>
      <c r="N344" s="34" t="n">
        <v>0.01328969746828079</v>
      </c>
    </row>
    <row r="345">
      <c r="B345" s="18" t="inlineStr">
        <is>
          <t>22|12</t>
        </is>
      </c>
      <c r="C345" s="18" t="n">
        <v>22</v>
      </c>
      <c r="D345" s="18" t="n">
        <v>12</v>
      </c>
      <c r="E345" s="18" t="inlineStr">
        <is>
          <t>leaf</t>
        </is>
      </c>
      <c r="F345" s="18" t="n"/>
      <c r="G345" s="18" t="n"/>
      <c r="H345" s="37" t="n"/>
      <c r="I345" s="18" t="n"/>
      <c r="J345" s="18" t="n"/>
      <c r="K345" s="18" t="n"/>
      <c r="L345" s="18" t="n"/>
      <c r="M345" s="18" t="n"/>
      <c r="N345" s="34" t="n">
        <v>-0.007026837207376957</v>
      </c>
    </row>
    <row r="346">
      <c r="B346" s="18" t="inlineStr">
        <is>
          <t>23|0</t>
        </is>
      </c>
      <c r="C346" s="18" t="n">
        <v>23</v>
      </c>
      <c r="D346" s="18" t="n">
        <v>0</v>
      </c>
      <c r="E346" s="18" t="inlineStr">
        <is>
          <t>split</t>
        </is>
      </c>
      <c r="F346" s="18" t="n">
        <v>12</v>
      </c>
      <c r="G346" s="18" t="inlineStr">
        <is>
          <t>flood_zone</t>
        </is>
      </c>
      <c r="H346" s="37" t="n">
        <v>3.99999988079071</v>
      </c>
      <c r="I346" s="18" t="n"/>
      <c r="J346" s="18" t="n"/>
      <c r="K346" s="18" t="inlineStr">
        <is>
          <t>right</t>
        </is>
      </c>
      <c r="L346" s="18" t="n">
        <v>1</v>
      </c>
      <c r="M346" s="18" t="n">
        <v>2</v>
      </c>
      <c r="N346" s="34" t="n"/>
    </row>
    <row r="347">
      <c r="B347" s="18" t="inlineStr">
        <is>
          <t>23|1</t>
        </is>
      </c>
      <c r="C347" s="18" t="n">
        <v>23</v>
      </c>
      <c r="D347" s="18" t="n">
        <v>1</v>
      </c>
      <c r="E347" s="18" t="inlineStr">
        <is>
          <t>split</t>
        </is>
      </c>
      <c r="F347" s="18" t="n">
        <v>0</v>
      </c>
      <c r="G347" s="18" t="inlineStr">
        <is>
          <t>sum_insured</t>
        </is>
      </c>
      <c r="H347" s="37" t="n">
        <v>104999.99609375</v>
      </c>
      <c r="I347" s="18" t="n"/>
      <c r="J347" s="18" t="n"/>
      <c r="K347" s="18" t="inlineStr">
        <is>
          <t>right</t>
        </is>
      </c>
      <c r="L347" s="18" t="n">
        <v>3</v>
      </c>
      <c r="M347" s="18" t="n">
        <v>4</v>
      </c>
      <c r="N347" s="34" t="n"/>
    </row>
    <row r="348">
      <c r="B348" s="18" t="inlineStr">
        <is>
          <t>23|2</t>
        </is>
      </c>
      <c r="C348" s="18" t="n">
        <v>23</v>
      </c>
      <c r="D348" s="18" t="n">
        <v>2</v>
      </c>
      <c r="E348" s="18" t="inlineStr">
        <is>
          <t>split</t>
        </is>
      </c>
      <c r="F348" s="18" t="n">
        <v>14</v>
      </c>
      <c r="G348" s="18" t="inlineStr">
        <is>
          <t>elevation_m</t>
        </is>
      </c>
      <c r="H348" s="37" t="n">
        <v>3.699999928474427</v>
      </c>
      <c r="I348" s="18" t="n"/>
      <c r="J348" s="18" t="n"/>
      <c r="K348" s="18" t="inlineStr">
        <is>
          <t>right</t>
        </is>
      </c>
      <c r="L348" s="18" t="n">
        <v>5</v>
      </c>
      <c r="M348" s="18" t="n">
        <v>6</v>
      </c>
      <c r="N348" s="34" t="n"/>
    </row>
    <row r="349">
      <c r="B349" s="18" t="inlineStr">
        <is>
          <t>23|3</t>
        </is>
      </c>
      <c r="C349" s="18" t="n">
        <v>23</v>
      </c>
      <c r="D349" s="18" t="n">
        <v>3</v>
      </c>
      <c r="E349" s="18" t="inlineStr">
        <is>
          <t>leaf</t>
        </is>
      </c>
      <c r="F349" s="18" t="n"/>
      <c r="G349" s="18" t="n"/>
      <c r="H349" s="37" t="n"/>
      <c r="I349" s="18" t="n"/>
      <c r="J349" s="18" t="n"/>
      <c r="K349" s="18" t="n"/>
      <c r="L349" s="18" t="n"/>
      <c r="M349" s="18" t="n"/>
      <c r="N349" s="34" t="n">
        <v>-0.02999774180352688</v>
      </c>
    </row>
    <row r="350">
      <c r="B350" s="18" t="inlineStr">
        <is>
          <t>23|4</t>
        </is>
      </c>
      <c r="C350" s="18" t="n">
        <v>23</v>
      </c>
      <c r="D350" s="18" t="n">
        <v>4</v>
      </c>
      <c r="E350" s="18" t="inlineStr">
        <is>
          <t>split</t>
        </is>
      </c>
      <c r="F350" s="18" t="n">
        <v>15</v>
      </c>
      <c r="G350" s="18" t="inlineStr">
        <is>
          <t>year_built</t>
        </is>
      </c>
      <c r="H350" s="37" t="n">
        <v>1944.999938964844</v>
      </c>
      <c r="I350" s="18" t="n"/>
      <c r="J350" s="18" t="n"/>
      <c r="K350" s="18" t="inlineStr">
        <is>
          <t>right</t>
        </is>
      </c>
      <c r="L350" s="18" t="n">
        <v>7</v>
      </c>
      <c r="M350" s="18" t="n">
        <v>8</v>
      </c>
      <c r="N350" s="34" t="n"/>
    </row>
    <row r="351">
      <c r="B351" s="18" t="inlineStr">
        <is>
          <t>23|5</t>
        </is>
      </c>
      <c r="C351" s="18" t="n">
        <v>23</v>
      </c>
      <c r="D351" s="18" t="n">
        <v>5</v>
      </c>
      <c r="E351" s="18" t="inlineStr">
        <is>
          <t>split</t>
        </is>
      </c>
      <c r="F351" s="18" t="n">
        <v>0</v>
      </c>
      <c r="G351" s="18" t="inlineStr">
        <is>
          <t>sum_insured</t>
        </is>
      </c>
      <c r="H351" s="37" t="n">
        <v>233999.9921875</v>
      </c>
      <c r="I351" s="18" t="n"/>
      <c r="J351" s="18" t="n"/>
      <c r="K351" s="18" t="inlineStr">
        <is>
          <t>right</t>
        </is>
      </c>
      <c r="L351" s="18" t="n">
        <v>9</v>
      </c>
      <c r="M351" s="18" t="n">
        <v>10</v>
      </c>
      <c r="N351" s="34" t="n"/>
    </row>
    <row r="352">
      <c r="B352" s="18" t="inlineStr">
        <is>
          <t>23|6</t>
        </is>
      </c>
      <c r="C352" s="18" t="n">
        <v>23</v>
      </c>
      <c r="D352" s="18" t="n">
        <v>6</v>
      </c>
      <c r="E352" s="18" t="inlineStr">
        <is>
          <t>leaf</t>
        </is>
      </c>
      <c r="F352" s="18" t="n"/>
      <c r="G352" s="18" t="n"/>
      <c r="H352" s="37" t="n"/>
      <c r="I352" s="18" t="n"/>
      <c r="J352" s="18" t="n"/>
      <c r="K352" s="18" t="n"/>
      <c r="L352" s="18" t="n"/>
      <c r="M352" s="18" t="n"/>
      <c r="N352" s="34" t="n">
        <v>-0.002550322329625487</v>
      </c>
    </row>
    <row r="353">
      <c r="B353" s="18" t="inlineStr">
        <is>
          <t>23|7</t>
        </is>
      </c>
      <c r="C353" s="18" t="n">
        <v>23</v>
      </c>
      <c r="D353" s="18" t="n">
        <v>7</v>
      </c>
      <c r="E353" s="18" t="inlineStr">
        <is>
          <t>leaf</t>
        </is>
      </c>
      <c r="F353" s="18" t="n"/>
      <c r="G353" s="18" t="n"/>
      <c r="H353" s="37" t="n"/>
      <c r="I353" s="18" t="n"/>
      <c r="J353" s="18" t="n"/>
      <c r="K353" s="18" t="n"/>
      <c r="L353" s="18" t="n"/>
      <c r="M353" s="18" t="n"/>
      <c r="N353" s="34" t="n">
        <v>0.005228754132986069</v>
      </c>
    </row>
    <row r="354">
      <c r="B354" s="18" t="inlineStr">
        <is>
          <t>23|8</t>
        </is>
      </c>
      <c r="C354" s="18" t="n">
        <v>23</v>
      </c>
      <c r="D354" s="18" t="n">
        <v>8</v>
      </c>
      <c r="E354" s="18" t="inlineStr">
        <is>
          <t>leaf</t>
        </is>
      </c>
      <c r="F354" s="18" t="n"/>
      <c r="G354" s="18" t="n"/>
      <c r="H354" s="37" t="n"/>
      <c r="I354" s="18" t="n"/>
      <c r="J354" s="18" t="n"/>
      <c r="K354" s="18" t="n"/>
      <c r="L354" s="18" t="n"/>
      <c r="M354" s="18" t="n"/>
      <c r="N354" s="34" t="n">
        <v>-0.006240961141884327</v>
      </c>
    </row>
    <row r="355">
      <c r="B355" s="18" t="inlineStr">
        <is>
          <t>23|9</t>
        </is>
      </c>
      <c r="C355" s="18" t="n">
        <v>23</v>
      </c>
      <c r="D355" s="18" t="n">
        <v>9</v>
      </c>
      <c r="E355" s="18" t="inlineStr">
        <is>
          <t>leaf</t>
        </is>
      </c>
      <c r="F355" s="18" t="n"/>
      <c r="G355" s="18" t="n"/>
      <c r="H355" s="37" t="n"/>
      <c r="I355" s="18" t="n"/>
      <c r="J355" s="18" t="n"/>
      <c r="K355" s="18" t="n"/>
      <c r="L355" s="18" t="n"/>
      <c r="M355" s="18" t="n"/>
      <c r="N355" s="34" t="n">
        <v>0.01536315958946943</v>
      </c>
    </row>
    <row r="356">
      <c r="B356" s="18" t="inlineStr">
        <is>
          <t>23|10</t>
        </is>
      </c>
      <c r="C356" s="18" t="n">
        <v>23</v>
      </c>
      <c r="D356" s="18" t="n">
        <v>10</v>
      </c>
      <c r="E356" s="18" t="inlineStr">
        <is>
          <t>leaf</t>
        </is>
      </c>
      <c r="F356" s="18" t="n"/>
      <c r="G356" s="18" t="n"/>
      <c r="H356" s="37" t="n"/>
      <c r="I356" s="18" t="n"/>
      <c r="J356" s="18" t="n"/>
      <c r="K356" s="18" t="n"/>
      <c r="L356" s="18" t="n"/>
      <c r="M356" s="18" t="n"/>
      <c r="N356" s="34" t="n">
        <v>0.03164243698120117</v>
      </c>
    </row>
    <row r="357">
      <c r="B357" s="18" t="inlineStr">
        <is>
          <t>24|0</t>
        </is>
      </c>
      <c r="C357" s="18" t="n">
        <v>24</v>
      </c>
      <c r="D357" s="18" t="n">
        <v>0</v>
      </c>
      <c r="E357" s="18" t="inlineStr">
        <is>
          <t>split</t>
        </is>
      </c>
      <c r="F357" s="18" t="n">
        <v>12</v>
      </c>
      <c r="G357" s="18" t="inlineStr">
        <is>
          <t>flood_zone</t>
        </is>
      </c>
      <c r="H357" s="37" t="n">
        <v>3.99999988079071</v>
      </c>
      <c r="I357" s="18" t="n"/>
      <c r="J357" s="18" t="n"/>
      <c r="K357" s="18" t="inlineStr">
        <is>
          <t>right</t>
        </is>
      </c>
      <c r="L357" s="18" t="n">
        <v>1</v>
      </c>
      <c r="M357" s="18" t="n">
        <v>2</v>
      </c>
      <c r="N357" s="34" t="n"/>
    </row>
    <row r="358">
      <c r="B358" s="18" t="inlineStr">
        <is>
          <t>24|1</t>
        </is>
      </c>
      <c r="C358" s="18" t="n">
        <v>24</v>
      </c>
      <c r="D358" s="18" t="n">
        <v>1</v>
      </c>
      <c r="E358" s="18" t="inlineStr">
        <is>
          <t>split</t>
        </is>
      </c>
      <c r="F358" s="18" t="n">
        <v>0</v>
      </c>
      <c r="G358" s="18" t="inlineStr">
        <is>
          <t>sum_insured</t>
        </is>
      </c>
      <c r="H358" s="37" t="n">
        <v>267999.984375</v>
      </c>
      <c r="I358" s="18" t="n"/>
      <c r="J358" s="18" t="n"/>
      <c r="K358" s="18" t="inlineStr">
        <is>
          <t>right</t>
        </is>
      </c>
      <c r="L358" s="18" t="n">
        <v>3</v>
      </c>
      <c r="M358" s="18" t="n">
        <v>4</v>
      </c>
      <c r="N358" s="34" t="n"/>
    </row>
    <row r="359">
      <c r="B359" s="18" t="inlineStr">
        <is>
          <t>24|2</t>
        </is>
      </c>
      <c r="C359" s="18" t="n">
        <v>24</v>
      </c>
      <c r="D359" s="18" t="n">
        <v>2</v>
      </c>
      <c r="E359" s="18" t="inlineStr">
        <is>
          <t>split</t>
        </is>
      </c>
      <c r="F359" s="18" t="n">
        <v>13</v>
      </c>
      <c r="G359" s="18" t="inlineStr">
        <is>
          <t>distance_to_river_km</t>
        </is>
      </c>
      <c r="H359" s="37" t="n">
        <v>0.8499999940395355</v>
      </c>
      <c r="I359" s="18" t="n"/>
      <c r="J359" s="18" t="n"/>
      <c r="K359" s="18" t="inlineStr">
        <is>
          <t>left</t>
        </is>
      </c>
      <c r="L359" s="18" t="n">
        <v>5</v>
      </c>
      <c r="M359" s="18" t="n">
        <v>6</v>
      </c>
      <c r="N359" s="34" t="n"/>
    </row>
    <row r="360">
      <c r="B360" s="18" t="inlineStr">
        <is>
          <t>24|3</t>
        </is>
      </c>
      <c r="C360" s="18" t="n">
        <v>24</v>
      </c>
      <c r="D360" s="18" t="n">
        <v>3</v>
      </c>
      <c r="E360" s="18" t="inlineStr">
        <is>
          <t>split</t>
        </is>
      </c>
      <c r="F360" s="18" t="n">
        <v>8</v>
      </c>
      <c r="G360" s="18" t="inlineStr">
        <is>
          <t>prior_claims_5y</t>
        </is>
      </c>
      <c r="H360" s="37" t="n">
        <v>1.999999940395355</v>
      </c>
      <c r="I360" s="18" t="n"/>
      <c r="J360" s="18" t="n"/>
      <c r="K360" s="18" t="inlineStr">
        <is>
          <t>right</t>
        </is>
      </c>
      <c r="L360" s="18" t="n">
        <v>7</v>
      </c>
      <c r="M360" s="18" t="n">
        <v>8</v>
      </c>
      <c r="N360" s="34" t="n"/>
    </row>
    <row r="361">
      <c r="B361" s="18" t="inlineStr">
        <is>
          <t>24|4</t>
        </is>
      </c>
      <c r="C361" s="18" t="n">
        <v>24</v>
      </c>
      <c r="D361" s="18" t="n">
        <v>4</v>
      </c>
      <c r="E361" s="18" t="inlineStr">
        <is>
          <t>split</t>
        </is>
      </c>
      <c r="F361" s="18" t="n">
        <v>3</v>
      </c>
      <c r="G361" s="18" t="inlineStr">
        <is>
          <t>missed_payments_12m</t>
        </is>
      </c>
      <c r="H361" s="37" t="n">
        <v>0.9999999701976776</v>
      </c>
      <c r="I361" s="18" t="n"/>
      <c r="J361" s="18" t="n"/>
      <c r="K361" s="18" t="inlineStr">
        <is>
          <t>right</t>
        </is>
      </c>
      <c r="L361" s="18" t="n">
        <v>9</v>
      </c>
      <c r="M361" s="18" t="n">
        <v>10</v>
      </c>
      <c r="N361" s="34" t="n"/>
    </row>
    <row r="362">
      <c r="B362" s="18" t="inlineStr">
        <is>
          <t>24|5</t>
        </is>
      </c>
      <c r="C362" s="18" t="n">
        <v>24</v>
      </c>
      <c r="D362" s="18" t="n">
        <v>5</v>
      </c>
      <c r="E362" s="18" t="inlineStr">
        <is>
          <t>split</t>
        </is>
      </c>
      <c r="F362" s="18" t="n">
        <v>0</v>
      </c>
      <c r="G362" s="18" t="inlineStr">
        <is>
          <t>sum_insured</t>
        </is>
      </c>
      <c r="H362" s="37" t="n">
        <v>208999.9921875</v>
      </c>
      <c r="I362" s="18" t="n"/>
      <c r="J362" s="18" t="n"/>
      <c r="K362" s="18" t="inlineStr">
        <is>
          <t>right</t>
        </is>
      </c>
      <c r="L362" s="18" t="n">
        <v>11</v>
      </c>
      <c r="M362" s="18" t="n">
        <v>12</v>
      </c>
      <c r="N362" s="34" t="n"/>
    </row>
    <row r="363">
      <c r="B363" s="18" t="inlineStr">
        <is>
          <t>24|6</t>
        </is>
      </c>
      <c r="C363" s="18" t="n">
        <v>24</v>
      </c>
      <c r="D363" s="18" t="n">
        <v>6</v>
      </c>
      <c r="E363" s="18" t="inlineStr">
        <is>
          <t>leaf</t>
        </is>
      </c>
      <c r="F363" s="18" t="n"/>
      <c r="G363" s="18" t="n"/>
      <c r="H363" s="37" t="n"/>
      <c r="I363" s="18" t="n"/>
      <c r="J363" s="18" t="n"/>
      <c r="K363" s="18" t="n"/>
      <c r="L363" s="18" t="n"/>
      <c r="M363" s="18" t="n"/>
      <c r="N363" s="34" t="n">
        <v>-0.004439230542629957</v>
      </c>
    </row>
    <row r="364">
      <c r="B364" s="18" t="inlineStr">
        <is>
          <t>24|7</t>
        </is>
      </c>
      <c r="C364" s="18" t="n">
        <v>24</v>
      </c>
      <c r="D364" s="18" t="n">
        <v>7</v>
      </c>
      <c r="E364" s="18" t="inlineStr">
        <is>
          <t>leaf</t>
        </is>
      </c>
      <c r="F364" s="18" t="n"/>
      <c r="G364" s="18" t="n"/>
      <c r="H364" s="37" t="n"/>
      <c r="I364" s="18" t="n"/>
      <c r="J364" s="18" t="n"/>
      <c r="K364" s="18" t="n"/>
      <c r="L364" s="18" t="n"/>
      <c r="M364" s="18" t="n"/>
      <c r="N364" s="34" t="n">
        <v>-0.009603090584278107</v>
      </c>
    </row>
    <row r="365">
      <c r="B365" s="18" t="inlineStr">
        <is>
          <t>24|8</t>
        </is>
      </c>
      <c r="C365" s="18" t="n">
        <v>24</v>
      </c>
      <c r="D365" s="18" t="n">
        <v>8</v>
      </c>
      <c r="E365" s="18" t="inlineStr">
        <is>
          <t>leaf</t>
        </is>
      </c>
      <c r="F365" s="18" t="n"/>
      <c r="G365" s="18" t="n"/>
      <c r="H365" s="37" t="n"/>
      <c r="I365" s="18" t="n"/>
      <c r="J365" s="18" t="n"/>
      <c r="K365" s="18" t="n"/>
      <c r="L365" s="18" t="n"/>
      <c r="M365" s="18" t="n"/>
      <c r="N365" s="34" t="n">
        <v>0.01819746568799019</v>
      </c>
    </row>
    <row r="366">
      <c r="B366" s="18" t="inlineStr">
        <is>
          <t>24|9</t>
        </is>
      </c>
      <c r="C366" s="18" t="n">
        <v>24</v>
      </c>
      <c r="D366" s="18" t="n">
        <v>9</v>
      </c>
      <c r="E366" s="18" t="inlineStr">
        <is>
          <t>leaf</t>
        </is>
      </c>
      <c r="F366" s="18" t="n"/>
      <c r="G366" s="18" t="n"/>
      <c r="H366" s="37" t="n"/>
      <c r="I366" s="18" t="n"/>
      <c r="J366" s="18" t="n"/>
      <c r="K366" s="18" t="n"/>
      <c r="L366" s="18" t="n"/>
      <c r="M366" s="18" t="n"/>
      <c r="N366" s="34" t="n">
        <v>0.002412435365840793</v>
      </c>
    </row>
    <row r="367">
      <c r="B367" s="18" t="inlineStr">
        <is>
          <t>24|10</t>
        </is>
      </c>
      <c r="C367" s="18" t="n">
        <v>24</v>
      </c>
      <c r="D367" s="18" t="n">
        <v>10</v>
      </c>
      <c r="E367" s="18" t="inlineStr">
        <is>
          <t>leaf</t>
        </is>
      </c>
      <c r="F367" s="18" t="n"/>
      <c r="G367" s="18" t="n"/>
      <c r="H367" s="37" t="n"/>
      <c r="I367" s="18" t="n"/>
      <c r="J367" s="18" t="n"/>
      <c r="K367" s="18" t="n"/>
      <c r="L367" s="18" t="n"/>
      <c r="M367" s="18" t="n"/>
      <c r="N367" s="34" t="n">
        <v>0.02250594459474087</v>
      </c>
    </row>
    <row r="368">
      <c r="B368" s="18" t="inlineStr">
        <is>
          <t>24|11</t>
        </is>
      </c>
      <c r="C368" s="18" t="n">
        <v>24</v>
      </c>
      <c r="D368" s="18" t="n">
        <v>11</v>
      </c>
      <c r="E368" s="18" t="inlineStr">
        <is>
          <t>leaf</t>
        </is>
      </c>
      <c r="F368" s="18" t="n"/>
      <c r="G368" s="18" t="n"/>
      <c r="H368" s="37" t="n"/>
      <c r="I368" s="18" t="n"/>
      <c r="J368" s="18" t="n"/>
      <c r="K368" s="18" t="n"/>
      <c r="L368" s="18" t="n"/>
      <c r="M368" s="18" t="n"/>
      <c r="N368" s="34" t="n">
        <v>0.009301113896071911</v>
      </c>
    </row>
    <row r="369">
      <c r="B369" s="18" t="inlineStr">
        <is>
          <t>24|12</t>
        </is>
      </c>
      <c r="C369" s="18" t="n">
        <v>24</v>
      </c>
      <c r="D369" s="18" t="n">
        <v>12</v>
      </c>
      <c r="E369" s="18" t="inlineStr">
        <is>
          <t>leaf</t>
        </is>
      </c>
      <c r="F369" s="18" t="n"/>
      <c r="G369" s="18" t="n"/>
      <c r="H369" s="37" t="n"/>
      <c r="I369" s="18" t="n"/>
      <c r="J369" s="18" t="n"/>
      <c r="K369" s="18" t="n"/>
      <c r="L369" s="18" t="n"/>
      <c r="M369" s="18" t="n"/>
      <c r="N369" s="34" t="n">
        <v>0.02961847558617592</v>
      </c>
    </row>
    <row r="370">
      <c r="B370" s="18" t="inlineStr">
        <is>
          <t>25|0</t>
        </is>
      </c>
      <c r="C370" s="18" t="n">
        <v>25</v>
      </c>
      <c r="D370" s="18" t="n">
        <v>0</v>
      </c>
      <c r="E370" s="18" t="inlineStr">
        <is>
          <t>split</t>
        </is>
      </c>
      <c r="F370" s="18" t="n">
        <v>12</v>
      </c>
      <c r="G370" s="18" t="inlineStr">
        <is>
          <t>flood_zone</t>
        </is>
      </c>
      <c r="H370" s="37" t="n">
        <v>3.99999988079071</v>
      </c>
      <c r="I370" s="18" t="n"/>
      <c r="J370" s="18" t="n"/>
      <c r="K370" s="18" t="inlineStr">
        <is>
          <t>left</t>
        </is>
      </c>
      <c r="L370" s="18" t="n">
        <v>1</v>
      </c>
      <c r="M370" s="18" t="n">
        <v>2</v>
      </c>
      <c r="N370" s="34" t="n"/>
    </row>
    <row r="371">
      <c r="B371" s="18" t="inlineStr">
        <is>
          <t>25|1</t>
        </is>
      </c>
      <c r="C371" s="18" t="n">
        <v>25</v>
      </c>
      <c r="D371" s="18" t="n">
        <v>1</v>
      </c>
      <c r="E371" s="18" t="inlineStr">
        <is>
          <t>split</t>
        </is>
      </c>
      <c r="F371" s="18" t="n">
        <v>24</v>
      </c>
      <c r="G371" s="18" t="inlineStr">
        <is>
          <t>x_clay_dry</t>
        </is>
      </c>
      <c r="H371" s="37" t="n">
        <v>0.6989999711513519</v>
      </c>
      <c r="I371" s="18" t="n"/>
      <c r="J371" s="18" t="n"/>
      <c r="K371" s="18" t="inlineStr">
        <is>
          <t>right</t>
        </is>
      </c>
      <c r="L371" s="18" t="n">
        <v>3</v>
      </c>
      <c r="M371" s="18" t="n">
        <v>4</v>
      </c>
      <c r="N371" s="34" t="n"/>
    </row>
    <row r="372">
      <c r="B372" s="18" t="inlineStr">
        <is>
          <t>25|2</t>
        </is>
      </c>
      <c r="C372" s="18" t="n">
        <v>25</v>
      </c>
      <c r="D372" s="18" t="n">
        <v>2</v>
      </c>
      <c r="E372" s="18" t="inlineStr">
        <is>
          <t>split</t>
        </is>
      </c>
      <c r="F372" s="18" t="n">
        <v>12</v>
      </c>
      <c r="G372" s="18" t="inlineStr">
        <is>
          <t>flood_zone</t>
        </is>
      </c>
      <c r="H372" s="37" t="n">
        <v>4.999999761581421</v>
      </c>
      <c r="I372" s="18" t="n"/>
      <c r="J372" s="18" t="n"/>
      <c r="K372" s="18" t="inlineStr">
        <is>
          <t>right</t>
        </is>
      </c>
      <c r="L372" s="18" t="n">
        <v>5</v>
      </c>
      <c r="M372" s="18" t="n">
        <v>6</v>
      </c>
      <c r="N372" s="34" t="n"/>
    </row>
    <row r="373">
      <c r="B373" s="18" t="inlineStr">
        <is>
          <t>25|3</t>
        </is>
      </c>
      <c r="C373" s="18" t="n">
        <v>25</v>
      </c>
      <c r="D373" s="18" t="n">
        <v>3</v>
      </c>
      <c r="E373" s="18" t="inlineStr">
        <is>
          <t>split</t>
        </is>
      </c>
      <c r="F373" s="18" t="n">
        <v>15</v>
      </c>
      <c r="G373" s="18" t="inlineStr">
        <is>
          <t>year_built</t>
        </is>
      </c>
      <c r="H373" s="37" t="n">
        <v>1952.999938964844</v>
      </c>
      <c r="I373" s="18" t="n"/>
      <c r="J373" s="18" t="n"/>
      <c r="K373" s="18" t="inlineStr">
        <is>
          <t>right</t>
        </is>
      </c>
      <c r="L373" s="18" t="n">
        <v>7</v>
      </c>
      <c r="M373" s="18" t="n">
        <v>8</v>
      </c>
      <c r="N373" s="34" t="n"/>
    </row>
    <row r="374">
      <c r="B374" s="18" t="inlineStr">
        <is>
          <t>25|4</t>
        </is>
      </c>
      <c r="C374" s="18" t="n">
        <v>25</v>
      </c>
      <c r="D374" s="18" t="n">
        <v>4</v>
      </c>
      <c r="E374" s="18" t="inlineStr">
        <is>
          <t>split</t>
        </is>
      </c>
      <c r="F374" s="18" t="n">
        <v>0</v>
      </c>
      <c r="G374" s="18" t="inlineStr">
        <is>
          <t>sum_insured</t>
        </is>
      </c>
      <c r="H374" s="37" t="n">
        <v>290999.984375</v>
      </c>
      <c r="I374" s="18" t="n"/>
      <c r="J374" s="18" t="n"/>
      <c r="K374" s="18" t="inlineStr">
        <is>
          <t>right</t>
        </is>
      </c>
      <c r="L374" s="18" t="n">
        <v>9</v>
      </c>
      <c r="M374" s="18" t="n">
        <v>10</v>
      </c>
      <c r="N374" s="34" t="n"/>
    </row>
    <row r="375">
      <c r="B375" s="18" t="inlineStr">
        <is>
          <t>25|5</t>
        </is>
      </c>
      <c r="C375" s="18" t="n">
        <v>25</v>
      </c>
      <c r="D375" s="18" t="n">
        <v>5</v>
      </c>
      <c r="E375" s="18" t="inlineStr">
        <is>
          <t>split</t>
        </is>
      </c>
      <c r="F375" s="18" t="n">
        <v>0</v>
      </c>
      <c r="G375" s="18" t="inlineStr">
        <is>
          <t>sum_insured</t>
        </is>
      </c>
      <c r="H375" s="37" t="n">
        <v>201999.9921875</v>
      </c>
      <c r="I375" s="18" t="n"/>
      <c r="J375" s="18" t="n"/>
      <c r="K375" s="18" t="inlineStr">
        <is>
          <t>right</t>
        </is>
      </c>
      <c r="L375" s="18" t="n">
        <v>11</v>
      </c>
      <c r="M375" s="18" t="n">
        <v>12</v>
      </c>
      <c r="N375" s="34" t="n"/>
    </row>
    <row r="376">
      <c r="B376" s="18" t="inlineStr">
        <is>
          <t>25|6</t>
        </is>
      </c>
      <c r="C376" s="18" t="n">
        <v>25</v>
      </c>
      <c r="D376" s="18" t="n">
        <v>6</v>
      </c>
      <c r="E376" s="18" t="inlineStr">
        <is>
          <t>split</t>
        </is>
      </c>
      <c r="F376" s="18" t="n">
        <v>0</v>
      </c>
      <c r="G376" s="18" t="inlineStr">
        <is>
          <t>sum_insured</t>
        </is>
      </c>
      <c r="H376" s="37" t="n">
        <v>234999.9921875</v>
      </c>
      <c r="I376" s="18" t="n"/>
      <c r="J376" s="18" t="n"/>
      <c r="K376" s="18" t="inlineStr">
        <is>
          <t>right</t>
        </is>
      </c>
      <c r="L376" s="18" t="n">
        <v>13</v>
      </c>
      <c r="M376" s="18" t="n">
        <v>14</v>
      </c>
      <c r="N376" s="34" t="n"/>
    </row>
    <row r="377">
      <c r="B377" s="18" t="inlineStr">
        <is>
          <t>25|7</t>
        </is>
      </c>
      <c r="C377" s="18" t="n">
        <v>25</v>
      </c>
      <c r="D377" s="18" t="n">
        <v>7</v>
      </c>
      <c r="E377" s="18" t="inlineStr">
        <is>
          <t>leaf</t>
        </is>
      </c>
      <c r="F377" s="18" t="n"/>
      <c r="G377" s="18" t="n"/>
      <c r="H377" s="37" t="n"/>
      <c r="I377" s="18" t="n"/>
      <c r="J377" s="18" t="n"/>
      <c r="K377" s="18" t="n"/>
      <c r="L377" s="18" t="n"/>
      <c r="M377" s="18" t="n"/>
      <c r="N377" s="34" t="n">
        <v>0.001438170904293656</v>
      </c>
    </row>
    <row r="378">
      <c r="B378" s="18" t="inlineStr">
        <is>
          <t>25|8</t>
        </is>
      </c>
      <c r="C378" s="18" t="n">
        <v>25</v>
      </c>
      <c r="D378" s="18" t="n">
        <v>8</v>
      </c>
      <c r="E378" s="18" t="inlineStr">
        <is>
          <t>leaf</t>
        </is>
      </c>
      <c r="F378" s="18" t="n"/>
      <c r="G378" s="18" t="n"/>
      <c r="H378" s="37" t="n"/>
      <c r="I378" s="18" t="n"/>
      <c r="J378" s="18" t="n"/>
      <c r="K378" s="18" t="n"/>
      <c r="L378" s="18" t="n"/>
      <c r="M378" s="18" t="n"/>
      <c r="N378" s="34" t="n">
        <v>-0.0100265983492136</v>
      </c>
    </row>
    <row r="379">
      <c r="B379" s="18" t="inlineStr">
        <is>
          <t>25|9</t>
        </is>
      </c>
      <c r="C379" s="18" t="n">
        <v>25</v>
      </c>
      <c r="D379" s="18" t="n">
        <v>9</v>
      </c>
      <c r="E379" s="18" t="inlineStr">
        <is>
          <t>leaf</t>
        </is>
      </c>
      <c r="F379" s="18" t="n"/>
      <c r="G379" s="18" t="n"/>
      <c r="H379" s="37" t="n"/>
      <c r="I379" s="18" t="n"/>
      <c r="J379" s="18" t="n"/>
      <c r="K379" s="18" t="n"/>
      <c r="L379" s="18" t="n"/>
      <c r="M379" s="18" t="n"/>
      <c r="N379" s="34" t="n">
        <v>0.005887122824788094</v>
      </c>
    </row>
    <row r="380">
      <c r="B380" s="18" t="inlineStr">
        <is>
          <t>25|10</t>
        </is>
      </c>
      <c r="C380" s="18" t="n">
        <v>25</v>
      </c>
      <c r="D380" s="18" t="n">
        <v>10</v>
      </c>
      <c r="E380" s="18" t="inlineStr">
        <is>
          <t>leaf</t>
        </is>
      </c>
      <c r="F380" s="18" t="n"/>
      <c r="G380" s="18" t="n"/>
      <c r="H380" s="37" t="n"/>
      <c r="I380" s="18" t="n"/>
      <c r="J380" s="18" t="n"/>
      <c r="K380" s="18" t="n"/>
      <c r="L380" s="18" t="n"/>
      <c r="M380" s="18" t="n"/>
      <c r="N380" s="34" t="n">
        <v>0.02282878383994102</v>
      </c>
    </row>
    <row r="381">
      <c r="B381" s="18" t="inlineStr">
        <is>
          <t>25|11</t>
        </is>
      </c>
      <c r="C381" s="18" t="n">
        <v>25</v>
      </c>
      <c r="D381" s="18" t="n">
        <v>11</v>
      </c>
      <c r="E381" s="18" t="inlineStr">
        <is>
          <t>leaf</t>
        </is>
      </c>
      <c r="F381" s="18" t="n"/>
      <c r="G381" s="18" t="n"/>
      <c r="H381" s="37" t="n"/>
      <c r="I381" s="18" t="n"/>
      <c r="J381" s="18" t="n"/>
      <c r="K381" s="18" t="n"/>
      <c r="L381" s="18" t="n"/>
      <c r="M381" s="18" t="n"/>
      <c r="N381" s="34" t="n">
        <v>0.003376974491402507</v>
      </c>
    </row>
    <row r="382">
      <c r="B382" s="18" t="inlineStr">
        <is>
          <t>25|12</t>
        </is>
      </c>
      <c r="C382" s="18" t="n">
        <v>25</v>
      </c>
      <c r="D382" s="18" t="n">
        <v>12</v>
      </c>
      <c r="E382" s="18" t="inlineStr">
        <is>
          <t>leaf</t>
        </is>
      </c>
      <c r="F382" s="18" t="n"/>
      <c r="G382" s="18" t="n"/>
      <c r="H382" s="37" t="n"/>
      <c r="I382" s="18" t="n"/>
      <c r="J382" s="18" t="n"/>
      <c r="K382" s="18" t="n"/>
      <c r="L382" s="18" t="n"/>
      <c r="M382" s="18" t="n"/>
      <c r="N382" s="34" t="n">
        <v>0.02182997204363346</v>
      </c>
    </row>
    <row r="383">
      <c r="B383" s="18" t="inlineStr">
        <is>
          <t>25|13</t>
        </is>
      </c>
      <c r="C383" s="18" t="n">
        <v>25</v>
      </c>
      <c r="D383" s="18" t="n">
        <v>13</v>
      </c>
      <c r="E383" s="18" t="inlineStr">
        <is>
          <t>leaf</t>
        </is>
      </c>
      <c r="F383" s="18" t="n"/>
      <c r="G383" s="18" t="n"/>
      <c r="H383" s="37" t="n"/>
      <c r="I383" s="18" t="n"/>
      <c r="J383" s="18" t="n"/>
      <c r="K383" s="18" t="n"/>
      <c r="L383" s="18" t="n"/>
      <c r="M383" s="18" t="n"/>
      <c r="N383" s="34" t="n">
        <v>0.02771161496639252</v>
      </c>
    </row>
    <row r="384">
      <c r="B384" s="18" t="inlineStr">
        <is>
          <t>25|14</t>
        </is>
      </c>
      <c r="C384" s="18" t="n">
        <v>25</v>
      </c>
      <c r="D384" s="18" t="n">
        <v>14</v>
      </c>
      <c r="E384" s="18" t="inlineStr">
        <is>
          <t>leaf</t>
        </is>
      </c>
      <c r="F384" s="18" t="n"/>
      <c r="G384" s="18" t="n"/>
      <c r="H384" s="37" t="n"/>
      <c r="I384" s="18" t="n"/>
      <c r="J384" s="18" t="n"/>
      <c r="K384" s="18" t="n"/>
      <c r="L384" s="18" t="n"/>
      <c r="M384" s="18" t="n"/>
      <c r="N384" s="34" t="n">
        <v>0.03858471661806107</v>
      </c>
    </row>
    <row r="385">
      <c r="B385" s="18" t="inlineStr">
        <is>
          <t>26|0</t>
        </is>
      </c>
      <c r="C385" s="18" t="n">
        <v>26</v>
      </c>
      <c r="D385" s="18" t="n">
        <v>0</v>
      </c>
      <c r="E385" s="18" t="inlineStr">
        <is>
          <t>split</t>
        </is>
      </c>
      <c r="F385" s="18" t="n">
        <v>14</v>
      </c>
      <c r="G385" s="18" t="inlineStr">
        <is>
          <t>elevation_m</t>
        </is>
      </c>
      <c r="H385" s="37" t="n">
        <v>2.699999928474427</v>
      </c>
      <c r="I385" s="18" t="n"/>
      <c r="J385" s="18" t="n"/>
      <c r="K385" s="18" t="inlineStr">
        <is>
          <t>right</t>
        </is>
      </c>
      <c r="L385" s="18" t="n">
        <v>1</v>
      </c>
      <c r="M385" s="18" t="n">
        <v>2</v>
      </c>
      <c r="N385" s="34" t="n"/>
    </row>
    <row r="386">
      <c r="B386" s="18" t="inlineStr">
        <is>
          <t>26|1</t>
        </is>
      </c>
      <c r="C386" s="18" t="n">
        <v>26</v>
      </c>
      <c r="D386" s="18" t="n">
        <v>1</v>
      </c>
      <c r="E386" s="18" t="inlineStr">
        <is>
          <t>split</t>
        </is>
      </c>
      <c r="F386" s="18" t="n">
        <v>25</v>
      </c>
      <c r="G386" s="18" t="inlineStr">
        <is>
          <t>x_fz3_rain</t>
        </is>
      </c>
      <c r="H386" s="37" t="n">
        <v>0.623999983072281</v>
      </c>
      <c r="I386" s="18" t="n"/>
      <c r="J386" s="18" t="n"/>
      <c r="K386" s="18" t="inlineStr">
        <is>
          <t>right</t>
        </is>
      </c>
      <c r="L386" s="18" t="n">
        <v>3</v>
      </c>
      <c r="M386" s="18" t="n">
        <v>4</v>
      </c>
      <c r="N386" s="34" t="n"/>
    </row>
    <row r="387">
      <c r="B387" s="18" t="inlineStr">
        <is>
          <t>26|2</t>
        </is>
      </c>
      <c r="C387" s="18" t="n">
        <v>26</v>
      </c>
      <c r="D387" s="18" t="n">
        <v>2</v>
      </c>
      <c r="E387" s="18" t="inlineStr">
        <is>
          <t>split</t>
        </is>
      </c>
      <c r="F387" s="18" t="n">
        <v>24</v>
      </c>
      <c r="G387" s="18" t="inlineStr">
        <is>
          <t>x_clay_dry</t>
        </is>
      </c>
      <c r="H387" s="37" t="n">
        <v>0.6989999711513519</v>
      </c>
      <c r="I387" s="18" t="n"/>
      <c r="J387" s="18" t="n"/>
      <c r="K387" s="18" t="inlineStr">
        <is>
          <t>right</t>
        </is>
      </c>
      <c r="L387" s="18" t="n">
        <v>5</v>
      </c>
      <c r="M387" s="18" t="n">
        <v>6</v>
      </c>
      <c r="N387" s="34" t="n"/>
    </row>
    <row r="388">
      <c r="B388" s="18" t="inlineStr">
        <is>
          <t>26|3</t>
        </is>
      </c>
      <c r="C388" s="18" t="n">
        <v>26</v>
      </c>
      <c r="D388" s="18" t="n">
        <v>3</v>
      </c>
      <c r="E388" s="18" t="inlineStr">
        <is>
          <t>split</t>
        </is>
      </c>
      <c r="F388" s="18" t="n">
        <v>24</v>
      </c>
      <c r="G388" s="18" t="inlineStr">
        <is>
          <t>x_clay_dry</t>
        </is>
      </c>
      <c r="H388" s="37" t="n">
        <v>0.4629999846220016</v>
      </c>
      <c r="I388" s="18" t="n"/>
      <c r="J388" s="18" t="n"/>
      <c r="K388" s="18" t="inlineStr">
        <is>
          <t>right</t>
        </is>
      </c>
      <c r="L388" s="18" t="n">
        <v>7</v>
      </c>
      <c r="M388" s="18" t="n">
        <v>8</v>
      </c>
      <c r="N388" s="34" t="n"/>
    </row>
    <row r="389">
      <c r="B389" s="18" t="inlineStr">
        <is>
          <t>26|4</t>
        </is>
      </c>
      <c r="C389" s="18" t="n">
        <v>26</v>
      </c>
      <c r="D389" s="18" t="n">
        <v>4</v>
      </c>
      <c r="E389" s="18" t="inlineStr">
        <is>
          <t>split</t>
        </is>
      </c>
      <c r="F389" s="18" t="n">
        <v>8</v>
      </c>
      <c r="G389" s="18" t="inlineStr">
        <is>
          <t>prior_claims_5y</t>
        </is>
      </c>
      <c r="H389" s="37" t="n">
        <v>0.9999999701976776</v>
      </c>
      <c r="I389" s="18" t="n"/>
      <c r="J389" s="18" t="n"/>
      <c r="K389" s="18" t="inlineStr">
        <is>
          <t>right</t>
        </is>
      </c>
      <c r="L389" s="18" t="n">
        <v>9</v>
      </c>
      <c r="M389" s="18" t="n">
        <v>10</v>
      </c>
      <c r="N389" s="34" t="n"/>
    </row>
    <row r="390">
      <c r="B390" s="18" t="inlineStr">
        <is>
          <t>26|5</t>
        </is>
      </c>
      <c r="C390" s="18" t="n">
        <v>26</v>
      </c>
      <c r="D390" s="18" t="n">
        <v>5</v>
      </c>
      <c r="E390" s="18" t="inlineStr">
        <is>
          <t>split</t>
        </is>
      </c>
      <c r="F390" s="18" t="n">
        <v>8</v>
      </c>
      <c r="G390" s="18" t="inlineStr">
        <is>
          <t>prior_claims_5y</t>
        </is>
      </c>
      <c r="H390" s="37" t="n">
        <v>0.9999999701976776</v>
      </c>
      <c r="I390" s="18" t="n"/>
      <c r="J390" s="18" t="n"/>
      <c r="K390" s="18" t="inlineStr">
        <is>
          <t>right</t>
        </is>
      </c>
      <c r="L390" s="18" t="n">
        <v>11</v>
      </c>
      <c r="M390" s="18" t="n">
        <v>12</v>
      </c>
      <c r="N390" s="34" t="n"/>
    </row>
    <row r="391">
      <c r="B391" s="18" t="inlineStr">
        <is>
          <t>26|6</t>
        </is>
      </c>
      <c r="C391" s="18" t="n">
        <v>26</v>
      </c>
      <c r="D391" s="18" t="n">
        <v>6</v>
      </c>
      <c r="E391" s="18" t="inlineStr">
        <is>
          <t>split</t>
        </is>
      </c>
      <c r="F391" s="18" t="n">
        <v>23</v>
      </c>
      <c r="G391" s="18" t="inlineStr">
        <is>
          <t>mean_temperature_c</t>
        </is>
      </c>
      <c r="H391" s="37" t="n">
        <v>15.69999933242798</v>
      </c>
      <c r="I391" s="18" t="n"/>
      <c r="J391" s="18" t="n"/>
      <c r="K391" s="18" t="inlineStr">
        <is>
          <t>right</t>
        </is>
      </c>
      <c r="L391" s="18" t="n">
        <v>13</v>
      </c>
      <c r="M391" s="18" t="n">
        <v>14</v>
      </c>
      <c r="N391" s="34" t="n"/>
    </row>
    <row r="392">
      <c r="B392" s="18" t="inlineStr">
        <is>
          <t>26|7</t>
        </is>
      </c>
      <c r="C392" s="18" t="n">
        <v>26</v>
      </c>
      <c r="D392" s="18" t="n">
        <v>7</v>
      </c>
      <c r="E392" s="18" t="inlineStr">
        <is>
          <t>leaf</t>
        </is>
      </c>
      <c r="F392" s="18" t="n"/>
      <c r="G392" s="18" t="n"/>
      <c r="H392" s="37" t="n"/>
      <c r="I392" s="18" t="n"/>
      <c r="J392" s="18" t="n"/>
      <c r="K392" s="18" t="n"/>
      <c r="L392" s="18" t="n"/>
      <c r="M392" s="18" t="n"/>
      <c r="N392" s="34" t="n">
        <v>-0.0005713443388231099</v>
      </c>
    </row>
    <row r="393">
      <c r="B393" s="18" t="inlineStr">
        <is>
          <t>26|8</t>
        </is>
      </c>
      <c r="C393" s="18" t="n">
        <v>26</v>
      </c>
      <c r="D393" s="18" t="n">
        <v>8</v>
      </c>
      <c r="E393" s="18" t="inlineStr">
        <is>
          <t>leaf</t>
        </is>
      </c>
      <c r="F393" s="18" t="n"/>
      <c r="G393" s="18" t="n"/>
      <c r="H393" s="37" t="n"/>
      <c r="I393" s="18" t="n"/>
      <c r="J393" s="18" t="n"/>
      <c r="K393" s="18" t="n"/>
      <c r="L393" s="18" t="n"/>
      <c r="M393" s="18" t="n"/>
      <c r="N393" s="34" t="n">
        <v>0.01338510122150183</v>
      </c>
    </row>
    <row r="394">
      <c r="B394" s="18" t="inlineStr">
        <is>
          <t>26|9</t>
        </is>
      </c>
      <c r="C394" s="18" t="n">
        <v>26</v>
      </c>
      <c r="D394" s="18" t="n">
        <v>9</v>
      </c>
      <c r="E394" s="18" t="inlineStr">
        <is>
          <t>leaf</t>
        </is>
      </c>
      <c r="F394" s="18" t="n"/>
      <c r="G394" s="18" t="n"/>
      <c r="H394" s="37" t="n"/>
      <c r="I394" s="18" t="n"/>
      <c r="J394" s="18" t="n"/>
      <c r="K394" s="18" t="n"/>
      <c r="L394" s="18" t="n"/>
      <c r="M394" s="18" t="n"/>
      <c r="N394" s="34" t="n">
        <v>0.01503661926835775</v>
      </c>
    </row>
    <row r="395">
      <c r="B395" s="18" t="inlineStr">
        <is>
          <t>26|10</t>
        </is>
      </c>
      <c r="C395" s="18" t="n">
        <v>26</v>
      </c>
      <c r="D395" s="18" t="n">
        <v>10</v>
      </c>
      <c r="E395" s="18" t="inlineStr">
        <is>
          <t>leaf</t>
        </is>
      </c>
      <c r="F395" s="18" t="n"/>
      <c r="G395" s="18" t="n"/>
      <c r="H395" s="37" t="n"/>
      <c r="I395" s="18" t="n"/>
      <c r="J395" s="18" t="n"/>
      <c r="K395" s="18" t="n"/>
      <c r="L395" s="18" t="n"/>
      <c r="M395" s="18" t="n"/>
      <c r="N395" s="34" t="n">
        <v>0.02994261123239994</v>
      </c>
    </row>
    <row r="396">
      <c r="B396" s="18" t="inlineStr">
        <is>
          <t>26|11</t>
        </is>
      </c>
      <c r="C396" s="18" t="n">
        <v>26</v>
      </c>
      <c r="D396" s="18" t="n">
        <v>11</v>
      </c>
      <c r="E396" s="18" t="inlineStr">
        <is>
          <t>leaf</t>
        </is>
      </c>
      <c r="F396" s="18" t="n"/>
      <c r="G396" s="18" t="n"/>
      <c r="H396" s="37" t="n"/>
      <c r="I396" s="18" t="n"/>
      <c r="J396" s="18" t="n"/>
      <c r="K396" s="18" t="n"/>
      <c r="L396" s="18" t="n"/>
      <c r="M396" s="18" t="n"/>
      <c r="N396" s="34" t="n">
        <v>-0.01001088414341211</v>
      </c>
    </row>
    <row r="397">
      <c r="B397" s="18" t="inlineStr">
        <is>
          <t>26|12</t>
        </is>
      </c>
      <c r="C397" s="18" t="n">
        <v>26</v>
      </c>
      <c r="D397" s="18" t="n">
        <v>12</v>
      </c>
      <c r="E397" s="18" t="inlineStr">
        <is>
          <t>leaf</t>
        </is>
      </c>
      <c r="F397" s="18" t="n"/>
      <c r="G397" s="18" t="n"/>
      <c r="H397" s="37" t="n"/>
      <c r="I397" s="18" t="n"/>
      <c r="J397" s="18" t="n"/>
      <c r="K397" s="18" t="n"/>
      <c r="L397" s="18" t="n"/>
      <c r="M397" s="18" t="n"/>
      <c r="N397" s="34" t="n">
        <v>0.002664713189005852</v>
      </c>
    </row>
    <row r="398">
      <c r="B398" s="18" t="inlineStr">
        <is>
          <t>26|13</t>
        </is>
      </c>
      <c r="C398" s="18" t="n">
        <v>26</v>
      </c>
      <c r="D398" s="18" t="n">
        <v>13</v>
      </c>
      <c r="E398" s="18" t="inlineStr">
        <is>
          <t>leaf</t>
        </is>
      </c>
      <c r="F398" s="18" t="n"/>
      <c r="G398" s="18" t="n"/>
      <c r="H398" s="37" t="n"/>
      <c r="I398" s="18" t="n"/>
      <c r="J398" s="18" t="n"/>
      <c r="K398" s="18" t="n"/>
      <c r="L398" s="18" t="n"/>
      <c r="M398" s="18" t="n"/>
      <c r="N398" s="34" t="n">
        <v>-0.002794213825836778</v>
      </c>
    </row>
    <row r="399">
      <c r="B399" s="18" t="inlineStr">
        <is>
          <t>26|14</t>
        </is>
      </c>
      <c r="C399" s="18" t="n">
        <v>26</v>
      </c>
      <c r="D399" s="18" t="n">
        <v>14</v>
      </c>
      <c r="E399" s="18" t="inlineStr">
        <is>
          <t>leaf</t>
        </is>
      </c>
      <c r="F399" s="18" t="n"/>
      <c r="G399" s="18" t="n"/>
      <c r="H399" s="37" t="n"/>
      <c r="I399" s="18" t="n"/>
      <c r="J399" s="18" t="n"/>
      <c r="K399" s="18" t="n"/>
      <c r="L399" s="18" t="n"/>
      <c r="M399" s="18" t="n"/>
      <c r="N399" s="34" t="n">
        <v>0.01336154993623495</v>
      </c>
    </row>
    <row r="400">
      <c r="B400" s="18" t="inlineStr">
        <is>
          <t>27|0</t>
        </is>
      </c>
      <c r="C400" s="18" t="n">
        <v>27</v>
      </c>
      <c r="D400" s="18" t="n">
        <v>0</v>
      </c>
      <c r="E400" s="18" t="inlineStr">
        <is>
          <t>split</t>
        </is>
      </c>
      <c r="F400" s="18" t="n">
        <v>12</v>
      </c>
      <c r="G400" s="18" t="inlineStr">
        <is>
          <t>flood_zone</t>
        </is>
      </c>
      <c r="H400" s="37" t="n">
        <v>3.99999988079071</v>
      </c>
      <c r="I400" s="18" t="n"/>
      <c r="J400" s="18" t="n"/>
      <c r="K400" s="18" t="inlineStr">
        <is>
          <t>right</t>
        </is>
      </c>
      <c r="L400" s="18" t="n">
        <v>1</v>
      </c>
      <c r="M400" s="18" t="n">
        <v>2</v>
      </c>
      <c r="N400" s="34" t="n"/>
    </row>
    <row r="401">
      <c r="B401" s="18" t="inlineStr">
        <is>
          <t>27|1</t>
        </is>
      </c>
      <c r="C401" s="18" t="n">
        <v>27</v>
      </c>
      <c r="D401" s="18" t="n">
        <v>1</v>
      </c>
      <c r="E401" s="18" t="inlineStr">
        <is>
          <t>split</t>
        </is>
      </c>
      <c r="F401" s="18" t="n">
        <v>15</v>
      </c>
      <c r="G401" s="18" t="inlineStr">
        <is>
          <t>year_built</t>
        </is>
      </c>
      <c r="H401" s="37" t="n">
        <v>1942.999938964844</v>
      </c>
      <c r="I401" s="18" t="n"/>
      <c r="J401" s="18" t="n"/>
      <c r="K401" s="18" t="inlineStr">
        <is>
          <t>right</t>
        </is>
      </c>
      <c r="L401" s="18" t="n">
        <v>3</v>
      </c>
      <c r="M401" s="18" t="n">
        <v>4</v>
      </c>
      <c r="N401" s="34" t="n"/>
    </row>
    <row r="402">
      <c r="B402" s="18" t="inlineStr">
        <is>
          <t>27|2</t>
        </is>
      </c>
      <c r="C402" s="18" t="n">
        <v>27</v>
      </c>
      <c r="D402" s="18" t="n">
        <v>2</v>
      </c>
      <c r="E402" s="18" t="inlineStr">
        <is>
          <t>split</t>
        </is>
      </c>
      <c r="F402" s="18" t="n">
        <v>13</v>
      </c>
      <c r="G402" s="18" t="inlineStr">
        <is>
          <t>distance_to_river_km</t>
        </is>
      </c>
      <c r="H402" s="37" t="n">
        <v>0.8499999940395355</v>
      </c>
      <c r="I402" s="18" t="n"/>
      <c r="J402" s="18" t="n"/>
      <c r="K402" s="18" t="inlineStr">
        <is>
          <t>left</t>
        </is>
      </c>
      <c r="L402" s="18" t="n">
        <v>5</v>
      </c>
      <c r="M402" s="18" t="n">
        <v>6</v>
      </c>
      <c r="N402" s="34" t="n"/>
    </row>
    <row r="403">
      <c r="B403" s="18" t="inlineStr">
        <is>
          <t>27|3</t>
        </is>
      </c>
      <c r="C403" s="18" t="n">
        <v>27</v>
      </c>
      <c r="D403" s="18" t="n">
        <v>3</v>
      </c>
      <c r="E403" s="18" t="inlineStr">
        <is>
          <t>split</t>
        </is>
      </c>
      <c r="F403" s="18" t="n">
        <v>24</v>
      </c>
      <c r="G403" s="18" t="inlineStr">
        <is>
          <t>x_clay_dry</t>
        </is>
      </c>
      <c r="H403" s="37" t="n">
        <v>0.7079999744892121</v>
      </c>
      <c r="I403" s="18" t="n"/>
      <c r="J403" s="18" t="n"/>
      <c r="K403" s="18" t="inlineStr">
        <is>
          <t>right</t>
        </is>
      </c>
      <c r="L403" s="18" t="n">
        <v>7</v>
      </c>
      <c r="M403" s="18" t="n">
        <v>8</v>
      </c>
      <c r="N403" s="34" t="n"/>
    </row>
    <row r="404">
      <c r="B404" s="18" t="inlineStr">
        <is>
          <t>27|4</t>
        </is>
      </c>
      <c r="C404" s="18" t="n">
        <v>27</v>
      </c>
      <c r="D404" s="18" t="n">
        <v>4</v>
      </c>
      <c r="E404" s="18" t="inlineStr">
        <is>
          <t>split</t>
        </is>
      </c>
      <c r="F404" s="18" t="n">
        <v>3</v>
      </c>
      <c r="G404" s="18" t="inlineStr">
        <is>
          <t>missed_payments_12m</t>
        </is>
      </c>
      <c r="H404" s="37" t="n">
        <v>0.9999999701976776</v>
      </c>
      <c r="I404" s="18" t="n"/>
      <c r="J404" s="18" t="n"/>
      <c r="K404" s="18" t="inlineStr">
        <is>
          <t>right</t>
        </is>
      </c>
      <c r="L404" s="18" t="n">
        <v>9</v>
      </c>
      <c r="M404" s="18" t="n">
        <v>10</v>
      </c>
      <c r="N404" s="34" t="n"/>
    </row>
    <row r="405">
      <c r="B405" s="18" t="inlineStr">
        <is>
          <t>27|5</t>
        </is>
      </c>
      <c r="C405" s="18" t="n">
        <v>27</v>
      </c>
      <c r="D405" s="18" t="n">
        <v>5</v>
      </c>
      <c r="E405" s="18" t="inlineStr">
        <is>
          <t>split</t>
        </is>
      </c>
      <c r="F405" s="18" t="n">
        <v>12</v>
      </c>
      <c r="G405" s="18" t="inlineStr">
        <is>
          <t>flood_zone</t>
        </is>
      </c>
      <c r="H405" s="37" t="n">
        <v>4.999999761581421</v>
      </c>
      <c r="I405" s="18" t="n"/>
      <c r="J405" s="18" t="n"/>
      <c r="K405" s="18" t="inlineStr">
        <is>
          <t>right</t>
        </is>
      </c>
      <c r="L405" s="18" t="n">
        <v>11</v>
      </c>
      <c r="M405" s="18" t="n">
        <v>12</v>
      </c>
      <c r="N405" s="34" t="n"/>
    </row>
    <row r="406">
      <c r="B406" s="18" t="inlineStr">
        <is>
          <t>27|6</t>
        </is>
      </c>
      <c r="C406" s="18" t="n">
        <v>27</v>
      </c>
      <c r="D406" s="18" t="n">
        <v>6</v>
      </c>
      <c r="E406" s="18" t="inlineStr">
        <is>
          <t>leaf</t>
        </is>
      </c>
      <c r="F406" s="18" t="n"/>
      <c r="G406" s="18" t="n"/>
      <c r="H406" s="37" t="n"/>
      <c r="I406" s="18" t="n"/>
      <c r="J406" s="18" t="n"/>
      <c r="K406" s="18" t="n"/>
      <c r="L406" s="18" t="n"/>
      <c r="M406" s="18" t="n"/>
      <c r="N406" s="34" t="n">
        <v>-0.004030872136354446</v>
      </c>
    </row>
    <row r="407">
      <c r="B407" s="18" t="inlineStr">
        <is>
          <t>27|7</t>
        </is>
      </c>
      <c r="C407" s="18" t="n">
        <v>27</v>
      </c>
      <c r="D407" s="18" t="n">
        <v>7</v>
      </c>
      <c r="E407" s="18" t="inlineStr">
        <is>
          <t>leaf</t>
        </is>
      </c>
      <c r="F407" s="18" t="n"/>
      <c r="G407" s="18" t="n"/>
      <c r="H407" s="37" t="n"/>
      <c r="I407" s="18" t="n"/>
      <c r="J407" s="18" t="n"/>
      <c r="K407" s="18" t="n"/>
      <c r="L407" s="18" t="n"/>
      <c r="M407" s="18" t="n"/>
      <c r="N407" s="34" t="n">
        <v>0.001952627557329834</v>
      </c>
    </row>
    <row r="408">
      <c r="B408" s="18" t="inlineStr">
        <is>
          <t>27|8</t>
        </is>
      </c>
      <c r="C408" s="18" t="n">
        <v>27</v>
      </c>
      <c r="D408" s="18" t="n">
        <v>8</v>
      </c>
      <c r="E408" s="18" t="inlineStr">
        <is>
          <t>leaf</t>
        </is>
      </c>
      <c r="F408" s="18" t="n"/>
      <c r="G408" s="18" t="n"/>
      <c r="H408" s="37" t="n"/>
      <c r="I408" s="18" t="n"/>
      <c r="J408" s="18" t="n"/>
      <c r="K408" s="18" t="n"/>
      <c r="L408" s="18" t="n"/>
      <c r="M408" s="18" t="n"/>
      <c r="N408" s="34" t="n">
        <v>0.01675627008080482</v>
      </c>
    </row>
    <row r="409">
      <c r="B409" s="18" t="inlineStr">
        <is>
          <t>27|9</t>
        </is>
      </c>
      <c r="C409" s="18" t="n">
        <v>27</v>
      </c>
      <c r="D409" s="18" t="n">
        <v>9</v>
      </c>
      <c r="E409" s="18" t="inlineStr">
        <is>
          <t>leaf</t>
        </is>
      </c>
      <c r="F409" s="18" t="n"/>
      <c r="G409" s="18" t="n"/>
      <c r="H409" s="37" t="n"/>
      <c r="I409" s="18" t="n"/>
      <c r="J409" s="18" t="n"/>
      <c r="K409" s="18" t="n"/>
      <c r="L409" s="18" t="n"/>
      <c r="M409" s="18" t="n"/>
      <c r="N409" s="34" t="n">
        <v>-0.009031992405653</v>
      </c>
    </row>
    <row r="410">
      <c r="B410" s="18" t="inlineStr">
        <is>
          <t>27|10</t>
        </is>
      </c>
      <c r="C410" s="18" t="n">
        <v>27</v>
      </c>
      <c r="D410" s="18" t="n">
        <v>10</v>
      </c>
      <c r="E410" s="18" t="inlineStr">
        <is>
          <t>leaf</t>
        </is>
      </c>
      <c r="F410" s="18" t="n"/>
      <c r="G410" s="18" t="n"/>
      <c r="H410" s="37" t="n"/>
      <c r="I410" s="18" t="n"/>
      <c r="J410" s="18" t="n"/>
      <c r="K410" s="18" t="n"/>
      <c r="L410" s="18" t="n"/>
      <c r="M410" s="18" t="n"/>
      <c r="N410" s="34" t="n">
        <v>0.01098359283059835</v>
      </c>
    </row>
    <row r="411">
      <c r="B411" s="18" t="inlineStr">
        <is>
          <t>27|11</t>
        </is>
      </c>
      <c r="C411" s="18" t="n">
        <v>27</v>
      </c>
      <c r="D411" s="18" t="n">
        <v>11</v>
      </c>
      <c r="E411" s="18" t="inlineStr">
        <is>
          <t>leaf</t>
        </is>
      </c>
      <c r="F411" s="18" t="n"/>
      <c r="G411" s="18" t="n"/>
      <c r="H411" s="37" t="n"/>
      <c r="I411" s="18" t="n"/>
      <c r="J411" s="18" t="n"/>
      <c r="K411" s="18" t="n"/>
      <c r="L411" s="18" t="n"/>
      <c r="M411" s="18" t="n"/>
      <c r="N411" s="34" t="n">
        <v>0.0133851682767272</v>
      </c>
    </row>
    <row r="412">
      <c r="B412" s="18" t="inlineStr">
        <is>
          <t>27|12</t>
        </is>
      </c>
      <c r="C412" s="18" t="n">
        <v>27</v>
      </c>
      <c r="D412" s="18" t="n">
        <v>12</v>
      </c>
      <c r="E412" s="18" t="inlineStr">
        <is>
          <t>leaf</t>
        </is>
      </c>
      <c r="F412" s="18" t="n"/>
      <c r="G412" s="18" t="n"/>
      <c r="H412" s="37" t="n"/>
      <c r="I412" s="18" t="n"/>
      <c r="J412" s="18" t="n"/>
      <c r="K412" s="18" t="n"/>
      <c r="L412" s="18" t="n"/>
      <c r="M412" s="18" t="n"/>
      <c r="N412" s="34" t="n">
        <v>0.03002651035785675</v>
      </c>
    </row>
    <row r="413">
      <c r="B413" s="18" t="inlineStr">
        <is>
          <t>28|0</t>
        </is>
      </c>
      <c r="C413" s="18" t="n">
        <v>28</v>
      </c>
      <c r="D413" s="18" t="n">
        <v>0</v>
      </c>
      <c r="E413" s="18" t="inlineStr">
        <is>
          <t>split</t>
        </is>
      </c>
      <c r="F413" s="18" t="n">
        <v>14</v>
      </c>
      <c r="G413" s="18" t="inlineStr">
        <is>
          <t>elevation_m</t>
        </is>
      </c>
      <c r="H413" s="37" t="n">
        <v>3.49999988079071</v>
      </c>
      <c r="I413" s="18" t="n"/>
      <c r="J413" s="18" t="n"/>
      <c r="K413" s="18" t="inlineStr">
        <is>
          <t>right</t>
        </is>
      </c>
      <c r="L413" s="18" t="n">
        <v>1</v>
      </c>
      <c r="M413" s="18" t="n">
        <v>2</v>
      </c>
      <c r="N413" s="34" t="n"/>
    </row>
    <row r="414">
      <c r="B414" s="18" t="inlineStr">
        <is>
          <t>28|1</t>
        </is>
      </c>
      <c r="C414" s="18" t="n">
        <v>28</v>
      </c>
      <c r="D414" s="18" t="n">
        <v>1</v>
      </c>
      <c r="E414" s="18" t="inlineStr">
        <is>
          <t>split</t>
        </is>
      </c>
      <c r="F414" s="18" t="n">
        <v>12</v>
      </c>
      <c r="G414" s="18" t="inlineStr">
        <is>
          <t>flood_zone</t>
        </is>
      </c>
      <c r="H414" s="37" t="n">
        <v>4.999999761581421</v>
      </c>
      <c r="I414" s="18" t="n"/>
      <c r="J414" s="18" t="n"/>
      <c r="K414" s="18" t="inlineStr">
        <is>
          <t>right</t>
        </is>
      </c>
      <c r="L414" s="18" t="n">
        <v>3</v>
      </c>
      <c r="M414" s="18" t="n">
        <v>4</v>
      </c>
      <c r="N414" s="34" t="n"/>
    </row>
    <row r="415">
      <c r="B415" s="18" t="inlineStr">
        <is>
          <t>28|2</t>
        </is>
      </c>
      <c r="C415" s="18" t="n">
        <v>28</v>
      </c>
      <c r="D415" s="18" t="n">
        <v>2</v>
      </c>
      <c r="E415" s="18" t="inlineStr">
        <is>
          <t>split</t>
        </is>
      </c>
      <c r="F415" s="18" t="n">
        <v>0</v>
      </c>
      <c r="G415" s="18" t="inlineStr">
        <is>
          <t>sum_insured</t>
        </is>
      </c>
      <c r="H415" s="37" t="n">
        <v>125999.99609375</v>
      </c>
      <c r="I415" s="18" t="n"/>
      <c r="J415" s="18" t="n"/>
      <c r="K415" s="18" t="inlineStr">
        <is>
          <t>right</t>
        </is>
      </c>
      <c r="L415" s="18" t="n">
        <v>5</v>
      </c>
      <c r="M415" s="18" t="n">
        <v>6</v>
      </c>
      <c r="N415" s="34" t="n"/>
    </row>
    <row r="416">
      <c r="B416" s="18" t="inlineStr">
        <is>
          <t>28|3</t>
        </is>
      </c>
      <c r="C416" s="18" t="n">
        <v>28</v>
      </c>
      <c r="D416" s="18" t="n">
        <v>3</v>
      </c>
      <c r="E416" s="18" t="inlineStr">
        <is>
          <t>split</t>
        </is>
      </c>
      <c r="F416" s="18" t="n">
        <v>0</v>
      </c>
      <c r="G416" s="18" t="inlineStr">
        <is>
          <t>sum_insured</t>
        </is>
      </c>
      <c r="H416" s="37" t="n">
        <v>274999.984375</v>
      </c>
      <c r="I416" s="18" t="n"/>
      <c r="J416" s="18" t="n"/>
      <c r="K416" s="18" t="inlineStr">
        <is>
          <t>right</t>
        </is>
      </c>
      <c r="L416" s="18" t="n">
        <v>7</v>
      </c>
      <c r="M416" s="18" t="n">
        <v>8</v>
      </c>
      <c r="N416" s="34" t="n"/>
    </row>
    <row r="417">
      <c r="B417" s="18" t="inlineStr">
        <is>
          <t>28|4</t>
        </is>
      </c>
      <c r="C417" s="18" t="n">
        <v>28</v>
      </c>
      <c r="D417" s="18" t="n">
        <v>4</v>
      </c>
      <c r="E417" s="18" t="inlineStr">
        <is>
          <t>split</t>
        </is>
      </c>
      <c r="F417" s="18" t="n">
        <v>14</v>
      </c>
      <c r="G417" s="18" t="inlineStr">
        <is>
          <t>elevation_m</t>
        </is>
      </c>
      <c r="H417" s="37" t="n">
        <v>1.199999988079071</v>
      </c>
      <c r="I417" s="18" t="n"/>
      <c r="J417" s="18" t="n"/>
      <c r="K417" s="18" t="inlineStr">
        <is>
          <t>right</t>
        </is>
      </c>
      <c r="L417" s="18" t="n">
        <v>9</v>
      </c>
      <c r="M417" s="18" t="n">
        <v>10</v>
      </c>
      <c r="N417" s="34" t="n"/>
    </row>
    <row r="418">
      <c r="B418" s="18" t="inlineStr">
        <is>
          <t>28|5</t>
        </is>
      </c>
      <c r="C418" s="18" t="n">
        <v>28</v>
      </c>
      <c r="D418" s="18" t="n">
        <v>5</v>
      </c>
      <c r="E418" s="18" t="inlineStr">
        <is>
          <t>category split</t>
        </is>
      </c>
      <c r="F418" s="18" t="n">
        <v>31</v>
      </c>
      <c r="G418" s="18" t="inlineStr">
        <is>
          <t>channel</t>
        </is>
      </c>
      <c r="H418" s="37" t="n"/>
      <c r="I418" s="18" t="inlineStr">
        <is>
          <t>1</t>
        </is>
      </c>
      <c r="J418" s="18" t="inlineStr">
        <is>
          <t>comparison_site</t>
        </is>
      </c>
      <c r="K418" s="18" t="inlineStr">
        <is>
          <t>left</t>
        </is>
      </c>
      <c r="L418" s="18" t="n">
        <v>11</v>
      </c>
      <c r="M418" s="18" t="n">
        <v>12</v>
      </c>
      <c r="N418" s="34" t="n"/>
    </row>
    <row r="419">
      <c r="B419" s="18" t="inlineStr">
        <is>
          <t>28|6</t>
        </is>
      </c>
      <c r="C419" s="18" t="n">
        <v>28</v>
      </c>
      <c r="D419" s="18" t="n">
        <v>6</v>
      </c>
      <c r="E419" s="18" t="inlineStr">
        <is>
          <t>category split</t>
        </is>
      </c>
      <c r="F419" s="18" t="n">
        <v>26</v>
      </c>
      <c r="G419" s="18" t="inlineStr">
        <is>
          <t>construction_type</t>
        </is>
      </c>
      <c r="H419" s="37" t="n"/>
      <c r="I419" s="18" t="inlineStr">
        <is>
          <t>0;2;3</t>
        </is>
      </c>
      <c r="J419" s="18" t="inlineStr">
        <is>
          <t>brick;stone;timber</t>
        </is>
      </c>
      <c r="K419" s="18" t="inlineStr">
        <is>
          <t>left</t>
        </is>
      </c>
      <c r="L419" s="18" t="n">
        <v>13</v>
      </c>
      <c r="M419" s="18" t="n">
        <v>14</v>
      </c>
      <c r="N419" s="34" t="n"/>
    </row>
    <row r="420">
      <c r="B420" s="18" t="inlineStr">
        <is>
          <t>28|7</t>
        </is>
      </c>
      <c r="C420" s="18" t="n">
        <v>28</v>
      </c>
      <c r="D420" s="18" t="n">
        <v>7</v>
      </c>
      <c r="E420" s="18" t="inlineStr">
        <is>
          <t>leaf</t>
        </is>
      </c>
      <c r="F420" s="18" t="n"/>
      <c r="G420" s="18" t="n"/>
      <c r="H420" s="37" t="n"/>
      <c r="I420" s="18" t="n"/>
      <c r="J420" s="18" t="n"/>
      <c r="K420" s="18" t="n"/>
      <c r="L420" s="18" t="n"/>
      <c r="M420" s="18" t="n"/>
      <c r="N420" s="34" t="n">
        <v>0.003158597275614738</v>
      </c>
    </row>
    <row r="421">
      <c r="B421" s="18" t="inlineStr">
        <is>
          <t>28|8</t>
        </is>
      </c>
      <c r="C421" s="18" t="n">
        <v>28</v>
      </c>
      <c r="D421" s="18" t="n">
        <v>8</v>
      </c>
      <c r="E421" s="18" t="inlineStr">
        <is>
          <t>leaf</t>
        </is>
      </c>
      <c r="F421" s="18" t="n"/>
      <c r="G421" s="18" t="n"/>
      <c r="H421" s="37" t="n"/>
      <c r="I421" s="18" t="n"/>
      <c r="J421" s="18" t="n"/>
      <c r="K421" s="18" t="n"/>
      <c r="L421" s="18" t="n"/>
      <c r="M421" s="18" t="n"/>
      <c r="N421" s="34" t="n">
        <v>0.01502483524382114</v>
      </c>
    </row>
    <row r="422">
      <c r="B422" s="18" t="inlineStr">
        <is>
          <t>28|9</t>
        </is>
      </c>
      <c r="C422" s="18" t="n">
        <v>28</v>
      </c>
      <c r="D422" s="18" t="n">
        <v>9</v>
      </c>
      <c r="E422" s="18" t="inlineStr">
        <is>
          <t>leaf</t>
        </is>
      </c>
      <c r="F422" s="18" t="n"/>
      <c r="G422" s="18" t="n"/>
      <c r="H422" s="37" t="n"/>
      <c r="I422" s="18" t="n"/>
      <c r="J422" s="18" t="n"/>
      <c r="K422" s="18" t="n"/>
      <c r="L422" s="18" t="n"/>
      <c r="M422" s="18" t="n"/>
      <c r="N422" s="34" t="n">
        <v>0.03208786249160767</v>
      </c>
    </row>
    <row r="423">
      <c r="B423" s="18" t="inlineStr">
        <is>
          <t>28|10</t>
        </is>
      </c>
      <c r="C423" s="18" t="n">
        <v>28</v>
      </c>
      <c r="D423" s="18" t="n">
        <v>10</v>
      </c>
      <c r="E423" s="18" t="inlineStr">
        <is>
          <t>leaf</t>
        </is>
      </c>
      <c r="F423" s="18" t="n"/>
      <c r="G423" s="18" t="n"/>
      <c r="H423" s="37" t="n"/>
      <c r="I423" s="18" t="n"/>
      <c r="J423" s="18" t="n"/>
      <c r="K423" s="18" t="n"/>
      <c r="L423" s="18" t="n"/>
      <c r="M423" s="18" t="n"/>
      <c r="N423" s="34" t="n">
        <v>0.01137803308665752</v>
      </c>
    </row>
    <row r="424">
      <c r="B424" s="18" t="inlineStr">
        <is>
          <t>28|11</t>
        </is>
      </c>
      <c r="C424" s="18" t="n">
        <v>28</v>
      </c>
      <c r="D424" s="18" t="n">
        <v>11</v>
      </c>
      <c r="E424" s="18" t="inlineStr">
        <is>
          <t>leaf</t>
        </is>
      </c>
      <c r="F424" s="18" t="n"/>
      <c r="G424" s="18" t="n"/>
      <c r="H424" s="37" t="n"/>
      <c r="I424" s="18" t="n"/>
      <c r="J424" s="18" t="n"/>
      <c r="K424" s="18" t="n"/>
      <c r="L424" s="18" t="n"/>
      <c r="M424" s="18" t="n"/>
      <c r="N424" s="34" t="n">
        <v>-0.03101042285561562</v>
      </c>
    </row>
    <row r="425">
      <c r="B425" s="18" t="inlineStr">
        <is>
          <t>28|12</t>
        </is>
      </c>
      <c r="C425" s="18" t="n">
        <v>28</v>
      </c>
      <c r="D425" s="18" t="n">
        <v>12</v>
      </c>
      <c r="E425" s="18" t="inlineStr">
        <is>
          <t>leaf</t>
        </is>
      </c>
      <c r="F425" s="18" t="n"/>
      <c r="G425" s="18" t="n"/>
      <c r="H425" s="37" t="n"/>
      <c r="I425" s="18" t="n"/>
      <c r="J425" s="18" t="n"/>
      <c r="K425" s="18" t="n"/>
      <c r="L425" s="18" t="n"/>
      <c r="M425" s="18" t="n"/>
      <c r="N425" s="34" t="n">
        <v>-0.01213452126830816</v>
      </c>
    </row>
    <row r="426">
      <c r="B426" s="18" t="inlineStr">
        <is>
          <t>28|13</t>
        </is>
      </c>
      <c r="C426" s="18" t="n">
        <v>28</v>
      </c>
      <c r="D426" s="18" t="n">
        <v>13</v>
      </c>
      <c r="E426" s="18" t="inlineStr">
        <is>
          <t>leaf</t>
        </is>
      </c>
      <c r="F426" s="18" t="n"/>
      <c r="G426" s="18" t="n"/>
      <c r="H426" s="37" t="n"/>
      <c r="I426" s="18" t="n"/>
      <c r="J426" s="18" t="n"/>
      <c r="K426" s="18" t="n"/>
      <c r="L426" s="18" t="n"/>
      <c r="M426" s="18" t="n"/>
      <c r="N426" s="34" t="n">
        <v>0.01052900031208992</v>
      </c>
    </row>
    <row r="427">
      <c r="B427" s="18" t="inlineStr">
        <is>
          <t>28|14</t>
        </is>
      </c>
      <c r="C427" s="18" t="n">
        <v>28</v>
      </c>
      <c r="D427" s="18" t="n">
        <v>14</v>
      </c>
      <c r="E427" s="18" t="inlineStr">
        <is>
          <t>leaf</t>
        </is>
      </c>
      <c r="F427" s="18" t="n"/>
      <c r="G427" s="18" t="n"/>
      <c r="H427" s="37" t="n"/>
      <c r="I427" s="18" t="n"/>
      <c r="J427" s="18" t="n"/>
      <c r="K427" s="18" t="n"/>
      <c r="L427" s="18" t="n"/>
      <c r="M427" s="18" t="n"/>
      <c r="N427" s="34" t="n">
        <v>-0.004765989724546671</v>
      </c>
    </row>
    <row r="428">
      <c r="B428" s="18" t="inlineStr">
        <is>
          <t>29|0</t>
        </is>
      </c>
      <c r="C428" s="18" t="n">
        <v>29</v>
      </c>
      <c r="D428" s="18" t="n">
        <v>0</v>
      </c>
      <c r="E428" s="18" t="inlineStr">
        <is>
          <t>split</t>
        </is>
      </c>
      <c r="F428" s="18" t="n">
        <v>14</v>
      </c>
      <c r="G428" s="18" t="inlineStr">
        <is>
          <t>elevation_m</t>
        </is>
      </c>
      <c r="H428" s="37" t="n">
        <v>2.49999988079071</v>
      </c>
      <c r="I428" s="18" t="n"/>
      <c r="J428" s="18" t="n"/>
      <c r="K428" s="18" t="inlineStr">
        <is>
          <t>right</t>
        </is>
      </c>
      <c r="L428" s="18" t="n">
        <v>1</v>
      </c>
      <c r="M428" s="18" t="n">
        <v>2</v>
      </c>
      <c r="N428" s="34" t="n"/>
    </row>
    <row r="429">
      <c r="B429" s="18" t="inlineStr">
        <is>
          <t>29|1</t>
        </is>
      </c>
      <c r="C429" s="18" t="n">
        <v>29</v>
      </c>
      <c r="D429" s="18" t="n">
        <v>1</v>
      </c>
      <c r="E429" s="18" t="inlineStr">
        <is>
          <t>split</t>
        </is>
      </c>
      <c r="F429" s="18" t="n">
        <v>25</v>
      </c>
      <c r="G429" s="18" t="inlineStr">
        <is>
          <t>x_fz3_rain</t>
        </is>
      </c>
      <c r="H429" s="37" t="n">
        <v>1.015999972820282</v>
      </c>
      <c r="I429" s="18" t="n"/>
      <c r="J429" s="18" t="n"/>
      <c r="K429" s="18" t="inlineStr">
        <is>
          <t>right</t>
        </is>
      </c>
      <c r="L429" s="18" t="n">
        <v>3</v>
      </c>
      <c r="M429" s="18" t="n">
        <v>4</v>
      </c>
      <c r="N429" s="34" t="n"/>
    </row>
    <row r="430">
      <c r="B430" s="18" t="inlineStr">
        <is>
          <t>29|2</t>
        </is>
      </c>
      <c r="C430" s="18" t="n">
        <v>29</v>
      </c>
      <c r="D430" s="18" t="n">
        <v>2</v>
      </c>
      <c r="E430" s="18" t="inlineStr">
        <is>
          <t>split</t>
        </is>
      </c>
      <c r="F430" s="18" t="n">
        <v>0</v>
      </c>
      <c r="G430" s="18" t="inlineStr">
        <is>
          <t>sum_insured</t>
        </is>
      </c>
      <c r="H430" s="37" t="n">
        <v>145999.9921875</v>
      </c>
      <c r="I430" s="18" t="n"/>
      <c r="J430" s="18" t="n"/>
      <c r="K430" s="18" t="inlineStr">
        <is>
          <t>right</t>
        </is>
      </c>
      <c r="L430" s="18" t="n">
        <v>5</v>
      </c>
      <c r="M430" s="18" t="n">
        <v>6</v>
      </c>
      <c r="N430" s="34" t="n"/>
    </row>
    <row r="431">
      <c r="B431" s="18" t="inlineStr">
        <is>
          <t>29|3</t>
        </is>
      </c>
      <c r="C431" s="18" t="n">
        <v>29</v>
      </c>
      <c r="D431" s="18" t="n">
        <v>3</v>
      </c>
      <c r="E431" s="18" t="inlineStr">
        <is>
          <t>split</t>
        </is>
      </c>
      <c r="F431" s="18" t="n">
        <v>0</v>
      </c>
      <c r="G431" s="18" t="inlineStr">
        <is>
          <t>sum_insured</t>
        </is>
      </c>
      <c r="H431" s="37" t="n">
        <v>288999.984375</v>
      </c>
      <c r="I431" s="18" t="n"/>
      <c r="J431" s="18" t="n"/>
      <c r="K431" s="18" t="inlineStr">
        <is>
          <t>right</t>
        </is>
      </c>
      <c r="L431" s="18" t="n">
        <v>7</v>
      </c>
      <c r="M431" s="18" t="n">
        <v>8</v>
      </c>
      <c r="N431" s="34" t="n"/>
    </row>
    <row r="432">
      <c r="B432" s="18" t="inlineStr">
        <is>
          <t>29|4</t>
        </is>
      </c>
      <c r="C432" s="18" t="n">
        <v>29</v>
      </c>
      <c r="D432" s="18" t="n">
        <v>4</v>
      </c>
      <c r="E432" s="18" t="inlineStr">
        <is>
          <t>split</t>
        </is>
      </c>
      <c r="F432" s="18" t="n">
        <v>0</v>
      </c>
      <c r="G432" s="18" t="inlineStr">
        <is>
          <t>sum_insured</t>
        </is>
      </c>
      <c r="H432" s="37" t="n">
        <v>258999.9921875</v>
      </c>
      <c r="I432" s="18" t="n"/>
      <c r="J432" s="18" t="n"/>
      <c r="K432" s="18" t="inlineStr">
        <is>
          <t>right</t>
        </is>
      </c>
      <c r="L432" s="18" t="n">
        <v>9</v>
      </c>
      <c r="M432" s="18" t="n">
        <v>10</v>
      </c>
      <c r="N432" s="34" t="n"/>
    </row>
    <row r="433">
      <c r="B433" s="18" t="inlineStr">
        <is>
          <t>29|5</t>
        </is>
      </c>
      <c r="C433" s="18" t="n">
        <v>29</v>
      </c>
      <c r="D433" s="18" t="n">
        <v>5</v>
      </c>
      <c r="E433" s="18" t="inlineStr">
        <is>
          <t>category split</t>
        </is>
      </c>
      <c r="F433" s="18" t="n">
        <v>31</v>
      </c>
      <c r="G433" s="18" t="inlineStr">
        <is>
          <t>channel</t>
        </is>
      </c>
      <c r="H433" s="37" t="n"/>
      <c r="I433" s="18" t="inlineStr">
        <is>
          <t>2</t>
        </is>
      </c>
      <c r="J433" s="18" t="inlineStr">
        <is>
          <t>direct</t>
        </is>
      </c>
      <c r="K433" s="18" t="inlineStr">
        <is>
          <t>left</t>
        </is>
      </c>
      <c r="L433" s="18" t="n">
        <v>11</v>
      </c>
      <c r="M433" s="18" t="n">
        <v>12</v>
      </c>
      <c r="N433" s="34" t="n"/>
    </row>
    <row r="434">
      <c r="B434" s="18" t="inlineStr">
        <is>
          <t>29|6</t>
        </is>
      </c>
      <c r="C434" s="18" t="n">
        <v>29</v>
      </c>
      <c r="D434" s="18" t="n">
        <v>6</v>
      </c>
      <c r="E434" s="18" t="inlineStr">
        <is>
          <t>category split</t>
        </is>
      </c>
      <c r="F434" s="18" t="n">
        <v>26</v>
      </c>
      <c r="G434" s="18" t="inlineStr">
        <is>
          <t>construction_type</t>
        </is>
      </c>
      <c r="H434" s="37" t="n"/>
      <c r="I434" s="18" t="inlineStr">
        <is>
          <t>0;2;3</t>
        </is>
      </c>
      <c r="J434" s="18" t="inlineStr">
        <is>
          <t>brick;stone;timber</t>
        </is>
      </c>
      <c r="K434" s="18" t="inlineStr">
        <is>
          <t>left</t>
        </is>
      </c>
      <c r="L434" s="18" t="n">
        <v>13</v>
      </c>
      <c r="M434" s="18" t="n">
        <v>14</v>
      </c>
      <c r="N434" s="34" t="n"/>
    </row>
    <row r="435">
      <c r="B435" s="18" t="inlineStr">
        <is>
          <t>29|7</t>
        </is>
      </c>
      <c r="C435" s="18" t="n">
        <v>29</v>
      </c>
      <c r="D435" s="18" t="n">
        <v>7</v>
      </c>
      <c r="E435" s="18" t="inlineStr">
        <is>
          <t>leaf</t>
        </is>
      </c>
      <c r="F435" s="18" t="n"/>
      <c r="G435" s="18" t="n"/>
      <c r="H435" s="37" t="n"/>
      <c r="I435" s="18" t="n"/>
      <c r="J435" s="18" t="n"/>
      <c r="K435" s="18" t="n"/>
      <c r="L435" s="18" t="n"/>
      <c r="M435" s="18" t="n"/>
      <c r="N435" s="34" t="n">
        <v>0.001640191185288131</v>
      </c>
    </row>
    <row r="436">
      <c r="B436" s="18" t="inlineStr">
        <is>
          <t>29|8</t>
        </is>
      </c>
      <c r="C436" s="18" t="n">
        <v>29</v>
      </c>
      <c r="D436" s="18" t="n">
        <v>8</v>
      </c>
      <c r="E436" s="18" t="inlineStr">
        <is>
          <t>leaf</t>
        </is>
      </c>
      <c r="F436" s="18" t="n"/>
      <c r="G436" s="18" t="n"/>
      <c r="H436" s="37" t="n"/>
      <c r="I436" s="18" t="n"/>
      <c r="J436" s="18" t="n"/>
      <c r="K436" s="18" t="n"/>
      <c r="L436" s="18" t="n"/>
      <c r="M436" s="18" t="n"/>
      <c r="N436" s="34" t="n">
        <v>0.01557924319058657</v>
      </c>
    </row>
    <row r="437">
      <c r="B437" s="18" t="inlineStr">
        <is>
          <t>29|9</t>
        </is>
      </c>
      <c r="C437" s="18" t="n">
        <v>29</v>
      </c>
      <c r="D437" s="18" t="n">
        <v>9</v>
      </c>
      <c r="E437" s="18" t="inlineStr">
        <is>
          <t>leaf</t>
        </is>
      </c>
      <c r="F437" s="18" t="n"/>
      <c r="G437" s="18" t="n"/>
      <c r="H437" s="37" t="n"/>
      <c r="I437" s="18" t="n"/>
      <c r="J437" s="18" t="n"/>
      <c r="K437" s="18" t="n"/>
      <c r="L437" s="18" t="n"/>
      <c r="M437" s="18" t="n"/>
      <c r="N437" s="34" t="n">
        <v>0.01342232245951891</v>
      </c>
    </row>
    <row r="438">
      <c r="B438" s="18" t="inlineStr">
        <is>
          <t>29|10</t>
        </is>
      </c>
      <c r="C438" s="18" t="n">
        <v>29</v>
      </c>
      <c r="D438" s="18" t="n">
        <v>10</v>
      </c>
      <c r="E438" s="18" t="inlineStr">
        <is>
          <t>leaf</t>
        </is>
      </c>
      <c r="F438" s="18" t="n"/>
      <c r="G438" s="18" t="n"/>
      <c r="H438" s="37" t="n"/>
      <c r="I438" s="18" t="n"/>
      <c r="J438" s="18" t="n"/>
      <c r="K438" s="18" t="n"/>
      <c r="L438" s="18" t="n"/>
      <c r="M438" s="18" t="n"/>
      <c r="N438" s="34" t="n">
        <v>0.02922862768173218</v>
      </c>
    </row>
    <row r="439">
      <c r="B439" s="18" t="inlineStr">
        <is>
          <t>29|11</t>
        </is>
      </c>
      <c r="C439" s="18" t="n">
        <v>29</v>
      </c>
      <c r="D439" s="18" t="n">
        <v>11</v>
      </c>
      <c r="E439" s="18" t="inlineStr">
        <is>
          <t>leaf</t>
        </is>
      </c>
      <c r="F439" s="18" t="n"/>
      <c r="G439" s="18" t="n"/>
      <c r="H439" s="37" t="n"/>
      <c r="I439" s="18" t="n"/>
      <c r="J439" s="18" t="n"/>
      <c r="K439" s="18" t="n"/>
      <c r="L439" s="18" t="n"/>
      <c r="M439" s="18" t="n"/>
      <c r="N439" s="34" t="n">
        <v>-0.01158192194998264</v>
      </c>
    </row>
    <row r="440">
      <c r="B440" s="18" t="inlineStr">
        <is>
          <t>29|12</t>
        </is>
      </c>
      <c r="C440" s="18" t="n">
        <v>29</v>
      </c>
      <c r="D440" s="18" t="n">
        <v>12</v>
      </c>
      <c r="E440" s="18" t="inlineStr">
        <is>
          <t>leaf</t>
        </is>
      </c>
      <c r="F440" s="18" t="n"/>
      <c r="G440" s="18" t="n"/>
      <c r="H440" s="37" t="n"/>
      <c r="I440" s="18" t="n"/>
      <c r="J440" s="18" t="n"/>
      <c r="K440" s="18" t="n"/>
      <c r="L440" s="18" t="n"/>
      <c r="M440" s="18" t="n"/>
      <c r="N440" s="34" t="n">
        <v>-0.0296123418956995</v>
      </c>
    </row>
    <row r="441">
      <c r="B441" s="18" t="inlineStr">
        <is>
          <t>29|13</t>
        </is>
      </c>
      <c r="C441" s="18" t="n">
        <v>29</v>
      </c>
      <c r="D441" s="18" t="n">
        <v>13</v>
      </c>
      <c r="E441" s="18" t="inlineStr">
        <is>
          <t>leaf</t>
        </is>
      </c>
      <c r="F441" s="18" t="n"/>
      <c r="G441" s="18" t="n"/>
      <c r="H441" s="37" t="n"/>
      <c r="I441" s="18" t="n"/>
      <c r="J441" s="18" t="n"/>
      <c r="K441" s="18" t="n"/>
      <c r="L441" s="18" t="n"/>
      <c r="M441" s="18" t="n"/>
      <c r="N441" s="34" t="n">
        <v>0.01271242927759886</v>
      </c>
    </row>
    <row r="442">
      <c r="B442" s="18" t="inlineStr">
        <is>
          <t>29|14</t>
        </is>
      </c>
      <c r="C442" s="18" t="n">
        <v>29</v>
      </c>
      <c r="D442" s="18" t="n">
        <v>14</v>
      </c>
      <c r="E442" s="18" t="inlineStr">
        <is>
          <t>leaf</t>
        </is>
      </c>
      <c r="F442" s="18" t="n"/>
      <c r="G442" s="18" t="n"/>
      <c r="H442" s="37" t="n"/>
      <c r="I442" s="18" t="n"/>
      <c r="J442" s="18" t="n"/>
      <c r="K442" s="18" t="n"/>
      <c r="L442" s="18" t="n"/>
      <c r="M442" s="18" t="n"/>
      <c r="N442" s="34" t="n">
        <v>-0.00365147297270596</v>
      </c>
    </row>
    <row r="443">
      <c r="B443" s="18" t="inlineStr">
        <is>
          <t>30|0</t>
        </is>
      </c>
      <c r="C443" s="18" t="n">
        <v>30</v>
      </c>
      <c r="D443" s="18" t="n">
        <v>0</v>
      </c>
      <c r="E443" s="18" t="inlineStr">
        <is>
          <t>split</t>
        </is>
      </c>
      <c r="F443" s="18" t="n">
        <v>14</v>
      </c>
      <c r="G443" s="18" t="inlineStr">
        <is>
          <t>elevation_m</t>
        </is>
      </c>
      <c r="H443" s="37" t="n">
        <v>2.799999833106995</v>
      </c>
      <c r="I443" s="18" t="n"/>
      <c r="J443" s="18" t="n"/>
      <c r="K443" s="18" t="inlineStr">
        <is>
          <t>right</t>
        </is>
      </c>
      <c r="L443" s="18" t="n">
        <v>1</v>
      </c>
      <c r="M443" s="18" t="n">
        <v>2</v>
      </c>
      <c r="N443" s="34" t="n"/>
    </row>
    <row r="444">
      <c r="B444" s="18" t="inlineStr">
        <is>
          <t>30|1</t>
        </is>
      </c>
      <c r="C444" s="18" t="n">
        <v>30</v>
      </c>
      <c r="D444" s="18" t="n">
        <v>1</v>
      </c>
      <c r="E444" s="18" t="inlineStr">
        <is>
          <t>split</t>
        </is>
      </c>
      <c r="F444" s="18" t="n">
        <v>12</v>
      </c>
      <c r="G444" s="18" t="inlineStr">
        <is>
          <t>flood_zone</t>
        </is>
      </c>
      <c r="H444" s="37" t="n">
        <v>4.999999761581421</v>
      </c>
      <c r="I444" s="18" t="n"/>
      <c r="J444" s="18" t="n"/>
      <c r="K444" s="18" t="inlineStr">
        <is>
          <t>right</t>
        </is>
      </c>
      <c r="L444" s="18" t="n">
        <v>3</v>
      </c>
      <c r="M444" s="18" t="n">
        <v>4</v>
      </c>
      <c r="N444" s="34" t="n"/>
    </row>
    <row r="445">
      <c r="B445" s="18" t="inlineStr">
        <is>
          <t>30|2</t>
        </is>
      </c>
      <c r="C445" s="18" t="n">
        <v>30</v>
      </c>
      <c r="D445" s="18" t="n">
        <v>2</v>
      </c>
      <c r="E445" s="18" t="inlineStr">
        <is>
          <t>split</t>
        </is>
      </c>
      <c r="F445" s="18" t="n">
        <v>15</v>
      </c>
      <c r="G445" s="18" t="inlineStr">
        <is>
          <t>year_built</t>
        </is>
      </c>
      <c r="H445" s="37" t="n">
        <v>1970.999938964844</v>
      </c>
      <c r="I445" s="18" t="n"/>
      <c r="J445" s="18" t="n"/>
      <c r="K445" s="18" t="inlineStr">
        <is>
          <t>right</t>
        </is>
      </c>
      <c r="L445" s="18" t="n">
        <v>5</v>
      </c>
      <c r="M445" s="18" t="n">
        <v>6</v>
      </c>
      <c r="N445" s="34" t="n"/>
    </row>
    <row r="446">
      <c r="B446" s="18" t="inlineStr">
        <is>
          <t>30|3</t>
        </is>
      </c>
      <c r="C446" s="18" t="n">
        <v>30</v>
      </c>
      <c r="D446" s="18" t="n">
        <v>3</v>
      </c>
      <c r="E446" s="18" t="inlineStr">
        <is>
          <t>category split</t>
        </is>
      </c>
      <c r="F446" s="18" t="n">
        <v>32</v>
      </c>
      <c r="G446" s="18" t="inlineStr">
        <is>
          <t>payment_method</t>
        </is>
      </c>
      <c r="H446" s="37" t="n"/>
      <c r="I446" s="18" t="inlineStr">
        <is>
          <t>0</t>
        </is>
      </c>
      <c r="J446" s="18" t="inlineStr">
        <is>
          <t>annual</t>
        </is>
      </c>
      <c r="K446" s="18" t="inlineStr">
        <is>
          <t>left</t>
        </is>
      </c>
      <c r="L446" s="18" t="n">
        <v>7</v>
      </c>
      <c r="M446" s="18" t="n">
        <v>8</v>
      </c>
      <c r="N446" s="34" t="n"/>
    </row>
    <row r="447">
      <c r="B447" s="18" t="inlineStr">
        <is>
          <t>30|4</t>
        </is>
      </c>
      <c r="C447" s="18" t="n">
        <v>30</v>
      </c>
      <c r="D447" s="18" t="n">
        <v>4</v>
      </c>
      <c r="E447" s="18" t="inlineStr">
        <is>
          <t>split</t>
        </is>
      </c>
      <c r="F447" s="18" t="n">
        <v>14</v>
      </c>
      <c r="G447" s="18" t="inlineStr">
        <is>
          <t>elevation_m</t>
        </is>
      </c>
      <c r="H447" s="37" t="n">
        <v>1.199999988079071</v>
      </c>
      <c r="I447" s="18" t="n"/>
      <c r="J447" s="18" t="n"/>
      <c r="K447" s="18" t="inlineStr">
        <is>
          <t>right</t>
        </is>
      </c>
      <c r="L447" s="18" t="n">
        <v>9</v>
      </c>
      <c r="M447" s="18" t="n">
        <v>10</v>
      </c>
      <c r="N447" s="34" t="n"/>
    </row>
    <row r="448">
      <c r="B448" s="18" t="inlineStr">
        <is>
          <t>30|5</t>
        </is>
      </c>
      <c r="C448" s="18" t="n">
        <v>30</v>
      </c>
      <c r="D448" s="18" t="n">
        <v>5</v>
      </c>
      <c r="E448" s="18" t="inlineStr">
        <is>
          <t>category split</t>
        </is>
      </c>
      <c r="F448" s="18" t="n">
        <v>32</v>
      </c>
      <c r="G448" s="18" t="inlineStr">
        <is>
          <t>payment_method</t>
        </is>
      </c>
      <c r="H448" s="37" t="n"/>
      <c r="I448" s="18" t="inlineStr">
        <is>
          <t>0</t>
        </is>
      </c>
      <c r="J448" s="18" t="inlineStr">
        <is>
          <t>annual</t>
        </is>
      </c>
      <c r="K448" s="18" t="inlineStr">
        <is>
          <t>left</t>
        </is>
      </c>
      <c r="L448" s="18" t="n">
        <v>11</v>
      </c>
      <c r="M448" s="18" t="n">
        <v>12</v>
      </c>
      <c r="N448" s="34" t="n"/>
    </row>
    <row r="449">
      <c r="B449" s="18" t="inlineStr">
        <is>
          <t>30|6</t>
        </is>
      </c>
      <c r="C449" s="18" t="n">
        <v>30</v>
      </c>
      <c r="D449" s="18" t="n">
        <v>6</v>
      </c>
      <c r="E449" s="18" t="inlineStr">
        <is>
          <t>split</t>
        </is>
      </c>
      <c r="F449" s="18" t="n">
        <v>3</v>
      </c>
      <c r="G449" s="18" t="inlineStr">
        <is>
          <t>missed_payments_12m</t>
        </is>
      </c>
      <c r="H449" s="37" t="n">
        <v>0.9999999701976776</v>
      </c>
      <c r="I449" s="18" t="n"/>
      <c r="J449" s="18" t="n"/>
      <c r="K449" s="18" t="inlineStr">
        <is>
          <t>right</t>
        </is>
      </c>
      <c r="L449" s="18" t="n">
        <v>13</v>
      </c>
      <c r="M449" s="18" t="n">
        <v>14</v>
      </c>
      <c r="N449" s="34" t="n"/>
    </row>
    <row r="450">
      <c r="B450" s="18" t="inlineStr">
        <is>
          <t>30|7</t>
        </is>
      </c>
      <c r="C450" s="18" t="n">
        <v>30</v>
      </c>
      <c r="D450" s="18" t="n">
        <v>7</v>
      </c>
      <c r="E450" s="18" t="inlineStr">
        <is>
          <t>leaf</t>
        </is>
      </c>
      <c r="F450" s="18" t="n"/>
      <c r="G450" s="18" t="n"/>
      <c r="H450" s="37" t="n"/>
      <c r="I450" s="18" t="n"/>
      <c r="J450" s="18" t="n"/>
      <c r="K450" s="18" t="n"/>
      <c r="L450" s="18" t="n"/>
      <c r="M450" s="18" t="n"/>
      <c r="N450" s="34" t="n">
        <v>0.01301032956689596</v>
      </c>
    </row>
    <row r="451">
      <c r="B451" s="18" t="inlineStr">
        <is>
          <t>30|8</t>
        </is>
      </c>
      <c r="C451" s="18" t="n">
        <v>30</v>
      </c>
      <c r="D451" s="18" t="n">
        <v>8</v>
      </c>
      <c r="E451" s="18" t="inlineStr">
        <is>
          <t>leaf</t>
        </is>
      </c>
      <c r="F451" s="18" t="n"/>
      <c r="G451" s="18" t="n"/>
      <c r="H451" s="37" t="n"/>
      <c r="I451" s="18" t="n"/>
      <c r="J451" s="18" t="n"/>
      <c r="K451" s="18" t="n"/>
      <c r="L451" s="18" t="n"/>
      <c r="M451" s="18" t="n"/>
      <c r="N451" s="34" t="n">
        <v>0.001579061732627451</v>
      </c>
    </row>
    <row r="452">
      <c r="B452" s="18" t="inlineStr">
        <is>
          <t>30|9</t>
        </is>
      </c>
      <c r="C452" s="18" t="n">
        <v>30</v>
      </c>
      <c r="D452" s="18" t="n">
        <v>9</v>
      </c>
      <c r="E452" s="18" t="inlineStr">
        <is>
          <t>leaf</t>
        </is>
      </c>
      <c r="F452" s="18" t="n"/>
      <c r="G452" s="18" t="n"/>
      <c r="H452" s="37" t="n"/>
      <c r="I452" s="18" t="n"/>
      <c r="J452" s="18" t="n"/>
      <c r="K452" s="18" t="n"/>
      <c r="L452" s="18" t="n"/>
      <c r="M452" s="18" t="n"/>
      <c r="N452" s="34" t="n">
        <v>0.02829989232122898</v>
      </c>
    </row>
    <row r="453">
      <c r="B453" s="18" t="inlineStr">
        <is>
          <t>30|10</t>
        </is>
      </c>
      <c r="C453" s="18" t="n">
        <v>30</v>
      </c>
      <c r="D453" s="18" t="n">
        <v>10</v>
      </c>
      <c r="E453" s="18" t="inlineStr">
        <is>
          <t>leaf</t>
        </is>
      </c>
      <c r="F453" s="18" t="n"/>
      <c r="G453" s="18" t="n"/>
      <c r="H453" s="37" t="n"/>
      <c r="I453" s="18" t="n"/>
      <c r="J453" s="18" t="n"/>
      <c r="K453" s="18" t="n"/>
      <c r="L453" s="18" t="n"/>
      <c r="M453" s="18" t="n"/>
      <c r="N453" s="34" t="n">
        <v>0.01314458716660738</v>
      </c>
    </row>
    <row r="454">
      <c r="B454" s="18" t="inlineStr">
        <is>
          <t>30|11</t>
        </is>
      </c>
      <c r="C454" s="18" t="n">
        <v>30</v>
      </c>
      <c r="D454" s="18" t="n">
        <v>11</v>
      </c>
      <c r="E454" s="18" t="inlineStr">
        <is>
          <t>leaf</t>
        </is>
      </c>
      <c r="F454" s="18" t="n"/>
      <c r="G454" s="18" t="n"/>
      <c r="H454" s="37" t="n"/>
      <c r="I454" s="18" t="n"/>
      <c r="J454" s="18" t="n"/>
      <c r="K454" s="18" t="n"/>
      <c r="L454" s="18" t="n"/>
      <c r="M454" s="18" t="n"/>
      <c r="N454" s="34" t="n">
        <v>0.006501248572021723</v>
      </c>
    </row>
    <row r="455">
      <c r="B455" s="18" t="inlineStr">
        <is>
          <t>30|12</t>
        </is>
      </c>
      <c r="C455" s="18" t="n">
        <v>30</v>
      </c>
      <c r="D455" s="18" t="n">
        <v>12</v>
      </c>
      <c r="E455" s="18" t="inlineStr">
        <is>
          <t>leaf</t>
        </is>
      </c>
      <c r="F455" s="18" t="n"/>
      <c r="G455" s="18" t="n"/>
      <c r="H455" s="37" t="n"/>
      <c r="I455" s="18" t="n"/>
      <c r="J455" s="18" t="n"/>
      <c r="K455" s="18" t="n"/>
      <c r="L455" s="18" t="n"/>
      <c r="M455" s="18" t="n"/>
      <c r="N455" s="34" t="n">
        <v>-0.003744288114830852</v>
      </c>
    </row>
    <row r="456">
      <c r="B456" s="18" t="inlineStr">
        <is>
          <t>30|13</t>
        </is>
      </c>
      <c r="C456" s="18" t="n">
        <v>30</v>
      </c>
      <c r="D456" s="18" t="n">
        <v>13</v>
      </c>
      <c r="E456" s="18" t="inlineStr">
        <is>
          <t>leaf</t>
        </is>
      </c>
      <c r="F456" s="18" t="n"/>
      <c r="G456" s="18" t="n"/>
      <c r="H456" s="37" t="n"/>
      <c r="I456" s="18" t="n"/>
      <c r="J456" s="18" t="n"/>
      <c r="K456" s="18" t="n"/>
      <c r="L456" s="18" t="n"/>
      <c r="M456" s="18" t="n"/>
      <c r="N456" s="34" t="n">
        <v>-0.01212706323713064</v>
      </c>
    </row>
    <row r="457">
      <c r="B457" s="18" t="inlineStr">
        <is>
          <t>30|14</t>
        </is>
      </c>
      <c r="C457" s="18" t="n">
        <v>30</v>
      </c>
      <c r="D457" s="18" t="n">
        <v>14</v>
      </c>
      <c r="E457" s="18" t="inlineStr">
        <is>
          <t>leaf</t>
        </is>
      </c>
      <c r="F457" s="18" t="n"/>
      <c r="G457" s="18" t="n"/>
      <c r="H457" s="37" t="n"/>
      <c r="I457" s="18" t="n"/>
      <c r="J457" s="18" t="n"/>
      <c r="K457" s="18" t="n"/>
      <c r="L457" s="18" t="n"/>
      <c r="M457" s="18" t="n"/>
      <c r="N457" s="34" t="n">
        <v>0.009521603584289551</v>
      </c>
    </row>
    <row r="458">
      <c r="B458" s="18" t="inlineStr">
        <is>
          <t>31|0</t>
        </is>
      </c>
      <c r="C458" s="18" t="n">
        <v>31</v>
      </c>
      <c r="D458" s="18" t="n">
        <v>0</v>
      </c>
      <c r="E458" s="18" t="inlineStr">
        <is>
          <t>split</t>
        </is>
      </c>
      <c r="F458" s="18" t="n">
        <v>14</v>
      </c>
      <c r="G458" s="18" t="inlineStr">
        <is>
          <t>elevation_m</t>
        </is>
      </c>
      <c r="H458" s="37" t="n">
        <v>3.199999928474427</v>
      </c>
      <c r="I458" s="18" t="n"/>
      <c r="J458" s="18" t="n"/>
      <c r="K458" s="18" t="inlineStr">
        <is>
          <t>right</t>
        </is>
      </c>
      <c r="L458" s="18" t="n">
        <v>1</v>
      </c>
      <c r="M458" s="18" t="n">
        <v>2</v>
      </c>
      <c r="N458" s="34" t="n"/>
    </row>
    <row r="459">
      <c r="B459" s="18" t="inlineStr">
        <is>
          <t>31|1</t>
        </is>
      </c>
      <c r="C459" s="18" t="n">
        <v>31</v>
      </c>
      <c r="D459" s="18" t="n">
        <v>1</v>
      </c>
      <c r="E459" s="18" t="inlineStr">
        <is>
          <t>split</t>
        </is>
      </c>
      <c r="F459" s="18" t="n">
        <v>12</v>
      </c>
      <c r="G459" s="18" t="inlineStr">
        <is>
          <t>flood_zone</t>
        </is>
      </c>
      <c r="H459" s="37" t="n">
        <v>4.999999761581421</v>
      </c>
      <c r="I459" s="18" t="n"/>
      <c r="J459" s="18" t="n"/>
      <c r="K459" s="18" t="inlineStr">
        <is>
          <t>right</t>
        </is>
      </c>
      <c r="L459" s="18" t="n">
        <v>3</v>
      </c>
      <c r="M459" s="18" t="n">
        <v>4</v>
      </c>
      <c r="N459" s="34" t="n"/>
    </row>
    <row r="460">
      <c r="B460" s="18" t="inlineStr">
        <is>
          <t>31|2</t>
        </is>
      </c>
      <c r="C460" s="18" t="n">
        <v>31</v>
      </c>
      <c r="D460" s="18" t="n">
        <v>2</v>
      </c>
      <c r="E460" s="18" t="inlineStr">
        <is>
          <t>split</t>
        </is>
      </c>
      <c r="F460" s="18" t="n">
        <v>8</v>
      </c>
      <c r="G460" s="18" t="inlineStr">
        <is>
          <t>prior_claims_5y</t>
        </is>
      </c>
      <c r="H460" s="37" t="n">
        <v>1.999999940395355</v>
      </c>
      <c r="I460" s="18" t="n"/>
      <c r="J460" s="18" t="n"/>
      <c r="K460" s="18" t="inlineStr">
        <is>
          <t>right</t>
        </is>
      </c>
      <c r="L460" s="18" t="n">
        <v>5</v>
      </c>
      <c r="M460" s="18" t="n">
        <v>6</v>
      </c>
      <c r="N460" s="34" t="n"/>
    </row>
    <row r="461">
      <c r="B461" s="18" t="inlineStr">
        <is>
          <t>31|3</t>
        </is>
      </c>
      <c r="C461" s="18" t="n">
        <v>31</v>
      </c>
      <c r="D461" s="18" t="n">
        <v>3</v>
      </c>
      <c r="E461" s="18" t="inlineStr">
        <is>
          <t>category split</t>
        </is>
      </c>
      <c r="F461" s="18" t="n">
        <v>27</v>
      </c>
      <c r="G461" s="18" t="inlineStr">
        <is>
          <t>occupancy</t>
        </is>
      </c>
      <c r="H461" s="37" t="n"/>
      <c r="I461" s="18" t="inlineStr">
        <is>
          <t>0</t>
        </is>
      </c>
      <c r="J461" s="18" t="inlineStr">
        <is>
          <t>let</t>
        </is>
      </c>
      <c r="K461" s="18" t="inlineStr">
        <is>
          <t>left</t>
        </is>
      </c>
      <c r="L461" s="18" t="n">
        <v>7</v>
      </c>
      <c r="M461" s="18" t="n">
        <v>8</v>
      </c>
      <c r="N461" s="34" t="n"/>
    </row>
    <row r="462">
      <c r="B462" s="18" t="inlineStr">
        <is>
          <t>31|4</t>
        </is>
      </c>
      <c r="C462" s="18" t="n">
        <v>31</v>
      </c>
      <c r="D462" s="18" t="n">
        <v>4</v>
      </c>
      <c r="E462" s="18" t="inlineStr">
        <is>
          <t>split</t>
        </is>
      </c>
      <c r="F462" s="18" t="n">
        <v>14</v>
      </c>
      <c r="G462" s="18" t="inlineStr">
        <is>
          <t>elevation_m</t>
        </is>
      </c>
      <c r="H462" s="37" t="n">
        <v>1.199999988079071</v>
      </c>
      <c r="I462" s="18" t="n"/>
      <c r="J462" s="18" t="n"/>
      <c r="K462" s="18" t="inlineStr">
        <is>
          <t>right</t>
        </is>
      </c>
      <c r="L462" s="18" t="n">
        <v>9</v>
      </c>
      <c r="M462" s="18" t="n">
        <v>10</v>
      </c>
      <c r="N462" s="34" t="n"/>
    </row>
    <row r="463">
      <c r="B463" s="18" t="inlineStr">
        <is>
          <t>31|5</t>
        </is>
      </c>
      <c r="C463" s="18" t="n">
        <v>31</v>
      </c>
      <c r="D463" s="18" t="n">
        <v>5</v>
      </c>
      <c r="E463" s="18" t="inlineStr">
        <is>
          <t>split</t>
        </is>
      </c>
      <c r="F463" s="18" t="n">
        <v>24</v>
      </c>
      <c r="G463" s="18" t="inlineStr">
        <is>
          <t>x_clay_dry</t>
        </is>
      </c>
      <c r="H463" s="37" t="n">
        <v>0.6989999711513519</v>
      </c>
      <c r="I463" s="18" t="n"/>
      <c r="J463" s="18" t="n"/>
      <c r="K463" s="18" t="inlineStr">
        <is>
          <t>right</t>
        </is>
      </c>
      <c r="L463" s="18" t="n">
        <v>11</v>
      </c>
      <c r="M463" s="18" t="n">
        <v>12</v>
      </c>
      <c r="N463" s="34" t="n"/>
    </row>
    <row r="464">
      <c r="B464" s="18" t="inlineStr">
        <is>
          <t>31|6</t>
        </is>
      </c>
      <c r="C464" s="18" t="n">
        <v>31</v>
      </c>
      <c r="D464" s="18" t="n">
        <v>6</v>
      </c>
      <c r="E464" s="18" t="inlineStr">
        <is>
          <t>leaf</t>
        </is>
      </c>
      <c r="F464" s="18" t="n"/>
      <c r="G464" s="18" t="n"/>
      <c r="H464" s="37" t="n"/>
      <c r="I464" s="18" t="n"/>
      <c r="J464" s="18" t="n"/>
      <c r="K464" s="18" t="n"/>
      <c r="L464" s="18" t="n"/>
      <c r="M464" s="18" t="n"/>
      <c r="N464" s="34" t="n">
        <v>0.01625793986022472</v>
      </c>
    </row>
    <row r="465">
      <c r="B465" s="18" t="inlineStr">
        <is>
          <t>31|7</t>
        </is>
      </c>
      <c r="C465" s="18" t="n">
        <v>31</v>
      </c>
      <c r="D465" s="18" t="n">
        <v>7</v>
      </c>
      <c r="E465" s="18" t="inlineStr">
        <is>
          <t>leaf</t>
        </is>
      </c>
      <c r="F465" s="18" t="n"/>
      <c r="G465" s="18" t="n"/>
      <c r="H465" s="37" t="n"/>
      <c r="I465" s="18" t="n"/>
      <c r="J465" s="18" t="n"/>
      <c r="K465" s="18" t="n"/>
      <c r="L465" s="18" t="n"/>
      <c r="M465" s="18" t="n"/>
      <c r="N465" s="34" t="n">
        <v>0.00595643138512969</v>
      </c>
    </row>
    <row r="466">
      <c r="B466" s="18" t="inlineStr">
        <is>
          <t>31|8</t>
        </is>
      </c>
      <c r="C466" s="18" t="n">
        <v>31</v>
      </c>
      <c r="D466" s="18" t="n">
        <v>8</v>
      </c>
      <c r="E466" s="18" t="inlineStr">
        <is>
          <t>leaf</t>
        </is>
      </c>
      <c r="F466" s="18" t="n"/>
      <c r="G466" s="18" t="n"/>
      <c r="H466" s="37" t="n"/>
      <c r="I466" s="18" t="n"/>
      <c r="J466" s="18" t="n"/>
      <c r="K466" s="18" t="n"/>
      <c r="L466" s="18" t="n"/>
      <c r="M466" s="18" t="n"/>
      <c r="N466" s="34" t="n">
        <v>0.02212462387979031</v>
      </c>
    </row>
    <row r="467">
      <c r="B467" s="18" t="inlineStr">
        <is>
          <t>31|9</t>
        </is>
      </c>
      <c r="C467" s="18" t="n">
        <v>31</v>
      </c>
      <c r="D467" s="18" t="n">
        <v>9</v>
      </c>
      <c r="E467" s="18" t="inlineStr">
        <is>
          <t>leaf</t>
        </is>
      </c>
      <c r="F467" s="18" t="n"/>
      <c r="G467" s="18" t="n"/>
      <c r="H467" s="37" t="n"/>
      <c r="I467" s="18" t="n"/>
      <c r="J467" s="18" t="n"/>
      <c r="K467" s="18" t="n"/>
      <c r="L467" s="18" t="n"/>
      <c r="M467" s="18" t="n"/>
      <c r="N467" s="34" t="n">
        <v>0.02679330483078957</v>
      </c>
    </row>
    <row r="468">
      <c r="B468" s="18" t="inlineStr">
        <is>
          <t>31|10</t>
        </is>
      </c>
      <c r="C468" s="18" t="n">
        <v>31</v>
      </c>
      <c r="D468" s="18" t="n">
        <v>10</v>
      </c>
      <c r="E468" s="18" t="inlineStr">
        <is>
          <t>leaf</t>
        </is>
      </c>
      <c r="F468" s="18" t="n"/>
      <c r="G468" s="18" t="n"/>
      <c r="H468" s="37" t="n"/>
      <c r="I468" s="18" t="n"/>
      <c r="J468" s="18" t="n"/>
      <c r="K468" s="18" t="n"/>
      <c r="L468" s="18" t="n"/>
      <c r="M468" s="18" t="n"/>
      <c r="N468" s="34" t="n">
        <v>0.01348613668233156</v>
      </c>
    </row>
    <row r="469">
      <c r="B469" s="18" t="inlineStr">
        <is>
          <t>31|11</t>
        </is>
      </c>
      <c r="C469" s="18" t="n">
        <v>31</v>
      </c>
      <c r="D469" s="18" t="n">
        <v>11</v>
      </c>
      <c r="E469" s="18" t="inlineStr">
        <is>
          <t>leaf</t>
        </is>
      </c>
      <c r="F469" s="18" t="n"/>
      <c r="G469" s="18" t="n"/>
      <c r="H469" s="37" t="n"/>
      <c r="I469" s="18" t="n"/>
      <c r="J469" s="18" t="n"/>
      <c r="K469" s="18" t="n"/>
      <c r="L469" s="18" t="n"/>
      <c r="M469" s="18" t="n"/>
      <c r="N469" s="34" t="n">
        <v>-0.006629095412790775</v>
      </c>
    </row>
    <row r="470">
      <c r="B470" s="18" t="inlineStr">
        <is>
          <t>31|12</t>
        </is>
      </c>
      <c r="C470" s="18" t="n">
        <v>31</v>
      </c>
      <c r="D470" s="18" t="n">
        <v>12</v>
      </c>
      <c r="E470" s="18" t="inlineStr">
        <is>
          <t>leaf</t>
        </is>
      </c>
      <c r="F470" s="18" t="n"/>
      <c r="G470" s="18" t="n"/>
      <c r="H470" s="37" t="n"/>
      <c r="I470" s="18" t="n"/>
      <c r="J470" s="18" t="n"/>
      <c r="K470" s="18" t="n"/>
      <c r="L470" s="18" t="n"/>
      <c r="M470" s="18" t="n"/>
      <c r="N470" s="34" t="n">
        <v>0.00706857955083251</v>
      </c>
    </row>
    <row r="471">
      <c r="B471" s="18" t="inlineStr">
        <is>
          <t>32|0</t>
        </is>
      </c>
      <c r="C471" s="18" t="n">
        <v>32</v>
      </c>
      <c r="D471" s="18" t="n">
        <v>0</v>
      </c>
      <c r="E471" s="18" t="inlineStr">
        <is>
          <t>split</t>
        </is>
      </c>
      <c r="F471" s="18" t="n">
        <v>25</v>
      </c>
      <c r="G471" s="18" t="inlineStr">
        <is>
          <t>x_fz3_rain</t>
        </is>
      </c>
      <c r="H471" s="37" t="n">
        <v>0.7839999496936799</v>
      </c>
      <c r="I471" s="18" t="n"/>
      <c r="J471" s="18" t="n"/>
      <c r="K471" s="18" t="inlineStr">
        <is>
          <t>right</t>
        </is>
      </c>
      <c r="L471" s="18" t="n">
        <v>1</v>
      </c>
      <c r="M471" s="18" t="n">
        <v>2</v>
      </c>
      <c r="N471" s="34" t="n"/>
    </row>
    <row r="472">
      <c r="B472" s="18" t="inlineStr">
        <is>
          <t>32|1</t>
        </is>
      </c>
      <c r="C472" s="18" t="n">
        <v>32</v>
      </c>
      <c r="D472" s="18" t="n">
        <v>1</v>
      </c>
      <c r="E472" s="18" t="inlineStr">
        <is>
          <t>split</t>
        </is>
      </c>
      <c r="F472" s="18" t="n">
        <v>8</v>
      </c>
      <c r="G472" s="18" t="inlineStr">
        <is>
          <t>prior_claims_5y</t>
        </is>
      </c>
      <c r="H472" s="37" t="n">
        <v>0.9999999701976776</v>
      </c>
      <c r="I472" s="18" t="n"/>
      <c r="J472" s="18" t="n"/>
      <c r="K472" s="18" t="inlineStr">
        <is>
          <t>right</t>
        </is>
      </c>
      <c r="L472" s="18" t="n">
        <v>3</v>
      </c>
      <c r="M472" s="18" t="n">
        <v>4</v>
      </c>
      <c r="N472" s="34" t="n"/>
    </row>
    <row r="473">
      <c r="B473" s="18" t="inlineStr">
        <is>
          <t>32|2</t>
        </is>
      </c>
      <c r="C473" s="18" t="n">
        <v>32</v>
      </c>
      <c r="D473" s="18" t="n">
        <v>2</v>
      </c>
      <c r="E473" s="18" t="inlineStr">
        <is>
          <t>split</t>
        </is>
      </c>
      <c r="F473" s="18" t="n">
        <v>14</v>
      </c>
      <c r="G473" s="18" t="inlineStr">
        <is>
          <t>elevation_m</t>
        </is>
      </c>
      <c r="H473" s="37" t="n">
        <v>5.899999856948853</v>
      </c>
      <c r="I473" s="18" t="n"/>
      <c r="J473" s="18" t="n"/>
      <c r="K473" s="18" t="inlineStr">
        <is>
          <t>right</t>
        </is>
      </c>
      <c r="L473" s="18" t="n">
        <v>5</v>
      </c>
      <c r="M473" s="18" t="n">
        <v>6</v>
      </c>
      <c r="N473" s="34" t="n"/>
    </row>
    <row r="474">
      <c r="B474" s="18" t="inlineStr">
        <is>
          <t>32|3</t>
        </is>
      </c>
      <c r="C474" s="18" t="n">
        <v>32</v>
      </c>
      <c r="D474" s="18" t="n">
        <v>3</v>
      </c>
      <c r="E474" s="18" t="inlineStr">
        <is>
          <t>split</t>
        </is>
      </c>
      <c r="F474" s="18" t="n">
        <v>24</v>
      </c>
      <c r="G474" s="18" t="inlineStr">
        <is>
          <t>x_clay_dry</t>
        </is>
      </c>
      <c r="H474" s="37" t="n">
        <v>0.439999982714653</v>
      </c>
      <c r="I474" s="18" t="n"/>
      <c r="J474" s="18" t="n"/>
      <c r="K474" s="18" t="inlineStr">
        <is>
          <t>right</t>
        </is>
      </c>
      <c r="L474" s="18" t="n">
        <v>7</v>
      </c>
      <c r="M474" s="18" t="n">
        <v>8</v>
      </c>
      <c r="N474" s="34" t="n"/>
    </row>
    <row r="475">
      <c r="B475" s="18" t="inlineStr">
        <is>
          <t>32|4</t>
        </is>
      </c>
      <c r="C475" s="18" t="n">
        <v>32</v>
      </c>
      <c r="D475" s="18" t="n">
        <v>4</v>
      </c>
      <c r="E475" s="18" t="inlineStr">
        <is>
          <t>split</t>
        </is>
      </c>
      <c r="F475" s="18" t="n">
        <v>15</v>
      </c>
      <c r="G475" s="18" t="inlineStr">
        <is>
          <t>year_built</t>
        </is>
      </c>
      <c r="H475" s="37" t="n">
        <v>1971.999938964844</v>
      </c>
      <c r="I475" s="18" t="n"/>
      <c r="J475" s="18" t="n"/>
      <c r="K475" s="18" t="inlineStr">
        <is>
          <t>right</t>
        </is>
      </c>
      <c r="L475" s="18" t="n">
        <v>9</v>
      </c>
      <c r="M475" s="18" t="n">
        <v>10</v>
      </c>
      <c r="N475" s="34" t="n"/>
    </row>
    <row r="476">
      <c r="B476" s="18" t="inlineStr">
        <is>
          <t>32|5</t>
        </is>
      </c>
      <c r="C476" s="18" t="n">
        <v>32</v>
      </c>
      <c r="D476" s="18" t="n">
        <v>5</v>
      </c>
      <c r="E476" s="18" t="inlineStr">
        <is>
          <t>category split</t>
        </is>
      </c>
      <c r="F476" s="18" t="n">
        <v>32</v>
      </c>
      <c r="G476" s="18" t="inlineStr">
        <is>
          <t>payment_method</t>
        </is>
      </c>
      <c r="H476" s="37" t="n"/>
      <c r="I476" s="18" t="inlineStr">
        <is>
          <t>0</t>
        </is>
      </c>
      <c r="J476" s="18" t="inlineStr">
        <is>
          <t>annual</t>
        </is>
      </c>
      <c r="K476" s="18" t="inlineStr">
        <is>
          <t>left</t>
        </is>
      </c>
      <c r="L476" s="18" t="n">
        <v>11</v>
      </c>
      <c r="M476" s="18" t="n">
        <v>12</v>
      </c>
      <c r="N476" s="34" t="n"/>
    </row>
    <row r="477">
      <c r="B477" s="18" t="inlineStr">
        <is>
          <t>32|6</t>
        </is>
      </c>
      <c r="C477" s="18" t="n">
        <v>32</v>
      </c>
      <c r="D477" s="18" t="n">
        <v>6</v>
      </c>
      <c r="E477" s="18" t="inlineStr">
        <is>
          <t>leaf</t>
        </is>
      </c>
      <c r="F477" s="18" t="n"/>
      <c r="G477" s="18" t="n"/>
      <c r="H477" s="37" t="n"/>
      <c r="I477" s="18" t="n"/>
      <c r="J477" s="18" t="n"/>
      <c r="K477" s="18" t="n"/>
      <c r="L477" s="18" t="n"/>
      <c r="M477" s="18" t="n"/>
      <c r="N477" s="34" t="n">
        <v>-0.009066789411008358</v>
      </c>
    </row>
    <row r="478">
      <c r="B478" s="18" t="inlineStr">
        <is>
          <t>32|7</t>
        </is>
      </c>
      <c r="C478" s="18" t="n">
        <v>32</v>
      </c>
      <c r="D478" s="18" t="n">
        <v>7</v>
      </c>
      <c r="E478" s="18" t="inlineStr">
        <is>
          <t>leaf</t>
        </is>
      </c>
      <c r="F478" s="18" t="n"/>
      <c r="G478" s="18" t="n"/>
      <c r="H478" s="37" t="n"/>
      <c r="I478" s="18" t="n"/>
      <c r="J478" s="18" t="n"/>
      <c r="K478" s="18" t="n"/>
      <c r="L478" s="18" t="n"/>
      <c r="M478" s="18" t="n"/>
      <c r="N478" s="34" t="n">
        <v>-0.01082619559019804</v>
      </c>
    </row>
    <row r="479">
      <c r="B479" s="18" t="inlineStr">
        <is>
          <t>32|8</t>
        </is>
      </c>
      <c r="C479" s="18" t="n">
        <v>32</v>
      </c>
      <c r="D479" s="18" t="n">
        <v>8</v>
      </c>
      <c r="E479" s="18" t="inlineStr">
        <is>
          <t>leaf</t>
        </is>
      </c>
      <c r="F479" s="18" t="n"/>
      <c r="G479" s="18" t="n"/>
      <c r="H479" s="37" t="n"/>
      <c r="I479" s="18" t="n"/>
      <c r="J479" s="18" t="n"/>
      <c r="K479" s="18" t="n"/>
      <c r="L479" s="18" t="n"/>
      <c r="M479" s="18" t="n"/>
      <c r="N479" s="34" t="n">
        <v>0.002629776252433658</v>
      </c>
    </row>
    <row r="480">
      <c r="B480" s="18" t="inlineStr">
        <is>
          <t>32|9</t>
        </is>
      </c>
      <c r="C480" s="18" t="n">
        <v>32</v>
      </c>
      <c r="D480" s="18" t="n">
        <v>9</v>
      </c>
      <c r="E480" s="18" t="inlineStr">
        <is>
          <t>leaf</t>
        </is>
      </c>
      <c r="F480" s="18" t="n"/>
      <c r="G480" s="18" t="n"/>
      <c r="H480" s="37" t="n"/>
      <c r="I480" s="18" t="n"/>
      <c r="J480" s="18" t="n"/>
      <c r="K480" s="18" t="n"/>
      <c r="L480" s="18" t="n"/>
      <c r="M480" s="18" t="n"/>
      <c r="N480" s="34" t="n">
        <v>0.009975658729672432</v>
      </c>
    </row>
    <row r="481">
      <c r="B481" s="18" t="inlineStr">
        <is>
          <t>32|10</t>
        </is>
      </c>
      <c r="C481" s="18" t="n">
        <v>32</v>
      </c>
      <c r="D481" s="18" t="n">
        <v>10</v>
      </c>
      <c r="E481" s="18" t="inlineStr">
        <is>
          <t>leaf</t>
        </is>
      </c>
      <c r="F481" s="18" t="n"/>
      <c r="G481" s="18" t="n"/>
      <c r="H481" s="37" t="n"/>
      <c r="I481" s="18" t="n"/>
      <c r="J481" s="18" t="n"/>
      <c r="K481" s="18" t="n"/>
      <c r="L481" s="18" t="n"/>
      <c r="M481" s="18" t="n"/>
      <c r="N481" s="34" t="n">
        <v>-0.003556715091690421</v>
      </c>
    </row>
    <row r="482">
      <c r="B482" s="18" t="inlineStr">
        <is>
          <t>32|11</t>
        </is>
      </c>
      <c r="C482" s="18" t="n">
        <v>32</v>
      </c>
      <c r="D482" s="18" t="n">
        <v>11</v>
      </c>
      <c r="E482" s="18" t="inlineStr">
        <is>
          <t>leaf</t>
        </is>
      </c>
      <c r="F482" s="18" t="n"/>
      <c r="G482" s="18" t="n"/>
      <c r="H482" s="37" t="n"/>
      <c r="I482" s="18" t="n"/>
      <c r="J482" s="18" t="n"/>
      <c r="K482" s="18" t="n"/>
      <c r="L482" s="18" t="n"/>
      <c r="M482" s="18" t="n"/>
      <c r="N482" s="34" t="n">
        <v>0.01905784942209721</v>
      </c>
    </row>
    <row r="483">
      <c r="B483" s="18" t="inlineStr">
        <is>
          <t>32|12</t>
        </is>
      </c>
      <c r="C483" s="18" t="n">
        <v>32</v>
      </c>
      <c r="D483" s="18" t="n">
        <v>12</v>
      </c>
      <c r="E483" s="18" t="inlineStr">
        <is>
          <t>leaf</t>
        </is>
      </c>
      <c r="F483" s="18" t="n"/>
      <c r="G483" s="18" t="n"/>
      <c r="H483" s="37" t="n"/>
      <c r="I483" s="18" t="n"/>
      <c r="J483" s="18" t="n"/>
      <c r="K483" s="18" t="n"/>
      <c r="L483" s="18" t="n"/>
      <c r="M483" s="18" t="n"/>
      <c r="N483" s="34" t="n">
        <v>0.007752784993499517</v>
      </c>
    </row>
    <row r="484">
      <c r="B484" s="18" t="inlineStr">
        <is>
          <t>33|0</t>
        </is>
      </c>
      <c r="C484" s="18" t="n">
        <v>33</v>
      </c>
      <c r="D484" s="18" t="n">
        <v>0</v>
      </c>
      <c r="E484" s="18" t="inlineStr">
        <is>
          <t>split</t>
        </is>
      </c>
      <c r="F484" s="18" t="n">
        <v>14</v>
      </c>
      <c r="G484" s="18" t="inlineStr">
        <is>
          <t>elevation_m</t>
        </is>
      </c>
      <c r="H484" s="37" t="n">
        <v>3.49999988079071</v>
      </c>
      <c r="I484" s="18" t="n"/>
      <c r="J484" s="18" t="n"/>
      <c r="K484" s="18" t="inlineStr">
        <is>
          <t>right</t>
        </is>
      </c>
      <c r="L484" s="18" t="n">
        <v>1</v>
      </c>
      <c r="M484" s="18" t="n">
        <v>2</v>
      </c>
      <c r="N484" s="34" t="n"/>
    </row>
    <row r="485">
      <c r="B485" s="18" t="inlineStr">
        <is>
          <t>33|1</t>
        </is>
      </c>
      <c r="C485" s="18" t="n">
        <v>33</v>
      </c>
      <c r="D485" s="18" t="n">
        <v>1</v>
      </c>
      <c r="E485" s="18" t="inlineStr">
        <is>
          <t>split</t>
        </is>
      </c>
      <c r="F485" s="18" t="n">
        <v>12</v>
      </c>
      <c r="G485" s="18" t="inlineStr">
        <is>
          <t>flood_zone</t>
        </is>
      </c>
      <c r="H485" s="37" t="n">
        <v>2.99999988079071</v>
      </c>
      <c r="I485" s="18" t="n"/>
      <c r="J485" s="18" t="n"/>
      <c r="K485" s="18" t="inlineStr">
        <is>
          <t>right</t>
        </is>
      </c>
      <c r="L485" s="18" t="n">
        <v>3</v>
      </c>
      <c r="M485" s="18" t="n">
        <v>4</v>
      </c>
      <c r="N485" s="34" t="n"/>
    </row>
    <row r="486">
      <c r="B486" s="18" t="inlineStr">
        <is>
          <t>33|2</t>
        </is>
      </c>
      <c r="C486" s="18" t="n">
        <v>33</v>
      </c>
      <c r="D486" s="18" t="n">
        <v>2</v>
      </c>
      <c r="E486" s="18" t="inlineStr">
        <is>
          <t>split</t>
        </is>
      </c>
      <c r="F486" s="18" t="n">
        <v>15</v>
      </c>
      <c r="G486" s="18" t="inlineStr">
        <is>
          <t>year_built</t>
        </is>
      </c>
      <c r="H486" s="37" t="n">
        <v>1943.999938964844</v>
      </c>
      <c r="I486" s="18" t="n"/>
      <c r="J486" s="18" t="n"/>
      <c r="K486" s="18" t="inlineStr">
        <is>
          <t>right</t>
        </is>
      </c>
      <c r="L486" s="18" t="n">
        <v>5</v>
      </c>
      <c r="M486" s="18" t="n">
        <v>6</v>
      </c>
      <c r="N486" s="34" t="n"/>
    </row>
    <row r="487">
      <c r="B487" s="18" t="inlineStr">
        <is>
          <t>33|3</t>
        </is>
      </c>
      <c r="C487" s="18" t="n">
        <v>33</v>
      </c>
      <c r="D487" s="18" t="n">
        <v>3</v>
      </c>
      <c r="E487" s="18" t="inlineStr">
        <is>
          <t>split</t>
        </is>
      </c>
      <c r="F487" s="18" t="n">
        <v>15</v>
      </c>
      <c r="G487" s="18" t="inlineStr">
        <is>
          <t>year_built</t>
        </is>
      </c>
      <c r="H487" s="37" t="n">
        <v>1944.999938964844</v>
      </c>
      <c r="I487" s="18" t="n"/>
      <c r="J487" s="18" t="n"/>
      <c r="K487" s="18" t="inlineStr">
        <is>
          <t>right</t>
        </is>
      </c>
      <c r="L487" s="18" t="n">
        <v>7</v>
      </c>
      <c r="M487" s="18" t="n">
        <v>8</v>
      </c>
      <c r="N487" s="34" t="n"/>
    </row>
    <row r="488">
      <c r="B488" s="18" t="inlineStr">
        <is>
          <t>33|4</t>
        </is>
      </c>
      <c r="C488" s="18" t="n">
        <v>33</v>
      </c>
      <c r="D488" s="18" t="n">
        <v>4</v>
      </c>
      <c r="E488" s="18" t="inlineStr">
        <is>
          <t>split</t>
        </is>
      </c>
      <c r="F488" s="18" t="n">
        <v>0</v>
      </c>
      <c r="G488" s="18" t="inlineStr">
        <is>
          <t>sum_insured</t>
        </is>
      </c>
      <c r="H488" s="37" t="n">
        <v>231999.9921875</v>
      </c>
      <c r="I488" s="18" t="n"/>
      <c r="J488" s="18" t="n"/>
      <c r="K488" s="18" t="inlineStr">
        <is>
          <t>right</t>
        </is>
      </c>
      <c r="L488" s="18" t="n">
        <v>9</v>
      </c>
      <c r="M488" s="18" t="n">
        <v>10</v>
      </c>
      <c r="N488" s="34" t="n"/>
    </row>
    <row r="489">
      <c r="B489" s="18" t="inlineStr">
        <is>
          <t>33|5</t>
        </is>
      </c>
      <c r="C489" s="18" t="n">
        <v>33</v>
      </c>
      <c r="D489" s="18" t="n">
        <v>5</v>
      </c>
      <c r="E489" s="18" t="inlineStr">
        <is>
          <t>split</t>
        </is>
      </c>
      <c r="F489" s="18" t="n">
        <v>2</v>
      </c>
      <c r="G489" s="18" t="inlineStr">
        <is>
          <t>voluntary_excess</t>
        </is>
      </c>
      <c r="H489" s="37" t="n">
        <v>499.9999847412109</v>
      </c>
      <c r="I489" s="18" t="n"/>
      <c r="J489" s="18" t="n"/>
      <c r="K489" s="18" t="inlineStr">
        <is>
          <t>right</t>
        </is>
      </c>
      <c r="L489" s="18" t="n">
        <v>11</v>
      </c>
      <c r="M489" s="18" t="n">
        <v>12</v>
      </c>
      <c r="N489" s="34" t="n"/>
    </row>
    <row r="490">
      <c r="B490" s="18" t="inlineStr">
        <is>
          <t>33|6</t>
        </is>
      </c>
      <c r="C490" s="18" t="n">
        <v>33</v>
      </c>
      <c r="D490" s="18" t="n">
        <v>6</v>
      </c>
      <c r="E490" s="18" t="inlineStr">
        <is>
          <t>split</t>
        </is>
      </c>
      <c r="F490" s="18" t="n">
        <v>0</v>
      </c>
      <c r="G490" s="18" t="inlineStr">
        <is>
          <t>sum_insured</t>
        </is>
      </c>
      <c r="H490" s="37" t="n">
        <v>159999.9921875</v>
      </c>
      <c r="I490" s="18" t="n"/>
      <c r="J490" s="18" t="n"/>
      <c r="K490" s="18" t="inlineStr">
        <is>
          <t>right</t>
        </is>
      </c>
      <c r="L490" s="18" t="n">
        <v>13</v>
      </c>
      <c r="M490" s="18" t="n">
        <v>14</v>
      </c>
      <c r="N490" s="34" t="n"/>
    </row>
    <row r="491">
      <c r="B491" s="18" t="inlineStr">
        <is>
          <t>33|7</t>
        </is>
      </c>
      <c r="C491" s="18" t="n">
        <v>33</v>
      </c>
      <c r="D491" s="18" t="n">
        <v>7</v>
      </c>
      <c r="E491" s="18" t="inlineStr">
        <is>
          <t>leaf</t>
        </is>
      </c>
      <c r="F491" s="18" t="n"/>
      <c r="G491" s="18" t="n"/>
      <c r="H491" s="37" t="n"/>
      <c r="I491" s="18" t="n"/>
      <c r="J491" s="18" t="n"/>
      <c r="K491" s="18" t="n"/>
      <c r="L491" s="18" t="n"/>
      <c r="M491" s="18" t="n"/>
      <c r="N491" s="34" t="n">
        <v>0.008676799945533276</v>
      </c>
    </row>
    <row r="492">
      <c r="B492" s="18" t="inlineStr">
        <is>
          <t>33|8</t>
        </is>
      </c>
      <c r="C492" s="18" t="n">
        <v>33</v>
      </c>
      <c r="D492" s="18" t="n">
        <v>8</v>
      </c>
      <c r="E492" s="18" t="inlineStr">
        <is>
          <t>leaf</t>
        </is>
      </c>
      <c r="F492" s="18" t="n"/>
      <c r="G492" s="18" t="n"/>
      <c r="H492" s="37" t="n"/>
      <c r="I492" s="18" t="n"/>
      <c r="J492" s="18" t="n"/>
      <c r="K492" s="18" t="n"/>
      <c r="L492" s="18" t="n"/>
      <c r="M492" s="18" t="n"/>
      <c r="N492" s="34" t="n">
        <v>-0.0021167176309973</v>
      </c>
    </row>
    <row r="493">
      <c r="B493" s="18" t="inlineStr">
        <is>
          <t>33|9</t>
        </is>
      </c>
      <c r="C493" s="18" t="n">
        <v>33</v>
      </c>
      <c r="D493" s="18" t="n">
        <v>9</v>
      </c>
      <c r="E493" s="18" t="inlineStr">
        <is>
          <t>leaf</t>
        </is>
      </c>
      <c r="F493" s="18" t="n"/>
      <c r="G493" s="18" t="n"/>
      <c r="H493" s="37" t="n"/>
      <c r="I493" s="18" t="n"/>
      <c r="J493" s="18" t="n"/>
      <c r="K493" s="18" t="n"/>
      <c r="L493" s="18" t="n"/>
      <c r="M493" s="18" t="n"/>
      <c r="N493" s="34" t="n">
        <v>0.007001608144491911</v>
      </c>
    </row>
    <row r="494">
      <c r="B494" s="18" t="inlineStr">
        <is>
          <t>33|10</t>
        </is>
      </c>
      <c r="C494" s="18" t="n">
        <v>33</v>
      </c>
      <c r="D494" s="18" t="n">
        <v>10</v>
      </c>
      <c r="E494" s="18" t="inlineStr">
        <is>
          <t>leaf</t>
        </is>
      </c>
      <c r="F494" s="18" t="n"/>
      <c r="G494" s="18" t="n"/>
      <c r="H494" s="37" t="n"/>
      <c r="I494" s="18" t="n"/>
      <c r="J494" s="18" t="n"/>
      <c r="K494" s="18" t="n"/>
      <c r="L494" s="18" t="n"/>
      <c r="M494" s="18" t="n"/>
      <c r="N494" s="34" t="n">
        <v>0.02058036625385284</v>
      </c>
    </row>
    <row r="495">
      <c r="B495" s="18" t="inlineStr">
        <is>
          <t>33|11</t>
        </is>
      </c>
      <c r="C495" s="18" t="n">
        <v>33</v>
      </c>
      <c r="D495" s="18" t="n">
        <v>11</v>
      </c>
      <c r="E495" s="18" t="inlineStr">
        <is>
          <t>leaf</t>
        </is>
      </c>
      <c r="F495" s="18" t="n"/>
      <c r="G495" s="18" t="n"/>
      <c r="H495" s="37" t="n"/>
      <c r="I495" s="18" t="n"/>
      <c r="J495" s="18" t="n"/>
      <c r="K495" s="18" t="n"/>
      <c r="L495" s="18" t="n"/>
      <c r="M495" s="18" t="n"/>
      <c r="N495" s="34" t="n">
        <v>0.005137951578944921</v>
      </c>
    </row>
    <row r="496">
      <c r="B496" s="18" t="inlineStr">
        <is>
          <t>33|12</t>
        </is>
      </c>
      <c r="C496" s="18" t="n">
        <v>33</v>
      </c>
      <c r="D496" s="18" t="n">
        <v>12</v>
      </c>
      <c r="E496" s="18" t="inlineStr">
        <is>
          <t>leaf</t>
        </is>
      </c>
      <c r="F496" s="18" t="n"/>
      <c r="G496" s="18" t="n"/>
      <c r="H496" s="37" t="n"/>
      <c r="I496" s="18" t="n"/>
      <c r="J496" s="18" t="n"/>
      <c r="K496" s="18" t="n"/>
      <c r="L496" s="18" t="n"/>
      <c r="M496" s="18" t="n"/>
      <c r="N496" s="34" t="n">
        <v>-0.008229421451687813</v>
      </c>
    </row>
    <row r="497">
      <c r="B497" s="18" t="inlineStr">
        <is>
          <t>33|13</t>
        </is>
      </c>
      <c r="C497" s="18" t="n">
        <v>33</v>
      </c>
      <c r="D497" s="18" t="n">
        <v>13</v>
      </c>
      <c r="E497" s="18" t="inlineStr">
        <is>
          <t>leaf</t>
        </is>
      </c>
      <c r="F497" s="18" t="n"/>
      <c r="G497" s="18" t="n"/>
      <c r="H497" s="37" t="n"/>
      <c r="I497" s="18" t="n"/>
      <c r="J497" s="18" t="n"/>
      <c r="K497" s="18" t="n"/>
      <c r="L497" s="18" t="n"/>
      <c r="M497" s="18" t="n"/>
      <c r="N497" s="34" t="n">
        <v>-0.02192814834415913</v>
      </c>
    </row>
    <row r="498">
      <c r="B498" s="18" t="inlineStr">
        <is>
          <t>33|14</t>
        </is>
      </c>
      <c r="C498" s="18" t="n">
        <v>33</v>
      </c>
      <c r="D498" s="18" t="n">
        <v>14</v>
      </c>
      <c r="E498" s="18" t="inlineStr">
        <is>
          <t>leaf</t>
        </is>
      </c>
      <c r="F498" s="18" t="n"/>
      <c r="G498" s="18" t="n"/>
      <c r="H498" s="37" t="n"/>
      <c r="I498" s="18" t="n"/>
      <c r="J498" s="18" t="n"/>
      <c r="K498" s="18" t="n"/>
      <c r="L498" s="18" t="n"/>
      <c r="M498" s="18" t="n"/>
      <c r="N498" s="34" t="n">
        <v>-0.005309497471898794</v>
      </c>
    </row>
    <row r="499">
      <c r="B499" s="18" t="inlineStr">
        <is>
          <t>34|0</t>
        </is>
      </c>
      <c r="C499" s="18" t="n">
        <v>34</v>
      </c>
      <c r="D499" s="18" t="n">
        <v>0</v>
      </c>
      <c r="E499" s="18" t="inlineStr">
        <is>
          <t>split</t>
        </is>
      </c>
      <c r="F499" s="18" t="n">
        <v>14</v>
      </c>
      <c r="G499" s="18" t="inlineStr">
        <is>
          <t>elevation_m</t>
        </is>
      </c>
      <c r="H499" s="37" t="n">
        <v>3.49999988079071</v>
      </c>
      <c r="I499" s="18" t="n"/>
      <c r="J499" s="18" t="n"/>
      <c r="K499" s="18" t="inlineStr">
        <is>
          <t>right</t>
        </is>
      </c>
      <c r="L499" s="18" t="n">
        <v>1</v>
      </c>
      <c r="M499" s="18" t="n">
        <v>2</v>
      </c>
      <c r="N499" s="34" t="n"/>
    </row>
    <row r="500">
      <c r="B500" s="18" t="inlineStr">
        <is>
          <t>34|1</t>
        </is>
      </c>
      <c r="C500" s="18" t="n">
        <v>34</v>
      </c>
      <c r="D500" s="18" t="n">
        <v>1</v>
      </c>
      <c r="E500" s="18" t="inlineStr">
        <is>
          <t>split</t>
        </is>
      </c>
      <c r="F500" s="18" t="n">
        <v>0</v>
      </c>
      <c r="G500" s="18" t="inlineStr">
        <is>
          <t>sum_insured</t>
        </is>
      </c>
      <c r="H500" s="37" t="n">
        <v>202999.9921875</v>
      </c>
      <c r="I500" s="18" t="n"/>
      <c r="J500" s="18" t="n"/>
      <c r="K500" s="18" t="inlineStr">
        <is>
          <t>right</t>
        </is>
      </c>
      <c r="L500" s="18" t="n">
        <v>3</v>
      </c>
      <c r="M500" s="18" t="n">
        <v>4</v>
      </c>
      <c r="N500" s="34" t="n"/>
    </row>
    <row r="501">
      <c r="B501" s="18" t="inlineStr">
        <is>
          <t>34|2</t>
        </is>
      </c>
      <c r="C501" s="18" t="n">
        <v>34</v>
      </c>
      <c r="D501" s="18" t="n">
        <v>2</v>
      </c>
      <c r="E501" s="18" t="inlineStr">
        <is>
          <t>split</t>
        </is>
      </c>
      <c r="F501" s="18" t="n">
        <v>0</v>
      </c>
      <c r="G501" s="18" t="inlineStr">
        <is>
          <t>sum_insured</t>
        </is>
      </c>
      <c r="H501" s="37" t="n">
        <v>345999.984375</v>
      </c>
      <c r="I501" s="18" t="n"/>
      <c r="J501" s="18" t="n"/>
      <c r="K501" s="18" t="inlineStr">
        <is>
          <t>right</t>
        </is>
      </c>
      <c r="L501" s="18" t="n">
        <v>5</v>
      </c>
      <c r="M501" s="18" t="n">
        <v>6</v>
      </c>
      <c r="N501" s="34" t="n"/>
    </row>
    <row r="502">
      <c r="B502" s="18" t="inlineStr">
        <is>
          <t>34|3</t>
        </is>
      </c>
      <c r="C502" s="18" t="n">
        <v>34</v>
      </c>
      <c r="D502" s="18" t="n">
        <v>3</v>
      </c>
      <c r="E502" s="18" t="inlineStr">
        <is>
          <t>split</t>
        </is>
      </c>
      <c r="F502" s="18" t="n">
        <v>25</v>
      </c>
      <c r="G502" s="18" t="inlineStr">
        <is>
          <t>x_fz3_rain</t>
        </is>
      </c>
      <c r="H502" s="37" t="n">
        <v>1.24699991941452</v>
      </c>
      <c r="I502" s="18" t="n"/>
      <c r="J502" s="18" t="n"/>
      <c r="K502" s="18" t="inlineStr">
        <is>
          <t>right</t>
        </is>
      </c>
      <c r="L502" s="18" t="n">
        <v>7</v>
      </c>
      <c r="M502" s="18" t="n">
        <v>8</v>
      </c>
      <c r="N502" s="34" t="n"/>
    </row>
    <row r="503">
      <c r="B503" s="18" t="inlineStr">
        <is>
          <t>34|4</t>
        </is>
      </c>
      <c r="C503" s="18" t="n">
        <v>34</v>
      </c>
      <c r="D503" s="18" t="n">
        <v>4</v>
      </c>
      <c r="E503" s="18" t="inlineStr">
        <is>
          <t>split</t>
        </is>
      </c>
      <c r="F503" s="18" t="n">
        <v>25</v>
      </c>
      <c r="G503" s="18" t="inlineStr">
        <is>
          <t>x_fz3_rain</t>
        </is>
      </c>
      <c r="H503" s="37" t="n">
        <v>0.7199999988079071</v>
      </c>
      <c r="I503" s="18" t="n"/>
      <c r="J503" s="18" t="n"/>
      <c r="K503" s="18" t="inlineStr">
        <is>
          <t>right</t>
        </is>
      </c>
      <c r="L503" s="18" t="n">
        <v>9</v>
      </c>
      <c r="M503" s="18" t="n">
        <v>10</v>
      </c>
      <c r="N503" s="34" t="n"/>
    </row>
    <row r="504">
      <c r="B504" s="18" t="inlineStr">
        <is>
          <t>34|5</t>
        </is>
      </c>
      <c r="C504" s="18" t="n">
        <v>34</v>
      </c>
      <c r="D504" s="18" t="n">
        <v>5</v>
      </c>
      <c r="E504" s="18" t="inlineStr">
        <is>
          <t>split</t>
        </is>
      </c>
      <c r="F504" s="18" t="n">
        <v>15</v>
      </c>
      <c r="G504" s="18" t="inlineStr">
        <is>
          <t>year_built</t>
        </is>
      </c>
      <c r="H504" s="37" t="n">
        <v>1960.999938964844</v>
      </c>
      <c r="I504" s="18" t="n"/>
      <c r="J504" s="18" t="n"/>
      <c r="K504" s="18" t="inlineStr">
        <is>
          <t>right</t>
        </is>
      </c>
      <c r="L504" s="18" t="n">
        <v>11</v>
      </c>
      <c r="M504" s="18" t="n">
        <v>12</v>
      </c>
      <c r="N504" s="34" t="n"/>
    </row>
    <row r="505">
      <c r="B505" s="18" t="inlineStr">
        <is>
          <t>34|6</t>
        </is>
      </c>
      <c r="C505" s="18" t="n">
        <v>34</v>
      </c>
      <c r="D505" s="18" t="n">
        <v>6</v>
      </c>
      <c r="E505" s="18" t="inlineStr">
        <is>
          <t>category split</t>
        </is>
      </c>
      <c r="F505" s="18" t="n">
        <v>43</v>
      </c>
      <c r="G505" s="18" t="inlineStr">
        <is>
          <t>soil_type</t>
        </is>
      </c>
      <c r="H505" s="37" t="n"/>
      <c r="I505" s="18" t="inlineStr">
        <is>
          <t>0;1;3;4;5</t>
        </is>
      </c>
      <c r="J505" s="18" t="inlineStr">
        <is>
          <t>MISSING;chalk;loam;rock;sand</t>
        </is>
      </c>
      <c r="K505" s="18" t="inlineStr">
        <is>
          <t>left</t>
        </is>
      </c>
      <c r="L505" s="18" t="n">
        <v>13</v>
      </c>
      <c r="M505" s="18" t="n">
        <v>14</v>
      </c>
      <c r="N505" s="34" t="n"/>
    </row>
    <row r="506">
      <c r="B506" s="18" t="inlineStr">
        <is>
          <t>34|7</t>
        </is>
      </c>
      <c r="C506" s="18" t="n">
        <v>34</v>
      </c>
      <c r="D506" s="18" t="n">
        <v>7</v>
      </c>
      <c r="E506" s="18" t="inlineStr">
        <is>
          <t>leaf</t>
        </is>
      </c>
      <c r="F506" s="18" t="n"/>
      <c r="G506" s="18" t="n"/>
      <c r="H506" s="37" t="n"/>
      <c r="I506" s="18" t="n"/>
      <c r="J506" s="18" t="n"/>
      <c r="K506" s="18" t="n"/>
      <c r="L506" s="18" t="n"/>
      <c r="M506" s="18" t="n"/>
      <c r="N506" s="34" t="n">
        <v>-0.003268900560215116</v>
      </c>
    </row>
    <row r="507">
      <c r="B507" s="18" t="inlineStr">
        <is>
          <t>34|8</t>
        </is>
      </c>
      <c r="C507" s="18" t="n">
        <v>34</v>
      </c>
      <c r="D507" s="18" t="n">
        <v>8</v>
      </c>
      <c r="E507" s="18" t="inlineStr">
        <is>
          <t>leaf</t>
        </is>
      </c>
      <c r="F507" s="18" t="n"/>
      <c r="G507" s="18" t="n"/>
      <c r="H507" s="37" t="n"/>
      <c r="I507" s="18" t="n"/>
      <c r="J507" s="18" t="n"/>
      <c r="K507" s="18" t="n"/>
      <c r="L507" s="18" t="n"/>
      <c r="M507" s="18" t="n"/>
      <c r="N507" s="34" t="n">
        <v>0.01294122077524662</v>
      </c>
    </row>
    <row r="508">
      <c r="B508" s="18" t="inlineStr">
        <is>
          <t>34|9</t>
        </is>
      </c>
      <c r="C508" s="18" t="n">
        <v>34</v>
      </c>
      <c r="D508" s="18" t="n">
        <v>9</v>
      </c>
      <c r="E508" s="18" t="inlineStr">
        <is>
          <t>leaf</t>
        </is>
      </c>
      <c r="F508" s="18" t="n"/>
      <c r="G508" s="18" t="n"/>
      <c r="H508" s="37" t="n"/>
      <c r="I508" s="18" t="n"/>
      <c r="J508" s="18" t="n"/>
      <c r="K508" s="18" t="n"/>
      <c r="L508" s="18" t="n"/>
      <c r="M508" s="18" t="n"/>
      <c r="N508" s="34" t="n">
        <v>0.005460618995130062</v>
      </c>
    </row>
    <row r="509">
      <c r="B509" s="18" t="inlineStr">
        <is>
          <t>34|10</t>
        </is>
      </c>
      <c r="C509" s="18" t="n">
        <v>34</v>
      </c>
      <c r="D509" s="18" t="n">
        <v>10</v>
      </c>
      <c r="E509" s="18" t="inlineStr">
        <is>
          <t>leaf</t>
        </is>
      </c>
      <c r="F509" s="18" t="n"/>
      <c r="G509" s="18" t="n"/>
      <c r="H509" s="37" t="n"/>
      <c r="I509" s="18" t="n"/>
      <c r="J509" s="18" t="n"/>
      <c r="K509" s="18" t="n"/>
      <c r="L509" s="18" t="n"/>
      <c r="M509" s="18" t="n"/>
      <c r="N509" s="34" t="n">
        <v>0.01834111846983433</v>
      </c>
    </row>
    <row r="510">
      <c r="B510" s="18" t="inlineStr">
        <is>
          <t>34|11</t>
        </is>
      </c>
      <c r="C510" s="18" t="n">
        <v>34</v>
      </c>
      <c r="D510" s="18" t="n">
        <v>11</v>
      </c>
      <c r="E510" s="18" t="inlineStr">
        <is>
          <t>leaf</t>
        </is>
      </c>
      <c r="F510" s="18" t="n"/>
      <c r="G510" s="18" t="n"/>
      <c r="H510" s="37" t="n"/>
      <c r="I510" s="18" t="n"/>
      <c r="J510" s="18" t="n"/>
      <c r="K510" s="18" t="n"/>
      <c r="L510" s="18" t="n"/>
      <c r="M510" s="18" t="n"/>
      <c r="N510" s="34" t="n">
        <v>-0.0004550730809569359</v>
      </c>
    </row>
    <row r="511">
      <c r="B511" s="18" t="inlineStr">
        <is>
          <t>34|12</t>
        </is>
      </c>
      <c r="C511" s="18" t="n">
        <v>34</v>
      </c>
      <c r="D511" s="18" t="n">
        <v>12</v>
      </c>
      <c r="E511" s="18" t="inlineStr">
        <is>
          <t>leaf</t>
        </is>
      </c>
      <c r="F511" s="18" t="n"/>
      <c r="G511" s="18" t="n"/>
      <c r="H511" s="37" t="n"/>
      <c r="I511" s="18" t="n"/>
      <c r="J511" s="18" t="n"/>
      <c r="K511" s="18" t="n"/>
      <c r="L511" s="18" t="n"/>
      <c r="M511" s="18" t="n"/>
      <c r="N511" s="34" t="n">
        <v>-0.01067018415778875</v>
      </c>
    </row>
    <row r="512">
      <c r="B512" s="18" t="inlineStr">
        <is>
          <t>34|13</t>
        </is>
      </c>
      <c r="C512" s="18" t="n">
        <v>34</v>
      </c>
      <c r="D512" s="18" t="n">
        <v>13</v>
      </c>
      <c r="E512" s="18" t="inlineStr">
        <is>
          <t>leaf</t>
        </is>
      </c>
      <c r="F512" s="18" t="n"/>
      <c r="G512" s="18" t="n"/>
      <c r="H512" s="37" t="n"/>
      <c r="I512" s="18" t="n"/>
      <c r="J512" s="18" t="n"/>
      <c r="K512" s="18" t="n"/>
      <c r="L512" s="18" t="n"/>
      <c r="M512" s="18" t="n"/>
      <c r="N512" s="34" t="n">
        <v>0.01552020758390427</v>
      </c>
    </row>
    <row r="513">
      <c r="B513" s="18" t="inlineStr">
        <is>
          <t>34|14</t>
        </is>
      </c>
      <c r="C513" s="18" t="n">
        <v>34</v>
      </c>
      <c r="D513" s="18" t="n">
        <v>14</v>
      </c>
      <c r="E513" s="18" t="inlineStr">
        <is>
          <t>leaf</t>
        </is>
      </c>
      <c r="F513" s="18" t="n"/>
      <c r="G513" s="18" t="n"/>
      <c r="H513" s="37" t="n"/>
      <c r="I513" s="18" t="n"/>
      <c r="J513" s="18" t="n"/>
      <c r="K513" s="18" t="n"/>
      <c r="L513" s="18" t="n"/>
      <c r="M513" s="18" t="n"/>
      <c r="N513" s="34" t="n">
        <v>0.005274346098303795</v>
      </c>
    </row>
    <row r="514">
      <c r="B514" s="18" t="inlineStr">
        <is>
          <t>35|0</t>
        </is>
      </c>
      <c r="C514" s="18" t="n">
        <v>35</v>
      </c>
      <c r="D514" s="18" t="n">
        <v>0</v>
      </c>
      <c r="E514" s="18" t="inlineStr">
        <is>
          <t>split</t>
        </is>
      </c>
      <c r="F514" s="18" t="n">
        <v>12</v>
      </c>
      <c r="G514" s="18" t="inlineStr">
        <is>
          <t>flood_zone</t>
        </is>
      </c>
      <c r="H514" s="37" t="n">
        <v>3.99999988079071</v>
      </c>
      <c r="I514" s="18" t="n"/>
      <c r="J514" s="18" t="n"/>
      <c r="K514" s="18" t="inlineStr">
        <is>
          <t>right</t>
        </is>
      </c>
      <c r="L514" s="18" t="n">
        <v>1</v>
      </c>
      <c r="M514" s="18" t="n">
        <v>2</v>
      </c>
      <c r="N514" s="34" t="n"/>
    </row>
    <row r="515">
      <c r="B515" s="18" t="inlineStr">
        <is>
          <t>35|1</t>
        </is>
      </c>
      <c r="C515" s="18" t="n">
        <v>35</v>
      </c>
      <c r="D515" s="18" t="n">
        <v>1</v>
      </c>
      <c r="E515" s="18" t="inlineStr">
        <is>
          <t>split</t>
        </is>
      </c>
      <c r="F515" s="18" t="n">
        <v>8</v>
      </c>
      <c r="G515" s="18" t="inlineStr">
        <is>
          <t>prior_claims_5y</t>
        </is>
      </c>
      <c r="H515" s="37" t="n">
        <v>1.999999940395355</v>
      </c>
      <c r="I515" s="18" t="n"/>
      <c r="J515" s="18" t="n"/>
      <c r="K515" s="18" t="inlineStr">
        <is>
          <t>right</t>
        </is>
      </c>
      <c r="L515" s="18" t="n">
        <v>3</v>
      </c>
      <c r="M515" s="18" t="n">
        <v>4</v>
      </c>
      <c r="N515" s="34" t="n"/>
    </row>
    <row r="516">
      <c r="B516" s="18" t="inlineStr">
        <is>
          <t>35|2</t>
        </is>
      </c>
      <c r="C516" s="18" t="n">
        <v>35</v>
      </c>
      <c r="D516" s="18" t="n">
        <v>2</v>
      </c>
      <c r="E516" s="18" t="inlineStr">
        <is>
          <t>split</t>
        </is>
      </c>
      <c r="F516" s="18" t="n">
        <v>13</v>
      </c>
      <c r="G516" s="18" t="inlineStr">
        <is>
          <t>distance_to_river_km</t>
        </is>
      </c>
      <c r="H516" s="37" t="n">
        <v>0.8499999940395355</v>
      </c>
      <c r="I516" s="18" t="n"/>
      <c r="J516" s="18" t="n"/>
      <c r="K516" s="18" t="inlineStr">
        <is>
          <t>left</t>
        </is>
      </c>
      <c r="L516" s="18" t="n">
        <v>5</v>
      </c>
      <c r="M516" s="18" t="n">
        <v>6</v>
      </c>
      <c r="N516" s="34" t="n"/>
    </row>
    <row r="517">
      <c r="B517" s="18" t="inlineStr">
        <is>
          <t>35|3</t>
        </is>
      </c>
      <c r="C517" s="18" t="n">
        <v>35</v>
      </c>
      <c r="D517" s="18" t="n">
        <v>3</v>
      </c>
      <c r="E517" s="18" t="inlineStr">
        <is>
          <t>split</t>
        </is>
      </c>
      <c r="F517" s="18" t="n">
        <v>0</v>
      </c>
      <c r="G517" s="18" t="inlineStr">
        <is>
          <t>sum_insured</t>
        </is>
      </c>
      <c r="H517" s="37" t="n">
        <v>208999.9921875</v>
      </c>
      <c r="I517" s="18" t="n"/>
      <c r="J517" s="18" t="n"/>
      <c r="K517" s="18" t="inlineStr">
        <is>
          <t>right</t>
        </is>
      </c>
      <c r="L517" s="18" t="n">
        <v>7</v>
      </c>
      <c r="M517" s="18" t="n">
        <v>8</v>
      </c>
      <c r="N517" s="34" t="n"/>
    </row>
    <row r="518">
      <c r="B518" s="18" t="inlineStr">
        <is>
          <t>35|4</t>
        </is>
      </c>
      <c r="C518" s="18" t="n">
        <v>35</v>
      </c>
      <c r="D518" s="18" t="n">
        <v>4</v>
      </c>
      <c r="E518" s="18" t="inlineStr">
        <is>
          <t>split</t>
        </is>
      </c>
      <c r="F518" s="18" t="n">
        <v>15</v>
      </c>
      <c r="G518" s="18" t="inlineStr">
        <is>
          <t>year_built</t>
        </is>
      </c>
      <c r="H518" s="37" t="n">
        <v>1952.999938964844</v>
      </c>
      <c r="I518" s="18" t="n"/>
      <c r="J518" s="18" t="n"/>
      <c r="K518" s="18" t="inlineStr">
        <is>
          <t>right</t>
        </is>
      </c>
      <c r="L518" s="18" t="n">
        <v>9</v>
      </c>
      <c r="M518" s="18" t="n">
        <v>10</v>
      </c>
      <c r="N518" s="34" t="n"/>
    </row>
    <row r="519">
      <c r="B519" s="18" t="inlineStr">
        <is>
          <t>35|5</t>
        </is>
      </c>
      <c r="C519" s="18" t="n">
        <v>35</v>
      </c>
      <c r="D519" s="18" t="n">
        <v>5</v>
      </c>
      <c r="E519" s="18" t="inlineStr">
        <is>
          <t>split</t>
        </is>
      </c>
      <c r="F519" s="18" t="n">
        <v>0</v>
      </c>
      <c r="G519" s="18" t="inlineStr">
        <is>
          <t>sum_insured</t>
        </is>
      </c>
      <c r="H519" s="37" t="n">
        <v>332999.984375</v>
      </c>
      <c r="I519" s="18" t="n"/>
      <c r="J519" s="18" t="n"/>
      <c r="K519" s="18" t="inlineStr">
        <is>
          <t>right</t>
        </is>
      </c>
      <c r="L519" s="18" t="n">
        <v>11</v>
      </c>
      <c r="M519" s="18" t="n">
        <v>12</v>
      </c>
      <c r="N519" s="34" t="n"/>
    </row>
    <row r="520">
      <c r="B520" s="18" t="inlineStr">
        <is>
          <t>35|6</t>
        </is>
      </c>
      <c r="C520" s="18" t="n">
        <v>35</v>
      </c>
      <c r="D520" s="18" t="n">
        <v>6</v>
      </c>
      <c r="E520" s="18" t="inlineStr">
        <is>
          <t>leaf</t>
        </is>
      </c>
      <c r="F520" s="18" t="n"/>
      <c r="G520" s="18" t="n"/>
      <c r="H520" s="37" t="n"/>
      <c r="I520" s="18" t="n"/>
      <c r="J520" s="18" t="n"/>
      <c r="K520" s="18" t="n"/>
      <c r="L520" s="18" t="n"/>
      <c r="M520" s="18" t="n"/>
      <c r="N520" s="34" t="n">
        <v>-0.005313141737133265</v>
      </c>
    </row>
    <row r="521">
      <c r="B521" s="18" t="inlineStr">
        <is>
          <t>35|7</t>
        </is>
      </c>
      <c r="C521" s="18" t="n">
        <v>35</v>
      </c>
      <c r="D521" s="18" t="n">
        <v>7</v>
      </c>
      <c r="E521" s="18" t="inlineStr">
        <is>
          <t>leaf</t>
        </is>
      </c>
      <c r="F521" s="18" t="n"/>
      <c r="G521" s="18" t="n"/>
      <c r="H521" s="37" t="n"/>
      <c r="I521" s="18" t="n"/>
      <c r="J521" s="18" t="n"/>
      <c r="K521" s="18" t="n"/>
      <c r="L521" s="18" t="n"/>
      <c r="M521" s="18" t="n"/>
      <c r="N521" s="34" t="n">
        <v>-0.0100317345932126</v>
      </c>
    </row>
    <row r="522">
      <c r="B522" s="18" t="inlineStr">
        <is>
          <t>35|8</t>
        </is>
      </c>
      <c r="C522" s="18" t="n">
        <v>35</v>
      </c>
      <c r="D522" s="18" t="n">
        <v>8</v>
      </c>
      <c r="E522" s="18" t="inlineStr">
        <is>
          <t>leaf</t>
        </is>
      </c>
      <c r="F522" s="18" t="n"/>
      <c r="G522" s="18" t="n"/>
      <c r="H522" s="37" t="n"/>
      <c r="I522" s="18" t="n"/>
      <c r="J522" s="18" t="n"/>
      <c r="K522" s="18" t="n"/>
      <c r="L522" s="18" t="n"/>
      <c r="M522" s="18" t="n"/>
      <c r="N522" s="34" t="n">
        <v>0.000396005081711337</v>
      </c>
    </row>
    <row r="523">
      <c r="B523" s="18" t="inlineStr">
        <is>
          <t>35|9</t>
        </is>
      </c>
      <c r="C523" s="18" t="n">
        <v>35</v>
      </c>
      <c r="D523" s="18" t="n">
        <v>9</v>
      </c>
      <c r="E523" s="18" t="inlineStr">
        <is>
          <t>leaf</t>
        </is>
      </c>
      <c r="F523" s="18" t="n"/>
      <c r="G523" s="18" t="n"/>
      <c r="H523" s="37" t="n"/>
      <c r="I523" s="18" t="n"/>
      <c r="J523" s="18" t="n"/>
      <c r="K523" s="18" t="n"/>
      <c r="L523" s="18" t="n"/>
      <c r="M523" s="18" t="n"/>
      <c r="N523" s="34" t="n">
        <v>0.02337588369846344</v>
      </c>
    </row>
    <row r="524">
      <c r="B524" s="18" t="inlineStr">
        <is>
          <t>35|10</t>
        </is>
      </c>
      <c r="C524" s="18" t="n">
        <v>35</v>
      </c>
      <c r="D524" s="18" t="n">
        <v>10</v>
      </c>
      <c r="E524" s="18" t="inlineStr">
        <is>
          <t>leaf</t>
        </is>
      </c>
      <c r="F524" s="18" t="n"/>
      <c r="G524" s="18" t="n"/>
      <c r="H524" s="37" t="n"/>
      <c r="I524" s="18" t="n"/>
      <c r="J524" s="18" t="n"/>
      <c r="K524" s="18" t="n"/>
      <c r="L524" s="18" t="n"/>
      <c r="M524" s="18" t="n"/>
      <c r="N524" s="34" t="n">
        <v>0.01291512977331877</v>
      </c>
    </row>
    <row r="525">
      <c r="B525" s="18" t="inlineStr">
        <is>
          <t>35|11</t>
        </is>
      </c>
      <c r="C525" s="18" t="n">
        <v>35</v>
      </c>
      <c r="D525" s="18" t="n">
        <v>11</v>
      </c>
      <c r="E525" s="18" t="inlineStr">
        <is>
          <t>leaf</t>
        </is>
      </c>
      <c r="F525" s="18" t="n"/>
      <c r="G525" s="18" t="n"/>
      <c r="H525" s="37" t="n"/>
      <c r="I525" s="18" t="n"/>
      <c r="J525" s="18" t="n"/>
      <c r="K525" s="18" t="n"/>
      <c r="L525" s="18" t="n"/>
      <c r="M525" s="18" t="n"/>
      <c r="N525" s="34" t="n">
        <v>0.01188129093497992</v>
      </c>
    </row>
    <row r="526">
      <c r="B526" s="18" t="inlineStr">
        <is>
          <t>35|12</t>
        </is>
      </c>
      <c r="C526" s="18" t="n">
        <v>35</v>
      </c>
      <c r="D526" s="18" t="n">
        <v>12</v>
      </c>
      <c r="E526" s="18" t="inlineStr">
        <is>
          <t>leaf</t>
        </is>
      </c>
      <c r="F526" s="18" t="n"/>
      <c r="G526" s="18" t="n"/>
      <c r="H526" s="37" t="n"/>
      <c r="I526" s="18" t="n"/>
      <c r="J526" s="18" t="n"/>
      <c r="K526" s="18" t="n"/>
      <c r="L526" s="18" t="n"/>
      <c r="M526" s="18" t="n"/>
      <c r="N526" s="34" t="n">
        <v>0.03058703243732452</v>
      </c>
    </row>
    <row r="527">
      <c r="B527" s="18" t="inlineStr">
        <is>
          <t>36|0</t>
        </is>
      </c>
      <c r="C527" s="18" t="n">
        <v>36</v>
      </c>
      <c r="D527" s="18" t="n">
        <v>0</v>
      </c>
      <c r="E527" s="18" t="inlineStr">
        <is>
          <t>split</t>
        </is>
      </c>
      <c r="F527" s="18" t="n">
        <v>12</v>
      </c>
      <c r="G527" s="18" t="inlineStr">
        <is>
          <t>flood_zone</t>
        </is>
      </c>
      <c r="H527" s="37" t="n">
        <v>3.99999988079071</v>
      </c>
      <c r="I527" s="18" t="n"/>
      <c r="J527" s="18" t="n"/>
      <c r="K527" s="18" t="inlineStr">
        <is>
          <t>left</t>
        </is>
      </c>
      <c r="L527" s="18" t="n">
        <v>1</v>
      </c>
      <c r="M527" s="18" t="n">
        <v>2</v>
      </c>
      <c r="N527" s="34" t="n"/>
    </row>
    <row r="528">
      <c r="B528" s="18" t="inlineStr">
        <is>
          <t>36|1</t>
        </is>
      </c>
      <c r="C528" s="18" t="n">
        <v>36</v>
      </c>
      <c r="D528" s="18" t="n">
        <v>1</v>
      </c>
      <c r="E528" s="18" t="inlineStr">
        <is>
          <t>category split</t>
        </is>
      </c>
      <c r="F528" s="18" t="n">
        <v>26</v>
      </c>
      <c r="G528" s="18" t="inlineStr">
        <is>
          <t>construction_type</t>
        </is>
      </c>
      <c r="H528" s="37" t="n"/>
      <c r="I528" s="18" t="inlineStr">
        <is>
          <t>0;2;3</t>
        </is>
      </c>
      <c r="J528" s="18" t="inlineStr">
        <is>
          <t>brick;stone;timber</t>
        </is>
      </c>
      <c r="K528" s="18" t="inlineStr">
        <is>
          <t>left</t>
        </is>
      </c>
      <c r="L528" s="18" t="n">
        <v>3</v>
      </c>
      <c r="M528" s="18" t="n">
        <v>4</v>
      </c>
      <c r="N528" s="34" t="n"/>
    </row>
    <row r="529">
      <c r="B529" s="18" t="inlineStr">
        <is>
          <t>36|2</t>
        </is>
      </c>
      <c r="C529" s="18" t="n">
        <v>36</v>
      </c>
      <c r="D529" s="18" t="n">
        <v>2</v>
      </c>
      <c r="E529" s="18" t="inlineStr">
        <is>
          <t>split</t>
        </is>
      </c>
      <c r="F529" s="18" t="n">
        <v>0</v>
      </c>
      <c r="G529" s="18" t="inlineStr">
        <is>
          <t>sum_insured</t>
        </is>
      </c>
      <c r="H529" s="37" t="n">
        <v>323999.984375</v>
      </c>
      <c r="I529" s="18" t="n"/>
      <c r="J529" s="18" t="n"/>
      <c r="K529" s="18" t="inlineStr">
        <is>
          <t>right</t>
        </is>
      </c>
      <c r="L529" s="18" t="n">
        <v>5</v>
      </c>
      <c r="M529" s="18" t="n">
        <v>6</v>
      </c>
      <c r="N529" s="34" t="n"/>
    </row>
    <row r="530">
      <c r="B530" s="18" t="inlineStr">
        <is>
          <t>36|3</t>
        </is>
      </c>
      <c r="C530" s="18" t="n">
        <v>36</v>
      </c>
      <c r="D530" s="18" t="n">
        <v>3</v>
      </c>
      <c r="E530" s="18" t="inlineStr">
        <is>
          <t>split</t>
        </is>
      </c>
      <c r="F530" s="18" t="n">
        <v>0</v>
      </c>
      <c r="G530" s="18" t="inlineStr">
        <is>
          <t>sum_insured</t>
        </is>
      </c>
      <c r="H530" s="37" t="n">
        <v>250999.9921875</v>
      </c>
      <c r="I530" s="18" t="n"/>
      <c r="J530" s="18" t="n"/>
      <c r="K530" s="18" t="inlineStr">
        <is>
          <t>right</t>
        </is>
      </c>
      <c r="L530" s="18" t="n">
        <v>7</v>
      </c>
      <c r="M530" s="18" t="n">
        <v>8</v>
      </c>
      <c r="N530" s="34" t="n"/>
    </row>
    <row r="531">
      <c r="B531" s="18" t="inlineStr">
        <is>
          <t>36|4</t>
        </is>
      </c>
      <c r="C531" s="18" t="n">
        <v>36</v>
      </c>
      <c r="D531" s="18" t="n">
        <v>4</v>
      </c>
      <c r="E531" s="18" t="inlineStr">
        <is>
          <t>split</t>
        </is>
      </c>
      <c r="F531" s="18" t="n">
        <v>0</v>
      </c>
      <c r="G531" s="18" t="inlineStr">
        <is>
          <t>sum_insured</t>
        </is>
      </c>
      <c r="H531" s="37" t="n">
        <v>325999.984375</v>
      </c>
      <c r="I531" s="18" t="n"/>
      <c r="J531" s="18" t="n"/>
      <c r="K531" s="18" t="inlineStr">
        <is>
          <t>right</t>
        </is>
      </c>
      <c r="L531" s="18" t="n">
        <v>9</v>
      </c>
      <c r="M531" s="18" t="n">
        <v>10</v>
      </c>
      <c r="N531" s="34" t="n"/>
    </row>
    <row r="532">
      <c r="B532" s="18" t="inlineStr">
        <is>
          <t>36|5</t>
        </is>
      </c>
      <c r="C532" s="18" t="n">
        <v>36</v>
      </c>
      <c r="D532" s="18" t="n">
        <v>5</v>
      </c>
      <c r="E532" s="18" t="inlineStr">
        <is>
          <t>category split</t>
        </is>
      </c>
      <c r="F532" s="18" t="n">
        <v>38</v>
      </c>
      <c r="G532" s="18" t="inlineStr">
        <is>
          <t>previous_insurer</t>
        </is>
      </c>
      <c r="H532" s="37" t="n"/>
      <c r="I532" s="18" t="inlineStr">
        <is>
          <t>0;1;2;3;4;5;6;7;8;9;10;11;12;13;14;15;16;17;18;19;20;21;22</t>
        </is>
      </c>
      <c r="J532" s="18" t="inlineStr">
        <is>
          <t>INS00;INS01;INS02;INS03;INS04;INS05;INS06;INS07;INS08;INS09;INS10;INS11;INS12;INS13;INS14;INS15;INS16;INS17;INS18;INS19;INS20;INS21;INS22</t>
        </is>
      </c>
      <c r="K532" s="18" t="inlineStr">
        <is>
          <t>left</t>
        </is>
      </c>
      <c r="L532" s="18" t="n">
        <v>11</v>
      </c>
      <c r="M532" s="18" t="n">
        <v>12</v>
      </c>
      <c r="N532" s="34" t="n"/>
    </row>
    <row r="533">
      <c r="B533" s="18" t="inlineStr">
        <is>
          <t>36|6</t>
        </is>
      </c>
      <c r="C533" s="18" t="n">
        <v>36</v>
      </c>
      <c r="D533" s="18" t="n">
        <v>6</v>
      </c>
      <c r="E533" s="18" t="inlineStr">
        <is>
          <t>leaf</t>
        </is>
      </c>
      <c r="F533" s="18" t="n"/>
      <c r="G533" s="18" t="n"/>
      <c r="H533" s="37" t="n"/>
      <c r="I533" s="18" t="n"/>
      <c r="J533" s="18" t="n"/>
      <c r="K533" s="18" t="n"/>
      <c r="L533" s="18" t="n"/>
      <c r="M533" s="18" t="n"/>
      <c r="N533" s="34" t="n">
        <v>0.02943788468837738</v>
      </c>
    </row>
    <row r="534">
      <c r="B534" s="18" t="inlineStr">
        <is>
          <t>36|7</t>
        </is>
      </c>
      <c r="C534" s="18" t="n">
        <v>36</v>
      </c>
      <c r="D534" s="18" t="n">
        <v>7</v>
      </c>
      <c r="E534" s="18" t="inlineStr">
        <is>
          <t>leaf</t>
        </is>
      </c>
      <c r="F534" s="18" t="n"/>
      <c r="G534" s="18" t="n"/>
      <c r="H534" s="37" t="n"/>
      <c r="I534" s="18" t="n"/>
      <c r="J534" s="18" t="n"/>
      <c r="K534" s="18" t="n"/>
      <c r="L534" s="18" t="n"/>
      <c r="M534" s="18" t="n"/>
      <c r="N534" s="34" t="n">
        <v>0.005414467770606279</v>
      </c>
    </row>
    <row r="535">
      <c r="B535" s="18" t="inlineStr">
        <is>
          <t>36|8</t>
        </is>
      </c>
      <c r="C535" s="18" t="n">
        <v>36</v>
      </c>
      <c r="D535" s="18" t="n">
        <v>8</v>
      </c>
      <c r="E535" s="18" t="inlineStr">
        <is>
          <t>leaf</t>
        </is>
      </c>
      <c r="F535" s="18" t="n"/>
      <c r="G535" s="18" t="n"/>
      <c r="H535" s="37" t="n"/>
      <c r="I535" s="18" t="n"/>
      <c r="J535" s="18" t="n"/>
      <c r="K535" s="18" t="n"/>
      <c r="L535" s="18" t="n"/>
      <c r="M535" s="18" t="n"/>
      <c r="N535" s="34" t="n">
        <v>0.02127733267843723</v>
      </c>
    </row>
    <row r="536">
      <c r="B536" s="18" t="inlineStr">
        <is>
          <t>36|9</t>
        </is>
      </c>
      <c r="C536" s="18" t="n">
        <v>36</v>
      </c>
      <c r="D536" s="18" t="n">
        <v>9</v>
      </c>
      <c r="E536" s="18" t="inlineStr">
        <is>
          <t>leaf</t>
        </is>
      </c>
      <c r="F536" s="18" t="n"/>
      <c r="G536" s="18" t="n"/>
      <c r="H536" s="37" t="n"/>
      <c r="I536" s="18" t="n"/>
      <c r="J536" s="18" t="n"/>
      <c r="K536" s="18" t="n"/>
      <c r="L536" s="18" t="n"/>
      <c r="M536" s="18" t="n"/>
      <c r="N536" s="34" t="n">
        <v>-0.005628196522593498</v>
      </c>
    </row>
    <row r="537">
      <c r="B537" s="18" t="inlineStr">
        <is>
          <t>36|10</t>
        </is>
      </c>
      <c r="C537" s="18" t="n">
        <v>36</v>
      </c>
      <c r="D537" s="18" t="n">
        <v>10</v>
      </c>
      <c r="E537" s="18" t="inlineStr">
        <is>
          <t>leaf</t>
        </is>
      </c>
      <c r="F537" s="18" t="n"/>
      <c r="G537" s="18" t="n"/>
      <c r="H537" s="37" t="n"/>
      <c r="I537" s="18" t="n"/>
      <c r="J537" s="18" t="n"/>
      <c r="K537" s="18" t="n"/>
      <c r="L537" s="18" t="n"/>
      <c r="M537" s="18" t="n"/>
      <c r="N537" s="34" t="n">
        <v>0.006425381638109684</v>
      </c>
    </row>
    <row r="538">
      <c r="B538" s="18" t="inlineStr">
        <is>
          <t>36|11</t>
        </is>
      </c>
      <c r="C538" s="18" t="n">
        <v>36</v>
      </c>
      <c r="D538" s="18" t="n">
        <v>11</v>
      </c>
      <c r="E538" s="18" t="inlineStr">
        <is>
          <t>leaf</t>
        </is>
      </c>
      <c r="F538" s="18" t="n"/>
      <c r="G538" s="18" t="n"/>
      <c r="H538" s="37" t="n"/>
      <c r="I538" s="18" t="n"/>
      <c r="J538" s="18" t="n"/>
      <c r="K538" s="18" t="n"/>
      <c r="L538" s="18" t="n"/>
      <c r="M538" s="18" t="n"/>
      <c r="N538" s="34" t="n">
        <v>0.002917493926361203</v>
      </c>
    </row>
    <row r="539">
      <c r="B539" s="18" t="inlineStr">
        <is>
          <t>36|12</t>
        </is>
      </c>
      <c r="C539" s="18" t="n">
        <v>36</v>
      </c>
      <c r="D539" s="18" t="n">
        <v>12</v>
      </c>
      <c r="E539" s="18" t="inlineStr">
        <is>
          <t>leaf</t>
        </is>
      </c>
      <c r="F539" s="18" t="n"/>
      <c r="G539" s="18" t="n"/>
      <c r="H539" s="37" t="n"/>
      <c r="I539" s="18" t="n"/>
      <c r="J539" s="18" t="n"/>
      <c r="K539" s="18" t="n"/>
      <c r="L539" s="18" t="n"/>
      <c r="M539" s="18" t="n"/>
      <c r="N539" s="34" t="n">
        <v>0.01601670868694782</v>
      </c>
    </row>
    <row r="540">
      <c r="B540" s="18" t="inlineStr">
        <is>
          <t>37|0</t>
        </is>
      </c>
      <c r="C540" s="18" t="n">
        <v>37</v>
      </c>
      <c r="D540" s="18" t="n">
        <v>0</v>
      </c>
      <c r="E540" s="18" t="inlineStr">
        <is>
          <t>split</t>
        </is>
      </c>
      <c r="F540" s="18" t="n">
        <v>25</v>
      </c>
      <c r="G540" s="18" t="inlineStr">
        <is>
          <t>x_fz3_rain</t>
        </is>
      </c>
      <c r="H540" s="37" t="n">
        <v>0.7839999496936799</v>
      </c>
      <c r="I540" s="18" t="n"/>
      <c r="J540" s="18" t="n"/>
      <c r="K540" s="18" t="inlineStr">
        <is>
          <t>right</t>
        </is>
      </c>
      <c r="L540" s="18" t="n">
        <v>1</v>
      </c>
      <c r="M540" s="18" t="n">
        <v>2</v>
      </c>
      <c r="N540" s="34" t="n"/>
    </row>
    <row r="541">
      <c r="B541" s="18" t="inlineStr">
        <is>
          <t>37|1</t>
        </is>
      </c>
      <c r="C541" s="18" t="n">
        <v>37</v>
      </c>
      <c r="D541" s="18" t="n">
        <v>1</v>
      </c>
      <c r="E541" s="18" t="inlineStr">
        <is>
          <t>split</t>
        </is>
      </c>
      <c r="F541" s="18" t="n">
        <v>15</v>
      </c>
      <c r="G541" s="18" t="inlineStr">
        <is>
          <t>year_built</t>
        </is>
      </c>
      <c r="H541" s="37" t="n">
        <v>1943.999938964844</v>
      </c>
      <c r="I541" s="18" t="n"/>
      <c r="J541" s="18" t="n"/>
      <c r="K541" s="18" t="inlineStr">
        <is>
          <t>right</t>
        </is>
      </c>
      <c r="L541" s="18" t="n">
        <v>3</v>
      </c>
      <c r="M541" s="18" t="n">
        <v>4</v>
      </c>
      <c r="N541" s="34" t="n"/>
    </row>
    <row r="542">
      <c r="B542" s="18" t="inlineStr">
        <is>
          <t>37|2</t>
        </is>
      </c>
      <c r="C542" s="18" t="n">
        <v>37</v>
      </c>
      <c r="D542" s="18" t="n">
        <v>2</v>
      </c>
      <c r="E542" s="18" t="inlineStr">
        <is>
          <t>split</t>
        </is>
      </c>
      <c r="F542" s="18" t="n">
        <v>14</v>
      </c>
      <c r="G542" s="18" t="inlineStr">
        <is>
          <t>elevation_m</t>
        </is>
      </c>
      <c r="H542" s="37" t="n">
        <v>5.399999856948853</v>
      </c>
      <c r="I542" s="18" t="n"/>
      <c r="J542" s="18" t="n"/>
      <c r="K542" s="18" t="inlineStr">
        <is>
          <t>right</t>
        </is>
      </c>
      <c r="L542" s="18" t="n">
        <v>5</v>
      </c>
      <c r="M542" s="18" t="n">
        <v>6</v>
      </c>
      <c r="N542" s="34" t="n"/>
    </row>
    <row r="543">
      <c r="B543" s="18" t="inlineStr">
        <is>
          <t>37|3</t>
        </is>
      </c>
      <c r="C543" s="18" t="n">
        <v>37</v>
      </c>
      <c r="D543" s="18" t="n">
        <v>3</v>
      </c>
      <c r="E543" s="18" t="inlineStr">
        <is>
          <t>category split</t>
        </is>
      </c>
      <c r="F543" s="18" t="n">
        <v>26</v>
      </c>
      <c r="G543" s="18" t="inlineStr">
        <is>
          <t>construction_type</t>
        </is>
      </c>
      <c r="H543" s="37" t="n"/>
      <c r="I543" s="18" t="inlineStr">
        <is>
          <t>0;2;3</t>
        </is>
      </c>
      <c r="J543" s="18" t="inlineStr">
        <is>
          <t>brick;stone;timber</t>
        </is>
      </c>
      <c r="K543" s="18" t="inlineStr">
        <is>
          <t>left</t>
        </is>
      </c>
      <c r="L543" s="18" t="n">
        <v>7</v>
      </c>
      <c r="M543" s="18" t="n">
        <v>8</v>
      </c>
      <c r="N543" s="34" t="n"/>
    </row>
    <row r="544">
      <c r="B544" s="18" t="inlineStr">
        <is>
          <t>37|4</t>
        </is>
      </c>
      <c r="C544" s="18" t="n">
        <v>37</v>
      </c>
      <c r="D544" s="18" t="n">
        <v>4</v>
      </c>
      <c r="E544" s="18" t="inlineStr">
        <is>
          <t>split</t>
        </is>
      </c>
      <c r="F544" s="18" t="n">
        <v>24</v>
      </c>
      <c r="G544" s="18" t="inlineStr">
        <is>
          <t>x_clay_dry</t>
        </is>
      </c>
      <c r="H544" s="37" t="n">
        <v>0.5849999487400056</v>
      </c>
      <c r="I544" s="18" t="n"/>
      <c r="J544" s="18" t="n"/>
      <c r="K544" s="18" t="inlineStr">
        <is>
          <t>right</t>
        </is>
      </c>
      <c r="L544" s="18" t="n">
        <v>9</v>
      </c>
      <c r="M544" s="18" t="n">
        <v>10</v>
      </c>
      <c r="N544" s="34" t="n"/>
    </row>
    <row r="545">
      <c r="B545" s="18" t="inlineStr">
        <is>
          <t>37|5</t>
        </is>
      </c>
      <c r="C545" s="18" t="n">
        <v>37</v>
      </c>
      <c r="D545" s="18" t="n">
        <v>5</v>
      </c>
      <c r="E545" s="18" t="inlineStr">
        <is>
          <t>split</t>
        </is>
      </c>
      <c r="F545" s="18" t="n">
        <v>15</v>
      </c>
      <c r="G545" s="18" t="inlineStr">
        <is>
          <t>year_built</t>
        </is>
      </c>
      <c r="H545" s="37" t="n">
        <v>1992.999938964844</v>
      </c>
      <c r="I545" s="18" t="n"/>
      <c r="J545" s="18" t="n"/>
      <c r="K545" s="18" t="inlineStr">
        <is>
          <t>right</t>
        </is>
      </c>
      <c r="L545" s="18" t="n">
        <v>11</v>
      </c>
      <c r="M545" s="18" t="n">
        <v>12</v>
      </c>
      <c r="N545" s="34" t="n"/>
    </row>
    <row r="546">
      <c r="B546" s="18" t="inlineStr">
        <is>
          <t>37|6</t>
        </is>
      </c>
      <c r="C546" s="18" t="n">
        <v>37</v>
      </c>
      <c r="D546" s="18" t="n">
        <v>6</v>
      </c>
      <c r="E546" s="18" t="inlineStr">
        <is>
          <t>leaf</t>
        </is>
      </c>
      <c r="F546" s="18" t="n"/>
      <c r="G546" s="18" t="n"/>
      <c r="H546" s="37" t="n"/>
      <c r="I546" s="18" t="n"/>
      <c r="J546" s="18" t="n"/>
      <c r="K546" s="18" t="n"/>
      <c r="L546" s="18" t="n"/>
      <c r="M546" s="18" t="n"/>
      <c r="N546" s="34" t="n">
        <v>-0.006657663267105818</v>
      </c>
    </row>
    <row r="547">
      <c r="B547" s="18" t="inlineStr">
        <is>
          <t>37|7</t>
        </is>
      </c>
      <c r="C547" s="18" t="n">
        <v>37</v>
      </c>
      <c r="D547" s="18" t="n">
        <v>7</v>
      </c>
      <c r="E547" s="18" t="inlineStr">
        <is>
          <t>leaf</t>
        </is>
      </c>
      <c r="F547" s="18" t="n"/>
      <c r="G547" s="18" t="n"/>
      <c r="H547" s="37" t="n"/>
      <c r="I547" s="18" t="n"/>
      <c r="J547" s="18" t="n"/>
      <c r="K547" s="18" t="n"/>
      <c r="L547" s="18" t="n"/>
      <c r="M547" s="18" t="n"/>
      <c r="N547" s="34" t="n">
        <v>0.01748747192323208</v>
      </c>
    </row>
    <row r="548">
      <c r="B548" s="18" t="inlineStr">
        <is>
          <t>37|8</t>
        </is>
      </c>
      <c r="C548" s="18" t="n">
        <v>37</v>
      </c>
      <c r="D548" s="18" t="n">
        <v>8</v>
      </c>
      <c r="E548" s="18" t="inlineStr">
        <is>
          <t>leaf</t>
        </is>
      </c>
      <c r="F548" s="18" t="n"/>
      <c r="G548" s="18" t="n"/>
      <c r="H548" s="37" t="n"/>
      <c r="I548" s="18" t="n"/>
      <c r="J548" s="18" t="n"/>
      <c r="K548" s="18" t="n"/>
      <c r="L548" s="18" t="n"/>
      <c r="M548" s="18" t="n"/>
      <c r="N548" s="34" t="n">
        <v>0.00203893962316215</v>
      </c>
    </row>
    <row r="549">
      <c r="B549" s="18" t="inlineStr">
        <is>
          <t>37|9</t>
        </is>
      </c>
      <c r="C549" s="18" t="n">
        <v>37</v>
      </c>
      <c r="D549" s="18" t="n">
        <v>9</v>
      </c>
      <c r="E549" s="18" t="inlineStr">
        <is>
          <t>leaf</t>
        </is>
      </c>
      <c r="F549" s="18" t="n"/>
      <c r="G549" s="18" t="n"/>
      <c r="H549" s="37" t="n"/>
      <c r="I549" s="18" t="n"/>
      <c r="J549" s="18" t="n"/>
      <c r="K549" s="18" t="n"/>
      <c r="L549" s="18" t="n"/>
      <c r="M549" s="18" t="n"/>
      <c r="N549" s="34" t="n">
        <v>-0.008088363334536552</v>
      </c>
    </row>
    <row r="550">
      <c r="B550" s="18" t="inlineStr">
        <is>
          <t>37|10</t>
        </is>
      </c>
      <c r="C550" s="18" t="n">
        <v>37</v>
      </c>
      <c r="D550" s="18" t="n">
        <v>10</v>
      </c>
      <c r="E550" s="18" t="inlineStr">
        <is>
          <t>leaf</t>
        </is>
      </c>
      <c r="F550" s="18" t="n"/>
      <c r="G550" s="18" t="n"/>
      <c r="H550" s="37" t="n"/>
      <c r="I550" s="18" t="n"/>
      <c r="J550" s="18" t="n"/>
      <c r="K550" s="18" t="n"/>
      <c r="L550" s="18" t="n"/>
      <c r="M550" s="18" t="n"/>
      <c r="N550" s="34" t="n">
        <v>0.004488070961087942</v>
      </c>
    </row>
    <row r="551">
      <c r="B551" s="18" t="inlineStr">
        <is>
          <t>37|11</t>
        </is>
      </c>
      <c r="C551" s="18" t="n">
        <v>37</v>
      </c>
      <c r="D551" s="18" t="n">
        <v>11</v>
      </c>
      <c r="E551" s="18" t="inlineStr">
        <is>
          <t>leaf</t>
        </is>
      </c>
      <c r="F551" s="18" t="n"/>
      <c r="G551" s="18" t="n"/>
      <c r="H551" s="37" t="n"/>
      <c r="I551" s="18" t="n"/>
      <c r="J551" s="18" t="n"/>
      <c r="K551" s="18" t="n"/>
      <c r="L551" s="18" t="n"/>
      <c r="M551" s="18" t="n"/>
      <c r="N551" s="34" t="n">
        <v>0.01569045893847942</v>
      </c>
    </row>
    <row r="552">
      <c r="B552" s="18" t="inlineStr">
        <is>
          <t>37|12</t>
        </is>
      </c>
      <c r="C552" s="18" t="n">
        <v>37</v>
      </c>
      <c r="D552" s="18" t="n">
        <v>12</v>
      </c>
      <c r="E552" s="18" t="inlineStr">
        <is>
          <t>leaf</t>
        </is>
      </c>
      <c r="F552" s="18" t="n"/>
      <c r="G552" s="18" t="n"/>
      <c r="H552" s="37" t="n"/>
      <c r="I552" s="18" t="n"/>
      <c r="J552" s="18" t="n"/>
      <c r="K552" s="18" t="n"/>
      <c r="L552" s="18" t="n"/>
      <c r="M552" s="18" t="n"/>
      <c r="N552" s="34" t="n">
        <v>0.004424432758241892</v>
      </c>
    </row>
    <row r="553">
      <c r="B553" s="18" t="inlineStr">
        <is>
          <t>38|0</t>
        </is>
      </c>
      <c r="C553" s="18" t="n">
        <v>38</v>
      </c>
      <c r="D553" s="18" t="n">
        <v>0</v>
      </c>
      <c r="E553" s="18" t="inlineStr">
        <is>
          <t>split</t>
        </is>
      </c>
      <c r="F553" s="18" t="n">
        <v>14</v>
      </c>
      <c r="G553" s="18" t="inlineStr">
        <is>
          <t>elevation_m</t>
        </is>
      </c>
      <c r="H553" s="37" t="n">
        <v>2.099999785423279</v>
      </c>
      <c r="I553" s="18" t="n"/>
      <c r="J553" s="18" t="n"/>
      <c r="K553" s="18" t="inlineStr">
        <is>
          <t>right</t>
        </is>
      </c>
      <c r="L553" s="18" t="n">
        <v>1</v>
      </c>
      <c r="M553" s="18" t="n">
        <v>2</v>
      </c>
      <c r="N553" s="34" t="n"/>
    </row>
    <row r="554">
      <c r="B554" s="18" t="inlineStr">
        <is>
          <t>38|1</t>
        </is>
      </c>
      <c r="C554" s="18" t="n">
        <v>38</v>
      </c>
      <c r="D554" s="18" t="n">
        <v>1</v>
      </c>
      <c r="E554" s="18" t="inlineStr">
        <is>
          <t>split</t>
        </is>
      </c>
      <c r="F554" s="18" t="n">
        <v>8</v>
      </c>
      <c r="G554" s="18" t="inlineStr">
        <is>
          <t>prior_claims_5y</t>
        </is>
      </c>
      <c r="H554" s="37" t="n">
        <v>0.9999999701976776</v>
      </c>
      <c r="I554" s="18" t="n"/>
      <c r="J554" s="18" t="n"/>
      <c r="K554" s="18" t="inlineStr">
        <is>
          <t>right</t>
        </is>
      </c>
      <c r="L554" s="18" t="n">
        <v>3</v>
      </c>
      <c r="M554" s="18" t="n">
        <v>4</v>
      </c>
      <c r="N554" s="34" t="n"/>
    </row>
    <row r="555">
      <c r="B555" s="18" t="inlineStr">
        <is>
          <t>38|2</t>
        </is>
      </c>
      <c r="C555" s="18" t="n">
        <v>38</v>
      </c>
      <c r="D555" s="18" t="n">
        <v>2</v>
      </c>
      <c r="E555" s="18" t="inlineStr">
        <is>
          <t>split</t>
        </is>
      </c>
      <c r="F555" s="18" t="n">
        <v>24</v>
      </c>
      <c r="G555" s="18" t="inlineStr">
        <is>
          <t>x_clay_dry</t>
        </is>
      </c>
      <c r="H555" s="37" t="n">
        <v>0.2269999906420708</v>
      </c>
      <c r="I555" s="18" t="n"/>
      <c r="J555" s="18" t="n"/>
      <c r="K555" s="18" t="inlineStr">
        <is>
          <t>right</t>
        </is>
      </c>
      <c r="L555" s="18" t="n">
        <v>5</v>
      </c>
      <c r="M555" s="18" t="n">
        <v>6</v>
      </c>
      <c r="N555" s="34" t="n"/>
    </row>
    <row r="556">
      <c r="B556" s="18" t="inlineStr">
        <is>
          <t>38|3</t>
        </is>
      </c>
      <c r="C556" s="18" t="n">
        <v>38</v>
      </c>
      <c r="D556" s="18" t="n">
        <v>3</v>
      </c>
      <c r="E556" s="18" t="inlineStr">
        <is>
          <t>split</t>
        </is>
      </c>
      <c r="F556" s="18" t="n">
        <v>13</v>
      </c>
      <c r="G556" s="18" t="inlineStr">
        <is>
          <t>distance_to_river_km</t>
        </is>
      </c>
      <c r="H556" s="37" t="n">
        <v>0.1699999943375588</v>
      </c>
      <c r="I556" s="18" t="n"/>
      <c r="J556" s="18" t="n"/>
      <c r="K556" s="18" t="inlineStr">
        <is>
          <t>right</t>
        </is>
      </c>
      <c r="L556" s="18" t="n">
        <v>7</v>
      </c>
      <c r="M556" s="18" t="n">
        <v>8</v>
      </c>
      <c r="N556" s="34" t="n"/>
    </row>
    <row r="557">
      <c r="B557" s="18" t="inlineStr">
        <is>
          <t>38|4</t>
        </is>
      </c>
      <c r="C557" s="18" t="n">
        <v>38</v>
      </c>
      <c r="D557" s="18" t="n">
        <v>4</v>
      </c>
      <c r="E557" s="18" t="inlineStr">
        <is>
          <t>split</t>
        </is>
      </c>
      <c r="F557" s="18" t="n">
        <v>18</v>
      </c>
      <c r="G557" s="18" t="inlineStr">
        <is>
          <t>wind_exposure_index</t>
        </is>
      </c>
      <c r="H557" s="37" t="n">
        <v>3.199999928474427</v>
      </c>
      <c r="I557" s="18" t="n"/>
      <c r="J557" s="18" t="n"/>
      <c r="K557" s="18" t="inlineStr">
        <is>
          <t>right</t>
        </is>
      </c>
      <c r="L557" s="18" t="n">
        <v>9</v>
      </c>
      <c r="M557" s="18" t="n">
        <v>10</v>
      </c>
      <c r="N557" s="34" t="n"/>
    </row>
    <row r="558">
      <c r="B558" s="18" t="inlineStr">
        <is>
          <t>38|5</t>
        </is>
      </c>
      <c r="C558" s="18" t="n">
        <v>38</v>
      </c>
      <c r="D558" s="18" t="n">
        <v>5</v>
      </c>
      <c r="E558" s="18" t="inlineStr">
        <is>
          <t>split</t>
        </is>
      </c>
      <c r="F558" s="18" t="n">
        <v>8</v>
      </c>
      <c r="G558" s="18" t="inlineStr">
        <is>
          <t>prior_claims_5y</t>
        </is>
      </c>
      <c r="H558" s="37" t="n">
        <v>0.9999999701976776</v>
      </c>
      <c r="I558" s="18" t="n"/>
      <c r="J558" s="18" t="n"/>
      <c r="K558" s="18" t="inlineStr">
        <is>
          <t>right</t>
        </is>
      </c>
      <c r="L558" s="18" t="n">
        <v>11</v>
      </c>
      <c r="M558" s="18" t="n">
        <v>12</v>
      </c>
      <c r="N558" s="34" t="n"/>
    </row>
    <row r="559">
      <c r="B559" s="18" t="inlineStr">
        <is>
          <t>38|6</t>
        </is>
      </c>
      <c r="C559" s="18" t="n">
        <v>38</v>
      </c>
      <c r="D559" s="18" t="n">
        <v>6</v>
      </c>
      <c r="E559" s="18" t="inlineStr">
        <is>
          <t>split</t>
        </is>
      </c>
      <c r="F559" s="18" t="n">
        <v>22</v>
      </c>
      <c r="G559" s="18" t="inlineStr">
        <is>
          <t>rainfall_mm</t>
        </is>
      </c>
      <c r="H559" s="37" t="n">
        <v>1203.999938964844</v>
      </c>
      <c r="I559" s="18" t="n"/>
      <c r="J559" s="18" t="n"/>
      <c r="K559" s="18" t="inlineStr">
        <is>
          <t>right</t>
        </is>
      </c>
      <c r="L559" s="18" t="n">
        <v>13</v>
      </c>
      <c r="M559" s="18" t="n">
        <v>14</v>
      </c>
      <c r="N559" s="34" t="n"/>
    </row>
    <row r="560">
      <c r="B560" s="18" t="inlineStr">
        <is>
          <t>38|7</t>
        </is>
      </c>
      <c r="C560" s="18" t="n">
        <v>38</v>
      </c>
      <c r="D560" s="18" t="n">
        <v>7</v>
      </c>
      <c r="E560" s="18" t="inlineStr">
        <is>
          <t>leaf</t>
        </is>
      </c>
      <c r="F560" s="18" t="n"/>
      <c r="G560" s="18" t="n"/>
      <c r="H560" s="37" t="n"/>
      <c r="I560" s="18" t="n"/>
      <c r="J560" s="18" t="n"/>
      <c r="K560" s="18" t="n"/>
      <c r="L560" s="18" t="n"/>
      <c r="M560" s="18" t="n"/>
      <c r="N560" s="34" t="n">
        <v>0.01673726551234722</v>
      </c>
    </row>
    <row r="561">
      <c r="B561" s="18" t="inlineStr">
        <is>
          <t>38|8</t>
        </is>
      </c>
      <c r="C561" s="18" t="n">
        <v>38</v>
      </c>
      <c r="D561" s="18" t="n">
        <v>8</v>
      </c>
      <c r="E561" s="18" t="inlineStr">
        <is>
          <t>leaf</t>
        </is>
      </c>
      <c r="F561" s="18" t="n"/>
      <c r="G561" s="18" t="n"/>
      <c r="H561" s="37" t="n"/>
      <c r="I561" s="18" t="n"/>
      <c r="J561" s="18" t="n"/>
      <c r="K561" s="18" t="n"/>
      <c r="L561" s="18" t="n"/>
      <c r="M561" s="18" t="n"/>
      <c r="N561" s="34" t="n">
        <v>0.002136503346264362</v>
      </c>
    </row>
    <row r="562">
      <c r="B562" s="18" t="inlineStr">
        <is>
          <t>38|9</t>
        </is>
      </c>
      <c r="C562" s="18" t="n">
        <v>38</v>
      </c>
      <c r="D562" s="18" t="n">
        <v>9</v>
      </c>
      <c r="E562" s="18" t="inlineStr">
        <is>
          <t>leaf</t>
        </is>
      </c>
      <c r="F562" s="18" t="n"/>
      <c r="G562" s="18" t="n"/>
      <c r="H562" s="37" t="n"/>
      <c r="I562" s="18" t="n"/>
      <c r="J562" s="18" t="n"/>
      <c r="K562" s="18" t="n"/>
      <c r="L562" s="18" t="n"/>
      <c r="M562" s="18" t="n"/>
      <c r="N562" s="34" t="n">
        <v>0.02985710278153419</v>
      </c>
    </row>
    <row r="563">
      <c r="B563" s="18" t="inlineStr">
        <is>
          <t>38|10</t>
        </is>
      </c>
      <c r="C563" s="18" t="n">
        <v>38</v>
      </c>
      <c r="D563" s="18" t="n">
        <v>10</v>
      </c>
      <c r="E563" s="18" t="inlineStr">
        <is>
          <t>leaf</t>
        </is>
      </c>
      <c r="F563" s="18" t="n"/>
      <c r="G563" s="18" t="n"/>
      <c r="H563" s="37" t="n"/>
      <c r="I563" s="18" t="n"/>
      <c r="J563" s="18" t="n"/>
      <c r="K563" s="18" t="n"/>
      <c r="L563" s="18" t="n"/>
      <c r="M563" s="18" t="n"/>
      <c r="N563" s="34" t="n">
        <v>0.01420692633837461</v>
      </c>
    </row>
    <row r="564">
      <c r="B564" s="18" t="inlineStr">
        <is>
          <t>38|11</t>
        </is>
      </c>
      <c r="C564" s="18" t="n">
        <v>38</v>
      </c>
      <c r="D564" s="18" t="n">
        <v>11</v>
      </c>
      <c r="E564" s="18" t="inlineStr">
        <is>
          <t>leaf</t>
        </is>
      </c>
      <c r="F564" s="18" t="n"/>
      <c r="G564" s="18" t="n"/>
      <c r="H564" s="37" t="n"/>
      <c r="I564" s="18" t="n"/>
      <c r="J564" s="18" t="n"/>
      <c r="K564" s="18" t="n"/>
      <c r="L564" s="18" t="n"/>
      <c r="M564" s="18" t="n"/>
      <c r="N564" s="34" t="n">
        <v>-0.009065555408596992</v>
      </c>
    </row>
    <row r="565">
      <c r="B565" s="18" t="inlineStr">
        <is>
          <t>38|12</t>
        </is>
      </c>
      <c r="C565" s="18" t="n">
        <v>38</v>
      </c>
      <c r="D565" s="18" t="n">
        <v>12</v>
      </c>
      <c r="E565" s="18" t="inlineStr">
        <is>
          <t>leaf</t>
        </is>
      </c>
      <c r="F565" s="18" t="n"/>
      <c r="G565" s="18" t="n"/>
      <c r="H565" s="37" t="n"/>
      <c r="I565" s="18" t="n"/>
      <c r="J565" s="18" t="n"/>
      <c r="K565" s="18" t="n"/>
      <c r="L565" s="18" t="n"/>
      <c r="M565" s="18" t="n"/>
      <c r="N565" s="34" t="n">
        <v>0.003355213673785329</v>
      </c>
    </row>
    <row r="566">
      <c r="B566" s="18" t="inlineStr">
        <is>
          <t>38|13</t>
        </is>
      </c>
      <c r="C566" s="18" t="n">
        <v>38</v>
      </c>
      <c r="D566" s="18" t="n">
        <v>13</v>
      </c>
      <c r="E566" s="18" t="inlineStr">
        <is>
          <t>leaf</t>
        </is>
      </c>
      <c r="F566" s="18" t="n"/>
      <c r="G566" s="18" t="n"/>
      <c r="H566" s="37" t="n"/>
      <c r="I566" s="18" t="n"/>
      <c r="J566" s="18" t="n"/>
      <c r="K566" s="18" t="n"/>
      <c r="L566" s="18" t="n"/>
      <c r="M566" s="18" t="n"/>
      <c r="N566" s="34" t="n">
        <v>0.006062689237296581</v>
      </c>
    </row>
    <row r="567">
      <c r="B567" s="18" t="inlineStr">
        <is>
          <t>38|14</t>
        </is>
      </c>
      <c r="C567" s="18" t="n">
        <v>38</v>
      </c>
      <c r="D567" s="18" t="n">
        <v>14</v>
      </c>
      <c r="E567" s="18" t="inlineStr">
        <is>
          <t>leaf</t>
        </is>
      </c>
      <c r="F567" s="18" t="n"/>
      <c r="G567" s="18" t="n"/>
      <c r="H567" s="37" t="n"/>
      <c r="I567" s="18" t="n"/>
      <c r="J567" s="18" t="n"/>
      <c r="K567" s="18" t="n"/>
      <c r="L567" s="18" t="n"/>
      <c r="M567" s="18" t="n"/>
      <c r="N567" s="34" t="n">
        <v>-0.008265690878033638</v>
      </c>
    </row>
    <row r="568">
      <c r="B568" s="18" t="inlineStr">
        <is>
          <t>39|0</t>
        </is>
      </c>
      <c r="C568" s="18" t="n">
        <v>39</v>
      </c>
      <c r="D568" s="18" t="n">
        <v>0</v>
      </c>
      <c r="E568" s="18" t="inlineStr">
        <is>
          <t>split</t>
        </is>
      </c>
      <c r="F568" s="18" t="n">
        <v>14</v>
      </c>
      <c r="G568" s="18" t="inlineStr">
        <is>
          <t>elevation_m</t>
        </is>
      </c>
      <c r="H568" s="37" t="n">
        <v>3.49999988079071</v>
      </c>
      <c r="I568" s="18" t="n"/>
      <c r="J568" s="18" t="n"/>
      <c r="K568" s="18" t="inlineStr">
        <is>
          <t>right</t>
        </is>
      </c>
      <c r="L568" s="18" t="n">
        <v>1</v>
      </c>
      <c r="M568" s="18" t="n">
        <v>2</v>
      </c>
      <c r="N568" s="34" t="n"/>
    </row>
    <row r="569">
      <c r="B569" s="18" t="inlineStr">
        <is>
          <t>39|1</t>
        </is>
      </c>
      <c r="C569" s="18" t="n">
        <v>39</v>
      </c>
      <c r="D569" s="18" t="n">
        <v>1</v>
      </c>
      <c r="E569" s="18" t="inlineStr">
        <is>
          <t>split</t>
        </is>
      </c>
      <c r="F569" s="18" t="n">
        <v>0</v>
      </c>
      <c r="G569" s="18" t="inlineStr">
        <is>
          <t>sum_insured</t>
        </is>
      </c>
      <c r="H569" s="37" t="n">
        <v>117999.99609375</v>
      </c>
      <c r="I569" s="18" t="n"/>
      <c r="J569" s="18" t="n"/>
      <c r="K569" s="18" t="inlineStr">
        <is>
          <t>right</t>
        </is>
      </c>
      <c r="L569" s="18" t="n">
        <v>3</v>
      </c>
      <c r="M569" s="18" t="n">
        <v>4</v>
      </c>
      <c r="N569" s="34" t="n"/>
    </row>
    <row r="570">
      <c r="B570" s="18" t="inlineStr">
        <is>
          <t>39|2</t>
        </is>
      </c>
      <c r="C570" s="18" t="n">
        <v>39</v>
      </c>
      <c r="D570" s="18" t="n">
        <v>2</v>
      </c>
      <c r="E570" s="18" t="inlineStr">
        <is>
          <t>split</t>
        </is>
      </c>
      <c r="F570" s="18" t="n">
        <v>0</v>
      </c>
      <c r="G570" s="18" t="inlineStr">
        <is>
          <t>sum_insured</t>
        </is>
      </c>
      <c r="H570" s="37" t="n">
        <v>134999.9921875</v>
      </c>
      <c r="I570" s="18" t="n"/>
      <c r="J570" s="18" t="n"/>
      <c r="K570" s="18" t="inlineStr">
        <is>
          <t>right</t>
        </is>
      </c>
      <c r="L570" s="18" t="n">
        <v>5</v>
      </c>
      <c r="M570" s="18" t="n">
        <v>6</v>
      </c>
      <c r="N570" s="34" t="n"/>
    </row>
    <row r="571">
      <c r="B571" s="18" t="inlineStr">
        <is>
          <t>39|3</t>
        </is>
      </c>
      <c r="C571" s="18" t="n">
        <v>39</v>
      </c>
      <c r="D571" s="18" t="n">
        <v>3</v>
      </c>
      <c r="E571" s="18" t="inlineStr">
        <is>
          <t>leaf</t>
        </is>
      </c>
      <c r="F571" s="18" t="n"/>
      <c r="G571" s="18" t="n"/>
      <c r="H571" s="37" t="n"/>
      <c r="I571" s="18" t="n"/>
      <c r="J571" s="18" t="n"/>
      <c r="K571" s="18" t="n"/>
      <c r="L571" s="18" t="n"/>
      <c r="M571" s="18" t="n"/>
      <c r="N571" s="34" t="n">
        <v>-0.01179148256778717</v>
      </c>
    </row>
    <row r="572">
      <c r="B572" s="18" t="inlineStr">
        <is>
          <t>39|4</t>
        </is>
      </c>
      <c r="C572" s="18" t="n">
        <v>39</v>
      </c>
      <c r="D572" s="18" t="n">
        <v>4</v>
      </c>
      <c r="E572" s="18" t="inlineStr">
        <is>
          <t>split</t>
        </is>
      </c>
      <c r="F572" s="18" t="n">
        <v>12</v>
      </c>
      <c r="G572" s="18" t="inlineStr">
        <is>
          <t>flood_zone</t>
        </is>
      </c>
      <c r="H572" s="37" t="n">
        <v>4.999999761581421</v>
      </c>
      <c r="I572" s="18" t="n"/>
      <c r="J572" s="18" t="n"/>
      <c r="K572" s="18" t="inlineStr">
        <is>
          <t>right</t>
        </is>
      </c>
      <c r="L572" s="18" t="n">
        <v>7</v>
      </c>
      <c r="M572" s="18" t="n">
        <v>8</v>
      </c>
      <c r="N572" s="34" t="n"/>
    </row>
    <row r="573">
      <c r="B573" s="18" t="inlineStr">
        <is>
          <t>39|5</t>
        </is>
      </c>
      <c r="C573" s="18" t="n">
        <v>39</v>
      </c>
      <c r="D573" s="18" t="n">
        <v>5</v>
      </c>
      <c r="E573" s="18" t="inlineStr">
        <is>
          <t>category split</t>
        </is>
      </c>
      <c r="F573" s="18" t="n">
        <v>31</v>
      </c>
      <c r="G573" s="18" t="inlineStr">
        <is>
          <t>channel</t>
        </is>
      </c>
      <c r="H573" s="37" t="n"/>
      <c r="I573" s="18" t="inlineStr">
        <is>
          <t>2</t>
        </is>
      </c>
      <c r="J573" s="18" t="inlineStr">
        <is>
          <t>direct</t>
        </is>
      </c>
      <c r="K573" s="18" t="inlineStr">
        <is>
          <t>left</t>
        </is>
      </c>
      <c r="L573" s="18" t="n">
        <v>9</v>
      </c>
      <c r="M573" s="18" t="n">
        <v>10</v>
      </c>
      <c r="N573" s="34" t="n"/>
    </row>
    <row r="574">
      <c r="B574" s="18" t="inlineStr">
        <is>
          <t>39|6</t>
        </is>
      </c>
      <c r="C574" s="18" t="n">
        <v>39</v>
      </c>
      <c r="D574" s="18" t="n">
        <v>6</v>
      </c>
      <c r="E574" s="18" t="inlineStr">
        <is>
          <t>split</t>
        </is>
      </c>
      <c r="F574" s="18" t="n">
        <v>24</v>
      </c>
      <c r="G574" s="18" t="inlineStr">
        <is>
          <t>x_clay_dry</t>
        </is>
      </c>
      <c r="H574" s="37" t="n">
        <v>0.745999962091446</v>
      </c>
      <c r="I574" s="18" t="n"/>
      <c r="J574" s="18" t="n"/>
      <c r="K574" s="18" t="inlineStr">
        <is>
          <t>right</t>
        </is>
      </c>
      <c r="L574" s="18" t="n">
        <v>11</v>
      </c>
      <c r="M574" s="18" t="n">
        <v>12</v>
      </c>
      <c r="N574" s="34" t="n"/>
    </row>
    <row r="575">
      <c r="B575" s="18" t="inlineStr">
        <is>
          <t>39|7</t>
        </is>
      </c>
      <c r="C575" s="18" t="n">
        <v>39</v>
      </c>
      <c r="D575" s="18" t="n">
        <v>7</v>
      </c>
      <c r="E575" s="18" t="inlineStr">
        <is>
          <t>leaf</t>
        </is>
      </c>
      <c r="F575" s="18" t="n"/>
      <c r="G575" s="18" t="n"/>
      <c r="H575" s="37" t="n"/>
      <c r="I575" s="18" t="n"/>
      <c r="J575" s="18" t="n"/>
      <c r="K575" s="18" t="n"/>
      <c r="L575" s="18" t="n"/>
      <c r="M575" s="18" t="n"/>
      <c r="N575" s="34" t="n">
        <v>0.006439253222197294</v>
      </c>
    </row>
    <row r="576">
      <c r="B576" s="18" t="inlineStr">
        <is>
          <t>39|8</t>
        </is>
      </c>
      <c r="C576" s="18" t="n">
        <v>39</v>
      </c>
      <c r="D576" s="18" t="n">
        <v>8</v>
      </c>
      <c r="E576" s="18" t="inlineStr">
        <is>
          <t>leaf</t>
        </is>
      </c>
      <c r="F576" s="18" t="n"/>
      <c r="G576" s="18" t="n"/>
      <c r="H576" s="37" t="n"/>
      <c r="I576" s="18" t="n"/>
      <c r="J576" s="18" t="n"/>
      <c r="K576" s="18" t="n"/>
      <c r="L576" s="18" t="n"/>
      <c r="M576" s="18" t="n"/>
      <c r="N576" s="34" t="n">
        <v>0.01897557452321053</v>
      </c>
    </row>
    <row r="577">
      <c r="B577" s="18" t="inlineStr">
        <is>
          <t>39|9</t>
        </is>
      </c>
      <c r="C577" s="18" t="n">
        <v>39</v>
      </c>
      <c r="D577" s="18" t="n">
        <v>9</v>
      </c>
      <c r="E577" s="18" t="inlineStr">
        <is>
          <t>leaf</t>
        </is>
      </c>
      <c r="F577" s="18" t="n"/>
      <c r="G577" s="18" t="n"/>
      <c r="H577" s="37" t="n"/>
      <c r="I577" s="18" t="n"/>
      <c r="J577" s="18" t="n"/>
      <c r="K577" s="18" t="n"/>
      <c r="L577" s="18" t="n"/>
      <c r="M577" s="18" t="n"/>
      <c r="N577" s="34" t="n">
        <v>-0.01030490826815367</v>
      </c>
    </row>
    <row r="578">
      <c r="B578" s="18" t="inlineStr">
        <is>
          <t>39|10</t>
        </is>
      </c>
      <c r="C578" s="18" t="n">
        <v>39</v>
      </c>
      <c r="D578" s="18" t="n">
        <v>10</v>
      </c>
      <c r="E578" s="18" t="inlineStr">
        <is>
          <t>leaf</t>
        </is>
      </c>
      <c r="F578" s="18" t="n"/>
      <c r="G578" s="18" t="n"/>
      <c r="H578" s="37" t="n"/>
      <c r="I578" s="18" t="n"/>
      <c r="J578" s="18" t="n"/>
      <c r="K578" s="18" t="n"/>
      <c r="L578" s="18" t="n"/>
      <c r="M578" s="18" t="n"/>
      <c r="N578" s="34" t="n">
        <v>-0.02683342806994915</v>
      </c>
    </row>
    <row r="579">
      <c r="B579" s="18" t="inlineStr">
        <is>
          <t>39|11</t>
        </is>
      </c>
      <c r="C579" s="18" t="n">
        <v>39</v>
      </c>
      <c r="D579" s="18" t="n">
        <v>11</v>
      </c>
      <c r="E579" s="18" t="inlineStr">
        <is>
          <t>leaf</t>
        </is>
      </c>
      <c r="F579" s="18" t="n"/>
      <c r="G579" s="18" t="n"/>
      <c r="H579" s="37" t="n"/>
      <c r="I579" s="18" t="n"/>
      <c r="J579" s="18" t="n"/>
      <c r="K579" s="18" t="n"/>
      <c r="L579" s="18" t="n"/>
      <c r="M579" s="18" t="n"/>
      <c r="N579" s="34" t="n">
        <v>-0.002637880621477962</v>
      </c>
    </row>
    <row r="580">
      <c r="B580" s="18" t="inlineStr">
        <is>
          <t>39|12</t>
        </is>
      </c>
      <c r="C580" s="18" t="n">
        <v>39</v>
      </c>
      <c r="D580" s="18" t="n">
        <v>12</v>
      </c>
      <c r="E580" s="18" t="inlineStr">
        <is>
          <t>leaf</t>
        </is>
      </c>
      <c r="F580" s="18" t="n"/>
      <c r="G580" s="18" t="n"/>
      <c r="H580" s="37" t="n"/>
      <c r="I580" s="18" t="n"/>
      <c r="J580" s="18" t="n"/>
      <c r="K580" s="18" t="n"/>
      <c r="L580" s="18" t="n"/>
      <c r="M580" s="18" t="n"/>
      <c r="N580" s="34" t="n">
        <v>0.01086769439280033</v>
      </c>
    </row>
    <row r="581">
      <c r="B581" s="18" t="inlineStr">
        <is>
          <t>40|0</t>
        </is>
      </c>
      <c r="C581" s="18" t="n">
        <v>40</v>
      </c>
      <c r="D581" s="18" t="n">
        <v>0</v>
      </c>
      <c r="E581" s="18" t="inlineStr">
        <is>
          <t>split</t>
        </is>
      </c>
      <c r="F581" s="18" t="n">
        <v>12</v>
      </c>
      <c r="G581" s="18" t="inlineStr">
        <is>
          <t>flood_zone</t>
        </is>
      </c>
      <c r="H581" s="37" t="n">
        <v>3.99999988079071</v>
      </c>
      <c r="I581" s="18" t="n"/>
      <c r="J581" s="18" t="n"/>
      <c r="K581" s="18" t="inlineStr">
        <is>
          <t>right</t>
        </is>
      </c>
      <c r="L581" s="18" t="n">
        <v>1</v>
      </c>
      <c r="M581" s="18" t="n">
        <v>2</v>
      </c>
      <c r="N581" s="34" t="n"/>
    </row>
    <row r="582">
      <c r="B582" s="18" t="inlineStr">
        <is>
          <t>40|1</t>
        </is>
      </c>
      <c r="C582" s="18" t="n">
        <v>40</v>
      </c>
      <c r="D582" s="18" t="n">
        <v>1</v>
      </c>
      <c r="E582" s="18" t="inlineStr">
        <is>
          <t>category split</t>
        </is>
      </c>
      <c r="F582" s="18" t="n">
        <v>32</v>
      </c>
      <c r="G582" s="18" t="inlineStr">
        <is>
          <t>payment_method</t>
        </is>
      </c>
      <c r="H582" s="37" t="n"/>
      <c r="I582" s="18" t="inlineStr">
        <is>
          <t>0</t>
        </is>
      </c>
      <c r="J582" s="18" t="inlineStr">
        <is>
          <t>annual</t>
        </is>
      </c>
      <c r="K582" s="18" t="inlineStr">
        <is>
          <t>left</t>
        </is>
      </c>
      <c r="L582" s="18" t="n">
        <v>3</v>
      </c>
      <c r="M582" s="18" t="n">
        <v>4</v>
      </c>
      <c r="N582" s="34" t="n"/>
    </row>
    <row r="583">
      <c r="B583" s="18" t="inlineStr">
        <is>
          <t>40|2</t>
        </is>
      </c>
      <c r="C583" s="18" t="n">
        <v>40</v>
      </c>
      <c r="D583" s="18" t="n">
        <v>2</v>
      </c>
      <c r="E583" s="18" t="inlineStr">
        <is>
          <t>split</t>
        </is>
      </c>
      <c r="F583" s="18" t="n">
        <v>14</v>
      </c>
      <c r="G583" s="18" t="inlineStr">
        <is>
          <t>elevation_m</t>
        </is>
      </c>
      <c r="H583" s="37" t="n">
        <v>3.799999833106995</v>
      </c>
      <c r="I583" s="18" t="n"/>
      <c r="J583" s="18" t="n"/>
      <c r="K583" s="18" t="inlineStr">
        <is>
          <t>right</t>
        </is>
      </c>
      <c r="L583" s="18" t="n">
        <v>5</v>
      </c>
      <c r="M583" s="18" t="n">
        <v>6</v>
      </c>
      <c r="N583" s="34" t="n"/>
    </row>
    <row r="584">
      <c r="B584" s="18" t="inlineStr">
        <is>
          <t>40|3</t>
        </is>
      </c>
      <c r="C584" s="18" t="n">
        <v>40</v>
      </c>
      <c r="D584" s="18" t="n">
        <v>3</v>
      </c>
      <c r="E584" s="18" t="inlineStr">
        <is>
          <t>split</t>
        </is>
      </c>
      <c r="F584" s="18" t="n">
        <v>24</v>
      </c>
      <c r="G584" s="18" t="inlineStr">
        <is>
          <t>x_clay_dry</t>
        </is>
      </c>
      <c r="H584" s="37" t="n">
        <v>0.7399999797344208</v>
      </c>
      <c r="I584" s="18" t="n"/>
      <c r="J584" s="18" t="n"/>
      <c r="K584" s="18" t="inlineStr">
        <is>
          <t>right</t>
        </is>
      </c>
      <c r="L584" s="18" t="n">
        <v>7</v>
      </c>
      <c r="M584" s="18" t="n">
        <v>8</v>
      </c>
      <c r="N584" s="34" t="n"/>
    </row>
    <row r="585">
      <c r="B585" s="18" t="inlineStr">
        <is>
          <t>40|4</t>
        </is>
      </c>
      <c r="C585" s="18" t="n">
        <v>40</v>
      </c>
      <c r="D585" s="18" t="n">
        <v>4</v>
      </c>
      <c r="E585" s="18" t="inlineStr">
        <is>
          <t>split</t>
        </is>
      </c>
      <c r="F585" s="18" t="n">
        <v>15</v>
      </c>
      <c r="G585" s="18" t="inlineStr">
        <is>
          <t>year_built</t>
        </is>
      </c>
      <c r="H585" s="37" t="n">
        <v>1943.999938964844</v>
      </c>
      <c r="I585" s="18" t="n"/>
      <c r="J585" s="18" t="n"/>
      <c r="K585" s="18" t="inlineStr">
        <is>
          <t>right</t>
        </is>
      </c>
      <c r="L585" s="18" t="n">
        <v>9</v>
      </c>
      <c r="M585" s="18" t="n">
        <v>10</v>
      </c>
      <c r="N585" s="34" t="n"/>
    </row>
    <row r="586">
      <c r="B586" s="18" t="inlineStr">
        <is>
          <t>40|5</t>
        </is>
      </c>
      <c r="C586" s="18" t="n">
        <v>40</v>
      </c>
      <c r="D586" s="18" t="n">
        <v>5</v>
      </c>
      <c r="E586" s="18" t="inlineStr">
        <is>
          <t>split</t>
        </is>
      </c>
      <c r="F586" s="18" t="n">
        <v>8</v>
      </c>
      <c r="G586" s="18" t="inlineStr">
        <is>
          <t>prior_claims_5y</t>
        </is>
      </c>
      <c r="H586" s="37" t="n">
        <v>0.9999999701976776</v>
      </c>
      <c r="I586" s="18" t="n"/>
      <c r="J586" s="18" t="n"/>
      <c r="K586" s="18" t="inlineStr">
        <is>
          <t>right</t>
        </is>
      </c>
      <c r="L586" s="18" t="n">
        <v>11</v>
      </c>
      <c r="M586" s="18" t="n">
        <v>12</v>
      </c>
      <c r="N586" s="34" t="n"/>
    </row>
    <row r="587">
      <c r="B587" s="18" t="inlineStr">
        <is>
          <t>40|6</t>
        </is>
      </c>
      <c r="C587" s="18" t="n">
        <v>40</v>
      </c>
      <c r="D587" s="18" t="n">
        <v>6</v>
      </c>
      <c r="E587" s="18" t="inlineStr">
        <is>
          <t>leaf</t>
        </is>
      </c>
      <c r="F587" s="18" t="n"/>
      <c r="G587" s="18" t="n"/>
      <c r="H587" s="37" t="n"/>
      <c r="I587" s="18" t="n"/>
      <c r="J587" s="18" t="n"/>
      <c r="K587" s="18" t="n"/>
      <c r="L587" s="18" t="n"/>
      <c r="M587" s="18" t="n"/>
      <c r="N587" s="34" t="n">
        <v>-0.004185175988823175</v>
      </c>
    </row>
    <row r="588">
      <c r="B588" s="18" t="inlineStr">
        <is>
          <t>40|7</t>
        </is>
      </c>
      <c r="C588" s="18" t="n">
        <v>40</v>
      </c>
      <c r="D588" s="18" t="n">
        <v>7</v>
      </c>
      <c r="E588" s="18" t="inlineStr">
        <is>
          <t>leaf</t>
        </is>
      </c>
      <c r="F588" s="18" t="n"/>
      <c r="G588" s="18" t="n"/>
      <c r="H588" s="37" t="n"/>
      <c r="I588" s="18" t="n"/>
      <c r="J588" s="18" t="n"/>
      <c r="K588" s="18" t="n"/>
      <c r="L588" s="18" t="n"/>
      <c r="M588" s="18" t="n"/>
      <c r="N588" s="34" t="n">
        <v>0.001015083398669958</v>
      </c>
    </row>
    <row r="589">
      <c r="B589" s="18" t="inlineStr">
        <is>
          <t>40|8</t>
        </is>
      </c>
      <c r="C589" s="18" t="n">
        <v>40</v>
      </c>
      <c r="D589" s="18" t="n">
        <v>8</v>
      </c>
      <c r="E589" s="18" t="inlineStr">
        <is>
          <t>leaf</t>
        </is>
      </c>
      <c r="F589" s="18" t="n"/>
      <c r="G589" s="18" t="n"/>
      <c r="H589" s="37" t="n"/>
      <c r="I589" s="18" t="n"/>
      <c r="J589" s="18" t="n"/>
      <c r="K589" s="18" t="n"/>
      <c r="L589" s="18" t="n"/>
      <c r="M589" s="18" t="n"/>
      <c r="N589" s="34" t="n">
        <v>0.01487994194030762</v>
      </c>
    </row>
    <row r="590">
      <c r="B590" s="18" t="inlineStr">
        <is>
          <t>40|9</t>
        </is>
      </c>
      <c r="C590" s="18" t="n">
        <v>40</v>
      </c>
      <c r="D590" s="18" t="n">
        <v>9</v>
      </c>
      <c r="E590" s="18" t="inlineStr">
        <is>
          <t>leaf</t>
        </is>
      </c>
      <c r="F590" s="18" t="n"/>
      <c r="G590" s="18" t="n"/>
      <c r="H590" s="37" t="n"/>
      <c r="I590" s="18" t="n"/>
      <c r="J590" s="18" t="n"/>
      <c r="K590" s="18" t="n"/>
      <c r="L590" s="18" t="n"/>
      <c r="M590" s="18" t="n"/>
      <c r="N590" s="34" t="n">
        <v>6.399743142537773e-05</v>
      </c>
    </row>
    <row r="591">
      <c r="B591" s="18" t="inlineStr">
        <is>
          <t>40|10</t>
        </is>
      </c>
      <c r="C591" s="18" t="n">
        <v>40</v>
      </c>
      <c r="D591" s="18" t="n">
        <v>10</v>
      </c>
      <c r="E591" s="18" t="inlineStr">
        <is>
          <t>leaf</t>
        </is>
      </c>
      <c r="F591" s="18" t="n"/>
      <c r="G591" s="18" t="n"/>
      <c r="H591" s="37" t="n"/>
      <c r="I591" s="18" t="n"/>
      <c r="J591" s="18" t="n"/>
      <c r="K591" s="18" t="n"/>
      <c r="L591" s="18" t="n"/>
      <c r="M591" s="18" t="n"/>
      <c r="N591" s="34" t="n">
        <v>-0.0100221848115325</v>
      </c>
    </row>
    <row r="592">
      <c r="B592" s="18" t="inlineStr">
        <is>
          <t>40|11</t>
        </is>
      </c>
      <c r="C592" s="18" t="n">
        <v>40</v>
      </c>
      <c r="D592" s="18" t="n">
        <v>11</v>
      </c>
      <c r="E592" s="18" t="inlineStr">
        <is>
          <t>leaf</t>
        </is>
      </c>
      <c r="F592" s="18" t="n"/>
      <c r="G592" s="18" t="n"/>
      <c r="H592" s="37" t="n"/>
      <c r="I592" s="18" t="n"/>
      <c r="J592" s="18" t="n"/>
      <c r="K592" s="18" t="n"/>
      <c r="L592" s="18" t="n"/>
      <c r="M592" s="18" t="n"/>
      <c r="N592" s="34" t="n">
        <v>0.008714005351066589</v>
      </c>
    </row>
    <row r="593">
      <c r="B593" s="18" t="inlineStr">
        <is>
          <t>40|12</t>
        </is>
      </c>
      <c r="C593" s="18" t="n">
        <v>40</v>
      </c>
      <c r="D593" s="18" t="n">
        <v>12</v>
      </c>
      <c r="E593" s="18" t="inlineStr">
        <is>
          <t>leaf</t>
        </is>
      </c>
      <c r="F593" s="18" t="n"/>
      <c r="G593" s="18" t="n"/>
      <c r="H593" s="37" t="n"/>
      <c r="I593" s="18" t="n"/>
      <c r="J593" s="18" t="n"/>
      <c r="K593" s="18" t="n"/>
      <c r="L593" s="18" t="n"/>
      <c r="M593" s="18" t="n"/>
      <c r="N593" s="34" t="n">
        <v>0.0211724266409874</v>
      </c>
    </row>
    <row r="594">
      <c r="B594" s="18" t="inlineStr">
        <is>
          <t>41|0</t>
        </is>
      </c>
      <c r="C594" s="18" t="n">
        <v>41</v>
      </c>
      <c r="D594" s="18" t="n">
        <v>0</v>
      </c>
      <c r="E594" s="18" t="inlineStr">
        <is>
          <t>split</t>
        </is>
      </c>
      <c r="F594" s="18" t="n">
        <v>0</v>
      </c>
      <c r="G594" s="18" t="inlineStr">
        <is>
          <t>sum_insured</t>
        </is>
      </c>
      <c r="H594" s="37" t="n">
        <v>104999.99609375</v>
      </c>
      <c r="I594" s="18" t="n"/>
      <c r="J594" s="18" t="n"/>
      <c r="K594" s="18" t="inlineStr">
        <is>
          <t>right</t>
        </is>
      </c>
      <c r="L594" s="18" t="n">
        <v>1</v>
      </c>
      <c r="M594" s="18" t="n">
        <v>2</v>
      </c>
      <c r="N594" s="34" t="n"/>
    </row>
    <row r="595">
      <c r="B595" s="18" t="inlineStr">
        <is>
          <t>41|1</t>
        </is>
      </c>
      <c r="C595" s="18" t="n">
        <v>41</v>
      </c>
      <c r="D595" s="18" t="n">
        <v>1</v>
      </c>
      <c r="E595" s="18" t="inlineStr">
        <is>
          <t>split</t>
        </is>
      </c>
      <c r="F595" s="18" t="n">
        <v>2</v>
      </c>
      <c r="G595" s="18" t="inlineStr">
        <is>
          <t>voluntary_excess</t>
        </is>
      </c>
      <c r="H595" s="37" t="n">
        <v>249.9999923706055</v>
      </c>
      <c r="I595" s="18" t="n"/>
      <c r="J595" s="18" t="n"/>
      <c r="K595" s="18" t="inlineStr">
        <is>
          <t>right</t>
        </is>
      </c>
      <c r="L595" s="18" t="n">
        <v>3</v>
      </c>
      <c r="M595" s="18" t="n">
        <v>4</v>
      </c>
      <c r="N595" s="34" t="n"/>
    </row>
    <row r="596">
      <c r="B596" s="18" t="inlineStr">
        <is>
          <t>41|2</t>
        </is>
      </c>
      <c r="C596" s="18" t="n">
        <v>41</v>
      </c>
      <c r="D596" s="18" t="n">
        <v>2</v>
      </c>
      <c r="E596" s="18" t="inlineStr">
        <is>
          <t>split</t>
        </is>
      </c>
      <c r="F596" s="18" t="n">
        <v>8</v>
      </c>
      <c r="G596" s="18" t="inlineStr">
        <is>
          <t>prior_claims_5y</t>
        </is>
      </c>
      <c r="H596" s="37" t="n">
        <v>0.9999999701976776</v>
      </c>
      <c r="I596" s="18" t="n"/>
      <c r="J596" s="18" t="n"/>
      <c r="K596" s="18" t="inlineStr">
        <is>
          <t>right</t>
        </is>
      </c>
      <c r="L596" s="18" t="n">
        <v>5</v>
      </c>
      <c r="M596" s="18" t="n">
        <v>6</v>
      </c>
      <c r="N596" s="34" t="n"/>
    </row>
    <row r="597">
      <c r="B597" s="18" t="inlineStr">
        <is>
          <t>41|3</t>
        </is>
      </c>
      <c r="C597" s="18" t="n">
        <v>41</v>
      </c>
      <c r="D597" s="18" t="n">
        <v>3</v>
      </c>
      <c r="E597" s="18" t="inlineStr">
        <is>
          <t>leaf</t>
        </is>
      </c>
      <c r="F597" s="18" t="n"/>
      <c r="G597" s="18" t="n"/>
      <c r="H597" s="37" t="n"/>
      <c r="I597" s="18" t="n"/>
      <c r="J597" s="18" t="n"/>
      <c r="K597" s="18" t="n"/>
      <c r="L597" s="18" t="n"/>
      <c r="M597" s="18" t="n"/>
      <c r="N597" s="34" t="n">
        <v>-0.01469972170889378</v>
      </c>
    </row>
    <row r="598">
      <c r="B598" s="18" t="inlineStr">
        <is>
          <t>41|4</t>
        </is>
      </c>
      <c r="C598" s="18" t="n">
        <v>41</v>
      </c>
      <c r="D598" s="18" t="n">
        <v>4</v>
      </c>
      <c r="E598" s="18" t="inlineStr">
        <is>
          <t>leaf</t>
        </is>
      </c>
      <c r="F598" s="18" t="n"/>
      <c r="G598" s="18" t="n"/>
      <c r="H598" s="37" t="n"/>
      <c r="I598" s="18" t="n"/>
      <c r="J598" s="18" t="n"/>
      <c r="K598" s="18" t="n"/>
      <c r="L598" s="18" t="n"/>
      <c r="M598" s="18" t="n"/>
      <c r="N598" s="34" t="n">
        <v>-0.03010479547083378</v>
      </c>
    </row>
    <row r="599">
      <c r="B599" s="18" t="inlineStr">
        <is>
          <t>41|5</t>
        </is>
      </c>
      <c r="C599" s="18" t="n">
        <v>41</v>
      </c>
      <c r="D599" s="18" t="n">
        <v>5</v>
      </c>
      <c r="E599" s="18" t="inlineStr">
        <is>
          <t>split</t>
        </is>
      </c>
      <c r="F599" s="18" t="n">
        <v>25</v>
      </c>
      <c r="G599" s="18" t="inlineStr">
        <is>
          <t>x_fz3_rain</t>
        </is>
      </c>
      <c r="H599" s="37" t="n">
        <v>0.9059999883174896</v>
      </c>
      <c r="I599" s="18" t="n"/>
      <c r="J599" s="18" t="n"/>
      <c r="K599" s="18" t="inlineStr">
        <is>
          <t>right</t>
        </is>
      </c>
      <c r="L599" s="18" t="n">
        <v>7</v>
      </c>
      <c r="M599" s="18" t="n">
        <v>8</v>
      </c>
      <c r="N599" s="34" t="n"/>
    </row>
    <row r="600">
      <c r="B600" s="18" t="inlineStr">
        <is>
          <t>41|6</t>
        </is>
      </c>
      <c r="C600" s="18" t="n">
        <v>41</v>
      </c>
      <c r="D600" s="18" t="n">
        <v>6</v>
      </c>
      <c r="E600" s="18" t="inlineStr">
        <is>
          <t>split</t>
        </is>
      </c>
      <c r="F600" s="18" t="n">
        <v>0</v>
      </c>
      <c r="G600" s="18" t="inlineStr">
        <is>
          <t>sum_insured</t>
        </is>
      </c>
      <c r="H600" s="37" t="n">
        <v>327999.984375</v>
      </c>
      <c r="I600" s="18" t="n"/>
      <c r="J600" s="18" t="n"/>
      <c r="K600" s="18" t="inlineStr">
        <is>
          <t>right</t>
        </is>
      </c>
      <c r="L600" s="18" t="n">
        <v>9</v>
      </c>
      <c r="M600" s="18" t="n">
        <v>10</v>
      </c>
      <c r="N600" s="34" t="n"/>
    </row>
    <row r="601">
      <c r="B601" s="18" t="inlineStr">
        <is>
          <t>41|7</t>
        </is>
      </c>
      <c r="C601" s="18" t="n">
        <v>41</v>
      </c>
      <c r="D601" s="18" t="n">
        <v>7</v>
      </c>
      <c r="E601" s="18" t="inlineStr">
        <is>
          <t>leaf</t>
        </is>
      </c>
      <c r="F601" s="18" t="n"/>
      <c r="G601" s="18" t="n"/>
      <c r="H601" s="37" t="n"/>
      <c r="I601" s="18" t="n"/>
      <c r="J601" s="18" t="n"/>
      <c r="K601" s="18" t="n"/>
      <c r="L601" s="18" t="n"/>
      <c r="M601" s="18" t="n"/>
      <c r="N601" s="34" t="n">
        <v>-0.004256104584783316</v>
      </c>
    </row>
    <row r="602">
      <c r="B602" s="18" t="inlineStr">
        <is>
          <t>41|8</t>
        </is>
      </c>
      <c r="C602" s="18" t="n">
        <v>41</v>
      </c>
      <c r="D602" s="18" t="n">
        <v>8</v>
      </c>
      <c r="E602" s="18" t="inlineStr">
        <is>
          <t>leaf</t>
        </is>
      </c>
      <c r="F602" s="18" t="n"/>
      <c r="G602" s="18" t="n"/>
      <c r="H602" s="37" t="n"/>
      <c r="I602" s="18" t="n"/>
      <c r="J602" s="18" t="n"/>
      <c r="K602" s="18" t="n"/>
      <c r="L602" s="18" t="n"/>
      <c r="M602" s="18" t="n"/>
      <c r="N602" s="34" t="n">
        <v>0.007350058760493994</v>
      </c>
    </row>
    <row r="603">
      <c r="B603" s="18" t="inlineStr">
        <is>
          <t>41|9</t>
        </is>
      </c>
      <c r="C603" s="18" t="n">
        <v>41</v>
      </c>
      <c r="D603" s="18" t="n">
        <v>9</v>
      </c>
      <c r="E603" s="18" t="inlineStr">
        <is>
          <t>leaf</t>
        </is>
      </c>
      <c r="F603" s="18" t="n"/>
      <c r="G603" s="18" t="n"/>
      <c r="H603" s="37" t="n"/>
      <c r="I603" s="18" t="n"/>
      <c r="J603" s="18" t="n"/>
      <c r="K603" s="18" t="n"/>
      <c r="L603" s="18" t="n"/>
      <c r="M603" s="18" t="n"/>
      <c r="N603" s="34" t="n">
        <v>0.005319092888385057</v>
      </c>
    </row>
    <row r="604">
      <c r="B604" s="18" t="inlineStr">
        <is>
          <t>41|10</t>
        </is>
      </c>
      <c r="C604" s="18" t="n">
        <v>41</v>
      </c>
      <c r="D604" s="18" t="n">
        <v>10</v>
      </c>
      <c r="E604" s="18" t="inlineStr">
        <is>
          <t>leaf</t>
        </is>
      </c>
      <c r="F604" s="18" t="n"/>
      <c r="G604" s="18" t="n"/>
      <c r="H604" s="37" t="n"/>
      <c r="I604" s="18" t="n"/>
      <c r="J604" s="18" t="n"/>
      <c r="K604" s="18" t="n"/>
      <c r="L604" s="18" t="n"/>
      <c r="M604" s="18" t="n"/>
      <c r="N604" s="34" t="n">
        <v>0.0206946637481451</v>
      </c>
    </row>
    <row r="605">
      <c r="B605" s="18" t="inlineStr">
        <is>
          <t>42|0</t>
        </is>
      </c>
      <c r="C605" s="18" t="n">
        <v>42</v>
      </c>
      <c r="D605" s="18" t="n">
        <v>0</v>
      </c>
      <c r="E605" s="18" t="inlineStr">
        <is>
          <t>split</t>
        </is>
      </c>
      <c r="F605" s="18" t="n">
        <v>14</v>
      </c>
      <c r="G605" s="18" t="inlineStr">
        <is>
          <t>elevation_m</t>
        </is>
      </c>
      <c r="H605" s="37" t="n">
        <v>4.799999952316284</v>
      </c>
      <c r="I605" s="18" t="n"/>
      <c r="J605" s="18" t="n"/>
      <c r="K605" s="18" t="inlineStr">
        <is>
          <t>right</t>
        </is>
      </c>
      <c r="L605" s="18" t="n">
        <v>1</v>
      </c>
      <c r="M605" s="18" t="n">
        <v>2</v>
      </c>
      <c r="N605" s="34" t="n"/>
    </row>
    <row r="606">
      <c r="B606" s="18" t="inlineStr">
        <is>
          <t>42|1</t>
        </is>
      </c>
      <c r="C606" s="18" t="n">
        <v>42</v>
      </c>
      <c r="D606" s="18" t="n">
        <v>1</v>
      </c>
      <c r="E606" s="18" t="inlineStr">
        <is>
          <t>split</t>
        </is>
      </c>
      <c r="F606" s="18" t="n">
        <v>0</v>
      </c>
      <c r="G606" s="18" t="inlineStr">
        <is>
          <t>sum_insured</t>
        </is>
      </c>
      <c r="H606" s="37" t="n">
        <v>208999.9921875</v>
      </c>
      <c r="I606" s="18" t="n"/>
      <c r="J606" s="18" t="n"/>
      <c r="K606" s="18" t="inlineStr">
        <is>
          <t>right</t>
        </is>
      </c>
      <c r="L606" s="18" t="n">
        <v>3</v>
      </c>
      <c r="M606" s="18" t="n">
        <v>4</v>
      </c>
      <c r="N606" s="34" t="n"/>
    </row>
    <row r="607">
      <c r="B607" s="18" t="inlineStr">
        <is>
          <t>42|2</t>
        </is>
      </c>
      <c r="C607" s="18" t="n">
        <v>42</v>
      </c>
      <c r="D607" s="18" t="n">
        <v>2</v>
      </c>
      <c r="E607" s="18" t="inlineStr">
        <is>
          <t>split</t>
        </is>
      </c>
      <c r="F607" s="18" t="n">
        <v>15</v>
      </c>
      <c r="G607" s="18" t="inlineStr">
        <is>
          <t>year_built</t>
        </is>
      </c>
      <c r="H607" s="37" t="n">
        <v>1960.999938964844</v>
      </c>
      <c r="I607" s="18" t="n"/>
      <c r="J607" s="18" t="n"/>
      <c r="K607" s="18" t="inlineStr">
        <is>
          <t>right</t>
        </is>
      </c>
      <c r="L607" s="18" t="n">
        <v>5</v>
      </c>
      <c r="M607" s="18" t="n">
        <v>6</v>
      </c>
      <c r="N607" s="34" t="n"/>
    </row>
    <row r="608">
      <c r="B608" s="18" t="inlineStr">
        <is>
          <t>42|3</t>
        </is>
      </c>
      <c r="C608" s="18" t="n">
        <v>42</v>
      </c>
      <c r="D608" s="18" t="n">
        <v>3</v>
      </c>
      <c r="E608" s="18" t="inlineStr">
        <is>
          <t>category split</t>
        </is>
      </c>
      <c r="F608" s="18" t="n">
        <v>31</v>
      </c>
      <c r="G608" s="18" t="inlineStr">
        <is>
          <t>channel</t>
        </is>
      </c>
      <c r="H608" s="37" t="n"/>
      <c r="I608" s="18" t="inlineStr">
        <is>
          <t>2</t>
        </is>
      </c>
      <c r="J608" s="18" t="inlineStr">
        <is>
          <t>direct</t>
        </is>
      </c>
      <c r="K608" s="18" t="inlineStr">
        <is>
          <t>left</t>
        </is>
      </c>
      <c r="L608" s="18" t="n">
        <v>7</v>
      </c>
      <c r="M608" s="18" t="n">
        <v>8</v>
      </c>
      <c r="N608" s="34" t="n"/>
    </row>
    <row r="609">
      <c r="B609" s="18" t="inlineStr">
        <is>
          <t>42|4</t>
        </is>
      </c>
      <c r="C609" s="18" t="n">
        <v>42</v>
      </c>
      <c r="D609" s="18" t="n">
        <v>4</v>
      </c>
      <c r="E609" s="18" t="inlineStr">
        <is>
          <t>category split</t>
        </is>
      </c>
      <c r="F609" s="18" t="n">
        <v>32</v>
      </c>
      <c r="G609" s="18" t="inlineStr">
        <is>
          <t>payment_method</t>
        </is>
      </c>
      <c r="H609" s="37" t="n"/>
      <c r="I609" s="18" t="inlineStr">
        <is>
          <t>0</t>
        </is>
      </c>
      <c r="J609" s="18" t="inlineStr">
        <is>
          <t>annual</t>
        </is>
      </c>
      <c r="K609" s="18" t="inlineStr">
        <is>
          <t>left</t>
        </is>
      </c>
      <c r="L609" s="18" t="n">
        <v>9</v>
      </c>
      <c r="M609" s="18" t="n">
        <v>10</v>
      </c>
      <c r="N609" s="34" t="n"/>
    </row>
    <row r="610">
      <c r="B610" s="18" t="inlineStr">
        <is>
          <t>42|5</t>
        </is>
      </c>
      <c r="C610" s="18" t="n">
        <v>42</v>
      </c>
      <c r="D610" s="18" t="n">
        <v>5</v>
      </c>
      <c r="E610" s="18" t="inlineStr">
        <is>
          <t>category split</t>
        </is>
      </c>
      <c r="F610" s="18" t="n">
        <v>26</v>
      </c>
      <c r="G610" s="18" t="inlineStr">
        <is>
          <t>construction_type</t>
        </is>
      </c>
      <c r="H610" s="37" t="n"/>
      <c r="I610" s="18" t="inlineStr">
        <is>
          <t>0;2;3</t>
        </is>
      </c>
      <c r="J610" s="18" t="inlineStr">
        <is>
          <t>brick;stone;timber</t>
        </is>
      </c>
      <c r="K610" s="18" t="inlineStr">
        <is>
          <t>left</t>
        </is>
      </c>
      <c r="L610" s="18" t="n">
        <v>11</v>
      </c>
      <c r="M610" s="18" t="n">
        <v>12</v>
      </c>
      <c r="N610" s="34" t="n"/>
    </row>
    <row r="611">
      <c r="B611" s="18" t="inlineStr">
        <is>
          <t>42|6</t>
        </is>
      </c>
      <c r="C611" s="18" t="n">
        <v>42</v>
      </c>
      <c r="D611" s="18" t="n">
        <v>6</v>
      </c>
      <c r="E611" s="18" t="inlineStr">
        <is>
          <t>split</t>
        </is>
      </c>
      <c r="F611" s="18" t="n">
        <v>24</v>
      </c>
      <c r="G611" s="18" t="inlineStr">
        <is>
          <t>x_clay_dry</t>
        </is>
      </c>
      <c r="H611" s="37" t="n">
        <v>0.7279999554157258</v>
      </c>
      <c r="I611" s="18" t="n"/>
      <c r="J611" s="18" t="n"/>
      <c r="K611" s="18" t="inlineStr">
        <is>
          <t>right</t>
        </is>
      </c>
      <c r="L611" s="18" t="n">
        <v>13</v>
      </c>
      <c r="M611" s="18" t="n">
        <v>14</v>
      </c>
      <c r="N611" s="34" t="n"/>
    </row>
    <row r="612">
      <c r="B612" s="18" t="inlineStr">
        <is>
          <t>42|7</t>
        </is>
      </c>
      <c r="C612" s="18" t="n">
        <v>42</v>
      </c>
      <c r="D612" s="18" t="n">
        <v>7</v>
      </c>
      <c r="E612" s="18" t="inlineStr">
        <is>
          <t>leaf</t>
        </is>
      </c>
      <c r="F612" s="18" t="n"/>
      <c r="G612" s="18" t="n"/>
      <c r="H612" s="37" t="n"/>
      <c r="I612" s="18" t="n"/>
      <c r="J612" s="18" t="n"/>
      <c r="K612" s="18" t="n"/>
      <c r="L612" s="18" t="n"/>
      <c r="M612" s="18" t="n"/>
      <c r="N612" s="34" t="n">
        <v>0.003807872300967574</v>
      </c>
    </row>
    <row r="613">
      <c r="B613" s="18" t="inlineStr">
        <is>
          <t>42|8</t>
        </is>
      </c>
      <c r="C613" s="18" t="n">
        <v>42</v>
      </c>
      <c r="D613" s="18" t="n">
        <v>8</v>
      </c>
      <c r="E613" s="18" t="inlineStr">
        <is>
          <t>leaf</t>
        </is>
      </c>
      <c r="F613" s="18" t="n"/>
      <c r="G613" s="18" t="n"/>
      <c r="H613" s="37" t="n"/>
      <c r="I613" s="18" t="n"/>
      <c r="J613" s="18" t="n"/>
      <c r="K613" s="18" t="n"/>
      <c r="L613" s="18" t="n"/>
      <c r="M613" s="18" t="n"/>
      <c r="N613" s="34" t="n">
        <v>-0.008984215557575226</v>
      </c>
    </row>
    <row r="614">
      <c r="B614" s="18" t="inlineStr">
        <is>
          <t>42|9</t>
        </is>
      </c>
      <c r="C614" s="18" t="n">
        <v>42</v>
      </c>
      <c r="D614" s="18" t="n">
        <v>9</v>
      </c>
      <c r="E614" s="18" t="inlineStr">
        <is>
          <t>leaf</t>
        </is>
      </c>
      <c r="F614" s="18" t="n"/>
      <c r="G614" s="18" t="n"/>
      <c r="H614" s="37" t="n"/>
      <c r="I614" s="18" t="n"/>
      <c r="J614" s="18" t="n"/>
      <c r="K614" s="18" t="n"/>
      <c r="L614" s="18" t="n"/>
      <c r="M614" s="18" t="n"/>
      <c r="N614" s="34" t="n">
        <v>0.01453525479882956</v>
      </c>
    </row>
    <row r="615">
      <c r="B615" s="18" t="inlineStr">
        <is>
          <t>42|10</t>
        </is>
      </c>
      <c r="C615" s="18" t="n">
        <v>42</v>
      </c>
      <c r="D615" s="18" t="n">
        <v>10</v>
      </c>
      <c r="E615" s="18" t="inlineStr">
        <is>
          <t>leaf</t>
        </is>
      </c>
      <c r="F615" s="18" t="n"/>
      <c r="G615" s="18" t="n"/>
      <c r="H615" s="37" t="n"/>
      <c r="I615" s="18" t="n"/>
      <c r="J615" s="18" t="n"/>
      <c r="K615" s="18" t="n"/>
      <c r="L615" s="18" t="n"/>
      <c r="M615" s="18" t="n"/>
      <c r="N615" s="34" t="n">
        <v>0.004773488733917475</v>
      </c>
    </row>
    <row r="616">
      <c r="B616" s="18" t="inlineStr">
        <is>
          <t>42|11</t>
        </is>
      </c>
      <c r="C616" s="18" t="n">
        <v>42</v>
      </c>
      <c r="D616" s="18" t="n">
        <v>11</v>
      </c>
      <c r="E616" s="18" t="inlineStr">
        <is>
          <t>leaf</t>
        </is>
      </c>
      <c r="F616" s="18" t="n"/>
      <c r="G616" s="18" t="n"/>
      <c r="H616" s="37" t="n"/>
      <c r="I616" s="18" t="n"/>
      <c r="J616" s="18" t="n"/>
      <c r="K616" s="18" t="n"/>
      <c r="L616" s="18" t="n"/>
      <c r="M616" s="18" t="n"/>
      <c r="N616" s="34" t="n">
        <v>0.01599536836147308</v>
      </c>
    </row>
    <row r="617">
      <c r="B617" s="18" t="inlineStr">
        <is>
          <t>42|12</t>
        </is>
      </c>
      <c r="C617" s="18" t="n">
        <v>42</v>
      </c>
      <c r="D617" s="18" t="n">
        <v>12</v>
      </c>
      <c r="E617" s="18" t="inlineStr">
        <is>
          <t>leaf</t>
        </is>
      </c>
      <c r="F617" s="18" t="n"/>
      <c r="G617" s="18" t="n"/>
      <c r="H617" s="37" t="n"/>
      <c r="I617" s="18" t="n"/>
      <c r="J617" s="18" t="n"/>
      <c r="K617" s="18" t="n"/>
      <c r="L617" s="18" t="n"/>
      <c r="M617" s="18" t="n"/>
      <c r="N617" s="34" t="n">
        <v>-0.0008279468165710568</v>
      </c>
    </row>
    <row r="618">
      <c r="B618" s="18" t="inlineStr">
        <is>
          <t>42|13</t>
        </is>
      </c>
      <c r="C618" s="18" t="n">
        <v>42</v>
      </c>
      <c r="D618" s="18" t="n">
        <v>13</v>
      </c>
      <c r="E618" s="18" t="inlineStr">
        <is>
          <t>leaf</t>
        </is>
      </c>
      <c r="F618" s="18" t="n"/>
      <c r="G618" s="18" t="n"/>
      <c r="H618" s="37" t="n"/>
      <c r="I618" s="18" t="n"/>
      <c r="J618" s="18" t="n"/>
      <c r="K618" s="18" t="n"/>
      <c r="L618" s="18" t="n"/>
      <c r="M618" s="18" t="n"/>
      <c r="N618" s="34" t="n">
        <v>-0.01163097750395536</v>
      </c>
    </row>
    <row r="619">
      <c r="B619" s="18" t="inlineStr">
        <is>
          <t>42|14</t>
        </is>
      </c>
      <c r="C619" s="18" t="n">
        <v>42</v>
      </c>
      <c r="D619" s="18" t="n">
        <v>14</v>
      </c>
      <c r="E619" s="18" t="inlineStr">
        <is>
          <t>leaf</t>
        </is>
      </c>
      <c r="F619" s="18" t="n"/>
      <c r="G619" s="18" t="n"/>
      <c r="H619" s="37" t="n"/>
      <c r="I619" s="18" t="n"/>
      <c r="J619" s="18" t="n"/>
      <c r="K619" s="18" t="n"/>
      <c r="L619" s="18" t="n"/>
      <c r="M619" s="18" t="n"/>
      <c r="N619" s="34" t="n">
        <v>0.007574466057121754</v>
      </c>
    </row>
    <row r="620">
      <c r="B620" s="18" t="inlineStr">
        <is>
          <t>43|0</t>
        </is>
      </c>
      <c r="C620" s="18" t="n">
        <v>43</v>
      </c>
      <c r="D620" s="18" t="n">
        <v>0</v>
      </c>
      <c r="E620" s="18" t="inlineStr">
        <is>
          <t>split</t>
        </is>
      </c>
      <c r="F620" s="18" t="n">
        <v>0</v>
      </c>
      <c r="G620" s="18" t="inlineStr">
        <is>
          <t>sum_insured</t>
        </is>
      </c>
      <c r="H620" s="37" t="n">
        <v>267999.984375</v>
      </c>
      <c r="I620" s="18" t="n"/>
      <c r="J620" s="18" t="n"/>
      <c r="K620" s="18" t="inlineStr">
        <is>
          <t>right</t>
        </is>
      </c>
      <c r="L620" s="18" t="n">
        <v>1</v>
      </c>
      <c r="M620" s="18" t="n">
        <v>2</v>
      </c>
      <c r="N620" s="34" t="n"/>
    </row>
    <row r="621">
      <c r="B621" s="18" t="inlineStr">
        <is>
          <t>43|1</t>
        </is>
      </c>
      <c r="C621" s="18" t="n">
        <v>43</v>
      </c>
      <c r="D621" s="18" t="n">
        <v>1</v>
      </c>
      <c r="E621" s="18" t="inlineStr">
        <is>
          <t>category split</t>
        </is>
      </c>
      <c r="F621" s="18" t="n">
        <v>31</v>
      </c>
      <c r="G621" s="18" t="inlineStr">
        <is>
          <t>channel</t>
        </is>
      </c>
      <c r="H621" s="37" t="n"/>
      <c r="I621" s="18" t="inlineStr">
        <is>
          <t>1</t>
        </is>
      </c>
      <c r="J621" s="18" t="inlineStr">
        <is>
          <t>comparison_site</t>
        </is>
      </c>
      <c r="K621" s="18" t="inlineStr">
        <is>
          <t>left</t>
        </is>
      </c>
      <c r="L621" s="18" t="n">
        <v>3</v>
      </c>
      <c r="M621" s="18" t="n">
        <v>4</v>
      </c>
      <c r="N621" s="34" t="n"/>
    </row>
    <row r="622">
      <c r="B622" s="18" t="inlineStr">
        <is>
          <t>43|2</t>
        </is>
      </c>
      <c r="C622" s="18" t="n">
        <v>43</v>
      </c>
      <c r="D622" s="18" t="n">
        <v>2</v>
      </c>
      <c r="E622" s="18" t="inlineStr">
        <is>
          <t>split</t>
        </is>
      </c>
      <c r="F622" s="18" t="n">
        <v>3</v>
      </c>
      <c r="G622" s="18" t="inlineStr">
        <is>
          <t>missed_payments_12m</t>
        </is>
      </c>
      <c r="H622" s="37" t="n">
        <v>0.9999999701976776</v>
      </c>
      <c r="I622" s="18" t="n"/>
      <c r="J622" s="18" t="n"/>
      <c r="K622" s="18" t="inlineStr">
        <is>
          <t>right</t>
        </is>
      </c>
      <c r="L622" s="18" t="n">
        <v>5</v>
      </c>
      <c r="M622" s="18" t="n">
        <v>6</v>
      </c>
      <c r="N622" s="34" t="n"/>
    </row>
    <row r="623">
      <c r="B623" s="18" t="inlineStr">
        <is>
          <t>43|3</t>
        </is>
      </c>
      <c r="C623" s="18" t="n">
        <v>43</v>
      </c>
      <c r="D623" s="18" t="n">
        <v>3</v>
      </c>
      <c r="E623" s="18" t="inlineStr">
        <is>
          <t>category split</t>
        </is>
      </c>
      <c r="F623" s="18" t="n">
        <v>27</v>
      </c>
      <c r="G623" s="18" t="inlineStr">
        <is>
          <t>occupancy</t>
        </is>
      </c>
      <c r="H623" s="37" t="n"/>
      <c r="I623" s="18" t="inlineStr">
        <is>
          <t>0</t>
        </is>
      </c>
      <c r="J623" s="18" t="inlineStr">
        <is>
          <t>let</t>
        </is>
      </c>
      <c r="K623" s="18" t="inlineStr">
        <is>
          <t>left</t>
        </is>
      </c>
      <c r="L623" s="18" t="n">
        <v>7</v>
      </c>
      <c r="M623" s="18" t="n">
        <v>8</v>
      </c>
      <c r="N623" s="34" t="n"/>
    </row>
    <row r="624">
      <c r="B624" s="18" t="inlineStr">
        <is>
          <t>43|4</t>
        </is>
      </c>
      <c r="C624" s="18" t="n">
        <v>43</v>
      </c>
      <c r="D624" s="18" t="n">
        <v>4</v>
      </c>
      <c r="E624" s="18" t="inlineStr">
        <is>
          <t>split</t>
        </is>
      </c>
      <c r="F624" s="18" t="n">
        <v>24</v>
      </c>
      <c r="G624" s="18" t="inlineStr">
        <is>
          <t>x_clay_dry</t>
        </is>
      </c>
      <c r="H624" s="37" t="n">
        <v>0.695999950170517</v>
      </c>
      <c r="I624" s="18" t="n"/>
      <c r="J624" s="18" t="n"/>
      <c r="K624" s="18" t="inlineStr">
        <is>
          <t>right</t>
        </is>
      </c>
      <c r="L624" s="18" t="n">
        <v>9</v>
      </c>
      <c r="M624" s="18" t="n">
        <v>10</v>
      </c>
      <c r="N624" s="34" t="n"/>
    </row>
    <row r="625">
      <c r="B625" s="18" t="inlineStr">
        <is>
          <t>43|5</t>
        </is>
      </c>
      <c r="C625" s="18" t="n">
        <v>43</v>
      </c>
      <c r="D625" s="18" t="n">
        <v>5</v>
      </c>
      <c r="E625" s="18" t="inlineStr">
        <is>
          <t>split</t>
        </is>
      </c>
      <c r="F625" s="18" t="n">
        <v>12</v>
      </c>
      <c r="G625" s="18" t="inlineStr">
        <is>
          <t>flood_zone</t>
        </is>
      </c>
      <c r="H625" s="37" t="n">
        <v>3.99999988079071</v>
      </c>
      <c r="I625" s="18" t="n"/>
      <c r="J625" s="18" t="n"/>
      <c r="K625" s="18" t="inlineStr">
        <is>
          <t>left</t>
        </is>
      </c>
      <c r="L625" s="18" t="n">
        <v>11</v>
      </c>
      <c r="M625" s="18" t="n">
        <v>12</v>
      </c>
      <c r="N625" s="34" t="n"/>
    </row>
    <row r="626">
      <c r="B626" s="18" t="inlineStr">
        <is>
          <t>43|6</t>
        </is>
      </c>
      <c r="C626" s="18" t="n">
        <v>43</v>
      </c>
      <c r="D626" s="18" t="n">
        <v>6</v>
      </c>
      <c r="E626" s="18" t="inlineStr">
        <is>
          <t>leaf</t>
        </is>
      </c>
      <c r="F626" s="18" t="n"/>
      <c r="G626" s="18" t="n"/>
      <c r="H626" s="37" t="n"/>
      <c r="I626" s="18" t="n"/>
      <c r="J626" s="18" t="n"/>
      <c r="K626" s="18" t="n"/>
      <c r="L626" s="18" t="n"/>
      <c r="M626" s="18" t="n"/>
      <c r="N626" s="34" t="n">
        <v>0.02049170807003975</v>
      </c>
    </row>
    <row r="627">
      <c r="B627" s="18" t="inlineStr">
        <is>
          <t>43|7</t>
        </is>
      </c>
      <c r="C627" s="18" t="n">
        <v>43</v>
      </c>
      <c r="D627" s="18" t="n">
        <v>7</v>
      </c>
      <c r="E627" s="18" t="inlineStr">
        <is>
          <t>leaf</t>
        </is>
      </c>
      <c r="F627" s="18" t="n"/>
      <c r="G627" s="18" t="n"/>
      <c r="H627" s="37" t="n"/>
      <c r="I627" s="18" t="n"/>
      <c r="J627" s="18" t="n"/>
      <c r="K627" s="18" t="n"/>
      <c r="L627" s="18" t="n"/>
      <c r="M627" s="18" t="n"/>
      <c r="N627" s="34" t="n">
        <v>-0.008244570344686508</v>
      </c>
    </row>
    <row r="628">
      <c r="B628" s="18" t="inlineStr">
        <is>
          <t>43|8</t>
        </is>
      </c>
      <c r="C628" s="18" t="n">
        <v>43</v>
      </c>
      <c r="D628" s="18" t="n">
        <v>8</v>
      </c>
      <c r="E628" s="18" t="inlineStr">
        <is>
          <t>leaf</t>
        </is>
      </c>
      <c r="F628" s="18" t="n"/>
      <c r="G628" s="18" t="n"/>
      <c r="H628" s="37" t="n"/>
      <c r="I628" s="18" t="n"/>
      <c r="J628" s="18" t="n"/>
      <c r="K628" s="18" t="n"/>
      <c r="L628" s="18" t="n"/>
      <c r="M628" s="18" t="n"/>
      <c r="N628" s="34" t="n">
        <v>0.006568023003637791</v>
      </c>
    </row>
    <row r="629">
      <c r="B629" s="18" t="inlineStr">
        <is>
          <t>43|9</t>
        </is>
      </c>
      <c r="C629" s="18" t="n">
        <v>43</v>
      </c>
      <c r="D629" s="18" t="n">
        <v>9</v>
      </c>
      <c r="E629" s="18" t="inlineStr">
        <is>
          <t>leaf</t>
        </is>
      </c>
      <c r="F629" s="18" t="n"/>
      <c r="G629" s="18" t="n"/>
      <c r="H629" s="37" t="n"/>
      <c r="I629" s="18" t="n"/>
      <c r="J629" s="18" t="n"/>
      <c r="K629" s="18" t="n"/>
      <c r="L629" s="18" t="n"/>
      <c r="M629" s="18" t="n"/>
      <c r="N629" s="34" t="n">
        <v>0.0007992169121280313</v>
      </c>
    </row>
    <row r="630">
      <c r="B630" s="18" t="inlineStr">
        <is>
          <t>43|10</t>
        </is>
      </c>
      <c r="C630" s="18" t="n">
        <v>43</v>
      </c>
      <c r="D630" s="18" t="n">
        <v>10</v>
      </c>
      <c r="E630" s="18" t="inlineStr">
        <is>
          <t>leaf</t>
        </is>
      </c>
      <c r="F630" s="18" t="n"/>
      <c r="G630" s="18" t="n"/>
      <c r="H630" s="37" t="n"/>
      <c r="I630" s="18" t="n"/>
      <c r="J630" s="18" t="n"/>
      <c r="K630" s="18" t="n"/>
      <c r="L630" s="18" t="n"/>
      <c r="M630" s="18" t="n"/>
      <c r="N630" s="34" t="n">
        <v>0.01345959771424532</v>
      </c>
    </row>
    <row r="631">
      <c r="B631" s="18" t="inlineStr">
        <is>
          <t>43|11</t>
        </is>
      </c>
      <c r="C631" s="18" t="n">
        <v>43</v>
      </c>
      <c r="D631" s="18" t="n">
        <v>11</v>
      </c>
      <c r="E631" s="18" t="inlineStr">
        <is>
          <t>leaf</t>
        </is>
      </c>
      <c r="F631" s="18" t="n"/>
      <c r="G631" s="18" t="n"/>
      <c r="H631" s="37" t="n"/>
      <c r="I631" s="18" t="n"/>
      <c r="J631" s="18" t="n"/>
      <c r="K631" s="18" t="n"/>
      <c r="L631" s="18" t="n"/>
      <c r="M631" s="18" t="n"/>
      <c r="N631" s="34" t="n">
        <v>0.002679970813915133</v>
      </c>
    </row>
    <row r="632">
      <c r="B632" s="18" t="inlineStr">
        <is>
          <t>43|12</t>
        </is>
      </c>
      <c r="C632" s="18" t="n">
        <v>43</v>
      </c>
      <c r="D632" s="18" t="n">
        <v>12</v>
      </c>
      <c r="E632" s="18" t="inlineStr">
        <is>
          <t>leaf</t>
        </is>
      </c>
      <c r="F632" s="18" t="n"/>
      <c r="G632" s="18" t="n"/>
      <c r="H632" s="37" t="n"/>
      <c r="I632" s="18" t="n"/>
      <c r="J632" s="18" t="n"/>
      <c r="K632" s="18" t="n"/>
      <c r="L632" s="18" t="n"/>
      <c r="M632" s="18" t="n"/>
      <c r="N632" s="34" t="n">
        <v>0.01807651482522488</v>
      </c>
    </row>
    <row r="633">
      <c r="B633" s="18" t="inlineStr">
        <is>
          <t>44|0</t>
        </is>
      </c>
      <c r="C633" s="18" t="n">
        <v>44</v>
      </c>
      <c r="D633" s="18" t="n">
        <v>0</v>
      </c>
      <c r="E633" s="18" t="inlineStr">
        <is>
          <t>split</t>
        </is>
      </c>
      <c r="F633" s="18" t="n">
        <v>0</v>
      </c>
      <c r="G633" s="18" t="inlineStr">
        <is>
          <t>sum_insured</t>
        </is>
      </c>
      <c r="H633" s="37" t="n">
        <v>314999.984375</v>
      </c>
      <c r="I633" s="18" t="n"/>
      <c r="J633" s="18" t="n"/>
      <c r="K633" s="18" t="inlineStr">
        <is>
          <t>right</t>
        </is>
      </c>
      <c r="L633" s="18" t="n">
        <v>1</v>
      </c>
      <c r="M633" s="18" t="n">
        <v>2</v>
      </c>
      <c r="N633" s="34" t="n"/>
    </row>
    <row r="634">
      <c r="B634" s="18" t="inlineStr">
        <is>
          <t>44|1</t>
        </is>
      </c>
      <c r="C634" s="18" t="n">
        <v>44</v>
      </c>
      <c r="D634" s="18" t="n">
        <v>1</v>
      </c>
      <c r="E634" s="18" t="inlineStr">
        <is>
          <t>split</t>
        </is>
      </c>
      <c r="F634" s="18" t="n">
        <v>8</v>
      </c>
      <c r="G634" s="18" t="inlineStr">
        <is>
          <t>prior_claims_5y</t>
        </is>
      </c>
      <c r="H634" s="37" t="n">
        <v>1.999999940395355</v>
      </c>
      <c r="I634" s="18" t="n"/>
      <c r="J634" s="18" t="n"/>
      <c r="K634" s="18" t="inlineStr">
        <is>
          <t>right</t>
        </is>
      </c>
      <c r="L634" s="18" t="n">
        <v>3</v>
      </c>
      <c r="M634" s="18" t="n">
        <v>4</v>
      </c>
      <c r="N634" s="34" t="n"/>
    </row>
    <row r="635">
      <c r="B635" s="18" t="inlineStr">
        <is>
          <t>44|2</t>
        </is>
      </c>
      <c r="C635" s="18" t="n">
        <v>44</v>
      </c>
      <c r="D635" s="18" t="n">
        <v>2</v>
      </c>
      <c r="E635" s="18" t="inlineStr">
        <is>
          <t>split</t>
        </is>
      </c>
      <c r="F635" s="18" t="n">
        <v>13</v>
      </c>
      <c r="G635" s="18" t="inlineStr">
        <is>
          <t>distance_to_river_km</t>
        </is>
      </c>
      <c r="H635" s="37" t="n">
        <v>0.469999983906746</v>
      </c>
      <c r="I635" s="18" t="n"/>
      <c r="J635" s="18" t="n"/>
      <c r="K635" s="18" t="inlineStr">
        <is>
          <t>right</t>
        </is>
      </c>
      <c r="L635" s="18" t="n">
        <v>5</v>
      </c>
      <c r="M635" s="18" t="n">
        <v>6</v>
      </c>
      <c r="N635" s="34" t="n"/>
    </row>
    <row r="636">
      <c r="B636" s="18" t="inlineStr">
        <is>
          <t>44|3</t>
        </is>
      </c>
      <c r="C636" s="18" t="n">
        <v>44</v>
      </c>
      <c r="D636" s="18" t="n">
        <v>3</v>
      </c>
      <c r="E636" s="18" t="inlineStr">
        <is>
          <t>split</t>
        </is>
      </c>
      <c r="F636" s="18" t="n">
        <v>0</v>
      </c>
      <c r="G636" s="18" t="inlineStr">
        <is>
          <t>sum_insured</t>
        </is>
      </c>
      <c r="H636" s="37" t="n">
        <v>104999.99609375</v>
      </c>
      <c r="I636" s="18" t="n"/>
      <c r="J636" s="18" t="n"/>
      <c r="K636" s="18" t="inlineStr">
        <is>
          <t>right</t>
        </is>
      </c>
      <c r="L636" s="18" t="n">
        <v>7</v>
      </c>
      <c r="M636" s="18" t="n">
        <v>8</v>
      </c>
      <c r="N636" s="34" t="n"/>
    </row>
    <row r="637">
      <c r="B637" s="18" t="inlineStr">
        <is>
          <t>44|4</t>
        </is>
      </c>
      <c r="C637" s="18" t="n">
        <v>44</v>
      </c>
      <c r="D637" s="18" t="n">
        <v>4</v>
      </c>
      <c r="E637" s="18" t="inlineStr">
        <is>
          <t>split</t>
        </is>
      </c>
      <c r="F637" s="18" t="n">
        <v>14</v>
      </c>
      <c r="G637" s="18" t="inlineStr">
        <is>
          <t>elevation_m</t>
        </is>
      </c>
      <c r="H637" s="37" t="n">
        <v>6.399999856948853</v>
      </c>
      <c r="I637" s="18" t="n"/>
      <c r="J637" s="18" t="n"/>
      <c r="K637" s="18" t="inlineStr">
        <is>
          <t>right</t>
        </is>
      </c>
      <c r="L637" s="18" t="n">
        <v>9</v>
      </c>
      <c r="M637" s="18" t="n">
        <v>10</v>
      </c>
      <c r="N637" s="34" t="n"/>
    </row>
    <row r="638">
      <c r="B638" s="18" t="inlineStr">
        <is>
          <t>44|5</t>
        </is>
      </c>
      <c r="C638" s="18" t="n">
        <v>44</v>
      </c>
      <c r="D638" s="18" t="n">
        <v>5</v>
      </c>
      <c r="E638" s="18" t="inlineStr">
        <is>
          <t>leaf</t>
        </is>
      </c>
      <c r="F638" s="18" t="n"/>
      <c r="G638" s="18" t="n"/>
      <c r="H638" s="37" t="n"/>
      <c r="I638" s="18" t="n"/>
      <c r="J638" s="18" t="n"/>
      <c r="K638" s="18" t="n"/>
      <c r="L638" s="18" t="n"/>
      <c r="M638" s="18" t="n"/>
      <c r="N638" s="34" t="n">
        <v>0.02132583782076836</v>
      </c>
    </row>
    <row r="639">
      <c r="B639" s="18" t="inlineStr">
        <is>
          <t>44|6</t>
        </is>
      </c>
      <c r="C639" s="18" t="n">
        <v>44</v>
      </c>
      <c r="D639" s="18" t="n">
        <v>6</v>
      </c>
      <c r="E639" s="18" t="inlineStr">
        <is>
          <t>split</t>
        </is>
      </c>
      <c r="F639" s="18" t="n">
        <v>8</v>
      </c>
      <c r="G639" s="18" t="inlineStr">
        <is>
          <t>prior_claims_5y</t>
        </is>
      </c>
      <c r="H639" s="37" t="n">
        <v>0.9999999701976776</v>
      </c>
      <c r="I639" s="18" t="n"/>
      <c r="J639" s="18" t="n"/>
      <c r="K639" s="18" t="inlineStr">
        <is>
          <t>right</t>
        </is>
      </c>
      <c r="L639" s="18" t="n">
        <v>11</v>
      </c>
      <c r="M639" s="18" t="n">
        <v>12</v>
      </c>
      <c r="N639" s="34" t="n"/>
    </row>
    <row r="640">
      <c r="B640" s="18" t="inlineStr">
        <is>
          <t>44|7</t>
        </is>
      </c>
      <c r="C640" s="18" t="n">
        <v>44</v>
      </c>
      <c r="D640" s="18" t="n">
        <v>7</v>
      </c>
      <c r="E640" s="18" t="inlineStr">
        <is>
          <t>leaf</t>
        </is>
      </c>
      <c r="F640" s="18" t="n"/>
      <c r="G640" s="18" t="n"/>
      <c r="H640" s="37" t="n"/>
      <c r="I640" s="18" t="n"/>
      <c r="J640" s="18" t="n"/>
      <c r="K640" s="18" t="n"/>
      <c r="L640" s="18" t="n"/>
      <c r="M640" s="18" t="n"/>
      <c r="N640" s="34" t="n">
        <v>-0.02052845805883408</v>
      </c>
    </row>
    <row r="641">
      <c r="B641" s="18" t="inlineStr">
        <is>
          <t>44|8</t>
        </is>
      </c>
      <c r="C641" s="18" t="n">
        <v>44</v>
      </c>
      <c r="D641" s="18" t="n">
        <v>8</v>
      </c>
      <c r="E641" s="18" t="inlineStr">
        <is>
          <t>leaf</t>
        </is>
      </c>
      <c r="F641" s="18" t="n"/>
      <c r="G641" s="18" t="n"/>
      <c r="H641" s="37" t="n"/>
      <c r="I641" s="18" t="n"/>
      <c r="J641" s="18" t="n"/>
      <c r="K641" s="18" t="n"/>
      <c r="L641" s="18" t="n"/>
      <c r="M641" s="18" t="n"/>
      <c r="N641" s="34" t="n">
        <v>-0.00263283820822835</v>
      </c>
    </row>
    <row r="642">
      <c r="B642" s="18" t="inlineStr">
        <is>
          <t>44|9</t>
        </is>
      </c>
      <c r="C642" s="18" t="n">
        <v>44</v>
      </c>
      <c r="D642" s="18" t="n">
        <v>9</v>
      </c>
      <c r="E642" s="18" t="inlineStr">
        <is>
          <t>leaf</t>
        </is>
      </c>
      <c r="F642" s="18" t="n"/>
      <c r="G642" s="18" t="n"/>
      <c r="H642" s="37" t="n"/>
      <c r="I642" s="18" t="n"/>
      <c r="J642" s="18" t="n"/>
      <c r="K642" s="18" t="n"/>
      <c r="L642" s="18" t="n"/>
      <c r="M642" s="18" t="n"/>
      <c r="N642" s="34" t="n">
        <v>0.02468723990023136</v>
      </c>
    </row>
    <row r="643">
      <c r="B643" s="18" t="inlineStr">
        <is>
          <t>44|10</t>
        </is>
      </c>
      <c r="C643" s="18" t="n">
        <v>44</v>
      </c>
      <c r="D643" s="18" t="n">
        <v>10</v>
      </c>
      <c r="E643" s="18" t="inlineStr">
        <is>
          <t>leaf</t>
        </is>
      </c>
      <c r="F643" s="18" t="n"/>
      <c r="G643" s="18" t="n"/>
      <c r="H643" s="37" t="n"/>
      <c r="I643" s="18" t="n"/>
      <c r="J643" s="18" t="n"/>
      <c r="K643" s="18" t="n"/>
      <c r="L643" s="18" t="n"/>
      <c r="M643" s="18" t="n"/>
      <c r="N643" s="34" t="n">
        <v>0.01060821022838354</v>
      </c>
    </row>
    <row r="644">
      <c r="B644" s="18" t="inlineStr">
        <is>
          <t>44|11</t>
        </is>
      </c>
      <c r="C644" s="18" t="n">
        <v>44</v>
      </c>
      <c r="D644" s="18" t="n">
        <v>11</v>
      </c>
      <c r="E644" s="18" t="inlineStr">
        <is>
          <t>leaf</t>
        </is>
      </c>
      <c r="F644" s="18" t="n"/>
      <c r="G644" s="18" t="n"/>
      <c r="H644" s="37" t="n"/>
      <c r="I644" s="18" t="n"/>
      <c r="J644" s="18" t="n"/>
      <c r="K644" s="18" t="n"/>
      <c r="L644" s="18" t="n"/>
      <c r="M644" s="18" t="n"/>
      <c r="N644" s="34" t="n">
        <v>0.002427817089483142</v>
      </c>
    </row>
    <row r="645">
      <c r="B645" s="18" t="inlineStr">
        <is>
          <t>44|12</t>
        </is>
      </c>
      <c r="C645" s="18" t="n">
        <v>44</v>
      </c>
      <c r="D645" s="18" t="n">
        <v>12</v>
      </c>
      <c r="E645" s="18" t="inlineStr">
        <is>
          <t>leaf</t>
        </is>
      </c>
      <c r="F645" s="18" t="n"/>
      <c r="G645" s="18" t="n"/>
      <c r="H645" s="37" t="n"/>
      <c r="I645" s="18" t="n"/>
      <c r="J645" s="18" t="n"/>
      <c r="K645" s="18" t="n"/>
      <c r="L645" s="18" t="n"/>
      <c r="M645" s="18" t="n"/>
      <c r="N645" s="34" t="n">
        <v>0.01416677422821522</v>
      </c>
    </row>
    <row r="646">
      <c r="B646" s="18" t="inlineStr">
        <is>
          <t>45|0</t>
        </is>
      </c>
      <c r="C646" s="18" t="n">
        <v>45</v>
      </c>
      <c r="D646" s="18" t="n">
        <v>0</v>
      </c>
      <c r="E646" s="18" t="inlineStr">
        <is>
          <t>split</t>
        </is>
      </c>
      <c r="F646" s="18" t="n">
        <v>12</v>
      </c>
      <c r="G646" s="18" t="inlineStr">
        <is>
          <t>flood_zone</t>
        </is>
      </c>
      <c r="H646" s="37" t="n">
        <v>3.99999988079071</v>
      </c>
      <c r="I646" s="18" t="n"/>
      <c r="J646" s="18" t="n"/>
      <c r="K646" s="18" t="inlineStr">
        <is>
          <t>right</t>
        </is>
      </c>
      <c r="L646" s="18" t="n">
        <v>1</v>
      </c>
      <c r="M646" s="18" t="n">
        <v>2</v>
      </c>
      <c r="N646" s="34" t="n"/>
    </row>
    <row r="647">
      <c r="B647" s="18" t="inlineStr">
        <is>
          <t>45|1</t>
        </is>
      </c>
      <c r="C647" s="18" t="n">
        <v>45</v>
      </c>
      <c r="D647" s="18" t="n">
        <v>1</v>
      </c>
      <c r="E647" s="18" t="inlineStr">
        <is>
          <t>split</t>
        </is>
      </c>
      <c r="F647" s="18" t="n">
        <v>15</v>
      </c>
      <c r="G647" s="18" t="inlineStr">
        <is>
          <t>year_built</t>
        </is>
      </c>
      <c r="H647" s="37" t="n">
        <v>1943.999938964844</v>
      </c>
      <c r="I647" s="18" t="n"/>
      <c r="J647" s="18" t="n"/>
      <c r="K647" s="18" t="inlineStr">
        <is>
          <t>right</t>
        </is>
      </c>
      <c r="L647" s="18" t="n">
        <v>3</v>
      </c>
      <c r="M647" s="18" t="n">
        <v>4</v>
      </c>
      <c r="N647" s="34" t="n"/>
    </row>
    <row r="648">
      <c r="B648" s="18" t="inlineStr">
        <is>
          <t>45|2</t>
        </is>
      </c>
      <c r="C648" s="18" t="n">
        <v>45</v>
      </c>
      <c r="D648" s="18" t="n">
        <v>2</v>
      </c>
      <c r="E648" s="18" t="inlineStr">
        <is>
          <t>split</t>
        </is>
      </c>
      <c r="F648" s="18" t="n">
        <v>14</v>
      </c>
      <c r="G648" s="18" t="inlineStr">
        <is>
          <t>elevation_m</t>
        </is>
      </c>
      <c r="H648" s="37" t="n">
        <v>1.489999949932098</v>
      </c>
      <c r="I648" s="18" t="n"/>
      <c r="J648" s="18" t="n"/>
      <c r="K648" s="18" t="inlineStr">
        <is>
          <t>right</t>
        </is>
      </c>
      <c r="L648" s="18" t="n">
        <v>5</v>
      </c>
      <c r="M648" s="18" t="n">
        <v>6</v>
      </c>
      <c r="N648" s="34" t="n"/>
    </row>
    <row r="649">
      <c r="B649" s="18" t="inlineStr">
        <is>
          <t>45|3</t>
        </is>
      </c>
      <c r="C649" s="18" t="n">
        <v>45</v>
      </c>
      <c r="D649" s="18" t="n">
        <v>3</v>
      </c>
      <c r="E649" s="18" t="inlineStr">
        <is>
          <t>split</t>
        </is>
      </c>
      <c r="F649" s="18" t="n">
        <v>0</v>
      </c>
      <c r="G649" s="18" t="inlineStr">
        <is>
          <t>sum_insured</t>
        </is>
      </c>
      <c r="H649" s="37" t="n">
        <v>142999.9921875</v>
      </c>
      <c r="I649" s="18" t="n"/>
      <c r="J649" s="18" t="n"/>
      <c r="K649" s="18" t="inlineStr">
        <is>
          <t>right</t>
        </is>
      </c>
      <c r="L649" s="18" t="n">
        <v>7</v>
      </c>
      <c r="M649" s="18" t="n">
        <v>8</v>
      </c>
      <c r="N649" s="34" t="n"/>
    </row>
    <row r="650">
      <c r="B650" s="18" t="inlineStr">
        <is>
          <t>45|4</t>
        </is>
      </c>
      <c r="C650" s="18" t="n">
        <v>45</v>
      </c>
      <c r="D650" s="18" t="n">
        <v>4</v>
      </c>
      <c r="E650" s="18" t="inlineStr">
        <is>
          <t>split</t>
        </is>
      </c>
      <c r="F650" s="18" t="n">
        <v>20</v>
      </c>
      <c r="G650" s="18" t="inlineStr">
        <is>
          <t>dry_summer_index</t>
        </is>
      </c>
      <c r="H650" s="37" t="n">
        <v>0.8849999606609344</v>
      </c>
      <c r="I650" s="18" t="n"/>
      <c r="J650" s="18" t="n"/>
      <c r="K650" s="18" t="inlineStr">
        <is>
          <t>right</t>
        </is>
      </c>
      <c r="L650" s="18" t="n">
        <v>9</v>
      </c>
      <c r="M650" s="18" t="n">
        <v>10</v>
      </c>
      <c r="N650" s="34" t="n"/>
    </row>
    <row r="651">
      <c r="B651" s="18" t="inlineStr">
        <is>
          <t>45|5</t>
        </is>
      </c>
      <c r="C651" s="18" t="n">
        <v>45</v>
      </c>
      <c r="D651" s="18" t="n">
        <v>5</v>
      </c>
      <c r="E651" s="18" t="inlineStr">
        <is>
          <t>split</t>
        </is>
      </c>
      <c r="F651" s="18" t="n">
        <v>0</v>
      </c>
      <c r="G651" s="18" t="inlineStr">
        <is>
          <t>sum_insured</t>
        </is>
      </c>
      <c r="H651" s="37" t="n">
        <v>202999.9921875</v>
      </c>
      <c r="I651" s="18" t="n"/>
      <c r="J651" s="18" t="n"/>
      <c r="K651" s="18" t="inlineStr">
        <is>
          <t>right</t>
        </is>
      </c>
      <c r="L651" s="18" t="n">
        <v>11</v>
      </c>
      <c r="M651" s="18" t="n">
        <v>12</v>
      </c>
      <c r="N651" s="34" t="n"/>
    </row>
    <row r="652">
      <c r="B652" s="18" t="inlineStr">
        <is>
          <t>45|6</t>
        </is>
      </c>
      <c r="C652" s="18" t="n">
        <v>45</v>
      </c>
      <c r="D652" s="18" t="n">
        <v>6</v>
      </c>
      <c r="E652" s="18" t="inlineStr">
        <is>
          <t>category split</t>
        </is>
      </c>
      <c r="F652" s="18" t="n">
        <v>40</v>
      </c>
      <c r="G652" s="18" t="inlineStr">
        <is>
          <t>branch_id</t>
        </is>
      </c>
      <c r="H652" s="37" t="n"/>
      <c r="I652" s="18" t="inlineStr">
        <is>
          <t>0;1;2;3;4;5;6;7;8;9;10;11;12;13;14</t>
        </is>
      </c>
      <c r="J652" s="18" t="inlineStr">
        <is>
          <t>1;10;11;12;13;14;15;16;17;18;19;2;20;21;22</t>
        </is>
      </c>
      <c r="K652" s="18" t="inlineStr">
        <is>
          <t>left</t>
        </is>
      </c>
      <c r="L652" s="18" t="n">
        <v>13</v>
      </c>
      <c r="M652" s="18" t="n">
        <v>14</v>
      </c>
      <c r="N652" s="34" t="n"/>
    </row>
    <row r="653">
      <c r="B653" s="18" t="inlineStr">
        <is>
          <t>45|7</t>
        </is>
      </c>
      <c r="C653" s="18" t="n">
        <v>45</v>
      </c>
      <c r="D653" s="18" t="n">
        <v>7</v>
      </c>
      <c r="E653" s="18" t="inlineStr">
        <is>
          <t>leaf</t>
        </is>
      </c>
      <c r="F653" s="18" t="n"/>
      <c r="G653" s="18" t="n"/>
      <c r="H653" s="37" t="n"/>
      <c r="I653" s="18" t="n"/>
      <c r="J653" s="18" t="n"/>
      <c r="K653" s="18" t="n"/>
      <c r="L653" s="18" t="n"/>
      <c r="M653" s="18" t="n"/>
      <c r="N653" s="34" t="n">
        <v>-0.007573943585157394</v>
      </c>
    </row>
    <row r="654">
      <c r="B654" s="18" t="inlineStr">
        <is>
          <t>45|8</t>
        </is>
      </c>
      <c r="C654" s="18" t="n">
        <v>45</v>
      </c>
      <c r="D654" s="18" t="n">
        <v>8</v>
      </c>
      <c r="E654" s="18" t="inlineStr">
        <is>
          <t>leaf</t>
        </is>
      </c>
      <c r="F654" s="18" t="n"/>
      <c r="G654" s="18" t="n"/>
      <c r="H654" s="37" t="n"/>
      <c r="I654" s="18" t="n"/>
      <c r="J654" s="18" t="n"/>
      <c r="K654" s="18" t="n"/>
      <c r="L654" s="18" t="n"/>
      <c r="M654" s="18" t="n"/>
      <c r="N654" s="34" t="n">
        <v>0.005048765335232019</v>
      </c>
    </row>
    <row r="655">
      <c r="B655" s="18" t="inlineStr">
        <is>
          <t>45|9</t>
        </is>
      </c>
      <c r="C655" s="18" t="n">
        <v>45</v>
      </c>
      <c r="D655" s="18" t="n">
        <v>9</v>
      </c>
      <c r="E655" s="18" t="inlineStr">
        <is>
          <t>leaf</t>
        </is>
      </c>
      <c r="F655" s="18" t="n"/>
      <c r="G655" s="18" t="n"/>
      <c r="H655" s="37" t="n"/>
      <c r="I655" s="18" t="n"/>
      <c r="J655" s="18" t="n"/>
      <c r="K655" s="18" t="n"/>
      <c r="L655" s="18" t="n"/>
      <c r="M655" s="18" t="n"/>
      <c r="N655" s="34" t="n">
        <v>-0.006209512706845999</v>
      </c>
    </row>
    <row r="656">
      <c r="B656" s="18" t="inlineStr">
        <is>
          <t>45|10</t>
        </is>
      </c>
      <c r="C656" s="18" t="n">
        <v>45</v>
      </c>
      <c r="D656" s="18" t="n">
        <v>10</v>
      </c>
      <c r="E656" s="18" t="inlineStr">
        <is>
          <t>leaf</t>
        </is>
      </c>
      <c r="F656" s="18" t="n"/>
      <c r="G656" s="18" t="n"/>
      <c r="H656" s="37" t="n"/>
      <c r="I656" s="18" t="n"/>
      <c r="J656" s="18" t="n"/>
      <c r="K656" s="18" t="n"/>
      <c r="L656" s="18" t="n"/>
      <c r="M656" s="18" t="n"/>
      <c r="N656" s="34" t="n">
        <v>0.01158267538994551</v>
      </c>
    </row>
    <row r="657">
      <c r="B657" s="18" t="inlineStr">
        <is>
          <t>45|11</t>
        </is>
      </c>
      <c r="C657" s="18" t="n">
        <v>45</v>
      </c>
      <c r="D657" s="18" t="n">
        <v>11</v>
      </c>
      <c r="E657" s="18" t="inlineStr">
        <is>
          <t>leaf</t>
        </is>
      </c>
      <c r="F657" s="18" t="n"/>
      <c r="G657" s="18" t="n"/>
      <c r="H657" s="37" t="n"/>
      <c r="I657" s="18" t="n"/>
      <c r="J657" s="18" t="n"/>
      <c r="K657" s="18" t="n"/>
      <c r="L657" s="18" t="n"/>
      <c r="M657" s="18" t="n"/>
      <c r="N657" s="34" t="n">
        <v>0.006773187313228846</v>
      </c>
    </row>
    <row r="658">
      <c r="B658" s="18" t="inlineStr">
        <is>
          <t>45|12</t>
        </is>
      </c>
      <c r="C658" s="18" t="n">
        <v>45</v>
      </c>
      <c r="D658" s="18" t="n">
        <v>12</v>
      </c>
      <c r="E658" s="18" t="inlineStr">
        <is>
          <t>leaf</t>
        </is>
      </c>
      <c r="F658" s="18" t="n"/>
      <c r="G658" s="18" t="n"/>
      <c r="H658" s="37" t="n"/>
      <c r="I658" s="18" t="n"/>
      <c r="J658" s="18" t="n"/>
      <c r="K658" s="18" t="n"/>
      <c r="L658" s="18" t="n"/>
      <c r="M658" s="18" t="n"/>
      <c r="N658" s="34" t="n">
        <v>0.0213328655809164</v>
      </c>
    </row>
    <row r="659">
      <c r="B659" s="18" t="inlineStr">
        <is>
          <t>45|13</t>
        </is>
      </c>
      <c r="C659" s="18" t="n">
        <v>45</v>
      </c>
      <c r="D659" s="18" t="n">
        <v>13</v>
      </c>
      <c r="E659" s="18" t="inlineStr">
        <is>
          <t>leaf</t>
        </is>
      </c>
      <c r="F659" s="18" t="n"/>
      <c r="G659" s="18" t="n"/>
      <c r="H659" s="37" t="n"/>
      <c r="I659" s="18" t="n"/>
      <c r="J659" s="18" t="n"/>
      <c r="K659" s="18" t="n"/>
      <c r="L659" s="18" t="n"/>
      <c r="M659" s="18" t="n"/>
      <c r="N659" s="34" t="n">
        <v>0.01186435949057341</v>
      </c>
    </row>
    <row r="660">
      <c r="B660" s="18" t="inlineStr">
        <is>
          <t>45|14</t>
        </is>
      </c>
      <c r="C660" s="18" t="n">
        <v>45</v>
      </c>
      <c r="D660" s="18" t="n">
        <v>14</v>
      </c>
      <c r="E660" s="18" t="inlineStr">
        <is>
          <t>leaf</t>
        </is>
      </c>
      <c r="F660" s="18" t="n"/>
      <c r="G660" s="18" t="n"/>
      <c r="H660" s="37" t="n"/>
      <c r="I660" s="18" t="n"/>
      <c r="J660" s="18" t="n"/>
      <c r="K660" s="18" t="n"/>
      <c r="L660" s="18" t="n"/>
      <c r="M660" s="18" t="n"/>
      <c r="N660" s="34" t="n">
        <v>-0.002959244884550571</v>
      </c>
    </row>
    <row r="661">
      <c r="B661" s="18" t="inlineStr">
        <is>
          <t>46|0</t>
        </is>
      </c>
      <c r="C661" s="18" t="n">
        <v>46</v>
      </c>
      <c r="D661" s="18" t="n">
        <v>0</v>
      </c>
      <c r="E661" s="18" t="inlineStr">
        <is>
          <t>split</t>
        </is>
      </c>
      <c r="F661" s="18" t="n">
        <v>0</v>
      </c>
      <c r="G661" s="18" t="inlineStr">
        <is>
          <t>sum_insured</t>
        </is>
      </c>
      <c r="H661" s="37" t="n">
        <v>104999.99609375</v>
      </c>
      <c r="I661" s="18" t="n"/>
      <c r="J661" s="18" t="n"/>
      <c r="K661" s="18" t="inlineStr">
        <is>
          <t>right</t>
        </is>
      </c>
      <c r="L661" s="18" t="n">
        <v>1</v>
      </c>
      <c r="M661" s="18" t="n">
        <v>2</v>
      </c>
      <c r="N661" s="34" t="n"/>
    </row>
    <row r="662">
      <c r="B662" s="18" t="inlineStr">
        <is>
          <t>46|1</t>
        </is>
      </c>
      <c r="C662" s="18" t="n">
        <v>46</v>
      </c>
      <c r="D662" s="18" t="n">
        <v>1</v>
      </c>
      <c r="E662" s="18" t="inlineStr">
        <is>
          <t>category split</t>
        </is>
      </c>
      <c r="F662" s="18" t="n">
        <v>42</v>
      </c>
      <c r="G662" s="18" t="inlineStr">
        <is>
          <t>urban_density</t>
        </is>
      </c>
      <c r="H662" s="37" t="n"/>
      <c r="I662" s="18" t="inlineStr">
        <is>
          <t>2</t>
        </is>
      </c>
      <c r="J662" s="18" t="inlineStr">
        <is>
          <t>suburban</t>
        </is>
      </c>
      <c r="K662" s="18" t="inlineStr">
        <is>
          <t>left</t>
        </is>
      </c>
      <c r="L662" s="18" t="n">
        <v>3</v>
      </c>
      <c r="M662" s="18" t="n">
        <v>4</v>
      </c>
      <c r="N662" s="34" t="n"/>
    </row>
    <row r="663">
      <c r="B663" s="18" t="inlineStr">
        <is>
          <t>46|2</t>
        </is>
      </c>
      <c r="C663" s="18" t="n">
        <v>46</v>
      </c>
      <c r="D663" s="18" t="n">
        <v>2</v>
      </c>
      <c r="E663" s="18" t="inlineStr">
        <is>
          <t>split</t>
        </is>
      </c>
      <c r="F663" s="18" t="n">
        <v>24</v>
      </c>
      <c r="G663" s="18" t="inlineStr">
        <is>
          <t>x_clay_dry</t>
        </is>
      </c>
      <c r="H663" s="37" t="n">
        <v>0.6339999735355378</v>
      </c>
      <c r="I663" s="18" t="n"/>
      <c r="J663" s="18" t="n"/>
      <c r="K663" s="18" t="inlineStr">
        <is>
          <t>right</t>
        </is>
      </c>
      <c r="L663" s="18" t="n">
        <v>5</v>
      </c>
      <c r="M663" s="18" t="n">
        <v>6</v>
      </c>
      <c r="N663" s="34" t="n"/>
    </row>
    <row r="664">
      <c r="B664" s="18" t="inlineStr">
        <is>
          <t>46|3</t>
        </is>
      </c>
      <c r="C664" s="18" t="n">
        <v>46</v>
      </c>
      <c r="D664" s="18" t="n">
        <v>3</v>
      </c>
      <c r="E664" s="18" t="inlineStr">
        <is>
          <t>leaf</t>
        </is>
      </c>
      <c r="F664" s="18" t="n"/>
      <c r="G664" s="18" t="n"/>
      <c r="H664" s="37" t="n"/>
      <c r="I664" s="18" t="n"/>
      <c r="J664" s="18" t="n"/>
      <c r="K664" s="18" t="n"/>
      <c r="L664" s="18" t="n"/>
      <c r="M664" s="18" t="n"/>
      <c r="N664" s="34" t="n">
        <v>-0.02718618325889111</v>
      </c>
    </row>
    <row r="665">
      <c r="B665" s="18" t="inlineStr">
        <is>
          <t>46|4</t>
        </is>
      </c>
      <c r="C665" s="18" t="n">
        <v>46</v>
      </c>
      <c r="D665" s="18" t="n">
        <v>4</v>
      </c>
      <c r="E665" s="18" t="inlineStr">
        <is>
          <t>leaf</t>
        </is>
      </c>
      <c r="F665" s="18" t="n"/>
      <c r="G665" s="18" t="n"/>
      <c r="H665" s="37" t="n"/>
      <c r="I665" s="18" t="n"/>
      <c r="J665" s="18" t="n"/>
      <c r="K665" s="18" t="n"/>
      <c r="L665" s="18" t="n"/>
      <c r="M665" s="18" t="n"/>
      <c r="N665" s="34" t="n">
        <v>-0.008038911037147045</v>
      </c>
    </row>
    <row r="666">
      <c r="B666" s="18" t="inlineStr">
        <is>
          <t>46|5</t>
        </is>
      </c>
      <c r="C666" s="18" t="n">
        <v>46</v>
      </c>
      <c r="D666" s="18" t="n">
        <v>5</v>
      </c>
      <c r="E666" s="18" t="inlineStr">
        <is>
          <t>category split</t>
        </is>
      </c>
      <c r="F666" s="18" t="n">
        <v>26</v>
      </c>
      <c r="G666" s="18" t="inlineStr">
        <is>
          <t>construction_type</t>
        </is>
      </c>
      <c r="H666" s="37" t="n"/>
      <c r="I666" s="18" t="inlineStr">
        <is>
          <t>0;2;3</t>
        </is>
      </c>
      <c r="J666" s="18" t="inlineStr">
        <is>
          <t>brick;stone;timber</t>
        </is>
      </c>
      <c r="K666" s="18" t="inlineStr">
        <is>
          <t>left</t>
        </is>
      </c>
      <c r="L666" s="18" t="n">
        <v>7</v>
      </c>
      <c r="M666" s="18" t="n">
        <v>8</v>
      </c>
      <c r="N666" s="34" t="n"/>
    </row>
    <row r="667">
      <c r="B667" s="18" t="inlineStr">
        <is>
          <t>46|6</t>
        </is>
      </c>
      <c r="C667" s="18" t="n">
        <v>46</v>
      </c>
      <c r="D667" s="18" t="n">
        <v>6</v>
      </c>
      <c r="E667" s="18" t="inlineStr">
        <is>
          <t>split</t>
        </is>
      </c>
      <c r="F667" s="18" t="n">
        <v>25</v>
      </c>
      <c r="G667" s="18" t="inlineStr">
        <is>
          <t>x_fz3_rain</t>
        </is>
      </c>
      <c r="H667" s="37" t="n">
        <v>1.012999951839447</v>
      </c>
      <c r="I667" s="18" t="n"/>
      <c r="J667" s="18" t="n"/>
      <c r="K667" s="18" t="inlineStr">
        <is>
          <t>right</t>
        </is>
      </c>
      <c r="L667" s="18" t="n">
        <v>9</v>
      </c>
      <c r="M667" s="18" t="n">
        <v>10</v>
      </c>
      <c r="N667" s="34" t="n"/>
    </row>
    <row r="668">
      <c r="B668" s="18" t="inlineStr">
        <is>
          <t>46|7</t>
        </is>
      </c>
      <c r="C668" s="18" t="n">
        <v>46</v>
      </c>
      <c r="D668" s="18" t="n">
        <v>7</v>
      </c>
      <c r="E668" s="18" t="inlineStr">
        <is>
          <t>leaf</t>
        </is>
      </c>
      <c r="F668" s="18" t="n"/>
      <c r="G668" s="18" t="n"/>
      <c r="H668" s="37" t="n"/>
      <c r="I668" s="18" t="n"/>
      <c r="J668" s="18" t="n"/>
      <c r="K668" s="18" t="n"/>
      <c r="L668" s="18" t="n"/>
      <c r="M668" s="18" t="n"/>
      <c r="N668" s="34" t="n">
        <v>0.01139924395829439</v>
      </c>
    </row>
    <row r="669">
      <c r="B669" s="18" t="inlineStr">
        <is>
          <t>46|8</t>
        </is>
      </c>
      <c r="C669" s="18" t="n">
        <v>46</v>
      </c>
      <c r="D669" s="18" t="n">
        <v>8</v>
      </c>
      <c r="E669" s="18" t="inlineStr">
        <is>
          <t>leaf</t>
        </is>
      </c>
      <c r="F669" s="18" t="n"/>
      <c r="G669" s="18" t="n"/>
      <c r="H669" s="37" t="n"/>
      <c r="I669" s="18" t="n"/>
      <c r="J669" s="18" t="n"/>
      <c r="K669" s="18" t="n"/>
      <c r="L669" s="18" t="n"/>
      <c r="M669" s="18" t="n"/>
      <c r="N669" s="34" t="n">
        <v>-0.001711193704977632</v>
      </c>
    </row>
    <row r="670">
      <c r="B670" s="18" t="inlineStr">
        <is>
          <t>46|9</t>
        </is>
      </c>
      <c r="C670" s="18" t="n">
        <v>46</v>
      </c>
      <c r="D670" s="18" t="n">
        <v>9</v>
      </c>
      <c r="E670" s="18" t="inlineStr">
        <is>
          <t>leaf</t>
        </is>
      </c>
      <c r="F670" s="18" t="n"/>
      <c r="G670" s="18" t="n"/>
      <c r="H670" s="37" t="n"/>
      <c r="I670" s="18" t="n"/>
      <c r="J670" s="18" t="n"/>
      <c r="K670" s="18" t="n"/>
      <c r="L670" s="18" t="n"/>
      <c r="M670" s="18" t="n"/>
      <c r="N670" s="34" t="n">
        <v>0.008193026296794415</v>
      </c>
    </row>
    <row r="671">
      <c r="B671" s="18" t="inlineStr">
        <is>
          <t>46|10</t>
        </is>
      </c>
      <c r="C671" s="18" t="n">
        <v>46</v>
      </c>
      <c r="D671" s="18" t="n">
        <v>10</v>
      </c>
      <c r="E671" s="18" t="inlineStr">
        <is>
          <t>leaf</t>
        </is>
      </c>
      <c r="F671" s="18" t="n"/>
      <c r="G671" s="18" t="n"/>
      <c r="H671" s="37" t="n"/>
      <c r="I671" s="18" t="n"/>
      <c r="J671" s="18" t="n"/>
      <c r="K671" s="18" t="n"/>
      <c r="L671" s="18" t="n"/>
      <c r="M671" s="18" t="n"/>
      <c r="N671" s="34" t="n">
        <v>0.02367055043578148</v>
      </c>
    </row>
    <row r="672">
      <c r="B672" s="18" t="inlineStr">
        <is>
          <t>47|0</t>
        </is>
      </c>
      <c r="C672" s="18" t="n">
        <v>47</v>
      </c>
      <c r="D672" s="18" t="n">
        <v>0</v>
      </c>
      <c r="E672" s="18" t="inlineStr">
        <is>
          <t>split</t>
        </is>
      </c>
      <c r="F672" s="18" t="n">
        <v>0</v>
      </c>
      <c r="G672" s="18" t="inlineStr">
        <is>
          <t>sum_insured</t>
        </is>
      </c>
      <c r="H672" s="37" t="n">
        <v>345999.984375</v>
      </c>
      <c r="I672" s="18" t="n"/>
      <c r="J672" s="18" t="n"/>
      <c r="K672" s="18" t="inlineStr">
        <is>
          <t>right</t>
        </is>
      </c>
      <c r="L672" s="18" t="n">
        <v>1</v>
      </c>
      <c r="M672" s="18" t="n">
        <v>2</v>
      </c>
      <c r="N672" s="34" t="n"/>
    </row>
    <row r="673">
      <c r="B673" s="18" t="inlineStr">
        <is>
          <t>47|1</t>
        </is>
      </c>
      <c r="C673" s="18" t="n">
        <v>47</v>
      </c>
      <c r="D673" s="18" t="n">
        <v>1</v>
      </c>
      <c r="E673" s="18" t="inlineStr">
        <is>
          <t>split</t>
        </is>
      </c>
      <c r="F673" s="18" t="n">
        <v>8</v>
      </c>
      <c r="G673" s="18" t="inlineStr">
        <is>
          <t>prior_claims_5y</t>
        </is>
      </c>
      <c r="H673" s="37" t="n">
        <v>1.999999940395355</v>
      </c>
      <c r="I673" s="18" t="n"/>
      <c r="J673" s="18" t="n"/>
      <c r="K673" s="18" t="inlineStr">
        <is>
          <t>right</t>
        </is>
      </c>
      <c r="L673" s="18" t="n">
        <v>3</v>
      </c>
      <c r="M673" s="18" t="n">
        <v>4</v>
      </c>
      <c r="N673" s="34" t="n"/>
    </row>
    <row r="674">
      <c r="B674" s="18" t="inlineStr">
        <is>
          <t>47|2</t>
        </is>
      </c>
      <c r="C674" s="18" t="n">
        <v>47</v>
      </c>
      <c r="D674" s="18" t="n">
        <v>2</v>
      </c>
      <c r="E674" s="18" t="inlineStr">
        <is>
          <t>split</t>
        </is>
      </c>
      <c r="F674" s="18" t="n">
        <v>12</v>
      </c>
      <c r="G674" s="18" t="inlineStr">
        <is>
          <t>flood_zone</t>
        </is>
      </c>
      <c r="H674" s="37" t="n">
        <v>3.99999988079071</v>
      </c>
      <c r="I674" s="18" t="n"/>
      <c r="J674" s="18" t="n"/>
      <c r="K674" s="18" t="inlineStr">
        <is>
          <t>right</t>
        </is>
      </c>
      <c r="L674" s="18" t="n">
        <v>5</v>
      </c>
      <c r="M674" s="18" t="n">
        <v>6</v>
      </c>
      <c r="N674" s="34" t="n"/>
    </row>
    <row r="675">
      <c r="B675" s="18" t="inlineStr">
        <is>
          <t>47|3</t>
        </is>
      </c>
      <c r="C675" s="18" t="n">
        <v>47</v>
      </c>
      <c r="D675" s="18" t="n">
        <v>3</v>
      </c>
      <c r="E675" s="18" t="inlineStr">
        <is>
          <t>split</t>
        </is>
      </c>
      <c r="F675" s="18" t="n">
        <v>24</v>
      </c>
      <c r="G675" s="18" t="inlineStr">
        <is>
          <t>x_clay_dry</t>
        </is>
      </c>
      <c r="H675" s="37" t="n">
        <v>0.7889999449253083</v>
      </c>
      <c r="I675" s="18" t="n"/>
      <c r="J675" s="18" t="n"/>
      <c r="K675" s="18" t="inlineStr">
        <is>
          <t>right</t>
        </is>
      </c>
      <c r="L675" s="18" t="n">
        <v>7</v>
      </c>
      <c r="M675" s="18" t="n">
        <v>8</v>
      </c>
      <c r="N675" s="34" t="n"/>
    </row>
    <row r="676">
      <c r="B676" s="18" t="inlineStr">
        <is>
          <t>47|4</t>
        </is>
      </c>
      <c r="C676" s="18" t="n">
        <v>47</v>
      </c>
      <c r="D676" s="18" t="n">
        <v>4</v>
      </c>
      <c r="E676" s="18" t="inlineStr">
        <is>
          <t>split</t>
        </is>
      </c>
      <c r="F676" s="18" t="n">
        <v>14</v>
      </c>
      <c r="G676" s="18" t="inlineStr">
        <is>
          <t>elevation_m</t>
        </is>
      </c>
      <c r="H676" s="37" t="n">
        <v>6.399999856948853</v>
      </c>
      <c r="I676" s="18" t="n"/>
      <c r="J676" s="18" t="n"/>
      <c r="K676" s="18" t="inlineStr">
        <is>
          <t>right</t>
        </is>
      </c>
      <c r="L676" s="18" t="n">
        <v>9</v>
      </c>
      <c r="M676" s="18" t="n">
        <v>10</v>
      </c>
      <c r="N676" s="34" t="n"/>
    </row>
    <row r="677">
      <c r="B677" s="18" t="inlineStr">
        <is>
          <t>47|5</t>
        </is>
      </c>
      <c r="C677" s="18" t="n">
        <v>47</v>
      </c>
      <c r="D677" s="18" t="n">
        <v>5</v>
      </c>
      <c r="E677" s="18" t="inlineStr">
        <is>
          <t>split</t>
        </is>
      </c>
      <c r="F677" s="18" t="n">
        <v>15</v>
      </c>
      <c r="G677" s="18" t="inlineStr">
        <is>
          <t>year_built</t>
        </is>
      </c>
      <c r="H677" s="37" t="n">
        <v>1982.999938964844</v>
      </c>
      <c r="I677" s="18" t="n"/>
      <c r="J677" s="18" t="n"/>
      <c r="K677" s="18" t="inlineStr">
        <is>
          <t>right</t>
        </is>
      </c>
      <c r="L677" s="18" t="n">
        <v>11</v>
      </c>
      <c r="M677" s="18" t="n">
        <v>12</v>
      </c>
      <c r="N677" s="34" t="n"/>
    </row>
    <row r="678">
      <c r="B678" s="18" t="inlineStr">
        <is>
          <t>47|6</t>
        </is>
      </c>
      <c r="C678" s="18" t="n">
        <v>47</v>
      </c>
      <c r="D678" s="18" t="n">
        <v>6</v>
      </c>
      <c r="E678" s="18" t="inlineStr">
        <is>
          <t>leaf</t>
        </is>
      </c>
      <c r="F678" s="18" t="n"/>
      <c r="G678" s="18" t="n"/>
      <c r="H678" s="37" t="n"/>
      <c r="I678" s="18" t="n"/>
      <c r="J678" s="18" t="n"/>
      <c r="K678" s="18" t="n"/>
      <c r="L678" s="18" t="n"/>
      <c r="M678" s="18" t="n"/>
      <c r="N678" s="34" t="n">
        <v>0.02437351830303669</v>
      </c>
    </row>
    <row r="679">
      <c r="B679" s="18" t="inlineStr">
        <is>
          <t>47|7</t>
        </is>
      </c>
      <c r="C679" s="18" t="n">
        <v>47</v>
      </c>
      <c r="D679" s="18" t="n">
        <v>7</v>
      </c>
      <c r="E679" s="18" t="inlineStr">
        <is>
          <t>leaf</t>
        </is>
      </c>
      <c r="F679" s="18" t="n"/>
      <c r="G679" s="18" t="n"/>
      <c r="H679" s="37" t="n"/>
      <c r="I679" s="18" t="n"/>
      <c r="J679" s="18" t="n"/>
      <c r="K679" s="18" t="n"/>
      <c r="L679" s="18" t="n"/>
      <c r="M679" s="18" t="n"/>
      <c r="N679" s="34" t="n">
        <v>-0.004235862754285336</v>
      </c>
    </row>
    <row r="680">
      <c r="B680" s="18" t="inlineStr">
        <is>
          <t>47|8</t>
        </is>
      </c>
      <c r="C680" s="18" t="n">
        <v>47</v>
      </c>
      <c r="D680" s="18" t="n">
        <v>8</v>
      </c>
      <c r="E680" s="18" t="inlineStr">
        <is>
          <t>leaf</t>
        </is>
      </c>
      <c r="F680" s="18" t="n"/>
      <c r="G680" s="18" t="n"/>
      <c r="H680" s="37" t="n"/>
      <c r="I680" s="18" t="n"/>
      <c r="J680" s="18" t="n"/>
      <c r="K680" s="18" t="n"/>
      <c r="L680" s="18" t="n"/>
      <c r="M680" s="18" t="n"/>
      <c r="N680" s="34" t="n">
        <v>0.01197547186166048</v>
      </c>
    </row>
    <row r="681">
      <c r="B681" s="18" t="inlineStr">
        <is>
          <t>47|9</t>
        </is>
      </c>
      <c r="C681" s="18" t="n">
        <v>47</v>
      </c>
      <c r="D681" s="18" t="n">
        <v>9</v>
      </c>
      <c r="E681" s="18" t="inlineStr">
        <is>
          <t>leaf</t>
        </is>
      </c>
      <c r="F681" s="18" t="n"/>
      <c r="G681" s="18" t="n"/>
      <c r="H681" s="37" t="n"/>
      <c r="I681" s="18" t="n"/>
      <c r="J681" s="18" t="n"/>
      <c r="K681" s="18" t="n"/>
      <c r="L681" s="18" t="n"/>
      <c r="M681" s="18" t="n"/>
      <c r="N681" s="34" t="n">
        <v>0.02304649166762829</v>
      </c>
    </row>
    <row r="682">
      <c r="B682" s="18" t="inlineStr">
        <is>
          <t>47|10</t>
        </is>
      </c>
      <c r="C682" s="18" t="n">
        <v>47</v>
      </c>
      <c r="D682" s="18" t="n">
        <v>10</v>
      </c>
      <c r="E682" s="18" t="inlineStr">
        <is>
          <t>leaf</t>
        </is>
      </c>
      <c r="F682" s="18" t="n"/>
      <c r="G682" s="18" t="n"/>
      <c r="H682" s="37" t="n"/>
      <c r="I682" s="18" t="n"/>
      <c r="J682" s="18" t="n"/>
      <c r="K682" s="18" t="n"/>
      <c r="L682" s="18" t="n"/>
      <c r="M682" s="18" t="n"/>
      <c r="N682" s="34" t="n">
        <v>0.0108032925054431</v>
      </c>
    </row>
    <row r="683">
      <c r="B683" s="18" t="inlineStr">
        <is>
          <t>47|11</t>
        </is>
      </c>
      <c r="C683" s="18" t="n">
        <v>47</v>
      </c>
      <c r="D683" s="18" t="n">
        <v>11</v>
      </c>
      <c r="E683" s="18" t="inlineStr">
        <is>
          <t>leaf</t>
        </is>
      </c>
      <c r="F683" s="18" t="n"/>
      <c r="G683" s="18" t="n"/>
      <c r="H683" s="37" t="n"/>
      <c r="I683" s="18" t="n"/>
      <c r="J683" s="18" t="n"/>
      <c r="K683" s="18" t="n"/>
      <c r="L683" s="18" t="n"/>
      <c r="M683" s="18" t="n"/>
      <c r="N683" s="34" t="n">
        <v>0.01222160551697016</v>
      </c>
    </row>
    <row r="684">
      <c r="B684" s="18" t="inlineStr">
        <is>
          <t>47|12</t>
        </is>
      </c>
      <c r="C684" s="18" t="n">
        <v>47</v>
      </c>
      <c r="D684" s="18" t="n">
        <v>12</v>
      </c>
      <c r="E684" s="18" t="inlineStr">
        <is>
          <t>leaf</t>
        </is>
      </c>
      <c r="F684" s="18" t="n"/>
      <c r="G684" s="18" t="n"/>
      <c r="H684" s="37" t="n"/>
      <c r="I684" s="18" t="n"/>
      <c r="J684" s="18" t="n"/>
      <c r="K684" s="18" t="n"/>
      <c r="L684" s="18" t="n"/>
      <c r="M684" s="18" t="n"/>
      <c r="N684" s="34" t="n">
        <v>0.0008234962006099522</v>
      </c>
    </row>
    <row r="685">
      <c r="B685" s="18" t="inlineStr">
        <is>
          <t>48|0</t>
        </is>
      </c>
      <c r="C685" s="18" t="n">
        <v>48</v>
      </c>
      <c r="D685" s="18" t="n">
        <v>0</v>
      </c>
      <c r="E685" s="18" t="inlineStr">
        <is>
          <t>split</t>
        </is>
      </c>
      <c r="F685" s="18" t="n">
        <v>0</v>
      </c>
      <c r="G685" s="18" t="inlineStr">
        <is>
          <t>sum_insured</t>
        </is>
      </c>
      <c r="H685" s="37" t="n">
        <v>104999.99609375</v>
      </c>
      <c r="I685" s="18" t="n"/>
      <c r="J685" s="18" t="n"/>
      <c r="K685" s="18" t="inlineStr">
        <is>
          <t>right</t>
        </is>
      </c>
      <c r="L685" s="18" t="n">
        <v>1</v>
      </c>
      <c r="M685" s="18" t="n">
        <v>2</v>
      </c>
      <c r="N685" s="34" t="n"/>
    </row>
    <row r="686">
      <c r="B686" s="18" t="inlineStr">
        <is>
          <t>48|1</t>
        </is>
      </c>
      <c r="C686" s="18" t="n">
        <v>48</v>
      </c>
      <c r="D686" s="18" t="n">
        <v>1</v>
      </c>
      <c r="E686" s="18" t="inlineStr">
        <is>
          <t>category split</t>
        </is>
      </c>
      <c r="F686" s="18" t="n">
        <v>42</v>
      </c>
      <c r="G686" s="18" t="inlineStr">
        <is>
          <t>urban_density</t>
        </is>
      </c>
      <c r="H686" s="37" t="n"/>
      <c r="I686" s="18" t="inlineStr">
        <is>
          <t>2</t>
        </is>
      </c>
      <c r="J686" s="18" t="inlineStr">
        <is>
          <t>suburban</t>
        </is>
      </c>
      <c r="K686" s="18" t="inlineStr">
        <is>
          <t>left</t>
        </is>
      </c>
      <c r="L686" s="18" t="n">
        <v>3</v>
      </c>
      <c r="M686" s="18" t="n">
        <v>4</v>
      </c>
      <c r="N686" s="34" t="n"/>
    </row>
    <row r="687">
      <c r="B687" s="18" t="inlineStr">
        <is>
          <t>48|2</t>
        </is>
      </c>
      <c r="C687" s="18" t="n">
        <v>48</v>
      </c>
      <c r="D687" s="18" t="n">
        <v>2</v>
      </c>
      <c r="E687" s="18" t="inlineStr">
        <is>
          <t>split</t>
        </is>
      </c>
      <c r="F687" s="18" t="n">
        <v>12</v>
      </c>
      <c r="G687" s="18" t="inlineStr">
        <is>
          <t>flood_zone</t>
        </is>
      </c>
      <c r="H687" s="37" t="n">
        <v>3.99999988079071</v>
      </c>
      <c r="I687" s="18" t="n"/>
      <c r="J687" s="18" t="n"/>
      <c r="K687" s="18" t="inlineStr">
        <is>
          <t>left</t>
        </is>
      </c>
      <c r="L687" s="18" t="n">
        <v>5</v>
      </c>
      <c r="M687" s="18" t="n">
        <v>6</v>
      </c>
      <c r="N687" s="34" t="n"/>
    </row>
    <row r="688">
      <c r="B688" s="18" t="inlineStr">
        <is>
          <t>48|3</t>
        </is>
      </c>
      <c r="C688" s="18" t="n">
        <v>48</v>
      </c>
      <c r="D688" s="18" t="n">
        <v>3</v>
      </c>
      <c r="E688" s="18" t="inlineStr">
        <is>
          <t>leaf</t>
        </is>
      </c>
      <c r="F688" s="18" t="n"/>
      <c r="G688" s="18" t="n"/>
      <c r="H688" s="37" t="n"/>
      <c r="I688" s="18" t="n"/>
      <c r="J688" s="18" t="n"/>
      <c r="K688" s="18" t="n"/>
      <c r="L688" s="18" t="n"/>
      <c r="M688" s="18" t="n"/>
      <c r="N688" s="34" t="n">
        <v>-0.0257982611656189</v>
      </c>
    </row>
    <row r="689">
      <c r="B689" s="18" t="inlineStr">
        <is>
          <t>48|4</t>
        </is>
      </c>
      <c r="C689" s="18" t="n">
        <v>48</v>
      </c>
      <c r="D689" s="18" t="n">
        <v>4</v>
      </c>
      <c r="E689" s="18" t="inlineStr">
        <is>
          <t>leaf</t>
        </is>
      </c>
      <c r="F689" s="18" t="n"/>
      <c r="G689" s="18" t="n"/>
      <c r="H689" s="37" t="n"/>
      <c r="I689" s="18" t="n"/>
      <c r="J689" s="18" t="n"/>
      <c r="K689" s="18" t="n"/>
      <c r="L689" s="18" t="n"/>
      <c r="M689" s="18" t="n"/>
      <c r="N689" s="34" t="n">
        <v>-0.01196809951215982</v>
      </c>
    </row>
    <row r="690">
      <c r="B690" s="18" t="inlineStr">
        <is>
          <t>48|5</t>
        </is>
      </c>
      <c r="C690" s="18" t="n">
        <v>48</v>
      </c>
      <c r="D690" s="18" t="n">
        <v>5</v>
      </c>
      <c r="E690" s="18" t="inlineStr">
        <is>
          <t>category split</t>
        </is>
      </c>
      <c r="F690" s="18" t="n">
        <v>26</v>
      </c>
      <c r="G690" s="18" t="inlineStr">
        <is>
          <t>construction_type</t>
        </is>
      </c>
      <c r="H690" s="37" t="n"/>
      <c r="I690" s="18" t="inlineStr">
        <is>
          <t>0;2;3</t>
        </is>
      </c>
      <c r="J690" s="18" t="inlineStr">
        <is>
          <t>brick;stone;timber</t>
        </is>
      </c>
      <c r="K690" s="18" t="inlineStr">
        <is>
          <t>left</t>
        </is>
      </c>
      <c r="L690" s="18" t="n">
        <v>7</v>
      </c>
      <c r="M690" s="18" t="n">
        <v>8</v>
      </c>
      <c r="N690" s="34" t="n"/>
    </row>
    <row r="691">
      <c r="B691" s="18" t="inlineStr">
        <is>
          <t>48|6</t>
        </is>
      </c>
      <c r="C691" s="18" t="n">
        <v>48</v>
      </c>
      <c r="D691" s="18" t="n">
        <v>6</v>
      </c>
      <c r="E691" s="18" t="inlineStr">
        <is>
          <t>category split</t>
        </is>
      </c>
      <c r="F691" s="18" t="n">
        <v>38</v>
      </c>
      <c r="G691" s="18" t="inlineStr">
        <is>
          <t>previous_insurer</t>
        </is>
      </c>
      <c r="H691" s="37" t="n"/>
      <c r="I691" s="18" t="inlineStr">
        <is>
          <t>0;1;2;3;4;5;6;7;8;9;10;11;12;13;14;15;16;17;18;19;20;21;22;23;24;25;26;27;28;29</t>
        </is>
      </c>
      <c r="J691" s="18" t="inlineStr">
        <is>
          <t>INS00;INS01;INS02;INS03;INS04;INS05;INS06;INS07;INS08;INS09;INS10;INS11;INS12;INS13;INS14;INS15;INS16;INS17;INS18;INS19;INS20;INS21;INS22;INS23;INS24;INS25;INS26;INS27;INS28;INS29</t>
        </is>
      </c>
      <c r="K691" s="18" t="inlineStr">
        <is>
          <t>left</t>
        </is>
      </c>
      <c r="L691" s="18" t="n">
        <v>9</v>
      </c>
      <c r="M691" s="18" t="n">
        <v>10</v>
      </c>
      <c r="N691" s="34" t="n"/>
    </row>
    <row r="692">
      <c r="B692" s="18" t="inlineStr">
        <is>
          <t>48|7</t>
        </is>
      </c>
      <c r="C692" s="18" t="n">
        <v>48</v>
      </c>
      <c r="D692" s="18" t="n">
        <v>7</v>
      </c>
      <c r="E692" s="18" t="inlineStr">
        <is>
          <t>leaf</t>
        </is>
      </c>
      <c r="F692" s="18" t="n"/>
      <c r="G692" s="18" t="n"/>
      <c r="H692" s="37" t="n"/>
      <c r="I692" s="18" t="n"/>
      <c r="J692" s="18" t="n"/>
      <c r="K692" s="18" t="n"/>
      <c r="L692" s="18" t="n"/>
      <c r="M692" s="18" t="n"/>
      <c r="N692" s="34" t="n">
        <v>0.009853699244558811</v>
      </c>
    </row>
    <row r="693">
      <c r="B693" s="18" t="inlineStr">
        <is>
          <t>48|8</t>
        </is>
      </c>
      <c r="C693" s="18" t="n">
        <v>48</v>
      </c>
      <c r="D693" s="18" t="n">
        <v>8</v>
      </c>
      <c r="E693" s="18" t="inlineStr">
        <is>
          <t>leaf</t>
        </is>
      </c>
      <c r="F693" s="18" t="n"/>
      <c r="G693" s="18" t="n"/>
      <c r="H693" s="37" t="n"/>
      <c r="I693" s="18" t="n"/>
      <c r="J693" s="18" t="n"/>
      <c r="K693" s="18" t="n"/>
      <c r="L693" s="18" t="n"/>
      <c r="M693" s="18" t="n"/>
      <c r="N693" s="34" t="n">
        <v>-0.00169236387591809</v>
      </c>
    </row>
    <row r="694">
      <c r="B694" s="18" t="inlineStr">
        <is>
          <t>48|9</t>
        </is>
      </c>
      <c r="C694" s="18" t="n">
        <v>48</v>
      </c>
      <c r="D694" s="18" t="n">
        <v>9</v>
      </c>
      <c r="E694" s="18" t="inlineStr">
        <is>
          <t>leaf</t>
        </is>
      </c>
      <c r="F694" s="18" t="n"/>
      <c r="G694" s="18" t="n"/>
      <c r="H694" s="37" t="n"/>
      <c r="I694" s="18" t="n"/>
      <c r="J694" s="18" t="n"/>
      <c r="K694" s="18" t="n"/>
      <c r="L694" s="18" t="n"/>
      <c r="M694" s="18" t="n"/>
      <c r="N694" s="34" t="n">
        <v>0.001405407907441258</v>
      </c>
    </row>
    <row r="695">
      <c r="B695" s="18" t="inlineStr">
        <is>
          <t>48|10</t>
        </is>
      </c>
      <c r="C695" s="18" t="n">
        <v>48</v>
      </c>
      <c r="D695" s="18" t="n">
        <v>10</v>
      </c>
      <c r="E695" s="18" t="inlineStr">
        <is>
          <t>leaf</t>
        </is>
      </c>
      <c r="F695" s="18" t="n"/>
      <c r="G695" s="18" t="n"/>
      <c r="H695" s="37" t="n"/>
      <c r="I695" s="18" t="n"/>
      <c r="J695" s="18" t="n"/>
      <c r="K695" s="18" t="n"/>
      <c r="L695" s="18" t="n"/>
      <c r="M695" s="18" t="n"/>
      <c r="N695" s="34" t="n">
        <v>0.015658063814044</v>
      </c>
    </row>
    <row r="696">
      <c r="B696" s="18" t="inlineStr">
        <is>
          <t>49|0</t>
        </is>
      </c>
      <c r="C696" s="18" t="n">
        <v>49</v>
      </c>
      <c r="D696" s="18" t="n">
        <v>0</v>
      </c>
      <c r="E696" s="18" t="inlineStr">
        <is>
          <t>split</t>
        </is>
      </c>
      <c r="F696" s="18" t="n">
        <v>14</v>
      </c>
      <c r="G696" s="18" t="inlineStr">
        <is>
          <t>elevation_m</t>
        </is>
      </c>
      <c r="H696" s="37" t="n">
        <v>4.699999570846558</v>
      </c>
      <c r="I696" s="18" t="n"/>
      <c r="J696" s="18" t="n"/>
      <c r="K696" s="18" t="inlineStr">
        <is>
          <t>right</t>
        </is>
      </c>
      <c r="L696" s="18" t="n">
        <v>1</v>
      </c>
      <c r="M696" s="18" t="n">
        <v>2</v>
      </c>
      <c r="N696" s="34" t="n"/>
    </row>
    <row r="697">
      <c r="B697" s="18" t="inlineStr">
        <is>
          <t>49|1</t>
        </is>
      </c>
      <c r="C697" s="18" t="n">
        <v>49</v>
      </c>
      <c r="D697" s="18" t="n">
        <v>1</v>
      </c>
      <c r="E697" s="18" t="inlineStr">
        <is>
          <t>split</t>
        </is>
      </c>
      <c r="F697" s="18" t="n">
        <v>8</v>
      </c>
      <c r="G697" s="18" t="inlineStr">
        <is>
          <t>prior_claims_5y</t>
        </is>
      </c>
      <c r="H697" s="37" t="n">
        <v>1.999999940395355</v>
      </c>
      <c r="I697" s="18" t="n"/>
      <c r="J697" s="18" t="n"/>
      <c r="K697" s="18" t="inlineStr">
        <is>
          <t>right</t>
        </is>
      </c>
      <c r="L697" s="18" t="n">
        <v>3</v>
      </c>
      <c r="M697" s="18" t="n">
        <v>4</v>
      </c>
      <c r="N697" s="34" t="n"/>
    </row>
    <row r="698">
      <c r="B698" s="18" t="inlineStr">
        <is>
          <t>49|2</t>
        </is>
      </c>
      <c r="C698" s="18" t="n">
        <v>49</v>
      </c>
      <c r="D698" s="18" t="n">
        <v>2</v>
      </c>
      <c r="E698" s="18" t="inlineStr">
        <is>
          <t>split</t>
        </is>
      </c>
      <c r="F698" s="18" t="n">
        <v>0</v>
      </c>
      <c r="G698" s="18" t="inlineStr">
        <is>
          <t>sum_insured</t>
        </is>
      </c>
      <c r="H698" s="37" t="n">
        <v>152999.9921875</v>
      </c>
      <c r="I698" s="18" t="n"/>
      <c r="J698" s="18" t="n"/>
      <c r="K698" s="18" t="inlineStr">
        <is>
          <t>right</t>
        </is>
      </c>
      <c r="L698" s="18" t="n">
        <v>5</v>
      </c>
      <c r="M698" s="18" t="n">
        <v>6</v>
      </c>
      <c r="N698" s="34" t="n"/>
    </row>
    <row r="699">
      <c r="B699" s="18" t="inlineStr">
        <is>
          <t>49|3</t>
        </is>
      </c>
      <c r="C699" s="18" t="n">
        <v>49</v>
      </c>
      <c r="D699" s="18" t="n">
        <v>3</v>
      </c>
      <c r="E699" s="18" t="inlineStr">
        <is>
          <t>split</t>
        </is>
      </c>
      <c r="F699" s="18" t="n">
        <v>12</v>
      </c>
      <c r="G699" s="18" t="inlineStr">
        <is>
          <t>flood_zone</t>
        </is>
      </c>
      <c r="H699" s="37" t="n">
        <v>4.999999761581421</v>
      </c>
      <c r="I699" s="18" t="n"/>
      <c r="J699" s="18" t="n"/>
      <c r="K699" s="18" t="inlineStr">
        <is>
          <t>left</t>
        </is>
      </c>
      <c r="L699" s="18" t="n">
        <v>7</v>
      </c>
      <c r="M699" s="18" t="n">
        <v>8</v>
      </c>
      <c r="N699" s="34" t="n"/>
    </row>
    <row r="700">
      <c r="B700" s="18" t="inlineStr">
        <is>
          <t>49|4</t>
        </is>
      </c>
      <c r="C700" s="18" t="n">
        <v>49</v>
      </c>
      <c r="D700" s="18" t="n">
        <v>4</v>
      </c>
      <c r="E700" s="18" t="inlineStr">
        <is>
          <t>leaf</t>
        </is>
      </c>
      <c r="F700" s="18" t="n"/>
      <c r="G700" s="18" t="n"/>
      <c r="H700" s="37" t="n"/>
      <c r="I700" s="18" t="n"/>
      <c r="J700" s="18" t="n"/>
      <c r="K700" s="18" t="n"/>
      <c r="L700" s="18" t="n"/>
      <c r="M700" s="18" t="n"/>
      <c r="N700" s="34" t="n">
        <v>0.02747447602450848</v>
      </c>
    </row>
    <row r="701">
      <c r="B701" s="18" t="inlineStr">
        <is>
          <t>49|5</t>
        </is>
      </c>
      <c r="C701" s="18" t="n">
        <v>49</v>
      </c>
      <c r="D701" s="18" t="n">
        <v>5</v>
      </c>
      <c r="E701" s="18" t="inlineStr">
        <is>
          <t>split</t>
        </is>
      </c>
      <c r="F701" s="18" t="n">
        <v>8</v>
      </c>
      <c r="G701" s="18" t="inlineStr">
        <is>
          <t>prior_claims_5y</t>
        </is>
      </c>
      <c r="H701" s="37" t="n">
        <v>0.9999999701976776</v>
      </c>
      <c r="I701" s="18" t="n"/>
      <c r="J701" s="18" t="n"/>
      <c r="K701" s="18" t="inlineStr">
        <is>
          <t>right</t>
        </is>
      </c>
      <c r="L701" s="18" t="n">
        <v>9</v>
      </c>
      <c r="M701" s="18" t="n">
        <v>10</v>
      </c>
      <c r="N701" s="34" t="n"/>
    </row>
    <row r="702">
      <c r="B702" s="18" t="inlineStr">
        <is>
          <t>49|6</t>
        </is>
      </c>
      <c r="C702" s="18" t="n">
        <v>49</v>
      </c>
      <c r="D702" s="18" t="n">
        <v>6</v>
      </c>
      <c r="E702" s="18" t="inlineStr">
        <is>
          <t>split</t>
        </is>
      </c>
      <c r="F702" s="18" t="n">
        <v>15</v>
      </c>
      <c r="G702" s="18" t="inlineStr">
        <is>
          <t>year_built</t>
        </is>
      </c>
      <c r="H702" s="37" t="n">
        <v>1952.999938964844</v>
      </c>
      <c r="I702" s="18" t="n"/>
      <c r="J702" s="18" t="n"/>
      <c r="K702" s="18" t="inlineStr">
        <is>
          <t>right</t>
        </is>
      </c>
      <c r="L702" s="18" t="n">
        <v>11</v>
      </c>
      <c r="M702" s="18" t="n">
        <v>12</v>
      </c>
      <c r="N702" s="34" t="n"/>
    </row>
    <row r="703">
      <c r="B703" s="18" t="inlineStr">
        <is>
          <t>49|7</t>
        </is>
      </c>
      <c r="C703" s="18" t="n">
        <v>49</v>
      </c>
      <c r="D703" s="18" t="n">
        <v>7</v>
      </c>
      <c r="E703" s="18" t="inlineStr">
        <is>
          <t>leaf</t>
        </is>
      </c>
      <c r="F703" s="18" t="n"/>
      <c r="G703" s="18" t="n"/>
      <c r="H703" s="37" t="n"/>
      <c r="I703" s="18" t="n"/>
      <c r="J703" s="18" t="n"/>
      <c r="K703" s="18" t="n"/>
      <c r="L703" s="18" t="n"/>
      <c r="M703" s="18" t="n"/>
      <c r="N703" s="34" t="n">
        <v>0.001887840800918639</v>
      </c>
    </row>
    <row r="704">
      <c r="B704" s="18" t="inlineStr">
        <is>
          <t>49|8</t>
        </is>
      </c>
      <c r="C704" s="18" t="n">
        <v>49</v>
      </c>
      <c r="D704" s="18" t="n">
        <v>8</v>
      </c>
      <c r="E704" s="18" t="inlineStr">
        <is>
          <t>leaf</t>
        </is>
      </c>
      <c r="F704" s="18" t="n"/>
      <c r="G704" s="18" t="n"/>
      <c r="H704" s="37" t="n"/>
      <c r="I704" s="18" t="n"/>
      <c r="J704" s="18" t="n"/>
      <c r="K704" s="18" t="n"/>
      <c r="L704" s="18" t="n"/>
      <c r="M704" s="18" t="n"/>
      <c r="N704" s="34" t="n">
        <v>0.01644991897046566</v>
      </c>
    </row>
    <row r="705">
      <c r="B705" s="18" t="inlineStr">
        <is>
          <t>49|9</t>
        </is>
      </c>
      <c r="C705" s="18" t="n">
        <v>49</v>
      </c>
      <c r="D705" s="18" t="n">
        <v>9</v>
      </c>
      <c r="E705" s="18" t="inlineStr">
        <is>
          <t>leaf</t>
        </is>
      </c>
      <c r="F705" s="18" t="n"/>
      <c r="G705" s="18" t="n"/>
      <c r="H705" s="37" t="n"/>
      <c r="I705" s="18" t="n"/>
      <c r="J705" s="18" t="n"/>
      <c r="K705" s="18" t="n"/>
      <c r="L705" s="18" t="n"/>
      <c r="M705" s="18" t="n"/>
      <c r="N705" s="34" t="n">
        <v>-0.01896612904965878</v>
      </c>
    </row>
    <row r="706">
      <c r="B706" s="18" t="inlineStr">
        <is>
          <t>49|10</t>
        </is>
      </c>
      <c r="C706" s="18" t="n">
        <v>49</v>
      </c>
      <c r="D706" s="18" t="n">
        <v>10</v>
      </c>
      <c r="E706" s="18" t="inlineStr">
        <is>
          <t>leaf</t>
        </is>
      </c>
      <c r="F706" s="18" t="n"/>
      <c r="G706" s="18" t="n"/>
      <c r="H706" s="37" t="n"/>
      <c r="I706" s="18" t="n"/>
      <c r="J706" s="18" t="n"/>
      <c r="K706" s="18" t="n"/>
      <c r="L706" s="18" t="n"/>
      <c r="M706" s="18" t="n"/>
      <c r="N706" s="34" t="n">
        <v>-0.006061230786144733</v>
      </c>
    </row>
    <row r="707">
      <c r="B707" s="18" t="inlineStr">
        <is>
          <t>49|11</t>
        </is>
      </c>
      <c r="C707" s="18" t="n">
        <v>49</v>
      </c>
      <c r="D707" s="18" t="n">
        <v>11</v>
      </c>
      <c r="E707" s="18" t="inlineStr">
        <is>
          <t>leaf</t>
        </is>
      </c>
      <c r="F707" s="18" t="n"/>
      <c r="G707" s="18" t="n"/>
      <c r="H707" s="37" t="n"/>
      <c r="I707" s="18" t="n"/>
      <c r="J707" s="18" t="n"/>
      <c r="K707" s="18" t="n"/>
      <c r="L707" s="18" t="n"/>
      <c r="M707" s="18" t="n"/>
      <c r="N707" s="34" t="n">
        <v>0.00285021192394197</v>
      </c>
    </row>
    <row r="708">
      <c r="B708" s="18" t="inlineStr">
        <is>
          <t>49|12</t>
        </is>
      </c>
      <c r="C708" s="18" t="n">
        <v>49</v>
      </c>
      <c r="D708" s="18" t="n">
        <v>12</v>
      </c>
      <c r="E708" s="18" t="inlineStr">
        <is>
          <t>leaf</t>
        </is>
      </c>
      <c r="F708" s="18" t="n"/>
      <c r="G708" s="18" t="n"/>
      <c r="H708" s="37" t="n"/>
      <c r="I708" s="18" t="n"/>
      <c r="J708" s="18" t="n"/>
      <c r="K708" s="18" t="n"/>
      <c r="L708" s="18" t="n"/>
      <c r="M708" s="18" t="n"/>
      <c r="N708" s="34" t="n">
        <v>-0.005872819107025862</v>
      </c>
    </row>
    <row r="709">
      <c r="B709" s="18" t="inlineStr">
        <is>
          <t>50|0</t>
        </is>
      </c>
      <c r="C709" s="18" t="n">
        <v>50</v>
      </c>
      <c r="D709" s="18" t="n">
        <v>0</v>
      </c>
      <c r="E709" s="18" t="inlineStr">
        <is>
          <t>category split</t>
        </is>
      </c>
      <c r="F709" s="18" t="n">
        <v>26</v>
      </c>
      <c r="G709" s="18" t="inlineStr">
        <is>
          <t>construction_type</t>
        </is>
      </c>
      <c r="H709" s="37" t="n"/>
      <c r="I709" s="18" t="inlineStr">
        <is>
          <t>0;2;3</t>
        </is>
      </c>
      <c r="J709" s="18" t="inlineStr">
        <is>
          <t>brick;stone;timber</t>
        </is>
      </c>
      <c r="K709" s="18" t="inlineStr">
        <is>
          <t>left</t>
        </is>
      </c>
      <c r="L709" s="18" t="n">
        <v>1</v>
      </c>
      <c r="M709" s="18" t="n">
        <v>2</v>
      </c>
      <c r="N709" s="34" t="n"/>
    </row>
    <row r="710">
      <c r="B710" s="18" t="inlineStr">
        <is>
          <t>50|1</t>
        </is>
      </c>
      <c r="C710" s="18" t="n">
        <v>50</v>
      </c>
      <c r="D710" s="18" t="n">
        <v>1</v>
      </c>
      <c r="E710" s="18" t="inlineStr">
        <is>
          <t>category split</t>
        </is>
      </c>
      <c r="F710" s="18" t="n">
        <v>44</v>
      </c>
      <c r="G710" s="18" t="inlineStr">
        <is>
          <t>property_type</t>
        </is>
      </c>
      <c r="H710" s="37" t="n"/>
      <c r="I710" s="18" t="inlineStr">
        <is>
          <t>1;2</t>
        </is>
      </c>
      <c r="J710" s="18" t="inlineStr">
        <is>
          <t>flat;semi_detached</t>
        </is>
      </c>
      <c r="K710" s="18" t="inlineStr">
        <is>
          <t>left</t>
        </is>
      </c>
      <c r="L710" s="18" t="n">
        <v>3</v>
      </c>
      <c r="M710" s="18" t="n">
        <v>4</v>
      </c>
      <c r="N710" s="34" t="n"/>
    </row>
    <row r="711">
      <c r="B711" s="18" t="inlineStr">
        <is>
          <t>50|2</t>
        </is>
      </c>
      <c r="C711" s="18" t="n">
        <v>50</v>
      </c>
      <c r="D711" s="18" t="n">
        <v>2</v>
      </c>
      <c r="E711" s="18" t="inlineStr">
        <is>
          <t>split</t>
        </is>
      </c>
      <c r="F711" s="18" t="n">
        <v>3</v>
      </c>
      <c r="G711" s="18" t="inlineStr">
        <is>
          <t>missed_payments_12m</t>
        </is>
      </c>
      <c r="H711" s="37" t="n">
        <v>0.9999999701976776</v>
      </c>
      <c r="I711" s="18" t="n"/>
      <c r="J711" s="18" t="n"/>
      <c r="K711" s="18" t="inlineStr">
        <is>
          <t>right</t>
        </is>
      </c>
      <c r="L711" s="18" t="n">
        <v>5</v>
      </c>
      <c r="M711" s="18" t="n">
        <v>6</v>
      </c>
      <c r="N711" s="34" t="n"/>
    </row>
    <row r="712">
      <c r="B712" s="18" t="inlineStr">
        <is>
          <t>50|3</t>
        </is>
      </c>
      <c r="C712" s="18" t="n">
        <v>50</v>
      </c>
      <c r="D712" s="18" t="n">
        <v>3</v>
      </c>
      <c r="E712" s="18" t="inlineStr">
        <is>
          <t>split</t>
        </is>
      </c>
      <c r="F712" s="18" t="n">
        <v>13</v>
      </c>
      <c r="G712" s="18" t="inlineStr">
        <is>
          <t>distance_to_river_km</t>
        </is>
      </c>
      <c r="H712" s="37" t="n">
        <v>1.949999988079071</v>
      </c>
      <c r="I712" s="18" t="n"/>
      <c r="J712" s="18" t="n"/>
      <c r="K712" s="18" t="inlineStr">
        <is>
          <t>right</t>
        </is>
      </c>
      <c r="L712" s="18" t="n">
        <v>7</v>
      </c>
      <c r="M712" s="18" t="n">
        <v>8</v>
      </c>
      <c r="N712" s="34" t="n"/>
    </row>
    <row r="713">
      <c r="B713" s="18" t="inlineStr">
        <is>
          <t>50|4</t>
        </is>
      </c>
      <c r="C713" s="18" t="n">
        <v>50</v>
      </c>
      <c r="D713" s="18" t="n">
        <v>4</v>
      </c>
      <c r="E713" s="18" t="inlineStr">
        <is>
          <t>split</t>
        </is>
      </c>
      <c r="F713" s="18" t="n">
        <v>15</v>
      </c>
      <c r="G713" s="18" t="inlineStr">
        <is>
          <t>year_built</t>
        </is>
      </c>
      <c r="H713" s="37" t="n">
        <v>1964.999938964844</v>
      </c>
      <c r="I713" s="18" t="n"/>
      <c r="J713" s="18" t="n"/>
      <c r="K713" s="18" t="inlineStr">
        <is>
          <t>right</t>
        </is>
      </c>
      <c r="L713" s="18" t="n">
        <v>9</v>
      </c>
      <c r="M713" s="18" t="n">
        <v>10</v>
      </c>
      <c r="N713" s="34" t="n"/>
    </row>
    <row r="714">
      <c r="B714" s="18" t="inlineStr">
        <is>
          <t>50|5</t>
        </is>
      </c>
      <c r="C714" s="18" t="n">
        <v>50</v>
      </c>
      <c r="D714" s="18" t="n">
        <v>5</v>
      </c>
      <c r="E714" s="18" t="inlineStr">
        <is>
          <t>split</t>
        </is>
      </c>
      <c r="F714" s="18" t="n">
        <v>25</v>
      </c>
      <c r="G714" s="18" t="inlineStr">
        <is>
          <t>x_fz3_rain</t>
        </is>
      </c>
      <c r="H714" s="37" t="n">
        <v>0.9219999611377717</v>
      </c>
      <c r="I714" s="18" t="n"/>
      <c r="J714" s="18" t="n"/>
      <c r="K714" s="18" t="inlineStr">
        <is>
          <t>right</t>
        </is>
      </c>
      <c r="L714" s="18" t="n">
        <v>11</v>
      </c>
      <c r="M714" s="18" t="n">
        <v>12</v>
      </c>
      <c r="N714" s="34" t="n"/>
    </row>
    <row r="715">
      <c r="B715" s="18" t="inlineStr">
        <is>
          <t>50|6</t>
        </is>
      </c>
      <c r="C715" s="18" t="n">
        <v>50</v>
      </c>
      <c r="D715" s="18" t="n">
        <v>6</v>
      </c>
      <c r="E715" s="18" t="inlineStr">
        <is>
          <t>split</t>
        </is>
      </c>
      <c r="F715" s="18" t="n">
        <v>2</v>
      </c>
      <c r="G715" s="18" t="inlineStr">
        <is>
          <t>voluntary_excess</t>
        </is>
      </c>
      <c r="H715" s="37" t="n">
        <v>249.9999923706055</v>
      </c>
      <c r="I715" s="18" t="n"/>
      <c r="J715" s="18" t="n"/>
      <c r="K715" s="18" t="inlineStr">
        <is>
          <t>right</t>
        </is>
      </c>
      <c r="L715" s="18" t="n">
        <v>13</v>
      </c>
      <c r="M715" s="18" t="n">
        <v>14</v>
      </c>
      <c r="N715" s="34" t="n"/>
    </row>
    <row r="716">
      <c r="B716" s="18" t="inlineStr">
        <is>
          <t>50|7</t>
        </is>
      </c>
      <c r="C716" s="18" t="n">
        <v>50</v>
      </c>
      <c r="D716" s="18" t="n">
        <v>7</v>
      </c>
      <c r="E716" s="18" t="inlineStr">
        <is>
          <t>leaf</t>
        </is>
      </c>
      <c r="F716" s="18" t="n"/>
      <c r="G716" s="18" t="n"/>
      <c r="H716" s="37" t="n"/>
      <c r="I716" s="18" t="n"/>
      <c r="J716" s="18" t="n"/>
      <c r="K716" s="18" t="n"/>
      <c r="L716" s="18" t="n"/>
      <c r="M716" s="18" t="n"/>
      <c r="N716" s="34" t="n">
        <v>0.02397500537335873</v>
      </c>
    </row>
    <row r="717">
      <c r="B717" s="18" t="inlineStr">
        <is>
          <t>50|8</t>
        </is>
      </c>
      <c r="C717" s="18" t="n">
        <v>50</v>
      </c>
      <c r="D717" s="18" t="n">
        <v>8</v>
      </c>
      <c r="E717" s="18" t="inlineStr">
        <is>
          <t>leaf</t>
        </is>
      </c>
      <c r="F717" s="18" t="n"/>
      <c r="G717" s="18" t="n"/>
      <c r="H717" s="37" t="n"/>
      <c r="I717" s="18" t="n"/>
      <c r="J717" s="18" t="n"/>
      <c r="K717" s="18" t="n"/>
      <c r="L717" s="18" t="n"/>
      <c r="M717" s="18" t="n"/>
      <c r="N717" s="34" t="n">
        <v>0.008718710392713547</v>
      </c>
    </row>
    <row r="718">
      <c r="B718" s="18" t="inlineStr">
        <is>
          <t>50|9</t>
        </is>
      </c>
      <c r="C718" s="18" t="n">
        <v>50</v>
      </c>
      <c r="D718" s="18" t="n">
        <v>9</v>
      </c>
      <c r="E718" s="18" t="inlineStr">
        <is>
          <t>leaf</t>
        </is>
      </c>
      <c r="F718" s="18" t="n"/>
      <c r="G718" s="18" t="n"/>
      <c r="H718" s="37" t="n"/>
      <c r="I718" s="18" t="n"/>
      <c r="J718" s="18" t="n"/>
      <c r="K718" s="18" t="n"/>
      <c r="L718" s="18" t="n"/>
      <c r="M718" s="18" t="n"/>
      <c r="N718" s="34" t="n">
        <v>0.009580847807228565</v>
      </c>
    </row>
    <row r="719">
      <c r="B719" s="18" t="inlineStr">
        <is>
          <t>50|10</t>
        </is>
      </c>
      <c r="C719" s="18" t="n">
        <v>50</v>
      </c>
      <c r="D719" s="18" t="n">
        <v>10</v>
      </c>
      <c r="E719" s="18" t="inlineStr">
        <is>
          <t>leaf</t>
        </is>
      </c>
      <c r="F719" s="18" t="n"/>
      <c r="G719" s="18" t="n"/>
      <c r="H719" s="37" t="n"/>
      <c r="I719" s="18" t="n"/>
      <c r="J719" s="18" t="n"/>
      <c r="K719" s="18" t="n"/>
      <c r="L719" s="18" t="n"/>
      <c r="M719" s="18" t="n"/>
      <c r="N719" s="34" t="n">
        <v>-0.003868155647069216</v>
      </c>
    </row>
    <row r="720">
      <c r="B720" s="18" t="inlineStr">
        <is>
          <t>50|11</t>
        </is>
      </c>
      <c r="C720" s="18" t="n">
        <v>50</v>
      </c>
      <c r="D720" s="18" t="n">
        <v>11</v>
      </c>
      <c r="E720" s="18" t="inlineStr">
        <is>
          <t>leaf</t>
        </is>
      </c>
      <c r="F720" s="18" t="n"/>
      <c r="G720" s="18" t="n"/>
      <c r="H720" s="37" t="n"/>
      <c r="I720" s="18" t="n"/>
      <c r="J720" s="18" t="n"/>
      <c r="K720" s="18" t="n"/>
      <c r="L720" s="18" t="n"/>
      <c r="M720" s="18" t="n"/>
      <c r="N720" s="34" t="n">
        <v>-0.004882726352661848</v>
      </c>
    </row>
    <row r="721">
      <c r="B721" s="18" t="inlineStr">
        <is>
          <t>50|12</t>
        </is>
      </c>
      <c r="C721" s="18" t="n">
        <v>50</v>
      </c>
      <c r="D721" s="18" t="n">
        <v>12</v>
      </c>
      <c r="E721" s="18" t="inlineStr">
        <is>
          <t>leaf</t>
        </is>
      </c>
      <c r="F721" s="18" t="n"/>
      <c r="G721" s="18" t="n"/>
      <c r="H721" s="37" t="n"/>
      <c r="I721" s="18" t="n"/>
      <c r="J721" s="18" t="n"/>
      <c r="K721" s="18" t="n"/>
      <c r="L721" s="18" t="n"/>
      <c r="M721" s="18" t="n"/>
      <c r="N721" s="34" t="n">
        <v>0.004400989040732384</v>
      </c>
    </row>
    <row r="722">
      <c r="B722" s="18" t="inlineStr">
        <is>
          <t>50|13</t>
        </is>
      </c>
      <c r="C722" s="18" t="n">
        <v>50</v>
      </c>
      <c r="D722" s="18" t="n">
        <v>13</v>
      </c>
      <c r="E722" s="18" t="inlineStr">
        <is>
          <t>leaf</t>
        </is>
      </c>
      <c r="F722" s="18" t="n"/>
      <c r="G722" s="18" t="n"/>
      <c r="H722" s="37" t="n"/>
      <c r="I722" s="18" t="n"/>
      <c r="J722" s="18" t="n"/>
      <c r="K722" s="18" t="n"/>
      <c r="L722" s="18" t="n"/>
      <c r="M722" s="18" t="n"/>
      <c r="N722" s="34" t="n">
        <v>0.01713511534035206</v>
      </c>
    </row>
    <row r="723">
      <c r="B723" s="18" t="inlineStr">
        <is>
          <t>50|14</t>
        </is>
      </c>
      <c r="C723" s="18" t="n">
        <v>50</v>
      </c>
      <c r="D723" s="18" t="n">
        <v>14</v>
      </c>
      <c r="E723" s="18" t="inlineStr">
        <is>
          <t>leaf</t>
        </is>
      </c>
      <c r="F723" s="18" t="n"/>
      <c r="G723" s="18" t="n"/>
      <c r="H723" s="37" t="n"/>
      <c r="I723" s="18" t="n"/>
      <c r="J723" s="18" t="n"/>
      <c r="K723" s="18" t="n"/>
      <c r="L723" s="18" t="n"/>
      <c r="M723" s="18" t="n"/>
      <c r="N723" s="34" t="n">
        <v>0.00480194017291069</v>
      </c>
    </row>
    <row r="724">
      <c r="B724" s="18" t="inlineStr">
        <is>
          <t>51|0</t>
        </is>
      </c>
      <c r="C724" s="18" t="n">
        <v>51</v>
      </c>
      <c r="D724" s="18" t="n">
        <v>0</v>
      </c>
      <c r="E724" s="18" t="inlineStr">
        <is>
          <t>category split</t>
        </is>
      </c>
      <c r="F724" s="18" t="n">
        <v>27</v>
      </c>
      <c r="G724" s="18" t="inlineStr">
        <is>
          <t>occupancy</t>
        </is>
      </c>
      <c r="H724" s="37" t="n"/>
      <c r="I724" s="18" t="inlineStr">
        <is>
          <t>0</t>
        </is>
      </c>
      <c r="J724" s="18" t="inlineStr">
        <is>
          <t>let</t>
        </is>
      </c>
      <c r="K724" s="18" t="inlineStr">
        <is>
          <t>left</t>
        </is>
      </c>
      <c r="L724" s="18" t="n">
        <v>1</v>
      </c>
      <c r="M724" s="18" t="n">
        <v>2</v>
      </c>
      <c r="N724" s="34" t="n"/>
    </row>
    <row r="725">
      <c r="B725" s="18" t="inlineStr">
        <is>
          <t>51|1</t>
        </is>
      </c>
      <c r="C725" s="18" t="n">
        <v>51</v>
      </c>
      <c r="D725" s="18" t="n">
        <v>1</v>
      </c>
      <c r="E725" s="18" t="inlineStr">
        <is>
          <t>category split</t>
        </is>
      </c>
      <c r="F725" s="18" t="n">
        <v>32</v>
      </c>
      <c r="G725" s="18" t="inlineStr">
        <is>
          <t>payment_method</t>
        </is>
      </c>
      <c r="H725" s="37" t="n"/>
      <c r="I725" s="18" t="inlineStr">
        <is>
          <t>0</t>
        </is>
      </c>
      <c r="J725" s="18" t="inlineStr">
        <is>
          <t>annual</t>
        </is>
      </c>
      <c r="K725" s="18" t="inlineStr">
        <is>
          <t>left</t>
        </is>
      </c>
      <c r="L725" s="18" t="n">
        <v>3</v>
      </c>
      <c r="M725" s="18" t="n">
        <v>4</v>
      </c>
      <c r="N725" s="34" t="n"/>
    </row>
    <row r="726">
      <c r="B726" s="18" t="inlineStr">
        <is>
          <t>51|2</t>
        </is>
      </c>
      <c r="C726" s="18" t="n">
        <v>51</v>
      </c>
      <c r="D726" s="18" t="n">
        <v>2</v>
      </c>
      <c r="E726" s="18" t="inlineStr">
        <is>
          <t>split</t>
        </is>
      </c>
      <c r="F726" s="18" t="n">
        <v>15</v>
      </c>
      <c r="G726" s="18" t="inlineStr">
        <is>
          <t>year_built</t>
        </is>
      </c>
      <c r="H726" s="37" t="n">
        <v>1980.999938964844</v>
      </c>
      <c r="I726" s="18" t="n"/>
      <c r="J726" s="18" t="n"/>
      <c r="K726" s="18" t="inlineStr">
        <is>
          <t>right</t>
        </is>
      </c>
      <c r="L726" s="18" t="n">
        <v>5</v>
      </c>
      <c r="M726" s="18" t="n">
        <v>6</v>
      </c>
      <c r="N726" s="34" t="n"/>
    </row>
    <row r="727">
      <c r="B727" s="18" t="inlineStr">
        <is>
          <t>51|3</t>
        </is>
      </c>
      <c r="C727" s="18" t="n">
        <v>51</v>
      </c>
      <c r="D727" s="18" t="n">
        <v>3</v>
      </c>
      <c r="E727" s="18" t="inlineStr">
        <is>
          <t>category split</t>
        </is>
      </c>
      <c r="F727" s="18" t="n">
        <v>31</v>
      </c>
      <c r="G727" s="18" t="inlineStr">
        <is>
          <t>channel</t>
        </is>
      </c>
      <c r="H727" s="37" t="n"/>
      <c r="I727" s="18" t="inlineStr">
        <is>
          <t>1</t>
        </is>
      </c>
      <c r="J727" s="18" t="inlineStr">
        <is>
          <t>comparison_site</t>
        </is>
      </c>
      <c r="K727" s="18" t="inlineStr">
        <is>
          <t>left</t>
        </is>
      </c>
      <c r="L727" s="18" t="n">
        <v>7</v>
      </c>
      <c r="M727" s="18" t="n">
        <v>8</v>
      </c>
      <c r="N727" s="34" t="n"/>
    </row>
    <row r="728">
      <c r="B728" s="18" t="inlineStr">
        <is>
          <t>51|4</t>
        </is>
      </c>
      <c r="C728" s="18" t="n">
        <v>51</v>
      </c>
      <c r="D728" s="18" t="n">
        <v>4</v>
      </c>
      <c r="E728" s="18" t="inlineStr">
        <is>
          <t>split</t>
        </is>
      </c>
      <c r="F728" s="18" t="n">
        <v>15</v>
      </c>
      <c r="G728" s="18" t="inlineStr">
        <is>
          <t>year_built</t>
        </is>
      </c>
      <c r="H728" s="37" t="n">
        <v>1940.999938964844</v>
      </c>
      <c r="I728" s="18" t="n"/>
      <c r="J728" s="18" t="n"/>
      <c r="K728" s="18" t="inlineStr">
        <is>
          <t>right</t>
        </is>
      </c>
      <c r="L728" s="18" t="n">
        <v>9</v>
      </c>
      <c r="M728" s="18" t="n">
        <v>10</v>
      </c>
      <c r="N728" s="34" t="n"/>
    </row>
    <row r="729">
      <c r="B729" s="18" t="inlineStr">
        <is>
          <t>51|5</t>
        </is>
      </c>
      <c r="C729" s="18" t="n">
        <v>51</v>
      </c>
      <c r="D729" s="18" t="n">
        <v>5</v>
      </c>
      <c r="E729" s="18" t="inlineStr">
        <is>
          <t>category split</t>
        </is>
      </c>
      <c r="F729" s="18" t="n">
        <v>44</v>
      </c>
      <c r="G729" s="18" t="inlineStr">
        <is>
          <t>property_type</t>
        </is>
      </c>
      <c r="H729" s="37" t="n"/>
      <c r="I729" s="18" t="inlineStr">
        <is>
          <t>1;2;3</t>
        </is>
      </c>
      <c r="J729" s="18" t="inlineStr">
        <is>
          <t>flat;semi_detached;terraced</t>
        </is>
      </c>
      <c r="K729" s="18" t="inlineStr">
        <is>
          <t>left</t>
        </is>
      </c>
      <c r="L729" s="18" t="n">
        <v>11</v>
      </c>
      <c r="M729" s="18" t="n">
        <v>12</v>
      </c>
      <c r="N729" s="34" t="n"/>
    </row>
    <row r="730">
      <c r="B730" s="18" t="inlineStr">
        <is>
          <t>51|6</t>
        </is>
      </c>
      <c r="C730" s="18" t="n">
        <v>51</v>
      </c>
      <c r="D730" s="18" t="n">
        <v>6</v>
      </c>
      <c r="E730" s="18" t="inlineStr">
        <is>
          <t>leaf</t>
        </is>
      </c>
      <c r="F730" s="18" t="n"/>
      <c r="G730" s="18" t="n"/>
      <c r="H730" s="37" t="n"/>
      <c r="I730" s="18" t="n"/>
      <c r="J730" s="18" t="n"/>
      <c r="K730" s="18" t="n"/>
      <c r="L730" s="18" t="n"/>
      <c r="M730" s="18" t="n"/>
      <c r="N730" s="34" t="n">
        <v>0.001380305155180395</v>
      </c>
    </row>
    <row r="731">
      <c r="B731" s="18" t="inlineStr">
        <is>
          <t>51|7</t>
        </is>
      </c>
      <c r="C731" s="18" t="n">
        <v>51</v>
      </c>
      <c r="D731" s="18" t="n">
        <v>7</v>
      </c>
      <c r="E731" s="18" t="inlineStr">
        <is>
          <t>leaf</t>
        </is>
      </c>
      <c r="F731" s="18" t="n"/>
      <c r="G731" s="18" t="n"/>
      <c r="H731" s="37" t="n"/>
      <c r="I731" s="18" t="n"/>
      <c r="J731" s="18" t="n"/>
      <c r="K731" s="18" t="n"/>
      <c r="L731" s="18" t="n"/>
      <c r="M731" s="18" t="n"/>
      <c r="N731" s="34" t="n">
        <v>-0.0005343238008208573</v>
      </c>
    </row>
    <row r="732">
      <c r="B732" s="18" t="inlineStr">
        <is>
          <t>51|8</t>
        </is>
      </c>
      <c r="C732" s="18" t="n">
        <v>51</v>
      </c>
      <c r="D732" s="18" t="n">
        <v>8</v>
      </c>
      <c r="E732" s="18" t="inlineStr">
        <is>
          <t>leaf</t>
        </is>
      </c>
      <c r="F732" s="18" t="n"/>
      <c r="G732" s="18" t="n"/>
      <c r="H732" s="37" t="n"/>
      <c r="I732" s="18" t="n"/>
      <c r="J732" s="18" t="n"/>
      <c r="K732" s="18" t="n"/>
      <c r="L732" s="18" t="n"/>
      <c r="M732" s="18" t="n"/>
      <c r="N732" s="34" t="n">
        <v>0.008527639321982861</v>
      </c>
    </row>
    <row r="733">
      <c r="B733" s="18" t="inlineStr">
        <is>
          <t>51|9</t>
        </is>
      </c>
      <c r="C733" s="18" t="n">
        <v>51</v>
      </c>
      <c r="D733" s="18" t="n">
        <v>9</v>
      </c>
      <c r="E733" s="18" t="inlineStr">
        <is>
          <t>leaf</t>
        </is>
      </c>
      <c r="F733" s="18" t="n"/>
      <c r="G733" s="18" t="n"/>
      <c r="H733" s="37" t="n"/>
      <c r="I733" s="18" t="n"/>
      <c r="J733" s="18" t="n"/>
      <c r="K733" s="18" t="n"/>
      <c r="L733" s="18" t="n"/>
      <c r="M733" s="18" t="n"/>
      <c r="N733" s="34" t="n">
        <v>0.0007612305344082415</v>
      </c>
    </row>
    <row r="734">
      <c r="B734" s="18" t="inlineStr">
        <is>
          <t>51|10</t>
        </is>
      </c>
      <c r="C734" s="18" t="n">
        <v>51</v>
      </c>
      <c r="D734" s="18" t="n">
        <v>10</v>
      </c>
      <c r="E734" s="18" t="inlineStr">
        <is>
          <t>leaf</t>
        </is>
      </c>
      <c r="F734" s="18" t="n"/>
      <c r="G734" s="18" t="n"/>
      <c r="H734" s="37" t="n"/>
      <c r="I734" s="18" t="n"/>
      <c r="J734" s="18" t="n"/>
      <c r="K734" s="18" t="n"/>
      <c r="L734" s="18" t="n"/>
      <c r="M734" s="18" t="n"/>
      <c r="N734" s="34" t="n">
        <v>-0.007777928840368986</v>
      </c>
    </row>
    <row r="735">
      <c r="B735" s="18" t="inlineStr">
        <is>
          <t>51|11</t>
        </is>
      </c>
      <c r="C735" s="18" t="n">
        <v>51</v>
      </c>
      <c r="D735" s="18" t="n">
        <v>11</v>
      </c>
      <c r="E735" s="18" t="inlineStr">
        <is>
          <t>leaf</t>
        </is>
      </c>
      <c r="F735" s="18" t="n"/>
      <c r="G735" s="18" t="n"/>
      <c r="H735" s="37" t="n"/>
      <c r="I735" s="18" t="n"/>
      <c r="J735" s="18" t="n"/>
      <c r="K735" s="18" t="n"/>
      <c r="L735" s="18" t="n"/>
      <c r="M735" s="18" t="n"/>
      <c r="N735" s="34" t="n">
        <v>0.02656218223273754</v>
      </c>
    </row>
    <row r="736">
      <c r="B736" s="18" t="inlineStr">
        <is>
          <t>51|12</t>
        </is>
      </c>
      <c r="C736" s="18" t="n">
        <v>51</v>
      </c>
      <c r="D736" s="18" t="n">
        <v>12</v>
      </c>
      <c r="E736" s="18" t="inlineStr">
        <is>
          <t>leaf</t>
        </is>
      </c>
      <c r="F736" s="18" t="n"/>
      <c r="G736" s="18" t="n"/>
      <c r="H736" s="37" t="n"/>
      <c r="I736" s="18" t="n"/>
      <c r="J736" s="18" t="n"/>
      <c r="K736" s="18" t="n"/>
      <c r="L736" s="18" t="n"/>
      <c r="M736" s="18" t="n"/>
      <c r="N736" s="34" t="n">
        <v>0.01212054211646318</v>
      </c>
    </row>
    <row r="737">
      <c r="B737" s="18" t="inlineStr">
        <is>
          <t>52|0</t>
        </is>
      </c>
      <c r="C737" s="18" t="n">
        <v>52</v>
      </c>
      <c r="D737" s="18" t="n">
        <v>0</v>
      </c>
      <c r="E737" s="18" t="inlineStr">
        <is>
          <t>category split</t>
        </is>
      </c>
      <c r="F737" s="18" t="n">
        <v>32</v>
      </c>
      <c r="G737" s="18" t="inlineStr">
        <is>
          <t>payment_method</t>
        </is>
      </c>
      <c r="H737" s="37" t="n"/>
      <c r="I737" s="18" t="inlineStr">
        <is>
          <t>0</t>
        </is>
      </c>
      <c r="J737" s="18" t="inlineStr">
        <is>
          <t>annual</t>
        </is>
      </c>
      <c r="K737" s="18" t="inlineStr">
        <is>
          <t>left</t>
        </is>
      </c>
      <c r="L737" s="18" t="n">
        <v>1</v>
      </c>
      <c r="M737" s="18" t="n">
        <v>2</v>
      </c>
      <c r="N737" s="34" t="n"/>
    </row>
    <row r="738">
      <c r="B738" s="18" t="inlineStr">
        <is>
          <t>52|1</t>
        </is>
      </c>
      <c r="C738" s="18" t="n">
        <v>52</v>
      </c>
      <c r="D738" s="18" t="n">
        <v>1</v>
      </c>
      <c r="E738" s="18" t="inlineStr">
        <is>
          <t>split</t>
        </is>
      </c>
      <c r="F738" s="18" t="n">
        <v>0</v>
      </c>
      <c r="G738" s="18" t="inlineStr">
        <is>
          <t>sum_insured</t>
        </is>
      </c>
      <c r="H738" s="37" t="n">
        <v>246999.9921875</v>
      </c>
      <c r="I738" s="18" t="n"/>
      <c r="J738" s="18" t="n"/>
      <c r="K738" s="18" t="inlineStr">
        <is>
          <t>right</t>
        </is>
      </c>
      <c r="L738" s="18" t="n">
        <v>3</v>
      </c>
      <c r="M738" s="18" t="n">
        <v>4</v>
      </c>
      <c r="N738" s="34" t="n"/>
    </row>
    <row r="739">
      <c r="B739" s="18" t="inlineStr">
        <is>
          <t>52|2</t>
        </is>
      </c>
      <c r="C739" s="18" t="n">
        <v>52</v>
      </c>
      <c r="D739" s="18" t="n">
        <v>2</v>
      </c>
      <c r="E739" s="18" t="inlineStr">
        <is>
          <t>category split</t>
        </is>
      </c>
      <c r="F739" s="18" t="n">
        <v>27</v>
      </c>
      <c r="G739" s="18" t="inlineStr">
        <is>
          <t>occupancy</t>
        </is>
      </c>
      <c r="H739" s="37" t="n"/>
      <c r="I739" s="18" t="inlineStr">
        <is>
          <t>0</t>
        </is>
      </c>
      <c r="J739" s="18" t="inlineStr">
        <is>
          <t>let</t>
        </is>
      </c>
      <c r="K739" s="18" t="inlineStr">
        <is>
          <t>left</t>
        </is>
      </c>
      <c r="L739" s="18" t="n">
        <v>5</v>
      </c>
      <c r="M739" s="18" t="n">
        <v>6</v>
      </c>
      <c r="N739" s="34" t="n"/>
    </row>
    <row r="740">
      <c r="B740" s="18" t="inlineStr">
        <is>
          <t>52|3</t>
        </is>
      </c>
      <c r="C740" s="18" t="n">
        <v>52</v>
      </c>
      <c r="D740" s="18" t="n">
        <v>3</v>
      </c>
      <c r="E740" s="18" t="inlineStr">
        <is>
          <t>category split</t>
        </is>
      </c>
      <c r="F740" s="18" t="n">
        <v>49</v>
      </c>
      <c r="G740" s="18" t="inlineStr">
        <is>
          <t>energy_rating</t>
        </is>
      </c>
      <c r="H740" s="37" t="n"/>
      <c r="I740" s="18" t="inlineStr">
        <is>
          <t>1;2</t>
        </is>
      </c>
      <c r="J740" s="18" t="inlineStr">
        <is>
          <t>B;C</t>
        </is>
      </c>
      <c r="K740" s="18" t="inlineStr">
        <is>
          <t>left</t>
        </is>
      </c>
      <c r="L740" s="18" t="n">
        <v>7</v>
      </c>
      <c r="M740" s="18" t="n">
        <v>8</v>
      </c>
      <c r="N740" s="34" t="n"/>
    </row>
    <row r="741">
      <c r="B741" s="18" t="inlineStr">
        <is>
          <t>52|4</t>
        </is>
      </c>
      <c r="C741" s="18" t="n">
        <v>52</v>
      </c>
      <c r="D741" s="18" t="n">
        <v>4</v>
      </c>
      <c r="E741" s="18" t="inlineStr">
        <is>
          <t>category split</t>
        </is>
      </c>
      <c r="F741" s="18" t="n">
        <v>27</v>
      </c>
      <c r="G741" s="18" t="inlineStr">
        <is>
          <t>occupancy</t>
        </is>
      </c>
      <c r="H741" s="37" t="n"/>
      <c r="I741" s="18" t="inlineStr">
        <is>
          <t>0</t>
        </is>
      </c>
      <c r="J741" s="18" t="inlineStr">
        <is>
          <t>let</t>
        </is>
      </c>
      <c r="K741" s="18" t="inlineStr">
        <is>
          <t>left</t>
        </is>
      </c>
      <c r="L741" s="18" t="n">
        <v>9</v>
      </c>
      <c r="M741" s="18" t="n">
        <v>10</v>
      </c>
      <c r="N741" s="34" t="n"/>
    </row>
    <row r="742">
      <c r="B742" s="18" t="inlineStr">
        <is>
          <t>52|5</t>
        </is>
      </c>
      <c r="C742" s="18" t="n">
        <v>52</v>
      </c>
      <c r="D742" s="18" t="n">
        <v>5</v>
      </c>
      <c r="E742" s="18" t="inlineStr">
        <is>
          <t>split</t>
        </is>
      </c>
      <c r="F742" s="18" t="n">
        <v>0</v>
      </c>
      <c r="G742" s="18" t="inlineStr">
        <is>
          <t>sum_insured</t>
        </is>
      </c>
      <c r="H742" s="37" t="n">
        <v>104999.99609375</v>
      </c>
      <c r="I742" s="18" t="n"/>
      <c r="J742" s="18" t="n"/>
      <c r="K742" s="18" t="inlineStr">
        <is>
          <t>right</t>
        </is>
      </c>
      <c r="L742" s="18" t="n">
        <v>11</v>
      </c>
      <c r="M742" s="18" t="n">
        <v>12</v>
      </c>
      <c r="N742" s="34" t="n"/>
    </row>
    <row r="743">
      <c r="B743" s="18" t="inlineStr">
        <is>
          <t>52|6</t>
        </is>
      </c>
      <c r="C743" s="18" t="n">
        <v>52</v>
      </c>
      <c r="D743" s="18" t="n">
        <v>6</v>
      </c>
      <c r="E743" s="18" t="inlineStr">
        <is>
          <t>split</t>
        </is>
      </c>
      <c r="F743" s="18" t="n">
        <v>13</v>
      </c>
      <c r="G743" s="18" t="inlineStr">
        <is>
          <t>distance_to_river_km</t>
        </is>
      </c>
      <c r="H743" s="37" t="n">
        <v>1.679999887943268</v>
      </c>
      <c r="I743" s="18" t="n"/>
      <c r="J743" s="18" t="n"/>
      <c r="K743" s="18" t="inlineStr">
        <is>
          <t>right</t>
        </is>
      </c>
      <c r="L743" s="18" t="n">
        <v>13</v>
      </c>
      <c r="M743" s="18" t="n">
        <v>14</v>
      </c>
      <c r="N743" s="34" t="n"/>
    </row>
    <row r="744">
      <c r="B744" s="18" t="inlineStr">
        <is>
          <t>52|7</t>
        </is>
      </c>
      <c r="C744" s="18" t="n">
        <v>52</v>
      </c>
      <c r="D744" s="18" t="n">
        <v>7</v>
      </c>
      <c r="E744" s="18" t="inlineStr">
        <is>
          <t>leaf</t>
        </is>
      </c>
      <c r="F744" s="18" t="n"/>
      <c r="G744" s="18" t="n"/>
      <c r="H744" s="37" t="n"/>
      <c r="I744" s="18" t="n"/>
      <c r="J744" s="18" t="n"/>
      <c r="K744" s="18" t="n"/>
      <c r="L744" s="18" t="n"/>
      <c r="M744" s="18" t="n"/>
      <c r="N744" s="34" t="n">
        <v>0.003281028708443046</v>
      </c>
    </row>
    <row r="745">
      <c r="B745" s="18" t="inlineStr">
        <is>
          <t>52|8</t>
        </is>
      </c>
      <c r="C745" s="18" t="n">
        <v>52</v>
      </c>
      <c r="D745" s="18" t="n">
        <v>8</v>
      </c>
      <c r="E745" s="18" t="inlineStr">
        <is>
          <t>leaf</t>
        </is>
      </c>
      <c r="F745" s="18" t="n"/>
      <c r="G745" s="18" t="n"/>
      <c r="H745" s="37" t="n"/>
      <c r="I745" s="18" t="n"/>
      <c r="J745" s="18" t="n"/>
      <c r="K745" s="18" t="n"/>
      <c r="L745" s="18" t="n"/>
      <c r="M745" s="18" t="n"/>
      <c r="N745" s="34" t="n">
        <v>-0.006891185883432627</v>
      </c>
    </row>
    <row r="746">
      <c r="B746" s="18" t="inlineStr">
        <is>
          <t>52|9</t>
        </is>
      </c>
      <c r="C746" s="18" t="n">
        <v>52</v>
      </c>
      <c r="D746" s="18" t="n">
        <v>9</v>
      </c>
      <c r="E746" s="18" t="inlineStr">
        <is>
          <t>leaf</t>
        </is>
      </c>
      <c r="F746" s="18" t="n"/>
      <c r="G746" s="18" t="n"/>
      <c r="H746" s="37" t="n"/>
      <c r="I746" s="18" t="n"/>
      <c r="J746" s="18" t="n"/>
      <c r="K746" s="18" t="n"/>
      <c r="L746" s="18" t="n"/>
      <c r="M746" s="18" t="n"/>
      <c r="N746" s="34" t="n">
        <v>0.007700801827013493</v>
      </c>
    </row>
    <row r="747">
      <c r="B747" s="18" t="inlineStr">
        <is>
          <t>52|10</t>
        </is>
      </c>
      <c r="C747" s="18" t="n">
        <v>52</v>
      </c>
      <c r="D747" s="18" t="n">
        <v>10</v>
      </c>
      <c r="E747" s="18" t="inlineStr">
        <is>
          <t>leaf</t>
        </is>
      </c>
      <c r="F747" s="18" t="n"/>
      <c r="G747" s="18" t="n"/>
      <c r="H747" s="37" t="n"/>
      <c r="I747" s="18" t="n"/>
      <c r="J747" s="18" t="n"/>
      <c r="K747" s="18" t="n"/>
      <c r="L747" s="18" t="n"/>
      <c r="M747" s="18" t="n"/>
      <c r="N747" s="34" t="n">
        <v>0.02230236493051052</v>
      </c>
    </row>
    <row r="748">
      <c r="B748" s="18" t="inlineStr">
        <is>
          <t>52|11</t>
        </is>
      </c>
      <c r="C748" s="18" t="n">
        <v>52</v>
      </c>
      <c r="D748" s="18" t="n">
        <v>11</v>
      </c>
      <c r="E748" s="18" t="inlineStr">
        <is>
          <t>leaf</t>
        </is>
      </c>
      <c r="F748" s="18" t="n"/>
      <c r="G748" s="18" t="n"/>
      <c r="H748" s="37" t="n"/>
      <c r="I748" s="18" t="n"/>
      <c r="J748" s="18" t="n"/>
      <c r="K748" s="18" t="n"/>
      <c r="L748" s="18" t="n"/>
      <c r="M748" s="18" t="n"/>
      <c r="N748" s="34" t="n">
        <v>-0.02374904602766037</v>
      </c>
    </row>
    <row r="749">
      <c r="B749" s="18" t="inlineStr">
        <is>
          <t>52|12</t>
        </is>
      </c>
      <c r="C749" s="18" t="n">
        <v>52</v>
      </c>
      <c r="D749" s="18" t="n">
        <v>12</v>
      </c>
      <c r="E749" s="18" t="inlineStr">
        <is>
          <t>leaf</t>
        </is>
      </c>
      <c r="F749" s="18" t="n"/>
      <c r="G749" s="18" t="n"/>
      <c r="H749" s="37" t="n"/>
      <c r="I749" s="18" t="n"/>
      <c r="J749" s="18" t="n"/>
      <c r="K749" s="18" t="n"/>
      <c r="L749" s="18" t="n"/>
      <c r="M749" s="18" t="n"/>
      <c r="N749" s="34" t="n">
        <v>-0.0048393364995718</v>
      </c>
    </row>
    <row r="750">
      <c r="B750" s="18" t="inlineStr">
        <is>
          <t>52|13</t>
        </is>
      </c>
      <c r="C750" s="18" t="n">
        <v>52</v>
      </c>
      <c r="D750" s="18" t="n">
        <v>13</v>
      </c>
      <c r="E750" s="18" t="inlineStr">
        <is>
          <t>leaf</t>
        </is>
      </c>
      <c r="F750" s="18" t="n"/>
      <c r="G750" s="18" t="n"/>
      <c r="H750" s="37" t="n"/>
      <c r="I750" s="18" t="n"/>
      <c r="J750" s="18" t="n"/>
      <c r="K750" s="18" t="n"/>
      <c r="L750" s="18" t="n"/>
      <c r="M750" s="18" t="n"/>
      <c r="N750" s="34" t="n">
        <v>0.01665514707565308</v>
      </c>
    </row>
    <row r="751">
      <c r="B751" s="18" t="inlineStr">
        <is>
          <t>52|14</t>
        </is>
      </c>
      <c r="C751" s="18" t="n">
        <v>52</v>
      </c>
      <c r="D751" s="18" t="n">
        <v>14</v>
      </c>
      <c r="E751" s="18" t="inlineStr">
        <is>
          <t>leaf</t>
        </is>
      </c>
      <c r="F751" s="18" t="n"/>
      <c r="G751" s="18" t="n"/>
      <c r="H751" s="37" t="n"/>
      <c r="I751" s="18" t="n"/>
      <c r="J751" s="18" t="n"/>
      <c r="K751" s="18" t="n"/>
      <c r="L751" s="18" t="n"/>
      <c r="M751" s="18" t="n"/>
      <c r="N751" s="34" t="n">
        <v>0.0004282554145902395</v>
      </c>
    </row>
    <row r="752">
      <c r="B752" s="18" t="inlineStr">
        <is>
          <t>53|0</t>
        </is>
      </c>
      <c r="C752" s="18" t="n">
        <v>53</v>
      </c>
      <c r="D752" s="18" t="n">
        <v>0</v>
      </c>
      <c r="E752" s="18" t="inlineStr">
        <is>
          <t>split</t>
        </is>
      </c>
      <c r="F752" s="18" t="n">
        <v>8</v>
      </c>
      <c r="G752" s="18" t="inlineStr">
        <is>
          <t>prior_claims_5y</t>
        </is>
      </c>
      <c r="H752" s="37" t="n">
        <v>0.9999999701976776</v>
      </c>
      <c r="I752" s="18" t="n"/>
      <c r="J752" s="18" t="n"/>
      <c r="K752" s="18" t="inlineStr">
        <is>
          <t>right</t>
        </is>
      </c>
      <c r="L752" s="18" t="n">
        <v>1</v>
      </c>
      <c r="M752" s="18" t="n">
        <v>2</v>
      </c>
      <c r="N752" s="34" t="n"/>
    </row>
    <row r="753">
      <c r="B753" s="18" t="inlineStr">
        <is>
          <t>53|1</t>
        </is>
      </c>
      <c r="C753" s="18" t="n">
        <v>53</v>
      </c>
      <c r="D753" s="18" t="n">
        <v>1</v>
      </c>
      <c r="E753" s="18" t="inlineStr">
        <is>
          <t>split</t>
        </is>
      </c>
      <c r="F753" s="18" t="n">
        <v>2</v>
      </c>
      <c r="G753" s="18" t="inlineStr">
        <is>
          <t>voluntary_excess</t>
        </is>
      </c>
      <c r="H753" s="37" t="n">
        <v>499.9999847412109</v>
      </c>
      <c r="I753" s="18" t="n"/>
      <c r="J753" s="18" t="n"/>
      <c r="K753" s="18" t="inlineStr">
        <is>
          <t>right</t>
        </is>
      </c>
      <c r="L753" s="18" t="n">
        <v>3</v>
      </c>
      <c r="M753" s="18" t="n">
        <v>4</v>
      </c>
      <c r="N753" s="34" t="n"/>
    </row>
    <row r="754">
      <c r="B754" s="18" t="inlineStr">
        <is>
          <t>53|2</t>
        </is>
      </c>
      <c r="C754" s="18" t="n">
        <v>53</v>
      </c>
      <c r="D754" s="18" t="n">
        <v>2</v>
      </c>
      <c r="E754" s="18" t="inlineStr">
        <is>
          <t>split</t>
        </is>
      </c>
      <c r="F754" s="18" t="n">
        <v>14</v>
      </c>
      <c r="G754" s="18" t="inlineStr">
        <is>
          <t>elevation_m</t>
        </is>
      </c>
      <c r="H754" s="37" t="n">
        <v>1.599999964237213</v>
      </c>
      <c r="I754" s="18" t="n"/>
      <c r="J754" s="18" t="n"/>
      <c r="K754" s="18" t="inlineStr">
        <is>
          <t>right</t>
        </is>
      </c>
      <c r="L754" s="18" t="n">
        <v>5</v>
      </c>
      <c r="M754" s="18" t="n">
        <v>6</v>
      </c>
      <c r="N754" s="34" t="n"/>
    </row>
    <row r="755">
      <c r="B755" s="18" t="inlineStr">
        <is>
          <t>53|3</t>
        </is>
      </c>
      <c r="C755" s="18" t="n">
        <v>53</v>
      </c>
      <c r="D755" s="18" t="n">
        <v>3</v>
      </c>
      <c r="E755" s="18" t="inlineStr">
        <is>
          <t>split</t>
        </is>
      </c>
      <c r="F755" s="18" t="n">
        <v>24</v>
      </c>
      <c r="G755" s="18" t="inlineStr">
        <is>
          <t>x_clay_dry</t>
        </is>
      </c>
      <c r="H755" s="37" t="n">
        <v>0.5889999568462372</v>
      </c>
      <c r="I755" s="18" t="n"/>
      <c r="J755" s="18" t="n"/>
      <c r="K755" s="18" t="inlineStr">
        <is>
          <t>right</t>
        </is>
      </c>
      <c r="L755" s="18" t="n">
        <v>7</v>
      </c>
      <c r="M755" s="18" t="n">
        <v>8</v>
      </c>
      <c r="N755" s="34" t="n"/>
    </row>
    <row r="756">
      <c r="B756" s="18" t="inlineStr">
        <is>
          <t>53|4</t>
        </is>
      </c>
      <c r="C756" s="18" t="n">
        <v>53</v>
      </c>
      <c r="D756" s="18" t="n">
        <v>4</v>
      </c>
      <c r="E756" s="18" t="inlineStr">
        <is>
          <t>split</t>
        </is>
      </c>
      <c r="F756" s="18" t="n">
        <v>0</v>
      </c>
      <c r="G756" s="18" t="inlineStr">
        <is>
          <t>sum_insured</t>
        </is>
      </c>
      <c r="H756" s="37" t="n">
        <v>185999.9921875</v>
      </c>
      <c r="I756" s="18" t="n"/>
      <c r="J756" s="18" t="n"/>
      <c r="K756" s="18" t="inlineStr">
        <is>
          <t>right</t>
        </is>
      </c>
      <c r="L756" s="18" t="n">
        <v>9</v>
      </c>
      <c r="M756" s="18" t="n">
        <v>10</v>
      </c>
      <c r="N756" s="34" t="n"/>
    </row>
    <row r="757">
      <c r="B757" s="18" t="inlineStr">
        <is>
          <t>53|5</t>
        </is>
      </c>
      <c r="C757" s="18" t="n">
        <v>53</v>
      </c>
      <c r="D757" s="18" t="n">
        <v>5</v>
      </c>
      <c r="E757" s="18" t="inlineStr">
        <is>
          <t>split</t>
        </is>
      </c>
      <c r="F757" s="18" t="n">
        <v>20</v>
      </c>
      <c r="G757" s="18" t="inlineStr">
        <is>
          <t>dry_summer_index</t>
        </is>
      </c>
      <c r="H757" s="37" t="n">
        <v>0.570999950170517</v>
      </c>
      <c r="I757" s="18" t="n"/>
      <c r="J757" s="18" t="n"/>
      <c r="K757" s="18" t="inlineStr">
        <is>
          <t>right</t>
        </is>
      </c>
      <c r="L757" s="18" t="n">
        <v>11</v>
      </c>
      <c r="M757" s="18" t="n">
        <v>12</v>
      </c>
      <c r="N757" s="34" t="n"/>
    </row>
    <row r="758">
      <c r="B758" s="18" t="inlineStr">
        <is>
          <t>53|6</t>
        </is>
      </c>
      <c r="C758" s="18" t="n">
        <v>53</v>
      </c>
      <c r="D758" s="18" t="n">
        <v>6</v>
      </c>
      <c r="E758" s="18" t="inlineStr">
        <is>
          <t>category split</t>
        </is>
      </c>
      <c r="F758" s="18" t="n">
        <v>27</v>
      </c>
      <c r="G758" s="18" t="inlineStr">
        <is>
          <t>occupancy</t>
        </is>
      </c>
      <c r="H758" s="37" t="n"/>
      <c r="I758" s="18" t="inlineStr">
        <is>
          <t>0</t>
        </is>
      </c>
      <c r="J758" s="18" t="inlineStr">
        <is>
          <t>let</t>
        </is>
      </c>
      <c r="K758" s="18" t="inlineStr">
        <is>
          <t>left</t>
        </is>
      </c>
      <c r="L758" s="18" t="n">
        <v>13</v>
      </c>
      <c r="M758" s="18" t="n">
        <v>14</v>
      </c>
      <c r="N758" s="34" t="n"/>
    </row>
    <row r="759">
      <c r="B759" s="18" t="inlineStr">
        <is>
          <t>53|7</t>
        </is>
      </c>
      <c r="C759" s="18" t="n">
        <v>53</v>
      </c>
      <c r="D759" s="18" t="n">
        <v>7</v>
      </c>
      <c r="E759" s="18" t="inlineStr">
        <is>
          <t>leaf</t>
        </is>
      </c>
      <c r="F759" s="18" t="n"/>
      <c r="G759" s="18" t="n"/>
      <c r="H759" s="37" t="n"/>
      <c r="I759" s="18" t="n"/>
      <c r="J759" s="18" t="n"/>
      <c r="K759" s="18" t="n"/>
      <c r="L759" s="18" t="n"/>
      <c r="M759" s="18" t="n"/>
      <c r="N759" s="34" t="n">
        <v>-0.002349267713725567</v>
      </c>
    </row>
    <row r="760">
      <c r="B760" s="18" t="inlineStr">
        <is>
          <t>53|8</t>
        </is>
      </c>
      <c r="C760" s="18" t="n">
        <v>53</v>
      </c>
      <c r="D760" s="18" t="n">
        <v>8</v>
      </c>
      <c r="E760" s="18" t="inlineStr">
        <is>
          <t>leaf</t>
        </is>
      </c>
      <c r="F760" s="18" t="n"/>
      <c r="G760" s="18" t="n"/>
      <c r="H760" s="37" t="n"/>
      <c r="I760" s="18" t="n"/>
      <c r="J760" s="18" t="n"/>
      <c r="K760" s="18" t="n"/>
      <c r="L760" s="18" t="n"/>
      <c r="M760" s="18" t="n"/>
      <c r="N760" s="34" t="n">
        <v>0.0086481012403965</v>
      </c>
    </row>
    <row r="761">
      <c r="B761" s="18" t="inlineStr">
        <is>
          <t>53|9</t>
        </is>
      </c>
      <c r="C761" s="18" t="n">
        <v>53</v>
      </c>
      <c r="D761" s="18" t="n">
        <v>9</v>
      </c>
      <c r="E761" s="18" t="inlineStr">
        <is>
          <t>leaf</t>
        </is>
      </c>
      <c r="F761" s="18" t="n"/>
      <c r="G761" s="18" t="n"/>
      <c r="H761" s="37" t="n"/>
      <c r="I761" s="18" t="n"/>
      <c r="J761" s="18" t="n"/>
      <c r="K761" s="18" t="n"/>
      <c r="L761" s="18" t="n"/>
      <c r="M761" s="18" t="n"/>
      <c r="N761" s="34" t="n">
        <v>-0.02369619719684124</v>
      </c>
    </row>
    <row r="762">
      <c r="B762" s="18" t="inlineStr">
        <is>
          <t>53|10</t>
        </is>
      </c>
      <c r="C762" s="18" t="n">
        <v>53</v>
      </c>
      <c r="D762" s="18" t="n">
        <v>10</v>
      </c>
      <c r="E762" s="18" t="inlineStr">
        <is>
          <t>leaf</t>
        </is>
      </c>
      <c r="F762" s="18" t="n"/>
      <c r="G762" s="18" t="n"/>
      <c r="H762" s="37" t="n"/>
      <c r="I762" s="18" t="n"/>
      <c r="J762" s="18" t="n"/>
      <c r="K762" s="18" t="n"/>
      <c r="L762" s="18" t="n"/>
      <c r="M762" s="18" t="n"/>
      <c r="N762" s="34" t="n">
        <v>-0.007394200656563044</v>
      </c>
    </row>
    <row r="763">
      <c r="B763" s="18" t="inlineStr">
        <is>
          <t>53|11</t>
        </is>
      </c>
      <c r="C763" s="18" t="n">
        <v>53</v>
      </c>
      <c r="D763" s="18" t="n">
        <v>11</v>
      </c>
      <c r="E763" s="18" t="inlineStr">
        <is>
          <t>leaf</t>
        </is>
      </c>
      <c r="F763" s="18" t="n"/>
      <c r="G763" s="18" t="n"/>
      <c r="H763" s="37" t="n"/>
      <c r="I763" s="18" t="n"/>
      <c r="J763" s="18" t="n"/>
      <c r="K763" s="18" t="n"/>
      <c r="L763" s="18" t="n"/>
      <c r="M763" s="18" t="n"/>
      <c r="N763" s="34" t="n">
        <v>0.01307332422584295</v>
      </c>
    </row>
    <row r="764">
      <c r="B764" s="18" t="inlineStr">
        <is>
          <t>53|12</t>
        </is>
      </c>
      <c r="C764" s="18" t="n">
        <v>53</v>
      </c>
      <c r="D764" s="18" t="n">
        <v>12</v>
      </c>
      <c r="E764" s="18" t="inlineStr">
        <is>
          <t>leaf</t>
        </is>
      </c>
      <c r="F764" s="18" t="n"/>
      <c r="G764" s="18" t="n"/>
      <c r="H764" s="37" t="n"/>
      <c r="I764" s="18" t="n"/>
      <c r="J764" s="18" t="n"/>
      <c r="K764" s="18" t="n"/>
      <c r="L764" s="18" t="n"/>
      <c r="M764" s="18" t="n"/>
      <c r="N764" s="34" t="n">
        <v>0.02753223478794098</v>
      </c>
    </row>
    <row r="765">
      <c r="B765" s="18" t="inlineStr">
        <is>
          <t>53|13</t>
        </is>
      </c>
      <c r="C765" s="18" t="n">
        <v>53</v>
      </c>
      <c r="D765" s="18" t="n">
        <v>13</v>
      </c>
      <c r="E765" s="18" t="inlineStr">
        <is>
          <t>leaf</t>
        </is>
      </c>
      <c r="F765" s="18" t="n"/>
      <c r="G765" s="18" t="n"/>
      <c r="H765" s="37" t="n"/>
      <c r="I765" s="18" t="n"/>
      <c r="J765" s="18" t="n"/>
      <c r="K765" s="18" t="n"/>
      <c r="L765" s="18" t="n"/>
      <c r="M765" s="18" t="n"/>
      <c r="N765" s="34" t="n">
        <v>0.002458682516589761</v>
      </c>
    </row>
    <row r="766">
      <c r="B766" s="18" t="inlineStr">
        <is>
          <t>53|14</t>
        </is>
      </c>
      <c r="C766" s="18" t="n">
        <v>53</v>
      </c>
      <c r="D766" s="18" t="n">
        <v>14</v>
      </c>
      <c r="E766" s="18" t="inlineStr">
        <is>
          <t>leaf</t>
        </is>
      </c>
      <c r="F766" s="18" t="n"/>
      <c r="G766" s="18" t="n"/>
      <c r="H766" s="37" t="n"/>
      <c r="I766" s="18" t="n"/>
      <c r="J766" s="18" t="n"/>
      <c r="K766" s="18" t="n"/>
      <c r="L766" s="18" t="n"/>
      <c r="M766" s="18" t="n"/>
      <c r="N766" s="34" t="n">
        <v>0.01697447523474693</v>
      </c>
    </row>
    <row r="767">
      <c r="B767" s="18" t="inlineStr">
        <is>
          <t>54|0</t>
        </is>
      </c>
      <c r="C767" s="18" t="n">
        <v>54</v>
      </c>
      <c r="D767" s="18" t="n">
        <v>0</v>
      </c>
      <c r="E767" s="18" t="inlineStr">
        <is>
          <t>split</t>
        </is>
      </c>
      <c r="F767" s="18" t="n">
        <v>25</v>
      </c>
      <c r="G767" s="18" t="inlineStr">
        <is>
          <t>x_fz3_rain</t>
        </is>
      </c>
      <c r="H767" s="37" t="n">
        <v>0.9059999883174896</v>
      </c>
      <c r="I767" s="18" t="n"/>
      <c r="J767" s="18" t="n"/>
      <c r="K767" s="18" t="inlineStr">
        <is>
          <t>right</t>
        </is>
      </c>
      <c r="L767" s="18" t="n">
        <v>1</v>
      </c>
      <c r="M767" s="18" t="n">
        <v>2</v>
      </c>
      <c r="N767" s="34" t="n"/>
    </row>
    <row r="768">
      <c r="B768" s="18" t="inlineStr">
        <is>
          <t>54|1</t>
        </is>
      </c>
      <c r="C768" s="18" t="n">
        <v>54</v>
      </c>
      <c r="D768" s="18" t="n">
        <v>1</v>
      </c>
      <c r="E768" s="18" t="inlineStr">
        <is>
          <t>category split</t>
        </is>
      </c>
      <c r="F768" s="18" t="n">
        <v>31</v>
      </c>
      <c r="G768" s="18" t="inlineStr">
        <is>
          <t>channel</t>
        </is>
      </c>
      <c r="H768" s="37" t="n"/>
      <c r="I768" s="18" t="inlineStr">
        <is>
          <t>1</t>
        </is>
      </c>
      <c r="J768" s="18" t="inlineStr">
        <is>
          <t>comparison_site</t>
        </is>
      </c>
      <c r="K768" s="18" t="inlineStr">
        <is>
          <t>left</t>
        </is>
      </c>
      <c r="L768" s="18" t="n">
        <v>3</v>
      </c>
      <c r="M768" s="18" t="n">
        <v>4</v>
      </c>
      <c r="N768" s="34" t="n"/>
    </row>
    <row r="769">
      <c r="B769" s="18" t="inlineStr">
        <is>
          <t>54|2</t>
        </is>
      </c>
      <c r="C769" s="18" t="n">
        <v>54</v>
      </c>
      <c r="D769" s="18" t="n">
        <v>2</v>
      </c>
      <c r="E769" s="18" t="inlineStr">
        <is>
          <t>split</t>
        </is>
      </c>
      <c r="F769" s="18" t="n">
        <v>0</v>
      </c>
      <c r="G769" s="18" t="inlineStr">
        <is>
          <t>sum_insured</t>
        </is>
      </c>
      <c r="H769" s="37" t="n">
        <v>200999.9921875</v>
      </c>
      <c r="I769" s="18" t="n"/>
      <c r="J769" s="18" t="n"/>
      <c r="K769" s="18" t="inlineStr">
        <is>
          <t>right</t>
        </is>
      </c>
      <c r="L769" s="18" t="n">
        <v>5</v>
      </c>
      <c r="M769" s="18" t="n">
        <v>6</v>
      </c>
      <c r="N769" s="34" t="n"/>
    </row>
    <row r="770">
      <c r="B770" s="18" t="inlineStr">
        <is>
          <t>54|3</t>
        </is>
      </c>
      <c r="C770" s="18" t="n">
        <v>54</v>
      </c>
      <c r="D770" s="18" t="n">
        <v>3</v>
      </c>
      <c r="E770" s="18" t="inlineStr">
        <is>
          <t>category split</t>
        </is>
      </c>
      <c r="F770" s="18" t="n">
        <v>27</v>
      </c>
      <c r="G770" s="18" t="inlineStr">
        <is>
          <t>occupancy</t>
        </is>
      </c>
      <c r="H770" s="37" t="n"/>
      <c r="I770" s="18" t="inlineStr">
        <is>
          <t>0</t>
        </is>
      </c>
      <c r="J770" s="18" t="inlineStr">
        <is>
          <t>let</t>
        </is>
      </c>
      <c r="K770" s="18" t="inlineStr">
        <is>
          <t>left</t>
        </is>
      </c>
      <c r="L770" s="18" t="n">
        <v>7</v>
      </c>
      <c r="M770" s="18" t="n">
        <v>8</v>
      </c>
      <c r="N770" s="34" t="n"/>
    </row>
    <row r="771">
      <c r="B771" s="18" t="inlineStr">
        <is>
          <t>54|4</t>
        </is>
      </c>
      <c r="C771" s="18" t="n">
        <v>54</v>
      </c>
      <c r="D771" s="18" t="n">
        <v>4</v>
      </c>
      <c r="E771" s="18" t="inlineStr">
        <is>
          <t>category split</t>
        </is>
      </c>
      <c r="F771" s="18" t="n">
        <v>32</v>
      </c>
      <c r="G771" s="18" t="inlineStr">
        <is>
          <t>payment_method</t>
        </is>
      </c>
      <c r="H771" s="37" t="n"/>
      <c r="I771" s="18" t="inlineStr">
        <is>
          <t>0</t>
        </is>
      </c>
      <c r="J771" s="18" t="inlineStr">
        <is>
          <t>annual</t>
        </is>
      </c>
      <c r="K771" s="18" t="inlineStr">
        <is>
          <t>left</t>
        </is>
      </c>
      <c r="L771" s="18" t="n">
        <v>9</v>
      </c>
      <c r="M771" s="18" t="n">
        <v>10</v>
      </c>
      <c r="N771" s="34" t="n"/>
    </row>
    <row r="772">
      <c r="B772" s="18" t="inlineStr">
        <is>
          <t>54|5</t>
        </is>
      </c>
      <c r="C772" s="18" t="n">
        <v>54</v>
      </c>
      <c r="D772" s="18" t="n">
        <v>5</v>
      </c>
      <c r="E772" s="18" t="inlineStr">
        <is>
          <t>split</t>
        </is>
      </c>
      <c r="F772" s="18" t="n">
        <v>24</v>
      </c>
      <c r="G772" s="18" t="inlineStr">
        <is>
          <t>x_clay_dry</t>
        </is>
      </c>
      <c r="H772" s="37" t="n">
        <v>0.3749999850988388</v>
      </c>
      <c r="I772" s="18" t="n"/>
      <c r="J772" s="18" t="n"/>
      <c r="K772" s="18" t="inlineStr">
        <is>
          <t>right</t>
        </is>
      </c>
      <c r="L772" s="18" t="n">
        <v>11</v>
      </c>
      <c r="M772" s="18" t="n">
        <v>12</v>
      </c>
      <c r="N772" s="34" t="n"/>
    </row>
    <row r="773">
      <c r="B773" s="18" t="inlineStr">
        <is>
          <t>54|6</t>
        </is>
      </c>
      <c r="C773" s="18" t="n">
        <v>54</v>
      </c>
      <c r="D773" s="18" t="n">
        <v>6</v>
      </c>
      <c r="E773" s="18" t="inlineStr">
        <is>
          <t>split</t>
        </is>
      </c>
      <c r="F773" s="18" t="n">
        <v>15</v>
      </c>
      <c r="G773" s="18" t="inlineStr">
        <is>
          <t>year_built</t>
        </is>
      </c>
      <c r="H773" s="37" t="n">
        <v>1998.999938964844</v>
      </c>
      <c r="I773" s="18" t="n"/>
      <c r="J773" s="18" t="n"/>
      <c r="K773" s="18" t="inlineStr">
        <is>
          <t>right</t>
        </is>
      </c>
      <c r="L773" s="18" t="n">
        <v>13</v>
      </c>
      <c r="M773" s="18" t="n">
        <v>14</v>
      </c>
      <c r="N773" s="34" t="n"/>
    </row>
    <row r="774">
      <c r="B774" s="18" t="inlineStr">
        <is>
          <t>54|7</t>
        </is>
      </c>
      <c r="C774" s="18" t="n">
        <v>54</v>
      </c>
      <c r="D774" s="18" t="n">
        <v>7</v>
      </c>
      <c r="E774" s="18" t="inlineStr">
        <is>
          <t>leaf</t>
        </is>
      </c>
      <c r="F774" s="18" t="n"/>
      <c r="G774" s="18" t="n"/>
      <c r="H774" s="37" t="n"/>
      <c r="I774" s="18" t="n"/>
      <c r="J774" s="18" t="n"/>
      <c r="K774" s="18" t="n"/>
      <c r="L774" s="18" t="n"/>
      <c r="M774" s="18" t="n"/>
      <c r="N774" s="34" t="n">
        <v>-0.007393849082291126</v>
      </c>
    </row>
    <row r="775">
      <c r="B775" s="18" t="inlineStr">
        <is>
          <t>54|8</t>
        </is>
      </c>
      <c r="C775" s="18" t="n">
        <v>54</v>
      </c>
      <c r="D775" s="18" t="n">
        <v>8</v>
      </c>
      <c r="E775" s="18" t="inlineStr">
        <is>
          <t>leaf</t>
        </is>
      </c>
      <c r="F775" s="18" t="n"/>
      <c r="G775" s="18" t="n"/>
      <c r="H775" s="37" t="n"/>
      <c r="I775" s="18" t="n"/>
      <c r="J775" s="18" t="n"/>
      <c r="K775" s="18" t="n"/>
      <c r="L775" s="18" t="n"/>
      <c r="M775" s="18" t="n"/>
      <c r="N775" s="34" t="n">
        <v>0.007173848804086447</v>
      </c>
    </row>
    <row r="776">
      <c r="B776" s="18" t="inlineStr">
        <is>
          <t>54|9</t>
        </is>
      </c>
      <c r="C776" s="18" t="n">
        <v>54</v>
      </c>
      <c r="D776" s="18" t="n">
        <v>9</v>
      </c>
      <c r="E776" s="18" t="inlineStr">
        <is>
          <t>leaf</t>
        </is>
      </c>
      <c r="F776" s="18" t="n"/>
      <c r="G776" s="18" t="n"/>
      <c r="H776" s="37" t="n"/>
      <c r="I776" s="18" t="n"/>
      <c r="J776" s="18" t="n"/>
      <c r="K776" s="18" t="n"/>
      <c r="L776" s="18" t="n"/>
      <c r="M776" s="18" t="n"/>
      <c r="N776" s="34" t="n">
        <v>0.008120913058519363</v>
      </c>
    </row>
    <row r="777">
      <c r="B777" s="18" t="inlineStr">
        <is>
          <t>54|10</t>
        </is>
      </c>
      <c r="C777" s="18" t="n">
        <v>54</v>
      </c>
      <c r="D777" s="18" t="n">
        <v>10</v>
      </c>
      <c r="E777" s="18" t="inlineStr">
        <is>
          <t>leaf</t>
        </is>
      </c>
      <c r="F777" s="18" t="n"/>
      <c r="G777" s="18" t="n"/>
      <c r="H777" s="37" t="n"/>
      <c r="I777" s="18" t="n"/>
      <c r="J777" s="18" t="n"/>
      <c r="K777" s="18" t="n"/>
      <c r="L777" s="18" t="n"/>
      <c r="M777" s="18" t="n"/>
      <c r="N777" s="34" t="n">
        <v>-0.001019201008602977</v>
      </c>
    </row>
    <row r="778">
      <c r="B778" s="18" t="inlineStr">
        <is>
          <t>54|11</t>
        </is>
      </c>
      <c r="C778" s="18" t="n">
        <v>54</v>
      </c>
      <c r="D778" s="18" t="n">
        <v>11</v>
      </c>
      <c r="E778" s="18" t="inlineStr">
        <is>
          <t>leaf</t>
        </is>
      </c>
      <c r="F778" s="18" t="n"/>
      <c r="G778" s="18" t="n"/>
      <c r="H778" s="37" t="n"/>
      <c r="I778" s="18" t="n"/>
      <c r="J778" s="18" t="n"/>
      <c r="K778" s="18" t="n"/>
      <c r="L778" s="18" t="n"/>
      <c r="M778" s="18" t="n"/>
      <c r="N778" s="34" t="n">
        <v>-0.005081576760858297</v>
      </c>
    </row>
    <row r="779">
      <c r="B779" s="18" t="inlineStr">
        <is>
          <t>54|12</t>
        </is>
      </c>
      <c r="C779" s="18" t="n">
        <v>54</v>
      </c>
      <c r="D779" s="18" t="n">
        <v>12</v>
      </c>
      <c r="E779" s="18" t="inlineStr">
        <is>
          <t>leaf</t>
        </is>
      </c>
      <c r="F779" s="18" t="n"/>
      <c r="G779" s="18" t="n"/>
      <c r="H779" s="37" t="n"/>
      <c r="I779" s="18" t="n"/>
      <c r="J779" s="18" t="n"/>
      <c r="K779" s="18" t="n"/>
      <c r="L779" s="18" t="n"/>
      <c r="M779" s="18" t="n"/>
      <c r="N779" s="34" t="n">
        <v>0.01021248940378428</v>
      </c>
    </row>
    <row r="780">
      <c r="B780" s="18" t="inlineStr">
        <is>
          <t>54|13</t>
        </is>
      </c>
      <c r="C780" s="18" t="n">
        <v>54</v>
      </c>
      <c r="D780" s="18" t="n">
        <v>13</v>
      </c>
      <c r="E780" s="18" t="inlineStr">
        <is>
          <t>leaf</t>
        </is>
      </c>
      <c r="F780" s="18" t="n"/>
      <c r="G780" s="18" t="n"/>
      <c r="H780" s="37" t="n"/>
      <c r="I780" s="18" t="n"/>
      <c r="J780" s="18" t="n"/>
      <c r="K780" s="18" t="n"/>
      <c r="L780" s="18" t="n"/>
      <c r="M780" s="18" t="n"/>
      <c r="N780" s="34" t="n">
        <v>0.01467800885438919</v>
      </c>
    </row>
    <row r="781">
      <c r="B781" s="18" t="inlineStr">
        <is>
          <t>54|14</t>
        </is>
      </c>
      <c r="C781" s="18" t="n">
        <v>54</v>
      </c>
      <c r="D781" s="18" t="n">
        <v>14</v>
      </c>
      <c r="E781" s="18" t="inlineStr">
        <is>
          <t>leaf</t>
        </is>
      </c>
      <c r="F781" s="18" t="n"/>
      <c r="G781" s="18" t="n"/>
      <c r="H781" s="37" t="n"/>
      <c r="I781" s="18" t="n"/>
      <c r="J781" s="18" t="n"/>
      <c r="K781" s="18" t="n"/>
      <c r="L781" s="18" t="n"/>
      <c r="M781" s="18" t="n"/>
      <c r="N781" s="34" t="n">
        <v>0.0001605928264325485</v>
      </c>
    </row>
    <row r="782">
      <c r="B782" s="18" t="inlineStr">
        <is>
          <t>55|0</t>
        </is>
      </c>
      <c r="C782" s="18" t="n">
        <v>55</v>
      </c>
      <c r="D782" s="18" t="n">
        <v>0</v>
      </c>
      <c r="E782" s="18" t="inlineStr">
        <is>
          <t>split</t>
        </is>
      </c>
      <c r="F782" s="18" t="n">
        <v>0</v>
      </c>
      <c r="G782" s="18" t="inlineStr">
        <is>
          <t>sum_insured</t>
        </is>
      </c>
      <c r="H782" s="37" t="n">
        <v>181999.9921875</v>
      </c>
      <c r="I782" s="18" t="n"/>
      <c r="J782" s="18" t="n"/>
      <c r="K782" s="18" t="inlineStr">
        <is>
          <t>right</t>
        </is>
      </c>
      <c r="L782" s="18" t="n">
        <v>1</v>
      </c>
      <c r="M782" s="18" t="n">
        <v>2</v>
      </c>
      <c r="N782" s="34" t="n"/>
    </row>
    <row r="783">
      <c r="B783" s="18" t="inlineStr">
        <is>
          <t>55|1</t>
        </is>
      </c>
      <c r="C783" s="18" t="n">
        <v>55</v>
      </c>
      <c r="D783" s="18" t="n">
        <v>1</v>
      </c>
      <c r="E783" s="18" t="inlineStr">
        <is>
          <t>split</t>
        </is>
      </c>
      <c r="F783" s="18" t="n">
        <v>14</v>
      </c>
      <c r="G783" s="18" t="inlineStr">
        <is>
          <t>elevation_m</t>
        </is>
      </c>
      <c r="H783" s="37" t="n">
        <v>9.299999713897707</v>
      </c>
      <c r="I783" s="18" t="n"/>
      <c r="J783" s="18" t="n"/>
      <c r="K783" s="18" t="inlineStr">
        <is>
          <t>right</t>
        </is>
      </c>
      <c r="L783" s="18" t="n">
        <v>3</v>
      </c>
      <c r="M783" s="18" t="n">
        <v>4</v>
      </c>
      <c r="N783" s="34" t="n"/>
    </row>
    <row r="784">
      <c r="B784" s="18" t="inlineStr">
        <is>
          <t>55|2</t>
        </is>
      </c>
      <c r="C784" s="18" t="n">
        <v>55</v>
      </c>
      <c r="D784" s="18" t="n">
        <v>2</v>
      </c>
      <c r="E784" s="18" t="inlineStr">
        <is>
          <t>category split</t>
        </is>
      </c>
      <c r="F784" s="18" t="n">
        <v>27</v>
      </c>
      <c r="G784" s="18" t="inlineStr">
        <is>
          <t>occupancy</t>
        </is>
      </c>
      <c r="H784" s="37" t="n"/>
      <c r="I784" s="18" t="inlineStr">
        <is>
          <t>0</t>
        </is>
      </c>
      <c r="J784" s="18" t="inlineStr">
        <is>
          <t>let</t>
        </is>
      </c>
      <c r="K784" s="18" t="inlineStr">
        <is>
          <t>left</t>
        </is>
      </c>
      <c r="L784" s="18" t="n">
        <v>5</v>
      </c>
      <c r="M784" s="18" t="n">
        <v>6</v>
      </c>
      <c r="N784" s="34" t="n"/>
    </row>
    <row r="785">
      <c r="B785" s="18" t="inlineStr">
        <is>
          <t>55|3</t>
        </is>
      </c>
      <c r="C785" s="18" t="n">
        <v>55</v>
      </c>
      <c r="D785" s="18" t="n">
        <v>3</v>
      </c>
      <c r="E785" s="18" t="inlineStr">
        <is>
          <t>split</t>
        </is>
      </c>
      <c r="F785" s="18" t="n">
        <v>6</v>
      </c>
      <c r="G785" s="18" t="inlineStr">
        <is>
          <t>discount_applied</t>
        </is>
      </c>
      <c r="H785" s="37" t="n">
        <v>0.04999999888241292</v>
      </c>
      <c r="I785" s="18" t="n"/>
      <c r="J785" s="18" t="n"/>
      <c r="K785" s="18" t="inlineStr">
        <is>
          <t>right</t>
        </is>
      </c>
      <c r="L785" s="18" t="n">
        <v>7</v>
      </c>
      <c r="M785" s="18" t="n">
        <v>8</v>
      </c>
      <c r="N785" s="34" t="n"/>
    </row>
    <row r="786">
      <c r="B786" s="18" t="inlineStr">
        <is>
          <t>55|4</t>
        </is>
      </c>
      <c r="C786" s="18" t="n">
        <v>55</v>
      </c>
      <c r="D786" s="18" t="n">
        <v>4</v>
      </c>
      <c r="E786" s="18" t="inlineStr">
        <is>
          <t>split</t>
        </is>
      </c>
      <c r="F786" s="18" t="n">
        <v>20</v>
      </c>
      <c r="G786" s="18" t="inlineStr">
        <is>
          <t>dry_summer_index</t>
        </is>
      </c>
      <c r="H786" s="37" t="n">
        <v>0.7069999873638153</v>
      </c>
      <c r="I786" s="18" t="n"/>
      <c r="J786" s="18" t="n"/>
      <c r="K786" s="18" t="inlineStr">
        <is>
          <t>right</t>
        </is>
      </c>
      <c r="L786" s="18" t="n">
        <v>9</v>
      </c>
      <c r="M786" s="18" t="n">
        <v>10</v>
      </c>
      <c r="N786" s="34" t="n"/>
    </row>
    <row r="787">
      <c r="B787" s="18" t="inlineStr">
        <is>
          <t>55|5</t>
        </is>
      </c>
      <c r="C787" s="18" t="n">
        <v>55</v>
      </c>
      <c r="D787" s="18" t="n">
        <v>5</v>
      </c>
      <c r="E787" s="18" t="inlineStr">
        <is>
          <t>split</t>
        </is>
      </c>
      <c r="F787" s="18" t="n">
        <v>14</v>
      </c>
      <c r="G787" s="18" t="inlineStr">
        <is>
          <t>elevation_m</t>
        </is>
      </c>
      <c r="H787" s="37" t="n">
        <v>4.999999761581421</v>
      </c>
      <c r="I787" s="18" t="n"/>
      <c r="J787" s="18" t="n"/>
      <c r="K787" s="18" t="inlineStr">
        <is>
          <t>right</t>
        </is>
      </c>
      <c r="L787" s="18" t="n">
        <v>11</v>
      </c>
      <c r="M787" s="18" t="n">
        <v>12</v>
      </c>
      <c r="N787" s="34" t="n"/>
    </row>
    <row r="788">
      <c r="B788" s="18" t="inlineStr">
        <is>
          <t>55|6</t>
        </is>
      </c>
      <c r="C788" s="18" t="n">
        <v>55</v>
      </c>
      <c r="D788" s="18" t="n">
        <v>6</v>
      </c>
      <c r="E788" s="18" t="inlineStr">
        <is>
          <t>split</t>
        </is>
      </c>
      <c r="F788" s="18" t="n">
        <v>24</v>
      </c>
      <c r="G788" s="18" t="inlineStr">
        <is>
          <t>x_clay_dry</t>
        </is>
      </c>
      <c r="H788" s="37" t="n">
        <v>0.4419999867677689</v>
      </c>
      <c r="I788" s="18" t="n"/>
      <c r="J788" s="18" t="n"/>
      <c r="K788" s="18" t="inlineStr">
        <is>
          <t>right</t>
        </is>
      </c>
      <c r="L788" s="18" t="n">
        <v>13</v>
      </c>
      <c r="M788" s="18" t="n">
        <v>14</v>
      </c>
      <c r="N788" s="34" t="n"/>
    </row>
    <row r="789">
      <c r="B789" s="18" t="inlineStr">
        <is>
          <t>55|7</t>
        </is>
      </c>
      <c r="C789" s="18" t="n">
        <v>55</v>
      </c>
      <c r="D789" s="18" t="n">
        <v>7</v>
      </c>
      <c r="E789" s="18" t="inlineStr">
        <is>
          <t>leaf</t>
        </is>
      </c>
      <c r="F789" s="18" t="n"/>
      <c r="G789" s="18" t="n"/>
      <c r="H789" s="37" t="n"/>
      <c r="I789" s="18" t="n"/>
      <c r="J789" s="18" t="n"/>
      <c r="K789" s="18" t="n"/>
      <c r="L789" s="18" t="n"/>
      <c r="M789" s="18" t="n"/>
      <c r="N789" s="34" t="n">
        <v>0.0004656181845348328</v>
      </c>
    </row>
    <row r="790">
      <c r="B790" s="18" t="inlineStr">
        <is>
          <t>55|8</t>
        </is>
      </c>
      <c r="C790" s="18" t="n">
        <v>55</v>
      </c>
      <c r="D790" s="18" t="n">
        <v>8</v>
      </c>
      <c r="E790" s="18" t="inlineStr">
        <is>
          <t>leaf</t>
        </is>
      </c>
      <c r="F790" s="18" t="n"/>
      <c r="G790" s="18" t="n"/>
      <c r="H790" s="37" t="n"/>
      <c r="I790" s="18" t="n"/>
      <c r="J790" s="18" t="n"/>
      <c r="K790" s="18" t="n"/>
      <c r="L790" s="18" t="n"/>
      <c r="M790" s="18" t="n"/>
      <c r="N790" s="34" t="n">
        <v>-0.009222876280546188</v>
      </c>
    </row>
    <row r="791">
      <c r="B791" s="18" t="inlineStr">
        <is>
          <t>55|9</t>
        </is>
      </c>
      <c r="C791" s="18" t="n">
        <v>55</v>
      </c>
      <c r="D791" s="18" t="n">
        <v>9</v>
      </c>
      <c r="E791" s="18" t="inlineStr">
        <is>
          <t>leaf</t>
        </is>
      </c>
      <c r="F791" s="18" t="n"/>
      <c r="G791" s="18" t="n"/>
      <c r="H791" s="37" t="n"/>
      <c r="I791" s="18" t="n"/>
      <c r="J791" s="18" t="n"/>
      <c r="K791" s="18" t="n"/>
      <c r="L791" s="18" t="n"/>
      <c r="M791" s="18" t="n"/>
      <c r="N791" s="34" t="n">
        <v>-0.01859666965901852</v>
      </c>
    </row>
    <row r="792">
      <c r="B792" s="18" t="inlineStr">
        <is>
          <t>55|10</t>
        </is>
      </c>
      <c r="C792" s="18" t="n">
        <v>55</v>
      </c>
      <c r="D792" s="18" t="n">
        <v>10</v>
      </c>
      <c r="E792" s="18" t="inlineStr">
        <is>
          <t>leaf</t>
        </is>
      </c>
      <c r="F792" s="18" t="n"/>
      <c r="G792" s="18" t="n"/>
      <c r="H792" s="37" t="n"/>
      <c r="I792" s="18" t="n"/>
      <c r="J792" s="18" t="n"/>
      <c r="K792" s="18" t="n"/>
      <c r="L792" s="18" t="n"/>
      <c r="M792" s="18" t="n"/>
      <c r="N792" s="34" t="n">
        <v>4.4641532440437e-05</v>
      </c>
    </row>
    <row r="793">
      <c r="B793" s="18" t="inlineStr">
        <is>
          <t>55|11</t>
        </is>
      </c>
      <c r="C793" s="18" t="n">
        <v>55</v>
      </c>
      <c r="D793" s="18" t="n">
        <v>11</v>
      </c>
      <c r="E793" s="18" t="inlineStr">
        <is>
          <t>leaf</t>
        </is>
      </c>
      <c r="F793" s="18" t="n"/>
      <c r="G793" s="18" t="n"/>
      <c r="H793" s="37" t="n"/>
      <c r="I793" s="18" t="n"/>
      <c r="J793" s="18" t="n"/>
      <c r="K793" s="18" t="n"/>
      <c r="L793" s="18" t="n"/>
      <c r="M793" s="18" t="n"/>
      <c r="N793" s="34" t="n">
        <v>0.004713024478405714</v>
      </c>
    </row>
    <row r="794">
      <c r="B794" s="18" t="inlineStr">
        <is>
          <t>55|12</t>
        </is>
      </c>
      <c r="C794" s="18" t="n">
        <v>55</v>
      </c>
      <c r="D794" s="18" t="n">
        <v>12</v>
      </c>
      <c r="E794" s="18" t="inlineStr">
        <is>
          <t>leaf</t>
        </is>
      </c>
      <c r="F794" s="18" t="n"/>
      <c r="G794" s="18" t="n"/>
      <c r="H794" s="37" t="n"/>
      <c r="I794" s="18" t="n"/>
      <c r="J794" s="18" t="n"/>
      <c r="K794" s="18" t="n"/>
      <c r="L794" s="18" t="n"/>
      <c r="M794" s="18" t="n"/>
      <c r="N794" s="34" t="n">
        <v>-0.002328421687707305</v>
      </c>
    </row>
    <row r="795">
      <c r="B795" s="18" t="inlineStr">
        <is>
          <t>55|13</t>
        </is>
      </c>
      <c r="C795" s="18" t="n">
        <v>55</v>
      </c>
      <c r="D795" s="18" t="n">
        <v>13</v>
      </c>
      <c r="E795" s="18" t="inlineStr">
        <is>
          <t>leaf</t>
        </is>
      </c>
      <c r="F795" s="18" t="n"/>
      <c r="G795" s="18" t="n"/>
      <c r="H795" s="37" t="n"/>
      <c r="I795" s="18" t="n"/>
      <c r="J795" s="18" t="n"/>
      <c r="K795" s="18" t="n"/>
      <c r="L795" s="18" t="n"/>
      <c r="M795" s="18" t="n"/>
      <c r="N795" s="34" t="n">
        <v>0.007605928461998701</v>
      </c>
    </row>
    <row r="796">
      <c r="B796" s="18" t="inlineStr">
        <is>
          <t>55|14</t>
        </is>
      </c>
      <c r="C796" s="18" t="n">
        <v>55</v>
      </c>
      <c r="D796" s="18" t="n">
        <v>14</v>
      </c>
      <c r="E796" s="18" t="inlineStr">
        <is>
          <t>leaf</t>
        </is>
      </c>
      <c r="F796" s="18" t="n"/>
      <c r="G796" s="18" t="n"/>
      <c r="H796" s="37" t="n"/>
      <c r="I796" s="18" t="n"/>
      <c r="J796" s="18" t="n"/>
      <c r="K796" s="18" t="n"/>
      <c r="L796" s="18" t="n"/>
      <c r="M796" s="18" t="n"/>
      <c r="N796" s="34" t="n">
        <v>0.02342626266181469</v>
      </c>
    </row>
    <row r="797">
      <c r="B797" s="18" t="inlineStr">
        <is>
          <t>56|0</t>
        </is>
      </c>
      <c r="C797" s="18" t="n">
        <v>56</v>
      </c>
      <c r="D797" s="18" t="n">
        <v>0</v>
      </c>
      <c r="E797" s="18" t="inlineStr">
        <is>
          <t>split</t>
        </is>
      </c>
      <c r="F797" s="18" t="n">
        <v>15</v>
      </c>
      <c r="G797" s="18" t="inlineStr">
        <is>
          <t>year_built</t>
        </is>
      </c>
      <c r="H797" s="37" t="n">
        <v>1942.999938964844</v>
      </c>
      <c r="I797" s="18" t="n"/>
      <c r="J797" s="18" t="n"/>
      <c r="K797" s="18" t="inlineStr">
        <is>
          <t>right</t>
        </is>
      </c>
      <c r="L797" s="18" t="n">
        <v>1</v>
      </c>
      <c r="M797" s="18" t="n">
        <v>2</v>
      </c>
      <c r="N797" s="34" t="n"/>
    </row>
    <row r="798">
      <c r="B798" s="18" t="inlineStr">
        <is>
          <t>56|1</t>
        </is>
      </c>
      <c r="C798" s="18" t="n">
        <v>56</v>
      </c>
      <c r="D798" s="18" t="n">
        <v>1</v>
      </c>
      <c r="E798" s="18" t="inlineStr">
        <is>
          <t>category split</t>
        </is>
      </c>
      <c r="F798" s="18" t="n">
        <v>26</v>
      </c>
      <c r="G798" s="18" t="inlineStr">
        <is>
          <t>construction_type</t>
        </is>
      </c>
      <c r="H798" s="37" t="n"/>
      <c r="I798" s="18" t="inlineStr">
        <is>
          <t>0;2;3</t>
        </is>
      </c>
      <c r="J798" s="18" t="inlineStr">
        <is>
          <t>brick;stone;timber</t>
        </is>
      </c>
      <c r="K798" s="18" t="inlineStr">
        <is>
          <t>left</t>
        </is>
      </c>
      <c r="L798" s="18" t="n">
        <v>3</v>
      </c>
      <c r="M798" s="18" t="n">
        <v>4</v>
      </c>
      <c r="N798" s="34" t="n"/>
    </row>
    <row r="799">
      <c r="B799" s="18" t="inlineStr">
        <is>
          <t>56|2</t>
        </is>
      </c>
      <c r="C799" s="18" t="n">
        <v>56</v>
      </c>
      <c r="D799" s="18" t="n">
        <v>2</v>
      </c>
      <c r="E799" s="18" t="inlineStr">
        <is>
          <t>split</t>
        </is>
      </c>
      <c r="F799" s="18" t="n">
        <v>24</v>
      </c>
      <c r="G799" s="18" t="inlineStr">
        <is>
          <t>x_clay_dry</t>
        </is>
      </c>
      <c r="H799" s="37" t="n">
        <v>0.5849999487400056</v>
      </c>
      <c r="I799" s="18" t="n"/>
      <c r="J799" s="18" t="n"/>
      <c r="K799" s="18" t="inlineStr">
        <is>
          <t>right</t>
        </is>
      </c>
      <c r="L799" s="18" t="n">
        <v>5</v>
      </c>
      <c r="M799" s="18" t="n">
        <v>6</v>
      </c>
      <c r="N799" s="34" t="n"/>
    </row>
    <row r="800">
      <c r="B800" s="18" t="inlineStr">
        <is>
          <t>56|3</t>
        </is>
      </c>
      <c r="C800" s="18" t="n">
        <v>56</v>
      </c>
      <c r="D800" s="18" t="n">
        <v>3</v>
      </c>
      <c r="E800" s="18" t="inlineStr">
        <is>
          <t>split</t>
        </is>
      </c>
      <c r="F800" s="18" t="n">
        <v>0</v>
      </c>
      <c r="G800" s="18" t="inlineStr">
        <is>
          <t>sum_insured</t>
        </is>
      </c>
      <c r="H800" s="37" t="n">
        <v>243999.9921875</v>
      </c>
      <c r="I800" s="18" t="n"/>
      <c r="J800" s="18" t="n"/>
      <c r="K800" s="18" t="inlineStr">
        <is>
          <t>right</t>
        </is>
      </c>
      <c r="L800" s="18" t="n">
        <v>7</v>
      </c>
      <c r="M800" s="18" t="n">
        <v>8</v>
      </c>
      <c r="N800" s="34" t="n"/>
    </row>
    <row r="801">
      <c r="B801" s="18" t="inlineStr">
        <is>
          <t>56|4</t>
        </is>
      </c>
      <c r="C801" s="18" t="n">
        <v>56</v>
      </c>
      <c r="D801" s="18" t="n">
        <v>4</v>
      </c>
      <c r="E801" s="18" t="inlineStr">
        <is>
          <t>split</t>
        </is>
      </c>
      <c r="F801" s="18" t="n">
        <v>8</v>
      </c>
      <c r="G801" s="18" t="inlineStr">
        <is>
          <t>prior_claims_5y</t>
        </is>
      </c>
      <c r="H801" s="37" t="n">
        <v>0.9999999701976776</v>
      </c>
      <c r="I801" s="18" t="n"/>
      <c r="J801" s="18" t="n"/>
      <c r="K801" s="18" t="inlineStr">
        <is>
          <t>right</t>
        </is>
      </c>
      <c r="L801" s="18" t="n">
        <v>9</v>
      </c>
      <c r="M801" s="18" t="n">
        <v>10</v>
      </c>
      <c r="N801" s="34" t="n"/>
    </row>
    <row r="802">
      <c r="B802" s="18" t="inlineStr">
        <is>
          <t>56|5</t>
        </is>
      </c>
      <c r="C802" s="18" t="n">
        <v>56</v>
      </c>
      <c r="D802" s="18" t="n">
        <v>5</v>
      </c>
      <c r="E802" s="18" t="inlineStr">
        <is>
          <t>split</t>
        </is>
      </c>
      <c r="F802" s="18" t="n">
        <v>8</v>
      </c>
      <c r="G802" s="18" t="inlineStr">
        <is>
          <t>prior_claims_5y</t>
        </is>
      </c>
      <c r="H802" s="37" t="n">
        <v>0.9999999701976776</v>
      </c>
      <c r="I802" s="18" t="n"/>
      <c r="J802" s="18" t="n"/>
      <c r="K802" s="18" t="inlineStr">
        <is>
          <t>right</t>
        </is>
      </c>
      <c r="L802" s="18" t="n">
        <v>11</v>
      </c>
      <c r="M802" s="18" t="n">
        <v>12</v>
      </c>
      <c r="N802" s="34" t="n"/>
    </row>
    <row r="803">
      <c r="B803" s="18" t="inlineStr">
        <is>
          <t>56|6</t>
        </is>
      </c>
      <c r="C803" s="18" t="n">
        <v>56</v>
      </c>
      <c r="D803" s="18" t="n">
        <v>6</v>
      </c>
      <c r="E803" s="18" t="inlineStr">
        <is>
          <t>split</t>
        </is>
      </c>
      <c r="F803" s="18" t="n">
        <v>15</v>
      </c>
      <c r="G803" s="18" t="inlineStr">
        <is>
          <t>year_built</t>
        </is>
      </c>
      <c r="H803" s="37" t="n">
        <v>2010.999938964844</v>
      </c>
      <c r="I803" s="18" t="n"/>
      <c r="J803" s="18" t="n"/>
      <c r="K803" s="18" t="inlineStr">
        <is>
          <t>right</t>
        </is>
      </c>
      <c r="L803" s="18" t="n">
        <v>13</v>
      </c>
      <c r="M803" s="18" t="n">
        <v>14</v>
      </c>
      <c r="N803" s="34" t="n"/>
    </row>
    <row r="804">
      <c r="B804" s="18" t="inlineStr">
        <is>
          <t>56|7</t>
        </is>
      </c>
      <c r="C804" s="18" t="n">
        <v>56</v>
      </c>
      <c r="D804" s="18" t="n">
        <v>7</v>
      </c>
      <c r="E804" s="18" t="inlineStr">
        <is>
          <t>leaf</t>
        </is>
      </c>
      <c r="F804" s="18" t="n"/>
      <c r="G804" s="18" t="n"/>
      <c r="H804" s="37" t="n"/>
      <c r="I804" s="18" t="n"/>
      <c r="J804" s="18" t="n"/>
      <c r="K804" s="18" t="n"/>
      <c r="L804" s="18" t="n"/>
      <c r="M804" s="18" t="n"/>
      <c r="N804" s="34" t="n">
        <v>0.008954665623605251</v>
      </c>
    </row>
    <row r="805">
      <c r="B805" s="18" t="inlineStr">
        <is>
          <t>56|8</t>
        </is>
      </c>
      <c r="C805" s="18" t="n">
        <v>56</v>
      </c>
      <c r="D805" s="18" t="n">
        <v>8</v>
      </c>
      <c r="E805" s="18" t="inlineStr">
        <is>
          <t>leaf</t>
        </is>
      </c>
      <c r="F805" s="18" t="n"/>
      <c r="G805" s="18" t="n"/>
      <c r="H805" s="37" t="n"/>
      <c r="I805" s="18" t="n"/>
      <c r="J805" s="18" t="n"/>
      <c r="K805" s="18" t="n"/>
      <c r="L805" s="18" t="n"/>
      <c r="M805" s="18" t="n"/>
      <c r="N805" s="34" t="n">
        <v>0.02484205551445484</v>
      </c>
    </row>
    <row r="806">
      <c r="B806" s="18" t="inlineStr">
        <is>
          <t>56|9</t>
        </is>
      </c>
      <c r="C806" s="18" t="n">
        <v>56</v>
      </c>
      <c r="D806" s="18" t="n">
        <v>9</v>
      </c>
      <c r="E806" s="18" t="inlineStr">
        <is>
          <t>leaf</t>
        </is>
      </c>
      <c r="F806" s="18" t="n"/>
      <c r="G806" s="18" t="n"/>
      <c r="H806" s="37" t="n"/>
      <c r="I806" s="18" t="n"/>
      <c r="J806" s="18" t="n"/>
      <c r="K806" s="18" t="n"/>
      <c r="L806" s="18" t="n"/>
      <c r="M806" s="18" t="n"/>
      <c r="N806" s="34" t="n">
        <v>0.001025722129270434</v>
      </c>
    </row>
    <row r="807">
      <c r="B807" s="18" t="inlineStr">
        <is>
          <t>56|10</t>
        </is>
      </c>
      <c r="C807" s="18" t="n">
        <v>56</v>
      </c>
      <c r="D807" s="18" t="n">
        <v>10</v>
      </c>
      <c r="E807" s="18" t="inlineStr">
        <is>
          <t>leaf</t>
        </is>
      </c>
      <c r="F807" s="18" t="n"/>
      <c r="G807" s="18" t="n"/>
      <c r="H807" s="37" t="n"/>
      <c r="I807" s="18" t="n"/>
      <c r="J807" s="18" t="n"/>
      <c r="K807" s="18" t="n"/>
      <c r="L807" s="18" t="n"/>
      <c r="M807" s="18" t="n"/>
      <c r="N807" s="34" t="n">
        <v>0.009727288968861103</v>
      </c>
    </row>
    <row r="808">
      <c r="B808" s="18" t="inlineStr">
        <is>
          <t>56|11</t>
        </is>
      </c>
      <c r="C808" s="18" t="n">
        <v>56</v>
      </c>
      <c r="D808" s="18" t="n">
        <v>11</v>
      </c>
      <c r="E808" s="18" t="inlineStr">
        <is>
          <t>leaf</t>
        </is>
      </c>
      <c r="F808" s="18" t="n"/>
      <c r="G808" s="18" t="n"/>
      <c r="H808" s="37" t="n"/>
      <c r="I808" s="18" t="n"/>
      <c r="J808" s="18" t="n"/>
      <c r="K808" s="18" t="n"/>
      <c r="L808" s="18" t="n"/>
      <c r="M808" s="18" t="n"/>
      <c r="N808" s="34" t="n">
        <v>-0.007319369819015265</v>
      </c>
    </row>
    <row r="809">
      <c r="B809" s="18" t="inlineStr">
        <is>
          <t>56|12</t>
        </is>
      </c>
      <c r="C809" s="18" t="n">
        <v>56</v>
      </c>
      <c r="D809" s="18" t="n">
        <v>12</v>
      </c>
      <c r="E809" s="18" t="inlineStr">
        <is>
          <t>leaf</t>
        </is>
      </c>
      <c r="F809" s="18" t="n"/>
      <c r="G809" s="18" t="n"/>
      <c r="H809" s="37" t="n"/>
      <c r="I809" s="18" t="n"/>
      <c r="J809" s="18" t="n"/>
      <c r="K809" s="18" t="n"/>
      <c r="L809" s="18" t="n"/>
      <c r="M809" s="18" t="n"/>
      <c r="N809" s="34" t="n">
        <v>0.002455126028507948</v>
      </c>
    </row>
    <row r="810">
      <c r="B810" s="18" t="inlineStr">
        <is>
          <t>56|13</t>
        </is>
      </c>
      <c r="C810" s="18" t="n">
        <v>56</v>
      </c>
      <c r="D810" s="18" t="n">
        <v>13</v>
      </c>
      <c r="E810" s="18" t="inlineStr">
        <is>
          <t>leaf</t>
        </is>
      </c>
      <c r="F810" s="18" t="n"/>
      <c r="G810" s="18" t="n"/>
      <c r="H810" s="37" t="n"/>
      <c r="I810" s="18" t="n"/>
      <c r="J810" s="18" t="n"/>
      <c r="K810" s="18" t="n"/>
      <c r="L810" s="18" t="n"/>
      <c r="M810" s="18" t="n"/>
      <c r="N810" s="34" t="n">
        <v>0.00219154148362577</v>
      </c>
    </row>
    <row r="811">
      <c r="B811" s="18" t="inlineStr">
        <is>
          <t>56|14</t>
        </is>
      </c>
      <c r="C811" s="18" t="n">
        <v>56</v>
      </c>
      <c r="D811" s="18" t="n">
        <v>14</v>
      </c>
      <c r="E811" s="18" t="inlineStr">
        <is>
          <t>leaf</t>
        </is>
      </c>
      <c r="F811" s="18" t="n"/>
      <c r="G811" s="18" t="n"/>
      <c r="H811" s="37" t="n"/>
      <c r="I811" s="18" t="n"/>
      <c r="J811" s="18" t="n"/>
      <c r="K811" s="18" t="n"/>
      <c r="L811" s="18" t="n"/>
      <c r="M811" s="18" t="n"/>
      <c r="N811" s="34" t="n">
        <v>0.01819455437362194</v>
      </c>
    </row>
    <row r="812">
      <c r="B812" s="18" t="inlineStr">
        <is>
          <t>57|0</t>
        </is>
      </c>
      <c r="C812" s="18" t="n">
        <v>57</v>
      </c>
      <c r="D812" s="18" t="n">
        <v>0</v>
      </c>
      <c r="E812" s="18" t="inlineStr">
        <is>
          <t>split</t>
        </is>
      </c>
      <c r="F812" s="18" t="n">
        <v>0</v>
      </c>
      <c r="G812" s="18" t="inlineStr">
        <is>
          <t>sum_insured</t>
        </is>
      </c>
      <c r="H812" s="37" t="n">
        <v>355999.984375</v>
      </c>
      <c r="I812" s="18" t="n"/>
      <c r="J812" s="18" t="n"/>
      <c r="K812" s="18" t="inlineStr">
        <is>
          <t>right</t>
        </is>
      </c>
      <c r="L812" s="18" t="n">
        <v>1</v>
      </c>
      <c r="M812" s="18" t="n">
        <v>2</v>
      </c>
      <c r="N812" s="34" t="n"/>
    </row>
    <row r="813">
      <c r="B813" s="18" t="inlineStr">
        <is>
          <t>57|1</t>
        </is>
      </c>
      <c r="C813" s="18" t="n">
        <v>57</v>
      </c>
      <c r="D813" s="18" t="n">
        <v>1</v>
      </c>
      <c r="E813" s="18" t="inlineStr">
        <is>
          <t>split</t>
        </is>
      </c>
      <c r="F813" s="18" t="n">
        <v>8</v>
      </c>
      <c r="G813" s="18" t="inlineStr">
        <is>
          <t>prior_claims_5y</t>
        </is>
      </c>
      <c r="H813" s="37" t="n">
        <v>1.999999940395355</v>
      </c>
      <c r="I813" s="18" t="n"/>
      <c r="J813" s="18" t="n"/>
      <c r="K813" s="18" t="inlineStr">
        <is>
          <t>right</t>
        </is>
      </c>
      <c r="L813" s="18" t="n">
        <v>3</v>
      </c>
      <c r="M813" s="18" t="n">
        <v>4</v>
      </c>
      <c r="N813" s="34" t="n"/>
    </row>
    <row r="814">
      <c r="B814" s="18" t="inlineStr">
        <is>
          <t>57|2</t>
        </is>
      </c>
      <c r="C814" s="18" t="n">
        <v>57</v>
      </c>
      <c r="D814" s="18" t="n">
        <v>2</v>
      </c>
      <c r="E814" s="18" t="inlineStr">
        <is>
          <t>category split</t>
        </is>
      </c>
      <c r="F814" s="18" t="n">
        <v>35</v>
      </c>
      <c r="G814" s="18" t="inlineStr">
        <is>
          <t>email_domain</t>
        </is>
      </c>
      <c r="H814" s="37" t="n"/>
      <c r="I814" s="18" t="inlineStr">
        <is>
          <t>2</t>
        </is>
      </c>
      <c r="J814" s="18" t="inlineStr">
        <is>
          <t>netbox</t>
        </is>
      </c>
      <c r="K814" s="18" t="inlineStr">
        <is>
          <t>left</t>
        </is>
      </c>
      <c r="L814" s="18" t="n">
        <v>5</v>
      </c>
      <c r="M814" s="18" t="n">
        <v>6</v>
      </c>
      <c r="N814" s="34" t="n"/>
    </row>
    <row r="815">
      <c r="B815" s="18" t="inlineStr">
        <is>
          <t>57|3</t>
        </is>
      </c>
      <c r="C815" s="18" t="n">
        <v>57</v>
      </c>
      <c r="D815" s="18" t="n">
        <v>3</v>
      </c>
      <c r="E815" s="18" t="inlineStr">
        <is>
          <t>category split</t>
        </is>
      </c>
      <c r="F815" s="18" t="n">
        <v>26</v>
      </c>
      <c r="G815" s="18" t="inlineStr">
        <is>
          <t>construction_type</t>
        </is>
      </c>
      <c r="H815" s="37" t="n"/>
      <c r="I815" s="18" t="inlineStr">
        <is>
          <t>0;2;3</t>
        </is>
      </c>
      <c r="J815" s="18" t="inlineStr">
        <is>
          <t>brick;stone;timber</t>
        </is>
      </c>
      <c r="K815" s="18" t="inlineStr">
        <is>
          <t>left</t>
        </is>
      </c>
      <c r="L815" s="18" t="n">
        <v>7</v>
      </c>
      <c r="M815" s="18" t="n">
        <v>8</v>
      </c>
      <c r="N815" s="34" t="n"/>
    </row>
    <row r="816">
      <c r="B816" s="18" t="inlineStr">
        <is>
          <t>57|4</t>
        </is>
      </c>
      <c r="C816" s="18" t="n">
        <v>57</v>
      </c>
      <c r="D816" s="18" t="n">
        <v>4</v>
      </c>
      <c r="E816" s="18" t="inlineStr">
        <is>
          <t>split</t>
        </is>
      </c>
      <c r="F816" s="18" t="n">
        <v>14</v>
      </c>
      <c r="G816" s="18" t="inlineStr">
        <is>
          <t>elevation_m</t>
        </is>
      </c>
      <c r="H816" s="37" t="n">
        <v>4.999999761581421</v>
      </c>
      <c r="I816" s="18" t="n"/>
      <c r="J816" s="18" t="n"/>
      <c r="K816" s="18" t="inlineStr">
        <is>
          <t>right</t>
        </is>
      </c>
      <c r="L816" s="18" t="n">
        <v>9</v>
      </c>
      <c r="M816" s="18" t="n">
        <v>10</v>
      </c>
      <c r="N816" s="34" t="n"/>
    </row>
    <row r="817">
      <c r="B817" s="18" t="inlineStr">
        <is>
          <t>57|5</t>
        </is>
      </c>
      <c r="C817" s="18" t="n">
        <v>57</v>
      </c>
      <c r="D817" s="18" t="n">
        <v>5</v>
      </c>
      <c r="E817" s="18" t="inlineStr">
        <is>
          <t>split</t>
        </is>
      </c>
      <c r="F817" s="18" t="n">
        <v>14</v>
      </c>
      <c r="G817" s="18" t="inlineStr">
        <is>
          <t>elevation_m</t>
        </is>
      </c>
      <c r="H817" s="37" t="n">
        <v>2.289999842643738</v>
      </c>
      <c r="I817" s="18" t="n"/>
      <c r="J817" s="18" t="n"/>
      <c r="K817" s="18" t="inlineStr">
        <is>
          <t>right</t>
        </is>
      </c>
      <c r="L817" s="18" t="n">
        <v>11</v>
      </c>
      <c r="M817" s="18" t="n">
        <v>12</v>
      </c>
      <c r="N817" s="34" t="n"/>
    </row>
    <row r="818">
      <c r="B818" s="18" t="inlineStr">
        <is>
          <t>57|6</t>
        </is>
      </c>
      <c r="C818" s="18" t="n">
        <v>57</v>
      </c>
      <c r="D818" s="18" t="n">
        <v>6</v>
      </c>
      <c r="E818" s="18" t="inlineStr">
        <is>
          <t>leaf</t>
        </is>
      </c>
      <c r="F818" s="18" t="n"/>
      <c r="G818" s="18" t="n"/>
      <c r="H818" s="37" t="n"/>
      <c r="I818" s="18" t="n"/>
      <c r="J818" s="18" t="n"/>
      <c r="K818" s="18" t="n"/>
      <c r="L818" s="18" t="n"/>
      <c r="M818" s="18" t="n"/>
      <c r="N818" s="34" t="n">
        <v>-0.001728364848531783</v>
      </c>
    </row>
    <row r="819">
      <c r="B819" s="18" t="inlineStr">
        <is>
          <t>57|7</t>
        </is>
      </c>
      <c r="C819" s="18" t="n">
        <v>57</v>
      </c>
      <c r="D819" s="18" t="n">
        <v>7</v>
      </c>
      <c r="E819" s="18" t="inlineStr">
        <is>
          <t>leaf</t>
        </is>
      </c>
      <c r="F819" s="18" t="n"/>
      <c r="G819" s="18" t="n"/>
      <c r="H819" s="37" t="n"/>
      <c r="I819" s="18" t="n"/>
      <c r="J819" s="18" t="n"/>
      <c r="K819" s="18" t="n"/>
      <c r="L819" s="18" t="n"/>
      <c r="M819" s="18" t="n"/>
      <c r="N819" s="34" t="n">
        <v>0.008423186838626862</v>
      </c>
    </row>
    <row r="820">
      <c r="B820" s="18" t="inlineStr">
        <is>
          <t>57|8</t>
        </is>
      </c>
      <c r="C820" s="18" t="n">
        <v>57</v>
      </c>
      <c r="D820" s="18" t="n">
        <v>8</v>
      </c>
      <c r="E820" s="18" t="inlineStr">
        <is>
          <t>leaf</t>
        </is>
      </c>
      <c r="F820" s="18" t="n"/>
      <c r="G820" s="18" t="n"/>
      <c r="H820" s="37" t="n"/>
      <c r="I820" s="18" t="n"/>
      <c r="J820" s="18" t="n"/>
      <c r="K820" s="18" t="n"/>
      <c r="L820" s="18" t="n"/>
      <c r="M820" s="18" t="n"/>
      <c r="N820" s="34" t="n">
        <v>-0.004084524232894182</v>
      </c>
    </row>
    <row r="821">
      <c r="B821" s="18" t="inlineStr">
        <is>
          <t>57|9</t>
        </is>
      </c>
      <c r="C821" s="18" t="n">
        <v>57</v>
      </c>
      <c r="D821" s="18" t="n">
        <v>9</v>
      </c>
      <c r="E821" s="18" t="inlineStr">
        <is>
          <t>leaf</t>
        </is>
      </c>
      <c r="F821" s="18" t="n"/>
      <c r="G821" s="18" t="n"/>
      <c r="H821" s="37" t="n"/>
      <c r="I821" s="18" t="n"/>
      <c r="J821" s="18" t="n"/>
      <c r="K821" s="18" t="n"/>
      <c r="L821" s="18" t="n"/>
      <c r="M821" s="18" t="n"/>
      <c r="N821" s="34" t="n">
        <v>0.02243810519576073</v>
      </c>
    </row>
    <row r="822">
      <c r="B822" s="18" t="inlineStr">
        <is>
          <t>57|10</t>
        </is>
      </c>
      <c r="C822" s="18" t="n">
        <v>57</v>
      </c>
      <c r="D822" s="18" t="n">
        <v>10</v>
      </c>
      <c r="E822" s="18" t="inlineStr">
        <is>
          <t>leaf</t>
        </is>
      </c>
      <c r="F822" s="18" t="n"/>
      <c r="G822" s="18" t="n"/>
      <c r="H822" s="37" t="n"/>
      <c r="I822" s="18" t="n"/>
      <c r="J822" s="18" t="n"/>
      <c r="K822" s="18" t="n"/>
      <c r="L822" s="18" t="n"/>
      <c r="M822" s="18" t="n"/>
      <c r="N822" s="34" t="n">
        <v>0.007619883399456739</v>
      </c>
    </row>
    <row r="823">
      <c r="B823" s="18" t="inlineStr">
        <is>
          <t>57|11</t>
        </is>
      </c>
      <c r="C823" s="18" t="n">
        <v>57</v>
      </c>
      <c r="D823" s="18" t="n">
        <v>11</v>
      </c>
      <c r="E823" s="18" t="inlineStr">
        <is>
          <t>leaf</t>
        </is>
      </c>
      <c r="F823" s="18" t="n"/>
      <c r="G823" s="18" t="n"/>
      <c r="H823" s="37" t="n"/>
      <c r="I823" s="18" t="n"/>
      <c r="J823" s="18" t="n"/>
      <c r="K823" s="18" t="n"/>
      <c r="L823" s="18" t="n"/>
      <c r="M823" s="18" t="n"/>
      <c r="N823" s="34" t="n">
        <v>0.02422049827873707</v>
      </c>
    </row>
    <row r="824">
      <c r="B824" s="18" t="inlineStr">
        <is>
          <t>57|12</t>
        </is>
      </c>
      <c r="C824" s="18" t="n">
        <v>57</v>
      </c>
      <c r="D824" s="18" t="n">
        <v>12</v>
      </c>
      <c r="E824" s="18" t="inlineStr">
        <is>
          <t>leaf</t>
        </is>
      </c>
      <c r="F824" s="18" t="n"/>
      <c r="G824" s="18" t="n"/>
      <c r="H824" s="37" t="n"/>
      <c r="I824" s="18" t="n"/>
      <c r="J824" s="18" t="n"/>
      <c r="K824" s="18" t="n"/>
      <c r="L824" s="18" t="n"/>
      <c r="M824" s="18" t="n"/>
      <c r="N824" s="34" t="n">
        <v>0.008818338625133038</v>
      </c>
    </row>
    <row r="825">
      <c r="B825" s="18" t="inlineStr">
        <is>
          <t>58|0</t>
        </is>
      </c>
      <c r="C825" s="18" t="n">
        <v>58</v>
      </c>
      <c r="D825" s="18" t="n">
        <v>0</v>
      </c>
      <c r="E825" s="18" t="inlineStr">
        <is>
          <t>split</t>
        </is>
      </c>
      <c r="F825" s="18" t="n">
        <v>0</v>
      </c>
      <c r="G825" s="18" t="inlineStr">
        <is>
          <t>sum_insured</t>
        </is>
      </c>
      <c r="H825" s="37" t="n">
        <v>104999.99609375</v>
      </c>
      <c r="I825" s="18" t="n"/>
      <c r="J825" s="18" t="n"/>
      <c r="K825" s="18" t="inlineStr">
        <is>
          <t>right</t>
        </is>
      </c>
      <c r="L825" s="18" t="n">
        <v>1</v>
      </c>
      <c r="M825" s="18" t="n">
        <v>2</v>
      </c>
      <c r="N825" s="34" t="n"/>
    </row>
    <row r="826">
      <c r="B826" s="18" t="inlineStr">
        <is>
          <t>58|1</t>
        </is>
      </c>
      <c r="C826" s="18" t="n">
        <v>58</v>
      </c>
      <c r="D826" s="18" t="n">
        <v>1</v>
      </c>
      <c r="E826" s="18" t="inlineStr">
        <is>
          <t>split</t>
        </is>
      </c>
      <c r="F826" s="18" t="n">
        <v>2</v>
      </c>
      <c r="G826" s="18" t="inlineStr">
        <is>
          <t>voluntary_excess</t>
        </is>
      </c>
      <c r="H826" s="37" t="n">
        <v>249.9999923706055</v>
      </c>
      <c r="I826" s="18" t="n"/>
      <c r="J826" s="18" t="n"/>
      <c r="K826" s="18" t="inlineStr">
        <is>
          <t>right</t>
        </is>
      </c>
      <c r="L826" s="18" t="n">
        <v>3</v>
      </c>
      <c r="M826" s="18" t="n">
        <v>4</v>
      </c>
      <c r="N826" s="34" t="n"/>
    </row>
    <row r="827">
      <c r="B827" s="18" t="inlineStr">
        <is>
          <t>58|2</t>
        </is>
      </c>
      <c r="C827" s="18" t="n">
        <v>58</v>
      </c>
      <c r="D827" s="18" t="n">
        <v>2</v>
      </c>
      <c r="E827" s="18" t="inlineStr">
        <is>
          <t>category split</t>
        </is>
      </c>
      <c r="F827" s="18" t="n">
        <v>26</v>
      </c>
      <c r="G827" s="18" t="inlineStr">
        <is>
          <t>construction_type</t>
        </is>
      </c>
      <c r="H827" s="37" t="n"/>
      <c r="I827" s="18" t="inlineStr">
        <is>
          <t>0;2;3</t>
        </is>
      </c>
      <c r="J827" s="18" t="inlineStr">
        <is>
          <t>brick;stone;timber</t>
        </is>
      </c>
      <c r="K827" s="18" t="inlineStr">
        <is>
          <t>left</t>
        </is>
      </c>
      <c r="L827" s="18" t="n">
        <v>5</v>
      </c>
      <c r="M827" s="18" t="n">
        <v>6</v>
      </c>
      <c r="N827" s="34" t="n"/>
    </row>
    <row r="828">
      <c r="B828" s="18" t="inlineStr">
        <is>
          <t>58|3</t>
        </is>
      </c>
      <c r="C828" s="18" t="n">
        <v>58</v>
      </c>
      <c r="D828" s="18" t="n">
        <v>3</v>
      </c>
      <c r="E828" s="18" t="inlineStr">
        <is>
          <t>leaf</t>
        </is>
      </c>
      <c r="F828" s="18" t="n"/>
      <c r="G828" s="18" t="n"/>
      <c r="H828" s="37" t="n"/>
      <c r="I828" s="18" t="n"/>
      <c r="J828" s="18" t="n"/>
      <c r="K828" s="18" t="n"/>
      <c r="L828" s="18" t="n"/>
      <c r="M828" s="18" t="n"/>
      <c r="N828" s="34" t="n">
        <v>-0.008931090123951435</v>
      </c>
    </row>
    <row r="829">
      <c r="B829" s="18" t="inlineStr">
        <is>
          <t>58|4</t>
        </is>
      </c>
      <c r="C829" s="18" t="n">
        <v>58</v>
      </c>
      <c r="D829" s="18" t="n">
        <v>4</v>
      </c>
      <c r="E829" s="18" t="inlineStr">
        <is>
          <t>leaf</t>
        </is>
      </c>
      <c r="F829" s="18" t="n"/>
      <c r="G829" s="18" t="n"/>
      <c r="H829" s="37" t="n"/>
      <c r="I829" s="18" t="n"/>
      <c r="J829" s="18" t="n"/>
      <c r="K829" s="18" t="n"/>
      <c r="L829" s="18" t="n"/>
      <c r="M829" s="18" t="n"/>
      <c r="N829" s="34" t="n">
        <v>-0.02510115318000317</v>
      </c>
    </row>
    <row r="830">
      <c r="B830" s="18" t="inlineStr">
        <is>
          <t>58|5</t>
        </is>
      </c>
      <c r="C830" s="18" t="n">
        <v>58</v>
      </c>
      <c r="D830" s="18" t="n">
        <v>5</v>
      </c>
      <c r="E830" s="18" t="inlineStr">
        <is>
          <t>split</t>
        </is>
      </c>
      <c r="F830" s="18" t="n">
        <v>14</v>
      </c>
      <c r="G830" s="18" t="inlineStr">
        <is>
          <t>elevation_m</t>
        </is>
      </c>
      <c r="H830" s="37" t="n">
        <v>2.099999785423279</v>
      </c>
      <c r="I830" s="18" t="n"/>
      <c r="J830" s="18" t="n"/>
      <c r="K830" s="18" t="inlineStr">
        <is>
          <t>right</t>
        </is>
      </c>
      <c r="L830" s="18" t="n">
        <v>7</v>
      </c>
      <c r="M830" s="18" t="n">
        <v>8</v>
      </c>
      <c r="N830" s="34" t="n"/>
    </row>
    <row r="831">
      <c r="B831" s="18" t="inlineStr">
        <is>
          <t>58|6</t>
        </is>
      </c>
      <c r="C831" s="18" t="n">
        <v>58</v>
      </c>
      <c r="D831" s="18" t="n">
        <v>6</v>
      </c>
      <c r="E831" s="18" t="inlineStr">
        <is>
          <t>split</t>
        </is>
      </c>
      <c r="F831" s="18" t="n">
        <v>24</v>
      </c>
      <c r="G831" s="18" t="inlineStr">
        <is>
          <t>x_clay_dry</t>
        </is>
      </c>
      <c r="H831" s="37" t="n">
        <v>0.7109999954700471</v>
      </c>
      <c r="I831" s="18" t="n"/>
      <c r="J831" s="18" t="n"/>
      <c r="K831" s="18" t="inlineStr">
        <is>
          <t>right</t>
        </is>
      </c>
      <c r="L831" s="18" t="n">
        <v>9</v>
      </c>
      <c r="M831" s="18" t="n">
        <v>10</v>
      </c>
      <c r="N831" s="34" t="n"/>
    </row>
    <row r="832">
      <c r="B832" s="18" t="inlineStr">
        <is>
          <t>58|7</t>
        </is>
      </c>
      <c r="C832" s="18" t="n">
        <v>58</v>
      </c>
      <c r="D832" s="18" t="n">
        <v>7</v>
      </c>
      <c r="E832" s="18" t="inlineStr">
        <is>
          <t>leaf</t>
        </is>
      </c>
      <c r="F832" s="18" t="n"/>
      <c r="G832" s="18" t="n"/>
      <c r="H832" s="37" t="n"/>
      <c r="I832" s="18" t="n"/>
      <c r="J832" s="18" t="n"/>
      <c r="K832" s="18" t="n"/>
      <c r="L832" s="18" t="n"/>
      <c r="M832" s="18" t="n"/>
      <c r="N832" s="34" t="n">
        <v>0.02128347754478455</v>
      </c>
    </row>
    <row r="833">
      <c r="B833" s="18" t="inlineStr">
        <is>
          <t>58|8</t>
        </is>
      </c>
      <c r="C833" s="18" t="n">
        <v>58</v>
      </c>
      <c r="D833" s="18" t="n">
        <v>8</v>
      </c>
      <c r="E833" s="18" t="inlineStr">
        <is>
          <t>leaf</t>
        </is>
      </c>
      <c r="F833" s="18" t="n"/>
      <c r="G833" s="18" t="n"/>
      <c r="H833" s="37" t="n"/>
      <c r="I833" s="18" t="n"/>
      <c r="J833" s="18" t="n"/>
      <c r="K833" s="18" t="n"/>
      <c r="L833" s="18" t="n"/>
      <c r="M833" s="18" t="n"/>
      <c r="N833" s="34" t="n">
        <v>0.007577698677778244</v>
      </c>
    </row>
    <row r="834">
      <c r="B834" s="18" t="inlineStr">
        <is>
          <t>58|9</t>
        </is>
      </c>
      <c r="C834" s="18" t="n">
        <v>58</v>
      </c>
      <c r="D834" s="18" t="n">
        <v>9</v>
      </c>
      <c r="E834" s="18" t="inlineStr">
        <is>
          <t>leaf</t>
        </is>
      </c>
      <c r="F834" s="18" t="n"/>
      <c r="G834" s="18" t="n"/>
      <c r="H834" s="37" t="n"/>
      <c r="I834" s="18" t="n"/>
      <c r="J834" s="18" t="n"/>
      <c r="K834" s="18" t="n"/>
      <c r="L834" s="18" t="n"/>
      <c r="M834" s="18" t="n"/>
      <c r="N834" s="34" t="n">
        <v>-0.001954707084223628</v>
      </c>
    </row>
    <row r="835">
      <c r="B835" s="18" t="inlineStr">
        <is>
          <t>58|10</t>
        </is>
      </c>
      <c r="C835" s="18" t="n">
        <v>58</v>
      </c>
      <c r="D835" s="18" t="n">
        <v>10</v>
      </c>
      <c r="E835" s="18" t="inlineStr">
        <is>
          <t>leaf</t>
        </is>
      </c>
      <c r="F835" s="18" t="n"/>
      <c r="G835" s="18" t="n"/>
      <c r="H835" s="37" t="n"/>
      <c r="I835" s="18" t="n"/>
      <c r="J835" s="18" t="n"/>
      <c r="K835" s="18" t="n"/>
      <c r="L835" s="18" t="n"/>
      <c r="M835" s="18" t="n"/>
      <c r="N835" s="34" t="n">
        <v>0.008900532498955727</v>
      </c>
    </row>
    <row r="836">
      <c r="B836" s="18" t="inlineStr">
        <is>
          <t>59|0</t>
        </is>
      </c>
      <c r="C836" s="18" t="n">
        <v>59</v>
      </c>
      <c r="D836" s="18" t="n">
        <v>0</v>
      </c>
      <c r="E836" s="18" t="inlineStr">
        <is>
          <t>split</t>
        </is>
      </c>
      <c r="F836" s="18" t="n">
        <v>14</v>
      </c>
      <c r="G836" s="18" t="inlineStr">
        <is>
          <t>elevation_m</t>
        </is>
      </c>
      <c r="H836" s="37" t="n">
        <v>3.399999976158142</v>
      </c>
      <c r="I836" s="18" t="n"/>
      <c r="J836" s="18" t="n"/>
      <c r="K836" s="18" t="inlineStr">
        <is>
          <t>right</t>
        </is>
      </c>
      <c r="L836" s="18" t="n">
        <v>1</v>
      </c>
      <c r="M836" s="18" t="n">
        <v>2</v>
      </c>
      <c r="N836" s="34" t="n"/>
    </row>
    <row r="837">
      <c r="B837" s="18" t="inlineStr">
        <is>
          <t>59|1</t>
        </is>
      </c>
      <c r="C837" s="18" t="n">
        <v>59</v>
      </c>
      <c r="D837" s="18" t="n">
        <v>1</v>
      </c>
      <c r="E837" s="18" t="inlineStr">
        <is>
          <t>split</t>
        </is>
      </c>
      <c r="F837" s="18" t="n">
        <v>13</v>
      </c>
      <c r="G837" s="18" t="inlineStr">
        <is>
          <t>distance_to_river_km</t>
        </is>
      </c>
      <c r="H837" s="37" t="n">
        <v>2.519999861717224</v>
      </c>
      <c r="I837" s="18" t="n"/>
      <c r="J837" s="18" t="n"/>
      <c r="K837" s="18" t="inlineStr">
        <is>
          <t>left</t>
        </is>
      </c>
      <c r="L837" s="18" t="n">
        <v>3</v>
      </c>
      <c r="M837" s="18" t="n">
        <v>4</v>
      </c>
      <c r="N837" s="34" t="n"/>
    </row>
    <row r="838">
      <c r="B838" s="18" t="inlineStr">
        <is>
          <t>59|2</t>
        </is>
      </c>
      <c r="C838" s="18" t="n">
        <v>59</v>
      </c>
      <c r="D838" s="18" t="n">
        <v>2</v>
      </c>
      <c r="E838" s="18" t="inlineStr">
        <is>
          <t>split</t>
        </is>
      </c>
      <c r="F838" s="18" t="n">
        <v>22</v>
      </c>
      <c r="G838" s="18" t="inlineStr">
        <is>
          <t>rainfall_mm</t>
        </is>
      </c>
      <c r="H838" s="37" t="n">
        <v>1196.999938964844</v>
      </c>
      <c r="I838" s="18" t="n"/>
      <c r="J838" s="18" t="n"/>
      <c r="K838" s="18" t="inlineStr">
        <is>
          <t>right</t>
        </is>
      </c>
      <c r="L838" s="18" t="n">
        <v>5</v>
      </c>
      <c r="M838" s="18" t="n">
        <v>6</v>
      </c>
      <c r="N838" s="34" t="n"/>
    </row>
    <row r="839">
      <c r="B839" s="18" t="inlineStr">
        <is>
          <t>59|3</t>
        </is>
      </c>
      <c r="C839" s="18" t="n">
        <v>59</v>
      </c>
      <c r="D839" s="18" t="n">
        <v>3</v>
      </c>
      <c r="E839" s="18" t="inlineStr">
        <is>
          <t>category split</t>
        </is>
      </c>
      <c r="F839" s="18" t="n">
        <v>32</v>
      </c>
      <c r="G839" s="18" t="inlineStr">
        <is>
          <t>payment_method</t>
        </is>
      </c>
      <c r="H839" s="37" t="n"/>
      <c r="I839" s="18" t="inlineStr">
        <is>
          <t>0</t>
        </is>
      </c>
      <c r="J839" s="18" t="inlineStr">
        <is>
          <t>annual</t>
        </is>
      </c>
      <c r="K839" s="18" t="inlineStr">
        <is>
          <t>left</t>
        </is>
      </c>
      <c r="L839" s="18" t="n">
        <v>7</v>
      </c>
      <c r="M839" s="18" t="n">
        <v>8</v>
      </c>
      <c r="N839" s="34" t="n"/>
    </row>
    <row r="840">
      <c r="B840" s="18" t="inlineStr">
        <is>
          <t>59|4</t>
        </is>
      </c>
      <c r="C840" s="18" t="n">
        <v>59</v>
      </c>
      <c r="D840" s="18" t="n">
        <v>4</v>
      </c>
      <c r="E840" s="18" t="inlineStr">
        <is>
          <t>category split</t>
        </is>
      </c>
      <c r="F840" s="18" t="n">
        <v>38</v>
      </c>
      <c r="G840" s="18" t="inlineStr">
        <is>
          <t>previous_insurer</t>
        </is>
      </c>
      <c r="H840" s="37" t="n"/>
      <c r="I840" s="18" t="inlineStr">
        <is>
          <t>0;1;2;3;4;5;6;7;8;9;10;11;12;13;14;15;16;17;18;19;20;21;22</t>
        </is>
      </c>
      <c r="J840" s="18" t="inlineStr">
        <is>
          <t>INS00;INS01;INS02;INS03;INS04;INS05;INS06;INS07;INS08;INS09;INS10;INS11;INS12;INS13;INS14;INS15;INS16;INS17;INS18;INS19;INS20;INS21;INS22</t>
        </is>
      </c>
      <c r="K840" s="18" t="inlineStr">
        <is>
          <t>left</t>
        </is>
      </c>
      <c r="L840" s="18" t="n">
        <v>9</v>
      </c>
      <c r="M840" s="18" t="n">
        <v>10</v>
      </c>
      <c r="N840" s="34" t="n"/>
    </row>
    <row r="841">
      <c r="B841" s="18" t="inlineStr">
        <is>
          <t>59|5</t>
        </is>
      </c>
      <c r="C841" s="18" t="n">
        <v>59</v>
      </c>
      <c r="D841" s="18" t="n">
        <v>5</v>
      </c>
      <c r="E841" s="18" t="inlineStr">
        <is>
          <t>split</t>
        </is>
      </c>
      <c r="F841" s="18" t="n">
        <v>8</v>
      </c>
      <c r="G841" s="18" t="inlineStr">
        <is>
          <t>prior_claims_5y</t>
        </is>
      </c>
      <c r="H841" s="37" t="n">
        <v>0.9999999701976776</v>
      </c>
      <c r="I841" s="18" t="n"/>
      <c r="J841" s="18" t="n"/>
      <c r="K841" s="18" t="inlineStr">
        <is>
          <t>right</t>
        </is>
      </c>
      <c r="L841" s="18" t="n">
        <v>11</v>
      </c>
      <c r="M841" s="18" t="n">
        <v>12</v>
      </c>
      <c r="N841" s="34" t="n"/>
    </row>
    <row r="842">
      <c r="B842" s="18" t="inlineStr">
        <is>
          <t>59|6</t>
        </is>
      </c>
      <c r="C842" s="18" t="n">
        <v>59</v>
      </c>
      <c r="D842" s="18" t="n">
        <v>6</v>
      </c>
      <c r="E842" s="18" t="inlineStr">
        <is>
          <t>split</t>
        </is>
      </c>
      <c r="F842" s="18" t="n">
        <v>15</v>
      </c>
      <c r="G842" s="18" t="inlineStr">
        <is>
          <t>year_built</t>
        </is>
      </c>
      <c r="H842" s="37" t="n">
        <v>1970.999938964844</v>
      </c>
      <c r="I842" s="18" t="n"/>
      <c r="J842" s="18" t="n"/>
      <c r="K842" s="18" t="inlineStr">
        <is>
          <t>right</t>
        </is>
      </c>
      <c r="L842" s="18" t="n">
        <v>13</v>
      </c>
      <c r="M842" s="18" t="n">
        <v>14</v>
      </c>
      <c r="N842" s="34" t="n"/>
    </row>
    <row r="843">
      <c r="B843" s="18" t="inlineStr">
        <is>
          <t>59|7</t>
        </is>
      </c>
      <c r="C843" s="18" t="n">
        <v>59</v>
      </c>
      <c r="D843" s="18" t="n">
        <v>7</v>
      </c>
      <c r="E843" s="18" t="inlineStr">
        <is>
          <t>leaf</t>
        </is>
      </c>
      <c r="F843" s="18" t="n"/>
      <c r="G843" s="18" t="n"/>
      <c r="H843" s="37" t="n"/>
      <c r="I843" s="18" t="n"/>
      <c r="J843" s="18" t="n"/>
      <c r="K843" s="18" t="n"/>
      <c r="L843" s="18" t="n"/>
      <c r="M843" s="18" t="n"/>
      <c r="N843" s="34" t="n">
        <v>0.01283227652311325</v>
      </c>
    </row>
    <row r="844">
      <c r="B844" s="18" t="inlineStr">
        <is>
          <t>59|8</t>
        </is>
      </c>
      <c r="C844" s="18" t="n">
        <v>59</v>
      </c>
      <c r="D844" s="18" t="n">
        <v>8</v>
      </c>
      <c r="E844" s="18" t="inlineStr">
        <is>
          <t>leaf</t>
        </is>
      </c>
      <c r="F844" s="18" t="n"/>
      <c r="G844" s="18" t="n"/>
      <c r="H844" s="37" t="n"/>
      <c r="I844" s="18" t="n"/>
      <c r="J844" s="18" t="n"/>
      <c r="K844" s="18" t="n"/>
      <c r="L844" s="18" t="n"/>
      <c r="M844" s="18" t="n"/>
      <c r="N844" s="34" t="n">
        <v>0.003669355530291796</v>
      </c>
    </row>
    <row r="845">
      <c r="B845" s="18" t="inlineStr">
        <is>
          <t>59|9</t>
        </is>
      </c>
      <c r="C845" s="18" t="n">
        <v>59</v>
      </c>
      <c r="D845" s="18" t="n">
        <v>9</v>
      </c>
      <c r="E845" s="18" t="inlineStr">
        <is>
          <t>leaf</t>
        </is>
      </c>
      <c r="F845" s="18" t="n"/>
      <c r="G845" s="18" t="n"/>
      <c r="H845" s="37" t="n"/>
      <c r="I845" s="18" t="n"/>
      <c r="J845" s="18" t="n"/>
      <c r="K845" s="18" t="n"/>
      <c r="L845" s="18" t="n"/>
      <c r="M845" s="18" t="n"/>
      <c r="N845" s="34" t="n">
        <v>0.004432260990142822</v>
      </c>
    </row>
    <row r="846">
      <c r="B846" s="18" t="inlineStr">
        <is>
          <t>59|10</t>
        </is>
      </c>
      <c r="C846" s="18" t="n">
        <v>59</v>
      </c>
      <c r="D846" s="18" t="n">
        <v>10</v>
      </c>
      <c r="E846" s="18" t="inlineStr">
        <is>
          <t>leaf</t>
        </is>
      </c>
      <c r="F846" s="18" t="n"/>
      <c r="G846" s="18" t="n"/>
      <c r="H846" s="37" t="n"/>
      <c r="I846" s="18" t="n"/>
      <c r="J846" s="18" t="n"/>
      <c r="K846" s="18" t="n"/>
      <c r="L846" s="18" t="n"/>
      <c r="M846" s="18" t="n"/>
      <c r="N846" s="34" t="n">
        <v>-0.01006192341446877</v>
      </c>
    </row>
    <row r="847">
      <c r="B847" s="18" t="inlineStr">
        <is>
          <t>59|11</t>
        </is>
      </c>
      <c r="C847" s="18" t="n">
        <v>59</v>
      </c>
      <c r="D847" s="18" t="n">
        <v>11</v>
      </c>
      <c r="E847" s="18" t="inlineStr">
        <is>
          <t>leaf</t>
        </is>
      </c>
      <c r="F847" s="18" t="n"/>
      <c r="G847" s="18" t="n"/>
      <c r="H847" s="37" t="n"/>
      <c r="I847" s="18" t="n"/>
      <c r="J847" s="18" t="n"/>
      <c r="K847" s="18" t="n"/>
      <c r="L847" s="18" t="n"/>
      <c r="M847" s="18" t="n"/>
      <c r="N847" s="34" t="n">
        <v>-0.002259114058688283</v>
      </c>
    </row>
    <row r="848">
      <c r="B848" s="18" t="inlineStr">
        <is>
          <t>59|12</t>
        </is>
      </c>
      <c r="C848" s="18" t="n">
        <v>59</v>
      </c>
      <c r="D848" s="18" t="n">
        <v>12</v>
      </c>
      <c r="E848" s="18" t="inlineStr">
        <is>
          <t>leaf</t>
        </is>
      </c>
      <c r="F848" s="18" t="n"/>
      <c r="G848" s="18" t="n"/>
      <c r="H848" s="37" t="n"/>
      <c r="I848" s="18" t="n"/>
      <c r="J848" s="18" t="n"/>
      <c r="K848" s="18" t="n"/>
      <c r="L848" s="18" t="n"/>
      <c r="M848" s="18" t="n"/>
      <c r="N848" s="34" t="n">
        <v>0.0067149861715734</v>
      </c>
    </row>
    <row r="849">
      <c r="B849" s="18" t="inlineStr">
        <is>
          <t>59|13</t>
        </is>
      </c>
      <c r="C849" s="18" t="n">
        <v>59</v>
      </c>
      <c r="D849" s="18" t="n">
        <v>13</v>
      </c>
      <c r="E849" s="18" t="inlineStr">
        <is>
          <t>leaf</t>
        </is>
      </c>
      <c r="F849" s="18" t="n"/>
      <c r="G849" s="18" t="n"/>
      <c r="H849" s="37" t="n"/>
      <c r="I849" s="18" t="n"/>
      <c r="J849" s="18" t="n"/>
      <c r="K849" s="18" t="n"/>
      <c r="L849" s="18" t="n"/>
      <c r="M849" s="18" t="n"/>
      <c r="N849" s="34" t="n">
        <v>-0.003570997854694724</v>
      </c>
    </row>
    <row r="850">
      <c r="B850" s="18" t="inlineStr">
        <is>
          <t>59|14</t>
        </is>
      </c>
      <c r="C850" s="18" t="n">
        <v>59</v>
      </c>
      <c r="D850" s="18" t="n">
        <v>14</v>
      </c>
      <c r="E850" s="18" t="inlineStr">
        <is>
          <t>leaf</t>
        </is>
      </c>
      <c r="F850" s="18" t="n"/>
      <c r="G850" s="18" t="n"/>
      <c r="H850" s="37" t="n"/>
      <c r="I850" s="18" t="n"/>
      <c r="J850" s="18" t="n"/>
      <c r="K850" s="18" t="n"/>
      <c r="L850" s="18" t="n"/>
      <c r="M850" s="18" t="n"/>
      <c r="N850" s="34" t="n">
        <v>-0.02026248350739479</v>
      </c>
    </row>
    <row r="851">
      <c r="B851" s="18" t="inlineStr">
        <is>
          <t>60|0</t>
        </is>
      </c>
      <c r="C851" s="18" t="n">
        <v>60</v>
      </c>
      <c r="D851" s="18" t="n">
        <v>0</v>
      </c>
      <c r="E851" s="18" t="inlineStr">
        <is>
          <t>split</t>
        </is>
      </c>
      <c r="F851" s="18" t="n">
        <v>12</v>
      </c>
      <c r="G851" s="18" t="inlineStr">
        <is>
          <t>flood_zone</t>
        </is>
      </c>
      <c r="H851" s="37" t="n">
        <v>4.999999761581421</v>
      </c>
      <c r="I851" s="18" t="n"/>
      <c r="J851" s="18" t="n"/>
      <c r="K851" s="18" t="inlineStr">
        <is>
          <t>left</t>
        </is>
      </c>
      <c r="L851" s="18" t="n">
        <v>1</v>
      </c>
      <c r="M851" s="18" t="n">
        <v>2</v>
      </c>
      <c r="N851" s="34" t="n"/>
    </row>
    <row r="852">
      <c r="B852" s="18" t="inlineStr">
        <is>
          <t>60|1</t>
        </is>
      </c>
      <c r="C852" s="18" t="n">
        <v>60</v>
      </c>
      <c r="D852" s="18" t="n">
        <v>1</v>
      </c>
      <c r="E852" s="18" t="inlineStr">
        <is>
          <t>split</t>
        </is>
      </c>
      <c r="F852" s="18" t="n">
        <v>3</v>
      </c>
      <c r="G852" s="18" t="inlineStr">
        <is>
          <t>missed_payments_12m</t>
        </is>
      </c>
      <c r="H852" s="37" t="n">
        <v>0.9999999701976776</v>
      </c>
      <c r="I852" s="18" t="n"/>
      <c r="J852" s="18" t="n"/>
      <c r="K852" s="18" t="inlineStr">
        <is>
          <t>right</t>
        </is>
      </c>
      <c r="L852" s="18" t="n">
        <v>3</v>
      </c>
      <c r="M852" s="18" t="n">
        <v>4</v>
      </c>
      <c r="N852" s="34" t="n"/>
    </row>
    <row r="853">
      <c r="B853" s="18" t="inlineStr">
        <is>
          <t>60|2</t>
        </is>
      </c>
      <c r="C853" s="18" t="n">
        <v>60</v>
      </c>
      <c r="D853" s="18" t="n">
        <v>2</v>
      </c>
      <c r="E853" s="18" t="inlineStr">
        <is>
          <t>leaf</t>
        </is>
      </c>
      <c r="F853" s="18" t="n"/>
      <c r="G853" s="18" t="n"/>
      <c r="H853" s="37" t="n"/>
      <c r="I853" s="18" t="n"/>
      <c r="J853" s="18" t="n"/>
      <c r="K853" s="18" t="n"/>
      <c r="L853" s="18" t="n"/>
      <c r="M853" s="18" t="n"/>
      <c r="N853" s="34" t="n">
        <v>0.01818433031439781</v>
      </c>
    </row>
    <row r="854">
      <c r="B854" s="18" t="inlineStr">
        <is>
          <t>60|3</t>
        </is>
      </c>
      <c r="C854" s="18" t="n">
        <v>60</v>
      </c>
      <c r="D854" s="18" t="n">
        <v>3</v>
      </c>
      <c r="E854" s="18" t="inlineStr">
        <is>
          <t>split</t>
        </is>
      </c>
      <c r="F854" s="18" t="n">
        <v>15</v>
      </c>
      <c r="G854" s="18" t="inlineStr">
        <is>
          <t>year_built</t>
        </is>
      </c>
      <c r="H854" s="37" t="n">
        <v>1943.999938964844</v>
      </c>
      <c r="I854" s="18" t="n"/>
      <c r="J854" s="18" t="n"/>
      <c r="K854" s="18" t="inlineStr">
        <is>
          <t>right</t>
        </is>
      </c>
      <c r="L854" s="18" t="n">
        <v>5</v>
      </c>
      <c r="M854" s="18" t="n">
        <v>6</v>
      </c>
      <c r="N854" s="34" t="n"/>
    </row>
    <row r="855">
      <c r="B855" s="18" t="inlineStr">
        <is>
          <t>60|4</t>
        </is>
      </c>
      <c r="C855" s="18" t="n">
        <v>60</v>
      </c>
      <c r="D855" s="18" t="n">
        <v>4</v>
      </c>
      <c r="E855" s="18" t="inlineStr">
        <is>
          <t>split</t>
        </is>
      </c>
      <c r="F855" s="18" t="n">
        <v>1</v>
      </c>
      <c r="G855" s="18" t="inlineStr">
        <is>
          <t>days_unoccupied</t>
        </is>
      </c>
      <c r="H855" s="37" t="n">
        <v>4.999999761581421</v>
      </c>
      <c r="I855" s="18" t="n"/>
      <c r="J855" s="18" t="n"/>
      <c r="K855" s="18" t="inlineStr">
        <is>
          <t>left</t>
        </is>
      </c>
      <c r="L855" s="18" t="n">
        <v>7</v>
      </c>
      <c r="M855" s="18" t="n">
        <v>8</v>
      </c>
      <c r="N855" s="34" t="n"/>
    </row>
    <row r="856">
      <c r="B856" s="18" t="inlineStr">
        <is>
          <t>60|5</t>
        </is>
      </c>
      <c r="C856" s="18" t="n">
        <v>60</v>
      </c>
      <c r="D856" s="18" t="n">
        <v>5</v>
      </c>
      <c r="E856" s="18" t="inlineStr">
        <is>
          <t>leaf</t>
        </is>
      </c>
      <c r="F856" s="18" t="n"/>
      <c r="G856" s="18" t="n"/>
      <c r="H856" s="37" t="n"/>
      <c r="I856" s="18" t="n"/>
      <c r="J856" s="18" t="n"/>
      <c r="K856" s="18" t="n"/>
      <c r="L856" s="18" t="n"/>
      <c r="M856" s="18" t="n"/>
      <c r="N856" s="34" t="n">
        <v>0.0032805937808007</v>
      </c>
    </row>
    <row r="857">
      <c r="B857" s="18" t="inlineStr">
        <is>
          <t>60|6</t>
        </is>
      </c>
      <c r="C857" s="18" t="n">
        <v>60</v>
      </c>
      <c r="D857" s="18" t="n">
        <v>6</v>
      </c>
      <c r="E857" s="18" t="inlineStr">
        <is>
          <t>leaf</t>
        </is>
      </c>
      <c r="F857" s="18" t="n"/>
      <c r="G857" s="18" t="n"/>
      <c r="H857" s="37" t="n"/>
      <c r="I857" s="18" t="n"/>
      <c r="J857" s="18" t="n"/>
      <c r="K857" s="18" t="n"/>
      <c r="L857" s="18" t="n"/>
      <c r="M857" s="18" t="n"/>
      <c r="N857" s="34" t="n">
        <v>-0.004785647615790367</v>
      </c>
    </row>
    <row r="858">
      <c r="B858" s="18" t="inlineStr">
        <is>
          <t>60|7</t>
        </is>
      </c>
      <c r="C858" s="18" t="n">
        <v>60</v>
      </c>
      <c r="D858" s="18" t="n">
        <v>7</v>
      </c>
      <c r="E858" s="18" t="inlineStr">
        <is>
          <t>leaf</t>
        </is>
      </c>
      <c r="F858" s="18" t="n"/>
      <c r="G858" s="18" t="n"/>
      <c r="H858" s="37" t="n"/>
      <c r="I858" s="18" t="n"/>
      <c r="J858" s="18" t="n"/>
      <c r="K858" s="18" t="n"/>
      <c r="L858" s="18" t="n"/>
      <c r="M858" s="18" t="n"/>
      <c r="N858" s="34" t="n">
        <v>0.000436548754805699</v>
      </c>
    </row>
    <row r="859">
      <c r="B859" s="18" t="inlineStr">
        <is>
          <t>60|8</t>
        </is>
      </c>
      <c r="C859" s="18" t="n">
        <v>60</v>
      </c>
      <c r="D859" s="18" t="n">
        <v>8</v>
      </c>
      <c r="E859" s="18" t="inlineStr">
        <is>
          <t>leaf</t>
        </is>
      </c>
      <c r="F859" s="18" t="n"/>
      <c r="G859" s="18" t="n"/>
      <c r="H859" s="37" t="n"/>
      <c r="I859" s="18" t="n"/>
      <c r="J859" s="18" t="n"/>
      <c r="K859" s="18" t="n"/>
      <c r="L859" s="18" t="n"/>
      <c r="M859" s="18" t="n"/>
      <c r="N859" s="34" t="n">
        <v>0.01533773262053728</v>
      </c>
    </row>
    <row r="860">
      <c r="B860" s="18" t="inlineStr">
        <is>
          <t>61|0</t>
        </is>
      </c>
      <c r="C860" s="18" t="n">
        <v>61</v>
      </c>
      <c r="D860" s="18" t="n">
        <v>0</v>
      </c>
      <c r="E860" s="18" t="inlineStr">
        <is>
          <t>category split</t>
        </is>
      </c>
      <c r="F860" s="18" t="n">
        <v>38</v>
      </c>
      <c r="G860" s="18" t="inlineStr">
        <is>
          <t>previous_insurer</t>
        </is>
      </c>
      <c r="H860" s="37" t="n"/>
      <c r="I860" s="18" t="inlineStr">
        <is>
          <t>0;1;2;5;6;7;8;9;10;12;14;16;20;22;24;25;26;27;31;33;34;35;36;38</t>
        </is>
      </c>
      <c r="J860" s="18" t="inlineStr">
        <is>
          <t>INS00;INS01;INS02;INS05;INS06;INS07;INS08;INS09;INS10;INS12;INS14;INS16;INS20;INS22;INS24;INS25;INS26;INS27;INS31;INS33;INS34;INS35;INS36;INS38</t>
        </is>
      </c>
      <c r="K860" s="18" t="inlineStr">
        <is>
          <t>left</t>
        </is>
      </c>
      <c r="L860" s="18" t="n">
        <v>1</v>
      </c>
      <c r="M860" s="18" t="n">
        <v>2</v>
      </c>
      <c r="N860" s="34" t="n"/>
    </row>
    <row r="861">
      <c r="B861" s="18" t="inlineStr">
        <is>
          <t>61|1</t>
        </is>
      </c>
      <c r="C861" s="18" t="n">
        <v>61</v>
      </c>
      <c r="D861" s="18" t="n">
        <v>1</v>
      </c>
      <c r="E861" s="18" t="inlineStr">
        <is>
          <t>split</t>
        </is>
      </c>
      <c r="F861" s="18" t="n">
        <v>13</v>
      </c>
      <c r="G861" s="18" t="inlineStr">
        <is>
          <t>distance_to_river_km</t>
        </is>
      </c>
      <c r="H861" s="37" t="n">
        <v>1.259999930858612</v>
      </c>
      <c r="I861" s="18" t="n"/>
      <c r="J861" s="18" t="n"/>
      <c r="K861" s="18" t="inlineStr">
        <is>
          <t>left</t>
        </is>
      </c>
      <c r="L861" s="18" t="n">
        <v>3</v>
      </c>
      <c r="M861" s="18" t="n">
        <v>4</v>
      </c>
      <c r="N861" s="34" t="n"/>
    </row>
    <row r="862">
      <c r="B862" s="18" t="inlineStr">
        <is>
          <t>61|2</t>
        </is>
      </c>
      <c r="C862" s="18" t="n">
        <v>61</v>
      </c>
      <c r="D862" s="18" t="n">
        <v>2</v>
      </c>
      <c r="E862" s="18" t="inlineStr">
        <is>
          <t>split</t>
        </is>
      </c>
      <c r="F862" s="18" t="n">
        <v>0</v>
      </c>
      <c r="G862" s="18" t="inlineStr">
        <is>
          <t>sum_insured</t>
        </is>
      </c>
      <c r="H862" s="37" t="n">
        <v>314999.984375</v>
      </c>
      <c r="I862" s="18" t="n"/>
      <c r="J862" s="18" t="n"/>
      <c r="K862" s="18" t="inlineStr">
        <is>
          <t>right</t>
        </is>
      </c>
      <c r="L862" s="18" t="n">
        <v>5</v>
      </c>
      <c r="M862" s="18" t="n">
        <v>6</v>
      </c>
      <c r="N862" s="34" t="n"/>
    </row>
    <row r="863">
      <c r="B863" s="18" t="inlineStr">
        <is>
          <t>61|3</t>
        </is>
      </c>
      <c r="C863" s="18" t="n">
        <v>61</v>
      </c>
      <c r="D863" s="18" t="n">
        <v>3</v>
      </c>
      <c r="E863" s="18" t="inlineStr">
        <is>
          <t>category split</t>
        </is>
      </c>
      <c r="F863" s="18" t="n">
        <v>35</v>
      </c>
      <c r="G863" s="18" t="inlineStr">
        <is>
          <t>email_domain</t>
        </is>
      </c>
      <c r="H863" s="37" t="n"/>
      <c r="I863" s="18" t="inlineStr">
        <is>
          <t>0;1;2</t>
        </is>
      </c>
      <c r="J863" s="18" t="inlineStr">
        <is>
          <t>inboxly;mailone;netbox</t>
        </is>
      </c>
      <c r="K863" s="18" t="inlineStr">
        <is>
          <t>left</t>
        </is>
      </c>
      <c r="L863" s="18" t="n">
        <v>7</v>
      </c>
      <c r="M863" s="18" t="n">
        <v>8</v>
      </c>
      <c r="N863" s="34" t="n"/>
    </row>
    <row r="864">
      <c r="B864" s="18" t="inlineStr">
        <is>
          <t>61|4</t>
        </is>
      </c>
      <c r="C864" s="18" t="n">
        <v>61</v>
      </c>
      <c r="D864" s="18" t="n">
        <v>4</v>
      </c>
      <c r="E864" s="18" t="inlineStr">
        <is>
          <t>split</t>
        </is>
      </c>
      <c r="F864" s="18" t="n">
        <v>24</v>
      </c>
      <c r="G864" s="18" t="inlineStr">
        <is>
          <t>x_clay_dry</t>
        </is>
      </c>
      <c r="H864" s="37" t="n">
        <v>0.6989999711513519</v>
      </c>
      <c r="I864" s="18" t="n"/>
      <c r="J864" s="18" t="n"/>
      <c r="K864" s="18" t="inlineStr">
        <is>
          <t>right</t>
        </is>
      </c>
      <c r="L864" s="18" t="n">
        <v>9</v>
      </c>
      <c r="M864" s="18" t="n">
        <v>10</v>
      </c>
      <c r="N864" s="34" t="n"/>
    </row>
    <row r="865">
      <c r="B865" s="18" t="inlineStr">
        <is>
          <t>61|5</t>
        </is>
      </c>
      <c r="C865" s="18" t="n">
        <v>61</v>
      </c>
      <c r="D865" s="18" t="n">
        <v>5</v>
      </c>
      <c r="E865" s="18" t="inlineStr">
        <is>
          <t>split</t>
        </is>
      </c>
      <c r="F865" s="18" t="n">
        <v>2</v>
      </c>
      <c r="G865" s="18" t="inlineStr">
        <is>
          <t>voluntary_excess</t>
        </is>
      </c>
      <c r="H865" s="37" t="n">
        <v>499.9999847412109</v>
      </c>
      <c r="I865" s="18" t="n"/>
      <c r="J865" s="18" t="n"/>
      <c r="K865" s="18" t="inlineStr">
        <is>
          <t>right</t>
        </is>
      </c>
      <c r="L865" s="18" t="n">
        <v>11</v>
      </c>
      <c r="M865" s="18" t="n">
        <v>12</v>
      </c>
      <c r="N865" s="34" t="n"/>
    </row>
    <row r="866">
      <c r="B866" s="18" t="inlineStr">
        <is>
          <t>61|6</t>
        </is>
      </c>
      <c r="C866" s="18" t="n">
        <v>61</v>
      </c>
      <c r="D866" s="18" t="n">
        <v>6</v>
      </c>
      <c r="E866" s="18" t="inlineStr">
        <is>
          <t>split</t>
        </is>
      </c>
      <c r="F866" s="18" t="n">
        <v>8</v>
      </c>
      <c r="G866" s="18" t="inlineStr">
        <is>
          <t>prior_claims_5y</t>
        </is>
      </c>
      <c r="H866" s="37" t="n">
        <v>0.9999999701976776</v>
      </c>
      <c r="I866" s="18" t="n"/>
      <c r="J866" s="18" t="n"/>
      <c r="K866" s="18" t="inlineStr">
        <is>
          <t>right</t>
        </is>
      </c>
      <c r="L866" s="18" t="n">
        <v>13</v>
      </c>
      <c r="M866" s="18" t="n">
        <v>14</v>
      </c>
      <c r="N866" s="34" t="n"/>
    </row>
    <row r="867">
      <c r="B867" s="18" t="inlineStr">
        <is>
          <t>61|7</t>
        </is>
      </c>
      <c r="C867" s="18" t="n">
        <v>61</v>
      </c>
      <c r="D867" s="18" t="n">
        <v>7</v>
      </c>
      <c r="E867" s="18" t="inlineStr">
        <is>
          <t>leaf</t>
        </is>
      </c>
      <c r="F867" s="18" t="n"/>
      <c r="G867" s="18" t="n"/>
      <c r="H867" s="37" t="n"/>
      <c r="I867" s="18" t="n"/>
      <c r="J867" s="18" t="n"/>
      <c r="K867" s="18" t="n"/>
      <c r="L867" s="18" t="n"/>
      <c r="M867" s="18" t="n"/>
      <c r="N867" s="34" t="n">
        <v>0.0160627719014883</v>
      </c>
    </row>
    <row r="868">
      <c r="B868" s="18" t="inlineStr">
        <is>
          <t>61|8</t>
        </is>
      </c>
      <c r="C868" s="18" t="n">
        <v>61</v>
      </c>
      <c r="D868" s="18" t="n">
        <v>8</v>
      </c>
      <c r="E868" s="18" t="inlineStr">
        <is>
          <t>leaf</t>
        </is>
      </c>
      <c r="F868" s="18" t="n"/>
      <c r="G868" s="18" t="n"/>
      <c r="H868" s="37" t="n"/>
      <c r="I868" s="18" t="n"/>
      <c r="J868" s="18" t="n"/>
      <c r="K868" s="18" t="n"/>
      <c r="L868" s="18" t="n"/>
      <c r="M868" s="18" t="n"/>
      <c r="N868" s="34" t="n">
        <v>0.004446654114872217</v>
      </c>
    </row>
    <row r="869">
      <c r="B869" s="18" t="inlineStr">
        <is>
          <t>61|9</t>
        </is>
      </c>
      <c r="C869" s="18" t="n">
        <v>61</v>
      </c>
      <c r="D869" s="18" t="n">
        <v>9</v>
      </c>
      <c r="E869" s="18" t="inlineStr">
        <is>
          <t>leaf</t>
        </is>
      </c>
      <c r="F869" s="18" t="n"/>
      <c r="G869" s="18" t="n"/>
      <c r="H869" s="37" t="n"/>
      <c r="I869" s="18" t="n"/>
      <c r="J869" s="18" t="n"/>
      <c r="K869" s="18" t="n"/>
      <c r="L869" s="18" t="n"/>
      <c r="M869" s="18" t="n"/>
      <c r="N869" s="34" t="n">
        <v>-0.001632750383578241</v>
      </c>
    </row>
    <row r="870">
      <c r="B870" s="18" t="inlineStr">
        <is>
          <t>61|10</t>
        </is>
      </c>
      <c r="C870" s="18" t="n">
        <v>61</v>
      </c>
      <c r="D870" s="18" t="n">
        <v>10</v>
      </c>
      <c r="E870" s="18" t="inlineStr">
        <is>
          <t>leaf</t>
        </is>
      </c>
      <c r="F870" s="18" t="n"/>
      <c r="G870" s="18" t="n"/>
      <c r="H870" s="37" t="n"/>
      <c r="I870" s="18" t="n"/>
      <c r="J870" s="18" t="n"/>
      <c r="K870" s="18" t="n"/>
      <c r="L870" s="18" t="n"/>
      <c r="M870" s="18" t="n"/>
      <c r="N870" s="34" t="n">
        <v>0.01543894875794649</v>
      </c>
    </row>
    <row r="871">
      <c r="B871" s="18" t="inlineStr">
        <is>
          <t>61|11</t>
        </is>
      </c>
      <c r="C871" s="18" t="n">
        <v>61</v>
      </c>
      <c r="D871" s="18" t="n">
        <v>11</v>
      </c>
      <c r="E871" s="18" t="inlineStr">
        <is>
          <t>leaf</t>
        </is>
      </c>
      <c r="F871" s="18" t="n"/>
      <c r="G871" s="18" t="n"/>
      <c r="H871" s="37" t="n"/>
      <c r="I871" s="18" t="n"/>
      <c r="J871" s="18" t="n"/>
      <c r="K871" s="18" t="n"/>
      <c r="L871" s="18" t="n"/>
      <c r="M871" s="18" t="n"/>
      <c r="N871" s="34" t="n">
        <v>-0.003269053297117352</v>
      </c>
    </row>
    <row r="872">
      <c r="B872" s="18" t="inlineStr">
        <is>
          <t>61|12</t>
        </is>
      </c>
      <c r="C872" s="18" t="n">
        <v>61</v>
      </c>
      <c r="D872" s="18" t="n">
        <v>12</v>
      </c>
      <c r="E872" s="18" t="inlineStr">
        <is>
          <t>leaf</t>
        </is>
      </c>
      <c r="F872" s="18" t="n"/>
      <c r="G872" s="18" t="n"/>
      <c r="H872" s="37" t="n"/>
      <c r="I872" s="18" t="n"/>
      <c r="J872" s="18" t="n"/>
      <c r="K872" s="18" t="n"/>
      <c r="L872" s="18" t="n"/>
      <c r="M872" s="18" t="n"/>
      <c r="N872" s="34" t="n">
        <v>-0.01360480953007936</v>
      </c>
    </row>
    <row r="873">
      <c r="B873" s="18" t="inlineStr">
        <is>
          <t>61|13</t>
        </is>
      </c>
      <c r="C873" s="18" t="n">
        <v>61</v>
      </c>
      <c r="D873" s="18" t="n">
        <v>13</v>
      </c>
      <c r="E873" s="18" t="inlineStr">
        <is>
          <t>leaf</t>
        </is>
      </c>
      <c r="F873" s="18" t="n"/>
      <c r="G873" s="18" t="n"/>
      <c r="H873" s="37" t="n"/>
      <c r="I873" s="18" t="n"/>
      <c r="J873" s="18" t="n"/>
      <c r="K873" s="18" t="n"/>
      <c r="L873" s="18" t="n"/>
      <c r="M873" s="18" t="n"/>
      <c r="N873" s="34" t="n">
        <v>0.0002180698065785691</v>
      </c>
    </row>
    <row r="874">
      <c r="B874" s="18" t="inlineStr">
        <is>
          <t>61|14</t>
        </is>
      </c>
      <c r="C874" s="18" t="n">
        <v>61</v>
      </c>
      <c r="D874" s="18" t="n">
        <v>14</v>
      </c>
      <c r="E874" s="18" t="inlineStr">
        <is>
          <t>leaf</t>
        </is>
      </c>
      <c r="F874" s="18" t="n"/>
      <c r="G874" s="18" t="n"/>
      <c r="H874" s="37" t="n"/>
      <c r="I874" s="18" t="n"/>
      <c r="J874" s="18" t="n"/>
      <c r="K874" s="18" t="n"/>
      <c r="L874" s="18" t="n"/>
      <c r="M874" s="18" t="n"/>
      <c r="N874" s="34" t="n">
        <v>0.01293824892491102</v>
      </c>
    </row>
    <row r="875">
      <c r="B875" s="18" t="inlineStr">
        <is>
          <t>62|0</t>
        </is>
      </c>
      <c r="C875" s="18" t="n">
        <v>62</v>
      </c>
      <c r="D875" s="18" t="n">
        <v>0</v>
      </c>
      <c r="E875" s="18" t="inlineStr">
        <is>
          <t>split</t>
        </is>
      </c>
      <c r="F875" s="18" t="n">
        <v>0</v>
      </c>
      <c r="G875" s="18" t="inlineStr">
        <is>
          <t>sum_insured</t>
        </is>
      </c>
      <c r="H875" s="37" t="n">
        <v>104999.99609375</v>
      </c>
      <c r="I875" s="18" t="n"/>
      <c r="J875" s="18" t="n"/>
      <c r="K875" s="18" t="inlineStr">
        <is>
          <t>right</t>
        </is>
      </c>
      <c r="L875" s="18" t="n">
        <v>1</v>
      </c>
      <c r="M875" s="18" t="n">
        <v>2</v>
      </c>
      <c r="N875" s="34" t="n"/>
    </row>
    <row r="876">
      <c r="B876" s="18" t="inlineStr">
        <is>
          <t>62|1</t>
        </is>
      </c>
      <c r="C876" s="18" t="n">
        <v>62</v>
      </c>
      <c r="D876" s="18" t="n">
        <v>1</v>
      </c>
      <c r="E876" s="18" t="inlineStr">
        <is>
          <t>category split</t>
        </is>
      </c>
      <c r="F876" s="18" t="n">
        <v>42</v>
      </c>
      <c r="G876" s="18" t="inlineStr">
        <is>
          <t>urban_density</t>
        </is>
      </c>
      <c r="H876" s="37" t="n"/>
      <c r="I876" s="18" t="inlineStr">
        <is>
          <t>2</t>
        </is>
      </c>
      <c r="J876" s="18" t="inlineStr">
        <is>
          <t>suburban</t>
        </is>
      </c>
      <c r="K876" s="18" t="inlineStr">
        <is>
          <t>left</t>
        </is>
      </c>
      <c r="L876" s="18" t="n">
        <v>3</v>
      </c>
      <c r="M876" s="18" t="n">
        <v>4</v>
      </c>
      <c r="N876" s="34" t="n"/>
    </row>
    <row r="877">
      <c r="B877" s="18" t="inlineStr">
        <is>
          <t>62|2</t>
        </is>
      </c>
      <c r="C877" s="18" t="n">
        <v>62</v>
      </c>
      <c r="D877" s="18" t="n">
        <v>2</v>
      </c>
      <c r="E877" s="18" t="inlineStr">
        <is>
          <t>split</t>
        </is>
      </c>
      <c r="F877" s="18" t="n">
        <v>8</v>
      </c>
      <c r="G877" s="18" t="inlineStr">
        <is>
          <t>prior_claims_5y</t>
        </is>
      </c>
      <c r="H877" s="37" t="n">
        <v>1.999999940395355</v>
      </c>
      <c r="I877" s="18" t="n"/>
      <c r="J877" s="18" t="n"/>
      <c r="K877" s="18" t="inlineStr">
        <is>
          <t>right</t>
        </is>
      </c>
      <c r="L877" s="18" t="n">
        <v>5</v>
      </c>
      <c r="M877" s="18" t="n">
        <v>6</v>
      </c>
      <c r="N877" s="34" t="n"/>
    </row>
    <row r="878">
      <c r="B878" s="18" t="inlineStr">
        <is>
          <t>62|3</t>
        </is>
      </c>
      <c r="C878" s="18" t="n">
        <v>62</v>
      </c>
      <c r="D878" s="18" t="n">
        <v>3</v>
      </c>
      <c r="E878" s="18" t="inlineStr">
        <is>
          <t>leaf</t>
        </is>
      </c>
      <c r="F878" s="18" t="n"/>
      <c r="G878" s="18" t="n"/>
      <c r="H878" s="37" t="n"/>
      <c r="I878" s="18" t="n"/>
      <c r="J878" s="18" t="n"/>
      <c r="K878" s="18" t="n"/>
      <c r="L878" s="18" t="n"/>
      <c r="M878" s="18" t="n"/>
      <c r="N878" s="34" t="n">
        <v>-0.02306578122079372</v>
      </c>
    </row>
    <row r="879">
      <c r="B879" s="18" t="inlineStr">
        <is>
          <t>62|4</t>
        </is>
      </c>
      <c r="C879" s="18" t="n">
        <v>62</v>
      </c>
      <c r="D879" s="18" t="n">
        <v>4</v>
      </c>
      <c r="E879" s="18" t="inlineStr">
        <is>
          <t>leaf</t>
        </is>
      </c>
      <c r="F879" s="18" t="n"/>
      <c r="G879" s="18" t="n"/>
      <c r="H879" s="37" t="n"/>
      <c r="I879" s="18" t="n"/>
      <c r="J879" s="18" t="n"/>
      <c r="K879" s="18" t="n"/>
      <c r="L879" s="18" t="n"/>
      <c r="M879" s="18" t="n"/>
      <c r="N879" s="34" t="n">
        <v>-0.009536281228065491</v>
      </c>
    </row>
    <row r="880">
      <c r="B880" s="18" t="inlineStr">
        <is>
          <t>62|5</t>
        </is>
      </c>
      <c r="C880" s="18" t="n">
        <v>62</v>
      </c>
      <c r="D880" s="18" t="n">
        <v>5</v>
      </c>
      <c r="E880" s="18" t="inlineStr">
        <is>
          <t>split</t>
        </is>
      </c>
      <c r="F880" s="18" t="n">
        <v>0</v>
      </c>
      <c r="G880" s="18" t="inlineStr">
        <is>
          <t>sum_insured</t>
        </is>
      </c>
      <c r="H880" s="37" t="n">
        <v>355999.984375</v>
      </c>
      <c r="I880" s="18" t="n"/>
      <c r="J880" s="18" t="n"/>
      <c r="K880" s="18" t="inlineStr">
        <is>
          <t>right</t>
        </is>
      </c>
      <c r="L880" s="18" t="n">
        <v>7</v>
      </c>
      <c r="M880" s="18" t="n">
        <v>8</v>
      </c>
      <c r="N880" s="34" t="n"/>
    </row>
    <row r="881">
      <c r="B881" s="18" t="inlineStr">
        <is>
          <t>62|6</t>
        </is>
      </c>
      <c r="C881" s="18" t="n">
        <v>62</v>
      </c>
      <c r="D881" s="18" t="n">
        <v>6</v>
      </c>
      <c r="E881" s="18" t="inlineStr">
        <is>
          <t>category split</t>
        </is>
      </c>
      <c r="F881" s="18" t="n">
        <v>35</v>
      </c>
      <c r="G881" s="18" t="inlineStr">
        <is>
          <t>email_domain</t>
        </is>
      </c>
      <c r="H881" s="37" t="n"/>
      <c r="I881" s="18" t="inlineStr">
        <is>
          <t>0;1</t>
        </is>
      </c>
      <c r="J881" s="18" t="inlineStr">
        <is>
          <t>inboxly;mailone</t>
        </is>
      </c>
      <c r="K881" s="18" t="inlineStr">
        <is>
          <t>left</t>
        </is>
      </c>
      <c r="L881" s="18" t="n">
        <v>9</v>
      </c>
      <c r="M881" s="18" t="n">
        <v>10</v>
      </c>
      <c r="N881" s="34" t="n"/>
    </row>
    <row r="882">
      <c r="B882" s="18" t="inlineStr">
        <is>
          <t>62|7</t>
        </is>
      </c>
      <c r="C882" s="18" t="n">
        <v>62</v>
      </c>
      <c r="D882" s="18" t="n">
        <v>7</v>
      </c>
      <c r="E882" s="18" t="inlineStr">
        <is>
          <t>leaf</t>
        </is>
      </c>
      <c r="F882" s="18" t="n"/>
      <c r="G882" s="18" t="n"/>
      <c r="H882" s="37" t="n"/>
      <c r="I882" s="18" t="n"/>
      <c r="J882" s="18" t="n"/>
      <c r="K882" s="18" t="n"/>
      <c r="L882" s="18" t="n"/>
      <c r="M882" s="18" t="n"/>
      <c r="N882" s="34" t="n">
        <v>-0.0009920158190652728</v>
      </c>
    </row>
    <row r="883">
      <c r="B883" s="18" t="inlineStr">
        <is>
          <t>62|8</t>
        </is>
      </c>
      <c r="C883" s="18" t="n">
        <v>62</v>
      </c>
      <c r="D883" s="18" t="n">
        <v>8</v>
      </c>
      <c r="E883" s="18" t="inlineStr">
        <is>
          <t>leaf</t>
        </is>
      </c>
      <c r="F883" s="18" t="n"/>
      <c r="G883" s="18" t="n"/>
      <c r="H883" s="37" t="n"/>
      <c r="I883" s="18" t="n"/>
      <c r="J883" s="18" t="n"/>
      <c r="K883" s="18" t="n"/>
      <c r="L883" s="18" t="n"/>
      <c r="M883" s="18" t="n"/>
      <c r="N883" s="34" t="n">
        <v>0.009703728370368481</v>
      </c>
    </row>
    <row r="884">
      <c r="B884" s="18" t="inlineStr">
        <is>
          <t>62|9</t>
        </is>
      </c>
      <c r="C884" s="18" t="n">
        <v>62</v>
      </c>
      <c r="D884" s="18" t="n">
        <v>9</v>
      </c>
      <c r="E884" s="18" t="inlineStr">
        <is>
          <t>leaf</t>
        </is>
      </c>
      <c r="F884" s="18" t="n"/>
      <c r="G884" s="18" t="n"/>
      <c r="H884" s="37" t="n"/>
      <c r="I884" s="18" t="n"/>
      <c r="J884" s="18" t="n"/>
      <c r="K884" s="18" t="n"/>
      <c r="L884" s="18" t="n"/>
      <c r="M884" s="18" t="n"/>
      <c r="N884" s="34" t="n">
        <v>0.01048128958791494</v>
      </c>
    </row>
    <row r="885">
      <c r="B885" s="18" t="inlineStr">
        <is>
          <t>62|10</t>
        </is>
      </c>
      <c r="C885" s="18" t="n">
        <v>62</v>
      </c>
      <c r="D885" s="18" t="n">
        <v>10</v>
      </c>
      <c r="E885" s="18" t="inlineStr">
        <is>
          <t>leaf</t>
        </is>
      </c>
      <c r="F885" s="18" t="n"/>
      <c r="G885" s="18" t="n"/>
      <c r="H885" s="37" t="n"/>
      <c r="I885" s="18" t="n"/>
      <c r="J885" s="18" t="n"/>
      <c r="K885" s="18" t="n"/>
      <c r="L885" s="18" t="n"/>
      <c r="M885" s="18" t="n"/>
      <c r="N885" s="34" t="n">
        <v>0.0251817237585783</v>
      </c>
    </row>
    <row r="886">
      <c r="B886" s="18" t="inlineStr">
        <is>
          <t>63|0</t>
        </is>
      </c>
      <c r="C886" s="18" t="n">
        <v>63</v>
      </c>
      <c r="D886" s="18" t="n">
        <v>0</v>
      </c>
      <c r="E886" s="18" t="inlineStr">
        <is>
          <t>split</t>
        </is>
      </c>
      <c r="F886" s="18" t="n">
        <v>8</v>
      </c>
      <c r="G886" s="18" t="inlineStr">
        <is>
          <t>prior_claims_5y</t>
        </is>
      </c>
      <c r="H886" s="37" t="n">
        <v>1.999999940395355</v>
      </c>
      <c r="I886" s="18" t="n"/>
      <c r="J886" s="18" t="n"/>
      <c r="K886" s="18" t="inlineStr">
        <is>
          <t>right</t>
        </is>
      </c>
      <c r="L886" s="18" t="n">
        <v>1</v>
      </c>
      <c r="M886" s="18" t="n">
        <v>2</v>
      </c>
      <c r="N886" s="34" t="n"/>
    </row>
    <row r="887">
      <c r="B887" s="18" t="inlineStr">
        <is>
          <t>63|1</t>
        </is>
      </c>
      <c r="C887" s="18" t="n">
        <v>63</v>
      </c>
      <c r="D887" s="18" t="n">
        <v>1</v>
      </c>
      <c r="E887" s="18" t="inlineStr">
        <is>
          <t>split</t>
        </is>
      </c>
      <c r="F887" s="18" t="n">
        <v>0</v>
      </c>
      <c r="G887" s="18" t="inlineStr">
        <is>
          <t>sum_insured</t>
        </is>
      </c>
      <c r="H887" s="37" t="n">
        <v>355999.984375</v>
      </c>
      <c r="I887" s="18" t="n"/>
      <c r="J887" s="18" t="n"/>
      <c r="K887" s="18" t="inlineStr">
        <is>
          <t>right</t>
        </is>
      </c>
      <c r="L887" s="18" t="n">
        <v>3</v>
      </c>
      <c r="M887" s="18" t="n">
        <v>4</v>
      </c>
      <c r="N887" s="34" t="n"/>
    </row>
    <row r="888">
      <c r="B888" s="18" t="inlineStr">
        <is>
          <t>63|2</t>
        </is>
      </c>
      <c r="C888" s="18" t="n">
        <v>63</v>
      </c>
      <c r="D888" s="18" t="n">
        <v>2</v>
      </c>
      <c r="E888" s="18" t="inlineStr">
        <is>
          <t>category split</t>
        </is>
      </c>
      <c r="F888" s="18" t="n">
        <v>29</v>
      </c>
      <c r="G888" s="18" t="inlineStr">
        <is>
          <t>accidental_damage_cover</t>
        </is>
      </c>
      <c r="H888" s="37" t="n"/>
      <c r="I888" s="18" t="inlineStr">
        <is>
          <t>0</t>
        </is>
      </c>
      <c r="J888" s="18" t="inlineStr">
        <is>
          <t>False</t>
        </is>
      </c>
      <c r="K888" s="18" t="inlineStr">
        <is>
          <t>left</t>
        </is>
      </c>
      <c r="L888" s="18" t="n">
        <v>5</v>
      </c>
      <c r="M888" s="18" t="n">
        <v>6</v>
      </c>
      <c r="N888" s="34" t="n"/>
    </row>
    <row r="889">
      <c r="B889" s="18" t="inlineStr">
        <is>
          <t>63|3</t>
        </is>
      </c>
      <c r="C889" s="18" t="n">
        <v>63</v>
      </c>
      <c r="D889" s="18" t="n">
        <v>3</v>
      </c>
      <c r="E889" s="18" t="inlineStr">
        <is>
          <t>split</t>
        </is>
      </c>
      <c r="F889" s="18" t="n">
        <v>2</v>
      </c>
      <c r="G889" s="18" t="inlineStr">
        <is>
          <t>voluntary_excess</t>
        </is>
      </c>
      <c r="H889" s="37" t="n">
        <v>499.9999847412109</v>
      </c>
      <c r="I889" s="18" t="n"/>
      <c r="J889" s="18" t="n"/>
      <c r="K889" s="18" t="inlineStr">
        <is>
          <t>right</t>
        </is>
      </c>
      <c r="L889" s="18" t="n">
        <v>7</v>
      </c>
      <c r="M889" s="18" t="n">
        <v>8</v>
      </c>
      <c r="N889" s="34" t="n"/>
    </row>
    <row r="890">
      <c r="B890" s="18" t="inlineStr">
        <is>
          <t>63|4</t>
        </is>
      </c>
      <c r="C890" s="18" t="n">
        <v>63</v>
      </c>
      <c r="D890" s="18" t="n">
        <v>4</v>
      </c>
      <c r="E890" s="18" t="inlineStr">
        <is>
          <t>category split</t>
        </is>
      </c>
      <c r="F890" s="18" t="n">
        <v>42</v>
      </c>
      <c r="G890" s="18" t="inlineStr">
        <is>
          <t>urban_density</t>
        </is>
      </c>
      <c r="H890" s="37" t="n"/>
      <c r="I890" s="18" t="inlineStr">
        <is>
          <t>3</t>
        </is>
      </c>
      <c r="J890" s="18" t="inlineStr">
        <is>
          <t>urban</t>
        </is>
      </c>
      <c r="K890" s="18" t="inlineStr">
        <is>
          <t>left</t>
        </is>
      </c>
      <c r="L890" s="18" t="n">
        <v>9</v>
      </c>
      <c r="M890" s="18" t="n">
        <v>10</v>
      </c>
      <c r="N890" s="34" t="n"/>
    </row>
    <row r="891">
      <c r="B891" s="18" t="inlineStr">
        <is>
          <t>63|5</t>
        </is>
      </c>
      <c r="C891" s="18" t="n">
        <v>63</v>
      </c>
      <c r="D891" s="18" t="n">
        <v>5</v>
      </c>
      <c r="E891" s="18" t="inlineStr">
        <is>
          <t>leaf</t>
        </is>
      </c>
      <c r="F891" s="18" t="n"/>
      <c r="G891" s="18" t="n"/>
      <c r="H891" s="37" t="n"/>
      <c r="I891" s="18" t="n"/>
      <c r="J891" s="18" t="n"/>
      <c r="K891" s="18" t="n"/>
      <c r="L891" s="18" t="n"/>
      <c r="M891" s="18" t="n"/>
      <c r="N891" s="34" t="n">
        <v>0.02246606722474098</v>
      </c>
    </row>
    <row r="892">
      <c r="B892" s="18" t="inlineStr">
        <is>
          <t>63|6</t>
        </is>
      </c>
      <c r="C892" s="18" t="n">
        <v>63</v>
      </c>
      <c r="D892" s="18" t="n">
        <v>6</v>
      </c>
      <c r="E892" s="18" t="inlineStr">
        <is>
          <t>leaf</t>
        </is>
      </c>
      <c r="F892" s="18" t="n"/>
      <c r="G892" s="18" t="n"/>
      <c r="H892" s="37" t="n"/>
      <c r="I892" s="18" t="n"/>
      <c r="J892" s="18" t="n"/>
      <c r="K892" s="18" t="n"/>
      <c r="L892" s="18" t="n"/>
      <c r="M892" s="18" t="n"/>
      <c r="N892" s="34" t="n">
        <v>0.009377513080835342</v>
      </c>
    </row>
    <row r="893">
      <c r="B893" s="18" t="inlineStr">
        <is>
          <t>63|7</t>
        </is>
      </c>
      <c r="C893" s="18" t="n">
        <v>63</v>
      </c>
      <c r="D893" s="18" t="n">
        <v>7</v>
      </c>
      <c r="E893" s="18" t="inlineStr">
        <is>
          <t>leaf</t>
        </is>
      </c>
      <c r="F893" s="18" t="n"/>
      <c r="G893" s="18" t="n"/>
      <c r="H893" s="37" t="n"/>
      <c r="I893" s="18" t="n"/>
      <c r="J893" s="18" t="n"/>
      <c r="K893" s="18" t="n"/>
      <c r="L893" s="18" t="n"/>
      <c r="M893" s="18" t="n"/>
      <c r="N893" s="34" t="n">
        <v>-0.000307871465338394</v>
      </c>
    </row>
    <row r="894">
      <c r="B894" s="18" t="inlineStr">
        <is>
          <t>63|8</t>
        </is>
      </c>
      <c r="C894" s="18" t="n">
        <v>63</v>
      </c>
      <c r="D894" s="18" t="n">
        <v>8</v>
      </c>
      <c r="E894" s="18" t="inlineStr">
        <is>
          <t>leaf</t>
        </is>
      </c>
      <c r="F894" s="18" t="n"/>
      <c r="G894" s="18" t="n"/>
      <c r="H894" s="37" t="n"/>
      <c r="I894" s="18" t="n"/>
      <c r="J894" s="18" t="n"/>
      <c r="K894" s="18" t="n"/>
      <c r="L894" s="18" t="n"/>
      <c r="M894" s="18" t="n"/>
      <c r="N894" s="34" t="n">
        <v>-0.009805275127291679</v>
      </c>
    </row>
    <row r="895">
      <c r="B895" s="18" t="inlineStr">
        <is>
          <t>63|9</t>
        </is>
      </c>
      <c r="C895" s="18" t="n">
        <v>63</v>
      </c>
      <c r="D895" s="18" t="n">
        <v>9</v>
      </c>
      <c r="E895" s="18" t="inlineStr">
        <is>
          <t>leaf</t>
        </is>
      </c>
      <c r="F895" s="18" t="n"/>
      <c r="G895" s="18" t="n"/>
      <c r="H895" s="37" t="n"/>
      <c r="I895" s="18" t="n"/>
      <c r="J895" s="18" t="n"/>
      <c r="K895" s="18" t="n"/>
      <c r="L895" s="18" t="n"/>
      <c r="M895" s="18" t="n"/>
      <c r="N895" s="34" t="n">
        <v>0.01177792996168137</v>
      </c>
    </row>
    <row r="896">
      <c r="B896" s="18" t="inlineStr">
        <is>
          <t>63|10</t>
        </is>
      </c>
      <c r="C896" s="18" t="n">
        <v>63</v>
      </c>
      <c r="D896" s="18" t="n">
        <v>10</v>
      </c>
      <c r="E896" s="18" t="inlineStr">
        <is>
          <t>leaf</t>
        </is>
      </c>
      <c r="F896" s="18" t="n"/>
      <c r="G896" s="18" t="n"/>
      <c r="H896" s="37" t="n"/>
      <c r="I896" s="18" t="n"/>
      <c r="J896" s="18" t="n"/>
      <c r="K896" s="18" t="n"/>
      <c r="L896" s="18" t="n"/>
      <c r="M896" s="18" t="n"/>
      <c r="N896" s="34" t="n">
        <v>-0.003291390836238861</v>
      </c>
    </row>
    <row r="897">
      <c r="B897" s="18" t="inlineStr">
        <is>
          <t>64|0</t>
        </is>
      </c>
      <c r="C897" s="18" t="n">
        <v>64</v>
      </c>
      <c r="D897" s="18" t="n">
        <v>0</v>
      </c>
      <c r="E897" s="18" t="inlineStr">
        <is>
          <t>category split</t>
        </is>
      </c>
      <c r="F897" s="18" t="n">
        <v>38</v>
      </c>
      <c r="G897" s="18" t="inlineStr">
        <is>
          <t>previous_insurer</t>
        </is>
      </c>
      <c r="H897" s="37" t="n"/>
      <c r="I897" s="18" t="inlineStr">
        <is>
          <t>0;1;2;5;7;8;9;10;12;13;14;16;20;22;23;24;25;26;27;30;31;33;34;35;36;37;38</t>
        </is>
      </c>
      <c r="J897" s="18" t="inlineStr">
        <is>
          <t>INS00;INS01;INS02;INS05;INS07;INS08;INS09;INS10;INS12;INS13;INS14;INS16;INS20;INS22;INS23;INS24;INS25;INS26;INS27;INS30;INS31;INS33;INS34;INS35;INS36;INS37;INS38</t>
        </is>
      </c>
      <c r="K897" s="18" t="inlineStr">
        <is>
          <t>left</t>
        </is>
      </c>
      <c r="L897" s="18" t="n">
        <v>1</v>
      </c>
      <c r="M897" s="18" t="n">
        <v>2</v>
      </c>
      <c r="N897" s="34" t="n"/>
    </row>
    <row r="898">
      <c r="B898" s="18" t="inlineStr">
        <is>
          <t>64|1</t>
        </is>
      </c>
      <c r="C898" s="18" t="n">
        <v>64</v>
      </c>
      <c r="D898" s="18" t="n">
        <v>1</v>
      </c>
      <c r="E898" s="18" t="inlineStr">
        <is>
          <t>split</t>
        </is>
      </c>
      <c r="F898" s="18" t="n">
        <v>14</v>
      </c>
      <c r="G898" s="18" t="inlineStr">
        <is>
          <t>elevation_m</t>
        </is>
      </c>
      <c r="H898" s="37" t="n">
        <v>3.199999928474427</v>
      </c>
      <c r="I898" s="18" t="n"/>
      <c r="J898" s="18" t="n"/>
      <c r="K898" s="18" t="inlineStr">
        <is>
          <t>right</t>
        </is>
      </c>
      <c r="L898" s="18" t="n">
        <v>3</v>
      </c>
      <c r="M898" s="18" t="n">
        <v>4</v>
      </c>
      <c r="N898" s="34" t="n"/>
    </row>
    <row r="899">
      <c r="B899" s="18" t="inlineStr">
        <is>
          <t>64|2</t>
        </is>
      </c>
      <c r="C899" s="18" t="n">
        <v>64</v>
      </c>
      <c r="D899" s="18" t="n">
        <v>2</v>
      </c>
      <c r="E899" s="18" t="inlineStr">
        <is>
          <t>category split</t>
        </is>
      </c>
      <c r="F899" s="18" t="n">
        <v>26</v>
      </c>
      <c r="G899" s="18" t="inlineStr">
        <is>
          <t>construction_type</t>
        </is>
      </c>
      <c r="H899" s="37" t="n"/>
      <c r="I899" s="18" t="inlineStr">
        <is>
          <t>0;2;3</t>
        </is>
      </c>
      <c r="J899" s="18" t="inlineStr">
        <is>
          <t>brick;stone;timber</t>
        </is>
      </c>
      <c r="K899" s="18" t="inlineStr">
        <is>
          <t>left</t>
        </is>
      </c>
      <c r="L899" s="18" t="n">
        <v>5</v>
      </c>
      <c r="M899" s="18" t="n">
        <v>6</v>
      </c>
      <c r="N899" s="34" t="n"/>
    </row>
    <row r="900">
      <c r="B900" s="18" t="inlineStr">
        <is>
          <t>64|3</t>
        </is>
      </c>
      <c r="C900" s="18" t="n">
        <v>64</v>
      </c>
      <c r="D900" s="18" t="n">
        <v>3</v>
      </c>
      <c r="E900" s="18" t="inlineStr">
        <is>
          <t>split</t>
        </is>
      </c>
      <c r="F900" s="18" t="n">
        <v>15</v>
      </c>
      <c r="G900" s="18" t="inlineStr">
        <is>
          <t>year_built</t>
        </is>
      </c>
      <c r="H900" s="37" t="n">
        <v>1936.999938964844</v>
      </c>
      <c r="I900" s="18" t="n"/>
      <c r="J900" s="18" t="n"/>
      <c r="K900" s="18" t="inlineStr">
        <is>
          <t>right</t>
        </is>
      </c>
      <c r="L900" s="18" t="n">
        <v>7</v>
      </c>
      <c r="M900" s="18" t="n">
        <v>8</v>
      </c>
      <c r="N900" s="34" t="n"/>
    </row>
    <row r="901">
      <c r="B901" s="18" t="inlineStr">
        <is>
          <t>64|4</t>
        </is>
      </c>
      <c r="C901" s="18" t="n">
        <v>64</v>
      </c>
      <c r="D901" s="18" t="n">
        <v>4</v>
      </c>
      <c r="E901" s="18" t="inlineStr">
        <is>
          <t>split</t>
        </is>
      </c>
      <c r="F901" s="18" t="n">
        <v>15</v>
      </c>
      <c r="G901" s="18" t="inlineStr">
        <is>
          <t>year_built</t>
        </is>
      </c>
      <c r="H901" s="37" t="n">
        <v>1988.999938964844</v>
      </c>
      <c r="I901" s="18" t="n"/>
      <c r="J901" s="18" t="n"/>
      <c r="K901" s="18" t="inlineStr">
        <is>
          <t>right</t>
        </is>
      </c>
      <c r="L901" s="18" t="n">
        <v>9</v>
      </c>
      <c r="M901" s="18" t="n">
        <v>10</v>
      </c>
      <c r="N901" s="34" t="n"/>
    </row>
    <row r="902">
      <c r="B902" s="18" t="inlineStr">
        <is>
          <t>64|5</t>
        </is>
      </c>
      <c r="C902" s="18" t="n">
        <v>64</v>
      </c>
      <c r="D902" s="18" t="n">
        <v>5</v>
      </c>
      <c r="E902" s="18" t="inlineStr">
        <is>
          <t>split</t>
        </is>
      </c>
      <c r="F902" s="18" t="n">
        <v>22</v>
      </c>
      <c r="G902" s="18" t="inlineStr">
        <is>
          <t>rainfall_mm</t>
        </is>
      </c>
      <c r="H902" s="37" t="n">
        <v>980.9999694824219</v>
      </c>
      <c r="I902" s="18" t="n"/>
      <c r="J902" s="18" t="n"/>
      <c r="K902" s="18" t="inlineStr">
        <is>
          <t>right</t>
        </is>
      </c>
      <c r="L902" s="18" t="n">
        <v>11</v>
      </c>
      <c r="M902" s="18" t="n">
        <v>12</v>
      </c>
      <c r="N902" s="34" t="n"/>
    </row>
    <row r="903">
      <c r="B903" s="18" t="inlineStr">
        <is>
          <t>64|6</t>
        </is>
      </c>
      <c r="C903" s="18" t="n">
        <v>64</v>
      </c>
      <c r="D903" s="18" t="n">
        <v>6</v>
      </c>
      <c r="E903" s="18" t="inlineStr">
        <is>
          <t>split</t>
        </is>
      </c>
      <c r="F903" s="18" t="n">
        <v>0</v>
      </c>
      <c r="G903" s="18" t="inlineStr">
        <is>
          <t>sum_insured</t>
        </is>
      </c>
      <c r="H903" s="37" t="n">
        <v>348999.984375</v>
      </c>
      <c r="I903" s="18" t="n"/>
      <c r="J903" s="18" t="n"/>
      <c r="K903" s="18" t="inlineStr">
        <is>
          <t>right</t>
        </is>
      </c>
      <c r="L903" s="18" t="n">
        <v>13</v>
      </c>
      <c r="M903" s="18" t="n">
        <v>14</v>
      </c>
      <c r="N903" s="34" t="n"/>
    </row>
    <row r="904">
      <c r="B904" s="18" t="inlineStr">
        <is>
          <t>64|7</t>
        </is>
      </c>
      <c r="C904" s="18" t="n">
        <v>64</v>
      </c>
      <c r="D904" s="18" t="n">
        <v>7</v>
      </c>
      <c r="E904" s="18" t="inlineStr">
        <is>
          <t>leaf</t>
        </is>
      </c>
      <c r="F904" s="18" t="n"/>
      <c r="G904" s="18" t="n"/>
      <c r="H904" s="37" t="n"/>
      <c r="I904" s="18" t="n"/>
      <c r="J904" s="18" t="n"/>
      <c r="K904" s="18" t="n"/>
      <c r="L904" s="18" t="n"/>
      <c r="M904" s="18" t="n"/>
      <c r="N904" s="34" t="n">
        <v>0.01851719431579113</v>
      </c>
    </row>
    <row r="905">
      <c r="B905" s="18" t="inlineStr">
        <is>
          <t>64|8</t>
        </is>
      </c>
      <c r="C905" s="18" t="n">
        <v>64</v>
      </c>
      <c r="D905" s="18" t="n">
        <v>8</v>
      </c>
      <c r="E905" s="18" t="inlineStr">
        <is>
          <t>leaf</t>
        </is>
      </c>
      <c r="F905" s="18" t="n"/>
      <c r="G905" s="18" t="n"/>
      <c r="H905" s="37" t="n"/>
      <c r="I905" s="18" t="n"/>
      <c r="J905" s="18" t="n"/>
      <c r="K905" s="18" t="n"/>
      <c r="L905" s="18" t="n"/>
      <c r="M905" s="18" t="n"/>
      <c r="N905" s="34" t="n">
        <v>0.007595625706017017</v>
      </c>
    </row>
    <row r="906">
      <c r="B906" s="18" t="inlineStr">
        <is>
          <t>64|9</t>
        </is>
      </c>
      <c r="C906" s="18" t="n">
        <v>64</v>
      </c>
      <c r="D906" s="18" t="n">
        <v>9</v>
      </c>
      <c r="E906" s="18" t="inlineStr">
        <is>
          <t>leaf</t>
        </is>
      </c>
      <c r="F906" s="18" t="n"/>
      <c r="G906" s="18" t="n"/>
      <c r="H906" s="37" t="n"/>
      <c r="I906" s="18" t="n"/>
      <c r="J906" s="18" t="n"/>
      <c r="K906" s="18" t="n"/>
      <c r="L906" s="18" t="n"/>
      <c r="M906" s="18" t="n"/>
      <c r="N906" s="34" t="n">
        <v>0.005036892835050821</v>
      </c>
    </row>
    <row r="907">
      <c r="B907" s="18" t="inlineStr">
        <is>
          <t>64|10</t>
        </is>
      </c>
      <c r="C907" s="18" t="n">
        <v>64</v>
      </c>
      <c r="D907" s="18" t="n">
        <v>10</v>
      </c>
      <c r="E907" s="18" t="inlineStr">
        <is>
          <t>leaf</t>
        </is>
      </c>
      <c r="F907" s="18" t="n"/>
      <c r="G907" s="18" t="n"/>
      <c r="H907" s="37" t="n"/>
      <c r="I907" s="18" t="n"/>
      <c r="J907" s="18" t="n"/>
      <c r="K907" s="18" t="n"/>
      <c r="L907" s="18" t="n"/>
      <c r="M907" s="18" t="n"/>
      <c r="N907" s="34" t="n">
        <v>-0.00612946692854166</v>
      </c>
    </row>
    <row r="908">
      <c r="B908" s="18" t="inlineStr">
        <is>
          <t>64|11</t>
        </is>
      </c>
      <c r="C908" s="18" t="n">
        <v>64</v>
      </c>
      <c r="D908" s="18" t="n">
        <v>11</v>
      </c>
      <c r="E908" s="18" t="inlineStr">
        <is>
          <t>leaf</t>
        </is>
      </c>
      <c r="F908" s="18" t="n"/>
      <c r="G908" s="18" t="n"/>
      <c r="H908" s="37" t="n"/>
      <c r="I908" s="18" t="n"/>
      <c r="J908" s="18" t="n"/>
      <c r="K908" s="18" t="n"/>
      <c r="L908" s="18" t="n"/>
      <c r="M908" s="18" t="n"/>
      <c r="N908" s="34" t="n">
        <v>0.01341799646615982</v>
      </c>
    </row>
    <row r="909">
      <c r="B909" s="18" t="inlineStr">
        <is>
          <t>64|12</t>
        </is>
      </c>
      <c r="C909" s="18" t="n">
        <v>64</v>
      </c>
      <c r="D909" s="18" t="n">
        <v>12</v>
      </c>
      <c r="E909" s="18" t="inlineStr">
        <is>
          <t>leaf</t>
        </is>
      </c>
      <c r="F909" s="18" t="n"/>
      <c r="G909" s="18" t="n"/>
      <c r="H909" s="37" t="n"/>
      <c r="I909" s="18" t="n"/>
      <c r="J909" s="18" t="n"/>
      <c r="K909" s="18" t="n"/>
      <c r="L909" s="18" t="n"/>
      <c r="M909" s="18" t="n"/>
      <c r="N909" s="34" t="n">
        <v>0.00352637842297554</v>
      </c>
    </row>
    <row r="910">
      <c r="B910" s="18" t="inlineStr">
        <is>
          <t>64|13</t>
        </is>
      </c>
      <c r="C910" s="18" t="n">
        <v>64</v>
      </c>
      <c r="D910" s="18" t="n">
        <v>13</v>
      </c>
      <c r="E910" s="18" t="inlineStr">
        <is>
          <t>leaf</t>
        </is>
      </c>
      <c r="F910" s="18" t="n"/>
      <c r="G910" s="18" t="n"/>
      <c r="H910" s="37" t="n"/>
      <c r="I910" s="18" t="n"/>
      <c r="J910" s="18" t="n"/>
      <c r="K910" s="18" t="n"/>
      <c r="L910" s="18" t="n"/>
      <c r="M910" s="18" t="n"/>
      <c r="N910" s="34" t="n">
        <v>-0.00578609062358737</v>
      </c>
    </row>
    <row r="911">
      <c r="B911" s="18" t="inlineStr">
        <is>
          <t>64|14</t>
        </is>
      </c>
      <c r="C911" s="18" t="n">
        <v>64</v>
      </c>
      <c r="D911" s="18" t="n">
        <v>14</v>
      </c>
      <c r="E911" s="18" t="inlineStr">
        <is>
          <t>leaf</t>
        </is>
      </c>
      <c r="F911" s="18" t="n"/>
      <c r="G911" s="18" t="n"/>
      <c r="H911" s="37" t="n"/>
      <c r="I911" s="18" t="n"/>
      <c r="J911" s="18" t="n"/>
      <c r="K911" s="18" t="n"/>
      <c r="L911" s="18" t="n"/>
      <c r="M911" s="18" t="n"/>
      <c r="N911" s="34" t="n">
        <v>0.00613475451245904</v>
      </c>
    </row>
    <row r="912">
      <c r="B912" s="18" t="inlineStr">
        <is>
          <t>65|0</t>
        </is>
      </c>
      <c r="C912" s="18" t="n">
        <v>65</v>
      </c>
      <c r="D912" s="18" t="n">
        <v>0</v>
      </c>
      <c r="E912" s="18" t="inlineStr">
        <is>
          <t>split</t>
        </is>
      </c>
      <c r="F912" s="18" t="n">
        <v>0</v>
      </c>
      <c r="G912" s="18" t="inlineStr">
        <is>
          <t>sum_insured</t>
        </is>
      </c>
      <c r="H912" s="37" t="n">
        <v>283999.984375</v>
      </c>
      <c r="I912" s="18" t="n"/>
      <c r="J912" s="18" t="n"/>
      <c r="K912" s="18" t="inlineStr">
        <is>
          <t>right</t>
        </is>
      </c>
      <c r="L912" s="18" t="n">
        <v>1</v>
      </c>
      <c r="M912" s="18" t="n">
        <v>2</v>
      </c>
      <c r="N912" s="34" t="n"/>
    </row>
    <row r="913">
      <c r="B913" s="18" t="inlineStr">
        <is>
          <t>65|1</t>
        </is>
      </c>
      <c r="C913" s="18" t="n">
        <v>65</v>
      </c>
      <c r="D913" s="18" t="n">
        <v>1</v>
      </c>
      <c r="E913" s="18" t="inlineStr">
        <is>
          <t>split</t>
        </is>
      </c>
      <c r="F913" s="18" t="n">
        <v>2</v>
      </c>
      <c r="G913" s="18" t="inlineStr">
        <is>
          <t>voluntary_excess</t>
        </is>
      </c>
      <c r="H913" s="37" t="n">
        <v>499.9999847412109</v>
      </c>
      <c r="I913" s="18" t="n"/>
      <c r="J913" s="18" t="n"/>
      <c r="K913" s="18" t="inlineStr">
        <is>
          <t>right</t>
        </is>
      </c>
      <c r="L913" s="18" t="n">
        <v>3</v>
      </c>
      <c r="M913" s="18" t="n">
        <v>4</v>
      </c>
      <c r="N913" s="34" t="n"/>
    </row>
    <row r="914">
      <c r="B914" s="18" t="inlineStr">
        <is>
          <t>65|2</t>
        </is>
      </c>
      <c r="C914" s="18" t="n">
        <v>65</v>
      </c>
      <c r="D914" s="18" t="n">
        <v>2</v>
      </c>
      <c r="E914" s="18" t="inlineStr">
        <is>
          <t>split</t>
        </is>
      </c>
      <c r="F914" s="18" t="n">
        <v>3</v>
      </c>
      <c r="G914" s="18" t="inlineStr">
        <is>
          <t>missed_payments_12m</t>
        </is>
      </c>
      <c r="H914" s="37" t="n">
        <v>0.9999999701976776</v>
      </c>
      <c r="I914" s="18" t="n"/>
      <c r="J914" s="18" t="n"/>
      <c r="K914" s="18" t="inlineStr">
        <is>
          <t>right</t>
        </is>
      </c>
      <c r="L914" s="18" t="n">
        <v>5</v>
      </c>
      <c r="M914" s="18" t="n">
        <v>6</v>
      </c>
      <c r="N914" s="34" t="n"/>
    </row>
    <row r="915">
      <c r="B915" s="18" t="inlineStr">
        <is>
          <t>65|3</t>
        </is>
      </c>
      <c r="C915" s="18" t="n">
        <v>65</v>
      </c>
      <c r="D915" s="18" t="n">
        <v>3</v>
      </c>
      <c r="E915" s="18" t="inlineStr">
        <is>
          <t>category split</t>
        </is>
      </c>
      <c r="F915" s="18" t="n">
        <v>40</v>
      </c>
      <c r="G915" s="18" t="inlineStr">
        <is>
          <t>branch_id</t>
        </is>
      </c>
      <c r="H915" s="37" t="n"/>
      <c r="I915" s="18" t="inlineStr">
        <is>
          <t>0;2;3;5;7;8;11;12;14;15;19;20;21;22;23</t>
        </is>
      </c>
      <c r="J915" s="18" t="inlineStr">
        <is>
          <t>1;11;12;14;16;17;2;20;22;23;4;5;6;7;8</t>
        </is>
      </c>
      <c r="K915" s="18" t="inlineStr">
        <is>
          <t>left</t>
        </is>
      </c>
      <c r="L915" s="18" t="n">
        <v>7</v>
      </c>
      <c r="M915" s="18" t="n">
        <v>8</v>
      </c>
      <c r="N915" s="34" t="n"/>
    </row>
    <row r="916">
      <c r="B916" s="18" t="inlineStr">
        <is>
          <t>65|4</t>
        </is>
      </c>
      <c r="C916" s="18" t="n">
        <v>65</v>
      </c>
      <c r="D916" s="18" t="n">
        <v>4</v>
      </c>
      <c r="E916" s="18" t="inlineStr">
        <is>
          <t>split</t>
        </is>
      </c>
      <c r="F916" s="18" t="n">
        <v>0</v>
      </c>
      <c r="G916" s="18" t="inlineStr">
        <is>
          <t>sum_insured</t>
        </is>
      </c>
      <c r="H916" s="37" t="n">
        <v>145999.9921875</v>
      </c>
      <c r="I916" s="18" t="n"/>
      <c r="J916" s="18" t="n"/>
      <c r="K916" s="18" t="inlineStr">
        <is>
          <t>right</t>
        </is>
      </c>
      <c r="L916" s="18" t="n">
        <v>9</v>
      </c>
      <c r="M916" s="18" t="n">
        <v>10</v>
      </c>
      <c r="N916" s="34" t="n"/>
    </row>
    <row r="917">
      <c r="B917" s="18" t="inlineStr">
        <is>
          <t>65|5</t>
        </is>
      </c>
      <c r="C917" s="18" t="n">
        <v>65</v>
      </c>
      <c r="D917" s="18" t="n">
        <v>5</v>
      </c>
      <c r="E917" s="18" t="inlineStr">
        <is>
          <t>category split</t>
        </is>
      </c>
      <c r="F917" s="18" t="n">
        <v>29</v>
      </c>
      <c r="G917" s="18" t="inlineStr">
        <is>
          <t>accidental_damage_cover</t>
        </is>
      </c>
      <c r="H917" s="37" t="n"/>
      <c r="I917" s="18" t="inlineStr">
        <is>
          <t>0</t>
        </is>
      </c>
      <c r="J917" s="18" t="inlineStr">
        <is>
          <t>False</t>
        </is>
      </c>
      <c r="K917" s="18" t="inlineStr">
        <is>
          <t>left</t>
        </is>
      </c>
      <c r="L917" s="18" t="n">
        <v>11</v>
      </c>
      <c r="M917" s="18" t="n">
        <v>12</v>
      </c>
      <c r="N917" s="34" t="n"/>
    </row>
    <row r="918">
      <c r="B918" s="18" t="inlineStr">
        <is>
          <t>65|6</t>
        </is>
      </c>
      <c r="C918" s="18" t="n">
        <v>65</v>
      </c>
      <c r="D918" s="18" t="n">
        <v>6</v>
      </c>
      <c r="E918" s="18" t="inlineStr">
        <is>
          <t>leaf</t>
        </is>
      </c>
      <c r="F918" s="18" t="n"/>
      <c r="G918" s="18" t="n"/>
      <c r="H918" s="37" t="n"/>
      <c r="I918" s="18" t="n"/>
      <c r="J918" s="18" t="n"/>
      <c r="K918" s="18" t="n"/>
      <c r="L918" s="18" t="n"/>
      <c r="M918" s="18" t="n"/>
      <c r="N918" s="34" t="n">
        <v>0.01841504499316216</v>
      </c>
    </row>
    <row r="919">
      <c r="B919" s="18" t="inlineStr">
        <is>
          <t>65|7</t>
        </is>
      </c>
      <c r="C919" s="18" t="n">
        <v>65</v>
      </c>
      <c r="D919" s="18" t="n">
        <v>7</v>
      </c>
      <c r="E919" s="18" t="inlineStr">
        <is>
          <t>leaf</t>
        </is>
      </c>
      <c r="F919" s="18" t="n"/>
      <c r="G919" s="18" t="n"/>
      <c r="H919" s="37" t="n"/>
      <c r="I919" s="18" t="n"/>
      <c r="J919" s="18" t="n"/>
      <c r="K919" s="18" t="n"/>
      <c r="L919" s="18" t="n"/>
      <c r="M919" s="18" t="n"/>
      <c r="N919" s="34" t="n">
        <v>0.003525013104081154</v>
      </c>
    </row>
    <row r="920">
      <c r="B920" s="18" t="inlineStr">
        <is>
          <t>65|8</t>
        </is>
      </c>
      <c r="C920" s="18" t="n">
        <v>65</v>
      </c>
      <c r="D920" s="18" t="n">
        <v>8</v>
      </c>
      <c r="E920" s="18" t="inlineStr">
        <is>
          <t>leaf</t>
        </is>
      </c>
      <c r="F920" s="18" t="n"/>
      <c r="G920" s="18" t="n"/>
      <c r="H920" s="37" t="n"/>
      <c r="I920" s="18" t="n"/>
      <c r="J920" s="18" t="n"/>
      <c r="K920" s="18" t="n"/>
      <c r="L920" s="18" t="n"/>
      <c r="M920" s="18" t="n"/>
      <c r="N920" s="34" t="n">
        <v>-0.003608383005484939</v>
      </c>
    </row>
    <row r="921">
      <c r="B921" s="18" t="inlineStr">
        <is>
          <t>65|9</t>
        </is>
      </c>
      <c r="C921" s="18" t="n">
        <v>65</v>
      </c>
      <c r="D921" s="18" t="n">
        <v>9</v>
      </c>
      <c r="E921" s="18" t="inlineStr">
        <is>
          <t>leaf</t>
        </is>
      </c>
      <c r="F921" s="18" t="n"/>
      <c r="G921" s="18" t="n"/>
      <c r="H921" s="37" t="n"/>
      <c r="I921" s="18" t="n"/>
      <c r="J921" s="18" t="n"/>
      <c r="K921" s="18" t="n"/>
      <c r="L921" s="18" t="n"/>
      <c r="M921" s="18" t="n"/>
      <c r="N921" s="34" t="n">
        <v>-0.02286971919238567</v>
      </c>
    </row>
    <row r="922">
      <c r="B922" s="18" t="inlineStr">
        <is>
          <t>65|10</t>
        </is>
      </c>
      <c r="C922" s="18" t="n">
        <v>65</v>
      </c>
      <c r="D922" s="18" t="n">
        <v>10</v>
      </c>
      <c r="E922" s="18" t="inlineStr">
        <is>
          <t>leaf</t>
        </is>
      </c>
      <c r="F922" s="18" t="n"/>
      <c r="G922" s="18" t="n"/>
      <c r="H922" s="37" t="n"/>
      <c r="I922" s="18" t="n"/>
      <c r="J922" s="18" t="n"/>
      <c r="K922" s="18" t="n"/>
      <c r="L922" s="18" t="n"/>
      <c r="M922" s="18" t="n"/>
      <c r="N922" s="34" t="n">
        <v>-0.007847968488931656</v>
      </c>
    </row>
    <row r="923">
      <c r="B923" s="18" t="inlineStr">
        <is>
          <t>65|11</t>
        </is>
      </c>
      <c r="C923" s="18" t="n">
        <v>65</v>
      </c>
      <c r="D923" s="18" t="n">
        <v>11</v>
      </c>
      <c r="E923" s="18" t="inlineStr">
        <is>
          <t>leaf</t>
        </is>
      </c>
      <c r="F923" s="18" t="n"/>
      <c r="G923" s="18" t="n"/>
      <c r="H923" s="37" t="n"/>
      <c r="I923" s="18" t="n"/>
      <c r="J923" s="18" t="n"/>
      <c r="K923" s="18" t="n"/>
      <c r="L923" s="18" t="n"/>
      <c r="M923" s="18" t="n"/>
      <c r="N923" s="34" t="n">
        <v>0.008537531830370426</v>
      </c>
    </row>
    <row r="924">
      <c r="B924" s="18" t="inlineStr">
        <is>
          <t>65|12</t>
        </is>
      </c>
      <c r="C924" s="18" t="n">
        <v>65</v>
      </c>
      <c r="D924" s="18" t="n">
        <v>12</v>
      </c>
      <c r="E924" s="18" t="inlineStr">
        <is>
          <t>leaf</t>
        </is>
      </c>
      <c r="F924" s="18" t="n"/>
      <c r="G924" s="18" t="n"/>
      <c r="H924" s="37" t="n"/>
      <c r="I924" s="18" t="n"/>
      <c r="J924" s="18" t="n"/>
      <c r="K924" s="18" t="n"/>
      <c r="L924" s="18" t="n"/>
      <c r="M924" s="18" t="n"/>
      <c r="N924" s="34" t="n">
        <v>0.0007075458415783942</v>
      </c>
    </row>
    <row r="925">
      <c r="B925" s="18" t="inlineStr">
        <is>
          <t>66|0</t>
        </is>
      </c>
      <c r="C925" s="18" t="n">
        <v>66</v>
      </c>
      <c r="D925" s="18" t="n">
        <v>0</v>
      </c>
      <c r="E925" s="18" t="inlineStr">
        <is>
          <t>category split</t>
        </is>
      </c>
      <c r="F925" s="18" t="n">
        <v>27</v>
      </c>
      <c r="G925" s="18" t="inlineStr">
        <is>
          <t>occupancy</t>
        </is>
      </c>
      <c r="H925" s="37" t="n"/>
      <c r="I925" s="18" t="inlineStr">
        <is>
          <t>0</t>
        </is>
      </c>
      <c r="J925" s="18" t="inlineStr">
        <is>
          <t>let</t>
        </is>
      </c>
      <c r="K925" s="18" t="inlineStr">
        <is>
          <t>left</t>
        </is>
      </c>
      <c r="L925" s="18" t="n">
        <v>1</v>
      </c>
      <c r="M925" s="18" t="n">
        <v>2</v>
      </c>
      <c r="N925" s="34" t="n"/>
    </row>
    <row r="926">
      <c r="B926" s="18" t="inlineStr">
        <is>
          <t>66|1</t>
        </is>
      </c>
      <c r="C926" s="18" t="n">
        <v>66</v>
      </c>
      <c r="D926" s="18" t="n">
        <v>1</v>
      </c>
      <c r="E926" s="18" t="inlineStr">
        <is>
          <t>split</t>
        </is>
      </c>
      <c r="F926" s="18" t="n">
        <v>15</v>
      </c>
      <c r="G926" s="18" t="inlineStr">
        <is>
          <t>year_built</t>
        </is>
      </c>
      <c r="H926" s="37" t="n">
        <v>1941.999938964844</v>
      </c>
      <c r="I926" s="18" t="n"/>
      <c r="J926" s="18" t="n"/>
      <c r="K926" s="18" t="inlineStr">
        <is>
          <t>right</t>
        </is>
      </c>
      <c r="L926" s="18" t="n">
        <v>3</v>
      </c>
      <c r="M926" s="18" t="n">
        <v>4</v>
      </c>
      <c r="N926" s="34" t="n"/>
    </row>
    <row r="927">
      <c r="B927" s="18" t="inlineStr">
        <is>
          <t>66|2</t>
        </is>
      </c>
      <c r="C927" s="18" t="n">
        <v>66</v>
      </c>
      <c r="D927" s="18" t="n">
        <v>2</v>
      </c>
      <c r="E927" s="18" t="inlineStr">
        <is>
          <t>split</t>
        </is>
      </c>
      <c r="F927" s="18" t="n">
        <v>0</v>
      </c>
      <c r="G927" s="18" t="inlineStr">
        <is>
          <t>sum_insured</t>
        </is>
      </c>
      <c r="H927" s="37" t="n">
        <v>295999.984375</v>
      </c>
      <c r="I927" s="18" t="n"/>
      <c r="J927" s="18" t="n"/>
      <c r="K927" s="18" t="inlineStr">
        <is>
          <t>right</t>
        </is>
      </c>
      <c r="L927" s="18" t="n">
        <v>5</v>
      </c>
      <c r="M927" s="18" t="n">
        <v>6</v>
      </c>
      <c r="N927" s="34" t="n"/>
    </row>
    <row r="928">
      <c r="B928" s="18" t="inlineStr">
        <is>
          <t>66|3</t>
        </is>
      </c>
      <c r="C928" s="18" t="n">
        <v>66</v>
      </c>
      <c r="D928" s="18" t="n">
        <v>3</v>
      </c>
      <c r="E928" s="18" t="inlineStr">
        <is>
          <t>category split</t>
        </is>
      </c>
      <c r="F928" s="18" t="n">
        <v>32</v>
      </c>
      <c r="G928" s="18" t="inlineStr">
        <is>
          <t>payment_method</t>
        </is>
      </c>
      <c r="H928" s="37" t="n"/>
      <c r="I928" s="18" t="inlineStr">
        <is>
          <t>0</t>
        </is>
      </c>
      <c r="J928" s="18" t="inlineStr">
        <is>
          <t>annual</t>
        </is>
      </c>
      <c r="K928" s="18" t="inlineStr">
        <is>
          <t>left</t>
        </is>
      </c>
      <c r="L928" s="18" t="n">
        <v>7</v>
      </c>
      <c r="M928" s="18" t="n">
        <v>8</v>
      </c>
      <c r="N928" s="34" t="n"/>
    </row>
    <row r="929">
      <c r="B929" s="18" t="inlineStr">
        <is>
          <t>66|4</t>
        </is>
      </c>
      <c r="C929" s="18" t="n">
        <v>66</v>
      </c>
      <c r="D929" s="18" t="n">
        <v>4</v>
      </c>
      <c r="E929" s="18" t="inlineStr">
        <is>
          <t>split</t>
        </is>
      </c>
      <c r="F929" s="18" t="n">
        <v>24</v>
      </c>
      <c r="G929" s="18" t="inlineStr">
        <is>
          <t>x_clay_dry</t>
        </is>
      </c>
      <c r="H929" s="37" t="n">
        <v>0.5849999487400056</v>
      </c>
      <c r="I929" s="18" t="n"/>
      <c r="J929" s="18" t="n"/>
      <c r="K929" s="18" t="inlineStr">
        <is>
          <t>right</t>
        </is>
      </c>
      <c r="L929" s="18" t="n">
        <v>9</v>
      </c>
      <c r="M929" s="18" t="n">
        <v>10</v>
      </c>
      <c r="N929" s="34" t="n"/>
    </row>
    <row r="930">
      <c r="B930" s="18" t="inlineStr">
        <is>
          <t>66|5</t>
        </is>
      </c>
      <c r="C930" s="18" t="n">
        <v>66</v>
      </c>
      <c r="D930" s="18" t="n">
        <v>5</v>
      </c>
      <c r="E930" s="18" t="inlineStr">
        <is>
          <t>split</t>
        </is>
      </c>
      <c r="F930" s="18" t="n">
        <v>15</v>
      </c>
      <c r="G930" s="18" t="inlineStr">
        <is>
          <t>year_built</t>
        </is>
      </c>
      <c r="H930" s="37" t="n">
        <v>1970.999938964844</v>
      </c>
      <c r="I930" s="18" t="n"/>
      <c r="J930" s="18" t="n"/>
      <c r="K930" s="18" t="inlineStr">
        <is>
          <t>right</t>
        </is>
      </c>
      <c r="L930" s="18" t="n">
        <v>11</v>
      </c>
      <c r="M930" s="18" t="n">
        <v>12</v>
      </c>
      <c r="N930" s="34" t="n"/>
    </row>
    <row r="931">
      <c r="B931" s="18" t="inlineStr">
        <is>
          <t>66|6</t>
        </is>
      </c>
      <c r="C931" s="18" t="n">
        <v>66</v>
      </c>
      <c r="D931" s="18" t="n">
        <v>6</v>
      </c>
      <c r="E931" s="18" t="inlineStr">
        <is>
          <t>leaf</t>
        </is>
      </c>
      <c r="F931" s="18" t="n"/>
      <c r="G931" s="18" t="n"/>
      <c r="H931" s="37" t="n"/>
      <c r="I931" s="18" t="n"/>
      <c r="J931" s="18" t="n"/>
      <c r="K931" s="18" t="n"/>
      <c r="L931" s="18" t="n"/>
      <c r="M931" s="18" t="n"/>
      <c r="N931" s="34" t="n">
        <v>0.01736429147422314</v>
      </c>
    </row>
    <row r="932">
      <c r="B932" s="18" t="inlineStr">
        <is>
          <t>66|7</t>
        </is>
      </c>
      <c r="C932" s="18" t="n">
        <v>66</v>
      </c>
      <c r="D932" s="18" t="n">
        <v>7</v>
      </c>
      <c r="E932" s="18" t="inlineStr">
        <is>
          <t>leaf</t>
        </is>
      </c>
      <c r="F932" s="18" t="n"/>
      <c r="G932" s="18" t="n"/>
      <c r="H932" s="37" t="n"/>
      <c r="I932" s="18" t="n"/>
      <c r="J932" s="18" t="n"/>
      <c r="K932" s="18" t="n"/>
      <c r="L932" s="18" t="n"/>
      <c r="M932" s="18" t="n"/>
      <c r="N932" s="34" t="n">
        <v>0.0070757195353508</v>
      </c>
    </row>
    <row r="933">
      <c r="B933" s="18" t="inlineStr">
        <is>
          <t>66|8</t>
        </is>
      </c>
      <c r="C933" s="18" t="n">
        <v>66</v>
      </c>
      <c r="D933" s="18" t="n">
        <v>8</v>
      </c>
      <c r="E933" s="18" t="inlineStr">
        <is>
          <t>leaf</t>
        </is>
      </c>
      <c r="F933" s="18" t="n"/>
      <c r="G933" s="18" t="n"/>
      <c r="H933" s="37" t="n"/>
      <c r="I933" s="18" t="n"/>
      <c r="J933" s="18" t="n"/>
      <c r="K933" s="18" t="n"/>
      <c r="L933" s="18" t="n"/>
      <c r="M933" s="18" t="n"/>
      <c r="N933" s="34" t="n">
        <v>-9.060174488695338e-05</v>
      </c>
    </row>
    <row r="934">
      <c r="B934" s="18" t="inlineStr">
        <is>
          <t>66|9</t>
        </is>
      </c>
      <c r="C934" s="18" t="n">
        <v>66</v>
      </c>
      <c r="D934" s="18" t="n">
        <v>9</v>
      </c>
      <c r="E934" s="18" t="inlineStr">
        <is>
          <t>leaf</t>
        </is>
      </c>
      <c r="F934" s="18" t="n"/>
      <c r="G934" s="18" t="n"/>
      <c r="H934" s="37" t="n"/>
      <c r="I934" s="18" t="n"/>
      <c r="J934" s="18" t="n"/>
      <c r="K934" s="18" t="n"/>
      <c r="L934" s="18" t="n"/>
      <c r="M934" s="18" t="n"/>
      <c r="N934" s="34" t="n">
        <v>-0.005229593720287085</v>
      </c>
    </row>
    <row r="935">
      <c r="B935" s="18" t="inlineStr">
        <is>
          <t>66|10</t>
        </is>
      </c>
      <c r="C935" s="18" t="n">
        <v>66</v>
      </c>
      <c r="D935" s="18" t="n">
        <v>10</v>
      </c>
      <c r="E935" s="18" t="inlineStr">
        <is>
          <t>leaf</t>
        </is>
      </c>
      <c r="F935" s="18" t="n"/>
      <c r="G935" s="18" t="n"/>
      <c r="H935" s="37" t="n"/>
      <c r="I935" s="18" t="n"/>
      <c r="J935" s="18" t="n"/>
      <c r="K935" s="18" t="n"/>
      <c r="L935" s="18" t="n"/>
      <c r="M935" s="18" t="n"/>
      <c r="N935" s="34" t="n">
        <v>0.00421041389927268</v>
      </c>
    </row>
    <row r="936">
      <c r="B936" s="18" t="inlineStr">
        <is>
          <t>66|11</t>
        </is>
      </c>
      <c r="C936" s="18" t="n">
        <v>66</v>
      </c>
      <c r="D936" s="18" t="n">
        <v>11</v>
      </c>
      <c r="E936" s="18" t="inlineStr">
        <is>
          <t>leaf</t>
        </is>
      </c>
      <c r="F936" s="18" t="n"/>
      <c r="G936" s="18" t="n"/>
      <c r="H936" s="37" t="n"/>
      <c r="I936" s="18" t="n"/>
      <c r="J936" s="18" t="n"/>
      <c r="K936" s="18" t="n"/>
      <c r="L936" s="18" t="n"/>
      <c r="M936" s="18" t="n"/>
      <c r="N936" s="34" t="n">
        <v>0.01172334421426058</v>
      </c>
    </row>
    <row r="937">
      <c r="B937" s="18" t="inlineStr">
        <is>
          <t>66|12</t>
        </is>
      </c>
      <c r="C937" s="18" t="n">
        <v>66</v>
      </c>
      <c r="D937" s="18" t="n">
        <v>12</v>
      </c>
      <c r="E937" s="18" t="inlineStr">
        <is>
          <t>leaf</t>
        </is>
      </c>
      <c r="F937" s="18" t="n"/>
      <c r="G937" s="18" t="n"/>
      <c r="H937" s="37" t="n"/>
      <c r="I937" s="18" t="n"/>
      <c r="J937" s="18" t="n"/>
      <c r="K937" s="18" t="n"/>
      <c r="L937" s="18" t="n"/>
      <c r="M937" s="18" t="n"/>
      <c r="N937" s="34" t="n">
        <v>-0.001124399015679955</v>
      </c>
    </row>
    <row r="938">
      <c r="B938" s="18" t="inlineStr">
        <is>
          <t>67|0</t>
        </is>
      </c>
      <c r="C938" s="18" t="n">
        <v>67</v>
      </c>
      <c r="D938" s="18" t="n">
        <v>0</v>
      </c>
      <c r="E938" s="18" t="inlineStr">
        <is>
          <t>split</t>
        </is>
      </c>
      <c r="F938" s="18" t="n">
        <v>0</v>
      </c>
      <c r="G938" s="18" t="inlineStr">
        <is>
          <t>sum_insured</t>
        </is>
      </c>
      <c r="H938" s="37" t="n">
        <v>171999.9921875</v>
      </c>
      <c r="I938" s="18" t="n"/>
      <c r="J938" s="18" t="n"/>
      <c r="K938" s="18" t="inlineStr">
        <is>
          <t>right</t>
        </is>
      </c>
      <c r="L938" s="18" t="n">
        <v>1</v>
      </c>
      <c r="M938" s="18" t="n">
        <v>2</v>
      </c>
      <c r="N938" s="34" t="n"/>
    </row>
    <row r="939">
      <c r="B939" s="18" t="inlineStr">
        <is>
          <t>67|1</t>
        </is>
      </c>
      <c r="C939" s="18" t="n">
        <v>67</v>
      </c>
      <c r="D939" s="18" t="n">
        <v>1</v>
      </c>
      <c r="E939" s="18" t="inlineStr">
        <is>
          <t>split</t>
        </is>
      </c>
      <c r="F939" s="18" t="n">
        <v>15</v>
      </c>
      <c r="G939" s="18" t="inlineStr">
        <is>
          <t>year_built</t>
        </is>
      </c>
      <c r="H939" s="37" t="n">
        <v>1960.999938964844</v>
      </c>
      <c r="I939" s="18" t="n"/>
      <c r="J939" s="18" t="n"/>
      <c r="K939" s="18" t="inlineStr">
        <is>
          <t>right</t>
        </is>
      </c>
      <c r="L939" s="18" t="n">
        <v>3</v>
      </c>
      <c r="M939" s="18" t="n">
        <v>4</v>
      </c>
      <c r="N939" s="34" t="n"/>
    </row>
    <row r="940">
      <c r="B940" s="18" t="inlineStr">
        <is>
          <t>67|2</t>
        </is>
      </c>
      <c r="C940" s="18" t="n">
        <v>67</v>
      </c>
      <c r="D940" s="18" t="n">
        <v>2</v>
      </c>
      <c r="E940" s="18" t="inlineStr">
        <is>
          <t>split</t>
        </is>
      </c>
      <c r="F940" s="18" t="n">
        <v>3</v>
      </c>
      <c r="G940" s="18" t="inlineStr">
        <is>
          <t>missed_payments_12m</t>
        </is>
      </c>
      <c r="H940" s="37" t="n">
        <v>0.9999999701976776</v>
      </c>
      <c r="I940" s="18" t="n"/>
      <c r="J940" s="18" t="n"/>
      <c r="K940" s="18" t="inlineStr">
        <is>
          <t>right</t>
        </is>
      </c>
      <c r="L940" s="18" t="n">
        <v>5</v>
      </c>
      <c r="M940" s="18" t="n">
        <v>6</v>
      </c>
      <c r="N940" s="34" t="n"/>
    </row>
    <row r="941">
      <c r="B941" s="18" t="inlineStr">
        <is>
          <t>67|3</t>
        </is>
      </c>
      <c r="C941" s="18" t="n">
        <v>67</v>
      </c>
      <c r="D941" s="18" t="n">
        <v>3</v>
      </c>
      <c r="E941" s="18" t="inlineStr">
        <is>
          <t>split</t>
        </is>
      </c>
      <c r="F941" s="18" t="n">
        <v>21</v>
      </c>
      <c r="G941" s="18" t="inlineStr">
        <is>
          <t>wildfire_index</t>
        </is>
      </c>
      <c r="H941" s="37" t="n">
        <v>0.0289999982342124</v>
      </c>
      <c r="I941" s="18" t="n"/>
      <c r="J941" s="18" t="n"/>
      <c r="K941" s="18" t="inlineStr">
        <is>
          <t>right</t>
        </is>
      </c>
      <c r="L941" s="18" t="n">
        <v>7</v>
      </c>
      <c r="M941" s="18" t="n">
        <v>8</v>
      </c>
      <c r="N941" s="34" t="n"/>
    </row>
    <row r="942">
      <c r="B942" s="18" t="inlineStr">
        <is>
          <t>67|4</t>
        </is>
      </c>
      <c r="C942" s="18" t="n">
        <v>67</v>
      </c>
      <c r="D942" s="18" t="n">
        <v>4</v>
      </c>
      <c r="E942" s="18" t="inlineStr">
        <is>
          <t>split</t>
        </is>
      </c>
      <c r="F942" s="18" t="n">
        <v>14</v>
      </c>
      <c r="G942" s="18" t="inlineStr">
        <is>
          <t>elevation_m</t>
        </is>
      </c>
      <c r="H942" s="37" t="n">
        <v>10.69999933242798</v>
      </c>
      <c r="I942" s="18" t="n"/>
      <c r="J942" s="18" t="n"/>
      <c r="K942" s="18" t="inlineStr">
        <is>
          <t>right</t>
        </is>
      </c>
      <c r="L942" s="18" t="n">
        <v>9</v>
      </c>
      <c r="M942" s="18" t="n">
        <v>10</v>
      </c>
      <c r="N942" s="34" t="n"/>
    </row>
    <row r="943">
      <c r="B943" s="18" t="inlineStr">
        <is>
          <t>67|5</t>
        </is>
      </c>
      <c r="C943" s="18" t="n">
        <v>67</v>
      </c>
      <c r="D943" s="18" t="n">
        <v>5</v>
      </c>
      <c r="E943" s="18" t="inlineStr">
        <is>
          <t>split</t>
        </is>
      </c>
      <c r="F943" s="18" t="n">
        <v>14</v>
      </c>
      <c r="G943" s="18" t="inlineStr">
        <is>
          <t>elevation_m</t>
        </is>
      </c>
      <c r="H943" s="37" t="n">
        <v>1.599999964237213</v>
      </c>
      <c r="I943" s="18" t="n"/>
      <c r="J943" s="18" t="n"/>
      <c r="K943" s="18" t="inlineStr">
        <is>
          <t>right</t>
        </is>
      </c>
      <c r="L943" s="18" t="n">
        <v>11</v>
      </c>
      <c r="M943" s="18" t="n">
        <v>12</v>
      </c>
      <c r="N943" s="34" t="n"/>
    </row>
    <row r="944">
      <c r="B944" s="18" t="inlineStr">
        <is>
          <t>67|6</t>
        </is>
      </c>
      <c r="C944" s="18" t="n">
        <v>67</v>
      </c>
      <c r="D944" s="18" t="n">
        <v>6</v>
      </c>
      <c r="E944" s="18" t="inlineStr">
        <is>
          <t>split</t>
        </is>
      </c>
      <c r="F944" s="18" t="n">
        <v>6</v>
      </c>
      <c r="G944" s="18" t="inlineStr">
        <is>
          <t>discount_applied</t>
        </is>
      </c>
      <c r="H944" s="37" t="n">
        <v>0.04999999888241292</v>
      </c>
      <c r="I944" s="18" t="n"/>
      <c r="J944" s="18" t="n"/>
      <c r="K944" s="18" t="inlineStr">
        <is>
          <t>right</t>
        </is>
      </c>
      <c r="L944" s="18" t="n">
        <v>13</v>
      </c>
      <c r="M944" s="18" t="n">
        <v>14</v>
      </c>
      <c r="N944" s="34" t="n"/>
    </row>
    <row r="945">
      <c r="B945" s="18" t="inlineStr">
        <is>
          <t>67|7</t>
        </is>
      </c>
      <c r="C945" s="18" t="n">
        <v>67</v>
      </c>
      <c r="D945" s="18" t="n">
        <v>7</v>
      </c>
      <c r="E945" s="18" t="inlineStr">
        <is>
          <t>leaf</t>
        </is>
      </c>
      <c r="F945" s="18" t="n"/>
      <c r="G945" s="18" t="n"/>
      <c r="H945" s="37" t="n"/>
      <c r="I945" s="18" t="n"/>
      <c r="J945" s="18" t="n"/>
      <c r="K945" s="18" t="n"/>
      <c r="L945" s="18" t="n"/>
      <c r="M945" s="18" t="n"/>
      <c r="N945" s="34" t="n">
        <v>-0.01258508116006851</v>
      </c>
    </row>
    <row r="946">
      <c r="B946" s="18" t="inlineStr">
        <is>
          <t>67|8</t>
        </is>
      </c>
      <c r="C946" s="18" t="n">
        <v>67</v>
      </c>
      <c r="D946" s="18" t="n">
        <v>8</v>
      </c>
      <c r="E946" s="18" t="inlineStr">
        <is>
          <t>leaf</t>
        </is>
      </c>
      <c r="F946" s="18" t="n"/>
      <c r="G946" s="18" t="n"/>
      <c r="H946" s="37" t="n"/>
      <c r="I946" s="18" t="n"/>
      <c r="J946" s="18" t="n"/>
      <c r="K946" s="18" t="n"/>
      <c r="L946" s="18" t="n"/>
      <c r="M946" s="18" t="n"/>
      <c r="N946" s="34" t="n">
        <v>0.001602262840606272</v>
      </c>
    </row>
    <row r="947">
      <c r="B947" s="18" t="inlineStr">
        <is>
          <t>67|9</t>
        </is>
      </c>
      <c r="C947" s="18" t="n">
        <v>67</v>
      </c>
      <c r="D947" s="18" t="n">
        <v>9</v>
      </c>
      <c r="E947" s="18" t="inlineStr">
        <is>
          <t>leaf</t>
        </is>
      </c>
      <c r="F947" s="18" t="n"/>
      <c r="G947" s="18" t="n"/>
      <c r="H947" s="37" t="n"/>
      <c r="I947" s="18" t="n"/>
      <c r="J947" s="18" t="n"/>
      <c r="K947" s="18" t="n"/>
      <c r="L947" s="18" t="n"/>
      <c r="M947" s="18" t="n"/>
      <c r="N947" s="34" t="n">
        <v>-0.006864506751298904</v>
      </c>
    </row>
    <row r="948">
      <c r="B948" s="18" t="inlineStr">
        <is>
          <t>67|10</t>
        </is>
      </c>
      <c r="C948" s="18" t="n">
        <v>67</v>
      </c>
      <c r="D948" s="18" t="n">
        <v>10</v>
      </c>
      <c r="E948" s="18" t="inlineStr">
        <is>
          <t>leaf</t>
        </is>
      </c>
      <c r="F948" s="18" t="n"/>
      <c r="G948" s="18" t="n"/>
      <c r="H948" s="37" t="n"/>
      <c r="I948" s="18" t="n"/>
      <c r="J948" s="18" t="n"/>
      <c r="K948" s="18" t="n"/>
      <c r="L948" s="18" t="n"/>
      <c r="M948" s="18" t="n"/>
      <c r="N948" s="34" t="n">
        <v>-0.02217242494225502</v>
      </c>
    </row>
    <row r="949">
      <c r="B949" s="18" t="inlineStr">
        <is>
          <t>67|11</t>
        </is>
      </c>
      <c r="C949" s="18" t="n">
        <v>67</v>
      </c>
      <c r="D949" s="18" t="n">
        <v>11</v>
      </c>
      <c r="E949" s="18" t="inlineStr">
        <is>
          <t>leaf</t>
        </is>
      </c>
      <c r="F949" s="18" t="n"/>
      <c r="G949" s="18" t="n"/>
      <c r="H949" s="37" t="n"/>
      <c r="I949" s="18" t="n"/>
      <c r="J949" s="18" t="n"/>
      <c r="K949" s="18" t="n"/>
      <c r="L949" s="18" t="n"/>
      <c r="M949" s="18" t="n"/>
      <c r="N949" s="34" t="n">
        <v>0.0089236069470644</v>
      </c>
    </row>
    <row r="950">
      <c r="B950" s="18" t="inlineStr">
        <is>
          <t>67|12</t>
        </is>
      </c>
      <c r="C950" s="18" t="n">
        <v>67</v>
      </c>
      <c r="D950" s="18" t="n">
        <v>12</v>
      </c>
      <c r="E950" s="18" t="inlineStr">
        <is>
          <t>leaf</t>
        </is>
      </c>
      <c r="F950" s="18" t="n"/>
      <c r="G950" s="18" t="n"/>
      <c r="H950" s="37" t="n"/>
      <c r="I950" s="18" t="n"/>
      <c r="J950" s="18" t="n"/>
      <c r="K950" s="18" t="n"/>
      <c r="L950" s="18" t="n"/>
      <c r="M950" s="18" t="n"/>
      <c r="N950" s="34" t="n">
        <v>-0.0001923207164509222</v>
      </c>
    </row>
    <row r="951">
      <c r="B951" s="18" t="inlineStr">
        <is>
          <t>67|13</t>
        </is>
      </c>
      <c r="C951" s="18" t="n">
        <v>67</v>
      </c>
      <c r="D951" s="18" t="n">
        <v>13</v>
      </c>
      <c r="E951" s="18" t="inlineStr">
        <is>
          <t>leaf</t>
        </is>
      </c>
      <c r="F951" s="18" t="n"/>
      <c r="G951" s="18" t="n"/>
      <c r="H951" s="37" t="n"/>
      <c r="I951" s="18" t="n"/>
      <c r="J951" s="18" t="n"/>
      <c r="K951" s="18" t="n"/>
      <c r="L951" s="18" t="n"/>
      <c r="M951" s="18" t="n"/>
      <c r="N951" s="34" t="n">
        <v>0.01656746678054333</v>
      </c>
    </row>
    <row r="952">
      <c r="B952" s="18" t="inlineStr">
        <is>
          <t>67|14</t>
        </is>
      </c>
      <c r="C952" s="18" t="n">
        <v>67</v>
      </c>
      <c r="D952" s="18" t="n">
        <v>14</v>
      </c>
      <c r="E952" s="18" t="inlineStr">
        <is>
          <t>leaf</t>
        </is>
      </c>
      <c r="F952" s="18" t="n"/>
      <c r="G952" s="18" t="n"/>
      <c r="H952" s="37" t="n"/>
      <c r="I952" s="18" t="n"/>
      <c r="J952" s="18" t="n"/>
      <c r="K952" s="18" t="n"/>
      <c r="L952" s="18" t="n"/>
      <c r="M952" s="18" t="n"/>
      <c r="N952" s="34" t="n">
        <v>0.005807324778288603</v>
      </c>
    </row>
    <row r="953">
      <c r="B953" s="18" t="inlineStr">
        <is>
          <t>68|0</t>
        </is>
      </c>
      <c r="C953" s="18" t="n">
        <v>68</v>
      </c>
      <c r="D953" s="18" t="n">
        <v>0</v>
      </c>
      <c r="E953" s="18" t="inlineStr">
        <is>
          <t>category split</t>
        </is>
      </c>
      <c r="F953" s="18" t="n">
        <v>26</v>
      </c>
      <c r="G953" s="18" t="inlineStr">
        <is>
          <t>construction_type</t>
        </is>
      </c>
      <c r="H953" s="37" t="n"/>
      <c r="I953" s="18" t="inlineStr">
        <is>
          <t>0;2;3</t>
        </is>
      </c>
      <c r="J953" s="18" t="inlineStr">
        <is>
          <t>brick;stone;timber</t>
        </is>
      </c>
      <c r="K953" s="18" t="inlineStr">
        <is>
          <t>left</t>
        </is>
      </c>
      <c r="L953" s="18" t="n">
        <v>1</v>
      </c>
      <c r="M953" s="18" t="n">
        <v>2</v>
      </c>
      <c r="N953" s="34" t="n"/>
    </row>
    <row r="954">
      <c r="B954" s="18" t="inlineStr">
        <is>
          <t>68|1</t>
        </is>
      </c>
      <c r="C954" s="18" t="n">
        <v>68</v>
      </c>
      <c r="D954" s="18" t="n">
        <v>1</v>
      </c>
      <c r="E954" s="18" t="inlineStr">
        <is>
          <t>split</t>
        </is>
      </c>
      <c r="F954" s="18" t="n">
        <v>0</v>
      </c>
      <c r="G954" s="18" t="inlineStr">
        <is>
          <t>sum_insured</t>
        </is>
      </c>
      <c r="H954" s="37" t="n">
        <v>227999.9921875</v>
      </c>
      <c r="I954" s="18" t="n"/>
      <c r="J954" s="18" t="n"/>
      <c r="K954" s="18" t="inlineStr">
        <is>
          <t>right</t>
        </is>
      </c>
      <c r="L954" s="18" t="n">
        <v>3</v>
      </c>
      <c r="M954" s="18" t="n">
        <v>4</v>
      </c>
      <c r="N954" s="34" t="n"/>
    </row>
    <row r="955">
      <c r="B955" s="18" t="inlineStr">
        <is>
          <t>68|2</t>
        </is>
      </c>
      <c r="C955" s="18" t="n">
        <v>68</v>
      </c>
      <c r="D955" s="18" t="n">
        <v>2</v>
      </c>
      <c r="E955" s="18" t="inlineStr">
        <is>
          <t>split</t>
        </is>
      </c>
      <c r="F955" s="18" t="n">
        <v>8</v>
      </c>
      <c r="G955" s="18" t="inlineStr">
        <is>
          <t>prior_claims_5y</t>
        </is>
      </c>
      <c r="H955" s="37" t="n">
        <v>1.999999940395355</v>
      </c>
      <c r="I955" s="18" t="n"/>
      <c r="J955" s="18" t="n"/>
      <c r="K955" s="18" t="inlineStr">
        <is>
          <t>right</t>
        </is>
      </c>
      <c r="L955" s="18" t="n">
        <v>5</v>
      </c>
      <c r="M955" s="18" t="n">
        <v>6</v>
      </c>
      <c r="N955" s="34" t="n"/>
    </row>
    <row r="956">
      <c r="B956" s="18" t="inlineStr">
        <is>
          <t>68|3</t>
        </is>
      </c>
      <c r="C956" s="18" t="n">
        <v>68</v>
      </c>
      <c r="D956" s="18" t="n">
        <v>3</v>
      </c>
      <c r="E956" s="18" t="inlineStr">
        <is>
          <t>split</t>
        </is>
      </c>
      <c r="F956" s="18" t="n">
        <v>20</v>
      </c>
      <c r="G956" s="18" t="inlineStr">
        <is>
          <t>dry_summer_index</t>
        </is>
      </c>
      <c r="H956" s="37" t="n">
        <v>0.6589999496936799</v>
      </c>
      <c r="I956" s="18" t="n"/>
      <c r="J956" s="18" t="n"/>
      <c r="K956" s="18" t="inlineStr">
        <is>
          <t>right</t>
        </is>
      </c>
      <c r="L956" s="18" t="n">
        <v>7</v>
      </c>
      <c r="M956" s="18" t="n">
        <v>8</v>
      </c>
      <c r="N956" s="34" t="n"/>
    </row>
    <row r="957">
      <c r="B957" s="18" t="inlineStr">
        <is>
          <t>68|4</t>
        </is>
      </c>
      <c r="C957" s="18" t="n">
        <v>68</v>
      </c>
      <c r="D957" s="18" t="n">
        <v>4</v>
      </c>
      <c r="E957" s="18" t="inlineStr">
        <is>
          <t>split</t>
        </is>
      </c>
      <c r="F957" s="18" t="n">
        <v>15</v>
      </c>
      <c r="G957" s="18" t="inlineStr">
        <is>
          <t>year_built</t>
        </is>
      </c>
      <c r="H957" s="37" t="n">
        <v>1954.999938964844</v>
      </c>
      <c r="I957" s="18" t="n"/>
      <c r="J957" s="18" t="n"/>
      <c r="K957" s="18" t="inlineStr">
        <is>
          <t>right</t>
        </is>
      </c>
      <c r="L957" s="18" t="n">
        <v>9</v>
      </c>
      <c r="M957" s="18" t="n">
        <v>10</v>
      </c>
      <c r="N957" s="34" t="n"/>
    </row>
    <row r="958">
      <c r="B958" s="18" t="inlineStr">
        <is>
          <t>68|5</t>
        </is>
      </c>
      <c r="C958" s="18" t="n">
        <v>68</v>
      </c>
      <c r="D958" s="18" t="n">
        <v>5</v>
      </c>
      <c r="E958" s="18" t="inlineStr">
        <is>
          <t>split</t>
        </is>
      </c>
      <c r="F958" s="18" t="n">
        <v>2</v>
      </c>
      <c r="G958" s="18" t="inlineStr">
        <is>
          <t>voluntary_excess</t>
        </is>
      </c>
      <c r="H958" s="37" t="n">
        <v>499.9999847412109</v>
      </c>
      <c r="I958" s="18" t="n"/>
      <c r="J958" s="18" t="n"/>
      <c r="K958" s="18" t="inlineStr">
        <is>
          <t>right</t>
        </is>
      </c>
      <c r="L958" s="18" t="n">
        <v>11</v>
      </c>
      <c r="M958" s="18" t="n">
        <v>12</v>
      </c>
      <c r="N958" s="34" t="n"/>
    </row>
    <row r="959">
      <c r="B959" s="18" t="inlineStr">
        <is>
          <t>68|6</t>
        </is>
      </c>
      <c r="C959" s="18" t="n">
        <v>68</v>
      </c>
      <c r="D959" s="18" t="n">
        <v>6</v>
      </c>
      <c r="E959" s="18" t="inlineStr">
        <is>
          <t>split</t>
        </is>
      </c>
      <c r="F959" s="18" t="n">
        <v>15</v>
      </c>
      <c r="G959" s="18" t="inlineStr">
        <is>
          <t>year_built</t>
        </is>
      </c>
      <c r="H959" s="37" t="n">
        <v>1952.999938964844</v>
      </c>
      <c r="I959" s="18" t="n"/>
      <c r="J959" s="18" t="n"/>
      <c r="K959" s="18" t="inlineStr">
        <is>
          <t>right</t>
        </is>
      </c>
      <c r="L959" s="18" t="n">
        <v>13</v>
      </c>
      <c r="M959" s="18" t="n">
        <v>14</v>
      </c>
      <c r="N959" s="34" t="n"/>
    </row>
    <row r="960">
      <c r="B960" s="18" t="inlineStr">
        <is>
          <t>68|7</t>
        </is>
      </c>
      <c r="C960" s="18" t="n">
        <v>68</v>
      </c>
      <c r="D960" s="18" t="n">
        <v>7</v>
      </c>
      <c r="E960" s="18" t="inlineStr">
        <is>
          <t>leaf</t>
        </is>
      </c>
      <c r="F960" s="18" t="n"/>
      <c r="G960" s="18" t="n"/>
      <c r="H960" s="37" t="n"/>
      <c r="I960" s="18" t="n"/>
      <c r="J960" s="18" t="n"/>
      <c r="K960" s="18" t="n"/>
      <c r="L960" s="18" t="n"/>
      <c r="M960" s="18" t="n"/>
      <c r="N960" s="34" t="n">
        <v>-0.005180119071155787</v>
      </c>
    </row>
    <row r="961">
      <c r="B961" s="18" t="inlineStr">
        <is>
          <t>68|8</t>
        </is>
      </c>
      <c r="C961" s="18" t="n">
        <v>68</v>
      </c>
      <c r="D961" s="18" t="n">
        <v>8</v>
      </c>
      <c r="E961" s="18" t="inlineStr">
        <is>
          <t>leaf</t>
        </is>
      </c>
      <c r="F961" s="18" t="n"/>
      <c r="G961" s="18" t="n"/>
      <c r="H961" s="37" t="n"/>
      <c r="I961" s="18" t="n"/>
      <c r="J961" s="18" t="n"/>
      <c r="K961" s="18" t="n"/>
      <c r="L961" s="18" t="n"/>
      <c r="M961" s="18" t="n"/>
      <c r="N961" s="34" t="n">
        <v>0.01389079727232456</v>
      </c>
    </row>
    <row r="962">
      <c r="B962" s="18" t="inlineStr">
        <is>
          <t>68|9</t>
        </is>
      </c>
      <c r="C962" s="18" t="n">
        <v>68</v>
      </c>
      <c r="D962" s="18" t="n">
        <v>9</v>
      </c>
      <c r="E962" s="18" t="inlineStr">
        <is>
          <t>leaf</t>
        </is>
      </c>
      <c r="F962" s="18" t="n"/>
      <c r="G962" s="18" t="n"/>
      <c r="H962" s="37" t="n"/>
      <c r="I962" s="18" t="n"/>
      <c r="J962" s="18" t="n"/>
      <c r="K962" s="18" t="n"/>
      <c r="L962" s="18" t="n"/>
      <c r="M962" s="18" t="n"/>
      <c r="N962" s="34" t="n">
        <v>0.02335949800908566</v>
      </c>
    </row>
    <row r="963">
      <c r="B963" s="18" t="inlineStr">
        <is>
          <t>68|10</t>
        </is>
      </c>
      <c r="C963" s="18" t="n">
        <v>68</v>
      </c>
      <c r="D963" s="18" t="n">
        <v>10</v>
      </c>
      <c r="E963" s="18" t="inlineStr">
        <is>
          <t>leaf</t>
        </is>
      </c>
      <c r="F963" s="18" t="n"/>
      <c r="G963" s="18" t="n"/>
      <c r="H963" s="37" t="n"/>
      <c r="I963" s="18" t="n"/>
      <c r="J963" s="18" t="n"/>
      <c r="K963" s="18" t="n"/>
      <c r="L963" s="18" t="n"/>
      <c r="M963" s="18" t="n"/>
      <c r="N963" s="34" t="n">
        <v>0.008436078205704689</v>
      </c>
    </row>
    <row r="964">
      <c r="B964" s="18" t="inlineStr">
        <is>
          <t>68|11</t>
        </is>
      </c>
      <c r="C964" s="18" t="n">
        <v>68</v>
      </c>
      <c r="D964" s="18" t="n">
        <v>11</v>
      </c>
      <c r="E964" s="18" t="inlineStr">
        <is>
          <t>leaf</t>
        </is>
      </c>
      <c r="F964" s="18" t="n"/>
      <c r="G964" s="18" t="n"/>
      <c r="H964" s="37" t="n"/>
      <c r="I964" s="18" t="n"/>
      <c r="J964" s="18" t="n"/>
      <c r="K964" s="18" t="n"/>
      <c r="L964" s="18" t="n"/>
      <c r="M964" s="18" t="n"/>
      <c r="N964" s="34" t="n">
        <v>-2.545457937230822e-05</v>
      </c>
    </row>
    <row r="965">
      <c r="B965" s="18" t="inlineStr">
        <is>
          <t>68|12</t>
        </is>
      </c>
      <c r="C965" s="18" t="n">
        <v>68</v>
      </c>
      <c r="D965" s="18" t="n">
        <v>12</v>
      </c>
      <c r="E965" s="18" t="inlineStr">
        <is>
          <t>leaf</t>
        </is>
      </c>
      <c r="F965" s="18" t="n"/>
      <c r="G965" s="18" t="n"/>
      <c r="H965" s="37" t="n"/>
      <c r="I965" s="18" t="n"/>
      <c r="J965" s="18" t="n"/>
      <c r="K965" s="18" t="n"/>
      <c r="L965" s="18" t="n"/>
      <c r="M965" s="18" t="n"/>
      <c r="N965" s="34" t="n">
        <v>-0.008585300296545029</v>
      </c>
    </row>
    <row r="966">
      <c r="B966" s="18" t="inlineStr">
        <is>
          <t>68|13</t>
        </is>
      </c>
      <c r="C966" s="18" t="n">
        <v>68</v>
      </c>
      <c r="D966" s="18" t="n">
        <v>13</v>
      </c>
      <c r="E966" s="18" t="inlineStr">
        <is>
          <t>leaf</t>
        </is>
      </c>
      <c r="F966" s="18" t="n"/>
      <c r="G966" s="18" t="n"/>
      <c r="H966" s="37" t="n"/>
      <c r="I966" s="18" t="n"/>
      <c r="J966" s="18" t="n"/>
      <c r="K966" s="18" t="n"/>
      <c r="L966" s="18" t="n"/>
      <c r="M966" s="18" t="n"/>
      <c r="N966" s="34" t="n">
        <v>0.01888545602560043</v>
      </c>
    </row>
    <row r="967">
      <c r="B967" s="18" t="inlineStr">
        <is>
          <t>68|14</t>
        </is>
      </c>
      <c r="C967" s="18" t="n">
        <v>68</v>
      </c>
      <c r="D967" s="18" t="n">
        <v>14</v>
      </c>
      <c r="E967" s="18" t="inlineStr">
        <is>
          <t>leaf</t>
        </is>
      </c>
      <c r="F967" s="18" t="n"/>
      <c r="G967" s="18" t="n"/>
      <c r="H967" s="37" t="n"/>
      <c r="I967" s="18" t="n"/>
      <c r="J967" s="18" t="n"/>
      <c r="K967" s="18" t="n"/>
      <c r="L967" s="18" t="n"/>
      <c r="M967" s="18" t="n"/>
      <c r="N967" s="34" t="n">
        <v>0.009805239737033844</v>
      </c>
    </row>
    <row r="968">
      <c r="B968" s="18" t="inlineStr">
        <is>
          <t>69|0</t>
        </is>
      </c>
      <c r="C968" s="18" t="n">
        <v>69</v>
      </c>
      <c r="D968" s="18" t="n">
        <v>0</v>
      </c>
      <c r="E968" s="18" t="inlineStr">
        <is>
          <t>split</t>
        </is>
      </c>
      <c r="F968" s="18" t="n">
        <v>8</v>
      </c>
      <c r="G968" s="18" t="inlineStr">
        <is>
          <t>prior_claims_5y</t>
        </is>
      </c>
      <c r="H968" s="37" t="n">
        <v>0.9999999701976776</v>
      </c>
      <c r="I968" s="18" t="n"/>
      <c r="J968" s="18" t="n"/>
      <c r="K968" s="18" t="inlineStr">
        <is>
          <t>right</t>
        </is>
      </c>
      <c r="L968" s="18" t="n">
        <v>1</v>
      </c>
      <c r="M968" s="18" t="n">
        <v>2</v>
      </c>
      <c r="N968" s="34" t="n"/>
    </row>
    <row r="969">
      <c r="B969" s="18" t="inlineStr">
        <is>
          <t>69|1</t>
        </is>
      </c>
      <c r="C969" s="18" t="n">
        <v>69</v>
      </c>
      <c r="D969" s="18" t="n">
        <v>1</v>
      </c>
      <c r="E969" s="18" t="inlineStr">
        <is>
          <t>split</t>
        </is>
      </c>
      <c r="F969" s="18" t="n">
        <v>2</v>
      </c>
      <c r="G969" s="18" t="inlineStr">
        <is>
          <t>voluntary_excess</t>
        </is>
      </c>
      <c r="H969" s="37" t="n">
        <v>499.9999847412109</v>
      </c>
      <c r="I969" s="18" t="n"/>
      <c r="J969" s="18" t="n"/>
      <c r="K969" s="18" t="inlineStr">
        <is>
          <t>right</t>
        </is>
      </c>
      <c r="L969" s="18" t="n">
        <v>3</v>
      </c>
      <c r="M969" s="18" t="n">
        <v>4</v>
      </c>
      <c r="N969" s="34" t="n"/>
    </row>
    <row r="970">
      <c r="B970" s="18" t="inlineStr">
        <is>
          <t>69|2</t>
        </is>
      </c>
      <c r="C970" s="18" t="n">
        <v>69</v>
      </c>
      <c r="D970" s="18" t="n">
        <v>2</v>
      </c>
      <c r="E970" s="18" t="inlineStr">
        <is>
          <t>split</t>
        </is>
      </c>
      <c r="F970" s="18" t="n">
        <v>14</v>
      </c>
      <c r="G970" s="18" t="inlineStr">
        <is>
          <t>elevation_m</t>
        </is>
      </c>
      <c r="H970" s="37" t="n">
        <v>1.599999964237213</v>
      </c>
      <c r="I970" s="18" t="n"/>
      <c r="J970" s="18" t="n"/>
      <c r="K970" s="18" t="inlineStr">
        <is>
          <t>right</t>
        </is>
      </c>
      <c r="L970" s="18" t="n">
        <v>5</v>
      </c>
      <c r="M970" s="18" t="n">
        <v>6</v>
      </c>
      <c r="N970" s="34" t="n"/>
    </row>
    <row r="971">
      <c r="B971" s="18" t="inlineStr">
        <is>
          <t>69|3</t>
        </is>
      </c>
      <c r="C971" s="18" t="n">
        <v>69</v>
      </c>
      <c r="D971" s="18" t="n">
        <v>3</v>
      </c>
      <c r="E971" s="18" t="inlineStr">
        <is>
          <t>split</t>
        </is>
      </c>
      <c r="F971" s="18" t="n">
        <v>3</v>
      </c>
      <c r="G971" s="18" t="inlineStr">
        <is>
          <t>missed_payments_12m</t>
        </is>
      </c>
      <c r="H971" s="37" t="n">
        <v>0.9999999701976776</v>
      </c>
      <c r="I971" s="18" t="n"/>
      <c r="J971" s="18" t="n"/>
      <c r="K971" s="18" t="inlineStr">
        <is>
          <t>right</t>
        </is>
      </c>
      <c r="L971" s="18" t="n">
        <v>7</v>
      </c>
      <c r="M971" s="18" t="n">
        <v>8</v>
      </c>
      <c r="N971" s="34" t="n"/>
    </row>
    <row r="972">
      <c r="B972" s="18" t="inlineStr">
        <is>
          <t>69|4</t>
        </is>
      </c>
      <c r="C972" s="18" t="n">
        <v>69</v>
      </c>
      <c r="D972" s="18" t="n">
        <v>4</v>
      </c>
      <c r="E972" s="18" t="inlineStr">
        <is>
          <t>split</t>
        </is>
      </c>
      <c r="F972" s="18" t="n">
        <v>19</v>
      </c>
      <c r="G972" s="18" t="inlineStr">
        <is>
          <t>freezing_days</t>
        </is>
      </c>
      <c r="H972" s="37" t="n">
        <v>30.99999904632568</v>
      </c>
      <c r="I972" s="18" t="n"/>
      <c r="J972" s="18" t="n"/>
      <c r="K972" s="18" t="inlineStr">
        <is>
          <t>right</t>
        </is>
      </c>
      <c r="L972" s="18" t="n">
        <v>9</v>
      </c>
      <c r="M972" s="18" t="n">
        <v>10</v>
      </c>
      <c r="N972" s="34" t="n"/>
    </row>
    <row r="973">
      <c r="B973" s="18" t="inlineStr">
        <is>
          <t>69|5</t>
        </is>
      </c>
      <c r="C973" s="18" t="n">
        <v>69</v>
      </c>
      <c r="D973" s="18" t="n">
        <v>5</v>
      </c>
      <c r="E973" s="18" t="inlineStr">
        <is>
          <t>split</t>
        </is>
      </c>
      <c r="F973" s="18" t="n">
        <v>20</v>
      </c>
      <c r="G973" s="18" t="inlineStr">
        <is>
          <t>dry_summer_index</t>
        </is>
      </c>
      <c r="H973" s="37" t="n">
        <v>0.5679999887943269</v>
      </c>
      <c r="I973" s="18" t="n"/>
      <c r="J973" s="18" t="n"/>
      <c r="K973" s="18" t="inlineStr">
        <is>
          <t>right</t>
        </is>
      </c>
      <c r="L973" s="18" t="n">
        <v>11</v>
      </c>
      <c r="M973" s="18" t="n">
        <v>12</v>
      </c>
      <c r="N973" s="34" t="n"/>
    </row>
    <row r="974">
      <c r="B974" s="18" t="inlineStr">
        <is>
          <t>69|6</t>
        </is>
      </c>
      <c r="C974" s="18" t="n">
        <v>69</v>
      </c>
      <c r="D974" s="18" t="n">
        <v>6</v>
      </c>
      <c r="E974" s="18" t="inlineStr">
        <is>
          <t>split</t>
        </is>
      </c>
      <c r="F974" s="18" t="n">
        <v>0</v>
      </c>
      <c r="G974" s="18" t="inlineStr">
        <is>
          <t>sum_insured</t>
        </is>
      </c>
      <c r="H974" s="37" t="n">
        <v>283999.984375</v>
      </c>
      <c r="I974" s="18" t="n"/>
      <c r="J974" s="18" t="n"/>
      <c r="K974" s="18" t="inlineStr">
        <is>
          <t>right</t>
        </is>
      </c>
      <c r="L974" s="18" t="n">
        <v>13</v>
      </c>
      <c r="M974" s="18" t="n">
        <v>14</v>
      </c>
      <c r="N974" s="34" t="n"/>
    </row>
    <row r="975">
      <c r="B975" s="18" t="inlineStr">
        <is>
          <t>69|7</t>
        </is>
      </c>
      <c r="C975" s="18" t="n">
        <v>69</v>
      </c>
      <c r="D975" s="18" t="n">
        <v>7</v>
      </c>
      <c r="E975" s="18" t="inlineStr">
        <is>
          <t>leaf</t>
        </is>
      </c>
      <c r="F975" s="18" t="n"/>
      <c r="G975" s="18" t="n"/>
      <c r="H975" s="37" t="n"/>
      <c r="I975" s="18" t="n"/>
      <c r="J975" s="18" t="n"/>
      <c r="K975" s="18" t="n"/>
      <c r="L975" s="18" t="n"/>
      <c r="M975" s="18" t="n"/>
      <c r="N975" s="34" t="n">
        <v>-0.001181524130515754</v>
      </c>
    </row>
    <row r="976">
      <c r="B976" s="18" t="inlineStr">
        <is>
          <t>69|8</t>
        </is>
      </c>
      <c r="C976" s="18" t="n">
        <v>69</v>
      </c>
      <c r="D976" s="18" t="n">
        <v>8</v>
      </c>
      <c r="E976" s="18" t="inlineStr">
        <is>
          <t>leaf</t>
        </is>
      </c>
      <c r="F976" s="18" t="n"/>
      <c r="G976" s="18" t="n"/>
      <c r="H976" s="37" t="n"/>
      <c r="I976" s="18" t="n"/>
      <c r="J976" s="18" t="n"/>
      <c r="K976" s="18" t="n"/>
      <c r="L976" s="18" t="n"/>
      <c r="M976" s="18" t="n"/>
      <c r="N976" s="34" t="n">
        <v>0.01000264473259449</v>
      </c>
    </row>
    <row r="977">
      <c r="B977" s="18" t="inlineStr">
        <is>
          <t>69|9</t>
        </is>
      </c>
      <c r="C977" s="18" t="n">
        <v>69</v>
      </c>
      <c r="D977" s="18" t="n">
        <v>9</v>
      </c>
      <c r="E977" s="18" t="inlineStr">
        <is>
          <t>leaf</t>
        </is>
      </c>
      <c r="F977" s="18" t="n"/>
      <c r="G977" s="18" t="n"/>
      <c r="H977" s="37" t="n"/>
      <c r="I977" s="18" t="n"/>
      <c r="J977" s="18" t="n"/>
      <c r="K977" s="18" t="n"/>
      <c r="L977" s="18" t="n"/>
      <c r="M977" s="18" t="n"/>
      <c r="N977" s="34" t="n">
        <v>-0.01680475100874901</v>
      </c>
    </row>
    <row r="978">
      <c r="B978" s="18" t="inlineStr">
        <is>
          <t>69|10</t>
        </is>
      </c>
      <c r="C978" s="18" t="n">
        <v>69</v>
      </c>
      <c r="D978" s="18" t="n">
        <v>10</v>
      </c>
      <c r="E978" s="18" t="inlineStr">
        <is>
          <t>leaf</t>
        </is>
      </c>
      <c r="F978" s="18" t="n"/>
      <c r="G978" s="18" t="n"/>
      <c r="H978" s="37" t="n"/>
      <c r="I978" s="18" t="n"/>
      <c r="J978" s="18" t="n"/>
      <c r="K978" s="18" t="n"/>
      <c r="L978" s="18" t="n"/>
      <c r="M978" s="18" t="n"/>
      <c r="N978" s="34" t="n">
        <v>-0.002722720382735133</v>
      </c>
    </row>
    <row r="979">
      <c r="B979" s="18" t="inlineStr">
        <is>
          <t>69|11</t>
        </is>
      </c>
      <c r="C979" s="18" t="n">
        <v>69</v>
      </c>
      <c r="D979" s="18" t="n">
        <v>11</v>
      </c>
      <c r="E979" s="18" t="inlineStr">
        <is>
          <t>leaf</t>
        </is>
      </c>
      <c r="F979" s="18" t="n"/>
      <c r="G979" s="18" t="n"/>
      <c r="H979" s="37" t="n"/>
      <c r="I979" s="18" t="n"/>
      <c r="J979" s="18" t="n"/>
      <c r="K979" s="18" t="n"/>
      <c r="L979" s="18" t="n"/>
      <c r="M979" s="18" t="n"/>
      <c r="N979" s="34" t="n">
        <v>0.009154600091278553</v>
      </c>
    </row>
    <row r="980">
      <c r="B980" s="18" t="inlineStr">
        <is>
          <t>69|12</t>
        </is>
      </c>
      <c r="C980" s="18" t="n">
        <v>69</v>
      </c>
      <c r="D980" s="18" t="n">
        <v>12</v>
      </c>
      <c r="E980" s="18" t="inlineStr">
        <is>
          <t>leaf</t>
        </is>
      </c>
      <c r="F980" s="18" t="n"/>
      <c r="G980" s="18" t="n"/>
      <c r="H980" s="37" t="n"/>
      <c r="I980" s="18" t="n"/>
      <c r="J980" s="18" t="n"/>
      <c r="K980" s="18" t="n"/>
      <c r="L980" s="18" t="n"/>
      <c r="M980" s="18" t="n"/>
      <c r="N980" s="34" t="n">
        <v>0.02455422282218933</v>
      </c>
    </row>
    <row r="981">
      <c r="B981" s="18" t="inlineStr">
        <is>
          <t>69|13</t>
        </is>
      </c>
      <c r="C981" s="18" t="n">
        <v>69</v>
      </c>
      <c r="D981" s="18" t="n">
        <v>13</v>
      </c>
      <c r="E981" s="18" t="inlineStr">
        <is>
          <t>leaf</t>
        </is>
      </c>
      <c r="F981" s="18" t="n"/>
      <c r="G981" s="18" t="n"/>
      <c r="H981" s="37" t="n"/>
      <c r="I981" s="18" t="n"/>
      <c r="J981" s="18" t="n"/>
      <c r="K981" s="18" t="n"/>
      <c r="L981" s="18" t="n"/>
      <c r="M981" s="18" t="n"/>
      <c r="N981" s="34" t="n">
        <v>0.0001203151696245186</v>
      </c>
    </row>
    <row r="982">
      <c r="B982" s="18" t="inlineStr">
        <is>
          <t>69|14</t>
        </is>
      </c>
      <c r="C982" s="18" t="n">
        <v>69</v>
      </c>
      <c r="D982" s="18" t="n">
        <v>14</v>
      </c>
      <c r="E982" s="18" t="inlineStr">
        <is>
          <t>leaf</t>
        </is>
      </c>
      <c r="F982" s="18" t="n"/>
      <c r="G982" s="18" t="n"/>
      <c r="H982" s="37" t="n"/>
      <c r="I982" s="18" t="n"/>
      <c r="J982" s="18" t="n"/>
      <c r="K982" s="18" t="n"/>
      <c r="L982" s="18" t="n"/>
      <c r="M982" s="18" t="n"/>
      <c r="N982" s="34" t="n">
        <v>0.009770131669938564</v>
      </c>
    </row>
    <row r="983">
      <c r="B983" s="18" t="inlineStr">
        <is>
          <t>70|0</t>
        </is>
      </c>
      <c r="C983" s="18" t="n">
        <v>70</v>
      </c>
      <c r="D983" s="18" t="n">
        <v>0</v>
      </c>
      <c r="E983" s="18" t="inlineStr">
        <is>
          <t>split</t>
        </is>
      </c>
      <c r="F983" s="18" t="n">
        <v>25</v>
      </c>
      <c r="G983" s="18" t="inlineStr">
        <is>
          <t>x_fz3_rain</t>
        </is>
      </c>
      <c r="H983" s="37" t="n">
        <v>0.9059999883174896</v>
      </c>
      <c r="I983" s="18" t="n"/>
      <c r="J983" s="18" t="n"/>
      <c r="K983" s="18" t="inlineStr">
        <is>
          <t>right</t>
        </is>
      </c>
      <c r="L983" s="18" t="n">
        <v>1</v>
      </c>
      <c r="M983" s="18" t="n">
        <v>2</v>
      </c>
      <c r="N983" s="34" t="n"/>
    </row>
    <row r="984">
      <c r="B984" s="18" t="inlineStr">
        <is>
          <t>70|1</t>
        </is>
      </c>
      <c r="C984" s="18" t="n">
        <v>70</v>
      </c>
      <c r="D984" s="18" t="n">
        <v>1</v>
      </c>
      <c r="E984" s="18" t="inlineStr">
        <is>
          <t>split</t>
        </is>
      </c>
      <c r="F984" s="18" t="n">
        <v>22</v>
      </c>
      <c r="G984" s="18" t="inlineStr">
        <is>
          <t>rainfall_mm</t>
        </is>
      </c>
      <c r="H984" s="37" t="n">
        <v>1196.999938964844</v>
      </c>
      <c r="I984" s="18" t="n"/>
      <c r="J984" s="18" t="n"/>
      <c r="K984" s="18" t="inlineStr">
        <is>
          <t>right</t>
        </is>
      </c>
      <c r="L984" s="18" t="n">
        <v>3</v>
      </c>
      <c r="M984" s="18" t="n">
        <v>4</v>
      </c>
      <c r="N984" s="34" t="n"/>
    </row>
    <row r="985">
      <c r="B985" s="18" t="inlineStr">
        <is>
          <t>70|2</t>
        </is>
      </c>
      <c r="C985" s="18" t="n">
        <v>70</v>
      </c>
      <c r="D985" s="18" t="n">
        <v>2</v>
      </c>
      <c r="E985" s="18" t="inlineStr">
        <is>
          <t>split</t>
        </is>
      </c>
      <c r="F985" s="18" t="n">
        <v>15</v>
      </c>
      <c r="G985" s="18" t="inlineStr">
        <is>
          <t>year_built</t>
        </is>
      </c>
      <c r="H985" s="37" t="n">
        <v>1939.999938964844</v>
      </c>
      <c r="I985" s="18" t="n"/>
      <c r="J985" s="18" t="n"/>
      <c r="K985" s="18" t="inlineStr">
        <is>
          <t>right</t>
        </is>
      </c>
      <c r="L985" s="18" t="n">
        <v>5</v>
      </c>
      <c r="M985" s="18" t="n">
        <v>6</v>
      </c>
      <c r="N985" s="34" t="n"/>
    </row>
    <row r="986">
      <c r="B986" s="18" t="inlineStr">
        <is>
          <t>70|3</t>
        </is>
      </c>
      <c r="C986" s="18" t="n">
        <v>70</v>
      </c>
      <c r="D986" s="18" t="n">
        <v>3</v>
      </c>
      <c r="E986" s="18" t="inlineStr">
        <is>
          <t>split</t>
        </is>
      </c>
      <c r="F986" s="18" t="n">
        <v>24</v>
      </c>
      <c r="G986" s="18" t="inlineStr">
        <is>
          <t>x_clay_dry</t>
        </is>
      </c>
      <c r="H986" s="37" t="n">
        <v>0.1879999861121178</v>
      </c>
      <c r="I986" s="18" t="n"/>
      <c r="J986" s="18" t="n"/>
      <c r="K986" s="18" t="inlineStr">
        <is>
          <t>right</t>
        </is>
      </c>
      <c r="L986" s="18" t="n">
        <v>7</v>
      </c>
      <c r="M986" s="18" t="n">
        <v>8</v>
      </c>
      <c r="N986" s="34" t="n"/>
    </row>
    <row r="987">
      <c r="B987" s="18" t="inlineStr">
        <is>
          <t>70|4</t>
        </is>
      </c>
      <c r="C987" s="18" t="n">
        <v>70</v>
      </c>
      <c r="D987" s="18" t="n">
        <v>4</v>
      </c>
      <c r="E987" s="18" t="inlineStr">
        <is>
          <t>split</t>
        </is>
      </c>
      <c r="F987" s="18" t="n">
        <v>15</v>
      </c>
      <c r="G987" s="18" t="inlineStr">
        <is>
          <t>year_built</t>
        </is>
      </c>
      <c r="H987" s="37" t="n">
        <v>1953.999938964844</v>
      </c>
      <c r="I987" s="18" t="n"/>
      <c r="J987" s="18" t="n"/>
      <c r="K987" s="18" t="inlineStr">
        <is>
          <t>right</t>
        </is>
      </c>
      <c r="L987" s="18" t="n">
        <v>9</v>
      </c>
      <c r="M987" s="18" t="n">
        <v>10</v>
      </c>
      <c r="N987" s="34" t="n"/>
    </row>
    <row r="988">
      <c r="B988" s="18" t="inlineStr">
        <is>
          <t>70|5</t>
        </is>
      </c>
      <c r="C988" s="18" t="n">
        <v>70</v>
      </c>
      <c r="D988" s="18" t="n">
        <v>5</v>
      </c>
      <c r="E988" s="18" t="inlineStr">
        <is>
          <t>split</t>
        </is>
      </c>
      <c r="F988" s="18" t="n">
        <v>0</v>
      </c>
      <c r="G988" s="18" t="inlineStr">
        <is>
          <t>sum_insured</t>
        </is>
      </c>
      <c r="H988" s="37" t="n">
        <v>201999.9921875</v>
      </c>
      <c r="I988" s="18" t="n"/>
      <c r="J988" s="18" t="n"/>
      <c r="K988" s="18" t="inlineStr">
        <is>
          <t>right</t>
        </is>
      </c>
      <c r="L988" s="18" t="n">
        <v>11</v>
      </c>
      <c r="M988" s="18" t="n">
        <v>12</v>
      </c>
      <c r="N988" s="34" t="n"/>
    </row>
    <row r="989">
      <c r="B989" s="18" t="inlineStr">
        <is>
          <t>70|6</t>
        </is>
      </c>
      <c r="C989" s="18" t="n">
        <v>70</v>
      </c>
      <c r="D989" s="18" t="n">
        <v>6</v>
      </c>
      <c r="E989" s="18" t="inlineStr">
        <is>
          <t>category split</t>
        </is>
      </c>
      <c r="F989" s="18" t="n">
        <v>35</v>
      </c>
      <c r="G989" s="18" t="inlineStr">
        <is>
          <t>email_domain</t>
        </is>
      </c>
      <c r="H989" s="37" t="n"/>
      <c r="I989" s="18" t="inlineStr">
        <is>
          <t>0;1;2</t>
        </is>
      </c>
      <c r="J989" s="18" t="inlineStr">
        <is>
          <t>inboxly;mailone;netbox</t>
        </is>
      </c>
      <c r="K989" s="18" t="inlineStr">
        <is>
          <t>left</t>
        </is>
      </c>
      <c r="L989" s="18" t="n">
        <v>13</v>
      </c>
      <c r="M989" s="18" t="n">
        <v>14</v>
      </c>
      <c r="N989" s="34" t="n"/>
    </row>
    <row r="990">
      <c r="B990" s="18" t="inlineStr">
        <is>
          <t>70|7</t>
        </is>
      </c>
      <c r="C990" s="18" t="n">
        <v>70</v>
      </c>
      <c r="D990" s="18" t="n">
        <v>7</v>
      </c>
      <c r="E990" s="18" t="inlineStr">
        <is>
          <t>leaf</t>
        </is>
      </c>
      <c r="F990" s="18" t="n"/>
      <c r="G990" s="18" t="n"/>
      <c r="H990" s="37" t="n"/>
      <c r="I990" s="18" t="n"/>
      <c r="J990" s="18" t="n"/>
      <c r="K990" s="18" t="n"/>
      <c r="L990" s="18" t="n"/>
      <c r="M990" s="18" t="n"/>
      <c r="N990" s="34" t="n">
        <v>-0.002145710634067655</v>
      </c>
    </row>
    <row r="991">
      <c r="B991" s="18" t="inlineStr">
        <is>
          <t>70|8</t>
        </is>
      </c>
      <c r="C991" s="18" t="n">
        <v>70</v>
      </c>
      <c r="D991" s="18" t="n">
        <v>8</v>
      </c>
      <c r="E991" s="18" t="inlineStr">
        <is>
          <t>leaf</t>
        </is>
      </c>
      <c r="F991" s="18" t="n"/>
      <c r="G991" s="18" t="n"/>
      <c r="H991" s="37" t="n"/>
      <c r="I991" s="18" t="n"/>
      <c r="J991" s="18" t="n"/>
      <c r="K991" s="18" t="n"/>
      <c r="L991" s="18" t="n"/>
      <c r="M991" s="18" t="n"/>
      <c r="N991" s="34" t="n">
        <v>0.004868513904511929</v>
      </c>
    </row>
    <row r="992">
      <c r="B992" s="18" t="inlineStr">
        <is>
          <t>70|9</t>
        </is>
      </c>
      <c r="C992" s="18" t="n">
        <v>70</v>
      </c>
      <c r="D992" s="18" t="n">
        <v>9</v>
      </c>
      <c r="E992" s="18" t="inlineStr">
        <is>
          <t>leaf</t>
        </is>
      </c>
      <c r="F992" s="18" t="n"/>
      <c r="G992" s="18" t="n"/>
      <c r="H992" s="37" t="n"/>
      <c r="I992" s="18" t="n"/>
      <c r="J992" s="18" t="n"/>
      <c r="K992" s="18" t="n"/>
      <c r="L992" s="18" t="n"/>
      <c r="M992" s="18" t="n"/>
      <c r="N992" s="34" t="n">
        <v>-0.002291204174980521</v>
      </c>
    </row>
    <row r="993">
      <c r="B993" s="18" t="inlineStr">
        <is>
          <t>70|10</t>
        </is>
      </c>
      <c r="C993" s="18" t="n">
        <v>70</v>
      </c>
      <c r="D993" s="18" t="n">
        <v>10</v>
      </c>
      <c r="E993" s="18" t="inlineStr">
        <is>
          <t>leaf</t>
        </is>
      </c>
      <c r="F993" s="18" t="n"/>
      <c r="G993" s="18" t="n"/>
      <c r="H993" s="37" t="n"/>
      <c r="I993" s="18" t="n"/>
      <c r="J993" s="18" t="n"/>
      <c r="K993" s="18" t="n"/>
      <c r="L993" s="18" t="n"/>
      <c r="M993" s="18" t="n"/>
      <c r="N993" s="34" t="n">
        <v>-0.01434595603495836</v>
      </c>
    </row>
    <row r="994">
      <c r="B994" s="18" t="inlineStr">
        <is>
          <t>70|11</t>
        </is>
      </c>
      <c r="C994" s="18" t="n">
        <v>70</v>
      </c>
      <c r="D994" s="18" t="n">
        <v>11</v>
      </c>
      <c r="E994" s="18" t="inlineStr">
        <is>
          <t>leaf</t>
        </is>
      </c>
      <c r="F994" s="18" t="n"/>
      <c r="G994" s="18" t="n"/>
      <c r="H994" s="37" t="n"/>
      <c r="I994" s="18" t="n"/>
      <c r="J994" s="18" t="n"/>
      <c r="K994" s="18" t="n"/>
      <c r="L994" s="18" t="n"/>
      <c r="M994" s="18" t="n"/>
      <c r="N994" s="34" t="n">
        <v>0.005799699574708939</v>
      </c>
    </row>
    <row r="995">
      <c r="B995" s="18" t="inlineStr">
        <is>
          <t>70|12</t>
        </is>
      </c>
      <c r="C995" s="18" t="n">
        <v>70</v>
      </c>
      <c r="D995" s="18" t="n">
        <v>12</v>
      </c>
      <c r="E995" s="18" t="inlineStr">
        <is>
          <t>leaf</t>
        </is>
      </c>
      <c r="F995" s="18" t="n"/>
      <c r="G995" s="18" t="n"/>
      <c r="H995" s="37" t="n"/>
      <c r="I995" s="18" t="n"/>
      <c r="J995" s="18" t="n"/>
      <c r="K995" s="18" t="n"/>
      <c r="L995" s="18" t="n"/>
      <c r="M995" s="18" t="n"/>
      <c r="N995" s="34" t="n">
        <v>0.01697653345763683</v>
      </c>
    </row>
    <row r="996">
      <c r="B996" s="18" t="inlineStr">
        <is>
          <t>70|13</t>
        </is>
      </c>
      <c r="C996" s="18" t="n">
        <v>70</v>
      </c>
      <c r="D996" s="18" t="n">
        <v>13</v>
      </c>
      <c r="E996" s="18" t="inlineStr">
        <is>
          <t>leaf</t>
        </is>
      </c>
      <c r="F996" s="18" t="n"/>
      <c r="G996" s="18" t="n"/>
      <c r="H996" s="37" t="n"/>
      <c r="I996" s="18" t="n"/>
      <c r="J996" s="18" t="n"/>
      <c r="K996" s="18" t="n"/>
      <c r="L996" s="18" t="n"/>
      <c r="M996" s="18" t="n"/>
      <c r="N996" s="34" t="n">
        <v>0.009156328625977039</v>
      </c>
    </row>
    <row r="997">
      <c r="B997" s="18" t="inlineStr">
        <is>
          <t>70|14</t>
        </is>
      </c>
      <c r="C997" s="18" t="n">
        <v>70</v>
      </c>
      <c r="D997" s="18" t="n">
        <v>14</v>
      </c>
      <c r="E997" s="18" t="inlineStr">
        <is>
          <t>leaf</t>
        </is>
      </c>
      <c r="F997" s="18" t="n"/>
      <c r="G997" s="18" t="n"/>
      <c r="H997" s="37" t="n"/>
      <c r="I997" s="18" t="n"/>
      <c r="J997" s="18" t="n"/>
      <c r="K997" s="18" t="n"/>
      <c r="L997" s="18" t="n"/>
      <c r="M997" s="18" t="n"/>
      <c r="N997" s="34" t="n">
        <v>-0.001160813146270812</v>
      </c>
    </row>
    <row r="998">
      <c r="B998" s="18" t="inlineStr">
        <is>
          <t>71|0</t>
        </is>
      </c>
      <c r="C998" s="18" t="n">
        <v>71</v>
      </c>
      <c r="D998" s="18" t="n">
        <v>0</v>
      </c>
      <c r="E998" s="18" t="inlineStr">
        <is>
          <t>category split</t>
        </is>
      </c>
      <c r="F998" s="18" t="n">
        <v>31</v>
      </c>
      <c r="G998" s="18" t="inlineStr">
        <is>
          <t>channel</t>
        </is>
      </c>
      <c r="H998" s="37" t="n"/>
      <c r="I998" s="18" t="inlineStr">
        <is>
          <t>1</t>
        </is>
      </c>
      <c r="J998" s="18" t="inlineStr">
        <is>
          <t>comparison_site</t>
        </is>
      </c>
      <c r="K998" s="18" t="inlineStr">
        <is>
          <t>left</t>
        </is>
      </c>
      <c r="L998" s="18" t="n">
        <v>1</v>
      </c>
      <c r="M998" s="18" t="n">
        <v>2</v>
      </c>
      <c r="N998" s="34" t="n"/>
    </row>
    <row r="999">
      <c r="B999" s="18" t="inlineStr">
        <is>
          <t>71|1</t>
        </is>
      </c>
      <c r="C999" s="18" t="n">
        <v>71</v>
      </c>
      <c r="D999" s="18" t="n">
        <v>1</v>
      </c>
      <c r="E999" s="18" t="inlineStr">
        <is>
          <t>category split</t>
        </is>
      </c>
      <c r="F999" s="18" t="n">
        <v>41</v>
      </c>
      <c r="G999" s="18" t="inlineStr">
        <is>
          <t>marketing_segment</t>
        </is>
      </c>
      <c r="H999" s="37" t="n"/>
      <c r="I999" s="18" t="inlineStr">
        <is>
          <t>0;3;6;11</t>
        </is>
      </c>
      <c r="J999" s="18" t="inlineStr">
        <is>
          <t>mature_affluent;midlife_affluent;senior_affluent;young_mainstream</t>
        </is>
      </c>
      <c r="K999" s="18" t="inlineStr">
        <is>
          <t>left</t>
        </is>
      </c>
      <c r="L999" s="18" t="n">
        <v>3</v>
      </c>
      <c r="M999" s="18" t="n">
        <v>4</v>
      </c>
      <c r="N999" s="34" t="n"/>
    </row>
    <row r="1000">
      <c r="B1000" s="18" t="inlineStr">
        <is>
          <t>71|2</t>
        </is>
      </c>
      <c r="C1000" s="18" t="n">
        <v>71</v>
      </c>
      <c r="D1000" s="18" t="n">
        <v>2</v>
      </c>
      <c r="E1000" s="18" t="inlineStr">
        <is>
          <t>category split</t>
        </is>
      </c>
      <c r="F1000" s="18" t="n">
        <v>32</v>
      </c>
      <c r="G1000" s="18" t="inlineStr">
        <is>
          <t>payment_method</t>
        </is>
      </c>
      <c r="H1000" s="37" t="n"/>
      <c r="I1000" s="18" t="inlineStr">
        <is>
          <t>0</t>
        </is>
      </c>
      <c r="J1000" s="18" t="inlineStr">
        <is>
          <t>annual</t>
        </is>
      </c>
      <c r="K1000" s="18" t="inlineStr">
        <is>
          <t>left</t>
        </is>
      </c>
      <c r="L1000" s="18" t="n">
        <v>5</v>
      </c>
      <c r="M1000" s="18" t="n">
        <v>6</v>
      </c>
      <c r="N1000" s="34" t="n"/>
    </row>
    <row r="1001">
      <c r="B1001" s="18" t="inlineStr">
        <is>
          <t>71|3</t>
        </is>
      </c>
      <c r="C1001" s="18" t="n">
        <v>71</v>
      </c>
      <c r="D1001" s="18" t="n">
        <v>3</v>
      </c>
      <c r="E1001" s="18" t="inlineStr">
        <is>
          <t>split</t>
        </is>
      </c>
      <c r="F1001" s="18" t="n">
        <v>0</v>
      </c>
      <c r="G1001" s="18" t="inlineStr">
        <is>
          <t>sum_insured</t>
        </is>
      </c>
      <c r="H1001" s="37" t="n">
        <v>291999.984375</v>
      </c>
      <c r="I1001" s="18" t="n"/>
      <c r="J1001" s="18" t="n"/>
      <c r="K1001" s="18" t="inlineStr">
        <is>
          <t>right</t>
        </is>
      </c>
      <c r="L1001" s="18" t="n">
        <v>7</v>
      </c>
      <c r="M1001" s="18" t="n">
        <v>8</v>
      </c>
      <c r="N1001" s="34" t="n"/>
    </row>
    <row r="1002">
      <c r="B1002" s="18" t="inlineStr">
        <is>
          <t>71|4</t>
        </is>
      </c>
      <c r="C1002" s="18" t="n">
        <v>71</v>
      </c>
      <c r="D1002" s="18" t="n">
        <v>4</v>
      </c>
      <c r="E1002" s="18" t="inlineStr">
        <is>
          <t>split</t>
        </is>
      </c>
      <c r="F1002" s="18" t="n">
        <v>25</v>
      </c>
      <c r="G1002" s="18" t="inlineStr">
        <is>
          <t>x_fz3_rain</t>
        </is>
      </c>
      <c r="H1002" s="37" t="n">
        <v>1.106999933719635</v>
      </c>
      <c r="I1002" s="18" t="n"/>
      <c r="J1002" s="18" t="n"/>
      <c r="K1002" s="18" t="inlineStr">
        <is>
          <t>right</t>
        </is>
      </c>
      <c r="L1002" s="18" t="n">
        <v>9</v>
      </c>
      <c r="M1002" s="18" t="n">
        <v>10</v>
      </c>
      <c r="N1002" s="34" t="n"/>
    </row>
    <row r="1003">
      <c r="B1003" s="18" t="inlineStr">
        <is>
          <t>71|5</t>
        </is>
      </c>
      <c r="C1003" s="18" t="n">
        <v>71</v>
      </c>
      <c r="D1003" s="18" t="n">
        <v>5</v>
      </c>
      <c r="E1003" s="18" t="inlineStr">
        <is>
          <t>split</t>
        </is>
      </c>
      <c r="F1003" s="18" t="n">
        <v>0</v>
      </c>
      <c r="G1003" s="18" t="inlineStr">
        <is>
          <t>sum_insured</t>
        </is>
      </c>
      <c r="H1003" s="37" t="n">
        <v>257999.9921875</v>
      </c>
      <c r="I1003" s="18" t="n"/>
      <c r="J1003" s="18" t="n"/>
      <c r="K1003" s="18" t="inlineStr">
        <is>
          <t>right</t>
        </is>
      </c>
      <c r="L1003" s="18" t="n">
        <v>11</v>
      </c>
      <c r="M1003" s="18" t="n">
        <v>12</v>
      </c>
      <c r="N1003" s="34" t="n"/>
    </row>
    <row r="1004">
      <c r="B1004" s="18" t="inlineStr">
        <is>
          <t>71|6</t>
        </is>
      </c>
      <c r="C1004" s="18" t="n">
        <v>71</v>
      </c>
      <c r="D1004" s="18" t="n">
        <v>6</v>
      </c>
      <c r="E1004" s="18" t="inlineStr">
        <is>
          <t>category split</t>
        </is>
      </c>
      <c r="F1004" s="18" t="n">
        <v>26</v>
      </c>
      <c r="G1004" s="18" t="inlineStr">
        <is>
          <t>construction_type</t>
        </is>
      </c>
      <c r="H1004" s="37" t="n"/>
      <c r="I1004" s="18" t="inlineStr">
        <is>
          <t>0;2;3</t>
        </is>
      </c>
      <c r="J1004" s="18" t="inlineStr">
        <is>
          <t>brick;stone;timber</t>
        </is>
      </c>
      <c r="K1004" s="18" t="inlineStr">
        <is>
          <t>left</t>
        </is>
      </c>
      <c r="L1004" s="18" t="n">
        <v>13</v>
      </c>
      <c r="M1004" s="18" t="n">
        <v>14</v>
      </c>
      <c r="N1004" s="34" t="n"/>
    </row>
    <row r="1005">
      <c r="B1005" s="18" t="inlineStr">
        <is>
          <t>71|7</t>
        </is>
      </c>
      <c r="C1005" s="18" t="n">
        <v>71</v>
      </c>
      <c r="D1005" s="18" t="n">
        <v>7</v>
      </c>
      <c r="E1005" s="18" t="inlineStr">
        <is>
          <t>leaf</t>
        </is>
      </c>
      <c r="F1005" s="18" t="n"/>
      <c r="G1005" s="18" t="n"/>
      <c r="H1005" s="37" t="n"/>
      <c r="I1005" s="18" t="n"/>
      <c r="J1005" s="18" t="n"/>
      <c r="K1005" s="18" t="n"/>
      <c r="L1005" s="18" t="n"/>
      <c r="M1005" s="18" t="n"/>
      <c r="N1005" s="34" t="n">
        <v>-0.001077812048606575</v>
      </c>
    </row>
    <row r="1006">
      <c r="B1006" s="18" t="inlineStr">
        <is>
          <t>71|8</t>
        </is>
      </c>
      <c r="C1006" s="18" t="n">
        <v>71</v>
      </c>
      <c r="D1006" s="18" t="n">
        <v>8</v>
      </c>
      <c r="E1006" s="18" t="inlineStr">
        <is>
          <t>leaf</t>
        </is>
      </c>
      <c r="F1006" s="18" t="n"/>
      <c r="G1006" s="18" t="n"/>
      <c r="H1006" s="37" t="n"/>
      <c r="I1006" s="18" t="n"/>
      <c r="J1006" s="18" t="n"/>
      <c r="K1006" s="18" t="n"/>
      <c r="L1006" s="18" t="n"/>
      <c r="M1006" s="18" t="n"/>
      <c r="N1006" s="34" t="n">
        <v>0.008950660936534405</v>
      </c>
    </row>
    <row r="1007">
      <c r="B1007" s="18" t="inlineStr">
        <is>
          <t>71|9</t>
        </is>
      </c>
      <c r="C1007" s="18" t="n">
        <v>71</v>
      </c>
      <c r="D1007" s="18" t="n">
        <v>9</v>
      </c>
      <c r="E1007" s="18" t="inlineStr">
        <is>
          <t>leaf</t>
        </is>
      </c>
      <c r="F1007" s="18" t="n"/>
      <c r="G1007" s="18" t="n"/>
      <c r="H1007" s="37" t="n"/>
      <c r="I1007" s="18" t="n"/>
      <c r="J1007" s="18" t="n"/>
      <c r="K1007" s="18" t="n"/>
      <c r="L1007" s="18" t="n"/>
      <c r="M1007" s="18" t="n"/>
      <c r="N1007" s="34" t="n">
        <v>-0.007548096124082804</v>
      </c>
    </row>
    <row r="1008">
      <c r="B1008" s="18" t="inlineStr">
        <is>
          <t>71|10</t>
        </is>
      </c>
      <c r="C1008" s="18" t="n">
        <v>71</v>
      </c>
      <c r="D1008" s="18" t="n">
        <v>10</v>
      </c>
      <c r="E1008" s="18" t="inlineStr">
        <is>
          <t>leaf</t>
        </is>
      </c>
      <c r="F1008" s="18" t="n"/>
      <c r="G1008" s="18" t="n"/>
      <c r="H1008" s="37" t="n"/>
      <c r="I1008" s="18" t="n"/>
      <c r="J1008" s="18" t="n"/>
      <c r="K1008" s="18" t="n"/>
      <c r="L1008" s="18" t="n"/>
      <c r="M1008" s="18" t="n"/>
      <c r="N1008" s="34" t="n">
        <v>0.007900089025497437</v>
      </c>
    </row>
    <row r="1009">
      <c r="B1009" s="18" t="inlineStr">
        <is>
          <t>71|11</t>
        </is>
      </c>
      <c r="C1009" s="18" t="n">
        <v>71</v>
      </c>
      <c r="D1009" s="18" t="n">
        <v>11</v>
      </c>
      <c r="E1009" s="18" t="inlineStr">
        <is>
          <t>leaf</t>
        </is>
      </c>
      <c r="F1009" s="18" t="n"/>
      <c r="G1009" s="18" t="n"/>
      <c r="H1009" s="37" t="n"/>
      <c r="I1009" s="18" t="n"/>
      <c r="J1009" s="18" t="n"/>
      <c r="K1009" s="18" t="n"/>
      <c r="L1009" s="18" t="n"/>
      <c r="M1009" s="18" t="n"/>
      <c r="N1009" s="34" t="n">
        <v>0.005676548462361097</v>
      </c>
    </row>
    <row r="1010">
      <c r="B1010" s="18" t="inlineStr">
        <is>
          <t>71|12</t>
        </is>
      </c>
      <c r="C1010" s="18" t="n">
        <v>71</v>
      </c>
      <c r="D1010" s="18" t="n">
        <v>12</v>
      </c>
      <c r="E1010" s="18" t="inlineStr">
        <is>
          <t>leaf</t>
        </is>
      </c>
      <c r="F1010" s="18" t="n"/>
      <c r="G1010" s="18" t="n"/>
      <c r="H1010" s="37" t="n"/>
      <c r="I1010" s="18" t="n"/>
      <c r="J1010" s="18" t="n"/>
      <c r="K1010" s="18" t="n"/>
      <c r="L1010" s="18" t="n"/>
      <c r="M1010" s="18" t="n"/>
      <c r="N1010" s="34" t="n">
        <v>0.01404492277652025</v>
      </c>
    </row>
    <row r="1011">
      <c r="B1011" s="18" t="inlineStr">
        <is>
          <t>71|13</t>
        </is>
      </c>
      <c r="C1011" s="18" t="n">
        <v>71</v>
      </c>
      <c r="D1011" s="18" t="n">
        <v>13</v>
      </c>
      <c r="E1011" s="18" t="inlineStr">
        <is>
          <t>leaf</t>
        </is>
      </c>
      <c r="F1011" s="18" t="n"/>
      <c r="G1011" s="18" t="n"/>
      <c r="H1011" s="37" t="n"/>
      <c r="I1011" s="18" t="n"/>
      <c r="J1011" s="18" t="n"/>
      <c r="K1011" s="18" t="n"/>
      <c r="L1011" s="18" t="n"/>
      <c r="M1011" s="18" t="n"/>
      <c r="N1011" s="34" t="n">
        <v>0.01558071561157703</v>
      </c>
    </row>
    <row r="1012">
      <c r="B1012" s="18" t="inlineStr">
        <is>
          <t>71|14</t>
        </is>
      </c>
      <c r="C1012" s="18" t="n">
        <v>71</v>
      </c>
      <c r="D1012" s="18" t="n">
        <v>14</v>
      </c>
      <c r="E1012" s="18" t="inlineStr">
        <is>
          <t>leaf</t>
        </is>
      </c>
      <c r="F1012" s="18" t="n"/>
      <c r="G1012" s="18" t="n"/>
      <c r="H1012" s="37" t="n"/>
      <c r="I1012" s="18" t="n"/>
      <c r="J1012" s="18" t="n"/>
      <c r="K1012" s="18" t="n"/>
      <c r="L1012" s="18" t="n"/>
      <c r="M1012" s="18" t="n"/>
      <c r="N1012" s="34" t="n">
        <v>-0.001303406315855682</v>
      </c>
    </row>
    <row r="1013">
      <c r="B1013" s="18" t="inlineStr">
        <is>
          <t>72|0</t>
        </is>
      </c>
      <c r="C1013" s="18" t="n">
        <v>72</v>
      </c>
      <c r="D1013" s="18" t="n">
        <v>0</v>
      </c>
      <c r="E1013" s="18" t="inlineStr">
        <is>
          <t>split</t>
        </is>
      </c>
      <c r="F1013" s="18" t="n">
        <v>2</v>
      </c>
      <c r="G1013" s="18" t="inlineStr">
        <is>
          <t>voluntary_excess</t>
        </is>
      </c>
      <c r="H1013" s="37" t="n">
        <v>499.9999847412109</v>
      </c>
      <c r="I1013" s="18" t="n"/>
      <c r="J1013" s="18" t="n"/>
      <c r="K1013" s="18" t="inlineStr">
        <is>
          <t>right</t>
        </is>
      </c>
      <c r="L1013" s="18" t="n">
        <v>1</v>
      </c>
      <c r="M1013" s="18" t="n">
        <v>2</v>
      </c>
      <c r="N1013" s="34" t="n"/>
    </row>
    <row r="1014">
      <c r="B1014" s="18" t="inlineStr">
        <is>
          <t>72|1</t>
        </is>
      </c>
      <c r="C1014" s="18" t="n">
        <v>72</v>
      </c>
      <c r="D1014" s="18" t="n">
        <v>1</v>
      </c>
      <c r="E1014" s="18" t="inlineStr">
        <is>
          <t>split</t>
        </is>
      </c>
      <c r="F1014" s="18" t="n">
        <v>14</v>
      </c>
      <c r="G1014" s="18" t="inlineStr">
        <is>
          <t>elevation_m</t>
        </is>
      </c>
      <c r="H1014" s="37" t="n">
        <v>0.5999999940395355</v>
      </c>
      <c r="I1014" s="18" t="n"/>
      <c r="J1014" s="18" t="n"/>
      <c r="K1014" s="18" t="inlineStr">
        <is>
          <t>right</t>
        </is>
      </c>
      <c r="L1014" s="18" t="n">
        <v>3</v>
      </c>
      <c r="M1014" s="18" t="n">
        <v>4</v>
      </c>
      <c r="N1014" s="34" t="n"/>
    </row>
    <row r="1015">
      <c r="B1015" s="18" t="inlineStr">
        <is>
          <t>72|2</t>
        </is>
      </c>
      <c r="C1015" s="18" t="n">
        <v>72</v>
      </c>
      <c r="D1015" s="18" t="n">
        <v>2</v>
      </c>
      <c r="E1015" s="18" t="inlineStr">
        <is>
          <t>split</t>
        </is>
      </c>
      <c r="F1015" s="18" t="n">
        <v>1</v>
      </c>
      <c r="G1015" s="18" t="inlineStr">
        <is>
          <t>days_unoccupied</t>
        </is>
      </c>
      <c r="H1015" s="37" t="n">
        <v>9.999999523162842</v>
      </c>
      <c r="I1015" s="18" t="n"/>
      <c r="J1015" s="18" t="n"/>
      <c r="K1015" s="18" t="inlineStr">
        <is>
          <t>left</t>
        </is>
      </c>
      <c r="L1015" s="18" t="n">
        <v>5</v>
      </c>
      <c r="M1015" s="18" t="n">
        <v>6</v>
      </c>
      <c r="N1015" s="34" t="n"/>
    </row>
    <row r="1016">
      <c r="B1016" s="18" t="inlineStr">
        <is>
          <t>72|3</t>
        </is>
      </c>
      <c r="C1016" s="18" t="n">
        <v>72</v>
      </c>
      <c r="D1016" s="18" t="n">
        <v>3</v>
      </c>
      <c r="E1016" s="18" t="inlineStr">
        <is>
          <t>leaf</t>
        </is>
      </c>
      <c r="F1016" s="18" t="n"/>
      <c r="G1016" s="18" t="n"/>
      <c r="H1016" s="37" t="n"/>
      <c r="I1016" s="18" t="n"/>
      <c r="J1016" s="18" t="n"/>
      <c r="K1016" s="18" t="n"/>
      <c r="L1016" s="18" t="n"/>
      <c r="M1016" s="18" t="n"/>
      <c r="N1016" s="34" t="n">
        <v>0.01834823377430439</v>
      </c>
    </row>
    <row r="1017">
      <c r="B1017" s="18" t="inlineStr">
        <is>
          <t>72|4</t>
        </is>
      </c>
      <c r="C1017" s="18" t="n">
        <v>72</v>
      </c>
      <c r="D1017" s="18" t="n">
        <v>4</v>
      </c>
      <c r="E1017" s="18" t="inlineStr">
        <is>
          <t>split</t>
        </is>
      </c>
      <c r="F1017" s="18" t="n">
        <v>22</v>
      </c>
      <c r="G1017" s="18" t="inlineStr">
        <is>
          <t>rainfall_mm</t>
        </is>
      </c>
      <c r="H1017" s="37" t="n">
        <v>1382.999938964844</v>
      </c>
      <c r="I1017" s="18" t="n"/>
      <c r="J1017" s="18" t="n"/>
      <c r="K1017" s="18" t="inlineStr">
        <is>
          <t>right</t>
        </is>
      </c>
      <c r="L1017" s="18" t="n">
        <v>7</v>
      </c>
      <c r="M1017" s="18" t="n">
        <v>8</v>
      </c>
      <c r="N1017" s="34" t="n"/>
    </row>
    <row r="1018">
      <c r="B1018" s="18" t="inlineStr">
        <is>
          <t>72|5</t>
        </is>
      </c>
      <c r="C1018" s="18" t="n">
        <v>72</v>
      </c>
      <c r="D1018" s="18" t="n">
        <v>5</v>
      </c>
      <c r="E1018" s="18" t="inlineStr">
        <is>
          <t>split</t>
        </is>
      </c>
      <c r="F1018" s="18" t="n">
        <v>25</v>
      </c>
      <c r="G1018" s="18" t="inlineStr">
        <is>
          <t>x_fz3_rain</t>
        </is>
      </c>
      <c r="H1018" s="37" t="n">
        <v>1.017999947071076</v>
      </c>
      <c r="I1018" s="18" t="n"/>
      <c r="J1018" s="18" t="n"/>
      <c r="K1018" s="18" t="inlineStr">
        <is>
          <t>right</t>
        </is>
      </c>
      <c r="L1018" s="18" t="n">
        <v>9</v>
      </c>
      <c r="M1018" s="18" t="n">
        <v>10</v>
      </c>
      <c r="N1018" s="34" t="n"/>
    </row>
    <row r="1019">
      <c r="B1019" s="18" t="inlineStr">
        <is>
          <t>72|6</t>
        </is>
      </c>
      <c r="C1019" s="18" t="n">
        <v>72</v>
      </c>
      <c r="D1019" s="18" t="n">
        <v>6</v>
      </c>
      <c r="E1019" s="18" t="inlineStr">
        <is>
          <t>category split</t>
        </is>
      </c>
      <c r="F1019" s="18" t="n">
        <v>32</v>
      </c>
      <c r="G1019" s="18" t="inlineStr">
        <is>
          <t>payment_method</t>
        </is>
      </c>
      <c r="H1019" s="37" t="n"/>
      <c r="I1019" s="18" t="inlineStr">
        <is>
          <t>0</t>
        </is>
      </c>
      <c r="J1019" s="18" t="inlineStr">
        <is>
          <t>annual</t>
        </is>
      </c>
      <c r="K1019" s="18" t="inlineStr">
        <is>
          <t>left</t>
        </is>
      </c>
      <c r="L1019" s="18" t="n">
        <v>11</v>
      </c>
      <c r="M1019" s="18" t="n">
        <v>12</v>
      </c>
      <c r="N1019" s="34" t="n"/>
    </row>
    <row r="1020">
      <c r="B1020" s="18" t="inlineStr">
        <is>
          <t>72|7</t>
        </is>
      </c>
      <c r="C1020" s="18" t="n">
        <v>72</v>
      </c>
      <c r="D1020" s="18" t="n">
        <v>7</v>
      </c>
      <c r="E1020" s="18" t="inlineStr">
        <is>
          <t>leaf</t>
        </is>
      </c>
      <c r="F1020" s="18" t="n"/>
      <c r="G1020" s="18" t="n"/>
      <c r="H1020" s="37" t="n"/>
      <c r="I1020" s="18" t="n"/>
      <c r="J1020" s="18" t="n"/>
      <c r="K1020" s="18" t="n"/>
      <c r="L1020" s="18" t="n"/>
      <c r="M1020" s="18" t="n"/>
      <c r="N1020" s="34" t="n">
        <v>0.001963707851245999</v>
      </c>
    </row>
    <row r="1021">
      <c r="B1021" s="18" t="inlineStr">
        <is>
          <t>72|8</t>
        </is>
      </c>
      <c r="C1021" s="18" t="n">
        <v>72</v>
      </c>
      <c r="D1021" s="18" t="n">
        <v>8</v>
      </c>
      <c r="E1021" s="18" t="inlineStr">
        <is>
          <t>leaf</t>
        </is>
      </c>
      <c r="F1021" s="18" t="n"/>
      <c r="G1021" s="18" t="n"/>
      <c r="H1021" s="37" t="n"/>
      <c r="I1021" s="18" t="n"/>
      <c r="J1021" s="18" t="n"/>
      <c r="K1021" s="18" t="n"/>
      <c r="L1021" s="18" t="n"/>
      <c r="M1021" s="18" t="n"/>
      <c r="N1021" s="34" t="n">
        <v>-0.008772988803684711</v>
      </c>
    </row>
    <row r="1022">
      <c r="B1022" s="18" t="inlineStr">
        <is>
          <t>72|9</t>
        </is>
      </c>
      <c r="C1022" s="18" t="n">
        <v>72</v>
      </c>
      <c r="D1022" s="18" t="n">
        <v>9</v>
      </c>
      <c r="E1022" s="18" t="inlineStr">
        <is>
          <t>leaf</t>
        </is>
      </c>
      <c r="F1022" s="18" t="n"/>
      <c r="G1022" s="18" t="n"/>
      <c r="H1022" s="37" t="n"/>
      <c r="I1022" s="18" t="n"/>
      <c r="J1022" s="18" t="n"/>
      <c r="K1022" s="18" t="n"/>
      <c r="L1022" s="18" t="n"/>
      <c r="M1022" s="18" t="n"/>
      <c r="N1022" s="34" t="n">
        <v>-0.005975127220153809</v>
      </c>
    </row>
    <row r="1023">
      <c r="B1023" s="18" t="inlineStr">
        <is>
          <t>72|10</t>
        </is>
      </c>
      <c r="C1023" s="18" t="n">
        <v>72</v>
      </c>
      <c r="D1023" s="18" t="n">
        <v>10</v>
      </c>
      <c r="E1023" s="18" t="inlineStr">
        <is>
          <t>leaf</t>
        </is>
      </c>
      <c r="F1023" s="18" t="n"/>
      <c r="G1023" s="18" t="n"/>
      <c r="H1023" s="37" t="n"/>
      <c r="I1023" s="18" t="n"/>
      <c r="J1023" s="18" t="n"/>
      <c r="K1023" s="18" t="n"/>
      <c r="L1023" s="18" t="n"/>
      <c r="M1023" s="18" t="n"/>
      <c r="N1023" s="34" t="n">
        <v>0.0102563900873065</v>
      </c>
    </row>
    <row r="1024">
      <c r="B1024" s="18" t="inlineStr">
        <is>
          <t>72|11</t>
        </is>
      </c>
      <c r="C1024" s="18" t="n">
        <v>72</v>
      </c>
      <c r="D1024" s="18" t="n">
        <v>11</v>
      </c>
      <c r="E1024" s="18" t="inlineStr">
        <is>
          <t>leaf</t>
        </is>
      </c>
      <c r="F1024" s="18" t="n"/>
      <c r="G1024" s="18" t="n"/>
      <c r="H1024" s="37" t="n"/>
      <c r="I1024" s="18" t="n"/>
      <c r="J1024" s="18" t="n"/>
      <c r="K1024" s="18" t="n"/>
      <c r="L1024" s="18" t="n"/>
      <c r="M1024" s="18" t="n"/>
      <c r="N1024" s="34" t="n">
        <v>-0.00600322661921382</v>
      </c>
    </row>
    <row r="1025">
      <c r="B1025" s="18" t="inlineStr">
        <is>
          <t>72|12</t>
        </is>
      </c>
      <c r="C1025" s="18" t="n">
        <v>72</v>
      </c>
      <c r="D1025" s="18" t="n">
        <v>12</v>
      </c>
      <c r="E1025" s="18" t="inlineStr">
        <is>
          <t>leaf</t>
        </is>
      </c>
      <c r="F1025" s="18" t="n"/>
      <c r="G1025" s="18" t="n"/>
      <c r="H1025" s="37" t="n"/>
      <c r="I1025" s="18" t="n"/>
      <c r="J1025" s="18" t="n"/>
      <c r="K1025" s="18" t="n"/>
      <c r="L1025" s="18" t="n"/>
      <c r="M1025" s="18" t="n"/>
      <c r="N1025" s="34" t="n">
        <v>-0.02144747227430344</v>
      </c>
    </row>
    <row r="1026">
      <c r="B1026" s="18" t="inlineStr">
        <is>
          <t>73|0</t>
        </is>
      </c>
      <c r="C1026" s="18" t="n">
        <v>73</v>
      </c>
      <c r="D1026" s="18" t="n">
        <v>0</v>
      </c>
      <c r="E1026" s="18" t="inlineStr">
        <is>
          <t>split</t>
        </is>
      </c>
      <c r="F1026" s="18" t="n">
        <v>15</v>
      </c>
      <c r="G1026" s="18" t="inlineStr">
        <is>
          <t>year_built</t>
        </is>
      </c>
      <c r="H1026" s="37" t="n">
        <v>1940.999938964844</v>
      </c>
      <c r="I1026" s="18" t="n"/>
      <c r="J1026" s="18" t="n"/>
      <c r="K1026" s="18" t="inlineStr">
        <is>
          <t>right</t>
        </is>
      </c>
      <c r="L1026" s="18" t="n">
        <v>1</v>
      </c>
      <c r="M1026" s="18" t="n">
        <v>2</v>
      </c>
      <c r="N1026" s="34" t="n"/>
    </row>
    <row r="1027">
      <c r="B1027" s="18" t="inlineStr">
        <is>
          <t>73|1</t>
        </is>
      </c>
      <c r="C1027" s="18" t="n">
        <v>73</v>
      </c>
      <c r="D1027" s="18" t="n">
        <v>1</v>
      </c>
      <c r="E1027" s="18" t="inlineStr">
        <is>
          <t>category split</t>
        </is>
      </c>
      <c r="F1027" s="18" t="n">
        <v>43</v>
      </c>
      <c r="G1027" s="18" t="inlineStr">
        <is>
          <t>soil_type</t>
        </is>
      </c>
      <c r="H1027" s="37" t="n"/>
      <c r="I1027" s="18" t="inlineStr">
        <is>
          <t>0;1;4</t>
        </is>
      </c>
      <c r="J1027" s="18" t="inlineStr">
        <is>
          <t>MISSING;chalk;rock</t>
        </is>
      </c>
      <c r="K1027" s="18" t="inlineStr">
        <is>
          <t>left</t>
        </is>
      </c>
      <c r="L1027" s="18" t="n">
        <v>3</v>
      </c>
      <c r="M1027" s="18" t="n">
        <v>4</v>
      </c>
      <c r="N1027" s="34" t="n"/>
    </row>
    <row r="1028">
      <c r="B1028" s="18" t="inlineStr">
        <is>
          <t>73|2</t>
        </is>
      </c>
      <c r="C1028" s="18" t="n">
        <v>73</v>
      </c>
      <c r="D1028" s="18" t="n">
        <v>2</v>
      </c>
      <c r="E1028" s="18" t="inlineStr">
        <is>
          <t>split</t>
        </is>
      </c>
      <c r="F1028" s="18" t="n">
        <v>3</v>
      </c>
      <c r="G1028" s="18" t="inlineStr">
        <is>
          <t>missed_payments_12m</t>
        </is>
      </c>
      <c r="H1028" s="37" t="n">
        <v>0.9999999701976776</v>
      </c>
      <c r="I1028" s="18" t="n"/>
      <c r="J1028" s="18" t="n"/>
      <c r="K1028" s="18" t="inlineStr">
        <is>
          <t>right</t>
        </is>
      </c>
      <c r="L1028" s="18" t="n">
        <v>5</v>
      </c>
      <c r="M1028" s="18" t="n">
        <v>6</v>
      </c>
      <c r="N1028" s="34" t="n"/>
    </row>
    <row r="1029">
      <c r="B1029" s="18" t="inlineStr">
        <is>
          <t>73|3</t>
        </is>
      </c>
      <c r="C1029" s="18" t="n">
        <v>73</v>
      </c>
      <c r="D1029" s="18" t="n">
        <v>3</v>
      </c>
      <c r="E1029" s="18" t="inlineStr">
        <is>
          <t>category split</t>
        </is>
      </c>
      <c r="F1029" s="18" t="n">
        <v>35</v>
      </c>
      <c r="G1029" s="18" t="inlineStr">
        <is>
          <t>email_domain</t>
        </is>
      </c>
      <c r="H1029" s="37" t="n"/>
      <c r="I1029" s="18" t="inlineStr">
        <is>
          <t>4</t>
        </is>
      </c>
      <c r="J1029" s="18" t="inlineStr">
        <is>
          <t>posthub</t>
        </is>
      </c>
      <c r="K1029" s="18" t="inlineStr">
        <is>
          <t>left</t>
        </is>
      </c>
      <c r="L1029" s="18" t="n">
        <v>7</v>
      </c>
      <c r="M1029" s="18" t="n">
        <v>8</v>
      </c>
      <c r="N1029" s="34" t="n"/>
    </row>
    <row r="1030">
      <c r="B1030" s="18" t="inlineStr">
        <is>
          <t>73|4</t>
        </is>
      </c>
      <c r="C1030" s="18" t="n">
        <v>73</v>
      </c>
      <c r="D1030" s="18" t="n">
        <v>4</v>
      </c>
      <c r="E1030" s="18" t="inlineStr">
        <is>
          <t>split</t>
        </is>
      </c>
      <c r="F1030" s="18" t="n">
        <v>0</v>
      </c>
      <c r="G1030" s="18" t="inlineStr">
        <is>
          <t>sum_insured</t>
        </is>
      </c>
      <c r="H1030" s="37" t="n">
        <v>174999.9921875</v>
      </c>
      <c r="I1030" s="18" t="n"/>
      <c r="J1030" s="18" t="n"/>
      <c r="K1030" s="18" t="inlineStr">
        <is>
          <t>right</t>
        </is>
      </c>
      <c r="L1030" s="18" t="n">
        <v>9</v>
      </c>
      <c r="M1030" s="18" t="n">
        <v>10</v>
      </c>
      <c r="N1030" s="34" t="n"/>
    </row>
    <row r="1031">
      <c r="B1031" s="18" t="inlineStr">
        <is>
          <t>73|5</t>
        </is>
      </c>
      <c r="C1031" s="18" t="n">
        <v>73</v>
      </c>
      <c r="D1031" s="18" t="n">
        <v>5</v>
      </c>
      <c r="E1031" s="18" t="inlineStr">
        <is>
          <t>split</t>
        </is>
      </c>
      <c r="F1031" s="18" t="n">
        <v>24</v>
      </c>
      <c r="G1031" s="18" t="inlineStr">
        <is>
          <t>x_clay_dry</t>
        </is>
      </c>
      <c r="H1031" s="37" t="n">
        <v>0.785999983549118</v>
      </c>
      <c r="I1031" s="18" t="n"/>
      <c r="J1031" s="18" t="n"/>
      <c r="K1031" s="18" t="inlineStr">
        <is>
          <t>right</t>
        </is>
      </c>
      <c r="L1031" s="18" t="n">
        <v>11</v>
      </c>
      <c r="M1031" s="18" t="n">
        <v>12</v>
      </c>
      <c r="N1031" s="34" t="n"/>
    </row>
    <row r="1032">
      <c r="B1032" s="18" t="inlineStr">
        <is>
          <t>73|6</t>
        </is>
      </c>
      <c r="C1032" s="18" t="n">
        <v>73</v>
      </c>
      <c r="D1032" s="18" t="n">
        <v>6</v>
      </c>
      <c r="E1032" s="18" t="inlineStr">
        <is>
          <t>split</t>
        </is>
      </c>
      <c r="F1032" s="18" t="n">
        <v>1</v>
      </c>
      <c r="G1032" s="18" t="inlineStr">
        <is>
          <t>days_unoccupied</t>
        </is>
      </c>
      <c r="H1032" s="37" t="n">
        <v>5.999999761581421</v>
      </c>
      <c r="I1032" s="18" t="n"/>
      <c r="J1032" s="18" t="n"/>
      <c r="K1032" s="18" t="inlineStr">
        <is>
          <t>left</t>
        </is>
      </c>
      <c r="L1032" s="18" t="n">
        <v>13</v>
      </c>
      <c r="M1032" s="18" t="n">
        <v>14</v>
      </c>
      <c r="N1032" s="34" t="n"/>
    </row>
    <row r="1033">
      <c r="B1033" s="18" t="inlineStr">
        <is>
          <t>73|7</t>
        </is>
      </c>
      <c r="C1033" s="18" t="n">
        <v>73</v>
      </c>
      <c r="D1033" s="18" t="n">
        <v>7</v>
      </c>
      <c r="E1033" s="18" t="inlineStr">
        <is>
          <t>leaf</t>
        </is>
      </c>
      <c r="F1033" s="18" t="n"/>
      <c r="G1033" s="18" t="n"/>
      <c r="H1033" s="37" t="n"/>
      <c r="I1033" s="18" t="n"/>
      <c r="J1033" s="18" t="n"/>
      <c r="K1033" s="18" t="n"/>
      <c r="L1033" s="18" t="n"/>
      <c r="M1033" s="18" t="n"/>
      <c r="N1033" s="34" t="n">
        <v>0.008567256852984428</v>
      </c>
    </row>
    <row r="1034">
      <c r="B1034" s="18" t="inlineStr">
        <is>
          <t>73|8</t>
        </is>
      </c>
      <c r="C1034" s="18" t="n">
        <v>73</v>
      </c>
      <c r="D1034" s="18" t="n">
        <v>8</v>
      </c>
      <c r="E1034" s="18" t="inlineStr">
        <is>
          <t>leaf</t>
        </is>
      </c>
      <c r="F1034" s="18" t="n"/>
      <c r="G1034" s="18" t="n"/>
      <c r="H1034" s="37" t="n"/>
      <c r="I1034" s="18" t="n"/>
      <c r="J1034" s="18" t="n"/>
      <c r="K1034" s="18" t="n"/>
      <c r="L1034" s="18" t="n"/>
      <c r="M1034" s="18" t="n"/>
      <c r="N1034" s="34" t="n">
        <v>-0.001668313518166542</v>
      </c>
    </row>
    <row r="1035">
      <c r="B1035" s="18" t="inlineStr">
        <is>
          <t>73|9</t>
        </is>
      </c>
      <c r="C1035" s="18" t="n">
        <v>73</v>
      </c>
      <c r="D1035" s="18" t="n">
        <v>9</v>
      </c>
      <c r="E1035" s="18" t="inlineStr">
        <is>
          <t>leaf</t>
        </is>
      </c>
      <c r="F1035" s="18" t="n"/>
      <c r="G1035" s="18" t="n"/>
      <c r="H1035" s="37" t="n"/>
      <c r="I1035" s="18" t="n"/>
      <c r="J1035" s="18" t="n"/>
      <c r="K1035" s="18" t="n"/>
      <c r="L1035" s="18" t="n"/>
      <c r="M1035" s="18" t="n"/>
      <c r="N1035" s="34" t="n">
        <v>-0.01162565033882856</v>
      </c>
    </row>
    <row r="1036">
      <c r="B1036" s="18" t="inlineStr">
        <is>
          <t>73|10</t>
        </is>
      </c>
      <c r="C1036" s="18" t="n">
        <v>73</v>
      </c>
      <c r="D1036" s="18" t="n">
        <v>10</v>
      </c>
      <c r="E1036" s="18" t="inlineStr">
        <is>
          <t>leaf</t>
        </is>
      </c>
      <c r="F1036" s="18" t="n"/>
      <c r="G1036" s="18" t="n"/>
      <c r="H1036" s="37" t="n"/>
      <c r="I1036" s="18" t="n"/>
      <c r="J1036" s="18" t="n"/>
      <c r="K1036" s="18" t="n"/>
      <c r="L1036" s="18" t="n"/>
      <c r="M1036" s="18" t="n"/>
      <c r="N1036" s="34" t="n">
        <v>0.001590187894180417</v>
      </c>
    </row>
    <row r="1037">
      <c r="B1037" s="18" t="inlineStr">
        <is>
          <t>73|11</t>
        </is>
      </c>
      <c r="C1037" s="18" t="n">
        <v>73</v>
      </c>
      <c r="D1037" s="18" t="n">
        <v>11</v>
      </c>
      <c r="E1037" s="18" t="inlineStr">
        <is>
          <t>leaf</t>
        </is>
      </c>
      <c r="F1037" s="18" t="n"/>
      <c r="G1037" s="18" t="n"/>
      <c r="H1037" s="37" t="n"/>
      <c r="I1037" s="18" t="n"/>
      <c r="J1037" s="18" t="n"/>
      <c r="K1037" s="18" t="n"/>
      <c r="L1037" s="18" t="n"/>
      <c r="M1037" s="18" t="n"/>
      <c r="N1037" s="34" t="n">
        <v>-0.004573563113808632</v>
      </c>
    </row>
    <row r="1038">
      <c r="B1038" s="18" t="inlineStr">
        <is>
          <t>73|12</t>
        </is>
      </c>
      <c r="C1038" s="18" t="n">
        <v>73</v>
      </c>
      <c r="D1038" s="18" t="n">
        <v>12</v>
      </c>
      <c r="E1038" s="18" t="inlineStr">
        <is>
          <t>leaf</t>
        </is>
      </c>
      <c r="F1038" s="18" t="n"/>
      <c r="G1038" s="18" t="n"/>
      <c r="H1038" s="37" t="n"/>
      <c r="I1038" s="18" t="n"/>
      <c r="J1038" s="18" t="n"/>
      <c r="K1038" s="18" t="n"/>
      <c r="L1038" s="18" t="n"/>
      <c r="M1038" s="18" t="n"/>
      <c r="N1038" s="34" t="n">
        <v>0.006804936565458775</v>
      </c>
    </row>
    <row r="1039">
      <c r="B1039" s="18" t="inlineStr">
        <is>
          <t>73|13</t>
        </is>
      </c>
      <c r="C1039" s="18" t="n">
        <v>73</v>
      </c>
      <c r="D1039" s="18" t="n">
        <v>13</v>
      </c>
      <c r="E1039" s="18" t="inlineStr">
        <is>
          <t>leaf</t>
        </is>
      </c>
      <c r="F1039" s="18" t="n"/>
      <c r="G1039" s="18" t="n"/>
      <c r="H1039" s="37" t="n"/>
      <c r="I1039" s="18" t="n"/>
      <c r="J1039" s="18" t="n"/>
      <c r="K1039" s="18" t="n"/>
      <c r="L1039" s="18" t="n"/>
      <c r="M1039" s="18" t="n"/>
      <c r="N1039" s="34" t="n">
        <v>0.0004342987376730889</v>
      </c>
    </row>
    <row r="1040">
      <c r="B1040" s="18" t="inlineStr">
        <is>
          <t>73|14</t>
        </is>
      </c>
      <c r="C1040" s="18" t="n">
        <v>73</v>
      </c>
      <c r="D1040" s="18" t="n">
        <v>14</v>
      </c>
      <c r="E1040" s="18" t="inlineStr">
        <is>
          <t>leaf</t>
        </is>
      </c>
      <c r="F1040" s="18" t="n"/>
      <c r="G1040" s="18" t="n"/>
      <c r="H1040" s="37" t="n"/>
      <c r="I1040" s="18" t="n"/>
      <c r="J1040" s="18" t="n"/>
      <c r="K1040" s="18" t="n"/>
      <c r="L1040" s="18" t="n"/>
      <c r="M1040" s="18" t="n"/>
      <c r="N1040" s="34" t="n">
        <v>0.01419937517493963</v>
      </c>
    </row>
    <row r="1041">
      <c r="B1041" s="18" t="inlineStr">
        <is>
          <t>74|0</t>
        </is>
      </c>
      <c r="C1041" s="18" t="n">
        <v>74</v>
      </c>
      <c r="D1041" s="18" t="n">
        <v>0</v>
      </c>
      <c r="E1041" s="18" t="inlineStr">
        <is>
          <t>split</t>
        </is>
      </c>
      <c r="F1041" s="18" t="n">
        <v>8</v>
      </c>
      <c r="G1041" s="18" t="inlineStr">
        <is>
          <t>prior_claims_5y</t>
        </is>
      </c>
      <c r="H1041" s="37" t="n">
        <v>0.9999999701976776</v>
      </c>
      <c r="I1041" s="18" t="n"/>
      <c r="J1041" s="18" t="n"/>
      <c r="K1041" s="18" t="inlineStr">
        <is>
          <t>right</t>
        </is>
      </c>
      <c r="L1041" s="18" t="n">
        <v>1</v>
      </c>
      <c r="M1041" s="18" t="n">
        <v>2</v>
      </c>
      <c r="N1041" s="34" t="n"/>
    </row>
    <row r="1042">
      <c r="B1042" s="18" t="inlineStr">
        <is>
          <t>74|1</t>
        </is>
      </c>
      <c r="C1042" s="18" t="n">
        <v>74</v>
      </c>
      <c r="D1042" s="18" t="n">
        <v>1</v>
      </c>
      <c r="E1042" s="18" t="inlineStr">
        <is>
          <t>category split</t>
        </is>
      </c>
      <c r="F1042" s="18" t="n">
        <v>49</v>
      </c>
      <c r="G1042" s="18" t="inlineStr">
        <is>
          <t>energy_rating</t>
        </is>
      </c>
      <c r="H1042" s="37" t="n"/>
      <c r="I1042" s="18" t="inlineStr">
        <is>
          <t>0;1;2;3;6</t>
        </is>
      </c>
      <c r="J1042" s="18" t="inlineStr">
        <is>
          <t>A;B;C;D;G</t>
        </is>
      </c>
      <c r="K1042" s="18" t="inlineStr">
        <is>
          <t>left</t>
        </is>
      </c>
      <c r="L1042" s="18" t="n">
        <v>3</v>
      </c>
      <c r="M1042" s="18" t="n">
        <v>4</v>
      </c>
      <c r="N1042" s="34" t="n"/>
    </row>
    <row r="1043">
      <c r="B1043" s="18" t="inlineStr">
        <is>
          <t>74|2</t>
        </is>
      </c>
      <c r="C1043" s="18" t="n">
        <v>74</v>
      </c>
      <c r="D1043" s="18" t="n">
        <v>2</v>
      </c>
      <c r="E1043" s="18" t="inlineStr">
        <is>
          <t>category split</t>
        </is>
      </c>
      <c r="F1043" s="18" t="n">
        <v>31</v>
      </c>
      <c r="G1043" s="18" t="inlineStr">
        <is>
          <t>channel</t>
        </is>
      </c>
      <c r="H1043" s="37" t="n"/>
      <c r="I1043" s="18" t="inlineStr">
        <is>
          <t>2</t>
        </is>
      </c>
      <c r="J1043" s="18" t="inlineStr">
        <is>
          <t>direct</t>
        </is>
      </c>
      <c r="K1043" s="18" t="inlineStr">
        <is>
          <t>left</t>
        </is>
      </c>
      <c r="L1043" s="18" t="n">
        <v>5</v>
      </c>
      <c r="M1043" s="18" t="n">
        <v>6</v>
      </c>
      <c r="N1043" s="34" t="n"/>
    </row>
    <row r="1044">
      <c r="B1044" s="18" t="inlineStr">
        <is>
          <t>74|3</t>
        </is>
      </c>
      <c r="C1044" s="18" t="n">
        <v>74</v>
      </c>
      <c r="D1044" s="18" t="n">
        <v>3</v>
      </c>
      <c r="E1044" s="18" t="inlineStr">
        <is>
          <t>category split</t>
        </is>
      </c>
      <c r="F1044" s="18" t="n">
        <v>26</v>
      </c>
      <c r="G1044" s="18" t="inlineStr">
        <is>
          <t>construction_type</t>
        </is>
      </c>
      <c r="H1044" s="37" t="n"/>
      <c r="I1044" s="18" t="inlineStr">
        <is>
          <t>0;2;3</t>
        </is>
      </c>
      <c r="J1044" s="18" t="inlineStr">
        <is>
          <t>brick;stone;timber</t>
        </is>
      </c>
      <c r="K1044" s="18" t="inlineStr">
        <is>
          <t>left</t>
        </is>
      </c>
      <c r="L1044" s="18" t="n">
        <v>7</v>
      </c>
      <c r="M1044" s="18" t="n">
        <v>8</v>
      </c>
      <c r="N1044" s="34" t="n"/>
    </row>
    <row r="1045">
      <c r="B1045" s="18" t="inlineStr">
        <is>
          <t>74|4</t>
        </is>
      </c>
      <c r="C1045" s="18" t="n">
        <v>74</v>
      </c>
      <c r="D1045" s="18" t="n">
        <v>4</v>
      </c>
      <c r="E1045" s="18" t="inlineStr">
        <is>
          <t>split</t>
        </is>
      </c>
      <c r="F1045" s="18" t="n">
        <v>14</v>
      </c>
      <c r="G1045" s="18" t="inlineStr">
        <is>
          <t>elevation_m</t>
        </is>
      </c>
      <c r="H1045" s="37" t="n">
        <v>10.99999952316284</v>
      </c>
      <c r="I1045" s="18" t="n"/>
      <c r="J1045" s="18" t="n"/>
      <c r="K1045" s="18" t="inlineStr">
        <is>
          <t>right</t>
        </is>
      </c>
      <c r="L1045" s="18" t="n">
        <v>9</v>
      </c>
      <c r="M1045" s="18" t="n">
        <v>10</v>
      </c>
      <c r="N1045" s="34" t="n"/>
    </row>
    <row r="1046">
      <c r="B1046" s="18" t="inlineStr">
        <is>
          <t>74|5</t>
        </is>
      </c>
      <c r="C1046" s="18" t="n">
        <v>74</v>
      </c>
      <c r="D1046" s="18" t="n">
        <v>5</v>
      </c>
      <c r="E1046" s="18" t="inlineStr">
        <is>
          <t>split</t>
        </is>
      </c>
      <c r="F1046" s="18" t="n">
        <v>8</v>
      </c>
      <c r="G1046" s="18" t="inlineStr">
        <is>
          <t>prior_claims_5y</t>
        </is>
      </c>
      <c r="H1046" s="37" t="n">
        <v>1.999999940395355</v>
      </c>
      <c r="I1046" s="18" t="n"/>
      <c r="J1046" s="18" t="n"/>
      <c r="K1046" s="18" t="inlineStr">
        <is>
          <t>right</t>
        </is>
      </c>
      <c r="L1046" s="18" t="n">
        <v>11</v>
      </c>
      <c r="M1046" s="18" t="n">
        <v>12</v>
      </c>
      <c r="N1046" s="34" t="n"/>
    </row>
    <row r="1047">
      <c r="B1047" s="18" t="inlineStr">
        <is>
          <t>74|6</t>
        </is>
      </c>
      <c r="C1047" s="18" t="n">
        <v>74</v>
      </c>
      <c r="D1047" s="18" t="n">
        <v>6</v>
      </c>
      <c r="E1047" s="18" t="inlineStr">
        <is>
          <t>split</t>
        </is>
      </c>
      <c r="F1047" s="18" t="n">
        <v>13</v>
      </c>
      <c r="G1047" s="18" t="inlineStr">
        <is>
          <t>distance_to_river_km</t>
        </is>
      </c>
      <c r="H1047" s="37" t="n">
        <v>1.779999911785126</v>
      </c>
      <c r="I1047" s="18" t="n"/>
      <c r="J1047" s="18" t="n"/>
      <c r="K1047" s="18" t="inlineStr">
        <is>
          <t>left</t>
        </is>
      </c>
      <c r="L1047" s="18" t="n">
        <v>13</v>
      </c>
      <c r="M1047" s="18" t="n">
        <v>14</v>
      </c>
      <c r="N1047" s="34" t="n"/>
    </row>
    <row r="1048">
      <c r="B1048" s="18" t="inlineStr">
        <is>
          <t>74|7</t>
        </is>
      </c>
      <c r="C1048" s="18" t="n">
        <v>74</v>
      </c>
      <c r="D1048" s="18" t="n">
        <v>7</v>
      </c>
      <c r="E1048" s="18" t="inlineStr">
        <is>
          <t>leaf</t>
        </is>
      </c>
      <c r="F1048" s="18" t="n"/>
      <c r="G1048" s="18" t="n"/>
      <c r="H1048" s="37" t="n"/>
      <c r="I1048" s="18" t="n"/>
      <c r="J1048" s="18" t="n"/>
      <c r="K1048" s="18" t="n"/>
      <c r="L1048" s="18" t="n"/>
      <c r="M1048" s="18" t="n"/>
      <c r="N1048" s="34" t="n">
        <v>0.01414777990430593</v>
      </c>
    </row>
    <row r="1049">
      <c r="B1049" s="18" t="inlineStr">
        <is>
          <t>74|8</t>
        </is>
      </c>
      <c r="C1049" s="18" t="n">
        <v>74</v>
      </c>
      <c r="D1049" s="18" t="n">
        <v>8</v>
      </c>
      <c r="E1049" s="18" t="inlineStr">
        <is>
          <t>leaf</t>
        </is>
      </c>
      <c r="F1049" s="18" t="n"/>
      <c r="G1049" s="18" t="n"/>
      <c r="H1049" s="37" t="n"/>
      <c r="I1049" s="18" t="n"/>
      <c r="J1049" s="18" t="n"/>
      <c r="K1049" s="18" t="n"/>
      <c r="L1049" s="18" t="n"/>
      <c r="M1049" s="18" t="n"/>
      <c r="N1049" s="34" t="n">
        <v>0.002337176818400621</v>
      </c>
    </row>
    <row r="1050">
      <c r="B1050" s="18" t="inlineStr">
        <is>
          <t>74|9</t>
        </is>
      </c>
      <c r="C1050" s="18" t="n">
        <v>74</v>
      </c>
      <c r="D1050" s="18" t="n">
        <v>9</v>
      </c>
      <c r="E1050" s="18" t="inlineStr">
        <is>
          <t>leaf</t>
        </is>
      </c>
      <c r="F1050" s="18" t="n"/>
      <c r="G1050" s="18" t="n"/>
      <c r="H1050" s="37" t="n"/>
      <c r="I1050" s="18" t="n"/>
      <c r="J1050" s="18" t="n"/>
      <c r="K1050" s="18" t="n"/>
      <c r="L1050" s="18" t="n"/>
      <c r="M1050" s="18" t="n"/>
      <c r="N1050" s="34" t="n">
        <v>-0.001444344292394817</v>
      </c>
    </row>
    <row r="1051">
      <c r="B1051" s="18" t="inlineStr">
        <is>
          <t>74|10</t>
        </is>
      </c>
      <c r="C1051" s="18" t="n">
        <v>74</v>
      </c>
      <c r="D1051" s="18" t="n">
        <v>10</v>
      </c>
      <c r="E1051" s="18" t="inlineStr">
        <is>
          <t>leaf</t>
        </is>
      </c>
      <c r="F1051" s="18" t="n"/>
      <c r="G1051" s="18" t="n"/>
      <c r="H1051" s="37" t="n"/>
      <c r="I1051" s="18" t="n"/>
      <c r="J1051" s="18" t="n"/>
      <c r="K1051" s="18" t="n"/>
      <c r="L1051" s="18" t="n"/>
      <c r="M1051" s="18" t="n"/>
      <c r="N1051" s="34" t="n">
        <v>-0.008779040537774563</v>
      </c>
    </row>
    <row r="1052">
      <c r="B1052" s="18" t="inlineStr">
        <is>
          <t>74|11</t>
        </is>
      </c>
      <c r="C1052" s="18" t="n">
        <v>74</v>
      </c>
      <c r="D1052" s="18" t="n">
        <v>11</v>
      </c>
      <c r="E1052" s="18" t="inlineStr">
        <is>
          <t>leaf</t>
        </is>
      </c>
      <c r="F1052" s="18" t="n"/>
      <c r="G1052" s="18" t="n"/>
      <c r="H1052" s="37" t="n"/>
      <c r="I1052" s="18" t="n"/>
      <c r="J1052" s="18" t="n"/>
      <c r="K1052" s="18" t="n"/>
      <c r="L1052" s="18" t="n"/>
      <c r="M1052" s="18" t="n"/>
      <c r="N1052" s="34" t="n">
        <v>0.00599288335070014</v>
      </c>
    </row>
    <row r="1053">
      <c r="B1053" s="18" t="inlineStr">
        <is>
          <t>74|12</t>
        </is>
      </c>
      <c r="C1053" s="18" t="n">
        <v>74</v>
      </c>
      <c r="D1053" s="18" t="n">
        <v>12</v>
      </c>
      <c r="E1053" s="18" t="inlineStr">
        <is>
          <t>leaf</t>
        </is>
      </c>
      <c r="F1053" s="18" t="n"/>
      <c r="G1053" s="18" t="n"/>
      <c r="H1053" s="37" t="n"/>
      <c r="I1053" s="18" t="n"/>
      <c r="J1053" s="18" t="n"/>
      <c r="K1053" s="18" t="n"/>
      <c r="L1053" s="18" t="n"/>
      <c r="M1053" s="18" t="n"/>
      <c r="N1053" s="34" t="n">
        <v>0.01855603232979774</v>
      </c>
    </row>
    <row r="1054">
      <c r="B1054" s="18" t="inlineStr">
        <is>
          <t>74|13</t>
        </is>
      </c>
      <c r="C1054" s="18" t="n">
        <v>74</v>
      </c>
      <c r="D1054" s="18" t="n">
        <v>13</v>
      </c>
      <c r="E1054" s="18" t="inlineStr">
        <is>
          <t>leaf</t>
        </is>
      </c>
      <c r="F1054" s="18" t="n"/>
      <c r="G1054" s="18" t="n"/>
      <c r="H1054" s="37" t="n"/>
      <c r="I1054" s="18" t="n"/>
      <c r="J1054" s="18" t="n"/>
      <c r="K1054" s="18" t="n"/>
      <c r="L1054" s="18" t="n"/>
      <c r="M1054" s="18" t="n"/>
      <c r="N1054" s="34" t="n">
        <v>0.004923478234559298</v>
      </c>
    </row>
    <row r="1055">
      <c r="B1055" s="18" t="inlineStr">
        <is>
          <t>74|14</t>
        </is>
      </c>
      <c r="C1055" s="18" t="n">
        <v>74</v>
      </c>
      <c r="D1055" s="18" t="n">
        <v>14</v>
      </c>
      <c r="E1055" s="18" t="inlineStr">
        <is>
          <t>leaf</t>
        </is>
      </c>
      <c r="F1055" s="18" t="n"/>
      <c r="G1055" s="18" t="n"/>
      <c r="H1055" s="37" t="n"/>
      <c r="I1055" s="18" t="n"/>
      <c r="J1055" s="18" t="n"/>
      <c r="K1055" s="18" t="n"/>
      <c r="L1055" s="18" t="n"/>
      <c r="M1055" s="18" t="n"/>
      <c r="N1055" s="34" t="n">
        <v>-0.00696548679843545</v>
      </c>
    </row>
    <row r="1056">
      <c r="B1056" s="18" t="inlineStr">
        <is>
          <t>75|0</t>
        </is>
      </c>
      <c r="C1056" s="18" t="n">
        <v>75</v>
      </c>
      <c r="D1056" s="18" t="n">
        <v>0</v>
      </c>
      <c r="E1056" s="18" t="inlineStr">
        <is>
          <t>category split</t>
        </is>
      </c>
      <c r="F1056" s="18" t="n">
        <v>31</v>
      </c>
      <c r="G1056" s="18" t="inlineStr">
        <is>
          <t>channel</t>
        </is>
      </c>
      <c r="H1056" s="37" t="n"/>
      <c r="I1056" s="18" t="inlineStr">
        <is>
          <t>1</t>
        </is>
      </c>
      <c r="J1056" s="18" t="inlineStr">
        <is>
          <t>comparison_site</t>
        </is>
      </c>
      <c r="K1056" s="18" t="inlineStr">
        <is>
          <t>left</t>
        </is>
      </c>
      <c r="L1056" s="18" t="n">
        <v>1</v>
      </c>
      <c r="M1056" s="18" t="n">
        <v>2</v>
      </c>
      <c r="N1056" s="34" t="n"/>
    </row>
    <row r="1057">
      <c r="B1057" s="18" t="inlineStr">
        <is>
          <t>75|1</t>
        </is>
      </c>
      <c r="C1057" s="18" t="n">
        <v>75</v>
      </c>
      <c r="D1057" s="18" t="n">
        <v>1</v>
      </c>
      <c r="E1057" s="18" t="inlineStr">
        <is>
          <t>split</t>
        </is>
      </c>
      <c r="F1057" s="18" t="n">
        <v>24</v>
      </c>
      <c r="G1057" s="18" t="inlineStr">
        <is>
          <t>x_clay_dry</t>
        </is>
      </c>
      <c r="H1057" s="37" t="n">
        <v>0.3869999796152115</v>
      </c>
      <c r="I1057" s="18" t="n"/>
      <c r="J1057" s="18" t="n"/>
      <c r="K1057" s="18" t="inlineStr">
        <is>
          <t>right</t>
        </is>
      </c>
      <c r="L1057" s="18" t="n">
        <v>3</v>
      </c>
      <c r="M1057" s="18" t="n">
        <v>4</v>
      </c>
      <c r="N1057" s="34" t="n"/>
    </row>
    <row r="1058">
      <c r="B1058" s="18" t="inlineStr">
        <is>
          <t>75|2</t>
        </is>
      </c>
      <c r="C1058" s="18" t="n">
        <v>75</v>
      </c>
      <c r="D1058" s="18" t="n">
        <v>2</v>
      </c>
      <c r="E1058" s="18" t="inlineStr">
        <is>
          <t>split</t>
        </is>
      </c>
      <c r="F1058" s="18" t="n">
        <v>8</v>
      </c>
      <c r="G1058" s="18" t="inlineStr">
        <is>
          <t>prior_claims_5y</t>
        </is>
      </c>
      <c r="H1058" s="37" t="n">
        <v>1.999999940395355</v>
      </c>
      <c r="I1058" s="18" t="n"/>
      <c r="J1058" s="18" t="n"/>
      <c r="K1058" s="18" t="inlineStr">
        <is>
          <t>right</t>
        </is>
      </c>
      <c r="L1058" s="18" t="n">
        <v>5</v>
      </c>
      <c r="M1058" s="18" t="n">
        <v>6</v>
      </c>
      <c r="N1058" s="34" t="n"/>
    </row>
    <row r="1059">
      <c r="B1059" s="18" t="inlineStr">
        <is>
          <t>75|3</t>
        </is>
      </c>
      <c r="C1059" s="18" t="n">
        <v>75</v>
      </c>
      <c r="D1059" s="18" t="n">
        <v>3</v>
      </c>
      <c r="E1059" s="18" t="inlineStr">
        <is>
          <t>category split</t>
        </is>
      </c>
      <c r="F1059" s="18" t="n">
        <v>41</v>
      </c>
      <c r="G1059" s="18" t="inlineStr">
        <is>
          <t>marketing_segment</t>
        </is>
      </c>
      <c r="H1059" s="37" t="n"/>
      <c r="I1059" s="18" t="inlineStr">
        <is>
          <t>0;3;4;11</t>
        </is>
      </c>
      <c r="J1059" s="18" t="inlineStr">
        <is>
          <t>mature_affluent;midlife_affluent;midlife_budget;young_mainstream</t>
        </is>
      </c>
      <c r="K1059" s="18" t="inlineStr">
        <is>
          <t>left</t>
        </is>
      </c>
      <c r="L1059" s="18" t="n">
        <v>7</v>
      </c>
      <c r="M1059" s="18" t="n">
        <v>8</v>
      </c>
      <c r="N1059" s="34" t="n"/>
    </row>
    <row r="1060">
      <c r="B1060" s="18" t="inlineStr">
        <is>
          <t>75|4</t>
        </is>
      </c>
      <c r="C1060" s="18" t="n">
        <v>75</v>
      </c>
      <c r="D1060" s="18" t="n">
        <v>4</v>
      </c>
      <c r="E1060" s="18" t="inlineStr">
        <is>
          <t>split</t>
        </is>
      </c>
      <c r="F1060" s="18" t="n">
        <v>22</v>
      </c>
      <c r="G1060" s="18" t="inlineStr">
        <is>
          <t>rainfall_mm</t>
        </is>
      </c>
      <c r="H1060" s="37" t="n">
        <v>1375.999938964844</v>
      </c>
      <c r="I1060" s="18" t="n"/>
      <c r="J1060" s="18" t="n"/>
      <c r="K1060" s="18" t="inlineStr">
        <is>
          <t>right</t>
        </is>
      </c>
      <c r="L1060" s="18" t="n">
        <v>9</v>
      </c>
      <c r="M1060" s="18" t="n">
        <v>10</v>
      </c>
      <c r="N1060" s="34" t="n"/>
    </row>
    <row r="1061">
      <c r="B1061" s="18" t="inlineStr">
        <is>
          <t>75|5</t>
        </is>
      </c>
      <c r="C1061" s="18" t="n">
        <v>75</v>
      </c>
      <c r="D1061" s="18" t="n">
        <v>5</v>
      </c>
      <c r="E1061" s="18" t="inlineStr">
        <is>
          <t>split</t>
        </is>
      </c>
      <c r="F1061" s="18" t="n">
        <v>2</v>
      </c>
      <c r="G1061" s="18" t="inlineStr">
        <is>
          <t>voluntary_excess</t>
        </is>
      </c>
      <c r="H1061" s="37" t="n">
        <v>499.9999847412109</v>
      </c>
      <c r="I1061" s="18" t="n"/>
      <c r="J1061" s="18" t="n"/>
      <c r="K1061" s="18" t="inlineStr">
        <is>
          <t>right</t>
        </is>
      </c>
      <c r="L1061" s="18" t="n">
        <v>11</v>
      </c>
      <c r="M1061" s="18" t="n">
        <v>12</v>
      </c>
      <c r="N1061" s="34" t="n"/>
    </row>
    <row r="1062">
      <c r="B1062" s="18" t="inlineStr">
        <is>
          <t>75|6</t>
        </is>
      </c>
      <c r="C1062" s="18" t="n">
        <v>75</v>
      </c>
      <c r="D1062" s="18" t="n">
        <v>6</v>
      </c>
      <c r="E1062" s="18" t="inlineStr">
        <is>
          <t>leaf</t>
        </is>
      </c>
      <c r="F1062" s="18" t="n"/>
      <c r="G1062" s="18" t="n"/>
      <c r="H1062" s="37" t="n"/>
      <c r="I1062" s="18" t="n"/>
      <c r="J1062" s="18" t="n"/>
      <c r="K1062" s="18" t="n"/>
      <c r="L1062" s="18" t="n"/>
      <c r="M1062" s="18" t="n"/>
      <c r="N1062" s="34" t="n">
        <v>0.02262625657021999</v>
      </c>
    </row>
    <row r="1063">
      <c r="B1063" s="18" t="inlineStr">
        <is>
          <t>75|7</t>
        </is>
      </c>
      <c r="C1063" s="18" t="n">
        <v>75</v>
      </c>
      <c r="D1063" s="18" t="n">
        <v>7</v>
      </c>
      <c r="E1063" s="18" t="inlineStr">
        <is>
          <t>leaf</t>
        </is>
      </c>
      <c r="F1063" s="18" t="n"/>
      <c r="G1063" s="18" t="n"/>
      <c r="H1063" s="37" t="n"/>
      <c r="I1063" s="18" t="n"/>
      <c r="J1063" s="18" t="n"/>
      <c r="K1063" s="18" t="n"/>
      <c r="L1063" s="18" t="n"/>
      <c r="M1063" s="18" t="n"/>
      <c r="N1063" s="34" t="n">
        <v>-0.001790439011529088</v>
      </c>
    </row>
    <row r="1064">
      <c r="B1064" s="18" t="inlineStr">
        <is>
          <t>75|8</t>
        </is>
      </c>
      <c r="C1064" s="18" t="n">
        <v>75</v>
      </c>
      <c r="D1064" s="18" t="n">
        <v>8</v>
      </c>
      <c r="E1064" s="18" t="inlineStr">
        <is>
          <t>leaf</t>
        </is>
      </c>
      <c r="F1064" s="18" t="n"/>
      <c r="G1064" s="18" t="n"/>
      <c r="H1064" s="37" t="n"/>
      <c r="I1064" s="18" t="n"/>
      <c r="J1064" s="18" t="n"/>
      <c r="K1064" s="18" t="n"/>
      <c r="L1064" s="18" t="n"/>
      <c r="M1064" s="18" t="n"/>
      <c r="N1064" s="34" t="n">
        <v>-0.01023746933788061</v>
      </c>
    </row>
    <row r="1065">
      <c r="B1065" s="18" t="inlineStr">
        <is>
          <t>75|9</t>
        </is>
      </c>
      <c r="C1065" s="18" t="n">
        <v>75</v>
      </c>
      <c r="D1065" s="18" t="n">
        <v>9</v>
      </c>
      <c r="E1065" s="18" t="inlineStr">
        <is>
          <t>leaf</t>
        </is>
      </c>
      <c r="F1065" s="18" t="n"/>
      <c r="G1065" s="18" t="n"/>
      <c r="H1065" s="37" t="n"/>
      <c r="I1065" s="18" t="n"/>
      <c r="J1065" s="18" t="n"/>
      <c r="K1065" s="18" t="n"/>
      <c r="L1065" s="18" t="n"/>
      <c r="M1065" s="18" t="n"/>
      <c r="N1065" s="34" t="n">
        <v>0.004590816795825958</v>
      </c>
    </row>
    <row r="1066">
      <c r="B1066" s="18" t="inlineStr">
        <is>
          <t>75|10</t>
        </is>
      </c>
      <c r="C1066" s="18" t="n">
        <v>75</v>
      </c>
      <c r="D1066" s="18" t="n">
        <v>10</v>
      </c>
      <c r="E1066" s="18" t="inlineStr">
        <is>
          <t>leaf</t>
        </is>
      </c>
      <c r="F1066" s="18" t="n"/>
      <c r="G1066" s="18" t="n"/>
      <c r="H1066" s="37" t="n"/>
      <c r="I1066" s="18" t="n"/>
      <c r="J1066" s="18" t="n"/>
      <c r="K1066" s="18" t="n"/>
      <c r="L1066" s="18" t="n"/>
      <c r="M1066" s="18" t="n"/>
      <c r="N1066" s="34" t="n">
        <v>-0.01255907025188208</v>
      </c>
    </row>
    <row r="1067">
      <c r="B1067" s="18" t="inlineStr">
        <is>
          <t>75|11</t>
        </is>
      </c>
      <c r="C1067" s="18" t="n">
        <v>75</v>
      </c>
      <c r="D1067" s="18" t="n">
        <v>11</v>
      </c>
      <c r="E1067" s="18" t="inlineStr">
        <is>
          <t>leaf</t>
        </is>
      </c>
      <c r="F1067" s="18" t="n"/>
      <c r="G1067" s="18" t="n"/>
      <c r="H1067" s="37" t="n"/>
      <c r="I1067" s="18" t="n"/>
      <c r="J1067" s="18" t="n"/>
      <c r="K1067" s="18" t="n"/>
      <c r="L1067" s="18" t="n"/>
      <c r="M1067" s="18" t="n"/>
      <c r="N1067" s="34" t="n">
        <v>0.004832526668906212</v>
      </c>
    </row>
    <row r="1068">
      <c r="B1068" s="18" t="inlineStr">
        <is>
          <t>75|12</t>
        </is>
      </c>
      <c r="C1068" s="18" t="n">
        <v>75</v>
      </c>
      <c r="D1068" s="18" t="n">
        <v>12</v>
      </c>
      <c r="E1068" s="18" t="inlineStr">
        <is>
          <t>leaf</t>
        </is>
      </c>
      <c r="F1068" s="18" t="n"/>
      <c r="G1068" s="18" t="n"/>
      <c r="H1068" s="37" t="n"/>
      <c r="I1068" s="18" t="n"/>
      <c r="J1068" s="18" t="n"/>
      <c r="K1068" s="18" t="n"/>
      <c r="L1068" s="18" t="n"/>
      <c r="M1068" s="18" t="n"/>
      <c r="N1068" s="34" t="n">
        <v>-0.00514941243454814</v>
      </c>
    </row>
    <row r="1069">
      <c r="B1069" s="18" t="inlineStr">
        <is>
          <t>76|0</t>
        </is>
      </c>
      <c r="C1069" s="18" t="n">
        <v>76</v>
      </c>
      <c r="D1069" s="18" t="n">
        <v>0</v>
      </c>
      <c r="E1069" s="18" t="inlineStr">
        <is>
          <t>category split</t>
        </is>
      </c>
      <c r="F1069" s="18" t="n">
        <v>38</v>
      </c>
      <c r="G1069" s="18" t="inlineStr">
        <is>
          <t>previous_insurer</t>
        </is>
      </c>
      <c r="H1069" s="37" t="n"/>
      <c r="I1069" s="18" t="inlineStr">
        <is>
          <t>0;1;2;5;7;8;10;12;14;15;16;20;22;25;26;27;30;31;33;34;35;38</t>
        </is>
      </c>
      <c r="J1069" s="18" t="inlineStr">
        <is>
          <t>INS00;INS01;INS02;INS05;INS07;INS08;INS10;INS12;INS14;INS15;INS16;INS20;INS22;INS25;INS26;INS27;INS30;INS31;INS33;INS34;INS35;INS38</t>
        </is>
      </c>
      <c r="K1069" s="18" t="inlineStr">
        <is>
          <t>left</t>
        </is>
      </c>
      <c r="L1069" s="18" t="n">
        <v>1</v>
      </c>
      <c r="M1069" s="18" t="n">
        <v>2</v>
      </c>
      <c r="N1069" s="34" t="n"/>
    </row>
    <row r="1070">
      <c r="B1070" s="18" t="inlineStr">
        <is>
          <t>76|1</t>
        </is>
      </c>
      <c r="C1070" s="18" t="n">
        <v>76</v>
      </c>
      <c r="D1070" s="18" t="n">
        <v>1</v>
      </c>
      <c r="E1070" s="18" t="inlineStr">
        <is>
          <t>split</t>
        </is>
      </c>
      <c r="F1070" s="18" t="n">
        <v>0</v>
      </c>
      <c r="G1070" s="18" t="inlineStr">
        <is>
          <t>sum_insured</t>
        </is>
      </c>
      <c r="H1070" s="37" t="n">
        <v>109999.99609375</v>
      </c>
      <c r="I1070" s="18" t="n"/>
      <c r="J1070" s="18" t="n"/>
      <c r="K1070" s="18" t="inlineStr">
        <is>
          <t>right</t>
        </is>
      </c>
      <c r="L1070" s="18" t="n">
        <v>3</v>
      </c>
      <c r="M1070" s="18" t="n">
        <v>4</v>
      </c>
      <c r="N1070" s="34" t="n"/>
    </row>
    <row r="1071">
      <c r="B1071" s="18" t="inlineStr">
        <is>
          <t>76|2</t>
        </is>
      </c>
      <c r="C1071" s="18" t="n">
        <v>76</v>
      </c>
      <c r="D1071" s="18" t="n">
        <v>2</v>
      </c>
      <c r="E1071" s="18" t="inlineStr">
        <is>
          <t>category split</t>
        </is>
      </c>
      <c r="F1071" s="18" t="n">
        <v>26</v>
      </c>
      <c r="G1071" s="18" t="inlineStr">
        <is>
          <t>construction_type</t>
        </is>
      </c>
      <c r="H1071" s="37" t="n"/>
      <c r="I1071" s="18" t="inlineStr">
        <is>
          <t>0;2;3</t>
        </is>
      </c>
      <c r="J1071" s="18" t="inlineStr">
        <is>
          <t>brick;stone;timber</t>
        </is>
      </c>
      <c r="K1071" s="18" t="inlineStr">
        <is>
          <t>left</t>
        </is>
      </c>
      <c r="L1071" s="18" t="n">
        <v>5</v>
      </c>
      <c r="M1071" s="18" t="n">
        <v>6</v>
      </c>
      <c r="N1071" s="34" t="n"/>
    </row>
    <row r="1072">
      <c r="B1072" s="18" t="inlineStr">
        <is>
          <t>76|3</t>
        </is>
      </c>
      <c r="C1072" s="18" t="n">
        <v>76</v>
      </c>
      <c r="D1072" s="18" t="n">
        <v>3</v>
      </c>
      <c r="E1072" s="18" t="inlineStr">
        <is>
          <t>leaf</t>
        </is>
      </c>
      <c r="F1072" s="18" t="n"/>
      <c r="G1072" s="18" t="n"/>
      <c r="H1072" s="37" t="n"/>
      <c r="I1072" s="18" t="n"/>
      <c r="J1072" s="18" t="n"/>
      <c r="K1072" s="18" t="n"/>
      <c r="L1072" s="18" t="n"/>
      <c r="M1072" s="18" t="n"/>
      <c r="N1072" s="34" t="n">
        <v>-0.01066785585135221</v>
      </c>
    </row>
    <row r="1073">
      <c r="B1073" s="18" t="inlineStr">
        <is>
          <t>76|4</t>
        </is>
      </c>
      <c r="C1073" s="18" t="n">
        <v>76</v>
      </c>
      <c r="D1073" s="18" t="n">
        <v>4</v>
      </c>
      <c r="E1073" s="18" t="inlineStr">
        <is>
          <t>split</t>
        </is>
      </c>
      <c r="F1073" s="18" t="n">
        <v>0</v>
      </c>
      <c r="G1073" s="18" t="inlineStr">
        <is>
          <t>sum_insured</t>
        </is>
      </c>
      <c r="H1073" s="37" t="n">
        <v>345999.984375</v>
      </c>
      <c r="I1073" s="18" t="n"/>
      <c r="J1073" s="18" t="n"/>
      <c r="K1073" s="18" t="inlineStr">
        <is>
          <t>right</t>
        </is>
      </c>
      <c r="L1073" s="18" t="n">
        <v>7</v>
      </c>
      <c r="M1073" s="18" t="n">
        <v>8</v>
      </c>
      <c r="N1073" s="34" t="n"/>
    </row>
    <row r="1074">
      <c r="B1074" s="18" t="inlineStr">
        <is>
          <t>76|5</t>
        </is>
      </c>
      <c r="C1074" s="18" t="n">
        <v>76</v>
      </c>
      <c r="D1074" s="18" t="n">
        <v>5</v>
      </c>
      <c r="E1074" s="18" t="inlineStr">
        <is>
          <t>split</t>
        </is>
      </c>
      <c r="F1074" s="18" t="n">
        <v>7</v>
      </c>
      <c r="G1074" s="18" t="inlineStr">
        <is>
          <t>household_size</t>
        </is>
      </c>
      <c r="H1074" s="37" t="n">
        <v>1.999999940395355</v>
      </c>
      <c r="I1074" s="18" t="n"/>
      <c r="J1074" s="18" t="n"/>
      <c r="K1074" s="18" t="inlineStr">
        <is>
          <t>left</t>
        </is>
      </c>
      <c r="L1074" s="18" t="n">
        <v>9</v>
      </c>
      <c r="M1074" s="18" t="n">
        <v>10</v>
      </c>
      <c r="N1074" s="34" t="n"/>
    </row>
    <row r="1075">
      <c r="B1075" s="18" t="inlineStr">
        <is>
          <t>76|6</t>
        </is>
      </c>
      <c r="C1075" s="18" t="n">
        <v>76</v>
      </c>
      <c r="D1075" s="18" t="n">
        <v>6</v>
      </c>
      <c r="E1075" s="18" t="inlineStr">
        <is>
          <t>split</t>
        </is>
      </c>
      <c r="F1075" s="18" t="n">
        <v>20</v>
      </c>
      <c r="G1075" s="18" t="inlineStr">
        <is>
          <t>dry_summer_index</t>
        </is>
      </c>
      <c r="H1075" s="37" t="n">
        <v>0.07599999383091928</v>
      </c>
      <c r="I1075" s="18" t="n"/>
      <c r="J1075" s="18" t="n"/>
      <c r="K1075" s="18" t="inlineStr">
        <is>
          <t>right</t>
        </is>
      </c>
      <c r="L1075" s="18" t="n">
        <v>11</v>
      </c>
      <c r="M1075" s="18" t="n">
        <v>12</v>
      </c>
      <c r="N1075" s="34" t="n"/>
    </row>
    <row r="1076">
      <c r="B1076" s="18" t="inlineStr">
        <is>
          <t>76|7</t>
        </is>
      </c>
      <c r="C1076" s="18" t="n">
        <v>76</v>
      </c>
      <c r="D1076" s="18" t="n">
        <v>7</v>
      </c>
      <c r="E1076" s="18" t="inlineStr">
        <is>
          <t>leaf</t>
        </is>
      </c>
      <c r="F1076" s="18" t="n"/>
      <c r="G1076" s="18" t="n"/>
      <c r="H1076" s="37" t="n"/>
      <c r="I1076" s="18" t="n"/>
      <c r="J1076" s="18" t="n"/>
      <c r="K1076" s="18" t="n"/>
      <c r="L1076" s="18" t="n"/>
      <c r="M1076" s="18" t="n"/>
      <c r="N1076" s="34" t="n">
        <v>0.003654471831396222</v>
      </c>
    </row>
    <row r="1077">
      <c r="B1077" s="18" t="inlineStr">
        <is>
          <t>76|8</t>
        </is>
      </c>
      <c r="C1077" s="18" t="n">
        <v>76</v>
      </c>
      <c r="D1077" s="18" t="n">
        <v>8</v>
      </c>
      <c r="E1077" s="18" t="inlineStr">
        <is>
          <t>leaf</t>
        </is>
      </c>
      <c r="F1077" s="18" t="n"/>
      <c r="G1077" s="18" t="n"/>
      <c r="H1077" s="37" t="n"/>
      <c r="I1077" s="18" t="n"/>
      <c r="J1077" s="18" t="n"/>
      <c r="K1077" s="18" t="n"/>
      <c r="L1077" s="18" t="n"/>
      <c r="M1077" s="18" t="n"/>
      <c r="N1077" s="34" t="n">
        <v>0.01240905933082104</v>
      </c>
    </row>
    <row r="1078">
      <c r="B1078" s="18" t="inlineStr">
        <is>
          <t>76|9</t>
        </is>
      </c>
      <c r="C1078" s="18" t="n">
        <v>76</v>
      </c>
      <c r="D1078" s="18" t="n">
        <v>9</v>
      </c>
      <c r="E1078" s="18" t="inlineStr">
        <is>
          <t>leaf</t>
        </is>
      </c>
      <c r="F1078" s="18" t="n"/>
      <c r="G1078" s="18" t="n"/>
      <c r="H1078" s="37" t="n"/>
      <c r="I1078" s="18" t="n"/>
      <c r="J1078" s="18" t="n"/>
      <c r="K1078" s="18" t="n"/>
      <c r="L1078" s="18" t="n"/>
      <c r="M1078" s="18" t="n"/>
      <c r="N1078" s="34" t="n">
        <v>0.01445912476629019</v>
      </c>
    </row>
    <row r="1079">
      <c r="B1079" s="18" t="inlineStr">
        <is>
          <t>76|10</t>
        </is>
      </c>
      <c r="C1079" s="18" t="n">
        <v>76</v>
      </c>
      <c r="D1079" s="18" t="n">
        <v>10</v>
      </c>
      <c r="E1079" s="18" t="inlineStr">
        <is>
          <t>leaf</t>
        </is>
      </c>
      <c r="F1079" s="18" t="n"/>
      <c r="G1079" s="18" t="n"/>
      <c r="H1079" s="37" t="n"/>
      <c r="I1079" s="18" t="n"/>
      <c r="J1079" s="18" t="n"/>
      <c r="K1079" s="18" t="n"/>
      <c r="L1079" s="18" t="n"/>
      <c r="M1079" s="18" t="n"/>
      <c r="N1079" s="34" t="n">
        <v>0.001727253198623657</v>
      </c>
    </row>
    <row r="1080">
      <c r="B1080" s="18" t="inlineStr">
        <is>
          <t>76|11</t>
        </is>
      </c>
      <c r="C1080" s="18" t="n">
        <v>76</v>
      </c>
      <c r="D1080" s="18" t="n">
        <v>11</v>
      </c>
      <c r="E1080" s="18" t="inlineStr">
        <is>
          <t>leaf</t>
        </is>
      </c>
      <c r="F1080" s="18" t="n"/>
      <c r="G1080" s="18" t="n"/>
      <c r="H1080" s="37" t="n"/>
      <c r="I1080" s="18" t="n"/>
      <c r="J1080" s="18" t="n"/>
      <c r="K1080" s="18" t="n"/>
      <c r="L1080" s="18" t="n"/>
      <c r="M1080" s="18" t="n"/>
      <c r="N1080" s="34" t="n">
        <v>-0.01946741156280041</v>
      </c>
    </row>
    <row r="1081">
      <c r="B1081" s="18" t="inlineStr">
        <is>
          <t>76|12</t>
        </is>
      </c>
      <c r="C1081" s="18" t="n">
        <v>76</v>
      </c>
      <c r="D1081" s="18" t="n">
        <v>12</v>
      </c>
      <c r="E1081" s="18" t="inlineStr">
        <is>
          <t>leaf</t>
        </is>
      </c>
      <c r="F1081" s="18" t="n"/>
      <c r="G1081" s="18" t="n"/>
      <c r="H1081" s="37" t="n"/>
      <c r="I1081" s="18" t="n"/>
      <c r="J1081" s="18" t="n"/>
      <c r="K1081" s="18" t="n"/>
      <c r="L1081" s="18" t="n"/>
      <c r="M1081" s="18" t="n"/>
      <c r="N1081" s="34" t="n">
        <v>-0.003632901003584266</v>
      </c>
    </row>
    <row r="1082">
      <c r="B1082" s="18" t="inlineStr">
        <is>
          <t>77|0</t>
        </is>
      </c>
      <c r="C1082" s="18" t="n">
        <v>77</v>
      </c>
      <c r="D1082" s="18" t="n">
        <v>0</v>
      </c>
      <c r="E1082" s="18" t="inlineStr">
        <is>
          <t>category split</t>
        </is>
      </c>
      <c r="F1082" s="18" t="n">
        <v>38</v>
      </c>
      <c r="G1082" s="18" t="inlineStr">
        <is>
          <t>previous_insurer</t>
        </is>
      </c>
      <c r="H1082" s="37" t="n"/>
      <c r="I1082" s="18" t="inlineStr">
        <is>
          <t>0;1;2;5;6;7;8;9;10;11;12;14;20;22;23;24;25;26;27;30;31;32;33;34;35;36;37;38</t>
        </is>
      </c>
      <c r="J1082" s="18" t="inlineStr">
        <is>
          <t>INS00;INS01;INS02;INS05;INS06;INS07;INS08;INS09;INS10;INS11;INS12;INS14;INS20;INS22;INS23;INS24;INS25;INS26;INS27;INS30;INS31;INS32;INS33;INS34;INS35;INS36;INS37;INS38</t>
        </is>
      </c>
      <c r="K1082" s="18" t="inlineStr">
        <is>
          <t>left</t>
        </is>
      </c>
      <c r="L1082" s="18" t="n">
        <v>1</v>
      </c>
      <c r="M1082" s="18" t="n">
        <v>2</v>
      </c>
      <c r="N1082" s="34" t="n"/>
    </row>
    <row r="1083">
      <c r="B1083" s="18" t="inlineStr">
        <is>
          <t>77|1</t>
        </is>
      </c>
      <c r="C1083" s="18" t="n">
        <v>77</v>
      </c>
      <c r="D1083" s="18" t="n">
        <v>1</v>
      </c>
      <c r="E1083" s="18" t="inlineStr">
        <is>
          <t>split</t>
        </is>
      </c>
      <c r="F1083" s="18" t="n">
        <v>8</v>
      </c>
      <c r="G1083" s="18" t="inlineStr">
        <is>
          <t>prior_claims_5y</t>
        </is>
      </c>
      <c r="H1083" s="37" t="n">
        <v>0.9999999701976776</v>
      </c>
      <c r="I1083" s="18" t="n"/>
      <c r="J1083" s="18" t="n"/>
      <c r="K1083" s="18" t="inlineStr">
        <is>
          <t>right</t>
        </is>
      </c>
      <c r="L1083" s="18" t="n">
        <v>3</v>
      </c>
      <c r="M1083" s="18" t="n">
        <v>4</v>
      </c>
      <c r="N1083" s="34" t="n"/>
    </row>
    <row r="1084">
      <c r="B1084" s="18" t="inlineStr">
        <is>
          <t>77|2</t>
        </is>
      </c>
      <c r="C1084" s="18" t="n">
        <v>77</v>
      </c>
      <c r="D1084" s="18" t="n">
        <v>2</v>
      </c>
      <c r="E1084" s="18" t="inlineStr">
        <is>
          <t>split</t>
        </is>
      </c>
      <c r="F1084" s="18" t="n">
        <v>15</v>
      </c>
      <c r="G1084" s="18" t="inlineStr">
        <is>
          <t>year_built</t>
        </is>
      </c>
      <c r="H1084" s="37" t="n">
        <v>1952.999938964844</v>
      </c>
      <c r="I1084" s="18" t="n"/>
      <c r="J1084" s="18" t="n"/>
      <c r="K1084" s="18" t="inlineStr">
        <is>
          <t>right</t>
        </is>
      </c>
      <c r="L1084" s="18" t="n">
        <v>5</v>
      </c>
      <c r="M1084" s="18" t="n">
        <v>6</v>
      </c>
      <c r="N1084" s="34" t="n"/>
    </row>
    <row r="1085">
      <c r="B1085" s="18" t="inlineStr">
        <is>
          <t>77|3</t>
        </is>
      </c>
      <c r="C1085" s="18" t="n">
        <v>77</v>
      </c>
      <c r="D1085" s="18" t="n">
        <v>3</v>
      </c>
      <c r="E1085" s="18" t="inlineStr">
        <is>
          <t>split</t>
        </is>
      </c>
      <c r="F1085" s="18" t="n">
        <v>25</v>
      </c>
      <c r="G1085" s="18" t="inlineStr">
        <is>
          <t>x_fz3_rain</t>
        </is>
      </c>
      <c r="H1085" s="37" t="n">
        <v>0.9309999644756317</v>
      </c>
      <c r="I1085" s="18" t="n"/>
      <c r="J1085" s="18" t="n"/>
      <c r="K1085" s="18" t="inlineStr">
        <is>
          <t>right</t>
        </is>
      </c>
      <c r="L1085" s="18" t="n">
        <v>7</v>
      </c>
      <c r="M1085" s="18" t="n">
        <v>8</v>
      </c>
      <c r="N1085" s="34" t="n"/>
    </row>
    <row r="1086">
      <c r="B1086" s="18" t="inlineStr">
        <is>
          <t>77|4</t>
        </is>
      </c>
      <c r="C1086" s="18" t="n">
        <v>77</v>
      </c>
      <c r="D1086" s="18" t="n">
        <v>4</v>
      </c>
      <c r="E1086" s="18" t="inlineStr">
        <is>
          <t>split</t>
        </is>
      </c>
      <c r="F1086" s="18" t="n">
        <v>13</v>
      </c>
      <c r="G1086" s="18" t="inlineStr">
        <is>
          <t>distance_to_river_km</t>
        </is>
      </c>
      <c r="H1086" s="37" t="n">
        <v>1.699999988079071</v>
      </c>
      <c r="I1086" s="18" t="n"/>
      <c r="J1086" s="18" t="n"/>
      <c r="K1086" s="18" t="inlineStr">
        <is>
          <t>left</t>
        </is>
      </c>
      <c r="L1086" s="18" t="n">
        <v>9</v>
      </c>
      <c r="M1086" s="18" t="n">
        <v>10</v>
      </c>
      <c r="N1086" s="34" t="n"/>
    </row>
    <row r="1087">
      <c r="B1087" s="18" t="inlineStr">
        <is>
          <t>77|5</t>
        </is>
      </c>
      <c r="C1087" s="18" t="n">
        <v>77</v>
      </c>
      <c r="D1087" s="18" t="n">
        <v>5</v>
      </c>
      <c r="E1087" s="18" t="inlineStr">
        <is>
          <t>category split</t>
        </is>
      </c>
      <c r="F1087" s="18" t="n">
        <v>27</v>
      </c>
      <c r="G1087" s="18" t="inlineStr">
        <is>
          <t>occupancy</t>
        </is>
      </c>
      <c r="H1087" s="37" t="n"/>
      <c r="I1087" s="18" t="inlineStr">
        <is>
          <t>0</t>
        </is>
      </c>
      <c r="J1087" s="18" t="inlineStr">
        <is>
          <t>let</t>
        </is>
      </c>
      <c r="K1087" s="18" t="inlineStr">
        <is>
          <t>left</t>
        </is>
      </c>
      <c r="L1087" s="18" t="n">
        <v>11</v>
      </c>
      <c r="M1087" s="18" t="n">
        <v>12</v>
      </c>
      <c r="N1087" s="34" t="n"/>
    </row>
    <row r="1088">
      <c r="B1088" s="18" t="inlineStr">
        <is>
          <t>77|6</t>
        </is>
      </c>
      <c r="C1088" s="18" t="n">
        <v>77</v>
      </c>
      <c r="D1088" s="18" t="n">
        <v>6</v>
      </c>
      <c r="E1088" s="18" t="inlineStr">
        <is>
          <t>split</t>
        </is>
      </c>
      <c r="F1088" s="18" t="n">
        <v>22</v>
      </c>
      <c r="G1088" s="18" t="inlineStr">
        <is>
          <t>rainfall_mm</t>
        </is>
      </c>
      <c r="H1088" s="37" t="n">
        <v>1277.999938964844</v>
      </c>
      <c r="I1088" s="18" t="n"/>
      <c r="J1088" s="18" t="n"/>
      <c r="K1088" s="18" t="inlineStr">
        <is>
          <t>right</t>
        </is>
      </c>
      <c r="L1088" s="18" t="n">
        <v>13</v>
      </c>
      <c r="M1088" s="18" t="n">
        <v>14</v>
      </c>
      <c r="N1088" s="34" t="n"/>
    </row>
    <row r="1089">
      <c r="B1089" s="18" t="inlineStr">
        <is>
          <t>77|7</t>
        </is>
      </c>
      <c r="C1089" s="18" t="n">
        <v>77</v>
      </c>
      <c r="D1089" s="18" t="n">
        <v>7</v>
      </c>
      <c r="E1089" s="18" t="inlineStr">
        <is>
          <t>leaf</t>
        </is>
      </c>
      <c r="F1089" s="18" t="n"/>
      <c r="G1089" s="18" t="n"/>
      <c r="H1089" s="37" t="n"/>
      <c r="I1089" s="18" t="n"/>
      <c r="J1089" s="18" t="n"/>
      <c r="K1089" s="18" t="n"/>
      <c r="L1089" s="18" t="n"/>
      <c r="M1089" s="18" t="n"/>
      <c r="N1089" s="34" t="n">
        <v>-0.0001215855736518279</v>
      </c>
    </row>
    <row r="1090">
      <c r="B1090" s="18" t="inlineStr">
        <is>
          <t>77|8</t>
        </is>
      </c>
      <c r="C1090" s="18" t="n">
        <v>77</v>
      </c>
      <c r="D1090" s="18" t="n">
        <v>8</v>
      </c>
      <c r="E1090" s="18" t="inlineStr">
        <is>
          <t>leaf</t>
        </is>
      </c>
      <c r="F1090" s="18" t="n"/>
      <c r="G1090" s="18" t="n"/>
      <c r="H1090" s="37" t="n"/>
      <c r="I1090" s="18" t="n"/>
      <c r="J1090" s="18" t="n"/>
      <c r="K1090" s="18" t="n"/>
      <c r="L1090" s="18" t="n"/>
      <c r="M1090" s="18" t="n"/>
      <c r="N1090" s="34" t="n">
        <v>0.01240633334964514</v>
      </c>
    </row>
    <row r="1091">
      <c r="B1091" s="18" t="inlineStr">
        <is>
          <t>77|9</t>
        </is>
      </c>
      <c r="C1091" s="18" t="n">
        <v>77</v>
      </c>
      <c r="D1091" s="18" t="n">
        <v>9</v>
      </c>
      <c r="E1091" s="18" t="inlineStr">
        <is>
          <t>leaf</t>
        </is>
      </c>
      <c r="F1091" s="18" t="n"/>
      <c r="G1091" s="18" t="n"/>
      <c r="H1091" s="37" t="n"/>
      <c r="I1091" s="18" t="n"/>
      <c r="J1091" s="18" t="n"/>
      <c r="K1091" s="18" t="n"/>
      <c r="L1091" s="18" t="n"/>
      <c r="M1091" s="18" t="n"/>
      <c r="N1091" s="34" t="n">
        <v>0.01699030213057995</v>
      </c>
    </row>
    <row r="1092">
      <c r="B1092" s="18" t="inlineStr">
        <is>
          <t>77|10</t>
        </is>
      </c>
      <c r="C1092" s="18" t="n">
        <v>77</v>
      </c>
      <c r="D1092" s="18" t="n">
        <v>10</v>
      </c>
      <c r="E1092" s="18" t="inlineStr">
        <is>
          <t>leaf</t>
        </is>
      </c>
      <c r="F1092" s="18" t="n"/>
      <c r="G1092" s="18" t="n"/>
      <c r="H1092" s="37" t="n"/>
      <c r="I1092" s="18" t="n"/>
      <c r="J1092" s="18" t="n"/>
      <c r="K1092" s="18" t="n"/>
      <c r="L1092" s="18" t="n"/>
      <c r="M1092" s="18" t="n"/>
      <c r="N1092" s="34" t="n">
        <v>0.005331798922270536</v>
      </c>
    </row>
    <row r="1093">
      <c r="B1093" s="18" t="inlineStr">
        <is>
          <t>77|11</t>
        </is>
      </c>
      <c r="C1093" s="18" t="n">
        <v>77</v>
      </c>
      <c r="D1093" s="18" t="n">
        <v>11</v>
      </c>
      <c r="E1093" s="18" t="inlineStr">
        <is>
          <t>leaf</t>
        </is>
      </c>
      <c r="F1093" s="18" t="n"/>
      <c r="G1093" s="18" t="n"/>
      <c r="H1093" s="37" t="n"/>
      <c r="I1093" s="18" t="n"/>
      <c r="J1093" s="18" t="n"/>
      <c r="K1093" s="18" t="n"/>
      <c r="L1093" s="18" t="n"/>
      <c r="M1093" s="18" t="n"/>
      <c r="N1093" s="34" t="n">
        <v>0.0007755392580293119</v>
      </c>
    </row>
    <row r="1094">
      <c r="B1094" s="18" t="inlineStr">
        <is>
          <t>77|12</t>
        </is>
      </c>
      <c r="C1094" s="18" t="n">
        <v>77</v>
      </c>
      <c r="D1094" s="18" t="n">
        <v>12</v>
      </c>
      <c r="E1094" s="18" t="inlineStr">
        <is>
          <t>leaf</t>
        </is>
      </c>
      <c r="F1094" s="18" t="n"/>
      <c r="G1094" s="18" t="n"/>
      <c r="H1094" s="37" t="n"/>
      <c r="I1094" s="18" t="n"/>
      <c r="J1094" s="18" t="n"/>
      <c r="K1094" s="18" t="n"/>
      <c r="L1094" s="18" t="n"/>
      <c r="M1094" s="18" t="n"/>
      <c r="N1094" s="34" t="n">
        <v>0.01317980047315359</v>
      </c>
    </row>
    <row r="1095">
      <c r="B1095" s="18" t="inlineStr">
        <is>
          <t>77|13</t>
        </is>
      </c>
      <c r="C1095" s="18" t="n">
        <v>77</v>
      </c>
      <c r="D1095" s="18" t="n">
        <v>13</v>
      </c>
      <c r="E1095" s="18" t="inlineStr">
        <is>
          <t>leaf</t>
        </is>
      </c>
      <c r="F1095" s="18" t="n"/>
      <c r="G1095" s="18" t="n"/>
      <c r="H1095" s="37" t="n"/>
      <c r="I1095" s="18" t="n"/>
      <c r="J1095" s="18" t="n"/>
      <c r="K1095" s="18" t="n"/>
      <c r="L1095" s="18" t="n"/>
      <c r="M1095" s="18" t="n"/>
      <c r="N1095" s="34" t="n">
        <v>-0.003164321882650256</v>
      </c>
    </row>
    <row r="1096">
      <c r="B1096" s="18" t="inlineStr">
        <is>
          <t>77|14</t>
        </is>
      </c>
      <c r="C1096" s="18" t="n">
        <v>77</v>
      </c>
      <c r="D1096" s="18" t="n">
        <v>14</v>
      </c>
      <c r="E1096" s="18" t="inlineStr">
        <is>
          <t>leaf</t>
        </is>
      </c>
      <c r="F1096" s="18" t="n"/>
      <c r="G1096" s="18" t="n"/>
      <c r="H1096" s="37" t="n"/>
      <c r="I1096" s="18" t="n"/>
      <c r="J1096" s="18" t="n"/>
      <c r="K1096" s="18" t="n"/>
      <c r="L1096" s="18" t="n"/>
      <c r="M1096" s="18" t="n"/>
      <c r="N1096" s="34" t="n">
        <v>-0.01554649043828249</v>
      </c>
    </row>
    <row r="1097">
      <c r="B1097" s="18" t="inlineStr">
        <is>
          <t>78|0</t>
        </is>
      </c>
      <c r="C1097" s="18" t="n">
        <v>78</v>
      </c>
      <c r="D1097" s="18" t="n">
        <v>0</v>
      </c>
      <c r="E1097" s="18" t="inlineStr">
        <is>
          <t>split</t>
        </is>
      </c>
      <c r="F1097" s="18" t="n">
        <v>0</v>
      </c>
      <c r="G1097" s="18" t="inlineStr">
        <is>
          <t>sum_insured</t>
        </is>
      </c>
      <c r="H1097" s="37" t="n">
        <v>89999.99609375</v>
      </c>
      <c r="I1097" s="18" t="n"/>
      <c r="J1097" s="18" t="n"/>
      <c r="K1097" s="18" t="inlineStr">
        <is>
          <t>right</t>
        </is>
      </c>
      <c r="L1097" s="18" t="n">
        <v>1</v>
      </c>
      <c r="M1097" s="18" t="n">
        <v>2</v>
      </c>
      <c r="N1097" s="34" t="n"/>
    </row>
    <row r="1098">
      <c r="B1098" s="18" t="inlineStr">
        <is>
          <t>78|1</t>
        </is>
      </c>
      <c r="C1098" s="18" t="n">
        <v>78</v>
      </c>
      <c r="D1098" s="18" t="n">
        <v>1</v>
      </c>
      <c r="E1098" s="18" t="inlineStr">
        <is>
          <t>leaf</t>
        </is>
      </c>
      <c r="F1098" s="18" t="n"/>
      <c r="G1098" s="18" t="n"/>
      <c r="H1098" s="37" t="n"/>
      <c r="I1098" s="18" t="n"/>
      <c r="J1098" s="18" t="n"/>
      <c r="K1098" s="18" t="n"/>
      <c r="L1098" s="18" t="n"/>
      <c r="M1098" s="18" t="n"/>
      <c r="N1098" s="34" t="n">
        <v>-0.02018523402512074</v>
      </c>
    </row>
    <row r="1099">
      <c r="B1099" s="18" t="inlineStr">
        <is>
          <t>78|2</t>
        </is>
      </c>
      <c r="C1099" s="18" t="n">
        <v>78</v>
      </c>
      <c r="D1099" s="18" t="n">
        <v>2</v>
      </c>
      <c r="E1099" s="18" t="inlineStr">
        <is>
          <t>category split</t>
        </is>
      </c>
      <c r="F1099" s="18" t="n">
        <v>32</v>
      </c>
      <c r="G1099" s="18" t="inlineStr">
        <is>
          <t>payment_method</t>
        </is>
      </c>
      <c r="H1099" s="37" t="n"/>
      <c r="I1099" s="18" t="inlineStr">
        <is>
          <t>0</t>
        </is>
      </c>
      <c r="J1099" s="18" t="inlineStr">
        <is>
          <t>annual</t>
        </is>
      </c>
      <c r="K1099" s="18" t="inlineStr">
        <is>
          <t>left</t>
        </is>
      </c>
      <c r="L1099" s="18" t="n">
        <v>3</v>
      </c>
      <c r="M1099" s="18" t="n">
        <v>4</v>
      </c>
      <c r="N1099" s="34" t="n"/>
    </row>
    <row r="1100">
      <c r="B1100" s="18" t="inlineStr">
        <is>
          <t>78|3</t>
        </is>
      </c>
      <c r="C1100" s="18" t="n">
        <v>78</v>
      </c>
      <c r="D1100" s="18" t="n">
        <v>3</v>
      </c>
      <c r="E1100" s="18" t="inlineStr">
        <is>
          <t>split</t>
        </is>
      </c>
      <c r="F1100" s="18" t="n">
        <v>24</v>
      </c>
      <c r="G1100" s="18" t="inlineStr">
        <is>
          <t>x_clay_dry</t>
        </is>
      </c>
      <c r="H1100" s="37" t="n">
        <v>0.8079999983310701</v>
      </c>
      <c r="I1100" s="18" t="n"/>
      <c r="J1100" s="18" t="n"/>
      <c r="K1100" s="18" t="inlineStr">
        <is>
          <t>right</t>
        </is>
      </c>
      <c r="L1100" s="18" t="n">
        <v>5</v>
      </c>
      <c r="M1100" s="18" t="n">
        <v>6</v>
      </c>
      <c r="N1100" s="34" t="n"/>
    </row>
    <row r="1101">
      <c r="B1101" s="18" t="inlineStr">
        <is>
          <t>78|4</t>
        </is>
      </c>
      <c r="C1101" s="18" t="n">
        <v>78</v>
      </c>
      <c r="D1101" s="18" t="n">
        <v>4</v>
      </c>
      <c r="E1101" s="18" t="inlineStr">
        <is>
          <t>category split</t>
        </is>
      </c>
      <c r="F1101" s="18" t="n">
        <v>26</v>
      </c>
      <c r="G1101" s="18" t="inlineStr">
        <is>
          <t>construction_type</t>
        </is>
      </c>
      <c r="H1101" s="37" t="n"/>
      <c r="I1101" s="18" t="inlineStr">
        <is>
          <t>0;2;3</t>
        </is>
      </c>
      <c r="J1101" s="18" t="inlineStr">
        <is>
          <t>brick;stone;timber</t>
        </is>
      </c>
      <c r="K1101" s="18" t="inlineStr">
        <is>
          <t>left</t>
        </is>
      </c>
      <c r="L1101" s="18" t="n">
        <v>7</v>
      </c>
      <c r="M1101" s="18" t="n">
        <v>8</v>
      </c>
      <c r="N1101" s="34" t="n"/>
    </row>
    <row r="1102">
      <c r="B1102" s="18" t="inlineStr">
        <is>
          <t>78|5</t>
        </is>
      </c>
      <c r="C1102" s="18" t="n">
        <v>78</v>
      </c>
      <c r="D1102" s="18" t="n">
        <v>5</v>
      </c>
      <c r="E1102" s="18" t="inlineStr">
        <is>
          <t>leaf</t>
        </is>
      </c>
      <c r="F1102" s="18" t="n"/>
      <c r="G1102" s="18" t="n"/>
      <c r="H1102" s="37" t="n"/>
      <c r="I1102" s="18" t="n"/>
      <c r="J1102" s="18" t="n"/>
      <c r="K1102" s="18" t="n"/>
      <c r="L1102" s="18" t="n"/>
      <c r="M1102" s="18" t="n"/>
      <c r="N1102" s="34" t="n">
        <v>0.002813029102981091</v>
      </c>
    </row>
    <row r="1103">
      <c r="B1103" s="18" t="inlineStr">
        <is>
          <t>78|6</t>
        </is>
      </c>
      <c r="C1103" s="18" t="n">
        <v>78</v>
      </c>
      <c r="D1103" s="18" t="n">
        <v>6</v>
      </c>
      <c r="E1103" s="18" t="inlineStr">
        <is>
          <t>leaf</t>
        </is>
      </c>
      <c r="F1103" s="18" t="n"/>
      <c r="G1103" s="18" t="n"/>
      <c r="H1103" s="37" t="n"/>
      <c r="I1103" s="18" t="n"/>
      <c r="J1103" s="18" t="n"/>
      <c r="K1103" s="18" t="n"/>
      <c r="L1103" s="18" t="n"/>
      <c r="M1103" s="18" t="n"/>
      <c r="N1103" s="34" t="n">
        <v>0.01697146892547607</v>
      </c>
    </row>
    <row r="1104">
      <c r="B1104" s="18" t="inlineStr">
        <is>
          <t>78|7</t>
        </is>
      </c>
      <c r="C1104" s="18" t="n">
        <v>78</v>
      </c>
      <c r="D1104" s="18" t="n">
        <v>7</v>
      </c>
      <c r="E1104" s="18" t="inlineStr">
        <is>
          <t>leaf</t>
        </is>
      </c>
      <c r="F1104" s="18" t="n"/>
      <c r="G1104" s="18" t="n"/>
      <c r="H1104" s="37" t="n"/>
      <c r="I1104" s="18" t="n"/>
      <c r="J1104" s="18" t="n"/>
      <c r="K1104" s="18" t="n"/>
      <c r="L1104" s="18" t="n"/>
      <c r="M1104" s="18" t="n"/>
      <c r="N1104" s="34" t="n">
        <v>0.007733132224529982</v>
      </c>
    </row>
    <row r="1105">
      <c r="B1105" s="18" t="inlineStr">
        <is>
          <t>78|8</t>
        </is>
      </c>
      <c r="C1105" s="18" t="n">
        <v>78</v>
      </c>
      <c r="D1105" s="18" t="n">
        <v>8</v>
      </c>
      <c r="E1105" s="18" t="inlineStr">
        <is>
          <t>leaf</t>
        </is>
      </c>
      <c r="F1105" s="18" t="n"/>
      <c r="G1105" s="18" t="n"/>
      <c r="H1105" s="37" t="n"/>
      <c r="I1105" s="18" t="n"/>
      <c r="J1105" s="18" t="n"/>
      <c r="K1105" s="18" t="n"/>
      <c r="L1105" s="18" t="n"/>
      <c r="M1105" s="18" t="n"/>
      <c r="N1105" s="34" t="n">
        <v>-0.003609254956245422</v>
      </c>
    </row>
    <row r="1106">
      <c r="B1106" s="18" t="inlineStr">
        <is>
          <t>79|0</t>
        </is>
      </c>
      <c r="C1106" s="18" t="n">
        <v>79</v>
      </c>
      <c r="D1106" s="18" t="n">
        <v>0</v>
      </c>
      <c r="E1106" s="18" t="inlineStr">
        <is>
          <t>category split</t>
        </is>
      </c>
      <c r="F1106" s="18" t="n">
        <v>27</v>
      </c>
      <c r="G1106" s="18" t="inlineStr">
        <is>
          <t>occupancy</t>
        </is>
      </c>
      <c r="H1106" s="37" t="n"/>
      <c r="I1106" s="18" t="inlineStr">
        <is>
          <t>0</t>
        </is>
      </c>
      <c r="J1106" s="18" t="inlineStr">
        <is>
          <t>let</t>
        </is>
      </c>
      <c r="K1106" s="18" t="inlineStr">
        <is>
          <t>left</t>
        </is>
      </c>
      <c r="L1106" s="18" t="n">
        <v>1</v>
      </c>
      <c r="M1106" s="18" t="n">
        <v>2</v>
      </c>
      <c r="N1106" s="34" t="n"/>
    </row>
    <row r="1107">
      <c r="B1107" s="18" t="inlineStr">
        <is>
          <t>79|1</t>
        </is>
      </c>
      <c r="C1107" s="18" t="n">
        <v>79</v>
      </c>
      <c r="D1107" s="18" t="n">
        <v>1</v>
      </c>
      <c r="E1107" s="18" t="inlineStr">
        <is>
          <t>split</t>
        </is>
      </c>
      <c r="F1107" s="18" t="n">
        <v>2</v>
      </c>
      <c r="G1107" s="18" t="inlineStr">
        <is>
          <t>voluntary_excess</t>
        </is>
      </c>
      <c r="H1107" s="37" t="n">
        <v>499.9999847412109</v>
      </c>
      <c r="I1107" s="18" t="n"/>
      <c r="J1107" s="18" t="n"/>
      <c r="K1107" s="18" t="inlineStr">
        <is>
          <t>right</t>
        </is>
      </c>
      <c r="L1107" s="18" t="n">
        <v>3</v>
      </c>
      <c r="M1107" s="18" t="n">
        <v>4</v>
      </c>
      <c r="N1107" s="34" t="n"/>
    </row>
    <row r="1108">
      <c r="B1108" s="18" t="inlineStr">
        <is>
          <t>79|2</t>
        </is>
      </c>
      <c r="C1108" s="18" t="n">
        <v>79</v>
      </c>
      <c r="D1108" s="18" t="n">
        <v>2</v>
      </c>
      <c r="E1108" s="18" t="inlineStr">
        <is>
          <t>split</t>
        </is>
      </c>
      <c r="F1108" s="18" t="n">
        <v>15</v>
      </c>
      <c r="G1108" s="18" t="inlineStr">
        <is>
          <t>year_built</t>
        </is>
      </c>
      <c r="H1108" s="37" t="n">
        <v>1980.999938964844</v>
      </c>
      <c r="I1108" s="18" t="n"/>
      <c r="J1108" s="18" t="n"/>
      <c r="K1108" s="18" t="inlineStr">
        <is>
          <t>right</t>
        </is>
      </c>
      <c r="L1108" s="18" t="n">
        <v>5</v>
      </c>
      <c r="M1108" s="18" t="n">
        <v>6</v>
      </c>
      <c r="N1108" s="34" t="n"/>
    </row>
    <row r="1109">
      <c r="B1109" s="18" t="inlineStr">
        <is>
          <t>79|3</t>
        </is>
      </c>
      <c r="C1109" s="18" t="n">
        <v>79</v>
      </c>
      <c r="D1109" s="18" t="n">
        <v>3</v>
      </c>
      <c r="E1109" s="18" t="inlineStr">
        <is>
          <t>split</t>
        </is>
      </c>
      <c r="F1109" s="18" t="n">
        <v>3</v>
      </c>
      <c r="G1109" s="18" t="inlineStr">
        <is>
          <t>missed_payments_12m</t>
        </is>
      </c>
      <c r="H1109" s="37" t="n">
        <v>0.9999999701976776</v>
      </c>
      <c r="I1109" s="18" t="n"/>
      <c r="J1109" s="18" t="n"/>
      <c r="K1109" s="18" t="inlineStr">
        <is>
          <t>right</t>
        </is>
      </c>
      <c r="L1109" s="18" t="n">
        <v>7</v>
      </c>
      <c r="M1109" s="18" t="n">
        <v>8</v>
      </c>
      <c r="N1109" s="34" t="n"/>
    </row>
    <row r="1110">
      <c r="B1110" s="18" t="inlineStr">
        <is>
          <t>79|4</t>
        </is>
      </c>
      <c r="C1110" s="18" t="n">
        <v>79</v>
      </c>
      <c r="D1110" s="18" t="n">
        <v>4</v>
      </c>
      <c r="E1110" s="18" t="inlineStr">
        <is>
          <t>split</t>
        </is>
      </c>
      <c r="F1110" s="18" t="n">
        <v>8</v>
      </c>
      <c r="G1110" s="18" t="inlineStr">
        <is>
          <t>prior_claims_5y</t>
        </is>
      </c>
      <c r="H1110" s="37" t="n">
        <v>0.9999999701976776</v>
      </c>
      <c r="I1110" s="18" t="n"/>
      <c r="J1110" s="18" t="n"/>
      <c r="K1110" s="18" t="inlineStr">
        <is>
          <t>right</t>
        </is>
      </c>
      <c r="L1110" s="18" t="n">
        <v>9</v>
      </c>
      <c r="M1110" s="18" t="n">
        <v>10</v>
      </c>
      <c r="N1110" s="34" t="n"/>
    </row>
    <row r="1111">
      <c r="B1111" s="18" t="inlineStr">
        <is>
          <t>79|5</t>
        </is>
      </c>
      <c r="C1111" s="18" t="n">
        <v>79</v>
      </c>
      <c r="D1111" s="18" t="n">
        <v>5</v>
      </c>
      <c r="E1111" s="18" t="inlineStr">
        <is>
          <t>split</t>
        </is>
      </c>
      <c r="F1111" s="18" t="n">
        <v>18</v>
      </c>
      <c r="G1111" s="18" t="inlineStr">
        <is>
          <t>wind_exposure_index</t>
        </is>
      </c>
      <c r="H1111" s="37" t="n">
        <v>4.799999952316284</v>
      </c>
      <c r="I1111" s="18" t="n"/>
      <c r="J1111" s="18" t="n"/>
      <c r="K1111" s="18" t="inlineStr">
        <is>
          <t>right</t>
        </is>
      </c>
      <c r="L1111" s="18" t="n">
        <v>11</v>
      </c>
      <c r="M1111" s="18" t="n">
        <v>12</v>
      </c>
      <c r="N1111" s="34" t="n"/>
    </row>
    <row r="1112">
      <c r="B1112" s="18" t="inlineStr">
        <is>
          <t>79|6</t>
        </is>
      </c>
      <c r="C1112" s="18" t="n">
        <v>79</v>
      </c>
      <c r="D1112" s="18" t="n">
        <v>6</v>
      </c>
      <c r="E1112" s="18" t="inlineStr">
        <is>
          <t>leaf</t>
        </is>
      </c>
      <c r="F1112" s="18" t="n"/>
      <c r="G1112" s="18" t="n"/>
      <c r="H1112" s="37" t="n"/>
      <c r="I1112" s="18" t="n"/>
      <c r="J1112" s="18" t="n"/>
      <c r="K1112" s="18" t="n"/>
      <c r="L1112" s="18" t="n"/>
      <c r="M1112" s="18" t="n"/>
      <c r="N1112" s="34" t="n">
        <v>0.0005035596550442278</v>
      </c>
    </row>
    <row r="1113">
      <c r="B1113" s="18" t="inlineStr">
        <is>
          <t>79|7</t>
        </is>
      </c>
      <c r="C1113" s="18" t="n">
        <v>79</v>
      </c>
      <c r="D1113" s="18" t="n">
        <v>7</v>
      </c>
      <c r="E1113" s="18" t="inlineStr">
        <is>
          <t>leaf</t>
        </is>
      </c>
      <c r="F1113" s="18" t="n"/>
      <c r="G1113" s="18" t="n"/>
      <c r="H1113" s="37" t="n"/>
      <c r="I1113" s="18" t="n"/>
      <c r="J1113" s="18" t="n"/>
      <c r="K1113" s="18" t="n"/>
      <c r="L1113" s="18" t="n"/>
      <c r="M1113" s="18" t="n"/>
      <c r="N1113" s="34" t="n">
        <v>-0.0004005137016065419</v>
      </c>
    </row>
    <row r="1114">
      <c r="B1114" s="18" t="inlineStr">
        <is>
          <t>79|8</t>
        </is>
      </c>
      <c r="C1114" s="18" t="n">
        <v>79</v>
      </c>
      <c r="D1114" s="18" t="n">
        <v>8</v>
      </c>
      <c r="E1114" s="18" t="inlineStr">
        <is>
          <t>leaf</t>
        </is>
      </c>
      <c r="F1114" s="18" t="n"/>
      <c r="G1114" s="18" t="n"/>
      <c r="H1114" s="37" t="n"/>
      <c r="I1114" s="18" t="n"/>
      <c r="J1114" s="18" t="n"/>
      <c r="K1114" s="18" t="n"/>
      <c r="L1114" s="18" t="n"/>
      <c r="M1114" s="18" t="n"/>
      <c r="N1114" s="34" t="n">
        <v>0.009157284162938595</v>
      </c>
    </row>
    <row r="1115">
      <c r="B1115" s="18" t="inlineStr">
        <is>
          <t>79|9</t>
        </is>
      </c>
      <c r="C1115" s="18" t="n">
        <v>79</v>
      </c>
      <c r="D1115" s="18" t="n">
        <v>9</v>
      </c>
      <c r="E1115" s="18" t="inlineStr">
        <is>
          <t>leaf</t>
        </is>
      </c>
      <c r="F1115" s="18" t="n"/>
      <c r="G1115" s="18" t="n"/>
      <c r="H1115" s="37" t="n"/>
      <c r="I1115" s="18" t="n"/>
      <c r="J1115" s="18" t="n"/>
      <c r="K1115" s="18" t="n"/>
      <c r="L1115" s="18" t="n"/>
      <c r="M1115" s="18" t="n"/>
      <c r="N1115" s="34" t="n">
        <v>-0.01217292528599501</v>
      </c>
    </row>
    <row r="1116">
      <c r="B1116" s="18" t="inlineStr">
        <is>
          <t>79|10</t>
        </is>
      </c>
      <c r="C1116" s="18" t="n">
        <v>79</v>
      </c>
      <c r="D1116" s="18" t="n">
        <v>10</v>
      </c>
      <c r="E1116" s="18" t="inlineStr">
        <is>
          <t>leaf</t>
        </is>
      </c>
      <c r="F1116" s="18" t="n"/>
      <c r="G1116" s="18" t="n"/>
      <c r="H1116" s="37" t="n"/>
      <c r="I1116" s="18" t="n"/>
      <c r="J1116" s="18" t="n"/>
      <c r="K1116" s="18" t="n"/>
      <c r="L1116" s="18" t="n"/>
      <c r="M1116" s="18" t="n"/>
      <c r="N1116" s="34" t="n">
        <v>0.002900780877098441</v>
      </c>
    </row>
    <row r="1117">
      <c r="B1117" s="18" t="inlineStr">
        <is>
          <t>79|11</t>
        </is>
      </c>
      <c r="C1117" s="18" t="n">
        <v>79</v>
      </c>
      <c r="D1117" s="18" t="n">
        <v>11</v>
      </c>
      <c r="E1117" s="18" t="inlineStr">
        <is>
          <t>leaf</t>
        </is>
      </c>
      <c r="F1117" s="18" t="n"/>
      <c r="G1117" s="18" t="n"/>
      <c r="H1117" s="37" t="n"/>
      <c r="I1117" s="18" t="n"/>
      <c r="J1117" s="18" t="n"/>
      <c r="K1117" s="18" t="n"/>
      <c r="L1117" s="18" t="n"/>
      <c r="M1117" s="18" t="n"/>
      <c r="N1117" s="34" t="n">
        <v>0.005722751375287771</v>
      </c>
    </row>
    <row r="1118">
      <c r="B1118" s="18" t="inlineStr">
        <is>
          <t>79|12</t>
        </is>
      </c>
      <c r="C1118" s="18" t="n">
        <v>79</v>
      </c>
      <c r="D1118" s="18" t="n">
        <v>12</v>
      </c>
      <c r="E1118" s="18" t="inlineStr">
        <is>
          <t>leaf</t>
        </is>
      </c>
      <c r="F1118" s="18" t="n"/>
      <c r="G1118" s="18" t="n"/>
      <c r="H1118" s="37" t="n"/>
      <c r="I1118" s="18" t="n"/>
      <c r="J1118" s="18" t="n"/>
      <c r="K1118" s="18" t="n"/>
      <c r="L1118" s="18" t="n"/>
      <c r="M1118" s="18" t="n"/>
      <c r="N1118" s="34" t="n">
        <v>0.01781932823359966</v>
      </c>
    </row>
    <row r="1119">
      <c r="B1119" s="18" t="inlineStr">
        <is>
          <t>80|0</t>
        </is>
      </c>
      <c r="C1119" s="18" t="n">
        <v>80</v>
      </c>
      <c r="D1119" s="18" t="n">
        <v>0</v>
      </c>
      <c r="E1119" s="18" t="inlineStr">
        <is>
          <t>category split</t>
        </is>
      </c>
      <c r="F1119" s="18" t="n">
        <v>27</v>
      </c>
      <c r="G1119" s="18" t="inlineStr">
        <is>
          <t>occupancy</t>
        </is>
      </c>
      <c r="H1119" s="37" t="n"/>
      <c r="I1119" s="18" t="inlineStr">
        <is>
          <t>0</t>
        </is>
      </c>
      <c r="J1119" s="18" t="inlineStr">
        <is>
          <t>let</t>
        </is>
      </c>
      <c r="K1119" s="18" t="inlineStr">
        <is>
          <t>left</t>
        </is>
      </c>
      <c r="L1119" s="18" t="n">
        <v>1</v>
      </c>
      <c r="M1119" s="18" t="n">
        <v>2</v>
      </c>
      <c r="N1119" s="34" t="n"/>
    </row>
    <row r="1120">
      <c r="B1120" s="18" t="inlineStr">
        <is>
          <t>80|1</t>
        </is>
      </c>
      <c r="C1120" s="18" t="n">
        <v>80</v>
      </c>
      <c r="D1120" s="18" t="n">
        <v>1</v>
      </c>
      <c r="E1120" s="18" t="inlineStr">
        <is>
          <t>split</t>
        </is>
      </c>
      <c r="F1120" s="18" t="n">
        <v>14</v>
      </c>
      <c r="G1120" s="18" t="inlineStr">
        <is>
          <t>elevation_m</t>
        </is>
      </c>
      <c r="H1120" s="37" t="n">
        <v>1.489999949932098</v>
      </c>
      <c r="I1120" s="18" t="n"/>
      <c r="J1120" s="18" t="n"/>
      <c r="K1120" s="18" t="inlineStr">
        <is>
          <t>right</t>
        </is>
      </c>
      <c r="L1120" s="18" t="n">
        <v>3</v>
      </c>
      <c r="M1120" s="18" t="n">
        <v>4</v>
      </c>
      <c r="N1120" s="34" t="n"/>
    </row>
    <row r="1121">
      <c r="B1121" s="18" t="inlineStr">
        <is>
          <t>80|2</t>
        </is>
      </c>
      <c r="C1121" s="18" t="n">
        <v>80</v>
      </c>
      <c r="D1121" s="18" t="n">
        <v>2</v>
      </c>
      <c r="E1121" s="18" t="inlineStr">
        <is>
          <t>split</t>
        </is>
      </c>
      <c r="F1121" s="18" t="n">
        <v>15</v>
      </c>
      <c r="G1121" s="18" t="inlineStr">
        <is>
          <t>year_built</t>
        </is>
      </c>
      <c r="H1121" s="37" t="n">
        <v>1980.999938964844</v>
      </c>
      <c r="I1121" s="18" t="n"/>
      <c r="J1121" s="18" t="n"/>
      <c r="K1121" s="18" t="inlineStr">
        <is>
          <t>right</t>
        </is>
      </c>
      <c r="L1121" s="18" t="n">
        <v>5</v>
      </c>
      <c r="M1121" s="18" t="n">
        <v>6</v>
      </c>
      <c r="N1121" s="34" t="n"/>
    </row>
    <row r="1122">
      <c r="B1122" s="18" t="inlineStr">
        <is>
          <t>80|3</t>
        </is>
      </c>
      <c r="C1122" s="18" t="n">
        <v>80</v>
      </c>
      <c r="D1122" s="18" t="n">
        <v>3</v>
      </c>
      <c r="E1122" s="18" t="inlineStr">
        <is>
          <t>split</t>
        </is>
      </c>
      <c r="F1122" s="18" t="n">
        <v>13</v>
      </c>
      <c r="G1122" s="18" t="inlineStr">
        <is>
          <t>distance_to_river_km</t>
        </is>
      </c>
      <c r="H1122" s="37" t="n">
        <v>0.8199999630451204</v>
      </c>
      <c r="I1122" s="18" t="n"/>
      <c r="J1122" s="18" t="n"/>
      <c r="K1122" s="18" t="inlineStr">
        <is>
          <t>left</t>
        </is>
      </c>
      <c r="L1122" s="18" t="n">
        <v>7</v>
      </c>
      <c r="M1122" s="18" t="n">
        <v>8</v>
      </c>
      <c r="N1122" s="34" t="n"/>
    </row>
    <row r="1123">
      <c r="B1123" s="18" t="inlineStr">
        <is>
          <t>80|4</t>
        </is>
      </c>
      <c r="C1123" s="18" t="n">
        <v>80</v>
      </c>
      <c r="D1123" s="18" t="n">
        <v>4</v>
      </c>
      <c r="E1123" s="18" t="inlineStr">
        <is>
          <t>category split</t>
        </is>
      </c>
      <c r="F1123" s="18" t="n">
        <v>49</v>
      </c>
      <c r="G1123" s="18" t="inlineStr">
        <is>
          <t>energy_rating</t>
        </is>
      </c>
      <c r="H1123" s="37" t="n"/>
      <c r="I1123" s="18" t="inlineStr">
        <is>
          <t>0;1;2;3;6</t>
        </is>
      </c>
      <c r="J1123" s="18" t="inlineStr">
        <is>
          <t>A;B;C;D;G</t>
        </is>
      </c>
      <c r="K1123" s="18" t="inlineStr">
        <is>
          <t>left</t>
        </is>
      </c>
      <c r="L1123" s="18" t="n">
        <v>9</v>
      </c>
      <c r="M1123" s="18" t="n">
        <v>10</v>
      </c>
      <c r="N1123" s="34" t="n"/>
    </row>
    <row r="1124">
      <c r="B1124" s="18" t="inlineStr">
        <is>
          <t>80|5</t>
        </is>
      </c>
      <c r="C1124" s="18" t="n">
        <v>80</v>
      </c>
      <c r="D1124" s="18" t="n">
        <v>5</v>
      </c>
      <c r="E1124" s="18" t="inlineStr">
        <is>
          <t>category split</t>
        </is>
      </c>
      <c r="F1124" s="18" t="n">
        <v>44</v>
      </c>
      <c r="G1124" s="18" t="inlineStr">
        <is>
          <t>property_type</t>
        </is>
      </c>
      <c r="H1124" s="37" t="n"/>
      <c r="I1124" s="18" t="inlineStr">
        <is>
          <t>1;2;3</t>
        </is>
      </c>
      <c r="J1124" s="18" t="inlineStr">
        <is>
          <t>flat;semi_detached;terraced</t>
        </is>
      </c>
      <c r="K1124" s="18" t="inlineStr">
        <is>
          <t>left</t>
        </is>
      </c>
      <c r="L1124" s="18" t="n">
        <v>11</v>
      </c>
      <c r="M1124" s="18" t="n">
        <v>12</v>
      </c>
      <c r="N1124" s="34" t="n"/>
    </row>
    <row r="1125">
      <c r="B1125" s="18" t="inlineStr">
        <is>
          <t>80|6</t>
        </is>
      </c>
      <c r="C1125" s="18" t="n">
        <v>80</v>
      </c>
      <c r="D1125" s="18" t="n">
        <v>6</v>
      </c>
      <c r="E1125" s="18" t="inlineStr">
        <is>
          <t>leaf</t>
        </is>
      </c>
      <c r="F1125" s="18" t="n"/>
      <c r="G1125" s="18" t="n"/>
      <c r="H1125" s="37" t="n"/>
      <c r="I1125" s="18" t="n"/>
      <c r="J1125" s="18" t="n"/>
      <c r="K1125" s="18" t="n"/>
      <c r="L1125" s="18" t="n"/>
      <c r="M1125" s="18" t="n"/>
      <c r="N1125" s="34" t="n">
        <v>-0.001312770415097475</v>
      </c>
    </row>
    <row r="1126">
      <c r="B1126" s="18" t="inlineStr">
        <is>
          <t>80|7</t>
        </is>
      </c>
      <c r="C1126" s="18" t="n">
        <v>80</v>
      </c>
      <c r="D1126" s="18" t="n">
        <v>7</v>
      </c>
      <c r="E1126" s="18" t="inlineStr">
        <is>
          <t>leaf</t>
        </is>
      </c>
      <c r="F1126" s="18" t="n"/>
      <c r="G1126" s="18" t="n"/>
      <c r="H1126" s="37" t="n"/>
      <c r="I1126" s="18" t="n"/>
      <c r="J1126" s="18" t="n"/>
      <c r="K1126" s="18" t="n"/>
      <c r="L1126" s="18" t="n"/>
      <c r="M1126" s="18" t="n"/>
      <c r="N1126" s="34" t="n">
        <v>0.009632120840251446</v>
      </c>
    </row>
    <row r="1127">
      <c r="B1127" s="18" t="inlineStr">
        <is>
          <t>80|8</t>
        </is>
      </c>
      <c r="C1127" s="18" t="n">
        <v>80</v>
      </c>
      <c r="D1127" s="18" t="n">
        <v>8</v>
      </c>
      <c r="E1127" s="18" t="inlineStr">
        <is>
          <t>leaf</t>
        </is>
      </c>
      <c r="F1127" s="18" t="n"/>
      <c r="G1127" s="18" t="n"/>
      <c r="H1127" s="37" t="n"/>
      <c r="I1127" s="18" t="n"/>
      <c r="J1127" s="18" t="n"/>
      <c r="K1127" s="18" t="n"/>
      <c r="L1127" s="18" t="n"/>
      <c r="M1127" s="18" t="n"/>
      <c r="N1127" s="34" t="n">
        <v>-0.002588807605206966</v>
      </c>
    </row>
    <row r="1128">
      <c r="B1128" s="18" t="inlineStr">
        <is>
          <t>80|9</t>
        </is>
      </c>
      <c r="C1128" s="18" t="n">
        <v>80</v>
      </c>
      <c r="D1128" s="18" t="n">
        <v>9</v>
      </c>
      <c r="E1128" s="18" t="inlineStr">
        <is>
          <t>leaf</t>
        </is>
      </c>
      <c r="F1128" s="18" t="n"/>
      <c r="G1128" s="18" t="n"/>
      <c r="H1128" s="37" t="n"/>
      <c r="I1128" s="18" t="n"/>
      <c r="J1128" s="18" t="n"/>
      <c r="K1128" s="18" t="n"/>
      <c r="L1128" s="18" t="n"/>
      <c r="M1128" s="18" t="n"/>
      <c r="N1128" s="34" t="n">
        <v>0.002763897180557251</v>
      </c>
    </row>
    <row r="1129">
      <c r="B1129" s="18" t="inlineStr">
        <is>
          <t>80|10</t>
        </is>
      </c>
      <c r="C1129" s="18" t="n">
        <v>80</v>
      </c>
      <c r="D1129" s="18" t="n">
        <v>10</v>
      </c>
      <c r="E1129" s="18" t="inlineStr">
        <is>
          <t>leaf</t>
        </is>
      </c>
      <c r="F1129" s="18" t="n"/>
      <c r="G1129" s="18" t="n"/>
      <c r="H1129" s="37" t="n"/>
      <c r="I1129" s="18" t="n"/>
      <c r="J1129" s="18" t="n"/>
      <c r="K1129" s="18" t="n"/>
      <c r="L1129" s="18" t="n"/>
      <c r="M1129" s="18" t="n"/>
      <c r="N1129" s="34" t="n">
        <v>-0.004101382102817297</v>
      </c>
    </row>
    <row r="1130">
      <c r="B1130" s="18" t="inlineStr">
        <is>
          <t>80|11</t>
        </is>
      </c>
      <c r="C1130" s="18" t="n">
        <v>80</v>
      </c>
      <c r="D1130" s="18" t="n">
        <v>11</v>
      </c>
      <c r="E1130" s="18" t="inlineStr">
        <is>
          <t>leaf</t>
        </is>
      </c>
      <c r="F1130" s="18" t="n"/>
      <c r="G1130" s="18" t="n"/>
      <c r="H1130" s="37" t="n"/>
      <c r="I1130" s="18" t="n"/>
      <c r="J1130" s="18" t="n"/>
      <c r="K1130" s="18" t="n"/>
      <c r="L1130" s="18" t="n"/>
      <c r="M1130" s="18" t="n"/>
      <c r="N1130" s="34" t="n">
        <v>0.02007879875600338</v>
      </c>
    </row>
    <row r="1131">
      <c r="B1131" s="18" t="inlineStr">
        <is>
          <t>80|12</t>
        </is>
      </c>
      <c r="C1131" s="18" t="n">
        <v>80</v>
      </c>
      <c r="D1131" s="18" t="n">
        <v>12</v>
      </c>
      <c r="E1131" s="18" t="inlineStr">
        <is>
          <t>leaf</t>
        </is>
      </c>
      <c r="F1131" s="18" t="n"/>
      <c r="G1131" s="18" t="n"/>
      <c r="H1131" s="37" t="n"/>
      <c r="I1131" s="18" t="n"/>
      <c r="J1131" s="18" t="n"/>
      <c r="K1131" s="18" t="n"/>
      <c r="L1131" s="18" t="n"/>
      <c r="M1131" s="18" t="n"/>
      <c r="N1131" s="34" t="n">
        <v>0.009141183458268642</v>
      </c>
    </row>
    <row r="1132">
      <c r="B1132" s="18" t="inlineStr">
        <is>
          <t>81|0</t>
        </is>
      </c>
      <c r="C1132" s="18" t="n">
        <v>81</v>
      </c>
      <c r="D1132" s="18" t="n">
        <v>0</v>
      </c>
      <c r="E1132" s="18" t="inlineStr">
        <is>
          <t>category split</t>
        </is>
      </c>
      <c r="F1132" s="18" t="n">
        <v>27</v>
      </c>
      <c r="G1132" s="18" t="inlineStr">
        <is>
          <t>occupancy</t>
        </is>
      </c>
      <c r="H1132" s="37" t="n"/>
      <c r="I1132" s="18" t="inlineStr">
        <is>
          <t>0</t>
        </is>
      </c>
      <c r="J1132" s="18" t="inlineStr">
        <is>
          <t>let</t>
        </is>
      </c>
      <c r="K1132" s="18" t="inlineStr">
        <is>
          <t>left</t>
        </is>
      </c>
      <c r="L1132" s="18" t="n">
        <v>1</v>
      </c>
      <c r="M1132" s="18" t="n">
        <v>2</v>
      </c>
      <c r="N1132" s="34" t="n"/>
    </row>
    <row r="1133">
      <c r="B1133" s="18" t="inlineStr">
        <is>
          <t>81|1</t>
        </is>
      </c>
      <c r="C1133" s="18" t="n">
        <v>81</v>
      </c>
      <c r="D1133" s="18" t="n">
        <v>1</v>
      </c>
      <c r="E1133" s="18" t="inlineStr">
        <is>
          <t>category split</t>
        </is>
      </c>
      <c r="F1133" s="18" t="n">
        <v>38</v>
      </c>
      <c r="G1133" s="18" t="inlineStr">
        <is>
          <t>previous_insurer</t>
        </is>
      </c>
      <c r="H1133" s="37" t="n"/>
      <c r="I1133" s="18" t="inlineStr">
        <is>
          <t>0;1;2;5;7;9;10;11;12;14;20;21;22;23;25;26;27;30;31;32;33;34;35;36</t>
        </is>
      </c>
      <c r="J1133" s="18" t="inlineStr">
        <is>
          <t>INS00;INS01;INS02;INS05;INS07;INS09;INS10;INS11;INS12;INS14;INS20;INS21;INS22;INS23;INS25;INS26;INS27;INS30;INS31;INS32;INS33;INS34;INS35;INS36</t>
        </is>
      </c>
      <c r="K1133" s="18" t="inlineStr">
        <is>
          <t>left</t>
        </is>
      </c>
      <c r="L1133" s="18" t="n">
        <v>3</v>
      </c>
      <c r="M1133" s="18" t="n">
        <v>4</v>
      </c>
      <c r="N1133" s="34" t="n"/>
    </row>
    <row r="1134">
      <c r="B1134" s="18" t="inlineStr">
        <is>
          <t>81|2</t>
        </is>
      </c>
      <c r="C1134" s="18" t="n">
        <v>81</v>
      </c>
      <c r="D1134" s="18" t="n">
        <v>2</v>
      </c>
      <c r="E1134" s="18" t="inlineStr">
        <is>
          <t>category split</t>
        </is>
      </c>
      <c r="F1134" s="18" t="n">
        <v>35</v>
      </c>
      <c r="G1134" s="18" t="inlineStr">
        <is>
          <t>email_domain</t>
        </is>
      </c>
      <c r="H1134" s="37" t="n"/>
      <c r="I1134" s="18" t="inlineStr">
        <is>
          <t>0;2</t>
        </is>
      </c>
      <c r="J1134" s="18" t="inlineStr">
        <is>
          <t>inboxly;netbox</t>
        </is>
      </c>
      <c r="K1134" s="18" t="inlineStr">
        <is>
          <t>left</t>
        </is>
      </c>
      <c r="L1134" s="18" t="n">
        <v>5</v>
      </c>
      <c r="M1134" s="18" t="n">
        <v>6</v>
      </c>
      <c r="N1134" s="34" t="n"/>
    </row>
    <row r="1135">
      <c r="B1135" s="18" t="inlineStr">
        <is>
          <t>81|3</t>
        </is>
      </c>
      <c r="C1135" s="18" t="n">
        <v>81</v>
      </c>
      <c r="D1135" s="18" t="n">
        <v>3</v>
      </c>
      <c r="E1135" s="18" t="inlineStr">
        <is>
          <t>split</t>
        </is>
      </c>
      <c r="F1135" s="18" t="n">
        <v>2</v>
      </c>
      <c r="G1135" s="18" t="inlineStr">
        <is>
          <t>voluntary_excess</t>
        </is>
      </c>
      <c r="H1135" s="37" t="n">
        <v>499.9999847412109</v>
      </c>
      <c r="I1135" s="18" t="n"/>
      <c r="J1135" s="18" t="n"/>
      <c r="K1135" s="18" t="inlineStr">
        <is>
          <t>right</t>
        </is>
      </c>
      <c r="L1135" s="18" t="n">
        <v>7</v>
      </c>
      <c r="M1135" s="18" t="n">
        <v>8</v>
      </c>
      <c r="N1135" s="34" t="n"/>
    </row>
    <row r="1136">
      <c r="B1136" s="18" t="inlineStr">
        <is>
          <t>81|4</t>
        </is>
      </c>
      <c r="C1136" s="18" t="n">
        <v>81</v>
      </c>
      <c r="D1136" s="18" t="n">
        <v>4</v>
      </c>
      <c r="E1136" s="18" t="inlineStr">
        <is>
          <t>split</t>
        </is>
      </c>
      <c r="F1136" s="18" t="n">
        <v>0</v>
      </c>
      <c r="G1136" s="18" t="inlineStr">
        <is>
          <t>sum_insured</t>
        </is>
      </c>
      <c r="H1136" s="37" t="n">
        <v>430999.984375</v>
      </c>
      <c r="I1136" s="18" t="n"/>
      <c r="J1136" s="18" t="n"/>
      <c r="K1136" s="18" t="inlineStr">
        <is>
          <t>right</t>
        </is>
      </c>
      <c r="L1136" s="18" t="n">
        <v>9</v>
      </c>
      <c r="M1136" s="18" t="n">
        <v>10</v>
      </c>
      <c r="N1136" s="34" t="n"/>
    </row>
    <row r="1137">
      <c r="B1137" s="18" t="inlineStr">
        <is>
          <t>81|5</t>
        </is>
      </c>
      <c r="C1137" s="18" t="n">
        <v>81</v>
      </c>
      <c r="D1137" s="18" t="n">
        <v>5</v>
      </c>
      <c r="E1137" s="18" t="inlineStr">
        <is>
          <t>split</t>
        </is>
      </c>
      <c r="F1137" s="18" t="n">
        <v>14</v>
      </c>
      <c r="G1137" s="18" t="inlineStr">
        <is>
          <t>elevation_m</t>
        </is>
      </c>
      <c r="H1137" s="37" t="n">
        <v>5.799999952316284</v>
      </c>
      <c r="I1137" s="18" t="n"/>
      <c r="J1137" s="18" t="n"/>
      <c r="K1137" s="18" t="inlineStr">
        <is>
          <t>right</t>
        </is>
      </c>
      <c r="L1137" s="18" t="n">
        <v>11</v>
      </c>
      <c r="M1137" s="18" t="n">
        <v>12</v>
      </c>
      <c r="N1137" s="34" t="n"/>
    </row>
    <row r="1138">
      <c r="B1138" s="18" t="inlineStr">
        <is>
          <t>81|6</t>
        </is>
      </c>
      <c r="C1138" s="18" t="n">
        <v>81</v>
      </c>
      <c r="D1138" s="18" t="n">
        <v>6</v>
      </c>
      <c r="E1138" s="18" t="inlineStr">
        <is>
          <t>category split</t>
        </is>
      </c>
      <c r="F1138" s="18" t="n">
        <v>49</v>
      </c>
      <c r="G1138" s="18" t="inlineStr">
        <is>
          <t>energy_rating</t>
        </is>
      </c>
      <c r="H1138" s="37" t="n"/>
      <c r="I1138" s="18" t="inlineStr">
        <is>
          <t>0;1;2</t>
        </is>
      </c>
      <c r="J1138" s="18" t="inlineStr">
        <is>
          <t>A;B;C</t>
        </is>
      </c>
      <c r="K1138" s="18" t="inlineStr">
        <is>
          <t>left</t>
        </is>
      </c>
      <c r="L1138" s="18" t="n">
        <v>13</v>
      </c>
      <c r="M1138" s="18" t="n">
        <v>14</v>
      </c>
      <c r="N1138" s="34" t="n"/>
    </row>
    <row r="1139">
      <c r="B1139" s="18" t="inlineStr">
        <is>
          <t>81|7</t>
        </is>
      </c>
      <c r="C1139" s="18" t="n">
        <v>81</v>
      </c>
      <c r="D1139" s="18" t="n">
        <v>7</v>
      </c>
      <c r="E1139" s="18" t="inlineStr">
        <is>
          <t>leaf</t>
        </is>
      </c>
      <c r="F1139" s="18" t="n"/>
      <c r="G1139" s="18" t="n"/>
      <c r="H1139" s="37" t="n"/>
      <c r="I1139" s="18" t="n"/>
      <c r="J1139" s="18" t="n"/>
      <c r="K1139" s="18" t="n"/>
      <c r="L1139" s="18" t="n"/>
      <c r="M1139" s="18" t="n"/>
      <c r="N1139" s="34" t="n">
        <v>0.004427687730640173</v>
      </c>
    </row>
    <row r="1140">
      <c r="B1140" s="18" t="inlineStr">
        <is>
          <t>81|8</t>
        </is>
      </c>
      <c r="C1140" s="18" t="n">
        <v>81</v>
      </c>
      <c r="D1140" s="18" t="n">
        <v>8</v>
      </c>
      <c r="E1140" s="18" t="inlineStr">
        <is>
          <t>leaf</t>
        </is>
      </c>
      <c r="F1140" s="18" t="n"/>
      <c r="G1140" s="18" t="n"/>
      <c r="H1140" s="37" t="n"/>
      <c r="I1140" s="18" t="n"/>
      <c r="J1140" s="18" t="n"/>
      <c r="K1140" s="18" t="n"/>
      <c r="L1140" s="18" t="n"/>
      <c r="M1140" s="18" t="n"/>
      <c r="N1140" s="34" t="n">
        <v>-0.007548046298325062</v>
      </c>
    </row>
    <row r="1141">
      <c r="B1141" s="18" t="inlineStr">
        <is>
          <t>81|9</t>
        </is>
      </c>
      <c r="C1141" s="18" t="n">
        <v>81</v>
      </c>
      <c r="D1141" s="18" t="n">
        <v>9</v>
      </c>
      <c r="E1141" s="18" t="inlineStr">
        <is>
          <t>leaf</t>
        </is>
      </c>
      <c r="F1141" s="18" t="n"/>
      <c r="G1141" s="18" t="n"/>
      <c r="H1141" s="37" t="n"/>
      <c r="I1141" s="18" t="n"/>
      <c r="J1141" s="18" t="n"/>
      <c r="K1141" s="18" t="n"/>
      <c r="L1141" s="18" t="n"/>
      <c r="M1141" s="18" t="n"/>
      <c r="N1141" s="34" t="n">
        <v>-0.004453809466212988</v>
      </c>
    </row>
    <row r="1142">
      <c r="B1142" s="18" t="inlineStr">
        <is>
          <t>81|10</t>
        </is>
      </c>
      <c r="C1142" s="18" t="n">
        <v>81</v>
      </c>
      <c r="D1142" s="18" t="n">
        <v>10</v>
      </c>
      <c r="E1142" s="18" t="inlineStr">
        <is>
          <t>leaf</t>
        </is>
      </c>
      <c r="F1142" s="18" t="n"/>
      <c r="G1142" s="18" t="n"/>
      <c r="H1142" s="37" t="n"/>
      <c r="I1142" s="18" t="n"/>
      <c r="J1142" s="18" t="n"/>
      <c r="K1142" s="18" t="n"/>
      <c r="L1142" s="18" t="n"/>
      <c r="M1142" s="18" t="n"/>
      <c r="N1142" s="34" t="n">
        <v>0.01186461001634598</v>
      </c>
    </row>
    <row r="1143">
      <c r="B1143" s="18" t="inlineStr">
        <is>
          <t>81|11</t>
        </is>
      </c>
      <c r="C1143" s="18" t="n">
        <v>81</v>
      </c>
      <c r="D1143" s="18" t="n">
        <v>11</v>
      </c>
      <c r="E1143" s="18" t="inlineStr">
        <is>
          <t>leaf</t>
        </is>
      </c>
      <c r="F1143" s="18" t="n"/>
      <c r="G1143" s="18" t="n"/>
      <c r="H1143" s="37" t="n"/>
      <c r="I1143" s="18" t="n"/>
      <c r="J1143" s="18" t="n"/>
      <c r="K1143" s="18" t="n"/>
      <c r="L1143" s="18" t="n"/>
      <c r="M1143" s="18" t="n"/>
      <c r="N1143" s="34" t="n">
        <v>0.01836021058261395</v>
      </c>
    </row>
    <row r="1144">
      <c r="B1144" s="18" t="inlineStr">
        <is>
          <t>81|12</t>
        </is>
      </c>
      <c r="C1144" s="18" t="n">
        <v>81</v>
      </c>
      <c r="D1144" s="18" t="n">
        <v>12</v>
      </c>
      <c r="E1144" s="18" t="inlineStr">
        <is>
          <t>leaf</t>
        </is>
      </c>
      <c r="F1144" s="18" t="n"/>
      <c r="G1144" s="18" t="n"/>
      <c r="H1144" s="37" t="n"/>
      <c r="I1144" s="18" t="n"/>
      <c r="J1144" s="18" t="n"/>
      <c r="K1144" s="18" t="n"/>
      <c r="L1144" s="18" t="n"/>
      <c r="M1144" s="18" t="n"/>
      <c r="N1144" s="34" t="n">
        <v>0.005980131682008505</v>
      </c>
    </row>
    <row r="1145">
      <c r="B1145" s="18" t="inlineStr">
        <is>
          <t>81|13</t>
        </is>
      </c>
      <c r="C1145" s="18" t="n">
        <v>81</v>
      </c>
      <c r="D1145" s="18" t="n">
        <v>13</v>
      </c>
      <c r="E1145" s="18" t="inlineStr">
        <is>
          <t>leaf</t>
        </is>
      </c>
      <c r="F1145" s="18" t="n"/>
      <c r="G1145" s="18" t="n"/>
      <c r="H1145" s="37" t="n"/>
      <c r="I1145" s="18" t="n"/>
      <c r="J1145" s="18" t="n"/>
      <c r="K1145" s="18" t="n"/>
      <c r="L1145" s="18" t="n"/>
      <c r="M1145" s="18" t="n"/>
      <c r="N1145" s="34" t="n">
        <v>0.006039609666913748</v>
      </c>
    </row>
    <row r="1146">
      <c r="B1146" s="18" t="inlineStr">
        <is>
          <t>81|14</t>
        </is>
      </c>
      <c r="C1146" s="18" t="n">
        <v>81</v>
      </c>
      <c r="D1146" s="18" t="n">
        <v>14</v>
      </c>
      <c r="E1146" s="18" t="inlineStr">
        <is>
          <t>leaf</t>
        </is>
      </c>
      <c r="F1146" s="18" t="n"/>
      <c r="G1146" s="18" t="n"/>
      <c r="H1146" s="37" t="n"/>
      <c r="I1146" s="18" t="n"/>
      <c r="J1146" s="18" t="n"/>
      <c r="K1146" s="18" t="n"/>
      <c r="L1146" s="18" t="n"/>
      <c r="M1146" s="18" t="n"/>
      <c r="N1146" s="34" t="n">
        <v>-0.00353393005207181</v>
      </c>
    </row>
    <row r="1147">
      <c r="B1147" s="18" t="inlineStr">
        <is>
          <t>82|0</t>
        </is>
      </c>
      <c r="C1147" s="18" t="n">
        <v>82</v>
      </c>
      <c r="D1147" s="18" t="n">
        <v>0</v>
      </c>
      <c r="E1147" s="18" t="inlineStr">
        <is>
          <t>category split</t>
        </is>
      </c>
      <c r="F1147" s="18" t="n">
        <v>38</v>
      </c>
      <c r="G1147" s="18" t="inlineStr">
        <is>
          <t>previous_insurer</t>
        </is>
      </c>
      <c r="H1147" s="37" t="n"/>
      <c r="I1147" s="18" t="inlineStr">
        <is>
          <t>0;1;2;5;7;8;9;10;11;12;14;18;23;24;25;26;27;30;31;33;34;35;36;38</t>
        </is>
      </c>
      <c r="J1147" s="18" t="inlineStr">
        <is>
          <t>INS00;INS01;INS02;INS05;INS07;INS08;INS09;INS10;INS11;INS12;INS14;INS18;INS23;INS24;INS25;INS26;INS27;INS30;INS31;INS33;INS34;INS35;INS36;INS38</t>
        </is>
      </c>
      <c r="K1147" s="18" t="inlineStr">
        <is>
          <t>left</t>
        </is>
      </c>
      <c r="L1147" s="18" t="n">
        <v>1</v>
      </c>
      <c r="M1147" s="18" t="n">
        <v>2</v>
      </c>
      <c r="N1147" s="34" t="n"/>
    </row>
    <row r="1148">
      <c r="B1148" s="18" t="inlineStr">
        <is>
          <t>82|1</t>
        </is>
      </c>
      <c r="C1148" s="18" t="n">
        <v>82</v>
      </c>
      <c r="D1148" s="18" t="n">
        <v>1</v>
      </c>
      <c r="E1148" s="18" t="inlineStr">
        <is>
          <t>split</t>
        </is>
      </c>
      <c r="F1148" s="18" t="n">
        <v>2</v>
      </c>
      <c r="G1148" s="18" t="inlineStr">
        <is>
          <t>voluntary_excess</t>
        </is>
      </c>
      <c r="H1148" s="37" t="n">
        <v>499.9999847412109</v>
      </c>
      <c r="I1148" s="18" t="n"/>
      <c r="J1148" s="18" t="n"/>
      <c r="K1148" s="18" t="inlineStr">
        <is>
          <t>right</t>
        </is>
      </c>
      <c r="L1148" s="18" t="n">
        <v>3</v>
      </c>
      <c r="M1148" s="18" t="n">
        <v>4</v>
      </c>
      <c r="N1148" s="34" t="n"/>
    </row>
    <row r="1149">
      <c r="B1149" s="18" t="inlineStr">
        <is>
          <t>82|2</t>
        </is>
      </c>
      <c r="C1149" s="18" t="n">
        <v>82</v>
      </c>
      <c r="D1149" s="18" t="n">
        <v>2</v>
      </c>
      <c r="E1149" s="18" t="inlineStr">
        <is>
          <t>category split</t>
        </is>
      </c>
      <c r="F1149" s="18" t="n">
        <v>41</v>
      </c>
      <c r="G1149" s="18" t="inlineStr">
        <is>
          <t>marketing_segment</t>
        </is>
      </c>
      <c r="H1149" s="37" t="n"/>
      <c r="I1149" s="18" t="inlineStr">
        <is>
          <t>0;3;4;5;6;7;11</t>
        </is>
      </c>
      <c r="J1149" s="18" t="inlineStr">
        <is>
          <t>mature_affluent;midlife_affluent;midlife_budget;midlife_mainstream;senior_affluent;senior_budget;young_mainstream</t>
        </is>
      </c>
      <c r="K1149" s="18" t="inlineStr">
        <is>
          <t>left</t>
        </is>
      </c>
      <c r="L1149" s="18" t="n">
        <v>5</v>
      </c>
      <c r="M1149" s="18" t="n">
        <v>6</v>
      </c>
      <c r="N1149" s="34" t="n"/>
    </row>
    <row r="1150">
      <c r="B1150" s="18" t="inlineStr">
        <is>
          <t>82|3</t>
        </is>
      </c>
      <c r="C1150" s="18" t="n">
        <v>82</v>
      </c>
      <c r="D1150" s="18" t="n">
        <v>3</v>
      </c>
      <c r="E1150" s="18" t="inlineStr">
        <is>
          <t>split</t>
        </is>
      </c>
      <c r="F1150" s="18" t="n">
        <v>3</v>
      </c>
      <c r="G1150" s="18" t="inlineStr">
        <is>
          <t>missed_payments_12m</t>
        </is>
      </c>
      <c r="H1150" s="37" t="n">
        <v>0.9999999701976776</v>
      </c>
      <c r="I1150" s="18" t="n"/>
      <c r="J1150" s="18" t="n"/>
      <c r="K1150" s="18" t="inlineStr">
        <is>
          <t>right</t>
        </is>
      </c>
      <c r="L1150" s="18" t="n">
        <v>7</v>
      </c>
      <c r="M1150" s="18" t="n">
        <v>8</v>
      </c>
      <c r="N1150" s="34" t="n"/>
    </row>
    <row r="1151">
      <c r="B1151" s="18" t="inlineStr">
        <is>
          <t>82|4</t>
        </is>
      </c>
      <c r="C1151" s="18" t="n">
        <v>82</v>
      </c>
      <c r="D1151" s="18" t="n">
        <v>4</v>
      </c>
      <c r="E1151" s="18" t="inlineStr">
        <is>
          <t>split</t>
        </is>
      </c>
      <c r="F1151" s="18" t="n">
        <v>19</v>
      </c>
      <c r="G1151" s="18" t="inlineStr">
        <is>
          <t>freezing_days</t>
        </is>
      </c>
      <c r="H1151" s="37" t="n">
        <v>30.99999904632568</v>
      </c>
      <c r="I1151" s="18" t="n"/>
      <c r="J1151" s="18" t="n"/>
      <c r="K1151" s="18" t="inlineStr">
        <is>
          <t>right</t>
        </is>
      </c>
      <c r="L1151" s="18" t="n">
        <v>9</v>
      </c>
      <c r="M1151" s="18" t="n">
        <v>10</v>
      </c>
      <c r="N1151" s="34" t="n"/>
    </row>
    <row r="1152">
      <c r="B1152" s="18" t="inlineStr">
        <is>
          <t>82|5</t>
        </is>
      </c>
      <c r="C1152" s="18" t="n">
        <v>82</v>
      </c>
      <c r="D1152" s="18" t="n">
        <v>5</v>
      </c>
      <c r="E1152" s="18" t="inlineStr">
        <is>
          <t>split</t>
        </is>
      </c>
      <c r="F1152" s="18" t="n">
        <v>21</v>
      </c>
      <c r="G1152" s="18" t="inlineStr">
        <is>
          <t>wildfire_index</t>
        </is>
      </c>
      <c r="H1152" s="37" t="n">
        <v>0.2009999975562096</v>
      </c>
      <c r="I1152" s="18" t="n"/>
      <c r="J1152" s="18" t="n"/>
      <c r="K1152" s="18" t="inlineStr">
        <is>
          <t>right</t>
        </is>
      </c>
      <c r="L1152" s="18" t="n">
        <v>11</v>
      </c>
      <c r="M1152" s="18" t="n">
        <v>12</v>
      </c>
      <c r="N1152" s="34" t="n"/>
    </row>
    <row r="1153">
      <c r="B1153" s="18" t="inlineStr">
        <is>
          <t>82|6</t>
        </is>
      </c>
      <c r="C1153" s="18" t="n">
        <v>82</v>
      </c>
      <c r="D1153" s="18" t="n">
        <v>6</v>
      </c>
      <c r="E1153" s="18" t="inlineStr">
        <is>
          <t>category split</t>
        </is>
      </c>
      <c r="F1153" s="18" t="n">
        <v>29</v>
      </c>
      <c r="G1153" s="18" t="inlineStr">
        <is>
          <t>accidental_damage_cover</t>
        </is>
      </c>
      <c r="H1153" s="37" t="n"/>
      <c r="I1153" s="18" t="inlineStr">
        <is>
          <t>0</t>
        </is>
      </c>
      <c r="J1153" s="18" t="inlineStr">
        <is>
          <t>False</t>
        </is>
      </c>
      <c r="K1153" s="18" t="inlineStr">
        <is>
          <t>left</t>
        </is>
      </c>
      <c r="L1153" s="18" t="n">
        <v>13</v>
      </c>
      <c r="M1153" s="18" t="n">
        <v>14</v>
      </c>
      <c r="N1153" s="34" t="n"/>
    </row>
    <row r="1154">
      <c r="B1154" s="18" t="inlineStr">
        <is>
          <t>82|7</t>
        </is>
      </c>
      <c r="C1154" s="18" t="n">
        <v>82</v>
      </c>
      <c r="D1154" s="18" t="n">
        <v>7</v>
      </c>
      <c r="E1154" s="18" t="inlineStr">
        <is>
          <t>leaf</t>
        </is>
      </c>
      <c r="F1154" s="18" t="n"/>
      <c r="G1154" s="18" t="n"/>
      <c r="H1154" s="37" t="n"/>
      <c r="I1154" s="18" t="n"/>
      <c r="J1154" s="18" t="n"/>
      <c r="K1154" s="18" t="n"/>
      <c r="L1154" s="18" t="n"/>
      <c r="M1154" s="18" t="n"/>
      <c r="N1154" s="34" t="n">
        <v>0.003572297981008887</v>
      </c>
    </row>
    <row r="1155">
      <c r="B1155" s="18" t="inlineStr">
        <is>
          <t>82|8</t>
        </is>
      </c>
      <c r="C1155" s="18" t="n">
        <v>82</v>
      </c>
      <c r="D1155" s="18" t="n">
        <v>8</v>
      </c>
      <c r="E1155" s="18" t="inlineStr">
        <is>
          <t>leaf</t>
        </is>
      </c>
      <c r="F1155" s="18" t="n"/>
      <c r="G1155" s="18" t="n"/>
      <c r="H1155" s="37" t="n"/>
      <c r="I1155" s="18" t="n"/>
      <c r="J1155" s="18" t="n"/>
      <c r="K1155" s="18" t="n"/>
      <c r="L1155" s="18" t="n"/>
      <c r="M1155" s="18" t="n"/>
      <c r="N1155" s="34" t="n">
        <v>0.01610979437828064</v>
      </c>
    </row>
    <row r="1156">
      <c r="B1156" s="18" t="inlineStr">
        <is>
          <t>82|9</t>
        </is>
      </c>
      <c r="C1156" s="18" t="n">
        <v>82</v>
      </c>
      <c r="D1156" s="18" t="n">
        <v>9</v>
      </c>
      <c r="E1156" s="18" t="inlineStr">
        <is>
          <t>leaf</t>
        </is>
      </c>
      <c r="F1156" s="18" t="n"/>
      <c r="G1156" s="18" t="n"/>
      <c r="H1156" s="37" t="n"/>
      <c r="I1156" s="18" t="n"/>
      <c r="J1156" s="18" t="n"/>
      <c r="K1156" s="18" t="n"/>
      <c r="L1156" s="18" t="n"/>
      <c r="M1156" s="18" t="n"/>
      <c r="N1156" s="34" t="n">
        <v>-0.01137099508196115</v>
      </c>
    </row>
    <row r="1157">
      <c r="B1157" s="18" t="inlineStr">
        <is>
          <t>82|10</t>
        </is>
      </c>
      <c r="C1157" s="18" t="n">
        <v>82</v>
      </c>
      <c r="D1157" s="18" t="n">
        <v>10</v>
      </c>
      <c r="E1157" s="18" t="inlineStr">
        <is>
          <t>leaf</t>
        </is>
      </c>
      <c r="F1157" s="18" t="n"/>
      <c r="G1157" s="18" t="n"/>
      <c r="H1157" s="37" t="n"/>
      <c r="I1157" s="18" t="n"/>
      <c r="J1157" s="18" t="n"/>
      <c r="K1157" s="18" t="n"/>
      <c r="L1157" s="18" t="n"/>
      <c r="M1157" s="18" t="n"/>
      <c r="N1157" s="34" t="n">
        <v>0.002299592597410083</v>
      </c>
    </row>
    <row r="1158">
      <c r="B1158" s="18" t="inlineStr">
        <is>
          <t>82|11</t>
        </is>
      </c>
      <c r="C1158" s="18" t="n">
        <v>82</v>
      </c>
      <c r="D1158" s="18" t="n">
        <v>11</v>
      </c>
      <c r="E1158" s="18" t="inlineStr">
        <is>
          <t>leaf</t>
        </is>
      </c>
      <c r="F1158" s="18" t="n"/>
      <c r="G1158" s="18" t="n"/>
      <c r="H1158" s="37" t="n"/>
      <c r="I1158" s="18" t="n"/>
      <c r="J1158" s="18" t="n"/>
      <c r="K1158" s="18" t="n"/>
      <c r="L1158" s="18" t="n"/>
      <c r="M1158" s="18" t="n"/>
      <c r="N1158" s="34" t="n">
        <v>-0.0005501137347891927</v>
      </c>
    </row>
    <row r="1159">
      <c r="B1159" s="18" t="inlineStr">
        <is>
          <t>82|12</t>
        </is>
      </c>
      <c r="C1159" s="18" t="n">
        <v>82</v>
      </c>
      <c r="D1159" s="18" t="n">
        <v>12</v>
      </c>
      <c r="E1159" s="18" t="inlineStr">
        <is>
          <t>leaf</t>
        </is>
      </c>
      <c r="F1159" s="18" t="n"/>
      <c r="G1159" s="18" t="n"/>
      <c r="H1159" s="37" t="n"/>
      <c r="I1159" s="18" t="n"/>
      <c r="J1159" s="18" t="n"/>
      <c r="K1159" s="18" t="n"/>
      <c r="L1159" s="18" t="n"/>
      <c r="M1159" s="18" t="n"/>
      <c r="N1159" s="34" t="n">
        <v>0.007525424938648939</v>
      </c>
    </row>
    <row r="1160">
      <c r="B1160" s="18" t="inlineStr">
        <is>
          <t>82|13</t>
        </is>
      </c>
      <c r="C1160" s="18" t="n">
        <v>82</v>
      </c>
      <c r="D1160" s="18" t="n">
        <v>13</v>
      </c>
      <c r="E1160" s="18" t="inlineStr">
        <is>
          <t>leaf</t>
        </is>
      </c>
      <c r="F1160" s="18" t="n"/>
      <c r="G1160" s="18" t="n"/>
      <c r="H1160" s="37" t="n"/>
      <c r="I1160" s="18" t="n"/>
      <c r="J1160" s="18" t="n"/>
      <c r="K1160" s="18" t="n"/>
      <c r="L1160" s="18" t="n"/>
      <c r="M1160" s="18" t="n"/>
      <c r="N1160" s="34" t="n">
        <v>-0.0005135658429935575</v>
      </c>
    </row>
    <row r="1161">
      <c r="B1161" s="18" t="inlineStr">
        <is>
          <t>82|14</t>
        </is>
      </c>
      <c r="C1161" s="18" t="n">
        <v>82</v>
      </c>
      <c r="D1161" s="18" t="n">
        <v>14</v>
      </c>
      <c r="E1161" s="18" t="inlineStr">
        <is>
          <t>leaf</t>
        </is>
      </c>
      <c r="F1161" s="18" t="n"/>
      <c r="G1161" s="18" t="n"/>
      <c r="H1161" s="37" t="n"/>
      <c r="I1161" s="18" t="n"/>
      <c r="J1161" s="18" t="n"/>
      <c r="K1161" s="18" t="n"/>
      <c r="L1161" s="18" t="n"/>
      <c r="M1161" s="18" t="n"/>
      <c r="N1161" s="34" t="n">
        <v>-0.008461453020572662</v>
      </c>
    </row>
    <row r="1162">
      <c r="B1162" s="18" t="inlineStr">
        <is>
          <t>83|0</t>
        </is>
      </c>
      <c r="C1162" s="18" t="n">
        <v>83</v>
      </c>
      <c r="D1162" s="18" t="n">
        <v>0</v>
      </c>
      <c r="E1162" s="18" t="inlineStr">
        <is>
          <t>split</t>
        </is>
      </c>
      <c r="F1162" s="18" t="n">
        <v>0</v>
      </c>
      <c r="G1162" s="18" t="inlineStr">
        <is>
          <t>sum_insured</t>
        </is>
      </c>
      <c r="H1162" s="37" t="n">
        <v>104999.99609375</v>
      </c>
      <c r="I1162" s="18" t="n"/>
      <c r="J1162" s="18" t="n"/>
      <c r="K1162" s="18" t="inlineStr">
        <is>
          <t>right</t>
        </is>
      </c>
      <c r="L1162" s="18" t="n">
        <v>1</v>
      </c>
      <c r="M1162" s="18" t="n">
        <v>2</v>
      </c>
      <c r="N1162" s="34" t="n"/>
    </row>
    <row r="1163">
      <c r="B1163" s="18" t="inlineStr">
        <is>
          <t>83|1</t>
        </is>
      </c>
      <c r="C1163" s="18" t="n">
        <v>83</v>
      </c>
      <c r="D1163" s="18" t="n">
        <v>1</v>
      </c>
      <c r="E1163" s="18" t="inlineStr">
        <is>
          <t>split</t>
        </is>
      </c>
      <c r="F1163" s="18" t="n">
        <v>2</v>
      </c>
      <c r="G1163" s="18" t="inlineStr">
        <is>
          <t>voluntary_excess</t>
        </is>
      </c>
      <c r="H1163" s="37" t="n">
        <v>249.9999923706055</v>
      </c>
      <c r="I1163" s="18" t="n"/>
      <c r="J1163" s="18" t="n"/>
      <c r="K1163" s="18" t="inlineStr">
        <is>
          <t>right</t>
        </is>
      </c>
      <c r="L1163" s="18" t="n">
        <v>3</v>
      </c>
      <c r="M1163" s="18" t="n">
        <v>4</v>
      </c>
      <c r="N1163" s="34" t="n"/>
    </row>
    <row r="1164">
      <c r="B1164" s="18" t="inlineStr">
        <is>
          <t>83|2</t>
        </is>
      </c>
      <c r="C1164" s="18" t="n">
        <v>83</v>
      </c>
      <c r="D1164" s="18" t="n">
        <v>2</v>
      </c>
      <c r="E1164" s="18" t="inlineStr">
        <is>
          <t>split</t>
        </is>
      </c>
      <c r="F1164" s="18" t="n">
        <v>24</v>
      </c>
      <c r="G1164" s="18" t="inlineStr">
        <is>
          <t>x_clay_dry</t>
        </is>
      </c>
      <c r="H1164" s="37" t="n">
        <v>0.695999950170517</v>
      </c>
      <c r="I1164" s="18" t="n"/>
      <c r="J1164" s="18" t="n"/>
      <c r="K1164" s="18" t="inlineStr">
        <is>
          <t>right</t>
        </is>
      </c>
      <c r="L1164" s="18" t="n">
        <v>5</v>
      </c>
      <c r="M1164" s="18" t="n">
        <v>6</v>
      </c>
      <c r="N1164" s="34" t="n"/>
    </row>
    <row r="1165">
      <c r="B1165" s="18" t="inlineStr">
        <is>
          <t>83|3</t>
        </is>
      </c>
      <c r="C1165" s="18" t="n">
        <v>83</v>
      </c>
      <c r="D1165" s="18" t="n">
        <v>3</v>
      </c>
      <c r="E1165" s="18" t="inlineStr">
        <is>
          <t>leaf</t>
        </is>
      </c>
      <c r="F1165" s="18" t="n"/>
      <c r="G1165" s="18" t="n"/>
      <c r="H1165" s="37" t="n"/>
      <c r="I1165" s="18" t="n"/>
      <c r="J1165" s="18" t="n"/>
      <c r="K1165" s="18" t="n"/>
      <c r="L1165" s="18" t="n"/>
      <c r="M1165" s="18" t="n"/>
      <c r="N1165" s="34" t="n">
        <v>-0.007006492000073195</v>
      </c>
    </row>
    <row r="1166">
      <c r="B1166" s="18" t="inlineStr">
        <is>
          <t>83|4</t>
        </is>
      </c>
      <c r="C1166" s="18" t="n">
        <v>83</v>
      </c>
      <c r="D1166" s="18" t="n">
        <v>4</v>
      </c>
      <c r="E1166" s="18" t="inlineStr">
        <is>
          <t>leaf</t>
        </is>
      </c>
      <c r="F1166" s="18" t="n"/>
      <c r="G1166" s="18" t="n"/>
      <c r="H1166" s="37" t="n"/>
      <c r="I1166" s="18" t="n"/>
      <c r="J1166" s="18" t="n"/>
      <c r="K1166" s="18" t="n"/>
      <c r="L1166" s="18" t="n"/>
      <c r="M1166" s="18" t="n"/>
      <c r="N1166" s="34" t="n">
        <v>-0.02208899334073067</v>
      </c>
    </row>
    <row r="1167">
      <c r="B1167" s="18" t="inlineStr">
        <is>
          <t>83|5</t>
        </is>
      </c>
      <c r="C1167" s="18" t="n">
        <v>83</v>
      </c>
      <c r="D1167" s="18" t="n">
        <v>5</v>
      </c>
      <c r="E1167" s="18" t="inlineStr">
        <is>
          <t>split</t>
        </is>
      </c>
      <c r="F1167" s="18" t="n">
        <v>14</v>
      </c>
      <c r="G1167" s="18" t="inlineStr">
        <is>
          <t>elevation_m</t>
        </is>
      </c>
      <c r="H1167" s="37" t="n">
        <v>4.799999952316284</v>
      </c>
      <c r="I1167" s="18" t="n"/>
      <c r="J1167" s="18" t="n"/>
      <c r="K1167" s="18" t="inlineStr">
        <is>
          <t>right</t>
        </is>
      </c>
      <c r="L1167" s="18" t="n">
        <v>7</v>
      </c>
      <c r="M1167" s="18" t="n">
        <v>8</v>
      </c>
      <c r="N1167" s="34" t="n"/>
    </row>
    <row r="1168">
      <c r="B1168" s="18" t="inlineStr">
        <is>
          <t>83|6</t>
        </is>
      </c>
      <c r="C1168" s="18" t="n">
        <v>83</v>
      </c>
      <c r="D1168" s="18" t="n">
        <v>6</v>
      </c>
      <c r="E1168" s="18" t="inlineStr">
        <is>
          <t>category split</t>
        </is>
      </c>
      <c r="F1168" s="18" t="n">
        <v>29</v>
      </c>
      <c r="G1168" s="18" t="inlineStr">
        <is>
          <t>accidental_damage_cover</t>
        </is>
      </c>
      <c r="H1168" s="37" t="n"/>
      <c r="I1168" s="18" t="inlineStr">
        <is>
          <t>0</t>
        </is>
      </c>
      <c r="J1168" s="18" t="inlineStr">
        <is>
          <t>False</t>
        </is>
      </c>
      <c r="K1168" s="18" t="inlineStr">
        <is>
          <t>left</t>
        </is>
      </c>
      <c r="L1168" s="18" t="n">
        <v>9</v>
      </c>
      <c r="M1168" s="18" t="n">
        <v>10</v>
      </c>
      <c r="N1168" s="34" t="n"/>
    </row>
    <row r="1169">
      <c r="B1169" s="18" t="inlineStr">
        <is>
          <t>83|7</t>
        </is>
      </c>
      <c r="C1169" s="18" t="n">
        <v>83</v>
      </c>
      <c r="D1169" s="18" t="n">
        <v>7</v>
      </c>
      <c r="E1169" s="18" t="inlineStr">
        <is>
          <t>leaf</t>
        </is>
      </c>
      <c r="F1169" s="18" t="n"/>
      <c r="G1169" s="18" t="n"/>
      <c r="H1169" s="37" t="n"/>
      <c r="I1169" s="18" t="n"/>
      <c r="J1169" s="18" t="n"/>
      <c r="K1169" s="18" t="n"/>
      <c r="L1169" s="18" t="n"/>
      <c r="M1169" s="18" t="n"/>
      <c r="N1169" s="34" t="n">
        <v>0.003574500558897853</v>
      </c>
    </row>
    <row r="1170">
      <c r="B1170" s="18" t="inlineStr">
        <is>
          <t>83|8</t>
        </is>
      </c>
      <c r="C1170" s="18" t="n">
        <v>83</v>
      </c>
      <c r="D1170" s="18" t="n">
        <v>8</v>
      </c>
      <c r="E1170" s="18" t="inlineStr">
        <is>
          <t>leaf</t>
        </is>
      </c>
      <c r="F1170" s="18" t="n"/>
      <c r="G1170" s="18" t="n"/>
      <c r="H1170" s="37" t="n"/>
      <c r="I1170" s="18" t="n"/>
      <c r="J1170" s="18" t="n"/>
      <c r="K1170" s="18" t="n"/>
      <c r="L1170" s="18" t="n"/>
      <c r="M1170" s="18" t="n"/>
      <c r="N1170" s="34" t="n">
        <v>-0.003643900156021118</v>
      </c>
    </row>
    <row r="1171">
      <c r="B1171" s="18" t="inlineStr">
        <is>
          <t>83|9</t>
        </is>
      </c>
      <c r="C1171" s="18" t="n">
        <v>83</v>
      </c>
      <c r="D1171" s="18" t="n">
        <v>9</v>
      </c>
      <c r="E1171" s="18" t="inlineStr">
        <is>
          <t>leaf</t>
        </is>
      </c>
      <c r="F1171" s="18" t="n"/>
      <c r="G1171" s="18" t="n"/>
      <c r="H1171" s="37" t="n"/>
      <c r="I1171" s="18" t="n"/>
      <c r="J1171" s="18" t="n"/>
      <c r="K1171" s="18" t="n"/>
      <c r="L1171" s="18" t="n"/>
      <c r="M1171" s="18" t="n"/>
      <c r="N1171" s="34" t="n">
        <v>0.01452298182994127</v>
      </c>
    </row>
    <row r="1172">
      <c r="B1172" s="18" t="inlineStr">
        <is>
          <t>83|10</t>
        </is>
      </c>
      <c r="C1172" s="18" t="n">
        <v>83</v>
      </c>
      <c r="D1172" s="18" t="n">
        <v>10</v>
      </c>
      <c r="E1172" s="18" t="inlineStr">
        <is>
          <t>leaf</t>
        </is>
      </c>
      <c r="F1172" s="18" t="n"/>
      <c r="G1172" s="18" t="n"/>
      <c r="H1172" s="37" t="n"/>
      <c r="I1172" s="18" t="n"/>
      <c r="J1172" s="18" t="n"/>
      <c r="K1172" s="18" t="n"/>
      <c r="L1172" s="18" t="n"/>
      <c r="M1172" s="18" t="n"/>
      <c r="N1172" s="34" t="n">
        <v>0.003326826263219118</v>
      </c>
    </row>
    <row r="1173">
      <c r="B1173" s="18" t="inlineStr">
        <is>
          <t>84|0</t>
        </is>
      </c>
      <c r="C1173" s="18" t="n">
        <v>84</v>
      </c>
      <c r="D1173" s="18" t="n">
        <v>0</v>
      </c>
      <c r="E1173" s="18" t="inlineStr">
        <is>
          <t>split</t>
        </is>
      </c>
      <c r="F1173" s="18" t="n">
        <v>8</v>
      </c>
      <c r="G1173" s="18" t="inlineStr">
        <is>
          <t>prior_claims_5y</t>
        </is>
      </c>
      <c r="H1173" s="37" t="n">
        <v>0.9999999701976776</v>
      </c>
      <c r="I1173" s="18" t="n"/>
      <c r="J1173" s="18" t="n"/>
      <c r="K1173" s="18" t="inlineStr">
        <is>
          <t>right</t>
        </is>
      </c>
      <c r="L1173" s="18" t="n">
        <v>1</v>
      </c>
      <c r="M1173" s="18" t="n">
        <v>2</v>
      </c>
      <c r="N1173" s="34" t="n"/>
    </row>
    <row r="1174">
      <c r="B1174" s="18" t="inlineStr">
        <is>
          <t>84|1</t>
        </is>
      </c>
      <c r="C1174" s="18" t="n">
        <v>84</v>
      </c>
      <c r="D1174" s="18" t="n">
        <v>1</v>
      </c>
      <c r="E1174" s="18" t="inlineStr">
        <is>
          <t>category split</t>
        </is>
      </c>
      <c r="F1174" s="18" t="n">
        <v>40</v>
      </c>
      <c r="G1174" s="18" t="inlineStr">
        <is>
          <t>branch_id</t>
        </is>
      </c>
      <c r="H1174" s="37" t="n"/>
      <c r="I1174" s="18" t="inlineStr">
        <is>
          <t>0;2;3;4;7;11;12;15;19;20;22</t>
        </is>
      </c>
      <c r="J1174" s="18" t="inlineStr">
        <is>
          <t>1;11;12;13;16;2;20;23;4;5;7</t>
        </is>
      </c>
      <c r="K1174" s="18" t="inlineStr">
        <is>
          <t>left</t>
        </is>
      </c>
      <c r="L1174" s="18" t="n">
        <v>3</v>
      </c>
      <c r="M1174" s="18" t="n">
        <v>4</v>
      </c>
      <c r="N1174" s="34" t="n"/>
    </row>
    <row r="1175">
      <c r="B1175" s="18" t="inlineStr">
        <is>
          <t>84|2</t>
        </is>
      </c>
      <c r="C1175" s="18" t="n">
        <v>84</v>
      </c>
      <c r="D1175" s="18" t="n">
        <v>2</v>
      </c>
      <c r="E1175" s="18" t="inlineStr">
        <is>
          <t>split</t>
        </is>
      </c>
      <c r="F1175" s="18" t="n">
        <v>14</v>
      </c>
      <c r="G1175" s="18" t="inlineStr">
        <is>
          <t>elevation_m</t>
        </is>
      </c>
      <c r="H1175" s="37" t="n">
        <v>1.399999916553498</v>
      </c>
      <c r="I1175" s="18" t="n"/>
      <c r="J1175" s="18" t="n"/>
      <c r="K1175" s="18" t="inlineStr">
        <is>
          <t>right</t>
        </is>
      </c>
      <c r="L1175" s="18" t="n">
        <v>5</v>
      </c>
      <c r="M1175" s="18" t="n">
        <v>6</v>
      </c>
      <c r="N1175" s="34" t="n"/>
    </row>
    <row r="1176">
      <c r="B1176" s="18" t="inlineStr">
        <is>
          <t>84|3</t>
        </is>
      </c>
      <c r="C1176" s="18" t="n">
        <v>84</v>
      </c>
      <c r="D1176" s="18" t="n">
        <v>3</v>
      </c>
      <c r="E1176" s="18" t="inlineStr">
        <is>
          <t>category split</t>
        </is>
      </c>
      <c r="F1176" s="18" t="n">
        <v>26</v>
      </c>
      <c r="G1176" s="18" t="inlineStr">
        <is>
          <t>construction_type</t>
        </is>
      </c>
      <c r="H1176" s="37" t="n"/>
      <c r="I1176" s="18" t="inlineStr">
        <is>
          <t>0;2;3</t>
        </is>
      </c>
      <c r="J1176" s="18" t="inlineStr">
        <is>
          <t>brick;stone;timber</t>
        </is>
      </c>
      <c r="K1176" s="18" t="inlineStr">
        <is>
          <t>left</t>
        </is>
      </c>
      <c r="L1176" s="18" t="n">
        <v>7</v>
      </c>
      <c r="M1176" s="18" t="n">
        <v>8</v>
      </c>
      <c r="N1176" s="34" t="n"/>
    </row>
    <row r="1177">
      <c r="B1177" s="18" t="inlineStr">
        <is>
          <t>84|4</t>
        </is>
      </c>
      <c r="C1177" s="18" t="n">
        <v>84</v>
      </c>
      <c r="D1177" s="18" t="n">
        <v>4</v>
      </c>
      <c r="E1177" s="18" t="inlineStr">
        <is>
          <t>split</t>
        </is>
      </c>
      <c r="F1177" s="18" t="n">
        <v>14</v>
      </c>
      <c r="G1177" s="18" t="inlineStr">
        <is>
          <t>elevation_m</t>
        </is>
      </c>
      <c r="H1177" s="37" t="n">
        <v>5.899999856948853</v>
      </c>
      <c r="I1177" s="18" t="n"/>
      <c r="J1177" s="18" t="n"/>
      <c r="K1177" s="18" t="inlineStr">
        <is>
          <t>right</t>
        </is>
      </c>
      <c r="L1177" s="18" t="n">
        <v>9</v>
      </c>
      <c r="M1177" s="18" t="n">
        <v>10</v>
      </c>
      <c r="N1177" s="34" t="n"/>
    </row>
    <row r="1178">
      <c r="B1178" s="18" t="inlineStr">
        <is>
          <t>84|5</t>
        </is>
      </c>
      <c r="C1178" s="18" t="n">
        <v>84</v>
      </c>
      <c r="D1178" s="18" t="n">
        <v>5</v>
      </c>
      <c r="E1178" s="18" t="inlineStr">
        <is>
          <t>leaf</t>
        </is>
      </c>
      <c r="F1178" s="18" t="n"/>
      <c r="G1178" s="18" t="n"/>
      <c r="H1178" s="37" t="n"/>
      <c r="I1178" s="18" t="n"/>
      <c r="J1178" s="18" t="n"/>
      <c r="K1178" s="18" t="n"/>
      <c r="L1178" s="18" t="n"/>
      <c r="M1178" s="18" t="n"/>
      <c r="N1178" s="34" t="n">
        <v>0.01552477944642305</v>
      </c>
    </row>
    <row r="1179">
      <c r="B1179" s="18" t="inlineStr">
        <is>
          <t>84|6</t>
        </is>
      </c>
      <c r="C1179" s="18" t="n">
        <v>84</v>
      </c>
      <c r="D1179" s="18" t="n">
        <v>6</v>
      </c>
      <c r="E1179" s="18" t="inlineStr">
        <is>
          <t>split</t>
        </is>
      </c>
      <c r="F1179" s="18" t="n">
        <v>0</v>
      </c>
      <c r="G1179" s="18" t="inlineStr">
        <is>
          <t>sum_insured</t>
        </is>
      </c>
      <c r="H1179" s="37" t="n">
        <v>261999.9921875</v>
      </c>
      <c r="I1179" s="18" t="n"/>
      <c r="J1179" s="18" t="n"/>
      <c r="K1179" s="18" t="inlineStr">
        <is>
          <t>right</t>
        </is>
      </c>
      <c r="L1179" s="18" t="n">
        <v>11</v>
      </c>
      <c r="M1179" s="18" t="n">
        <v>12</v>
      </c>
      <c r="N1179" s="34" t="n"/>
    </row>
    <row r="1180">
      <c r="B1180" s="18" t="inlineStr">
        <is>
          <t>84|7</t>
        </is>
      </c>
      <c r="C1180" s="18" t="n">
        <v>84</v>
      </c>
      <c r="D1180" s="18" t="n">
        <v>7</v>
      </c>
      <c r="E1180" s="18" t="inlineStr">
        <is>
          <t>leaf</t>
        </is>
      </c>
      <c r="F1180" s="18" t="n"/>
      <c r="G1180" s="18" t="n"/>
      <c r="H1180" s="37" t="n"/>
      <c r="I1180" s="18" t="n"/>
      <c r="J1180" s="18" t="n"/>
      <c r="K1180" s="18" t="n"/>
      <c r="L1180" s="18" t="n"/>
      <c r="M1180" s="18" t="n"/>
      <c r="N1180" s="34" t="n">
        <v>0.01163435354828835</v>
      </c>
    </row>
    <row r="1181">
      <c r="B1181" s="18" t="inlineStr">
        <is>
          <t>84|8</t>
        </is>
      </c>
      <c r="C1181" s="18" t="n">
        <v>84</v>
      </c>
      <c r="D1181" s="18" t="n">
        <v>8</v>
      </c>
      <c r="E1181" s="18" t="inlineStr">
        <is>
          <t>leaf</t>
        </is>
      </c>
      <c r="F1181" s="18" t="n"/>
      <c r="G1181" s="18" t="n"/>
      <c r="H1181" s="37" t="n"/>
      <c r="I1181" s="18" t="n"/>
      <c r="J1181" s="18" t="n"/>
      <c r="K1181" s="18" t="n"/>
      <c r="L1181" s="18" t="n"/>
      <c r="M1181" s="18" t="n"/>
      <c r="N1181" s="34" t="n">
        <v>-0.0006127007072791457</v>
      </c>
    </row>
    <row r="1182">
      <c r="B1182" s="18" t="inlineStr">
        <is>
          <t>84|9</t>
        </is>
      </c>
      <c r="C1182" s="18" t="n">
        <v>84</v>
      </c>
      <c r="D1182" s="18" t="n">
        <v>9</v>
      </c>
      <c r="E1182" s="18" t="inlineStr">
        <is>
          <t>leaf</t>
        </is>
      </c>
      <c r="F1182" s="18" t="n"/>
      <c r="G1182" s="18" t="n"/>
      <c r="H1182" s="37" t="n"/>
      <c r="I1182" s="18" t="n"/>
      <c r="J1182" s="18" t="n"/>
      <c r="K1182" s="18" t="n"/>
      <c r="L1182" s="18" t="n"/>
      <c r="M1182" s="18" t="n"/>
      <c r="N1182" s="34" t="n">
        <v>-0.0002792999148368835</v>
      </c>
    </row>
    <row r="1183">
      <c r="B1183" s="18" t="inlineStr">
        <is>
          <t>84|10</t>
        </is>
      </c>
      <c r="C1183" s="18" t="n">
        <v>84</v>
      </c>
      <c r="D1183" s="18" t="n">
        <v>10</v>
      </c>
      <c r="E1183" s="18" t="inlineStr">
        <is>
          <t>leaf</t>
        </is>
      </c>
      <c r="F1183" s="18" t="n"/>
      <c r="G1183" s="18" t="n"/>
      <c r="H1183" s="37" t="n"/>
      <c r="I1183" s="18" t="n"/>
      <c r="J1183" s="18" t="n"/>
      <c r="K1183" s="18" t="n"/>
      <c r="L1183" s="18" t="n"/>
      <c r="M1183" s="18" t="n"/>
      <c r="N1183" s="34" t="n">
        <v>-0.009625235572457314</v>
      </c>
    </row>
    <row r="1184">
      <c r="B1184" s="18" t="inlineStr">
        <is>
          <t>84|11</t>
        </is>
      </c>
      <c r="C1184" s="18" t="n">
        <v>84</v>
      </c>
      <c r="D1184" s="18" t="n">
        <v>11</v>
      </c>
      <c r="E1184" s="18" t="inlineStr">
        <is>
          <t>leaf</t>
        </is>
      </c>
      <c r="F1184" s="18" t="n"/>
      <c r="G1184" s="18" t="n"/>
      <c r="H1184" s="37" t="n"/>
      <c r="I1184" s="18" t="n"/>
      <c r="J1184" s="18" t="n"/>
      <c r="K1184" s="18" t="n"/>
      <c r="L1184" s="18" t="n"/>
      <c r="M1184" s="18" t="n"/>
      <c r="N1184" s="34" t="n">
        <v>-0.0006136153824627399</v>
      </c>
    </row>
    <row r="1185">
      <c r="B1185" s="18" t="inlineStr">
        <is>
          <t>84|12</t>
        </is>
      </c>
      <c r="C1185" s="18" t="n">
        <v>84</v>
      </c>
      <c r="D1185" s="18" t="n">
        <v>12</v>
      </c>
      <c r="E1185" s="18" t="inlineStr">
        <is>
          <t>leaf</t>
        </is>
      </c>
      <c r="F1185" s="18" t="n"/>
      <c r="G1185" s="18" t="n"/>
      <c r="H1185" s="37" t="n"/>
      <c r="I1185" s="18" t="n"/>
      <c r="J1185" s="18" t="n"/>
      <c r="K1185" s="18" t="n"/>
      <c r="L1185" s="18" t="n"/>
      <c r="M1185" s="18" t="n"/>
      <c r="N1185" s="34" t="n">
        <v>0.008054456673562527</v>
      </c>
    </row>
    <row r="1186">
      <c r="B1186" s="18" t="inlineStr">
        <is>
          <t>85|0</t>
        </is>
      </c>
      <c r="C1186" s="18" t="n">
        <v>85</v>
      </c>
      <c r="D1186" s="18" t="n">
        <v>0</v>
      </c>
      <c r="E1186" s="18" t="inlineStr">
        <is>
          <t>category split</t>
        </is>
      </c>
      <c r="F1186" s="18" t="n">
        <v>32</v>
      </c>
      <c r="G1186" s="18" t="inlineStr">
        <is>
          <t>payment_method</t>
        </is>
      </c>
      <c r="H1186" s="37" t="n"/>
      <c r="I1186" s="18" t="inlineStr">
        <is>
          <t>0</t>
        </is>
      </c>
      <c r="J1186" s="18" t="inlineStr">
        <is>
          <t>annual</t>
        </is>
      </c>
      <c r="K1186" s="18" t="inlineStr">
        <is>
          <t>left</t>
        </is>
      </c>
      <c r="L1186" s="18" t="n">
        <v>1</v>
      </c>
      <c r="M1186" s="18" t="n">
        <v>2</v>
      </c>
      <c r="N1186" s="34" t="n"/>
    </row>
    <row r="1187">
      <c r="B1187" s="18" t="inlineStr">
        <is>
          <t>85|1</t>
        </is>
      </c>
      <c r="C1187" s="18" t="n">
        <v>85</v>
      </c>
      <c r="D1187" s="18" t="n">
        <v>1</v>
      </c>
      <c r="E1187" s="18" t="inlineStr">
        <is>
          <t>split</t>
        </is>
      </c>
      <c r="F1187" s="18" t="n">
        <v>22</v>
      </c>
      <c r="G1187" s="18" t="inlineStr">
        <is>
          <t>rainfall_mm</t>
        </is>
      </c>
      <c r="H1187" s="37" t="n">
        <v>1382.999938964844</v>
      </c>
      <c r="I1187" s="18" t="n"/>
      <c r="J1187" s="18" t="n"/>
      <c r="K1187" s="18" t="inlineStr">
        <is>
          <t>right</t>
        </is>
      </c>
      <c r="L1187" s="18" t="n">
        <v>3</v>
      </c>
      <c r="M1187" s="18" t="n">
        <v>4</v>
      </c>
      <c r="N1187" s="34" t="n"/>
    </row>
    <row r="1188">
      <c r="B1188" s="18" t="inlineStr">
        <is>
          <t>85|2</t>
        </is>
      </c>
      <c r="C1188" s="18" t="n">
        <v>85</v>
      </c>
      <c r="D1188" s="18" t="n">
        <v>2</v>
      </c>
      <c r="E1188" s="18" t="inlineStr">
        <is>
          <t>split</t>
        </is>
      </c>
      <c r="F1188" s="18" t="n">
        <v>10</v>
      </c>
      <c r="G1188" s="18" t="inlineStr">
        <is>
          <t>years_at_address</t>
        </is>
      </c>
      <c r="H1188" s="37" t="n">
        <v>3.99999988079071</v>
      </c>
      <c r="I1188" s="18" t="n"/>
      <c r="J1188" s="18" t="n"/>
      <c r="K1188" s="18" t="inlineStr">
        <is>
          <t>right</t>
        </is>
      </c>
      <c r="L1188" s="18" t="n">
        <v>5</v>
      </c>
      <c r="M1188" s="18" t="n">
        <v>6</v>
      </c>
      <c r="N1188" s="34" t="n"/>
    </row>
    <row r="1189">
      <c r="B1189" s="18" t="inlineStr">
        <is>
          <t>85|3</t>
        </is>
      </c>
      <c r="C1189" s="18" t="n">
        <v>85</v>
      </c>
      <c r="D1189" s="18" t="n">
        <v>3</v>
      </c>
      <c r="E1189" s="18" t="inlineStr">
        <is>
          <t>split</t>
        </is>
      </c>
      <c r="F1189" s="18" t="n">
        <v>8</v>
      </c>
      <c r="G1189" s="18" t="inlineStr">
        <is>
          <t>prior_claims_5y</t>
        </is>
      </c>
      <c r="H1189" s="37" t="n">
        <v>0.9999999701976776</v>
      </c>
      <c r="I1189" s="18" t="n"/>
      <c r="J1189" s="18" t="n"/>
      <c r="K1189" s="18" t="inlineStr">
        <is>
          <t>right</t>
        </is>
      </c>
      <c r="L1189" s="18" t="n">
        <v>7</v>
      </c>
      <c r="M1189" s="18" t="n">
        <v>8</v>
      </c>
      <c r="N1189" s="34" t="n"/>
    </row>
    <row r="1190">
      <c r="B1190" s="18" t="inlineStr">
        <is>
          <t>85|4</t>
        </is>
      </c>
      <c r="C1190" s="18" t="n">
        <v>85</v>
      </c>
      <c r="D1190" s="18" t="n">
        <v>4</v>
      </c>
      <c r="E1190" s="18" t="inlineStr">
        <is>
          <t>split</t>
        </is>
      </c>
      <c r="F1190" s="18" t="n">
        <v>2</v>
      </c>
      <c r="G1190" s="18" t="inlineStr">
        <is>
          <t>voluntary_excess</t>
        </is>
      </c>
      <c r="H1190" s="37" t="n">
        <v>249.9999923706055</v>
      </c>
      <c r="I1190" s="18" t="n"/>
      <c r="J1190" s="18" t="n"/>
      <c r="K1190" s="18" t="inlineStr">
        <is>
          <t>right</t>
        </is>
      </c>
      <c r="L1190" s="18" t="n">
        <v>9</v>
      </c>
      <c r="M1190" s="18" t="n">
        <v>10</v>
      </c>
      <c r="N1190" s="34" t="n"/>
    </row>
    <row r="1191">
      <c r="B1191" s="18" t="inlineStr">
        <is>
          <t>85|5</t>
        </is>
      </c>
      <c r="C1191" s="18" t="n">
        <v>85</v>
      </c>
      <c r="D1191" s="18" t="n">
        <v>5</v>
      </c>
      <c r="E1191" s="18" t="inlineStr">
        <is>
          <t>split</t>
        </is>
      </c>
      <c r="F1191" s="18" t="n">
        <v>4</v>
      </c>
      <c r="G1191" s="18" t="inlineStr">
        <is>
          <t>renewal_count</t>
        </is>
      </c>
      <c r="H1191" s="37" t="n">
        <v>5.999999761581421</v>
      </c>
      <c r="I1191" s="18" t="n"/>
      <c r="J1191" s="18" t="n"/>
      <c r="K1191" s="18" t="inlineStr">
        <is>
          <t>right</t>
        </is>
      </c>
      <c r="L1191" s="18" t="n">
        <v>11</v>
      </c>
      <c r="M1191" s="18" t="n">
        <v>12</v>
      </c>
      <c r="N1191" s="34" t="n"/>
    </row>
    <row r="1192">
      <c r="B1192" s="18" t="inlineStr">
        <is>
          <t>85|6</t>
        </is>
      </c>
      <c r="C1192" s="18" t="n">
        <v>85</v>
      </c>
      <c r="D1192" s="18" t="n">
        <v>6</v>
      </c>
      <c r="E1192" s="18" t="inlineStr">
        <is>
          <t>category split</t>
        </is>
      </c>
      <c r="F1192" s="18" t="n">
        <v>31</v>
      </c>
      <c r="G1192" s="18" t="inlineStr">
        <is>
          <t>channel</t>
        </is>
      </c>
      <c r="H1192" s="37" t="n"/>
      <c r="I1192" s="18" t="inlineStr">
        <is>
          <t>2</t>
        </is>
      </c>
      <c r="J1192" s="18" t="inlineStr">
        <is>
          <t>direct</t>
        </is>
      </c>
      <c r="K1192" s="18" t="inlineStr">
        <is>
          <t>left</t>
        </is>
      </c>
      <c r="L1192" s="18" t="n">
        <v>13</v>
      </c>
      <c r="M1192" s="18" t="n">
        <v>14</v>
      </c>
      <c r="N1192" s="34" t="n"/>
    </row>
    <row r="1193">
      <c r="B1193" s="18" t="inlineStr">
        <is>
          <t>85|7</t>
        </is>
      </c>
      <c r="C1193" s="18" t="n">
        <v>85</v>
      </c>
      <c r="D1193" s="18" t="n">
        <v>7</v>
      </c>
      <c r="E1193" s="18" t="inlineStr">
        <is>
          <t>leaf</t>
        </is>
      </c>
      <c r="F1193" s="18" t="n"/>
      <c r="G1193" s="18" t="n"/>
      <c r="H1193" s="37" t="n"/>
      <c r="I1193" s="18" t="n"/>
      <c r="J1193" s="18" t="n"/>
      <c r="K1193" s="18" t="n"/>
      <c r="L1193" s="18" t="n"/>
      <c r="M1193" s="18" t="n"/>
      <c r="N1193" s="34" t="n">
        <v>0.001474619843065739</v>
      </c>
    </row>
    <row r="1194">
      <c r="B1194" s="18" t="inlineStr">
        <is>
          <t>85|8</t>
        </is>
      </c>
      <c r="C1194" s="18" t="n">
        <v>85</v>
      </c>
      <c r="D1194" s="18" t="n">
        <v>8</v>
      </c>
      <c r="E1194" s="18" t="inlineStr">
        <is>
          <t>leaf</t>
        </is>
      </c>
      <c r="F1194" s="18" t="n"/>
      <c r="G1194" s="18" t="n"/>
      <c r="H1194" s="37" t="n"/>
      <c r="I1194" s="18" t="n"/>
      <c r="J1194" s="18" t="n"/>
      <c r="K1194" s="18" t="n"/>
      <c r="L1194" s="18" t="n"/>
      <c r="M1194" s="18" t="n"/>
      <c r="N1194" s="34" t="n">
        <v>0.009443062357604504</v>
      </c>
    </row>
    <row r="1195">
      <c r="B1195" s="18" t="inlineStr">
        <is>
          <t>85|9</t>
        </is>
      </c>
      <c r="C1195" s="18" t="n">
        <v>85</v>
      </c>
      <c r="D1195" s="18" t="n">
        <v>9</v>
      </c>
      <c r="E1195" s="18" t="inlineStr">
        <is>
          <t>leaf</t>
        </is>
      </c>
      <c r="F1195" s="18" t="n"/>
      <c r="G1195" s="18" t="n"/>
      <c r="H1195" s="37" t="n"/>
      <c r="I1195" s="18" t="n"/>
      <c r="J1195" s="18" t="n"/>
      <c r="K1195" s="18" t="n"/>
      <c r="L1195" s="18" t="n"/>
      <c r="M1195" s="18" t="n"/>
      <c r="N1195" s="34" t="n">
        <v>-0.01344604976475239</v>
      </c>
    </row>
    <row r="1196">
      <c r="B1196" s="18" t="inlineStr">
        <is>
          <t>85|10</t>
        </is>
      </c>
      <c r="C1196" s="18" t="n">
        <v>85</v>
      </c>
      <c r="D1196" s="18" t="n">
        <v>10</v>
      </c>
      <c r="E1196" s="18" t="inlineStr">
        <is>
          <t>leaf</t>
        </is>
      </c>
      <c r="F1196" s="18" t="n"/>
      <c r="G1196" s="18" t="n"/>
      <c r="H1196" s="37" t="n"/>
      <c r="I1196" s="18" t="n"/>
      <c r="J1196" s="18" t="n"/>
      <c r="K1196" s="18" t="n"/>
      <c r="L1196" s="18" t="n"/>
      <c r="M1196" s="18" t="n"/>
      <c r="N1196" s="34" t="n">
        <v>-0.001439466373994946</v>
      </c>
    </row>
    <row r="1197">
      <c r="B1197" s="18" t="inlineStr">
        <is>
          <t>85|11</t>
        </is>
      </c>
      <c r="C1197" s="18" t="n">
        <v>85</v>
      </c>
      <c r="D1197" s="18" t="n">
        <v>11</v>
      </c>
      <c r="E1197" s="18" t="inlineStr">
        <is>
          <t>leaf</t>
        </is>
      </c>
      <c r="F1197" s="18" t="n"/>
      <c r="G1197" s="18" t="n"/>
      <c r="H1197" s="37" t="n"/>
      <c r="I1197" s="18" t="n"/>
      <c r="J1197" s="18" t="n"/>
      <c r="K1197" s="18" t="n"/>
      <c r="L1197" s="18" t="n"/>
      <c r="M1197" s="18" t="n"/>
      <c r="N1197" s="34" t="n">
        <v>0.008402192033827305</v>
      </c>
    </row>
    <row r="1198">
      <c r="B1198" s="18" t="inlineStr">
        <is>
          <t>85|12</t>
        </is>
      </c>
      <c r="C1198" s="18" t="n">
        <v>85</v>
      </c>
      <c r="D1198" s="18" t="n">
        <v>12</v>
      </c>
      <c r="E1198" s="18" t="inlineStr">
        <is>
          <t>leaf</t>
        </is>
      </c>
      <c r="F1198" s="18" t="n"/>
      <c r="G1198" s="18" t="n"/>
      <c r="H1198" s="37" t="n"/>
      <c r="I1198" s="18" t="n"/>
      <c r="J1198" s="18" t="n"/>
      <c r="K1198" s="18" t="n"/>
      <c r="L1198" s="18" t="n"/>
      <c r="M1198" s="18" t="n"/>
      <c r="N1198" s="34" t="n">
        <v>-0.002082390245050192</v>
      </c>
    </row>
    <row r="1199">
      <c r="B1199" s="18" t="inlineStr">
        <is>
          <t>85|13</t>
        </is>
      </c>
      <c r="C1199" s="18" t="n">
        <v>85</v>
      </c>
      <c r="D1199" s="18" t="n">
        <v>13</v>
      </c>
      <c r="E1199" s="18" t="inlineStr">
        <is>
          <t>leaf</t>
        </is>
      </c>
      <c r="F1199" s="18" t="n"/>
      <c r="G1199" s="18" t="n"/>
      <c r="H1199" s="37" t="n"/>
      <c r="I1199" s="18" t="n"/>
      <c r="J1199" s="18" t="n"/>
      <c r="K1199" s="18" t="n"/>
      <c r="L1199" s="18" t="n"/>
      <c r="M1199" s="18" t="n"/>
      <c r="N1199" s="34" t="n">
        <v>-0.002137649338692427</v>
      </c>
    </row>
    <row r="1200">
      <c r="B1200" s="18" t="inlineStr">
        <is>
          <t>85|14</t>
        </is>
      </c>
      <c r="C1200" s="18" t="n">
        <v>85</v>
      </c>
      <c r="D1200" s="18" t="n">
        <v>14</v>
      </c>
      <c r="E1200" s="18" t="inlineStr">
        <is>
          <t>leaf</t>
        </is>
      </c>
      <c r="F1200" s="18" t="n"/>
      <c r="G1200" s="18" t="n"/>
      <c r="H1200" s="37" t="n"/>
      <c r="I1200" s="18" t="n"/>
      <c r="J1200" s="18" t="n"/>
      <c r="K1200" s="18" t="n"/>
      <c r="L1200" s="18" t="n"/>
      <c r="M1200" s="18" t="n"/>
      <c r="N1200" s="34" t="n">
        <v>-0.009915473870933056</v>
      </c>
    </row>
    <row r="1201">
      <c r="B1201" s="18" t="inlineStr">
        <is>
          <t>86|0</t>
        </is>
      </c>
      <c r="C1201" s="18" t="n">
        <v>86</v>
      </c>
      <c r="D1201" s="18" t="n">
        <v>0</v>
      </c>
      <c r="E1201" s="18" t="inlineStr">
        <is>
          <t>split</t>
        </is>
      </c>
      <c r="F1201" s="18" t="n">
        <v>15</v>
      </c>
      <c r="G1201" s="18" t="inlineStr">
        <is>
          <t>year_built</t>
        </is>
      </c>
      <c r="H1201" s="37" t="n">
        <v>1941.999938964844</v>
      </c>
      <c r="I1201" s="18" t="n"/>
      <c r="J1201" s="18" t="n"/>
      <c r="K1201" s="18" t="inlineStr">
        <is>
          <t>right</t>
        </is>
      </c>
      <c r="L1201" s="18" t="n">
        <v>1</v>
      </c>
      <c r="M1201" s="18" t="n">
        <v>2</v>
      </c>
      <c r="N1201" s="34" t="n"/>
    </row>
    <row r="1202">
      <c r="B1202" s="18" t="inlineStr">
        <is>
          <t>86|1</t>
        </is>
      </c>
      <c r="C1202" s="18" t="n">
        <v>86</v>
      </c>
      <c r="D1202" s="18" t="n">
        <v>1</v>
      </c>
      <c r="E1202" s="18" t="inlineStr">
        <is>
          <t>split</t>
        </is>
      </c>
      <c r="F1202" s="18" t="n">
        <v>12</v>
      </c>
      <c r="G1202" s="18" t="inlineStr">
        <is>
          <t>flood_zone</t>
        </is>
      </c>
      <c r="H1202" s="37" t="n">
        <v>3.99999988079071</v>
      </c>
      <c r="I1202" s="18" t="n"/>
      <c r="J1202" s="18" t="n"/>
      <c r="K1202" s="18" t="inlineStr">
        <is>
          <t>right</t>
        </is>
      </c>
      <c r="L1202" s="18" t="n">
        <v>3</v>
      </c>
      <c r="M1202" s="18" t="n">
        <v>4</v>
      </c>
      <c r="N1202" s="34" t="n"/>
    </row>
    <row r="1203">
      <c r="B1203" s="18" t="inlineStr">
        <is>
          <t>86|2</t>
        </is>
      </c>
      <c r="C1203" s="18" t="n">
        <v>86</v>
      </c>
      <c r="D1203" s="18" t="n">
        <v>2</v>
      </c>
      <c r="E1203" s="18" t="inlineStr">
        <is>
          <t>split</t>
        </is>
      </c>
      <c r="F1203" s="18" t="n">
        <v>24</v>
      </c>
      <c r="G1203" s="18" t="inlineStr">
        <is>
          <t>x_clay_dry</t>
        </is>
      </c>
      <c r="H1203" s="37" t="n">
        <v>0.5849999487400056</v>
      </c>
      <c r="I1203" s="18" t="n"/>
      <c r="J1203" s="18" t="n"/>
      <c r="K1203" s="18" t="inlineStr">
        <is>
          <t>right</t>
        </is>
      </c>
      <c r="L1203" s="18" t="n">
        <v>5</v>
      </c>
      <c r="M1203" s="18" t="n">
        <v>6</v>
      </c>
      <c r="N1203" s="34" t="n"/>
    </row>
    <row r="1204">
      <c r="B1204" s="18" t="inlineStr">
        <is>
          <t>86|3</t>
        </is>
      </c>
      <c r="C1204" s="18" t="n">
        <v>86</v>
      </c>
      <c r="D1204" s="18" t="n">
        <v>3</v>
      </c>
      <c r="E1204" s="18" t="inlineStr">
        <is>
          <t>split</t>
        </is>
      </c>
      <c r="F1204" s="18" t="n">
        <v>19</v>
      </c>
      <c r="G1204" s="18" t="inlineStr">
        <is>
          <t>freezing_days</t>
        </is>
      </c>
      <c r="H1204" s="37" t="n">
        <v>8.999999523162842</v>
      </c>
      <c r="I1204" s="18" t="n"/>
      <c r="J1204" s="18" t="n"/>
      <c r="K1204" s="18" t="inlineStr">
        <is>
          <t>right</t>
        </is>
      </c>
      <c r="L1204" s="18" t="n">
        <v>7</v>
      </c>
      <c r="M1204" s="18" t="n">
        <v>8</v>
      </c>
      <c r="N1204" s="34" t="n"/>
    </row>
    <row r="1205">
      <c r="B1205" s="18" t="inlineStr">
        <is>
          <t>86|4</t>
        </is>
      </c>
      <c r="C1205" s="18" t="n">
        <v>86</v>
      </c>
      <c r="D1205" s="18" t="n">
        <v>4</v>
      </c>
      <c r="E1205" s="18" t="inlineStr">
        <is>
          <t>split</t>
        </is>
      </c>
      <c r="F1205" s="18" t="n">
        <v>25</v>
      </c>
      <c r="G1205" s="18" t="inlineStr">
        <is>
          <t>x_fz3_rain</t>
        </is>
      </c>
      <c r="H1205" s="37" t="n">
        <v>1.148999989032746</v>
      </c>
      <c r="I1205" s="18" t="n"/>
      <c r="J1205" s="18" t="n"/>
      <c r="K1205" s="18" t="inlineStr">
        <is>
          <t>right</t>
        </is>
      </c>
      <c r="L1205" s="18" t="n">
        <v>9</v>
      </c>
      <c r="M1205" s="18" t="n">
        <v>10</v>
      </c>
      <c r="N1205" s="34" t="n"/>
    </row>
    <row r="1206">
      <c r="B1206" s="18" t="inlineStr">
        <is>
          <t>86|5</t>
        </is>
      </c>
      <c r="C1206" s="18" t="n">
        <v>86</v>
      </c>
      <c r="D1206" s="18" t="n">
        <v>5</v>
      </c>
      <c r="E1206" s="18" t="inlineStr">
        <is>
          <t>category split</t>
        </is>
      </c>
      <c r="F1206" s="18" t="n">
        <v>40</v>
      </c>
      <c r="G1206" s="18" t="inlineStr">
        <is>
          <t>branch_id</t>
        </is>
      </c>
      <c r="H1206" s="37" t="n"/>
      <c r="I1206" s="18" t="inlineStr">
        <is>
          <t>1;2;4;5;6;7;8;9;10;11;12;14;17;19;20;22;23;24</t>
        </is>
      </c>
      <c r="J1206" s="18" t="inlineStr">
        <is>
          <t>10;11;13;14;15;16;17;18;19;2;20;22;25;4;5;7;8;9</t>
        </is>
      </c>
      <c r="K1206" s="18" t="inlineStr">
        <is>
          <t>left</t>
        </is>
      </c>
      <c r="L1206" s="18" t="n">
        <v>11</v>
      </c>
      <c r="M1206" s="18" t="n">
        <v>12</v>
      </c>
      <c r="N1206" s="34" t="n"/>
    </row>
    <row r="1207">
      <c r="B1207" s="18" t="inlineStr">
        <is>
          <t>86|6</t>
        </is>
      </c>
      <c r="C1207" s="18" t="n">
        <v>86</v>
      </c>
      <c r="D1207" s="18" t="n">
        <v>6</v>
      </c>
      <c r="E1207" s="18" t="inlineStr">
        <is>
          <t>category split</t>
        </is>
      </c>
      <c r="F1207" s="18" t="n">
        <v>40</v>
      </c>
      <c r="G1207" s="18" t="inlineStr">
        <is>
          <t>branch_id</t>
        </is>
      </c>
      <c r="H1207" s="37" t="n"/>
      <c r="I1207" s="18" t="inlineStr">
        <is>
          <t>0;1;2;3;4;5;6;7;8;9;10;11;12;13;14;15;16</t>
        </is>
      </c>
      <c r="J1207" s="18" t="inlineStr">
        <is>
          <t>1;10;11;12;13;14;15;16;17;18;19;2;20;21;22;23;24</t>
        </is>
      </c>
      <c r="K1207" s="18" t="inlineStr">
        <is>
          <t>left</t>
        </is>
      </c>
      <c r="L1207" s="18" t="n">
        <v>13</v>
      </c>
      <c r="M1207" s="18" t="n">
        <v>14</v>
      </c>
      <c r="N1207" s="34" t="n"/>
    </row>
    <row r="1208">
      <c r="B1208" s="18" t="inlineStr">
        <is>
          <t>86|7</t>
        </is>
      </c>
      <c r="C1208" s="18" t="n">
        <v>86</v>
      </c>
      <c r="D1208" s="18" t="n">
        <v>7</v>
      </c>
      <c r="E1208" s="18" t="inlineStr">
        <is>
          <t>leaf</t>
        </is>
      </c>
      <c r="F1208" s="18" t="n"/>
      <c r="G1208" s="18" t="n"/>
      <c r="H1208" s="37" t="n"/>
      <c r="I1208" s="18" t="n"/>
      <c r="J1208" s="18" t="n"/>
      <c r="K1208" s="18" t="n"/>
      <c r="L1208" s="18" t="n"/>
      <c r="M1208" s="18" t="n"/>
      <c r="N1208" s="34" t="n">
        <v>-0.0120239956304431</v>
      </c>
    </row>
    <row r="1209">
      <c r="B1209" s="18" t="inlineStr">
        <is>
          <t>86|8</t>
        </is>
      </c>
      <c r="C1209" s="18" t="n">
        <v>86</v>
      </c>
      <c r="D1209" s="18" t="n">
        <v>8</v>
      </c>
      <c r="E1209" s="18" t="inlineStr">
        <is>
          <t>leaf</t>
        </is>
      </c>
      <c r="F1209" s="18" t="n"/>
      <c r="G1209" s="18" t="n"/>
      <c r="H1209" s="37" t="n"/>
      <c r="I1209" s="18" t="n"/>
      <c r="J1209" s="18" t="n"/>
      <c r="K1209" s="18" t="n"/>
      <c r="L1209" s="18" t="n"/>
      <c r="M1209" s="18" t="n"/>
      <c r="N1209" s="34" t="n">
        <v>0.00301793054677546</v>
      </c>
    </row>
    <row r="1210">
      <c r="B1210" s="18" t="inlineStr">
        <is>
          <t>86|9</t>
        </is>
      </c>
      <c r="C1210" s="18" t="n">
        <v>86</v>
      </c>
      <c r="D1210" s="18" t="n">
        <v>9</v>
      </c>
      <c r="E1210" s="18" t="inlineStr">
        <is>
          <t>leaf</t>
        </is>
      </c>
      <c r="F1210" s="18" t="n"/>
      <c r="G1210" s="18" t="n"/>
      <c r="H1210" s="37" t="n"/>
      <c r="I1210" s="18" t="n"/>
      <c r="J1210" s="18" t="n"/>
      <c r="K1210" s="18" t="n"/>
      <c r="L1210" s="18" t="n"/>
      <c r="M1210" s="18" t="n"/>
      <c r="N1210" s="34" t="n">
        <v>0.006484952755272388</v>
      </c>
    </row>
    <row r="1211">
      <c r="B1211" s="18" t="inlineStr">
        <is>
          <t>86|10</t>
        </is>
      </c>
      <c r="C1211" s="18" t="n">
        <v>86</v>
      </c>
      <c r="D1211" s="18" t="n">
        <v>10</v>
      </c>
      <c r="E1211" s="18" t="inlineStr">
        <is>
          <t>leaf</t>
        </is>
      </c>
      <c r="F1211" s="18" t="n"/>
      <c r="G1211" s="18" t="n"/>
      <c r="H1211" s="37" t="n"/>
      <c r="I1211" s="18" t="n"/>
      <c r="J1211" s="18" t="n"/>
      <c r="K1211" s="18" t="n"/>
      <c r="L1211" s="18" t="n"/>
      <c r="M1211" s="18" t="n"/>
      <c r="N1211" s="34" t="n">
        <v>0.01615828275680542</v>
      </c>
    </row>
    <row r="1212">
      <c r="B1212" s="18" t="inlineStr">
        <is>
          <t>86|11</t>
        </is>
      </c>
      <c r="C1212" s="18" t="n">
        <v>86</v>
      </c>
      <c r="D1212" s="18" t="n">
        <v>11</v>
      </c>
      <c r="E1212" s="18" t="inlineStr">
        <is>
          <t>leaf</t>
        </is>
      </c>
      <c r="F1212" s="18" t="n"/>
      <c r="G1212" s="18" t="n"/>
      <c r="H1212" s="37" t="n"/>
      <c r="I1212" s="18" t="n"/>
      <c r="J1212" s="18" t="n"/>
      <c r="K1212" s="18" t="n"/>
      <c r="L1212" s="18" t="n"/>
      <c r="M1212" s="18" t="n"/>
      <c r="N1212" s="34" t="n">
        <v>0.001766902976669371</v>
      </c>
    </row>
    <row r="1213">
      <c r="B1213" s="18" t="inlineStr">
        <is>
          <t>86|12</t>
        </is>
      </c>
      <c r="C1213" s="18" t="n">
        <v>86</v>
      </c>
      <c r="D1213" s="18" t="n">
        <v>12</v>
      </c>
      <c r="E1213" s="18" t="inlineStr">
        <is>
          <t>leaf</t>
        </is>
      </c>
      <c r="F1213" s="18" t="n"/>
      <c r="G1213" s="18" t="n"/>
      <c r="H1213" s="37" t="n"/>
      <c r="I1213" s="18" t="n"/>
      <c r="J1213" s="18" t="n"/>
      <c r="K1213" s="18" t="n"/>
      <c r="L1213" s="18" t="n"/>
      <c r="M1213" s="18" t="n"/>
      <c r="N1213" s="34" t="n">
        <v>-0.005881842225790024</v>
      </c>
    </row>
    <row r="1214">
      <c r="B1214" s="18" t="inlineStr">
        <is>
          <t>86|13</t>
        </is>
      </c>
      <c r="C1214" s="18" t="n">
        <v>86</v>
      </c>
      <c r="D1214" s="18" t="n">
        <v>13</v>
      </c>
      <c r="E1214" s="18" t="inlineStr">
        <is>
          <t>leaf</t>
        </is>
      </c>
      <c r="F1214" s="18" t="n"/>
      <c r="G1214" s="18" t="n"/>
      <c r="H1214" s="37" t="n"/>
      <c r="I1214" s="18" t="n"/>
      <c r="J1214" s="18" t="n"/>
      <c r="K1214" s="18" t="n"/>
      <c r="L1214" s="18" t="n"/>
      <c r="M1214" s="18" t="n"/>
      <c r="N1214" s="34" t="n">
        <v>-0.005498894955962896</v>
      </c>
    </row>
    <row r="1215">
      <c r="B1215" s="18" t="inlineStr">
        <is>
          <t>86|14</t>
        </is>
      </c>
      <c r="C1215" s="18" t="n">
        <v>86</v>
      </c>
      <c r="D1215" s="18" t="n">
        <v>14</v>
      </c>
      <c r="E1215" s="18" t="inlineStr">
        <is>
          <t>leaf</t>
        </is>
      </c>
      <c r="F1215" s="18" t="n"/>
      <c r="G1215" s="18" t="n"/>
      <c r="H1215" s="37" t="n"/>
      <c r="I1215" s="18" t="n"/>
      <c r="J1215" s="18" t="n"/>
      <c r="K1215" s="18" t="n"/>
      <c r="L1215" s="18" t="n"/>
      <c r="M1215" s="18" t="n"/>
      <c r="N1215" s="34" t="n">
        <v>0.008174966089427471</v>
      </c>
    </row>
    <row r="1216">
      <c r="B1216" s="18" t="inlineStr">
        <is>
          <t>87|0</t>
        </is>
      </c>
      <c r="C1216" s="18" t="n">
        <v>87</v>
      </c>
      <c r="D1216" s="18" t="n">
        <v>0</v>
      </c>
      <c r="E1216" s="18" t="inlineStr">
        <is>
          <t>category split</t>
        </is>
      </c>
      <c r="F1216" s="18" t="n">
        <v>26</v>
      </c>
      <c r="G1216" s="18" t="inlineStr">
        <is>
          <t>construction_type</t>
        </is>
      </c>
      <c r="H1216" s="37" t="n"/>
      <c r="I1216" s="18" t="inlineStr">
        <is>
          <t>0;2;3</t>
        </is>
      </c>
      <c r="J1216" s="18" t="inlineStr">
        <is>
          <t>brick;stone;timber</t>
        </is>
      </c>
      <c r="K1216" s="18" t="inlineStr">
        <is>
          <t>left</t>
        </is>
      </c>
      <c r="L1216" s="18" t="n">
        <v>1</v>
      </c>
      <c r="M1216" s="18" t="n">
        <v>2</v>
      </c>
      <c r="N1216" s="34" t="n"/>
    </row>
    <row r="1217">
      <c r="B1217" s="18" t="inlineStr">
        <is>
          <t>87|1</t>
        </is>
      </c>
      <c r="C1217" s="18" t="n">
        <v>87</v>
      </c>
      <c r="D1217" s="18" t="n">
        <v>1</v>
      </c>
      <c r="E1217" s="18" t="inlineStr">
        <is>
          <t>split</t>
        </is>
      </c>
      <c r="F1217" s="18" t="n">
        <v>0</v>
      </c>
      <c r="G1217" s="18" t="inlineStr">
        <is>
          <t>sum_insured</t>
        </is>
      </c>
      <c r="H1217" s="37" t="n">
        <v>240999.9921875</v>
      </c>
      <c r="I1217" s="18" t="n"/>
      <c r="J1217" s="18" t="n"/>
      <c r="K1217" s="18" t="inlineStr">
        <is>
          <t>right</t>
        </is>
      </c>
      <c r="L1217" s="18" t="n">
        <v>3</v>
      </c>
      <c r="M1217" s="18" t="n">
        <v>4</v>
      </c>
      <c r="N1217" s="34" t="n"/>
    </row>
    <row r="1218">
      <c r="B1218" s="18" t="inlineStr">
        <is>
          <t>87|2</t>
        </is>
      </c>
      <c r="C1218" s="18" t="n">
        <v>87</v>
      </c>
      <c r="D1218" s="18" t="n">
        <v>2</v>
      </c>
      <c r="E1218" s="18" t="inlineStr">
        <is>
          <t>split</t>
        </is>
      </c>
      <c r="F1218" s="18" t="n">
        <v>3</v>
      </c>
      <c r="G1218" s="18" t="inlineStr">
        <is>
          <t>missed_payments_12m</t>
        </is>
      </c>
      <c r="H1218" s="37" t="n">
        <v>0.9999999701976776</v>
      </c>
      <c r="I1218" s="18" t="n"/>
      <c r="J1218" s="18" t="n"/>
      <c r="K1218" s="18" t="inlineStr">
        <is>
          <t>right</t>
        </is>
      </c>
      <c r="L1218" s="18" t="n">
        <v>5</v>
      </c>
      <c r="M1218" s="18" t="n">
        <v>6</v>
      </c>
      <c r="N1218" s="34" t="n"/>
    </row>
    <row r="1219">
      <c r="B1219" s="18" t="inlineStr">
        <is>
          <t>87|3</t>
        </is>
      </c>
      <c r="C1219" s="18" t="n">
        <v>87</v>
      </c>
      <c r="D1219" s="18" t="n">
        <v>3</v>
      </c>
      <c r="E1219" s="18" t="inlineStr">
        <is>
          <t>split</t>
        </is>
      </c>
      <c r="F1219" s="18" t="n">
        <v>20</v>
      </c>
      <c r="G1219" s="18" t="inlineStr">
        <is>
          <t>dry_summer_index</t>
        </is>
      </c>
      <c r="H1219" s="37" t="n">
        <v>0.6769999563694001</v>
      </c>
      <c r="I1219" s="18" t="n"/>
      <c r="J1219" s="18" t="n"/>
      <c r="K1219" s="18" t="inlineStr">
        <is>
          <t>right</t>
        </is>
      </c>
      <c r="L1219" s="18" t="n">
        <v>7</v>
      </c>
      <c r="M1219" s="18" t="n">
        <v>8</v>
      </c>
      <c r="N1219" s="34" t="n"/>
    </row>
    <row r="1220">
      <c r="B1220" s="18" t="inlineStr">
        <is>
          <t>87|4</t>
        </is>
      </c>
      <c r="C1220" s="18" t="n">
        <v>87</v>
      </c>
      <c r="D1220" s="18" t="n">
        <v>4</v>
      </c>
      <c r="E1220" s="18" t="inlineStr">
        <is>
          <t>split</t>
        </is>
      </c>
      <c r="F1220" s="18" t="n">
        <v>15</v>
      </c>
      <c r="G1220" s="18" t="inlineStr">
        <is>
          <t>year_built</t>
        </is>
      </c>
      <c r="H1220" s="37" t="n">
        <v>1954.999938964844</v>
      </c>
      <c r="I1220" s="18" t="n"/>
      <c r="J1220" s="18" t="n"/>
      <c r="K1220" s="18" t="inlineStr">
        <is>
          <t>right</t>
        </is>
      </c>
      <c r="L1220" s="18" t="n">
        <v>9</v>
      </c>
      <c r="M1220" s="18" t="n">
        <v>10</v>
      </c>
      <c r="N1220" s="34" t="n"/>
    </row>
    <row r="1221">
      <c r="B1221" s="18" t="inlineStr">
        <is>
          <t>87|5</t>
        </is>
      </c>
      <c r="C1221" s="18" t="n">
        <v>87</v>
      </c>
      <c r="D1221" s="18" t="n">
        <v>5</v>
      </c>
      <c r="E1221" s="18" t="inlineStr">
        <is>
          <t>split</t>
        </is>
      </c>
      <c r="F1221" s="18" t="n">
        <v>25</v>
      </c>
      <c r="G1221" s="18" t="inlineStr">
        <is>
          <t>x_fz3_rain</t>
        </is>
      </c>
      <c r="H1221" s="37" t="n">
        <v>1.122999966144562</v>
      </c>
      <c r="I1221" s="18" t="n"/>
      <c r="J1221" s="18" t="n"/>
      <c r="K1221" s="18" t="inlineStr">
        <is>
          <t>right</t>
        </is>
      </c>
      <c r="L1221" s="18" t="n">
        <v>11</v>
      </c>
      <c r="M1221" s="18" t="n">
        <v>12</v>
      </c>
      <c r="N1221" s="34" t="n"/>
    </row>
    <row r="1222">
      <c r="B1222" s="18" t="inlineStr">
        <is>
          <t>87|6</t>
        </is>
      </c>
      <c r="C1222" s="18" t="n">
        <v>87</v>
      </c>
      <c r="D1222" s="18" t="n">
        <v>6</v>
      </c>
      <c r="E1222" s="18" t="inlineStr">
        <is>
          <t>split</t>
        </is>
      </c>
      <c r="F1222" s="18" t="n">
        <v>0</v>
      </c>
      <c r="G1222" s="18" t="inlineStr">
        <is>
          <t>sum_insured</t>
        </is>
      </c>
      <c r="H1222" s="37" t="n">
        <v>287999.984375</v>
      </c>
      <c r="I1222" s="18" t="n"/>
      <c r="J1222" s="18" t="n"/>
      <c r="K1222" s="18" t="inlineStr">
        <is>
          <t>right</t>
        </is>
      </c>
      <c r="L1222" s="18" t="n">
        <v>13</v>
      </c>
      <c r="M1222" s="18" t="n">
        <v>14</v>
      </c>
      <c r="N1222" s="34" t="n"/>
    </row>
    <row r="1223">
      <c r="B1223" s="18" t="inlineStr">
        <is>
          <t>87|7</t>
        </is>
      </c>
      <c r="C1223" s="18" t="n">
        <v>87</v>
      </c>
      <c r="D1223" s="18" t="n">
        <v>7</v>
      </c>
      <c r="E1223" s="18" t="inlineStr">
        <is>
          <t>leaf</t>
        </is>
      </c>
      <c r="F1223" s="18" t="n"/>
      <c r="G1223" s="18" t="n"/>
      <c r="H1223" s="37" t="n"/>
      <c r="I1223" s="18" t="n"/>
      <c r="J1223" s="18" t="n"/>
      <c r="K1223" s="18" t="n"/>
      <c r="L1223" s="18" t="n"/>
      <c r="M1223" s="18" t="n"/>
      <c r="N1223" s="34" t="n">
        <v>-0.002881212858483195</v>
      </c>
    </row>
    <row r="1224">
      <c r="B1224" s="18" t="inlineStr">
        <is>
          <t>87|8</t>
        </is>
      </c>
      <c r="C1224" s="18" t="n">
        <v>87</v>
      </c>
      <c r="D1224" s="18" t="n">
        <v>8</v>
      </c>
      <c r="E1224" s="18" t="inlineStr">
        <is>
          <t>leaf</t>
        </is>
      </c>
      <c r="F1224" s="18" t="n"/>
      <c r="G1224" s="18" t="n"/>
      <c r="H1224" s="37" t="n"/>
      <c r="I1224" s="18" t="n"/>
      <c r="J1224" s="18" t="n"/>
      <c r="K1224" s="18" t="n"/>
      <c r="L1224" s="18" t="n"/>
      <c r="M1224" s="18" t="n"/>
      <c r="N1224" s="34" t="n">
        <v>0.01057037338614464</v>
      </c>
    </row>
    <row r="1225">
      <c r="B1225" s="18" t="inlineStr">
        <is>
          <t>87|9</t>
        </is>
      </c>
      <c r="C1225" s="18" t="n">
        <v>87</v>
      </c>
      <c r="D1225" s="18" t="n">
        <v>9</v>
      </c>
      <c r="E1225" s="18" t="inlineStr">
        <is>
          <t>leaf</t>
        </is>
      </c>
      <c r="F1225" s="18" t="n"/>
      <c r="G1225" s="18" t="n"/>
      <c r="H1225" s="37" t="n"/>
      <c r="I1225" s="18" t="n"/>
      <c r="J1225" s="18" t="n"/>
      <c r="K1225" s="18" t="n"/>
      <c r="L1225" s="18" t="n"/>
      <c r="M1225" s="18" t="n"/>
      <c r="N1225" s="34" t="n">
        <v>0.02161087840795517</v>
      </c>
    </row>
    <row r="1226">
      <c r="B1226" s="18" t="inlineStr">
        <is>
          <t>87|10</t>
        </is>
      </c>
      <c r="C1226" s="18" t="n">
        <v>87</v>
      </c>
      <c r="D1226" s="18" t="n">
        <v>10</v>
      </c>
      <c r="E1226" s="18" t="inlineStr">
        <is>
          <t>leaf</t>
        </is>
      </c>
      <c r="F1226" s="18" t="n"/>
      <c r="G1226" s="18" t="n"/>
      <c r="H1226" s="37" t="n"/>
      <c r="I1226" s="18" t="n"/>
      <c r="J1226" s="18" t="n"/>
      <c r="K1226" s="18" t="n"/>
      <c r="L1226" s="18" t="n"/>
      <c r="M1226" s="18" t="n"/>
      <c r="N1226" s="34" t="n">
        <v>0.005416521802544594</v>
      </c>
    </row>
    <row r="1227">
      <c r="B1227" s="18" t="inlineStr">
        <is>
          <t>87|11</t>
        </is>
      </c>
      <c r="C1227" s="18" t="n">
        <v>87</v>
      </c>
      <c r="D1227" s="18" t="n">
        <v>11</v>
      </c>
      <c r="E1227" s="18" t="inlineStr">
        <is>
          <t>leaf</t>
        </is>
      </c>
      <c r="F1227" s="18" t="n"/>
      <c r="G1227" s="18" t="n"/>
      <c r="H1227" s="37" t="n"/>
      <c r="I1227" s="18" t="n"/>
      <c r="J1227" s="18" t="n"/>
      <c r="K1227" s="18" t="n"/>
      <c r="L1227" s="18" t="n"/>
      <c r="M1227" s="18" t="n"/>
      <c r="N1227" s="34" t="n">
        <v>-0.003153264988213778</v>
      </c>
    </row>
    <row r="1228">
      <c r="B1228" s="18" t="inlineStr">
        <is>
          <t>87|12</t>
        </is>
      </c>
      <c r="C1228" s="18" t="n">
        <v>87</v>
      </c>
      <c r="D1228" s="18" t="n">
        <v>12</v>
      </c>
      <c r="E1228" s="18" t="inlineStr">
        <is>
          <t>leaf</t>
        </is>
      </c>
      <c r="F1228" s="18" t="n"/>
      <c r="G1228" s="18" t="n"/>
      <c r="H1228" s="37" t="n"/>
      <c r="I1228" s="18" t="n"/>
      <c r="J1228" s="18" t="n"/>
      <c r="K1228" s="18" t="n"/>
      <c r="L1228" s="18" t="n"/>
      <c r="M1228" s="18" t="n"/>
      <c r="N1228" s="34" t="n">
        <v>0.00503934733569622</v>
      </c>
    </row>
    <row r="1229">
      <c r="B1229" s="18" t="inlineStr">
        <is>
          <t>87|13</t>
        </is>
      </c>
      <c r="C1229" s="18" t="n">
        <v>87</v>
      </c>
      <c r="D1229" s="18" t="n">
        <v>13</v>
      </c>
      <c r="E1229" s="18" t="inlineStr">
        <is>
          <t>leaf</t>
        </is>
      </c>
      <c r="F1229" s="18" t="n"/>
      <c r="G1229" s="18" t="n"/>
      <c r="H1229" s="37" t="n"/>
      <c r="I1229" s="18" t="n"/>
      <c r="J1229" s="18" t="n"/>
      <c r="K1229" s="18" t="n"/>
      <c r="L1229" s="18" t="n"/>
      <c r="M1229" s="18" t="n"/>
      <c r="N1229" s="34" t="n">
        <v>0.003612609580159187</v>
      </c>
    </row>
    <row r="1230">
      <c r="B1230" s="18" t="inlineStr">
        <is>
          <t>87|14</t>
        </is>
      </c>
      <c r="C1230" s="18" t="n">
        <v>87</v>
      </c>
      <c r="D1230" s="18" t="n">
        <v>14</v>
      </c>
      <c r="E1230" s="18" t="inlineStr">
        <is>
          <t>leaf</t>
        </is>
      </c>
      <c r="F1230" s="18" t="n"/>
      <c r="G1230" s="18" t="n"/>
      <c r="H1230" s="37" t="n"/>
      <c r="I1230" s="18" t="n"/>
      <c r="J1230" s="18" t="n"/>
      <c r="K1230" s="18" t="n"/>
      <c r="L1230" s="18" t="n"/>
      <c r="M1230" s="18" t="n"/>
      <c r="N1230" s="34" t="n">
        <v>0.01733911596238613</v>
      </c>
    </row>
    <row r="1231">
      <c r="B1231" s="18" t="inlineStr">
        <is>
          <t>88|0</t>
        </is>
      </c>
      <c r="C1231" s="18" t="n">
        <v>88</v>
      </c>
      <c r="D1231" s="18" t="n">
        <v>0</v>
      </c>
      <c r="E1231" s="18" t="inlineStr">
        <is>
          <t>category split</t>
        </is>
      </c>
      <c r="F1231" s="18" t="n">
        <v>38</v>
      </c>
      <c r="G1231" s="18" t="inlineStr">
        <is>
          <t>previous_insurer</t>
        </is>
      </c>
      <c r="H1231" s="37" t="n"/>
      <c r="I1231" s="18" t="inlineStr">
        <is>
          <t>1;2;5;7;9;10;11;12;20;22;23;25;26;27;31;32;33;34;35;36;37;38</t>
        </is>
      </c>
      <c r="J1231" s="18" t="inlineStr">
        <is>
          <t>INS01;INS02;INS05;INS07;INS09;INS10;INS11;INS12;INS20;INS22;INS23;INS25;INS26;INS27;INS31;INS32;INS33;INS34;INS35;INS36;INS37;INS38</t>
        </is>
      </c>
      <c r="K1231" s="18" t="inlineStr">
        <is>
          <t>left</t>
        </is>
      </c>
      <c r="L1231" s="18" t="n">
        <v>1</v>
      </c>
      <c r="M1231" s="18" t="n">
        <v>2</v>
      </c>
      <c r="N1231" s="34" t="n"/>
    </row>
    <row r="1232">
      <c r="B1232" s="18" t="inlineStr">
        <is>
          <t>88|1</t>
        </is>
      </c>
      <c r="C1232" s="18" t="n">
        <v>88</v>
      </c>
      <c r="D1232" s="18" t="n">
        <v>1</v>
      </c>
      <c r="E1232" s="18" t="inlineStr">
        <is>
          <t>split</t>
        </is>
      </c>
      <c r="F1232" s="18" t="n">
        <v>2</v>
      </c>
      <c r="G1232" s="18" t="inlineStr">
        <is>
          <t>voluntary_excess</t>
        </is>
      </c>
      <c r="H1232" s="37" t="n">
        <v>499.9999847412109</v>
      </c>
      <c r="I1232" s="18" t="n"/>
      <c r="J1232" s="18" t="n"/>
      <c r="K1232" s="18" t="inlineStr">
        <is>
          <t>right</t>
        </is>
      </c>
      <c r="L1232" s="18" t="n">
        <v>3</v>
      </c>
      <c r="M1232" s="18" t="n">
        <v>4</v>
      </c>
      <c r="N1232" s="34" t="n"/>
    </row>
    <row r="1233">
      <c r="B1233" s="18" t="inlineStr">
        <is>
          <t>88|2</t>
        </is>
      </c>
      <c r="C1233" s="18" t="n">
        <v>88</v>
      </c>
      <c r="D1233" s="18" t="n">
        <v>2</v>
      </c>
      <c r="E1233" s="18" t="inlineStr">
        <is>
          <t>split</t>
        </is>
      </c>
      <c r="F1233" s="18" t="n">
        <v>22</v>
      </c>
      <c r="G1233" s="18" t="inlineStr">
        <is>
          <t>rainfall_mm</t>
        </is>
      </c>
      <c r="H1233" s="37" t="n">
        <v>1192.999938964844</v>
      </c>
      <c r="I1233" s="18" t="n"/>
      <c r="J1233" s="18" t="n"/>
      <c r="K1233" s="18" t="inlineStr">
        <is>
          <t>right</t>
        </is>
      </c>
      <c r="L1233" s="18" t="n">
        <v>5</v>
      </c>
      <c r="M1233" s="18" t="n">
        <v>6</v>
      </c>
      <c r="N1233" s="34" t="n"/>
    </row>
    <row r="1234">
      <c r="B1234" s="18" t="inlineStr">
        <is>
          <t>88|3</t>
        </is>
      </c>
      <c r="C1234" s="18" t="n">
        <v>88</v>
      </c>
      <c r="D1234" s="18" t="n">
        <v>3</v>
      </c>
      <c r="E1234" s="18" t="inlineStr">
        <is>
          <t>split</t>
        </is>
      </c>
      <c r="F1234" s="18" t="n">
        <v>14</v>
      </c>
      <c r="G1234" s="18" t="inlineStr">
        <is>
          <t>elevation_m</t>
        </is>
      </c>
      <c r="H1234" s="37" t="n">
        <v>15.99999952316284</v>
      </c>
      <c r="I1234" s="18" t="n"/>
      <c r="J1234" s="18" t="n"/>
      <c r="K1234" s="18" t="inlineStr">
        <is>
          <t>right</t>
        </is>
      </c>
      <c r="L1234" s="18" t="n">
        <v>7</v>
      </c>
      <c r="M1234" s="18" t="n">
        <v>8</v>
      </c>
      <c r="N1234" s="34" t="n"/>
    </row>
    <row r="1235">
      <c r="B1235" s="18" t="inlineStr">
        <is>
          <t>88|4</t>
        </is>
      </c>
      <c r="C1235" s="18" t="n">
        <v>88</v>
      </c>
      <c r="D1235" s="18" t="n">
        <v>4</v>
      </c>
      <c r="E1235" s="18" t="inlineStr">
        <is>
          <t>split</t>
        </is>
      </c>
      <c r="F1235" s="18" t="n">
        <v>8</v>
      </c>
      <c r="G1235" s="18" t="inlineStr">
        <is>
          <t>prior_claims_5y</t>
        </is>
      </c>
      <c r="H1235" s="37" t="n">
        <v>0.9999999701976776</v>
      </c>
      <c r="I1235" s="18" t="n"/>
      <c r="J1235" s="18" t="n"/>
      <c r="K1235" s="18" t="inlineStr">
        <is>
          <t>right</t>
        </is>
      </c>
      <c r="L1235" s="18" t="n">
        <v>9</v>
      </c>
      <c r="M1235" s="18" t="n">
        <v>10</v>
      </c>
      <c r="N1235" s="34" t="n"/>
    </row>
    <row r="1236">
      <c r="B1236" s="18" t="inlineStr">
        <is>
          <t>88|5</t>
        </is>
      </c>
      <c r="C1236" s="18" t="n">
        <v>88</v>
      </c>
      <c r="D1236" s="18" t="n">
        <v>5</v>
      </c>
      <c r="E1236" s="18" t="inlineStr">
        <is>
          <t>category split</t>
        </is>
      </c>
      <c r="F1236" s="18" t="n">
        <v>41</v>
      </c>
      <c r="G1236" s="18" t="inlineStr">
        <is>
          <t>marketing_segment</t>
        </is>
      </c>
      <c r="H1236" s="37" t="n"/>
      <c r="I1236" s="18" t="inlineStr">
        <is>
          <t>0;1;3;5;6;7;10</t>
        </is>
      </c>
      <c r="J1236" s="18" t="inlineStr">
        <is>
          <t>mature_affluent;mature_budget;midlife_affluent;midlife_mainstream;senior_affluent;senior_budget;young_budget</t>
        </is>
      </c>
      <c r="K1236" s="18" t="inlineStr">
        <is>
          <t>left</t>
        </is>
      </c>
      <c r="L1236" s="18" t="n">
        <v>11</v>
      </c>
      <c r="M1236" s="18" t="n">
        <v>12</v>
      </c>
      <c r="N1236" s="34" t="n"/>
    </row>
    <row r="1237">
      <c r="B1237" s="18" t="inlineStr">
        <is>
          <t>88|6</t>
        </is>
      </c>
      <c r="C1237" s="18" t="n">
        <v>88</v>
      </c>
      <c r="D1237" s="18" t="n">
        <v>6</v>
      </c>
      <c r="E1237" s="18" t="inlineStr">
        <is>
          <t>split</t>
        </is>
      </c>
      <c r="F1237" s="18" t="n">
        <v>13</v>
      </c>
      <c r="G1237" s="18" t="inlineStr">
        <is>
          <t>distance_to_river_km</t>
        </is>
      </c>
      <c r="H1237" s="37" t="n">
        <v>2.889999985694886</v>
      </c>
      <c r="I1237" s="18" t="n"/>
      <c r="J1237" s="18" t="n"/>
      <c r="K1237" s="18" t="inlineStr">
        <is>
          <t>right</t>
        </is>
      </c>
      <c r="L1237" s="18" t="n">
        <v>13</v>
      </c>
      <c r="M1237" s="18" t="n">
        <v>14</v>
      </c>
      <c r="N1237" s="34" t="n"/>
    </row>
    <row r="1238">
      <c r="B1238" s="18" t="inlineStr">
        <is>
          <t>88|7</t>
        </is>
      </c>
      <c r="C1238" s="18" t="n">
        <v>88</v>
      </c>
      <c r="D1238" s="18" t="n">
        <v>7</v>
      </c>
      <c r="E1238" s="18" t="inlineStr">
        <is>
          <t>leaf</t>
        </is>
      </c>
      <c r="F1238" s="18" t="n"/>
      <c r="G1238" s="18" t="n"/>
      <c r="H1238" s="37" t="n"/>
      <c r="I1238" s="18" t="n"/>
      <c r="J1238" s="18" t="n"/>
      <c r="K1238" s="18" t="n"/>
      <c r="L1238" s="18" t="n"/>
      <c r="M1238" s="18" t="n"/>
      <c r="N1238" s="34" t="n">
        <v>0.005985557101666927</v>
      </c>
    </row>
    <row r="1239">
      <c r="B1239" s="18" t="inlineStr">
        <is>
          <t>88|8</t>
        </is>
      </c>
      <c r="C1239" s="18" t="n">
        <v>88</v>
      </c>
      <c r="D1239" s="18" t="n">
        <v>8</v>
      </c>
      <c r="E1239" s="18" t="inlineStr">
        <is>
          <t>leaf</t>
        </is>
      </c>
      <c r="F1239" s="18" t="n"/>
      <c r="G1239" s="18" t="n"/>
      <c r="H1239" s="37" t="n"/>
      <c r="I1239" s="18" t="n"/>
      <c r="J1239" s="18" t="n"/>
      <c r="K1239" s="18" t="n"/>
      <c r="L1239" s="18" t="n"/>
      <c r="M1239" s="18" t="n"/>
      <c r="N1239" s="34" t="n">
        <v>-0.001535101444460452</v>
      </c>
    </row>
    <row r="1240">
      <c r="B1240" s="18" t="inlineStr">
        <is>
          <t>88|9</t>
        </is>
      </c>
      <c r="C1240" s="18" t="n">
        <v>88</v>
      </c>
      <c r="D1240" s="18" t="n">
        <v>9</v>
      </c>
      <c r="E1240" s="18" t="inlineStr">
        <is>
          <t>leaf</t>
        </is>
      </c>
      <c r="F1240" s="18" t="n"/>
      <c r="G1240" s="18" t="n"/>
      <c r="H1240" s="37" t="n"/>
      <c r="I1240" s="18" t="n"/>
      <c r="J1240" s="18" t="n"/>
      <c r="K1240" s="18" t="n"/>
      <c r="L1240" s="18" t="n"/>
      <c r="M1240" s="18" t="n"/>
      <c r="N1240" s="34" t="n">
        <v>-0.008396788500249386</v>
      </c>
    </row>
    <row r="1241">
      <c r="B1241" s="18" t="inlineStr">
        <is>
          <t>88|10</t>
        </is>
      </c>
      <c r="C1241" s="18" t="n">
        <v>88</v>
      </c>
      <c r="D1241" s="18" t="n">
        <v>10</v>
      </c>
      <c r="E1241" s="18" t="inlineStr">
        <is>
          <t>leaf</t>
        </is>
      </c>
      <c r="F1241" s="18" t="n"/>
      <c r="G1241" s="18" t="n"/>
      <c r="H1241" s="37" t="n"/>
      <c r="I1241" s="18" t="n"/>
      <c r="J1241" s="18" t="n"/>
      <c r="K1241" s="18" t="n"/>
      <c r="L1241" s="18" t="n"/>
      <c r="M1241" s="18" t="n"/>
      <c r="N1241" s="34" t="n">
        <v>0.008574711158871651</v>
      </c>
    </row>
    <row r="1242">
      <c r="B1242" s="18" t="inlineStr">
        <is>
          <t>88|11</t>
        </is>
      </c>
      <c r="C1242" s="18" t="n">
        <v>88</v>
      </c>
      <c r="D1242" s="18" t="n">
        <v>11</v>
      </c>
      <c r="E1242" s="18" t="inlineStr">
        <is>
          <t>leaf</t>
        </is>
      </c>
      <c r="F1242" s="18" t="n"/>
      <c r="G1242" s="18" t="n"/>
      <c r="H1242" s="37" t="n"/>
      <c r="I1242" s="18" t="n"/>
      <c r="J1242" s="18" t="n"/>
      <c r="K1242" s="18" t="n"/>
      <c r="L1242" s="18" t="n"/>
      <c r="M1242" s="18" t="n"/>
      <c r="N1242" s="34" t="n">
        <v>0.005302680190652609</v>
      </c>
    </row>
    <row r="1243">
      <c r="B1243" s="18" t="inlineStr">
        <is>
          <t>88|12</t>
        </is>
      </c>
      <c r="C1243" s="18" t="n">
        <v>88</v>
      </c>
      <c r="D1243" s="18" t="n">
        <v>12</v>
      </c>
      <c r="E1243" s="18" t="inlineStr">
        <is>
          <t>leaf</t>
        </is>
      </c>
      <c r="F1243" s="18" t="n"/>
      <c r="G1243" s="18" t="n"/>
      <c r="H1243" s="37" t="n"/>
      <c r="I1243" s="18" t="n"/>
      <c r="J1243" s="18" t="n"/>
      <c r="K1243" s="18" t="n"/>
      <c r="L1243" s="18" t="n"/>
      <c r="M1243" s="18" t="n"/>
      <c r="N1243" s="34" t="n">
        <v>-0.003208160866051912</v>
      </c>
    </row>
    <row r="1244">
      <c r="B1244" s="18" t="inlineStr">
        <is>
          <t>88|13</t>
        </is>
      </c>
      <c r="C1244" s="18" t="n">
        <v>88</v>
      </c>
      <c r="D1244" s="18" t="n">
        <v>13</v>
      </c>
      <c r="E1244" s="18" t="inlineStr">
        <is>
          <t>leaf</t>
        </is>
      </c>
      <c r="F1244" s="18" t="n"/>
      <c r="G1244" s="18" t="n"/>
      <c r="H1244" s="37" t="n"/>
      <c r="I1244" s="18" t="n"/>
      <c r="J1244" s="18" t="n"/>
      <c r="K1244" s="18" t="n"/>
      <c r="L1244" s="18" t="n"/>
      <c r="M1244" s="18" t="n"/>
      <c r="N1244" s="34" t="n">
        <v>-0.004137815441936255</v>
      </c>
    </row>
    <row r="1245">
      <c r="B1245" s="18" t="inlineStr">
        <is>
          <t>88|14</t>
        </is>
      </c>
      <c r="C1245" s="18" t="n">
        <v>88</v>
      </c>
      <c r="D1245" s="18" t="n">
        <v>14</v>
      </c>
      <c r="E1245" s="18" t="inlineStr">
        <is>
          <t>leaf</t>
        </is>
      </c>
      <c r="F1245" s="18" t="n"/>
      <c r="G1245" s="18" t="n"/>
      <c r="H1245" s="37" t="n"/>
      <c r="I1245" s="18" t="n"/>
      <c r="J1245" s="18" t="n"/>
      <c r="K1245" s="18" t="n"/>
      <c r="L1245" s="18" t="n"/>
      <c r="M1245" s="18" t="n"/>
      <c r="N1245" s="34" t="n">
        <v>-0.01678873971104622</v>
      </c>
    </row>
    <row r="1246">
      <c r="B1246" s="18" t="inlineStr">
        <is>
          <t>89|0</t>
        </is>
      </c>
      <c r="C1246" s="18" t="n">
        <v>89</v>
      </c>
      <c r="D1246" s="18" t="n">
        <v>0</v>
      </c>
      <c r="E1246" s="18" t="inlineStr">
        <is>
          <t>split</t>
        </is>
      </c>
      <c r="F1246" s="18" t="n">
        <v>3</v>
      </c>
      <c r="G1246" s="18" t="inlineStr">
        <is>
          <t>missed_payments_12m</t>
        </is>
      </c>
      <c r="H1246" s="37" t="n">
        <v>0.9999999701976776</v>
      </c>
      <c r="I1246" s="18" t="n"/>
      <c r="J1246" s="18" t="n"/>
      <c r="K1246" s="18" t="inlineStr">
        <is>
          <t>right</t>
        </is>
      </c>
      <c r="L1246" s="18" t="n">
        <v>1</v>
      </c>
      <c r="M1246" s="18" t="n">
        <v>2</v>
      </c>
      <c r="N1246" s="34" t="n"/>
    </row>
    <row r="1247">
      <c r="B1247" s="18" t="inlineStr">
        <is>
          <t>89|1</t>
        </is>
      </c>
      <c r="C1247" s="18" t="n">
        <v>89</v>
      </c>
      <c r="D1247" s="18" t="n">
        <v>1</v>
      </c>
      <c r="E1247" s="18" t="inlineStr">
        <is>
          <t>split</t>
        </is>
      </c>
      <c r="F1247" s="18" t="n">
        <v>0</v>
      </c>
      <c r="G1247" s="18" t="inlineStr">
        <is>
          <t>sum_insured</t>
        </is>
      </c>
      <c r="H1247" s="37" t="n">
        <v>89999.99609375</v>
      </c>
      <c r="I1247" s="18" t="n"/>
      <c r="J1247" s="18" t="n"/>
      <c r="K1247" s="18" t="inlineStr">
        <is>
          <t>right</t>
        </is>
      </c>
      <c r="L1247" s="18" t="n">
        <v>3</v>
      </c>
      <c r="M1247" s="18" t="n">
        <v>4</v>
      </c>
      <c r="N1247" s="34" t="n"/>
    </row>
    <row r="1248">
      <c r="B1248" s="18" t="inlineStr">
        <is>
          <t>89|2</t>
        </is>
      </c>
      <c r="C1248" s="18" t="n">
        <v>89</v>
      </c>
      <c r="D1248" s="18" t="n">
        <v>2</v>
      </c>
      <c r="E1248" s="18" t="inlineStr">
        <is>
          <t>split</t>
        </is>
      </c>
      <c r="F1248" s="18" t="n">
        <v>6</v>
      </c>
      <c r="G1248" s="18" t="inlineStr">
        <is>
          <t>discount_applied</t>
        </is>
      </c>
      <c r="H1248" s="37" t="n">
        <v>0.04999999888241292</v>
      </c>
      <c r="I1248" s="18" t="n"/>
      <c r="J1248" s="18" t="n"/>
      <c r="K1248" s="18" t="inlineStr">
        <is>
          <t>right</t>
        </is>
      </c>
      <c r="L1248" s="18" t="n">
        <v>5</v>
      </c>
      <c r="M1248" s="18" t="n">
        <v>6</v>
      </c>
      <c r="N1248" s="34" t="n"/>
    </row>
    <row r="1249">
      <c r="B1249" s="18" t="inlineStr">
        <is>
          <t>89|3</t>
        </is>
      </c>
      <c r="C1249" s="18" t="n">
        <v>89</v>
      </c>
      <c r="D1249" s="18" t="n">
        <v>3</v>
      </c>
      <c r="E1249" s="18" t="inlineStr">
        <is>
          <t>leaf</t>
        </is>
      </c>
      <c r="F1249" s="18" t="n"/>
      <c r="G1249" s="18" t="n"/>
      <c r="H1249" s="37" t="n"/>
      <c r="I1249" s="18" t="n"/>
      <c r="J1249" s="18" t="n"/>
      <c r="K1249" s="18" t="n"/>
      <c r="L1249" s="18" t="n"/>
      <c r="M1249" s="18" t="n"/>
      <c r="N1249" s="34" t="n">
        <v>-0.01862286776304245</v>
      </c>
    </row>
    <row r="1250">
      <c r="B1250" s="18" t="inlineStr">
        <is>
          <t>89|4</t>
        </is>
      </c>
      <c r="C1250" s="18" t="n">
        <v>89</v>
      </c>
      <c r="D1250" s="18" t="n">
        <v>4</v>
      </c>
      <c r="E1250" s="18" t="inlineStr">
        <is>
          <t>split</t>
        </is>
      </c>
      <c r="F1250" s="18" t="n">
        <v>8</v>
      </c>
      <c r="G1250" s="18" t="inlineStr">
        <is>
          <t>prior_claims_5y</t>
        </is>
      </c>
      <c r="H1250" s="37" t="n">
        <v>1.999999940395355</v>
      </c>
      <c r="I1250" s="18" t="n"/>
      <c r="J1250" s="18" t="n"/>
      <c r="K1250" s="18" t="inlineStr">
        <is>
          <t>right</t>
        </is>
      </c>
      <c r="L1250" s="18" t="n">
        <v>7</v>
      </c>
      <c r="M1250" s="18" t="n">
        <v>8</v>
      </c>
      <c r="N1250" s="34" t="n"/>
    </row>
    <row r="1251">
      <c r="B1251" s="18" t="inlineStr">
        <is>
          <t>89|5</t>
        </is>
      </c>
      <c r="C1251" s="18" t="n">
        <v>89</v>
      </c>
      <c r="D1251" s="18" t="n">
        <v>5</v>
      </c>
      <c r="E1251" s="18" t="inlineStr">
        <is>
          <t>split</t>
        </is>
      </c>
      <c r="F1251" s="18" t="n">
        <v>24</v>
      </c>
      <c r="G1251" s="18" t="inlineStr">
        <is>
          <t>x_clay_dry</t>
        </is>
      </c>
      <c r="H1251" s="37" t="n">
        <v>0.05599999986588955</v>
      </c>
      <c r="I1251" s="18" t="n"/>
      <c r="J1251" s="18" t="n"/>
      <c r="K1251" s="18" t="inlineStr">
        <is>
          <t>right</t>
        </is>
      </c>
      <c r="L1251" s="18" t="n">
        <v>9</v>
      </c>
      <c r="M1251" s="18" t="n">
        <v>10</v>
      </c>
      <c r="N1251" s="34" t="n"/>
    </row>
    <row r="1252">
      <c r="B1252" s="18" t="inlineStr">
        <is>
          <t>89|6</t>
        </is>
      </c>
      <c r="C1252" s="18" t="n">
        <v>89</v>
      </c>
      <c r="D1252" s="18" t="n">
        <v>6</v>
      </c>
      <c r="E1252" s="18" t="inlineStr">
        <is>
          <t>leaf</t>
        </is>
      </c>
      <c r="F1252" s="18" t="n"/>
      <c r="G1252" s="18" t="n"/>
      <c r="H1252" s="37" t="n"/>
      <c r="I1252" s="18" t="n"/>
      <c r="J1252" s="18" t="n"/>
      <c r="K1252" s="18" t="n"/>
      <c r="L1252" s="18" t="n"/>
      <c r="M1252" s="18" t="n"/>
      <c r="N1252" s="34" t="n">
        <v>0.001454012119211257</v>
      </c>
    </row>
    <row r="1253">
      <c r="B1253" s="18" t="inlineStr">
        <is>
          <t>89|7</t>
        </is>
      </c>
      <c r="C1253" s="18" t="n">
        <v>89</v>
      </c>
      <c r="D1253" s="18" t="n">
        <v>7</v>
      </c>
      <c r="E1253" s="18" t="inlineStr">
        <is>
          <t>leaf</t>
        </is>
      </c>
      <c r="F1253" s="18" t="n"/>
      <c r="G1253" s="18" t="n"/>
      <c r="H1253" s="37" t="n"/>
      <c r="I1253" s="18" t="n"/>
      <c r="J1253" s="18" t="n"/>
      <c r="K1253" s="18" t="n"/>
      <c r="L1253" s="18" t="n"/>
      <c r="M1253" s="18" t="n"/>
      <c r="N1253" s="34" t="n">
        <v>-0.001358714886009693</v>
      </c>
    </row>
    <row r="1254">
      <c r="B1254" s="18" t="inlineStr">
        <is>
          <t>89|8</t>
        </is>
      </c>
      <c r="C1254" s="18" t="n">
        <v>89</v>
      </c>
      <c r="D1254" s="18" t="n">
        <v>8</v>
      </c>
      <c r="E1254" s="18" t="inlineStr">
        <is>
          <t>leaf</t>
        </is>
      </c>
      <c r="F1254" s="18" t="n"/>
      <c r="G1254" s="18" t="n"/>
      <c r="H1254" s="37" t="n"/>
      <c r="I1254" s="18" t="n"/>
      <c r="J1254" s="18" t="n"/>
      <c r="K1254" s="18" t="n"/>
      <c r="L1254" s="18" t="n"/>
      <c r="M1254" s="18" t="n"/>
      <c r="N1254" s="34" t="n">
        <v>0.01051618624478579</v>
      </c>
    </row>
    <row r="1255">
      <c r="B1255" s="18" t="inlineStr">
        <is>
          <t>89|9</t>
        </is>
      </c>
      <c r="C1255" s="18" t="n">
        <v>89</v>
      </c>
      <c r="D1255" s="18" t="n">
        <v>9</v>
      </c>
      <c r="E1255" s="18" t="inlineStr">
        <is>
          <t>leaf</t>
        </is>
      </c>
      <c r="F1255" s="18" t="n"/>
      <c r="G1255" s="18" t="n"/>
      <c r="H1255" s="37" t="n"/>
      <c r="I1255" s="18" t="n"/>
      <c r="J1255" s="18" t="n"/>
      <c r="K1255" s="18" t="n"/>
      <c r="L1255" s="18" t="n"/>
      <c r="M1255" s="18" t="n"/>
      <c r="N1255" s="34" t="n">
        <v>0.00764412572607398</v>
      </c>
    </row>
    <row r="1256">
      <c r="B1256" s="18" t="inlineStr">
        <is>
          <t>89|10</t>
        </is>
      </c>
      <c r="C1256" s="18" t="n">
        <v>89</v>
      </c>
      <c r="D1256" s="18" t="n">
        <v>10</v>
      </c>
      <c r="E1256" s="18" t="inlineStr">
        <is>
          <t>leaf</t>
        </is>
      </c>
      <c r="F1256" s="18" t="n"/>
      <c r="G1256" s="18" t="n"/>
      <c r="H1256" s="37" t="n"/>
      <c r="I1256" s="18" t="n"/>
      <c r="J1256" s="18" t="n"/>
      <c r="K1256" s="18" t="n"/>
      <c r="L1256" s="18" t="n"/>
      <c r="M1256" s="18" t="n"/>
      <c r="N1256" s="34" t="n">
        <v>0.01987819001078606</v>
      </c>
    </row>
    <row r="1257">
      <c r="B1257" s="18" t="inlineStr">
        <is>
          <t>90|0</t>
        </is>
      </c>
      <c r="C1257" s="18" t="n">
        <v>90</v>
      </c>
      <c r="D1257" s="18" t="n">
        <v>0</v>
      </c>
      <c r="E1257" s="18" t="inlineStr">
        <is>
          <t>split</t>
        </is>
      </c>
      <c r="F1257" s="18" t="n">
        <v>14</v>
      </c>
      <c r="G1257" s="18" t="inlineStr">
        <is>
          <t>elevation_m</t>
        </is>
      </c>
      <c r="H1257" s="37" t="n">
        <v>6.399999856948853</v>
      </c>
      <c r="I1257" s="18" t="n"/>
      <c r="J1257" s="18" t="n"/>
      <c r="K1257" s="18" t="inlineStr">
        <is>
          <t>right</t>
        </is>
      </c>
      <c r="L1257" s="18" t="n">
        <v>1</v>
      </c>
      <c r="M1257" s="18" t="n">
        <v>2</v>
      </c>
      <c r="N1257" s="34" t="n"/>
    </row>
    <row r="1258">
      <c r="B1258" s="18" t="inlineStr">
        <is>
          <t>90|1</t>
        </is>
      </c>
      <c r="C1258" s="18" t="n">
        <v>90</v>
      </c>
      <c r="D1258" s="18" t="n">
        <v>1</v>
      </c>
      <c r="E1258" s="18" t="inlineStr">
        <is>
          <t>split</t>
        </is>
      </c>
      <c r="F1258" s="18" t="n">
        <v>13</v>
      </c>
      <c r="G1258" s="18" t="inlineStr">
        <is>
          <t>distance_to_river_km</t>
        </is>
      </c>
      <c r="H1258" s="37" t="n">
        <v>2.759999871253968</v>
      </c>
      <c r="I1258" s="18" t="n"/>
      <c r="J1258" s="18" t="n"/>
      <c r="K1258" s="18" t="inlineStr">
        <is>
          <t>left</t>
        </is>
      </c>
      <c r="L1258" s="18" t="n">
        <v>3</v>
      </c>
      <c r="M1258" s="18" t="n">
        <v>4</v>
      </c>
      <c r="N1258" s="34" t="n"/>
    </row>
    <row r="1259">
      <c r="B1259" s="18" t="inlineStr">
        <is>
          <t>90|2</t>
        </is>
      </c>
      <c r="C1259" s="18" t="n">
        <v>90</v>
      </c>
      <c r="D1259" s="18" t="n">
        <v>2</v>
      </c>
      <c r="E1259" s="18" t="inlineStr">
        <is>
          <t>split</t>
        </is>
      </c>
      <c r="F1259" s="18" t="n">
        <v>15</v>
      </c>
      <c r="G1259" s="18" t="inlineStr">
        <is>
          <t>year_built</t>
        </is>
      </c>
      <c r="H1259" s="37" t="n">
        <v>1952.999938964844</v>
      </c>
      <c r="I1259" s="18" t="n"/>
      <c r="J1259" s="18" t="n"/>
      <c r="K1259" s="18" t="inlineStr">
        <is>
          <t>right</t>
        </is>
      </c>
      <c r="L1259" s="18" t="n">
        <v>5</v>
      </c>
      <c r="M1259" s="18" t="n">
        <v>6</v>
      </c>
      <c r="N1259" s="34" t="n"/>
    </row>
    <row r="1260">
      <c r="B1260" s="18" t="inlineStr">
        <is>
          <t>90|3</t>
        </is>
      </c>
      <c r="C1260" s="18" t="n">
        <v>90</v>
      </c>
      <c r="D1260" s="18" t="n">
        <v>3</v>
      </c>
      <c r="E1260" s="18" t="inlineStr">
        <is>
          <t>split</t>
        </is>
      </c>
      <c r="F1260" s="18" t="n">
        <v>0</v>
      </c>
      <c r="G1260" s="18" t="inlineStr">
        <is>
          <t>sum_insured</t>
        </is>
      </c>
      <c r="H1260" s="37" t="n">
        <v>231999.9921875</v>
      </c>
      <c r="I1260" s="18" t="n"/>
      <c r="J1260" s="18" t="n"/>
      <c r="K1260" s="18" t="inlineStr">
        <is>
          <t>right</t>
        </is>
      </c>
      <c r="L1260" s="18" t="n">
        <v>7</v>
      </c>
      <c r="M1260" s="18" t="n">
        <v>8</v>
      </c>
      <c r="N1260" s="34" t="n"/>
    </row>
    <row r="1261">
      <c r="B1261" s="18" t="inlineStr">
        <is>
          <t>90|4</t>
        </is>
      </c>
      <c r="C1261" s="18" t="n">
        <v>90</v>
      </c>
      <c r="D1261" s="18" t="n">
        <v>4</v>
      </c>
      <c r="E1261" s="18" t="inlineStr">
        <is>
          <t>split</t>
        </is>
      </c>
      <c r="F1261" s="18" t="n">
        <v>16</v>
      </c>
      <c r="G1261" s="18" t="inlineStr">
        <is>
          <t>bedrooms</t>
        </is>
      </c>
      <c r="H1261" s="37" t="n">
        <v>2.99999988079071</v>
      </c>
      <c r="I1261" s="18" t="n"/>
      <c r="J1261" s="18" t="n"/>
      <c r="K1261" s="18" t="inlineStr">
        <is>
          <t>right</t>
        </is>
      </c>
      <c r="L1261" s="18" t="n">
        <v>9</v>
      </c>
      <c r="M1261" s="18" t="n">
        <v>10</v>
      </c>
      <c r="N1261" s="34" t="n"/>
    </row>
    <row r="1262">
      <c r="B1262" s="18" t="inlineStr">
        <is>
          <t>90|5</t>
        </is>
      </c>
      <c r="C1262" s="18" t="n">
        <v>90</v>
      </c>
      <c r="D1262" s="18" t="n">
        <v>5</v>
      </c>
      <c r="E1262" s="18" t="inlineStr">
        <is>
          <t>split</t>
        </is>
      </c>
      <c r="F1262" s="18" t="n">
        <v>13</v>
      </c>
      <c r="G1262" s="18" t="inlineStr">
        <is>
          <t>distance_to_river_km</t>
        </is>
      </c>
      <c r="H1262" s="37" t="n">
        <v>7.249999761581421</v>
      </c>
      <c r="I1262" s="18" t="n"/>
      <c r="J1262" s="18" t="n"/>
      <c r="K1262" s="18" t="inlineStr">
        <is>
          <t>left</t>
        </is>
      </c>
      <c r="L1262" s="18" t="n">
        <v>11</v>
      </c>
      <c r="M1262" s="18" t="n">
        <v>12</v>
      </c>
      <c r="N1262" s="34" t="n"/>
    </row>
    <row r="1263">
      <c r="B1263" s="18" t="inlineStr">
        <is>
          <t>90|6</t>
        </is>
      </c>
      <c r="C1263" s="18" t="n">
        <v>90</v>
      </c>
      <c r="D1263" s="18" t="n">
        <v>6</v>
      </c>
      <c r="E1263" s="18" t="inlineStr">
        <is>
          <t>split</t>
        </is>
      </c>
      <c r="F1263" s="18" t="n">
        <v>22</v>
      </c>
      <c r="G1263" s="18" t="inlineStr">
        <is>
          <t>rainfall_mm</t>
        </is>
      </c>
      <c r="H1263" s="37" t="n">
        <v>1257.999938964844</v>
      </c>
      <c r="I1263" s="18" t="n"/>
      <c r="J1263" s="18" t="n"/>
      <c r="K1263" s="18" t="inlineStr">
        <is>
          <t>right</t>
        </is>
      </c>
      <c r="L1263" s="18" t="n">
        <v>13</v>
      </c>
      <c r="M1263" s="18" t="n">
        <v>14</v>
      </c>
      <c r="N1263" s="34" t="n"/>
    </row>
    <row r="1264">
      <c r="B1264" s="18" t="inlineStr">
        <is>
          <t>90|7</t>
        </is>
      </c>
      <c r="C1264" s="18" t="n">
        <v>90</v>
      </c>
      <c r="D1264" s="18" t="n">
        <v>7</v>
      </c>
      <c r="E1264" s="18" t="inlineStr">
        <is>
          <t>leaf</t>
        </is>
      </c>
      <c r="F1264" s="18" t="n"/>
      <c r="G1264" s="18" t="n"/>
      <c r="H1264" s="37" t="n"/>
      <c r="I1264" s="18" t="n"/>
      <c r="J1264" s="18" t="n"/>
      <c r="K1264" s="18" t="n"/>
      <c r="L1264" s="18" t="n"/>
      <c r="M1264" s="18" t="n"/>
      <c r="N1264" s="34" t="n">
        <v>-1.267770039703464e-05</v>
      </c>
    </row>
    <row r="1265">
      <c r="B1265" s="18" t="inlineStr">
        <is>
          <t>90|8</t>
        </is>
      </c>
      <c r="C1265" s="18" t="n">
        <v>90</v>
      </c>
      <c r="D1265" s="18" t="n">
        <v>8</v>
      </c>
      <c r="E1265" s="18" t="inlineStr">
        <is>
          <t>leaf</t>
        </is>
      </c>
      <c r="F1265" s="18" t="n"/>
      <c r="G1265" s="18" t="n"/>
      <c r="H1265" s="37" t="n"/>
      <c r="I1265" s="18" t="n"/>
      <c r="J1265" s="18" t="n"/>
      <c r="K1265" s="18" t="n"/>
      <c r="L1265" s="18" t="n"/>
      <c r="M1265" s="18" t="n"/>
      <c r="N1265" s="34" t="n">
        <v>0.008081896230578423</v>
      </c>
    </row>
    <row r="1266">
      <c r="B1266" s="18" t="inlineStr">
        <is>
          <t>90|9</t>
        </is>
      </c>
      <c r="C1266" s="18" t="n">
        <v>90</v>
      </c>
      <c r="D1266" s="18" t="n">
        <v>9</v>
      </c>
      <c r="E1266" s="18" t="inlineStr">
        <is>
          <t>leaf</t>
        </is>
      </c>
      <c r="F1266" s="18" t="n"/>
      <c r="G1266" s="18" t="n"/>
      <c r="H1266" s="37" t="n"/>
      <c r="I1266" s="18" t="n"/>
      <c r="J1266" s="18" t="n"/>
      <c r="K1266" s="18" t="n"/>
      <c r="L1266" s="18" t="n"/>
      <c r="M1266" s="18" t="n"/>
      <c r="N1266" s="34" t="n">
        <v>0.003681183326989412</v>
      </c>
    </row>
    <row r="1267">
      <c r="B1267" s="18" t="inlineStr">
        <is>
          <t>90|10</t>
        </is>
      </c>
      <c r="C1267" s="18" t="n">
        <v>90</v>
      </c>
      <c r="D1267" s="18" t="n">
        <v>10</v>
      </c>
      <c r="E1267" s="18" t="inlineStr">
        <is>
          <t>leaf</t>
        </is>
      </c>
      <c r="F1267" s="18" t="n"/>
      <c r="G1267" s="18" t="n"/>
      <c r="H1267" s="37" t="n"/>
      <c r="I1267" s="18" t="n"/>
      <c r="J1267" s="18" t="n"/>
      <c r="K1267" s="18" t="n"/>
      <c r="L1267" s="18" t="n"/>
      <c r="M1267" s="18" t="n"/>
      <c r="N1267" s="34" t="n">
        <v>-0.006201218347996473</v>
      </c>
    </row>
    <row r="1268">
      <c r="B1268" s="18" t="inlineStr">
        <is>
          <t>90|11</t>
        </is>
      </c>
      <c r="C1268" s="18" t="n">
        <v>90</v>
      </c>
      <c r="D1268" s="18" t="n">
        <v>11</v>
      </c>
      <c r="E1268" s="18" t="inlineStr">
        <is>
          <t>leaf</t>
        </is>
      </c>
      <c r="F1268" s="18" t="n"/>
      <c r="G1268" s="18" t="n"/>
      <c r="H1268" s="37" t="n"/>
      <c r="I1268" s="18" t="n"/>
      <c r="J1268" s="18" t="n"/>
      <c r="K1268" s="18" t="n"/>
      <c r="L1268" s="18" t="n"/>
      <c r="M1268" s="18" t="n"/>
      <c r="N1268" s="34" t="n">
        <v>-0.0007875006995163858</v>
      </c>
    </row>
    <row r="1269">
      <c r="B1269" s="18" t="inlineStr">
        <is>
          <t>90|12</t>
        </is>
      </c>
      <c r="C1269" s="18" t="n">
        <v>90</v>
      </c>
      <c r="D1269" s="18" t="n">
        <v>12</v>
      </c>
      <c r="E1269" s="18" t="inlineStr">
        <is>
          <t>leaf</t>
        </is>
      </c>
      <c r="F1269" s="18" t="n"/>
      <c r="G1269" s="18" t="n"/>
      <c r="H1269" s="37" t="n"/>
      <c r="I1269" s="18" t="n"/>
      <c r="J1269" s="18" t="n"/>
      <c r="K1269" s="18" t="n"/>
      <c r="L1269" s="18" t="n"/>
      <c r="M1269" s="18" t="n"/>
      <c r="N1269" s="34" t="n">
        <v>0.01150244288146496</v>
      </c>
    </row>
    <row r="1270">
      <c r="B1270" s="18" t="inlineStr">
        <is>
          <t>90|13</t>
        </is>
      </c>
      <c r="C1270" s="18" t="n">
        <v>90</v>
      </c>
      <c r="D1270" s="18" t="n">
        <v>13</v>
      </c>
      <c r="E1270" s="18" t="inlineStr">
        <is>
          <t>leaf</t>
        </is>
      </c>
      <c r="F1270" s="18" t="n"/>
      <c r="G1270" s="18" t="n"/>
      <c r="H1270" s="37" t="n"/>
      <c r="I1270" s="18" t="n"/>
      <c r="J1270" s="18" t="n"/>
      <c r="K1270" s="18" t="n"/>
      <c r="L1270" s="18" t="n"/>
      <c r="M1270" s="18" t="n"/>
      <c r="N1270" s="34" t="n">
        <v>-0.003739528125151992</v>
      </c>
    </row>
    <row r="1271">
      <c r="B1271" s="18" t="inlineStr">
        <is>
          <t>90|14</t>
        </is>
      </c>
      <c r="C1271" s="18" t="n">
        <v>90</v>
      </c>
      <c r="D1271" s="18" t="n">
        <v>14</v>
      </c>
      <c r="E1271" s="18" t="inlineStr">
        <is>
          <t>leaf</t>
        </is>
      </c>
      <c r="F1271" s="18" t="n"/>
      <c r="G1271" s="18" t="n"/>
      <c r="H1271" s="37" t="n"/>
      <c r="I1271" s="18" t="n"/>
      <c r="J1271" s="18" t="n"/>
      <c r="K1271" s="18" t="n"/>
      <c r="L1271" s="18" t="n"/>
      <c r="M1271" s="18" t="n"/>
      <c r="N1271" s="34" t="n">
        <v>-0.01837201230227947</v>
      </c>
    </row>
    <row r="1272">
      <c r="B1272" s="18" t="inlineStr">
        <is>
          <t>91|0</t>
        </is>
      </c>
      <c r="C1272" s="18" t="n">
        <v>91</v>
      </c>
      <c r="D1272" s="18" t="n">
        <v>0</v>
      </c>
      <c r="E1272" s="18" t="inlineStr">
        <is>
          <t>category split</t>
        </is>
      </c>
      <c r="F1272" s="18" t="n">
        <v>29</v>
      </c>
      <c r="G1272" s="18" t="inlineStr">
        <is>
          <t>accidental_damage_cover</t>
        </is>
      </c>
      <c r="H1272" s="37" t="n"/>
      <c r="I1272" s="18" t="inlineStr">
        <is>
          <t>0</t>
        </is>
      </c>
      <c r="J1272" s="18" t="inlineStr">
        <is>
          <t>False</t>
        </is>
      </c>
      <c r="K1272" s="18" t="inlineStr">
        <is>
          <t>left</t>
        </is>
      </c>
      <c r="L1272" s="18" t="n">
        <v>1</v>
      </c>
      <c r="M1272" s="18" t="n">
        <v>2</v>
      </c>
      <c r="N1272" s="34" t="n"/>
    </row>
    <row r="1273">
      <c r="B1273" s="18" t="inlineStr">
        <is>
          <t>91|1</t>
        </is>
      </c>
      <c r="C1273" s="18" t="n">
        <v>91</v>
      </c>
      <c r="D1273" s="18" t="n">
        <v>1</v>
      </c>
      <c r="E1273" s="18" t="inlineStr">
        <is>
          <t>split</t>
        </is>
      </c>
      <c r="F1273" s="18" t="n">
        <v>5</v>
      </c>
      <c r="G1273" s="18" t="inlineStr">
        <is>
          <t>days_quote_to_inception</t>
        </is>
      </c>
      <c r="H1273" s="37" t="n">
        <v>3.99999988079071</v>
      </c>
      <c r="I1273" s="18" t="n"/>
      <c r="J1273" s="18" t="n"/>
      <c r="K1273" s="18" t="inlineStr">
        <is>
          <t>right</t>
        </is>
      </c>
      <c r="L1273" s="18" t="n">
        <v>3</v>
      </c>
      <c r="M1273" s="18" t="n">
        <v>4</v>
      </c>
      <c r="N1273" s="34" t="n"/>
    </row>
    <row r="1274">
      <c r="B1274" s="18" t="inlineStr">
        <is>
          <t>91|2</t>
        </is>
      </c>
      <c r="C1274" s="18" t="n">
        <v>91</v>
      </c>
      <c r="D1274" s="18" t="n">
        <v>2</v>
      </c>
      <c r="E1274" s="18" t="inlineStr">
        <is>
          <t>split</t>
        </is>
      </c>
      <c r="F1274" s="18" t="n">
        <v>14</v>
      </c>
      <c r="G1274" s="18" t="inlineStr">
        <is>
          <t>elevation_m</t>
        </is>
      </c>
      <c r="H1274" s="37" t="n">
        <v>1.099999964237213</v>
      </c>
      <c r="I1274" s="18" t="n"/>
      <c r="J1274" s="18" t="n"/>
      <c r="K1274" s="18" t="inlineStr">
        <is>
          <t>right</t>
        </is>
      </c>
      <c r="L1274" s="18" t="n">
        <v>5</v>
      </c>
      <c r="M1274" s="18" t="n">
        <v>6</v>
      </c>
      <c r="N1274" s="34" t="n"/>
    </row>
    <row r="1275">
      <c r="B1275" s="18" t="inlineStr">
        <is>
          <t>91|3</t>
        </is>
      </c>
      <c r="C1275" s="18" t="n">
        <v>91</v>
      </c>
      <c r="D1275" s="18" t="n">
        <v>3</v>
      </c>
      <c r="E1275" s="18" t="inlineStr">
        <is>
          <t>split</t>
        </is>
      </c>
      <c r="F1275" s="18" t="n">
        <v>24</v>
      </c>
      <c r="G1275" s="18" t="inlineStr">
        <is>
          <t>x_clay_dry</t>
        </is>
      </c>
      <c r="H1275" s="37" t="n">
        <v>0.3809999972581864</v>
      </c>
      <c r="I1275" s="18" t="n"/>
      <c r="J1275" s="18" t="n"/>
      <c r="K1275" s="18" t="inlineStr">
        <is>
          <t>right</t>
        </is>
      </c>
      <c r="L1275" s="18" t="n">
        <v>7</v>
      </c>
      <c r="M1275" s="18" t="n">
        <v>8</v>
      </c>
      <c r="N1275" s="34" t="n"/>
    </row>
    <row r="1276">
      <c r="B1276" s="18" t="inlineStr">
        <is>
          <t>91|4</t>
        </is>
      </c>
      <c r="C1276" s="18" t="n">
        <v>91</v>
      </c>
      <c r="D1276" s="18" t="n">
        <v>4</v>
      </c>
      <c r="E1276" s="18" t="inlineStr">
        <is>
          <t>split</t>
        </is>
      </c>
      <c r="F1276" s="18" t="n">
        <v>22</v>
      </c>
      <c r="G1276" s="18" t="inlineStr">
        <is>
          <t>rainfall_mm</t>
        </is>
      </c>
      <c r="H1276" s="37" t="n">
        <v>1397.999938964844</v>
      </c>
      <c r="I1276" s="18" t="n"/>
      <c r="J1276" s="18" t="n"/>
      <c r="K1276" s="18" t="inlineStr">
        <is>
          <t>right</t>
        </is>
      </c>
      <c r="L1276" s="18" t="n">
        <v>9</v>
      </c>
      <c r="M1276" s="18" t="n">
        <v>10</v>
      </c>
      <c r="N1276" s="34" t="n"/>
    </row>
    <row r="1277">
      <c r="B1277" s="18" t="inlineStr">
        <is>
          <t>91|5</t>
        </is>
      </c>
      <c r="C1277" s="18" t="n">
        <v>91</v>
      </c>
      <c r="D1277" s="18" t="n">
        <v>5</v>
      </c>
      <c r="E1277" s="18" t="inlineStr">
        <is>
          <t>split</t>
        </is>
      </c>
      <c r="F1277" s="18" t="n">
        <v>20</v>
      </c>
      <c r="G1277" s="18" t="inlineStr">
        <is>
          <t>dry_summer_index</t>
        </is>
      </c>
      <c r="H1277" s="37" t="n">
        <v>0.5589999854564667</v>
      </c>
      <c r="I1277" s="18" t="n"/>
      <c r="J1277" s="18" t="n"/>
      <c r="K1277" s="18" t="inlineStr">
        <is>
          <t>right</t>
        </is>
      </c>
      <c r="L1277" s="18" t="n">
        <v>11</v>
      </c>
      <c r="M1277" s="18" t="n">
        <v>12</v>
      </c>
      <c r="N1277" s="34" t="n"/>
    </row>
    <row r="1278">
      <c r="B1278" s="18" t="inlineStr">
        <is>
          <t>91|6</t>
        </is>
      </c>
      <c r="C1278" s="18" t="n">
        <v>91</v>
      </c>
      <c r="D1278" s="18" t="n">
        <v>6</v>
      </c>
      <c r="E1278" s="18" t="inlineStr">
        <is>
          <t>category split</t>
        </is>
      </c>
      <c r="F1278" s="18" t="n">
        <v>31</v>
      </c>
      <c r="G1278" s="18" t="inlineStr">
        <is>
          <t>channel</t>
        </is>
      </c>
      <c r="H1278" s="37" t="n"/>
      <c r="I1278" s="18" t="inlineStr">
        <is>
          <t>2</t>
        </is>
      </c>
      <c r="J1278" s="18" t="inlineStr">
        <is>
          <t>direct</t>
        </is>
      </c>
      <c r="K1278" s="18" t="inlineStr">
        <is>
          <t>left</t>
        </is>
      </c>
      <c r="L1278" s="18" t="n">
        <v>13</v>
      </c>
      <c r="M1278" s="18" t="n">
        <v>14</v>
      </c>
      <c r="N1278" s="34" t="n"/>
    </row>
    <row r="1279">
      <c r="B1279" s="18" t="inlineStr">
        <is>
          <t>91|7</t>
        </is>
      </c>
      <c r="C1279" s="18" t="n">
        <v>91</v>
      </c>
      <c r="D1279" s="18" t="n">
        <v>7</v>
      </c>
      <c r="E1279" s="18" t="inlineStr">
        <is>
          <t>leaf</t>
        </is>
      </c>
      <c r="F1279" s="18" t="n"/>
      <c r="G1279" s="18" t="n"/>
      <c r="H1279" s="37" t="n"/>
      <c r="I1279" s="18" t="n"/>
      <c r="J1279" s="18" t="n"/>
      <c r="K1279" s="18" t="n"/>
      <c r="L1279" s="18" t="n"/>
      <c r="M1279" s="18" t="n"/>
      <c r="N1279" s="34" t="n">
        <v>0.004825456533581018</v>
      </c>
    </row>
    <row r="1280">
      <c r="B1280" s="18" t="inlineStr">
        <is>
          <t>91|8</t>
        </is>
      </c>
      <c r="C1280" s="18" t="n">
        <v>91</v>
      </c>
      <c r="D1280" s="18" t="n">
        <v>8</v>
      </c>
      <c r="E1280" s="18" t="inlineStr">
        <is>
          <t>leaf</t>
        </is>
      </c>
      <c r="F1280" s="18" t="n"/>
      <c r="G1280" s="18" t="n"/>
      <c r="H1280" s="37" t="n"/>
      <c r="I1280" s="18" t="n"/>
      <c r="J1280" s="18" t="n"/>
      <c r="K1280" s="18" t="n"/>
      <c r="L1280" s="18" t="n"/>
      <c r="M1280" s="18" t="n"/>
      <c r="N1280" s="34" t="n">
        <v>0.01729234494268894</v>
      </c>
    </row>
    <row r="1281">
      <c r="B1281" s="18" t="inlineStr">
        <is>
          <t>91|9</t>
        </is>
      </c>
      <c r="C1281" s="18" t="n">
        <v>91</v>
      </c>
      <c r="D1281" s="18" t="n">
        <v>9</v>
      </c>
      <c r="E1281" s="18" t="inlineStr">
        <is>
          <t>leaf</t>
        </is>
      </c>
      <c r="F1281" s="18" t="n"/>
      <c r="G1281" s="18" t="n"/>
      <c r="H1281" s="37" t="n"/>
      <c r="I1281" s="18" t="n"/>
      <c r="J1281" s="18" t="n"/>
      <c r="K1281" s="18" t="n"/>
      <c r="L1281" s="18" t="n"/>
      <c r="M1281" s="18" t="n"/>
      <c r="N1281" s="34" t="n">
        <v>0.002773302141577005</v>
      </c>
    </row>
    <row r="1282">
      <c r="B1282" s="18" t="inlineStr">
        <is>
          <t>91|10</t>
        </is>
      </c>
      <c r="C1282" s="18" t="n">
        <v>91</v>
      </c>
      <c r="D1282" s="18" t="n">
        <v>10</v>
      </c>
      <c r="E1282" s="18" t="inlineStr">
        <is>
          <t>leaf</t>
        </is>
      </c>
      <c r="F1282" s="18" t="n"/>
      <c r="G1282" s="18" t="n"/>
      <c r="H1282" s="37" t="n"/>
      <c r="I1282" s="18" t="n"/>
      <c r="J1282" s="18" t="n"/>
      <c r="K1282" s="18" t="n"/>
      <c r="L1282" s="18" t="n"/>
      <c r="M1282" s="18" t="n"/>
      <c r="N1282" s="34" t="n">
        <v>-0.01196765527129173</v>
      </c>
    </row>
    <row r="1283">
      <c r="B1283" s="18" t="inlineStr">
        <is>
          <t>91|11</t>
        </is>
      </c>
      <c r="C1283" s="18" t="n">
        <v>91</v>
      </c>
      <c r="D1283" s="18" t="n">
        <v>11</v>
      </c>
      <c r="E1283" s="18" t="inlineStr">
        <is>
          <t>leaf</t>
        </is>
      </c>
      <c r="F1283" s="18" t="n"/>
      <c r="G1283" s="18" t="n"/>
      <c r="H1283" s="37" t="n"/>
      <c r="I1283" s="18" t="n"/>
      <c r="J1283" s="18" t="n"/>
      <c r="K1283" s="18" t="n"/>
      <c r="L1283" s="18" t="n"/>
      <c r="M1283" s="18" t="n"/>
      <c r="N1283" s="34" t="n">
        <v>0.001175055047497153</v>
      </c>
    </row>
    <row r="1284">
      <c r="B1284" s="18" t="inlineStr">
        <is>
          <t>91|12</t>
        </is>
      </c>
      <c r="C1284" s="18" t="n">
        <v>91</v>
      </c>
      <c r="D1284" s="18" t="n">
        <v>12</v>
      </c>
      <c r="E1284" s="18" t="inlineStr">
        <is>
          <t>leaf</t>
        </is>
      </c>
      <c r="F1284" s="18" t="n"/>
      <c r="G1284" s="18" t="n"/>
      <c r="H1284" s="37" t="n"/>
      <c r="I1284" s="18" t="n"/>
      <c r="J1284" s="18" t="n"/>
      <c r="K1284" s="18" t="n"/>
      <c r="L1284" s="18" t="n"/>
      <c r="M1284" s="18" t="n"/>
      <c r="N1284" s="34" t="n">
        <v>0.01481667626649141</v>
      </c>
    </row>
    <row r="1285">
      <c r="B1285" s="18" t="inlineStr">
        <is>
          <t>91|13</t>
        </is>
      </c>
      <c r="C1285" s="18" t="n">
        <v>91</v>
      </c>
      <c r="D1285" s="18" t="n">
        <v>13</v>
      </c>
      <c r="E1285" s="18" t="inlineStr">
        <is>
          <t>leaf</t>
        </is>
      </c>
      <c r="F1285" s="18" t="n"/>
      <c r="G1285" s="18" t="n"/>
      <c r="H1285" s="37" t="n"/>
      <c r="I1285" s="18" t="n"/>
      <c r="J1285" s="18" t="n"/>
      <c r="K1285" s="18" t="n"/>
      <c r="L1285" s="18" t="n"/>
      <c r="M1285" s="18" t="n"/>
      <c r="N1285" s="34" t="n">
        <v>-0.0005000035744160414</v>
      </c>
    </row>
    <row r="1286">
      <c r="B1286" s="18" t="inlineStr">
        <is>
          <t>91|14</t>
        </is>
      </c>
      <c r="C1286" s="18" t="n">
        <v>91</v>
      </c>
      <c r="D1286" s="18" t="n">
        <v>14</v>
      </c>
      <c r="E1286" s="18" t="inlineStr">
        <is>
          <t>leaf</t>
        </is>
      </c>
      <c r="F1286" s="18" t="n"/>
      <c r="G1286" s="18" t="n"/>
      <c r="H1286" s="37" t="n"/>
      <c r="I1286" s="18" t="n"/>
      <c r="J1286" s="18" t="n"/>
      <c r="K1286" s="18" t="n"/>
      <c r="L1286" s="18" t="n"/>
      <c r="M1286" s="18" t="n"/>
      <c r="N1286" s="34" t="n">
        <v>-0.007627348881214857</v>
      </c>
    </row>
    <row r="1287">
      <c r="B1287" s="18" t="inlineStr">
        <is>
          <t>92|0</t>
        </is>
      </c>
      <c r="C1287" s="18" t="n">
        <v>92</v>
      </c>
      <c r="D1287" s="18" t="n">
        <v>0</v>
      </c>
      <c r="E1287" s="18" t="inlineStr">
        <is>
          <t>split</t>
        </is>
      </c>
      <c r="F1287" s="18" t="n">
        <v>8</v>
      </c>
      <c r="G1287" s="18" t="inlineStr">
        <is>
          <t>prior_claims_5y</t>
        </is>
      </c>
      <c r="H1287" s="37" t="n">
        <v>1.999999940395355</v>
      </c>
      <c r="I1287" s="18" t="n"/>
      <c r="J1287" s="18" t="n"/>
      <c r="K1287" s="18" t="inlineStr">
        <is>
          <t>right</t>
        </is>
      </c>
      <c r="L1287" s="18" t="n">
        <v>1</v>
      </c>
      <c r="M1287" s="18" t="n">
        <v>2</v>
      </c>
      <c r="N1287" s="34" t="n"/>
    </row>
    <row r="1288">
      <c r="B1288" s="18" t="inlineStr">
        <is>
          <t>92|1</t>
        </is>
      </c>
      <c r="C1288" s="18" t="n">
        <v>92</v>
      </c>
      <c r="D1288" s="18" t="n">
        <v>1</v>
      </c>
      <c r="E1288" s="18" t="inlineStr">
        <is>
          <t>split</t>
        </is>
      </c>
      <c r="F1288" s="18" t="n">
        <v>24</v>
      </c>
      <c r="G1288" s="18" t="inlineStr">
        <is>
          <t>x_clay_dry</t>
        </is>
      </c>
      <c r="H1288" s="37" t="n">
        <v>0.4519999772310258</v>
      </c>
      <c r="I1288" s="18" t="n"/>
      <c r="J1288" s="18" t="n"/>
      <c r="K1288" s="18" t="inlineStr">
        <is>
          <t>right</t>
        </is>
      </c>
      <c r="L1288" s="18" t="n">
        <v>3</v>
      </c>
      <c r="M1288" s="18" t="n">
        <v>4</v>
      </c>
      <c r="N1288" s="34" t="n"/>
    </row>
    <row r="1289">
      <c r="B1289" s="18" t="inlineStr">
        <is>
          <t>92|2</t>
        </is>
      </c>
      <c r="C1289" s="18" t="n">
        <v>92</v>
      </c>
      <c r="D1289" s="18" t="n">
        <v>2</v>
      </c>
      <c r="E1289" s="18" t="inlineStr">
        <is>
          <t>category split</t>
        </is>
      </c>
      <c r="F1289" s="18" t="n">
        <v>35</v>
      </c>
      <c r="G1289" s="18" t="inlineStr">
        <is>
          <t>email_domain</t>
        </is>
      </c>
      <c r="H1289" s="37" t="n"/>
      <c r="I1289" s="18" t="inlineStr">
        <is>
          <t>0;1</t>
        </is>
      </c>
      <c r="J1289" s="18" t="inlineStr">
        <is>
          <t>inboxly;mailone</t>
        </is>
      </c>
      <c r="K1289" s="18" t="inlineStr">
        <is>
          <t>left</t>
        </is>
      </c>
      <c r="L1289" s="18" t="n">
        <v>5</v>
      </c>
      <c r="M1289" s="18" t="n">
        <v>6</v>
      </c>
      <c r="N1289" s="34" t="n"/>
    </row>
    <row r="1290">
      <c r="B1290" s="18" t="inlineStr">
        <is>
          <t>92|3</t>
        </is>
      </c>
      <c r="C1290" s="18" t="n">
        <v>92</v>
      </c>
      <c r="D1290" s="18" t="n">
        <v>3</v>
      </c>
      <c r="E1290" s="18" t="inlineStr">
        <is>
          <t>category split</t>
        </is>
      </c>
      <c r="F1290" s="18" t="n">
        <v>40</v>
      </c>
      <c r="G1290" s="18" t="inlineStr">
        <is>
          <t>branch_id</t>
        </is>
      </c>
      <c r="H1290" s="37" t="n"/>
      <c r="I1290" s="18" t="inlineStr">
        <is>
          <t>1;5;7;8;14;20;22</t>
        </is>
      </c>
      <c r="J1290" s="18" t="inlineStr">
        <is>
          <t>10;14;16;17;22;5;7</t>
        </is>
      </c>
      <c r="K1290" s="18" t="inlineStr">
        <is>
          <t>left</t>
        </is>
      </c>
      <c r="L1290" s="18" t="n">
        <v>7</v>
      </c>
      <c r="M1290" s="18" t="n">
        <v>8</v>
      </c>
      <c r="N1290" s="34" t="n"/>
    </row>
    <row r="1291">
      <c r="B1291" s="18" t="inlineStr">
        <is>
          <t>92|4</t>
        </is>
      </c>
      <c r="C1291" s="18" t="n">
        <v>92</v>
      </c>
      <c r="D1291" s="18" t="n">
        <v>4</v>
      </c>
      <c r="E1291" s="18" t="inlineStr">
        <is>
          <t>split</t>
        </is>
      </c>
      <c r="F1291" s="18" t="n">
        <v>21</v>
      </c>
      <c r="G1291" s="18" t="inlineStr">
        <is>
          <t>wildfire_index</t>
        </is>
      </c>
      <c r="H1291" s="37" t="n">
        <v>0.02999999839812518</v>
      </c>
      <c r="I1291" s="18" t="n"/>
      <c r="J1291" s="18" t="n"/>
      <c r="K1291" s="18" t="inlineStr">
        <is>
          <t>right</t>
        </is>
      </c>
      <c r="L1291" s="18" t="n">
        <v>9</v>
      </c>
      <c r="M1291" s="18" t="n">
        <v>10</v>
      </c>
      <c r="N1291" s="34" t="n"/>
    </row>
    <row r="1292">
      <c r="B1292" s="18" t="inlineStr">
        <is>
          <t>92|5</t>
        </is>
      </c>
      <c r="C1292" s="18" t="n">
        <v>92</v>
      </c>
      <c r="D1292" s="18" t="n">
        <v>5</v>
      </c>
      <c r="E1292" s="18" t="inlineStr">
        <is>
          <t>leaf</t>
        </is>
      </c>
      <c r="F1292" s="18" t="n"/>
      <c r="G1292" s="18" t="n"/>
      <c r="H1292" s="37" t="n"/>
      <c r="I1292" s="18" t="n"/>
      <c r="J1292" s="18" t="n"/>
      <c r="K1292" s="18" t="n"/>
      <c r="L1292" s="18" t="n"/>
      <c r="M1292" s="18" t="n"/>
      <c r="N1292" s="34" t="n">
        <v>0.007057554554194212</v>
      </c>
    </row>
    <row r="1293">
      <c r="B1293" s="18" t="inlineStr">
        <is>
          <t>92|6</t>
        </is>
      </c>
      <c r="C1293" s="18" t="n">
        <v>92</v>
      </c>
      <c r="D1293" s="18" t="n">
        <v>6</v>
      </c>
      <c r="E1293" s="18" t="inlineStr">
        <is>
          <t>leaf</t>
        </is>
      </c>
      <c r="F1293" s="18" t="n"/>
      <c r="G1293" s="18" t="n"/>
      <c r="H1293" s="37" t="n"/>
      <c r="I1293" s="18" t="n"/>
      <c r="J1293" s="18" t="n"/>
      <c r="K1293" s="18" t="n"/>
      <c r="L1293" s="18" t="n"/>
      <c r="M1293" s="18" t="n"/>
      <c r="N1293" s="34" t="n">
        <v>0.02018685452640057</v>
      </c>
    </row>
    <row r="1294">
      <c r="B1294" s="18" t="inlineStr">
        <is>
          <t>92|7</t>
        </is>
      </c>
      <c r="C1294" s="18" t="n">
        <v>92</v>
      </c>
      <c r="D1294" s="18" t="n">
        <v>7</v>
      </c>
      <c r="E1294" s="18" t="inlineStr">
        <is>
          <t>leaf</t>
        </is>
      </c>
      <c r="F1294" s="18" t="n"/>
      <c r="G1294" s="18" t="n"/>
      <c r="H1294" s="37" t="n"/>
      <c r="I1294" s="18" t="n"/>
      <c r="J1294" s="18" t="n"/>
      <c r="K1294" s="18" t="n"/>
      <c r="L1294" s="18" t="n"/>
      <c r="M1294" s="18" t="n"/>
      <c r="N1294" s="34" t="n">
        <v>-0.000178158821654506</v>
      </c>
    </row>
    <row r="1295">
      <c r="B1295" s="18" t="inlineStr">
        <is>
          <t>92|8</t>
        </is>
      </c>
      <c r="C1295" s="18" t="n">
        <v>92</v>
      </c>
      <c r="D1295" s="18" t="n">
        <v>8</v>
      </c>
      <c r="E1295" s="18" t="inlineStr">
        <is>
          <t>leaf</t>
        </is>
      </c>
      <c r="F1295" s="18" t="n"/>
      <c r="G1295" s="18" t="n"/>
      <c r="H1295" s="37" t="n"/>
      <c r="I1295" s="18" t="n"/>
      <c r="J1295" s="18" t="n"/>
      <c r="K1295" s="18" t="n"/>
      <c r="L1295" s="18" t="n"/>
      <c r="M1295" s="18" t="n"/>
      <c r="N1295" s="34" t="n">
        <v>-0.007794194854795933</v>
      </c>
    </row>
    <row r="1296">
      <c r="B1296" s="18" t="inlineStr">
        <is>
          <t>92|9</t>
        </is>
      </c>
      <c r="C1296" s="18" t="n">
        <v>92</v>
      </c>
      <c r="D1296" s="18" t="n">
        <v>9</v>
      </c>
      <c r="E1296" s="18" t="inlineStr">
        <is>
          <t>leaf</t>
        </is>
      </c>
      <c r="F1296" s="18" t="n"/>
      <c r="G1296" s="18" t="n"/>
      <c r="H1296" s="37" t="n"/>
      <c r="I1296" s="18" t="n"/>
      <c r="J1296" s="18" t="n"/>
      <c r="K1296" s="18" t="n"/>
      <c r="L1296" s="18" t="n"/>
      <c r="M1296" s="18" t="n"/>
      <c r="N1296" s="34" t="n">
        <v>-0.008346525020897388</v>
      </c>
    </row>
    <row r="1297">
      <c r="B1297" s="18" t="inlineStr">
        <is>
          <t>92|10</t>
        </is>
      </c>
      <c r="C1297" s="18" t="n">
        <v>92</v>
      </c>
      <c r="D1297" s="18" t="n">
        <v>10</v>
      </c>
      <c r="E1297" s="18" t="inlineStr">
        <is>
          <t>leaf</t>
        </is>
      </c>
      <c r="F1297" s="18" t="n"/>
      <c r="G1297" s="18" t="n"/>
      <c r="H1297" s="37" t="n"/>
      <c r="I1297" s="18" t="n"/>
      <c r="J1297" s="18" t="n"/>
      <c r="K1297" s="18" t="n"/>
      <c r="L1297" s="18" t="n"/>
      <c r="M1297" s="18" t="n"/>
      <c r="N1297" s="34" t="n">
        <v>0.005256358999758959</v>
      </c>
    </row>
    <row r="1298">
      <c r="B1298" s="18" t="inlineStr">
        <is>
          <t>93|0</t>
        </is>
      </c>
      <c r="C1298" s="18" t="n">
        <v>93</v>
      </c>
      <c r="D1298" s="18" t="n">
        <v>0</v>
      </c>
      <c r="E1298" s="18" t="inlineStr">
        <is>
          <t>split</t>
        </is>
      </c>
      <c r="F1298" s="18" t="n">
        <v>0</v>
      </c>
      <c r="G1298" s="18" t="inlineStr">
        <is>
          <t>sum_insured</t>
        </is>
      </c>
      <c r="H1298" s="37" t="n">
        <v>345999.984375</v>
      </c>
      <c r="I1298" s="18" t="n"/>
      <c r="J1298" s="18" t="n"/>
      <c r="K1298" s="18" t="inlineStr">
        <is>
          <t>right</t>
        </is>
      </c>
      <c r="L1298" s="18" t="n">
        <v>1</v>
      </c>
      <c r="M1298" s="18" t="n">
        <v>2</v>
      </c>
      <c r="N1298" s="34" t="n"/>
    </row>
    <row r="1299">
      <c r="B1299" s="18" t="inlineStr">
        <is>
          <t>93|1</t>
        </is>
      </c>
      <c r="C1299" s="18" t="n">
        <v>93</v>
      </c>
      <c r="D1299" s="18" t="n">
        <v>1</v>
      </c>
      <c r="E1299" s="18" t="inlineStr">
        <is>
          <t>category split</t>
        </is>
      </c>
      <c r="F1299" s="18" t="n">
        <v>38</v>
      </c>
      <c r="G1299" s="18" t="inlineStr">
        <is>
          <t>previous_insurer</t>
        </is>
      </c>
      <c r="H1299" s="37" t="n"/>
      <c r="I1299" s="18" t="inlineStr">
        <is>
          <t>0;1;2;5;7;8;9;10;11;14;16;20;21;24;25;26;27;31;33;34;35;36;37;38</t>
        </is>
      </c>
      <c r="J1299" s="18" t="inlineStr">
        <is>
          <t>INS00;INS01;INS02;INS05;INS07;INS08;INS09;INS10;INS11;INS14;INS16;INS20;INS21;INS24;INS25;INS26;INS27;INS31;INS33;INS34;INS35;INS36;INS37;INS38</t>
        </is>
      </c>
      <c r="K1299" s="18" t="inlineStr">
        <is>
          <t>left</t>
        </is>
      </c>
      <c r="L1299" s="18" t="n">
        <v>3</v>
      </c>
      <c r="M1299" s="18" t="n">
        <v>4</v>
      </c>
      <c r="N1299" s="34" t="n"/>
    </row>
    <row r="1300">
      <c r="B1300" s="18" t="inlineStr">
        <is>
          <t>93|2</t>
        </is>
      </c>
      <c r="C1300" s="18" t="n">
        <v>93</v>
      </c>
      <c r="D1300" s="18" t="n">
        <v>2</v>
      </c>
      <c r="E1300" s="18" t="inlineStr">
        <is>
          <t>split</t>
        </is>
      </c>
      <c r="F1300" s="18" t="n">
        <v>24</v>
      </c>
      <c r="G1300" s="18" t="inlineStr">
        <is>
          <t>x_clay_dry</t>
        </is>
      </c>
      <c r="H1300" s="37" t="n">
        <v>0.3589999824762345</v>
      </c>
      <c r="I1300" s="18" t="n"/>
      <c r="J1300" s="18" t="n"/>
      <c r="K1300" s="18" t="inlineStr">
        <is>
          <t>right</t>
        </is>
      </c>
      <c r="L1300" s="18" t="n">
        <v>5</v>
      </c>
      <c r="M1300" s="18" t="n">
        <v>6</v>
      </c>
      <c r="N1300" s="34" t="n"/>
    </row>
    <row r="1301">
      <c r="B1301" s="18" t="inlineStr">
        <is>
          <t>93|3</t>
        </is>
      </c>
      <c r="C1301" s="18" t="n">
        <v>93</v>
      </c>
      <c r="D1301" s="18" t="n">
        <v>3</v>
      </c>
      <c r="E1301" s="18" t="inlineStr">
        <is>
          <t>category split</t>
        </is>
      </c>
      <c r="F1301" s="18" t="n">
        <v>31</v>
      </c>
      <c r="G1301" s="18" t="inlineStr">
        <is>
          <t>channel</t>
        </is>
      </c>
      <c r="H1301" s="37" t="n"/>
      <c r="I1301" s="18" t="inlineStr">
        <is>
          <t>1</t>
        </is>
      </c>
      <c r="J1301" s="18" t="inlineStr">
        <is>
          <t>comparison_site</t>
        </is>
      </c>
      <c r="K1301" s="18" t="inlineStr">
        <is>
          <t>left</t>
        </is>
      </c>
      <c r="L1301" s="18" t="n">
        <v>7</v>
      </c>
      <c r="M1301" s="18" t="n">
        <v>8</v>
      </c>
      <c r="N1301" s="34" t="n"/>
    </row>
    <row r="1302">
      <c r="B1302" s="18" t="inlineStr">
        <is>
          <t>93|4</t>
        </is>
      </c>
      <c r="C1302" s="18" t="n">
        <v>93</v>
      </c>
      <c r="D1302" s="18" t="n">
        <v>4</v>
      </c>
      <c r="E1302" s="18" t="inlineStr">
        <is>
          <t>category split</t>
        </is>
      </c>
      <c r="F1302" s="18" t="n">
        <v>41</v>
      </c>
      <c r="G1302" s="18" t="inlineStr">
        <is>
          <t>marketing_segment</t>
        </is>
      </c>
      <c r="H1302" s="37" t="n"/>
      <c r="I1302" s="18" t="inlineStr">
        <is>
          <t>0;1;2;3;4;5;6;7;11</t>
        </is>
      </c>
      <c r="J1302" s="18" t="inlineStr">
        <is>
          <t>mature_affluent;mature_budget;mature_mainstream;midlife_affluent;midlife_budget;midlife_mainstream;senior_affluent;senior_budget;young_mainstream</t>
        </is>
      </c>
      <c r="K1302" s="18" t="inlineStr">
        <is>
          <t>left</t>
        </is>
      </c>
      <c r="L1302" s="18" t="n">
        <v>9</v>
      </c>
      <c r="M1302" s="18" t="n">
        <v>10</v>
      </c>
      <c r="N1302" s="34" t="n"/>
    </row>
    <row r="1303">
      <c r="B1303" s="18" t="inlineStr">
        <is>
          <t>93|5</t>
        </is>
      </c>
      <c r="C1303" s="18" t="n">
        <v>93</v>
      </c>
      <c r="D1303" s="18" t="n">
        <v>5</v>
      </c>
      <c r="E1303" s="18" t="inlineStr">
        <is>
          <t>category split</t>
        </is>
      </c>
      <c r="F1303" s="18" t="n">
        <v>38</v>
      </c>
      <c r="G1303" s="18" t="inlineStr">
        <is>
          <t>previous_insurer</t>
        </is>
      </c>
      <c r="H1303" s="37" t="n"/>
      <c r="I1303" s="18" t="inlineStr">
        <is>
          <t>0;1;2;3;4;5;6;7;8;9;10;11;12;13;14;15;16;17;18;19;20;21;22;23</t>
        </is>
      </c>
      <c r="J1303" s="18" t="inlineStr">
        <is>
          <t>INS00;INS01;INS02;INS03;INS04;INS05;INS06;INS07;INS08;INS09;INS10;INS11;INS12;INS13;INS14;INS15;INS16;INS17;INS18;INS19;INS20;INS21;INS22;INS23</t>
        </is>
      </c>
      <c r="K1303" s="18" t="inlineStr">
        <is>
          <t>left</t>
        </is>
      </c>
      <c r="L1303" s="18" t="n">
        <v>11</v>
      </c>
      <c r="M1303" s="18" t="n">
        <v>12</v>
      </c>
      <c r="N1303" s="34" t="n"/>
    </row>
    <row r="1304">
      <c r="B1304" s="18" t="inlineStr">
        <is>
          <t>93|6</t>
        </is>
      </c>
      <c r="C1304" s="18" t="n">
        <v>93</v>
      </c>
      <c r="D1304" s="18" t="n">
        <v>6</v>
      </c>
      <c r="E1304" s="18" t="inlineStr">
        <is>
          <t>split</t>
        </is>
      </c>
      <c r="F1304" s="18" t="n">
        <v>5</v>
      </c>
      <c r="G1304" s="18" t="inlineStr">
        <is>
          <t>days_quote_to_inception</t>
        </is>
      </c>
      <c r="H1304" s="37" t="n">
        <v>8.999999523162842</v>
      </c>
      <c r="I1304" s="18" t="n"/>
      <c r="J1304" s="18" t="n"/>
      <c r="K1304" s="18" t="inlineStr">
        <is>
          <t>right</t>
        </is>
      </c>
      <c r="L1304" s="18" t="n">
        <v>13</v>
      </c>
      <c r="M1304" s="18" t="n">
        <v>14</v>
      </c>
      <c r="N1304" s="34" t="n"/>
    </row>
    <row r="1305">
      <c r="B1305" s="18" t="inlineStr">
        <is>
          <t>93|7</t>
        </is>
      </c>
      <c r="C1305" s="18" t="n">
        <v>93</v>
      </c>
      <c r="D1305" s="18" t="n">
        <v>7</v>
      </c>
      <c r="E1305" s="18" t="inlineStr">
        <is>
          <t>leaf</t>
        </is>
      </c>
      <c r="F1305" s="18" t="n"/>
      <c r="G1305" s="18" t="n"/>
      <c r="H1305" s="37" t="n"/>
      <c r="I1305" s="18" t="n"/>
      <c r="J1305" s="18" t="n"/>
      <c r="K1305" s="18" t="n"/>
      <c r="L1305" s="18" t="n"/>
      <c r="M1305" s="18" t="n"/>
      <c r="N1305" s="34" t="n">
        <v>-9.487895295023918e-05</v>
      </c>
    </row>
    <row r="1306">
      <c r="B1306" s="18" t="inlineStr">
        <is>
          <t>93|8</t>
        </is>
      </c>
      <c r="C1306" s="18" t="n">
        <v>93</v>
      </c>
      <c r="D1306" s="18" t="n">
        <v>8</v>
      </c>
      <c r="E1306" s="18" t="inlineStr">
        <is>
          <t>leaf</t>
        </is>
      </c>
      <c r="F1306" s="18" t="n"/>
      <c r="G1306" s="18" t="n"/>
      <c r="H1306" s="37" t="n"/>
      <c r="I1306" s="18" t="n"/>
      <c r="J1306" s="18" t="n"/>
      <c r="K1306" s="18" t="n"/>
      <c r="L1306" s="18" t="n"/>
      <c r="M1306" s="18" t="n"/>
      <c r="N1306" s="34" t="n">
        <v>0.007882961072027683</v>
      </c>
    </row>
    <row r="1307">
      <c r="B1307" s="18" t="inlineStr">
        <is>
          <t>93|9</t>
        </is>
      </c>
      <c r="C1307" s="18" t="n">
        <v>93</v>
      </c>
      <c r="D1307" s="18" t="n">
        <v>9</v>
      </c>
      <c r="E1307" s="18" t="inlineStr">
        <is>
          <t>leaf</t>
        </is>
      </c>
      <c r="F1307" s="18" t="n"/>
      <c r="G1307" s="18" t="n"/>
      <c r="H1307" s="37" t="n"/>
      <c r="I1307" s="18" t="n"/>
      <c r="J1307" s="18" t="n"/>
      <c r="K1307" s="18" t="n"/>
      <c r="L1307" s="18" t="n"/>
      <c r="M1307" s="18" t="n"/>
      <c r="N1307" s="34" t="n">
        <v>0.002865670248866081</v>
      </c>
    </row>
    <row r="1308">
      <c r="B1308" s="18" t="inlineStr">
        <is>
          <t>93|10</t>
        </is>
      </c>
      <c r="C1308" s="18" t="n">
        <v>93</v>
      </c>
      <c r="D1308" s="18" t="n">
        <v>10</v>
      </c>
      <c r="E1308" s="18" t="inlineStr">
        <is>
          <t>leaf</t>
        </is>
      </c>
      <c r="F1308" s="18" t="n"/>
      <c r="G1308" s="18" t="n"/>
      <c r="H1308" s="37" t="n"/>
      <c r="I1308" s="18" t="n"/>
      <c r="J1308" s="18" t="n"/>
      <c r="K1308" s="18" t="n"/>
      <c r="L1308" s="18" t="n"/>
      <c r="M1308" s="18" t="n"/>
      <c r="N1308" s="34" t="n">
        <v>-0.005978633649647236</v>
      </c>
    </row>
    <row r="1309">
      <c r="B1309" s="18" t="inlineStr">
        <is>
          <t>93|11</t>
        </is>
      </c>
      <c r="C1309" s="18" t="n">
        <v>93</v>
      </c>
      <c r="D1309" s="18" t="n">
        <v>11</v>
      </c>
      <c r="E1309" s="18" t="inlineStr">
        <is>
          <t>leaf</t>
        </is>
      </c>
      <c r="F1309" s="18" t="n"/>
      <c r="G1309" s="18" t="n"/>
      <c r="H1309" s="37" t="n"/>
      <c r="I1309" s="18" t="n"/>
      <c r="J1309" s="18" t="n"/>
      <c r="K1309" s="18" t="n"/>
      <c r="L1309" s="18" t="n"/>
      <c r="M1309" s="18" t="n"/>
      <c r="N1309" s="34" t="n">
        <v>0.009654532186686993</v>
      </c>
    </row>
    <row r="1310">
      <c r="B1310" s="18" t="inlineStr">
        <is>
          <t>93|12</t>
        </is>
      </c>
      <c r="C1310" s="18" t="n">
        <v>93</v>
      </c>
      <c r="D1310" s="18" t="n">
        <v>12</v>
      </c>
      <c r="E1310" s="18" t="inlineStr">
        <is>
          <t>leaf</t>
        </is>
      </c>
      <c r="F1310" s="18" t="n"/>
      <c r="G1310" s="18" t="n"/>
      <c r="H1310" s="37" t="n"/>
      <c r="I1310" s="18" t="n"/>
      <c r="J1310" s="18" t="n"/>
      <c r="K1310" s="18" t="n"/>
      <c r="L1310" s="18" t="n"/>
      <c r="M1310" s="18" t="n"/>
      <c r="N1310" s="34" t="n">
        <v>0.001069139456376433</v>
      </c>
    </row>
    <row r="1311">
      <c r="B1311" s="18" t="inlineStr">
        <is>
          <t>93|13</t>
        </is>
      </c>
      <c r="C1311" s="18" t="n">
        <v>93</v>
      </c>
      <c r="D1311" s="18" t="n">
        <v>13</v>
      </c>
      <c r="E1311" s="18" t="inlineStr">
        <is>
          <t>leaf</t>
        </is>
      </c>
      <c r="F1311" s="18" t="n"/>
      <c r="G1311" s="18" t="n"/>
      <c r="H1311" s="37" t="n"/>
      <c r="I1311" s="18" t="n"/>
      <c r="J1311" s="18" t="n"/>
      <c r="K1311" s="18" t="n"/>
      <c r="L1311" s="18" t="n"/>
      <c r="M1311" s="18" t="n"/>
      <c r="N1311" s="34" t="n">
        <v>0.02099092490971088</v>
      </c>
    </row>
    <row r="1312">
      <c r="B1312" s="18" t="inlineStr">
        <is>
          <t>93|14</t>
        </is>
      </c>
      <c r="C1312" s="18" t="n">
        <v>93</v>
      </c>
      <c r="D1312" s="18" t="n">
        <v>14</v>
      </c>
      <c r="E1312" s="18" t="inlineStr">
        <is>
          <t>leaf</t>
        </is>
      </c>
      <c r="F1312" s="18" t="n"/>
      <c r="G1312" s="18" t="n"/>
      <c r="H1312" s="37" t="n"/>
      <c r="I1312" s="18" t="n"/>
      <c r="J1312" s="18" t="n"/>
      <c r="K1312" s="18" t="n"/>
      <c r="L1312" s="18" t="n"/>
      <c r="M1312" s="18" t="n"/>
      <c r="N1312" s="34" t="n">
        <v>0.00829379353672266</v>
      </c>
    </row>
    <row r="1313">
      <c r="B1313" s="18" t="inlineStr">
        <is>
          <t>94|0</t>
        </is>
      </c>
      <c r="C1313" s="18" t="n">
        <v>94</v>
      </c>
      <c r="D1313" s="18" t="n">
        <v>0</v>
      </c>
      <c r="E1313" s="18" t="inlineStr">
        <is>
          <t>category split</t>
        </is>
      </c>
      <c r="F1313" s="18" t="n">
        <v>27</v>
      </c>
      <c r="G1313" s="18" t="inlineStr">
        <is>
          <t>occupancy</t>
        </is>
      </c>
      <c r="H1313" s="37" t="n"/>
      <c r="I1313" s="18" t="inlineStr">
        <is>
          <t>0</t>
        </is>
      </c>
      <c r="J1313" s="18" t="inlineStr">
        <is>
          <t>let</t>
        </is>
      </c>
      <c r="K1313" s="18" t="inlineStr">
        <is>
          <t>left</t>
        </is>
      </c>
      <c r="L1313" s="18" t="n">
        <v>1</v>
      </c>
      <c r="M1313" s="18" t="n">
        <v>2</v>
      </c>
      <c r="N1313" s="34" t="n"/>
    </row>
    <row r="1314">
      <c r="B1314" s="18" t="inlineStr">
        <is>
          <t>94|1</t>
        </is>
      </c>
      <c r="C1314" s="18" t="n">
        <v>94</v>
      </c>
      <c r="D1314" s="18" t="n">
        <v>1</v>
      </c>
      <c r="E1314" s="18" t="inlineStr">
        <is>
          <t>split</t>
        </is>
      </c>
      <c r="F1314" s="18" t="n">
        <v>2</v>
      </c>
      <c r="G1314" s="18" t="inlineStr">
        <is>
          <t>voluntary_excess</t>
        </is>
      </c>
      <c r="H1314" s="37" t="n">
        <v>499.9999847412109</v>
      </c>
      <c r="I1314" s="18" t="n"/>
      <c r="J1314" s="18" t="n"/>
      <c r="K1314" s="18" t="inlineStr">
        <is>
          <t>right</t>
        </is>
      </c>
      <c r="L1314" s="18" t="n">
        <v>3</v>
      </c>
      <c r="M1314" s="18" t="n">
        <v>4</v>
      </c>
      <c r="N1314" s="34" t="n"/>
    </row>
    <row r="1315">
      <c r="B1315" s="18" t="inlineStr">
        <is>
          <t>94|2</t>
        </is>
      </c>
      <c r="C1315" s="18" t="n">
        <v>94</v>
      </c>
      <c r="D1315" s="18" t="n">
        <v>2</v>
      </c>
      <c r="E1315" s="18" t="inlineStr">
        <is>
          <t>split</t>
        </is>
      </c>
      <c r="F1315" s="18" t="n">
        <v>15</v>
      </c>
      <c r="G1315" s="18" t="inlineStr">
        <is>
          <t>year_built</t>
        </is>
      </c>
      <c r="H1315" s="37" t="n">
        <v>1980.999938964844</v>
      </c>
      <c r="I1315" s="18" t="n"/>
      <c r="J1315" s="18" t="n"/>
      <c r="K1315" s="18" t="inlineStr">
        <is>
          <t>right</t>
        </is>
      </c>
      <c r="L1315" s="18" t="n">
        <v>5</v>
      </c>
      <c r="M1315" s="18" t="n">
        <v>6</v>
      </c>
      <c r="N1315" s="34" t="n"/>
    </row>
    <row r="1316">
      <c r="B1316" s="18" t="inlineStr">
        <is>
          <t>94|3</t>
        </is>
      </c>
      <c r="C1316" s="18" t="n">
        <v>94</v>
      </c>
      <c r="D1316" s="18" t="n">
        <v>3</v>
      </c>
      <c r="E1316" s="18" t="inlineStr">
        <is>
          <t>split</t>
        </is>
      </c>
      <c r="F1316" s="18" t="n">
        <v>14</v>
      </c>
      <c r="G1316" s="18" t="inlineStr">
        <is>
          <t>elevation_m</t>
        </is>
      </c>
      <c r="H1316" s="37" t="n">
        <v>0.9999999701976776</v>
      </c>
      <c r="I1316" s="18" t="n"/>
      <c r="J1316" s="18" t="n"/>
      <c r="K1316" s="18" t="inlineStr">
        <is>
          <t>right</t>
        </is>
      </c>
      <c r="L1316" s="18" t="n">
        <v>7</v>
      </c>
      <c r="M1316" s="18" t="n">
        <v>8</v>
      </c>
      <c r="N1316" s="34" t="n"/>
    </row>
    <row r="1317">
      <c r="B1317" s="18" t="inlineStr">
        <is>
          <t>94|4</t>
        </is>
      </c>
      <c r="C1317" s="18" t="n">
        <v>94</v>
      </c>
      <c r="D1317" s="18" t="n">
        <v>4</v>
      </c>
      <c r="E1317" s="18" t="inlineStr">
        <is>
          <t>split</t>
        </is>
      </c>
      <c r="F1317" s="18" t="n">
        <v>8</v>
      </c>
      <c r="G1317" s="18" t="inlineStr">
        <is>
          <t>prior_claims_5y</t>
        </is>
      </c>
      <c r="H1317" s="37" t="n">
        <v>0.9999999701976776</v>
      </c>
      <c r="I1317" s="18" t="n"/>
      <c r="J1317" s="18" t="n"/>
      <c r="K1317" s="18" t="inlineStr">
        <is>
          <t>right</t>
        </is>
      </c>
      <c r="L1317" s="18" t="n">
        <v>9</v>
      </c>
      <c r="M1317" s="18" t="n">
        <v>10</v>
      </c>
      <c r="N1317" s="34" t="n"/>
    </row>
    <row r="1318">
      <c r="B1318" s="18" t="inlineStr">
        <is>
          <t>94|5</t>
        </is>
      </c>
      <c r="C1318" s="18" t="n">
        <v>94</v>
      </c>
      <c r="D1318" s="18" t="n">
        <v>5</v>
      </c>
      <c r="E1318" s="18" t="inlineStr">
        <is>
          <t>split</t>
        </is>
      </c>
      <c r="F1318" s="18" t="n">
        <v>21</v>
      </c>
      <c r="G1318" s="18" t="inlineStr">
        <is>
          <t>wildfire_index</t>
        </is>
      </c>
      <c r="H1318" s="37" t="n">
        <v>0.06999999657273294</v>
      </c>
      <c r="I1318" s="18" t="n"/>
      <c r="J1318" s="18" t="n"/>
      <c r="K1318" s="18" t="inlineStr">
        <is>
          <t>right</t>
        </is>
      </c>
      <c r="L1318" s="18" t="n">
        <v>11</v>
      </c>
      <c r="M1318" s="18" t="n">
        <v>12</v>
      </c>
      <c r="N1318" s="34" t="n"/>
    </row>
    <row r="1319">
      <c r="B1319" s="18" t="inlineStr">
        <is>
          <t>94|6</t>
        </is>
      </c>
      <c r="C1319" s="18" t="n">
        <v>94</v>
      </c>
      <c r="D1319" s="18" t="n">
        <v>6</v>
      </c>
      <c r="E1319" s="18" t="inlineStr">
        <is>
          <t>leaf</t>
        </is>
      </c>
      <c r="F1319" s="18" t="n"/>
      <c r="G1319" s="18" t="n"/>
      <c r="H1319" s="37" t="n"/>
      <c r="I1319" s="18" t="n"/>
      <c r="J1319" s="18" t="n"/>
      <c r="K1319" s="18" t="n"/>
      <c r="L1319" s="18" t="n"/>
      <c r="M1319" s="18" t="n"/>
      <c r="N1319" s="34" t="n">
        <v>0.0003393327060621232</v>
      </c>
    </row>
    <row r="1320">
      <c r="B1320" s="18" t="inlineStr">
        <is>
          <t>94|7</t>
        </is>
      </c>
      <c r="C1320" s="18" t="n">
        <v>94</v>
      </c>
      <c r="D1320" s="18" t="n">
        <v>7</v>
      </c>
      <c r="E1320" s="18" t="inlineStr">
        <is>
          <t>leaf</t>
        </is>
      </c>
      <c r="F1320" s="18" t="n"/>
      <c r="G1320" s="18" t="n"/>
      <c r="H1320" s="37" t="n"/>
      <c r="I1320" s="18" t="n"/>
      <c r="J1320" s="18" t="n"/>
      <c r="K1320" s="18" t="n"/>
      <c r="L1320" s="18" t="n"/>
      <c r="M1320" s="18" t="n"/>
      <c r="N1320" s="34" t="n">
        <v>0.009970994666218758</v>
      </c>
    </row>
    <row r="1321">
      <c r="B1321" s="18" t="inlineStr">
        <is>
          <t>94|8</t>
        </is>
      </c>
      <c r="C1321" s="18" t="n">
        <v>94</v>
      </c>
      <c r="D1321" s="18" t="n">
        <v>8</v>
      </c>
      <c r="E1321" s="18" t="inlineStr">
        <is>
          <t>leaf</t>
        </is>
      </c>
      <c r="F1321" s="18" t="n"/>
      <c r="G1321" s="18" t="n"/>
      <c r="H1321" s="37" t="n"/>
      <c r="I1321" s="18" t="n"/>
      <c r="J1321" s="18" t="n"/>
      <c r="K1321" s="18" t="n"/>
      <c r="L1321" s="18" t="n"/>
      <c r="M1321" s="18" t="n"/>
      <c r="N1321" s="34" t="n">
        <v>-0.0001859443000284955</v>
      </c>
    </row>
    <row r="1322">
      <c r="B1322" s="18" t="inlineStr">
        <is>
          <t>94|9</t>
        </is>
      </c>
      <c r="C1322" s="18" t="n">
        <v>94</v>
      </c>
      <c r="D1322" s="18" t="n">
        <v>9</v>
      </c>
      <c r="E1322" s="18" t="inlineStr">
        <is>
          <t>leaf</t>
        </is>
      </c>
      <c r="F1322" s="18" t="n"/>
      <c r="G1322" s="18" t="n"/>
      <c r="H1322" s="37" t="n"/>
      <c r="I1322" s="18" t="n"/>
      <c r="J1322" s="18" t="n"/>
      <c r="K1322" s="18" t="n"/>
      <c r="L1322" s="18" t="n"/>
      <c r="M1322" s="18" t="n"/>
      <c r="N1322" s="34" t="n">
        <v>-0.01060047280043364</v>
      </c>
    </row>
    <row r="1323">
      <c r="B1323" s="18" t="inlineStr">
        <is>
          <t>94|10</t>
        </is>
      </c>
      <c r="C1323" s="18" t="n">
        <v>94</v>
      </c>
      <c r="D1323" s="18" t="n">
        <v>10</v>
      </c>
      <c r="E1323" s="18" t="inlineStr">
        <is>
          <t>leaf</t>
        </is>
      </c>
      <c r="F1323" s="18" t="n"/>
      <c r="G1323" s="18" t="n"/>
      <c r="H1323" s="37" t="n"/>
      <c r="I1323" s="18" t="n"/>
      <c r="J1323" s="18" t="n"/>
      <c r="K1323" s="18" t="n"/>
      <c r="L1323" s="18" t="n"/>
      <c r="M1323" s="18" t="n"/>
      <c r="N1323" s="34" t="n">
        <v>0.002156235976144671</v>
      </c>
    </row>
    <row r="1324">
      <c r="B1324" s="18" t="inlineStr">
        <is>
          <t>94|11</t>
        </is>
      </c>
      <c r="C1324" s="18" t="n">
        <v>94</v>
      </c>
      <c r="D1324" s="18" t="n">
        <v>11</v>
      </c>
      <c r="E1324" s="18" t="inlineStr">
        <is>
          <t>leaf</t>
        </is>
      </c>
      <c r="F1324" s="18" t="n"/>
      <c r="G1324" s="18" t="n"/>
      <c r="H1324" s="37" t="n"/>
      <c r="I1324" s="18" t="n"/>
      <c r="J1324" s="18" t="n"/>
      <c r="K1324" s="18" t="n"/>
      <c r="L1324" s="18" t="n"/>
      <c r="M1324" s="18" t="n"/>
      <c r="N1324" s="34" t="n">
        <v>0.01825710758566856</v>
      </c>
    </row>
    <row r="1325">
      <c r="B1325" s="18" t="inlineStr">
        <is>
          <t>94|12</t>
        </is>
      </c>
      <c r="C1325" s="18" t="n">
        <v>94</v>
      </c>
      <c r="D1325" s="18" t="n">
        <v>12</v>
      </c>
      <c r="E1325" s="18" t="inlineStr">
        <is>
          <t>leaf</t>
        </is>
      </c>
      <c r="F1325" s="18" t="n"/>
      <c r="G1325" s="18" t="n"/>
      <c r="H1325" s="37" t="n"/>
      <c r="I1325" s="18" t="n"/>
      <c r="J1325" s="18" t="n"/>
      <c r="K1325" s="18" t="n"/>
      <c r="L1325" s="18" t="n"/>
      <c r="M1325" s="18" t="n"/>
      <c r="N1325" s="34" t="n">
        <v>0.009081373922526836</v>
      </c>
    </row>
    <row r="1326">
      <c r="B1326" s="18" t="inlineStr">
        <is>
          <t>95|0</t>
        </is>
      </c>
      <c r="C1326" s="18" t="n">
        <v>95</v>
      </c>
      <c r="D1326" s="18" t="n">
        <v>0</v>
      </c>
      <c r="E1326" s="18" t="inlineStr">
        <is>
          <t>category split</t>
        </is>
      </c>
      <c r="F1326" s="18" t="n">
        <v>38</v>
      </c>
      <c r="G1326" s="18" t="inlineStr">
        <is>
          <t>previous_insurer</t>
        </is>
      </c>
      <c r="H1326" s="37" t="n"/>
      <c r="I1326" s="18" t="inlineStr">
        <is>
          <t>0;1;2;5;6;7;8;9;10;12;17;20;23;24;25;27;30;31;33;35;38</t>
        </is>
      </c>
      <c r="J1326" s="18" t="inlineStr">
        <is>
          <t>INS00;INS01;INS02;INS05;INS06;INS07;INS08;INS09;INS10;INS12;INS17;INS20;INS23;INS24;INS25;INS27;INS30;INS31;INS33;INS35;INS38</t>
        </is>
      </c>
      <c r="K1326" s="18" t="inlineStr">
        <is>
          <t>left</t>
        </is>
      </c>
      <c r="L1326" s="18" t="n">
        <v>1</v>
      </c>
      <c r="M1326" s="18" t="n">
        <v>2</v>
      </c>
      <c r="N1326" s="34" t="n"/>
    </row>
    <row r="1327">
      <c r="B1327" s="18" t="inlineStr">
        <is>
          <t>95|1</t>
        </is>
      </c>
      <c r="C1327" s="18" t="n">
        <v>95</v>
      </c>
      <c r="D1327" s="18" t="n">
        <v>1</v>
      </c>
      <c r="E1327" s="18" t="inlineStr">
        <is>
          <t>split</t>
        </is>
      </c>
      <c r="F1327" s="18" t="n">
        <v>13</v>
      </c>
      <c r="G1327" s="18" t="inlineStr">
        <is>
          <t>distance_to_river_km</t>
        </is>
      </c>
      <c r="H1327" s="37" t="n">
        <v>1.699999988079071</v>
      </c>
      <c r="I1327" s="18" t="n"/>
      <c r="J1327" s="18" t="n"/>
      <c r="K1327" s="18" t="inlineStr">
        <is>
          <t>left</t>
        </is>
      </c>
      <c r="L1327" s="18" t="n">
        <v>3</v>
      </c>
      <c r="M1327" s="18" t="n">
        <v>4</v>
      </c>
      <c r="N1327" s="34" t="n"/>
    </row>
    <row r="1328">
      <c r="B1328" s="18" t="inlineStr">
        <is>
          <t>95|2</t>
        </is>
      </c>
      <c r="C1328" s="18" t="n">
        <v>95</v>
      </c>
      <c r="D1328" s="18" t="n">
        <v>2</v>
      </c>
      <c r="E1328" s="18" t="inlineStr">
        <is>
          <t>category split</t>
        </is>
      </c>
      <c r="F1328" s="18" t="n">
        <v>41</v>
      </c>
      <c r="G1328" s="18" t="inlineStr">
        <is>
          <t>marketing_segment</t>
        </is>
      </c>
      <c r="H1328" s="37" t="n"/>
      <c r="I1328" s="18" t="inlineStr">
        <is>
          <t>0;3;4;5;6</t>
        </is>
      </c>
      <c r="J1328" s="18" t="inlineStr">
        <is>
          <t>mature_affluent;midlife_affluent;midlife_budget;midlife_mainstream;senior_affluent</t>
        </is>
      </c>
      <c r="K1328" s="18" t="inlineStr">
        <is>
          <t>left</t>
        </is>
      </c>
      <c r="L1328" s="18" t="n">
        <v>5</v>
      </c>
      <c r="M1328" s="18" t="n">
        <v>6</v>
      </c>
      <c r="N1328" s="34" t="n"/>
    </row>
    <row r="1329">
      <c r="B1329" s="18" t="inlineStr">
        <is>
          <t>95|3</t>
        </is>
      </c>
      <c r="C1329" s="18" t="n">
        <v>95</v>
      </c>
      <c r="D1329" s="18" t="n">
        <v>3</v>
      </c>
      <c r="E1329" s="18" t="inlineStr">
        <is>
          <t>split</t>
        </is>
      </c>
      <c r="F1329" s="18" t="n">
        <v>8</v>
      </c>
      <c r="G1329" s="18" t="inlineStr">
        <is>
          <t>prior_claims_5y</t>
        </is>
      </c>
      <c r="H1329" s="37" t="n">
        <v>0.9999999701976776</v>
      </c>
      <c r="I1329" s="18" t="n"/>
      <c r="J1329" s="18" t="n"/>
      <c r="K1329" s="18" t="inlineStr">
        <is>
          <t>right</t>
        </is>
      </c>
      <c r="L1329" s="18" t="n">
        <v>7</v>
      </c>
      <c r="M1329" s="18" t="n">
        <v>8</v>
      </c>
      <c r="N1329" s="34" t="n"/>
    </row>
    <row r="1330">
      <c r="B1330" s="18" t="inlineStr">
        <is>
          <t>95|4</t>
        </is>
      </c>
      <c r="C1330" s="18" t="n">
        <v>95</v>
      </c>
      <c r="D1330" s="18" t="n">
        <v>4</v>
      </c>
      <c r="E1330" s="18" t="inlineStr">
        <is>
          <t>category split</t>
        </is>
      </c>
      <c r="F1330" s="18" t="n">
        <v>31</v>
      </c>
      <c r="G1330" s="18" t="inlineStr">
        <is>
          <t>channel</t>
        </is>
      </c>
      <c r="H1330" s="37" t="n"/>
      <c r="I1330" s="18" t="inlineStr">
        <is>
          <t>1</t>
        </is>
      </c>
      <c r="J1330" s="18" t="inlineStr">
        <is>
          <t>comparison_site</t>
        </is>
      </c>
      <c r="K1330" s="18" t="inlineStr">
        <is>
          <t>left</t>
        </is>
      </c>
      <c r="L1330" s="18" t="n">
        <v>9</v>
      </c>
      <c r="M1330" s="18" t="n">
        <v>10</v>
      </c>
      <c r="N1330" s="34" t="n"/>
    </row>
    <row r="1331">
      <c r="B1331" s="18" t="inlineStr">
        <is>
          <t>95|5</t>
        </is>
      </c>
      <c r="C1331" s="18" t="n">
        <v>95</v>
      </c>
      <c r="D1331" s="18" t="n">
        <v>5</v>
      </c>
      <c r="E1331" s="18" t="inlineStr">
        <is>
          <t>split</t>
        </is>
      </c>
      <c r="F1331" s="18" t="n">
        <v>0</v>
      </c>
      <c r="G1331" s="18" t="inlineStr">
        <is>
          <t>sum_insured</t>
        </is>
      </c>
      <c r="H1331" s="37" t="n">
        <v>201999.9921875</v>
      </c>
      <c r="I1331" s="18" t="n"/>
      <c r="J1331" s="18" t="n"/>
      <c r="K1331" s="18" t="inlineStr">
        <is>
          <t>right</t>
        </is>
      </c>
      <c r="L1331" s="18" t="n">
        <v>11</v>
      </c>
      <c r="M1331" s="18" t="n">
        <v>12</v>
      </c>
      <c r="N1331" s="34" t="n"/>
    </row>
    <row r="1332">
      <c r="B1332" s="18" t="inlineStr">
        <is>
          <t>95|6</t>
        </is>
      </c>
      <c r="C1332" s="18" t="n">
        <v>95</v>
      </c>
      <c r="D1332" s="18" t="n">
        <v>6</v>
      </c>
      <c r="E1332" s="18" t="inlineStr">
        <is>
          <t>split</t>
        </is>
      </c>
      <c r="F1332" s="18" t="n">
        <v>12</v>
      </c>
      <c r="G1332" s="18" t="inlineStr">
        <is>
          <t>flood_zone</t>
        </is>
      </c>
      <c r="H1332" s="37" t="n">
        <v>3.99999988079071</v>
      </c>
      <c r="I1332" s="18" t="n"/>
      <c r="J1332" s="18" t="n"/>
      <c r="K1332" s="18" t="inlineStr">
        <is>
          <t>left</t>
        </is>
      </c>
      <c r="L1332" s="18" t="n">
        <v>13</v>
      </c>
      <c r="M1332" s="18" t="n">
        <v>14</v>
      </c>
      <c r="N1332" s="34" t="n"/>
    </row>
    <row r="1333">
      <c r="B1333" s="18" t="inlineStr">
        <is>
          <t>95|7</t>
        </is>
      </c>
      <c r="C1333" s="18" t="n">
        <v>95</v>
      </c>
      <c r="D1333" s="18" t="n">
        <v>7</v>
      </c>
      <c r="E1333" s="18" t="inlineStr">
        <is>
          <t>leaf</t>
        </is>
      </c>
      <c r="F1333" s="18" t="n"/>
      <c r="G1333" s="18" t="n"/>
      <c r="H1333" s="37" t="n"/>
      <c r="I1333" s="18" t="n"/>
      <c r="J1333" s="18" t="n"/>
      <c r="K1333" s="18" t="n"/>
      <c r="L1333" s="18" t="n"/>
      <c r="M1333" s="18" t="n"/>
      <c r="N1333" s="34" t="n">
        <v>0.003654461819678545</v>
      </c>
    </row>
    <row r="1334">
      <c r="B1334" s="18" t="inlineStr">
        <is>
          <t>95|8</t>
        </is>
      </c>
      <c r="C1334" s="18" t="n">
        <v>95</v>
      </c>
      <c r="D1334" s="18" t="n">
        <v>8</v>
      </c>
      <c r="E1334" s="18" t="inlineStr">
        <is>
          <t>leaf</t>
        </is>
      </c>
      <c r="F1334" s="18" t="n"/>
      <c r="G1334" s="18" t="n"/>
      <c r="H1334" s="37" t="n"/>
      <c r="I1334" s="18" t="n"/>
      <c r="J1334" s="18" t="n"/>
      <c r="K1334" s="18" t="n"/>
      <c r="L1334" s="18" t="n"/>
      <c r="M1334" s="18" t="n"/>
      <c r="N1334" s="34" t="n">
        <v>0.01273208018392324</v>
      </c>
    </row>
    <row r="1335">
      <c r="B1335" s="18" t="inlineStr">
        <is>
          <t>95|9</t>
        </is>
      </c>
      <c r="C1335" s="18" t="n">
        <v>95</v>
      </c>
      <c r="D1335" s="18" t="n">
        <v>9</v>
      </c>
      <c r="E1335" s="18" t="inlineStr">
        <is>
          <t>leaf</t>
        </is>
      </c>
      <c r="F1335" s="18" t="n"/>
      <c r="G1335" s="18" t="n"/>
      <c r="H1335" s="37" t="n"/>
      <c r="I1335" s="18" t="n"/>
      <c r="J1335" s="18" t="n"/>
      <c r="K1335" s="18" t="n"/>
      <c r="L1335" s="18" t="n"/>
      <c r="M1335" s="18" t="n"/>
      <c r="N1335" s="34" t="n">
        <v>-0.002486806362867355</v>
      </c>
    </row>
    <row r="1336">
      <c r="B1336" s="18" t="inlineStr">
        <is>
          <t>95|10</t>
        </is>
      </c>
      <c r="C1336" s="18" t="n">
        <v>95</v>
      </c>
      <c r="D1336" s="18" t="n">
        <v>10</v>
      </c>
      <c r="E1336" s="18" t="inlineStr">
        <is>
          <t>leaf</t>
        </is>
      </c>
      <c r="F1336" s="18" t="n"/>
      <c r="G1336" s="18" t="n"/>
      <c r="H1336" s="37" t="n"/>
      <c r="I1336" s="18" t="n"/>
      <c r="J1336" s="18" t="n"/>
      <c r="K1336" s="18" t="n"/>
      <c r="L1336" s="18" t="n"/>
      <c r="M1336" s="18" t="n"/>
      <c r="N1336" s="34" t="n">
        <v>0.006304339971393347</v>
      </c>
    </row>
    <row r="1337">
      <c r="B1337" s="18" t="inlineStr">
        <is>
          <t>95|11</t>
        </is>
      </c>
      <c r="C1337" s="18" t="n">
        <v>95</v>
      </c>
      <c r="D1337" s="18" t="n">
        <v>11</v>
      </c>
      <c r="E1337" s="18" t="inlineStr">
        <is>
          <t>leaf</t>
        </is>
      </c>
      <c r="F1337" s="18" t="n"/>
      <c r="G1337" s="18" t="n"/>
      <c r="H1337" s="37" t="n"/>
      <c r="I1337" s="18" t="n"/>
      <c r="J1337" s="18" t="n"/>
      <c r="K1337" s="18" t="n"/>
      <c r="L1337" s="18" t="n"/>
      <c r="M1337" s="18" t="n"/>
      <c r="N1337" s="34" t="n">
        <v>-0.005324584431946278</v>
      </c>
    </row>
    <row r="1338">
      <c r="B1338" s="18" t="inlineStr">
        <is>
          <t>95|12</t>
        </is>
      </c>
      <c r="C1338" s="18" t="n">
        <v>95</v>
      </c>
      <c r="D1338" s="18" t="n">
        <v>12</v>
      </c>
      <c r="E1338" s="18" t="inlineStr">
        <is>
          <t>leaf</t>
        </is>
      </c>
      <c r="F1338" s="18" t="n"/>
      <c r="G1338" s="18" t="n"/>
      <c r="H1338" s="37" t="n"/>
      <c r="I1338" s="18" t="n"/>
      <c r="J1338" s="18" t="n"/>
      <c r="K1338" s="18" t="n"/>
      <c r="L1338" s="18" t="n"/>
      <c r="M1338" s="18" t="n"/>
      <c r="N1338" s="34" t="n">
        <v>0.003866276238113642</v>
      </c>
    </row>
    <row r="1339">
      <c r="B1339" s="18" t="inlineStr">
        <is>
          <t>95|13</t>
        </is>
      </c>
      <c r="C1339" s="18" t="n">
        <v>95</v>
      </c>
      <c r="D1339" s="18" t="n">
        <v>13</v>
      </c>
      <c r="E1339" s="18" t="inlineStr">
        <is>
          <t>leaf</t>
        </is>
      </c>
      <c r="F1339" s="18" t="n"/>
      <c r="G1339" s="18" t="n"/>
      <c r="H1339" s="37" t="n"/>
      <c r="I1339" s="18" t="n"/>
      <c r="J1339" s="18" t="n"/>
      <c r="K1339" s="18" t="n"/>
      <c r="L1339" s="18" t="n"/>
      <c r="M1339" s="18" t="n"/>
      <c r="N1339" s="34" t="n">
        <v>-0.007704014424234629</v>
      </c>
    </row>
    <row r="1340">
      <c r="B1340" s="18" t="inlineStr">
        <is>
          <t>95|14</t>
        </is>
      </c>
      <c r="C1340" s="18" t="n">
        <v>95</v>
      </c>
      <c r="D1340" s="18" t="n">
        <v>14</v>
      </c>
      <c r="E1340" s="18" t="inlineStr">
        <is>
          <t>leaf</t>
        </is>
      </c>
      <c r="F1340" s="18" t="n"/>
      <c r="G1340" s="18" t="n"/>
      <c r="H1340" s="37" t="n"/>
      <c r="I1340" s="18" t="n"/>
      <c r="J1340" s="18" t="n"/>
      <c r="K1340" s="18" t="n"/>
      <c r="L1340" s="18" t="n"/>
      <c r="M1340" s="18" t="n"/>
      <c r="N1340" s="34" t="n">
        <v>0.004076814744621515</v>
      </c>
    </row>
    <row r="1341">
      <c r="B1341" s="18" t="inlineStr">
        <is>
          <t>96|0</t>
        </is>
      </c>
      <c r="C1341" s="18" t="n">
        <v>96</v>
      </c>
      <c r="D1341" s="18" t="n">
        <v>0</v>
      </c>
      <c r="E1341" s="18" t="inlineStr">
        <is>
          <t>category split</t>
        </is>
      </c>
      <c r="F1341" s="18" t="n">
        <v>26</v>
      </c>
      <c r="G1341" s="18" t="inlineStr">
        <is>
          <t>construction_type</t>
        </is>
      </c>
      <c r="H1341" s="37" t="n"/>
      <c r="I1341" s="18" t="inlineStr">
        <is>
          <t>0;2;3</t>
        </is>
      </c>
      <c r="J1341" s="18" t="inlineStr">
        <is>
          <t>brick;stone;timber</t>
        </is>
      </c>
      <c r="K1341" s="18" t="inlineStr">
        <is>
          <t>left</t>
        </is>
      </c>
      <c r="L1341" s="18" t="n">
        <v>1</v>
      </c>
      <c r="M1341" s="18" t="n">
        <v>2</v>
      </c>
      <c r="N1341" s="34" t="n"/>
    </row>
    <row r="1342">
      <c r="B1342" s="18" t="inlineStr">
        <is>
          <t>96|1</t>
        </is>
      </c>
      <c r="C1342" s="18" t="n">
        <v>96</v>
      </c>
      <c r="D1342" s="18" t="n">
        <v>1</v>
      </c>
      <c r="E1342" s="18" t="inlineStr">
        <is>
          <t>split</t>
        </is>
      </c>
      <c r="F1342" s="18" t="n">
        <v>13</v>
      </c>
      <c r="G1342" s="18" t="inlineStr">
        <is>
          <t>distance_to_river_km</t>
        </is>
      </c>
      <c r="H1342" s="37" t="n">
        <v>1.719999969005585</v>
      </c>
      <c r="I1342" s="18" t="n"/>
      <c r="J1342" s="18" t="n"/>
      <c r="K1342" s="18" t="inlineStr">
        <is>
          <t>right</t>
        </is>
      </c>
      <c r="L1342" s="18" t="n">
        <v>3</v>
      </c>
      <c r="M1342" s="18" t="n">
        <v>4</v>
      </c>
      <c r="N1342" s="34" t="n"/>
    </row>
    <row r="1343">
      <c r="B1343" s="18" t="inlineStr">
        <is>
          <t>96|2</t>
        </is>
      </c>
      <c r="C1343" s="18" t="n">
        <v>96</v>
      </c>
      <c r="D1343" s="18" t="n">
        <v>2</v>
      </c>
      <c r="E1343" s="18" t="inlineStr">
        <is>
          <t>split</t>
        </is>
      </c>
      <c r="F1343" s="18" t="n">
        <v>24</v>
      </c>
      <c r="G1343" s="18" t="inlineStr">
        <is>
          <t>x_clay_dry</t>
        </is>
      </c>
      <c r="H1343" s="37" t="n">
        <v>0.8079999983310701</v>
      </c>
      <c r="I1343" s="18" t="n"/>
      <c r="J1343" s="18" t="n"/>
      <c r="K1343" s="18" t="inlineStr">
        <is>
          <t>right</t>
        </is>
      </c>
      <c r="L1343" s="18" t="n">
        <v>5</v>
      </c>
      <c r="M1343" s="18" t="n">
        <v>6</v>
      </c>
      <c r="N1343" s="34" t="n"/>
    </row>
    <row r="1344">
      <c r="B1344" s="18" t="inlineStr">
        <is>
          <t>96|3</t>
        </is>
      </c>
      <c r="C1344" s="18" t="n">
        <v>96</v>
      </c>
      <c r="D1344" s="18" t="n">
        <v>3</v>
      </c>
      <c r="E1344" s="18" t="inlineStr">
        <is>
          <t>split</t>
        </is>
      </c>
      <c r="F1344" s="18" t="n">
        <v>22</v>
      </c>
      <c r="G1344" s="18" t="inlineStr">
        <is>
          <t>rainfall_mm</t>
        </is>
      </c>
      <c r="H1344" s="37" t="n">
        <v>1037.999938964844</v>
      </c>
      <c r="I1344" s="18" t="n"/>
      <c r="J1344" s="18" t="n"/>
      <c r="K1344" s="18" t="inlineStr">
        <is>
          <t>right</t>
        </is>
      </c>
      <c r="L1344" s="18" t="n">
        <v>7</v>
      </c>
      <c r="M1344" s="18" t="n">
        <v>8</v>
      </c>
      <c r="N1344" s="34" t="n"/>
    </row>
    <row r="1345">
      <c r="B1345" s="18" t="inlineStr">
        <is>
          <t>96|4</t>
        </is>
      </c>
      <c r="C1345" s="18" t="n">
        <v>96</v>
      </c>
      <c r="D1345" s="18" t="n">
        <v>4</v>
      </c>
      <c r="E1345" s="18" t="inlineStr">
        <is>
          <t>split</t>
        </is>
      </c>
      <c r="F1345" s="18" t="n">
        <v>1</v>
      </c>
      <c r="G1345" s="18" t="inlineStr">
        <is>
          <t>days_unoccupied</t>
        </is>
      </c>
      <c r="H1345" s="37" t="n">
        <v>6.999999761581421</v>
      </c>
      <c r="I1345" s="18" t="n"/>
      <c r="J1345" s="18" t="n"/>
      <c r="K1345" s="18" t="inlineStr">
        <is>
          <t>right</t>
        </is>
      </c>
      <c r="L1345" s="18" t="n">
        <v>9</v>
      </c>
      <c r="M1345" s="18" t="n">
        <v>10</v>
      </c>
      <c r="N1345" s="34" t="n"/>
    </row>
    <row r="1346">
      <c r="B1346" s="18" t="inlineStr">
        <is>
          <t>96|5</t>
        </is>
      </c>
      <c r="C1346" s="18" t="n">
        <v>96</v>
      </c>
      <c r="D1346" s="18" t="n">
        <v>5</v>
      </c>
      <c r="E1346" s="18" t="inlineStr">
        <is>
          <t>category split</t>
        </is>
      </c>
      <c r="F1346" s="18" t="n">
        <v>38</v>
      </c>
      <c r="G1346" s="18" t="inlineStr">
        <is>
          <t>previous_insurer</t>
        </is>
      </c>
      <c r="H1346" s="37" t="n"/>
      <c r="I1346" s="18" t="inlineStr">
        <is>
          <t>0;1;2;4;5;7;8;9;10;11;12;13;14;15;20;22;23;24;25;26;27;29;30;31;33;34;35;36;38</t>
        </is>
      </c>
      <c r="J1346" s="18" t="inlineStr">
        <is>
          <t>INS00;INS01;INS02;INS04;INS05;INS07;INS08;INS09;INS10;INS11;INS12;INS13;INS14;INS15;INS20;INS22;INS23;INS24;INS25;INS26;INS27;INS29;INS30;INS31;INS33;INS34;INS35;INS36;INS38</t>
        </is>
      </c>
      <c r="K1346" s="18" t="inlineStr">
        <is>
          <t>left</t>
        </is>
      </c>
      <c r="L1346" s="18" t="n">
        <v>11</v>
      </c>
      <c r="M1346" s="18" t="n">
        <v>12</v>
      </c>
      <c r="N1346" s="34" t="n"/>
    </row>
    <row r="1347">
      <c r="B1347" s="18" t="inlineStr">
        <is>
          <t>96|6</t>
        </is>
      </c>
      <c r="C1347" s="18" t="n">
        <v>96</v>
      </c>
      <c r="D1347" s="18" t="n">
        <v>6</v>
      </c>
      <c r="E1347" s="18" t="inlineStr">
        <is>
          <t>category split</t>
        </is>
      </c>
      <c r="F1347" s="18" t="n">
        <v>39</v>
      </c>
      <c r="G1347" s="18" t="inlineStr">
        <is>
          <t>campaign_code</t>
        </is>
      </c>
      <c r="H1347" s="37" t="n"/>
      <c r="I1347" s="18" t="inlineStr">
        <is>
          <t>0;1;2;3;4;5;6;7;8;9;10;11;12;13;14</t>
        </is>
      </c>
      <c r="J1347" s="18" t="inlineStr">
        <is>
          <t>CMP00;CMP01;CMP02;CMP03;CMP04;CMP05;CMP06;CMP07;CMP08;CMP09;CMP10;CMP11;CMP12;CMP13;CMP14</t>
        </is>
      </c>
      <c r="K1347" s="18" t="inlineStr">
        <is>
          <t>left</t>
        </is>
      </c>
      <c r="L1347" s="18" t="n">
        <v>13</v>
      </c>
      <c r="M1347" s="18" t="n">
        <v>14</v>
      </c>
      <c r="N1347" s="34" t="n"/>
    </row>
    <row r="1348">
      <c r="B1348" s="18" t="inlineStr">
        <is>
          <t>96|7</t>
        </is>
      </c>
      <c r="C1348" s="18" t="n">
        <v>96</v>
      </c>
      <c r="D1348" s="18" t="n">
        <v>7</v>
      </c>
      <c r="E1348" s="18" t="inlineStr">
        <is>
          <t>leaf</t>
        </is>
      </c>
      <c r="F1348" s="18" t="n"/>
      <c r="G1348" s="18" t="n"/>
      <c r="H1348" s="37" t="n"/>
      <c r="I1348" s="18" t="n"/>
      <c r="J1348" s="18" t="n"/>
      <c r="K1348" s="18" t="n"/>
      <c r="L1348" s="18" t="n"/>
      <c r="M1348" s="18" t="n"/>
      <c r="N1348" s="34" t="n">
        <v>0.01948092505335808</v>
      </c>
    </row>
    <row r="1349">
      <c r="B1349" s="18" t="inlineStr">
        <is>
          <t>96|8</t>
        </is>
      </c>
      <c r="C1349" s="18" t="n">
        <v>96</v>
      </c>
      <c r="D1349" s="18" t="n">
        <v>8</v>
      </c>
      <c r="E1349" s="18" t="inlineStr">
        <is>
          <t>leaf</t>
        </is>
      </c>
      <c r="F1349" s="18" t="n"/>
      <c r="G1349" s="18" t="n"/>
      <c r="H1349" s="37" t="n"/>
      <c r="I1349" s="18" t="n"/>
      <c r="J1349" s="18" t="n"/>
      <c r="K1349" s="18" t="n"/>
      <c r="L1349" s="18" t="n"/>
      <c r="M1349" s="18" t="n"/>
      <c r="N1349" s="34" t="n">
        <v>0.004968693014234304</v>
      </c>
    </row>
    <row r="1350">
      <c r="B1350" s="18" t="inlineStr">
        <is>
          <t>96|9</t>
        </is>
      </c>
      <c r="C1350" s="18" t="n">
        <v>96</v>
      </c>
      <c r="D1350" s="18" t="n">
        <v>9</v>
      </c>
      <c r="E1350" s="18" t="inlineStr">
        <is>
          <t>leaf</t>
        </is>
      </c>
      <c r="F1350" s="18" t="n"/>
      <c r="G1350" s="18" t="n"/>
      <c r="H1350" s="37" t="n"/>
      <c r="I1350" s="18" t="n"/>
      <c r="J1350" s="18" t="n"/>
      <c r="K1350" s="18" t="n"/>
      <c r="L1350" s="18" t="n"/>
      <c r="M1350" s="18" t="n"/>
      <c r="N1350" s="34" t="n">
        <v>-0.00462896516546607</v>
      </c>
    </row>
    <row r="1351">
      <c r="B1351" s="18" t="inlineStr">
        <is>
          <t>96|10</t>
        </is>
      </c>
      <c r="C1351" s="18" t="n">
        <v>96</v>
      </c>
      <c r="D1351" s="18" t="n">
        <v>10</v>
      </c>
      <c r="E1351" s="18" t="inlineStr">
        <is>
          <t>leaf</t>
        </is>
      </c>
      <c r="F1351" s="18" t="n"/>
      <c r="G1351" s="18" t="n"/>
      <c r="H1351" s="37" t="n"/>
      <c r="I1351" s="18" t="n"/>
      <c r="J1351" s="18" t="n"/>
      <c r="K1351" s="18" t="n"/>
      <c r="L1351" s="18" t="n"/>
      <c r="M1351" s="18" t="n"/>
      <c r="N1351" s="34" t="n">
        <v>0.008153508417308331</v>
      </c>
    </row>
    <row r="1352">
      <c r="B1352" s="18" t="inlineStr">
        <is>
          <t>96|11</t>
        </is>
      </c>
      <c r="C1352" s="18" t="n">
        <v>96</v>
      </c>
      <c r="D1352" s="18" t="n">
        <v>11</v>
      </c>
      <c r="E1352" s="18" t="inlineStr">
        <is>
          <t>leaf</t>
        </is>
      </c>
      <c r="F1352" s="18" t="n"/>
      <c r="G1352" s="18" t="n"/>
      <c r="H1352" s="37" t="n"/>
      <c r="I1352" s="18" t="n"/>
      <c r="J1352" s="18" t="n"/>
      <c r="K1352" s="18" t="n"/>
      <c r="L1352" s="18" t="n"/>
      <c r="M1352" s="18" t="n"/>
      <c r="N1352" s="34" t="n">
        <v>0.002701447112485766</v>
      </c>
    </row>
    <row r="1353">
      <c r="B1353" s="18" t="inlineStr">
        <is>
          <t>96|12</t>
        </is>
      </c>
      <c r="C1353" s="18" t="n">
        <v>96</v>
      </c>
      <c r="D1353" s="18" t="n">
        <v>12</v>
      </c>
      <c r="E1353" s="18" t="inlineStr">
        <is>
          <t>leaf</t>
        </is>
      </c>
      <c r="F1353" s="18" t="n"/>
      <c r="G1353" s="18" t="n"/>
      <c r="H1353" s="37" t="n"/>
      <c r="I1353" s="18" t="n"/>
      <c r="J1353" s="18" t="n"/>
      <c r="K1353" s="18" t="n"/>
      <c r="L1353" s="18" t="n"/>
      <c r="M1353" s="18" t="n"/>
      <c r="N1353" s="34" t="n">
        <v>-0.003423165995627642</v>
      </c>
    </row>
    <row r="1354">
      <c r="B1354" s="18" t="inlineStr">
        <is>
          <t>96|13</t>
        </is>
      </c>
      <c r="C1354" s="18" t="n">
        <v>96</v>
      </c>
      <c r="D1354" s="18" t="n">
        <v>13</v>
      </c>
      <c r="E1354" s="18" t="inlineStr">
        <is>
          <t>leaf</t>
        </is>
      </c>
      <c r="F1354" s="18" t="n"/>
      <c r="G1354" s="18" t="n"/>
      <c r="H1354" s="37" t="n"/>
      <c r="I1354" s="18" t="n"/>
      <c r="J1354" s="18" t="n"/>
      <c r="K1354" s="18" t="n"/>
      <c r="L1354" s="18" t="n"/>
      <c r="M1354" s="18" t="n"/>
      <c r="N1354" s="34" t="n">
        <v>0.002843258669599891</v>
      </c>
    </row>
    <row r="1355">
      <c r="B1355" s="18" t="inlineStr">
        <is>
          <t>96|14</t>
        </is>
      </c>
      <c r="C1355" s="18" t="n">
        <v>96</v>
      </c>
      <c r="D1355" s="18" t="n">
        <v>14</v>
      </c>
      <c r="E1355" s="18" t="inlineStr">
        <is>
          <t>leaf</t>
        </is>
      </c>
      <c r="F1355" s="18" t="n"/>
      <c r="G1355" s="18" t="n"/>
      <c r="H1355" s="37" t="n"/>
      <c r="I1355" s="18" t="n"/>
      <c r="J1355" s="18" t="n"/>
      <c r="K1355" s="18" t="n"/>
      <c r="L1355" s="18" t="n"/>
      <c r="M1355" s="18" t="n"/>
      <c r="N1355" s="34" t="n">
        <v>0.01708484999835491</v>
      </c>
    </row>
    <row r="1356">
      <c r="B1356" s="18" t="inlineStr">
        <is>
          <t>97|0</t>
        </is>
      </c>
      <c r="C1356" s="18" t="n">
        <v>97</v>
      </c>
      <c r="D1356" s="18" t="n">
        <v>0</v>
      </c>
      <c r="E1356" s="18" t="inlineStr">
        <is>
          <t>category split</t>
        </is>
      </c>
      <c r="F1356" s="18" t="n">
        <v>41</v>
      </c>
      <c r="G1356" s="18" t="inlineStr">
        <is>
          <t>marketing_segment</t>
        </is>
      </c>
      <c r="H1356" s="37" t="n"/>
      <c r="I1356" s="18" t="inlineStr">
        <is>
          <t>0;4;5;6;7;11</t>
        </is>
      </c>
      <c r="J1356" s="18" t="inlineStr">
        <is>
          <t>mature_affluent;midlife_budget;midlife_mainstream;senior_affluent;senior_budget;young_mainstream</t>
        </is>
      </c>
      <c r="K1356" s="18" t="inlineStr">
        <is>
          <t>left</t>
        </is>
      </c>
      <c r="L1356" s="18" t="n">
        <v>1</v>
      </c>
      <c r="M1356" s="18" t="n">
        <v>2</v>
      </c>
      <c r="N1356" s="34" t="n"/>
    </row>
    <row r="1357">
      <c r="B1357" s="18" t="inlineStr">
        <is>
          <t>97|1</t>
        </is>
      </c>
      <c r="C1357" s="18" t="n">
        <v>97</v>
      </c>
      <c r="D1357" s="18" t="n">
        <v>1</v>
      </c>
      <c r="E1357" s="18" t="inlineStr">
        <is>
          <t>split</t>
        </is>
      </c>
      <c r="F1357" s="18" t="n">
        <v>8</v>
      </c>
      <c r="G1357" s="18" t="inlineStr">
        <is>
          <t>prior_claims_5y</t>
        </is>
      </c>
      <c r="H1357" s="37" t="n">
        <v>1.999999940395355</v>
      </c>
      <c r="I1357" s="18" t="n"/>
      <c r="J1357" s="18" t="n"/>
      <c r="K1357" s="18" t="inlineStr">
        <is>
          <t>right</t>
        </is>
      </c>
      <c r="L1357" s="18" t="n">
        <v>3</v>
      </c>
      <c r="M1357" s="18" t="n">
        <v>4</v>
      </c>
      <c r="N1357" s="34" t="n"/>
    </row>
    <row r="1358">
      <c r="B1358" s="18" t="inlineStr">
        <is>
          <t>97|2</t>
        </is>
      </c>
      <c r="C1358" s="18" t="n">
        <v>97</v>
      </c>
      <c r="D1358" s="18" t="n">
        <v>2</v>
      </c>
      <c r="E1358" s="18" t="inlineStr">
        <is>
          <t>category split</t>
        </is>
      </c>
      <c r="F1358" s="18" t="n">
        <v>40</v>
      </c>
      <c r="G1358" s="18" t="inlineStr">
        <is>
          <t>branch_id</t>
        </is>
      </c>
      <c r="H1358" s="37" t="n"/>
      <c r="I1358" s="18" t="inlineStr">
        <is>
          <t>0;1;2;3;4;5;7;8;9;10;11;14;15;18;19;20;21;22</t>
        </is>
      </c>
      <c r="J1358" s="18" t="inlineStr">
        <is>
          <t>1;10;11;12;13;14;16;17;18;19;2;22;23;3;4;5;6;7</t>
        </is>
      </c>
      <c r="K1358" s="18" t="inlineStr">
        <is>
          <t>left</t>
        </is>
      </c>
      <c r="L1358" s="18" t="n">
        <v>5</v>
      </c>
      <c r="M1358" s="18" t="n">
        <v>6</v>
      </c>
      <c r="N1358" s="34" t="n"/>
    </row>
    <row r="1359">
      <c r="B1359" s="18" t="inlineStr">
        <is>
          <t>97|3</t>
        </is>
      </c>
      <c r="C1359" s="18" t="n">
        <v>97</v>
      </c>
      <c r="D1359" s="18" t="n">
        <v>3</v>
      </c>
      <c r="E1359" s="18" t="inlineStr">
        <is>
          <t>split</t>
        </is>
      </c>
      <c r="F1359" s="18" t="n">
        <v>22</v>
      </c>
      <c r="G1359" s="18" t="inlineStr">
        <is>
          <t>rainfall_mm</t>
        </is>
      </c>
      <c r="H1359" s="37" t="n">
        <v>1382.999938964844</v>
      </c>
      <c r="I1359" s="18" t="n"/>
      <c r="J1359" s="18" t="n"/>
      <c r="K1359" s="18" t="inlineStr">
        <is>
          <t>right</t>
        </is>
      </c>
      <c r="L1359" s="18" t="n">
        <v>7</v>
      </c>
      <c r="M1359" s="18" t="n">
        <v>8</v>
      </c>
      <c r="N1359" s="34" t="n"/>
    </row>
    <row r="1360">
      <c r="B1360" s="18" t="inlineStr">
        <is>
          <t>97|4</t>
        </is>
      </c>
      <c r="C1360" s="18" t="n">
        <v>97</v>
      </c>
      <c r="D1360" s="18" t="n">
        <v>4</v>
      </c>
      <c r="E1360" s="18" t="inlineStr">
        <is>
          <t>leaf</t>
        </is>
      </c>
      <c r="F1360" s="18" t="n"/>
      <c r="G1360" s="18" t="n"/>
      <c r="H1360" s="37" t="n"/>
      <c r="I1360" s="18" t="n"/>
      <c r="J1360" s="18" t="n"/>
      <c r="K1360" s="18" t="n"/>
      <c r="L1360" s="18" t="n"/>
      <c r="M1360" s="18" t="n"/>
      <c r="N1360" s="34" t="n">
        <v>0.01827269606292248</v>
      </c>
    </row>
    <row r="1361">
      <c r="B1361" s="18" t="inlineStr">
        <is>
          <t>97|5</t>
        </is>
      </c>
      <c r="C1361" s="18" t="n">
        <v>97</v>
      </c>
      <c r="D1361" s="18" t="n">
        <v>5</v>
      </c>
      <c r="E1361" s="18" t="inlineStr">
        <is>
          <t>split</t>
        </is>
      </c>
      <c r="F1361" s="18" t="n">
        <v>9</v>
      </c>
      <c r="G1361" s="18" t="inlineStr">
        <is>
          <t>licence_points</t>
        </is>
      </c>
      <c r="H1361" s="37" t="n">
        <v>2.99999988079071</v>
      </c>
      <c r="I1361" s="18" t="n"/>
      <c r="J1361" s="18" t="n"/>
      <c r="K1361" s="18" t="inlineStr">
        <is>
          <t>right</t>
        </is>
      </c>
      <c r="L1361" s="18" t="n">
        <v>9</v>
      </c>
      <c r="M1361" s="18" t="n">
        <v>10</v>
      </c>
      <c r="N1361" s="34" t="n"/>
    </row>
    <row r="1362">
      <c r="B1362" s="18" t="inlineStr">
        <is>
          <t>97|6</t>
        </is>
      </c>
      <c r="C1362" s="18" t="n">
        <v>97</v>
      </c>
      <c r="D1362" s="18" t="n">
        <v>6</v>
      </c>
      <c r="E1362" s="18" t="inlineStr">
        <is>
          <t>category split</t>
        </is>
      </c>
      <c r="F1362" s="18" t="n">
        <v>29</v>
      </c>
      <c r="G1362" s="18" t="inlineStr">
        <is>
          <t>accidental_damage_cover</t>
        </is>
      </c>
      <c r="H1362" s="37" t="n"/>
      <c r="I1362" s="18" t="inlineStr">
        <is>
          <t>0</t>
        </is>
      </c>
      <c r="J1362" s="18" t="inlineStr">
        <is>
          <t>False</t>
        </is>
      </c>
      <c r="K1362" s="18" t="inlineStr">
        <is>
          <t>left</t>
        </is>
      </c>
      <c r="L1362" s="18" t="n">
        <v>11</v>
      </c>
      <c r="M1362" s="18" t="n">
        <v>12</v>
      </c>
      <c r="N1362" s="34" t="n"/>
    </row>
    <row r="1363">
      <c r="B1363" s="18" t="inlineStr">
        <is>
          <t>97|7</t>
        </is>
      </c>
      <c r="C1363" s="18" t="n">
        <v>97</v>
      </c>
      <c r="D1363" s="18" t="n">
        <v>7</v>
      </c>
      <c r="E1363" s="18" t="inlineStr">
        <is>
          <t>leaf</t>
        </is>
      </c>
      <c r="F1363" s="18" t="n"/>
      <c r="G1363" s="18" t="n"/>
      <c r="H1363" s="37" t="n"/>
      <c r="I1363" s="18" t="n"/>
      <c r="J1363" s="18" t="n"/>
      <c r="K1363" s="18" t="n"/>
      <c r="L1363" s="18" t="n"/>
      <c r="M1363" s="18" t="n"/>
      <c r="N1363" s="34" t="n">
        <v>0.00263615301810205</v>
      </c>
    </row>
    <row r="1364">
      <c r="B1364" s="18" t="inlineStr">
        <is>
          <t>97|8</t>
        </is>
      </c>
      <c r="C1364" s="18" t="n">
        <v>97</v>
      </c>
      <c r="D1364" s="18" t="n">
        <v>8</v>
      </c>
      <c r="E1364" s="18" t="inlineStr">
        <is>
          <t>leaf</t>
        </is>
      </c>
      <c r="F1364" s="18" t="n"/>
      <c r="G1364" s="18" t="n"/>
      <c r="H1364" s="37" t="n"/>
      <c r="I1364" s="18" t="n"/>
      <c r="J1364" s="18" t="n"/>
      <c r="K1364" s="18" t="n"/>
      <c r="L1364" s="18" t="n"/>
      <c r="M1364" s="18" t="n"/>
      <c r="N1364" s="34" t="n">
        <v>-0.007305384613573551</v>
      </c>
    </row>
    <row r="1365">
      <c r="B1365" s="18" t="inlineStr">
        <is>
          <t>97|9</t>
        </is>
      </c>
      <c r="C1365" s="18" t="n">
        <v>97</v>
      </c>
      <c r="D1365" s="18" t="n">
        <v>9</v>
      </c>
      <c r="E1365" s="18" t="inlineStr">
        <is>
          <t>leaf</t>
        </is>
      </c>
      <c r="F1365" s="18" t="n"/>
      <c r="G1365" s="18" t="n"/>
      <c r="H1365" s="37" t="n"/>
      <c r="I1365" s="18" t="n"/>
      <c r="J1365" s="18" t="n"/>
      <c r="K1365" s="18" t="n"/>
      <c r="L1365" s="18" t="n"/>
      <c r="M1365" s="18" t="n"/>
      <c r="N1365" s="34" t="n">
        <v>0.004937214311212301</v>
      </c>
    </row>
    <row r="1366">
      <c r="B1366" s="18" t="inlineStr">
        <is>
          <t>97|10</t>
        </is>
      </c>
      <c r="C1366" s="18" t="n">
        <v>97</v>
      </c>
      <c r="D1366" s="18" t="n">
        <v>10</v>
      </c>
      <c r="E1366" s="18" t="inlineStr">
        <is>
          <t>leaf</t>
        </is>
      </c>
      <c r="F1366" s="18" t="n"/>
      <c r="G1366" s="18" t="n"/>
      <c r="H1366" s="37" t="n"/>
      <c r="I1366" s="18" t="n"/>
      <c r="J1366" s="18" t="n"/>
      <c r="K1366" s="18" t="n"/>
      <c r="L1366" s="18" t="n"/>
      <c r="M1366" s="18" t="n"/>
      <c r="N1366" s="34" t="n">
        <v>-0.007001250982284546</v>
      </c>
    </row>
    <row r="1367">
      <c r="B1367" s="18" t="inlineStr">
        <is>
          <t>97|11</t>
        </is>
      </c>
      <c r="C1367" s="18" t="n">
        <v>97</v>
      </c>
      <c r="D1367" s="18" t="n">
        <v>11</v>
      </c>
      <c r="E1367" s="18" t="inlineStr">
        <is>
          <t>leaf</t>
        </is>
      </c>
      <c r="F1367" s="18" t="n"/>
      <c r="G1367" s="18" t="n"/>
      <c r="H1367" s="37" t="n"/>
      <c r="I1367" s="18" t="n"/>
      <c r="J1367" s="18" t="n"/>
      <c r="K1367" s="18" t="n"/>
      <c r="L1367" s="18" t="n"/>
      <c r="M1367" s="18" t="n"/>
      <c r="N1367" s="34" t="n">
        <v>-0.0002383265236858279</v>
      </c>
    </row>
    <row r="1368">
      <c r="B1368" s="18" t="inlineStr">
        <is>
          <t>97|12</t>
        </is>
      </c>
      <c r="C1368" s="18" t="n">
        <v>97</v>
      </c>
      <c r="D1368" s="18" t="n">
        <v>12</v>
      </c>
      <c r="E1368" s="18" t="inlineStr">
        <is>
          <t>leaf</t>
        </is>
      </c>
      <c r="F1368" s="18" t="n"/>
      <c r="G1368" s="18" t="n"/>
      <c r="H1368" s="37" t="n"/>
      <c r="I1368" s="18" t="n"/>
      <c r="J1368" s="18" t="n"/>
      <c r="K1368" s="18" t="n"/>
      <c r="L1368" s="18" t="n"/>
      <c r="M1368" s="18" t="n"/>
      <c r="N1368" s="34" t="n">
        <v>-0.008491807617247105</v>
      </c>
    </row>
    <row r="1369">
      <c r="B1369" s="18" t="inlineStr">
        <is>
          <t>98|0</t>
        </is>
      </c>
      <c r="C1369" s="18" t="n">
        <v>98</v>
      </c>
      <c r="D1369" s="18" t="n">
        <v>0</v>
      </c>
      <c r="E1369" s="18" t="inlineStr">
        <is>
          <t>split</t>
        </is>
      </c>
      <c r="F1369" s="18" t="n">
        <v>3</v>
      </c>
      <c r="G1369" s="18" t="inlineStr">
        <is>
          <t>missed_payments_12m</t>
        </is>
      </c>
      <c r="H1369" s="37" t="n">
        <v>0.9999999701976776</v>
      </c>
      <c r="I1369" s="18" t="n"/>
      <c r="J1369" s="18" t="n"/>
      <c r="K1369" s="18" t="inlineStr">
        <is>
          <t>right</t>
        </is>
      </c>
      <c r="L1369" s="18" t="n">
        <v>1</v>
      </c>
      <c r="M1369" s="18" t="n">
        <v>2</v>
      </c>
      <c r="N1369" s="34" t="n"/>
    </row>
    <row r="1370">
      <c r="B1370" s="18" t="inlineStr">
        <is>
          <t>98|1</t>
        </is>
      </c>
      <c r="C1370" s="18" t="n">
        <v>98</v>
      </c>
      <c r="D1370" s="18" t="n">
        <v>1</v>
      </c>
      <c r="E1370" s="18" t="inlineStr">
        <is>
          <t>category split</t>
        </is>
      </c>
      <c r="F1370" s="18" t="n">
        <v>38</v>
      </c>
      <c r="G1370" s="18" t="inlineStr">
        <is>
          <t>previous_insurer</t>
        </is>
      </c>
      <c r="H1370" s="37" t="n"/>
      <c r="I1370" s="18" t="inlineStr">
        <is>
          <t>0;1;5;7;9;10;14;20;21;23;24;25;30;31;33;35;36;38</t>
        </is>
      </c>
      <c r="J1370" s="18" t="inlineStr">
        <is>
          <t>INS00;INS01;INS05;INS07;INS09;INS10;INS14;INS20;INS21;INS23;INS24;INS25;INS30;INS31;INS33;INS35;INS36;INS38</t>
        </is>
      </c>
      <c r="K1370" s="18" t="inlineStr">
        <is>
          <t>left</t>
        </is>
      </c>
      <c r="L1370" s="18" t="n">
        <v>3</v>
      </c>
      <c r="M1370" s="18" t="n">
        <v>4</v>
      </c>
      <c r="N1370" s="34" t="n"/>
    </row>
    <row r="1371">
      <c r="B1371" s="18" t="inlineStr">
        <is>
          <t>98|2</t>
        </is>
      </c>
      <c r="C1371" s="18" t="n">
        <v>98</v>
      </c>
      <c r="D1371" s="18" t="n">
        <v>2</v>
      </c>
      <c r="E1371" s="18" t="inlineStr">
        <is>
          <t>split</t>
        </is>
      </c>
      <c r="F1371" s="18" t="n">
        <v>6</v>
      </c>
      <c r="G1371" s="18" t="inlineStr">
        <is>
          <t>discount_applied</t>
        </is>
      </c>
      <c r="H1371" s="37" t="n">
        <v>0.04999999888241292</v>
      </c>
      <c r="I1371" s="18" t="n"/>
      <c r="J1371" s="18" t="n"/>
      <c r="K1371" s="18" t="inlineStr">
        <is>
          <t>right</t>
        </is>
      </c>
      <c r="L1371" s="18" t="n">
        <v>5</v>
      </c>
      <c r="M1371" s="18" t="n">
        <v>6</v>
      </c>
      <c r="N1371" s="34" t="n"/>
    </row>
    <row r="1372">
      <c r="B1372" s="18" t="inlineStr">
        <is>
          <t>98|3</t>
        </is>
      </c>
      <c r="C1372" s="18" t="n">
        <v>98</v>
      </c>
      <c r="D1372" s="18" t="n">
        <v>3</v>
      </c>
      <c r="E1372" s="18" t="inlineStr">
        <is>
          <t>split</t>
        </is>
      </c>
      <c r="F1372" s="18" t="n">
        <v>0</v>
      </c>
      <c r="G1372" s="18" t="inlineStr">
        <is>
          <t>sum_insured</t>
        </is>
      </c>
      <c r="H1372" s="37" t="n">
        <v>104999.99609375</v>
      </c>
      <c r="I1372" s="18" t="n"/>
      <c r="J1372" s="18" t="n"/>
      <c r="K1372" s="18" t="inlineStr">
        <is>
          <t>right</t>
        </is>
      </c>
      <c r="L1372" s="18" t="n">
        <v>7</v>
      </c>
      <c r="M1372" s="18" t="n">
        <v>8</v>
      </c>
      <c r="N1372" s="34" t="n"/>
    </row>
    <row r="1373">
      <c r="B1373" s="18" t="inlineStr">
        <is>
          <t>98|4</t>
        </is>
      </c>
      <c r="C1373" s="18" t="n">
        <v>98</v>
      </c>
      <c r="D1373" s="18" t="n">
        <v>4</v>
      </c>
      <c r="E1373" s="18" t="inlineStr">
        <is>
          <t>split</t>
        </is>
      </c>
      <c r="F1373" s="18" t="n">
        <v>8</v>
      </c>
      <c r="G1373" s="18" t="inlineStr">
        <is>
          <t>prior_claims_5y</t>
        </is>
      </c>
      <c r="H1373" s="37" t="n">
        <v>1.999999940395355</v>
      </c>
      <c r="I1373" s="18" t="n"/>
      <c r="J1373" s="18" t="n"/>
      <c r="K1373" s="18" t="inlineStr">
        <is>
          <t>right</t>
        </is>
      </c>
      <c r="L1373" s="18" t="n">
        <v>9</v>
      </c>
      <c r="M1373" s="18" t="n">
        <v>10</v>
      </c>
      <c r="N1373" s="34" t="n"/>
    </row>
    <row r="1374">
      <c r="B1374" s="18" t="inlineStr">
        <is>
          <t>98|5</t>
        </is>
      </c>
      <c r="C1374" s="18" t="n">
        <v>98</v>
      </c>
      <c r="D1374" s="18" t="n">
        <v>5</v>
      </c>
      <c r="E1374" s="18" t="inlineStr">
        <is>
          <t>split</t>
        </is>
      </c>
      <c r="F1374" s="18" t="n">
        <v>24</v>
      </c>
      <c r="G1374" s="18" t="inlineStr">
        <is>
          <t>x_clay_dry</t>
        </is>
      </c>
      <c r="H1374" s="37" t="n">
        <v>0.05599999986588955</v>
      </c>
      <c r="I1374" s="18" t="n"/>
      <c r="J1374" s="18" t="n"/>
      <c r="K1374" s="18" t="inlineStr">
        <is>
          <t>right</t>
        </is>
      </c>
      <c r="L1374" s="18" t="n">
        <v>11</v>
      </c>
      <c r="M1374" s="18" t="n">
        <v>12</v>
      </c>
      <c r="N1374" s="34" t="n"/>
    </row>
    <row r="1375">
      <c r="B1375" s="18" t="inlineStr">
        <is>
          <t>98|6</t>
        </is>
      </c>
      <c r="C1375" s="18" t="n">
        <v>98</v>
      </c>
      <c r="D1375" s="18" t="n">
        <v>6</v>
      </c>
      <c r="E1375" s="18" t="inlineStr">
        <is>
          <t>leaf</t>
        </is>
      </c>
      <c r="F1375" s="18" t="n"/>
      <c r="G1375" s="18" t="n"/>
      <c r="H1375" s="37" t="n"/>
      <c r="I1375" s="18" t="n"/>
      <c r="J1375" s="18" t="n"/>
      <c r="K1375" s="18" t="n"/>
      <c r="L1375" s="18" t="n"/>
      <c r="M1375" s="18" t="n"/>
      <c r="N1375" s="34" t="n">
        <v>0.001605876954272389</v>
      </c>
    </row>
    <row r="1376">
      <c r="B1376" s="18" t="inlineStr">
        <is>
          <t>98|7</t>
        </is>
      </c>
      <c r="C1376" s="18" t="n">
        <v>98</v>
      </c>
      <c r="D1376" s="18" t="n">
        <v>7</v>
      </c>
      <c r="E1376" s="18" t="inlineStr">
        <is>
          <t>leaf</t>
        </is>
      </c>
      <c r="F1376" s="18" t="n"/>
      <c r="G1376" s="18" t="n"/>
      <c r="H1376" s="37" t="n"/>
      <c r="I1376" s="18" t="n"/>
      <c r="J1376" s="18" t="n"/>
      <c r="K1376" s="18" t="n"/>
      <c r="L1376" s="18" t="n"/>
      <c r="M1376" s="18" t="n"/>
      <c r="N1376" s="34" t="n">
        <v>-0.01183416228741407</v>
      </c>
    </row>
    <row r="1377">
      <c r="B1377" s="18" t="inlineStr">
        <is>
          <t>98|8</t>
        </is>
      </c>
      <c r="C1377" s="18" t="n">
        <v>98</v>
      </c>
      <c r="D1377" s="18" t="n">
        <v>8</v>
      </c>
      <c r="E1377" s="18" t="inlineStr">
        <is>
          <t>leaf</t>
        </is>
      </c>
      <c r="F1377" s="18" t="n"/>
      <c r="G1377" s="18" t="n"/>
      <c r="H1377" s="37" t="n"/>
      <c r="I1377" s="18" t="n"/>
      <c r="J1377" s="18" t="n"/>
      <c r="K1377" s="18" t="n"/>
      <c r="L1377" s="18" t="n"/>
      <c r="M1377" s="18" t="n"/>
      <c r="N1377" s="34" t="n">
        <v>0.002455557929351926</v>
      </c>
    </row>
    <row r="1378">
      <c r="B1378" s="18" t="inlineStr">
        <is>
          <t>98|9</t>
        </is>
      </c>
      <c r="C1378" s="18" t="n">
        <v>98</v>
      </c>
      <c r="D1378" s="18" t="n">
        <v>9</v>
      </c>
      <c r="E1378" s="18" t="inlineStr">
        <is>
          <t>leaf</t>
        </is>
      </c>
      <c r="F1378" s="18" t="n"/>
      <c r="G1378" s="18" t="n"/>
      <c r="H1378" s="37" t="n"/>
      <c r="I1378" s="18" t="n"/>
      <c r="J1378" s="18" t="n"/>
      <c r="K1378" s="18" t="n"/>
      <c r="L1378" s="18" t="n"/>
      <c r="M1378" s="18" t="n"/>
      <c r="N1378" s="34" t="n">
        <v>-0.004760957788676023</v>
      </c>
    </row>
    <row r="1379">
      <c r="B1379" s="18" t="inlineStr">
        <is>
          <t>98|10</t>
        </is>
      </c>
      <c r="C1379" s="18" t="n">
        <v>98</v>
      </c>
      <c r="D1379" s="18" t="n">
        <v>10</v>
      </c>
      <c r="E1379" s="18" t="inlineStr">
        <is>
          <t>leaf</t>
        </is>
      </c>
      <c r="F1379" s="18" t="n"/>
      <c r="G1379" s="18" t="n"/>
      <c r="H1379" s="37" t="n"/>
      <c r="I1379" s="18" t="n"/>
      <c r="J1379" s="18" t="n"/>
      <c r="K1379" s="18" t="n"/>
      <c r="L1379" s="18" t="n"/>
      <c r="M1379" s="18" t="n"/>
      <c r="N1379" s="34" t="n">
        <v>0.009661014191806316</v>
      </c>
    </row>
    <row r="1380">
      <c r="B1380" s="18" t="inlineStr">
        <is>
          <t>98|11</t>
        </is>
      </c>
      <c r="C1380" s="18" t="n">
        <v>98</v>
      </c>
      <c r="D1380" s="18" t="n">
        <v>11</v>
      </c>
      <c r="E1380" s="18" t="inlineStr">
        <is>
          <t>leaf</t>
        </is>
      </c>
      <c r="F1380" s="18" t="n"/>
      <c r="G1380" s="18" t="n"/>
      <c r="H1380" s="37" t="n"/>
      <c r="I1380" s="18" t="n"/>
      <c r="J1380" s="18" t="n"/>
      <c r="K1380" s="18" t="n"/>
      <c r="L1380" s="18" t="n"/>
      <c r="M1380" s="18" t="n"/>
      <c r="N1380" s="34" t="n">
        <v>0.00867319293320179</v>
      </c>
    </row>
    <row r="1381">
      <c r="B1381" s="18" t="inlineStr">
        <is>
          <t>98|12</t>
        </is>
      </c>
      <c r="C1381" s="18" t="n">
        <v>98</v>
      </c>
      <c r="D1381" s="18" t="n">
        <v>12</v>
      </c>
      <c r="E1381" s="18" t="inlineStr">
        <is>
          <t>leaf</t>
        </is>
      </c>
      <c r="F1381" s="18" t="n"/>
      <c r="G1381" s="18" t="n"/>
      <c r="H1381" s="37" t="n"/>
      <c r="I1381" s="18" t="n"/>
      <c r="J1381" s="18" t="n"/>
      <c r="K1381" s="18" t="n"/>
      <c r="L1381" s="18" t="n"/>
      <c r="M1381" s="18" t="n"/>
      <c r="N1381" s="34" t="n">
        <v>0.02041471377015114</v>
      </c>
    </row>
    <row r="1382">
      <c r="B1382" s="18" t="inlineStr">
        <is>
          <t>99|0</t>
        </is>
      </c>
      <c r="C1382" s="18" t="n">
        <v>99</v>
      </c>
      <c r="D1382" s="18" t="n">
        <v>0</v>
      </c>
      <c r="E1382" s="18" t="inlineStr">
        <is>
          <t>split</t>
        </is>
      </c>
      <c r="F1382" s="18" t="n">
        <v>15</v>
      </c>
      <c r="G1382" s="18" t="inlineStr">
        <is>
          <t>year_built</t>
        </is>
      </c>
      <c r="H1382" s="37" t="n">
        <v>1942.999938964844</v>
      </c>
      <c r="I1382" s="18" t="n"/>
      <c r="J1382" s="18" t="n"/>
      <c r="K1382" s="18" t="inlineStr">
        <is>
          <t>right</t>
        </is>
      </c>
      <c r="L1382" s="18" t="n">
        <v>1</v>
      </c>
      <c r="M1382" s="18" t="n">
        <v>2</v>
      </c>
      <c r="N1382" s="34" t="n"/>
    </row>
    <row r="1383">
      <c r="B1383" s="18" t="inlineStr">
        <is>
          <t>99|1</t>
        </is>
      </c>
      <c r="C1383" s="18" t="n">
        <v>99</v>
      </c>
      <c r="D1383" s="18" t="n">
        <v>1</v>
      </c>
      <c r="E1383" s="18" t="inlineStr">
        <is>
          <t>split</t>
        </is>
      </c>
      <c r="F1383" s="18" t="n">
        <v>0</v>
      </c>
      <c r="G1383" s="18" t="inlineStr">
        <is>
          <t>sum_insured</t>
        </is>
      </c>
      <c r="H1383" s="37" t="n">
        <v>115999.99609375</v>
      </c>
      <c r="I1383" s="18" t="n"/>
      <c r="J1383" s="18" t="n"/>
      <c r="K1383" s="18" t="inlineStr">
        <is>
          <t>right</t>
        </is>
      </c>
      <c r="L1383" s="18" t="n">
        <v>3</v>
      </c>
      <c r="M1383" s="18" t="n">
        <v>4</v>
      </c>
      <c r="N1383" s="34" t="n"/>
    </row>
    <row r="1384">
      <c r="B1384" s="18" t="inlineStr">
        <is>
          <t>99|2</t>
        </is>
      </c>
      <c r="C1384" s="18" t="n">
        <v>99</v>
      </c>
      <c r="D1384" s="18" t="n">
        <v>2</v>
      </c>
      <c r="E1384" s="18" t="inlineStr">
        <is>
          <t>split</t>
        </is>
      </c>
      <c r="F1384" s="18" t="n">
        <v>20</v>
      </c>
      <c r="G1384" s="18" t="inlineStr">
        <is>
          <t>dry_summer_index</t>
        </is>
      </c>
      <c r="H1384" s="37" t="n">
        <v>0.09599999710917473</v>
      </c>
      <c r="I1384" s="18" t="n"/>
      <c r="J1384" s="18" t="n"/>
      <c r="K1384" s="18" t="inlineStr">
        <is>
          <t>right</t>
        </is>
      </c>
      <c r="L1384" s="18" t="n">
        <v>5</v>
      </c>
      <c r="M1384" s="18" t="n">
        <v>6</v>
      </c>
      <c r="N1384" s="34" t="n"/>
    </row>
    <row r="1385">
      <c r="B1385" s="18" t="inlineStr">
        <is>
          <t>99|3</t>
        </is>
      </c>
      <c r="C1385" s="18" t="n">
        <v>99</v>
      </c>
      <c r="D1385" s="18" t="n">
        <v>3</v>
      </c>
      <c r="E1385" s="18" t="inlineStr">
        <is>
          <t>leaf</t>
        </is>
      </c>
      <c r="F1385" s="18" t="n"/>
      <c r="G1385" s="18" t="n"/>
      <c r="H1385" s="37" t="n"/>
      <c r="I1385" s="18" t="n"/>
      <c r="J1385" s="18" t="n"/>
      <c r="K1385" s="18" t="n"/>
      <c r="L1385" s="18" t="n"/>
      <c r="M1385" s="18" t="n"/>
      <c r="N1385" s="34" t="n">
        <v>-0.009384298697113991</v>
      </c>
    </row>
    <row r="1386">
      <c r="B1386" s="18" t="inlineStr">
        <is>
          <t>99|4</t>
        </is>
      </c>
      <c r="C1386" s="18" t="n">
        <v>99</v>
      </c>
      <c r="D1386" s="18" t="n">
        <v>4</v>
      </c>
      <c r="E1386" s="18" t="inlineStr">
        <is>
          <t>split</t>
        </is>
      </c>
      <c r="F1386" s="18" t="n">
        <v>10</v>
      </c>
      <c r="G1386" s="18" t="inlineStr">
        <is>
          <t>years_at_address</t>
        </is>
      </c>
      <c r="H1386" s="37" t="n">
        <v>1.999999940395355</v>
      </c>
      <c r="I1386" s="18" t="n"/>
      <c r="J1386" s="18" t="n"/>
      <c r="K1386" s="18" t="inlineStr">
        <is>
          <t>right</t>
        </is>
      </c>
      <c r="L1386" s="18" t="n">
        <v>7</v>
      </c>
      <c r="M1386" s="18" t="n">
        <v>8</v>
      </c>
      <c r="N1386" s="34" t="n"/>
    </row>
    <row r="1387">
      <c r="B1387" s="18" t="inlineStr">
        <is>
          <t>99|5</t>
        </is>
      </c>
      <c r="C1387" s="18" t="n">
        <v>99</v>
      </c>
      <c r="D1387" s="18" t="n">
        <v>5</v>
      </c>
      <c r="E1387" s="18" t="inlineStr">
        <is>
          <t>leaf</t>
        </is>
      </c>
      <c r="F1387" s="18" t="n"/>
      <c r="G1387" s="18" t="n"/>
      <c r="H1387" s="37" t="n"/>
      <c r="I1387" s="18" t="n"/>
      <c r="J1387" s="18" t="n"/>
      <c r="K1387" s="18" t="n"/>
      <c r="L1387" s="18" t="n"/>
      <c r="M1387" s="18" t="n"/>
      <c r="N1387" s="34" t="n">
        <v>-0.01445277500897646</v>
      </c>
    </row>
    <row r="1388">
      <c r="B1388" s="18" t="inlineStr">
        <is>
          <t>99|6</t>
        </is>
      </c>
      <c r="C1388" s="18" t="n">
        <v>99</v>
      </c>
      <c r="D1388" s="18" t="n">
        <v>6</v>
      </c>
      <c r="E1388" s="18" t="inlineStr">
        <is>
          <t>category split</t>
        </is>
      </c>
      <c r="F1388" s="18" t="n">
        <v>29</v>
      </c>
      <c r="G1388" s="18" t="inlineStr">
        <is>
          <t>accidental_damage_cover</t>
        </is>
      </c>
      <c r="H1388" s="37" t="n"/>
      <c r="I1388" s="18" t="inlineStr">
        <is>
          <t>0</t>
        </is>
      </c>
      <c r="J1388" s="18" t="inlineStr">
        <is>
          <t>False</t>
        </is>
      </c>
      <c r="K1388" s="18" t="inlineStr">
        <is>
          <t>left</t>
        </is>
      </c>
      <c r="L1388" s="18" t="n">
        <v>9</v>
      </c>
      <c r="M1388" s="18" t="n">
        <v>10</v>
      </c>
      <c r="N1388" s="34" t="n"/>
    </row>
    <row r="1389">
      <c r="B1389" s="18" t="inlineStr">
        <is>
          <t>99|7</t>
        </is>
      </c>
      <c r="C1389" s="18" t="n">
        <v>99</v>
      </c>
      <c r="D1389" s="18" t="n">
        <v>7</v>
      </c>
      <c r="E1389" s="18" t="inlineStr">
        <is>
          <t>leaf</t>
        </is>
      </c>
      <c r="F1389" s="18" t="n"/>
      <c r="G1389" s="18" t="n"/>
      <c r="H1389" s="37" t="n"/>
      <c r="I1389" s="18" t="n"/>
      <c r="J1389" s="18" t="n"/>
      <c r="K1389" s="18" t="n"/>
      <c r="L1389" s="18" t="n"/>
      <c r="M1389" s="18" t="n"/>
      <c r="N1389" s="34" t="n">
        <v>0.01376176625490189</v>
      </c>
    </row>
    <row r="1390">
      <c r="B1390" s="18" t="inlineStr">
        <is>
          <t>99|8</t>
        </is>
      </c>
      <c r="C1390" s="18" t="n">
        <v>99</v>
      </c>
      <c r="D1390" s="18" t="n">
        <v>8</v>
      </c>
      <c r="E1390" s="18" t="inlineStr">
        <is>
          <t>leaf</t>
        </is>
      </c>
      <c r="F1390" s="18" t="n"/>
      <c r="G1390" s="18" t="n"/>
      <c r="H1390" s="37" t="n"/>
      <c r="I1390" s="18" t="n"/>
      <c r="J1390" s="18" t="n"/>
      <c r="K1390" s="18" t="n"/>
      <c r="L1390" s="18" t="n"/>
      <c r="M1390" s="18" t="n"/>
      <c r="N1390" s="34" t="n">
        <v>0.00331841642037034</v>
      </c>
    </row>
    <row r="1391">
      <c r="B1391" s="18" t="inlineStr">
        <is>
          <t>99|9</t>
        </is>
      </c>
      <c r="C1391" s="18" t="n">
        <v>99</v>
      </c>
      <c r="D1391" s="18" t="n">
        <v>9</v>
      </c>
      <c r="E1391" s="18" t="inlineStr">
        <is>
          <t>leaf</t>
        </is>
      </c>
      <c r="F1391" s="18" t="n"/>
      <c r="G1391" s="18" t="n"/>
      <c r="H1391" s="37" t="n"/>
      <c r="I1391" s="18" t="n"/>
      <c r="J1391" s="18" t="n"/>
      <c r="K1391" s="18" t="n"/>
      <c r="L1391" s="18" t="n"/>
      <c r="M1391" s="18" t="n"/>
      <c r="N1391" s="34" t="n">
        <v>0.002156528644263744</v>
      </c>
    </row>
    <row r="1392">
      <c r="B1392" s="18" t="inlineStr">
        <is>
          <t>99|10</t>
        </is>
      </c>
      <c r="C1392" s="18" t="n">
        <v>99</v>
      </c>
      <c r="D1392" s="18" t="n">
        <v>10</v>
      </c>
      <c r="E1392" s="18" t="inlineStr">
        <is>
          <t>leaf</t>
        </is>
      </c>
      <c r="F1392" s="18" t="n"/>
      <c r="G1392" s="18" t="n"/>
      <c r="H1392" s="37" t="n"/>
      <c r="I1392" s="18" t="n"/>
      <c r="J1392" s="18" t="n"/>
      <c r="K1392" s="18" t="n"/>
      <c r="L1392" s="18" t="n"/>
      <c r="M1392" s="18" t="n"/>
      <c r="N1392" s="34" t="n">
        <v>-0.00402026018127799</v>
      </c>
    </row>
    <row r="1393">
      <c r="B1393" s="18" t="inlineStr">
        <is>
          <t>100|0</t>
        </is>
      </c>
      <c r="C1393" s="18" t="n">
        <v>100</v>
      </c>
      <c r="D1393" s="18" t="n">
        <v>0</v>
      </c>
      <c r="E1393" s="18" t="inlineStr">
        <is>
          <t>category split</t>
        </is>
      </c>
      <c r="F1393" s="18" t="n">
        <v>27</v>
      </c>
      <c r="G1393" s="18" t="inlineStr">
        <is>
          <t>occupancy</t>
        </is>
      </c>
      <c r="H1393" s="37" t="n"/>
      <c r="I1393" s="18" t="inlineStr">
        <is>
          <t>0</t>
        </is>
      </c>
      <c r="J1393" s="18" t="inlineStr">
        <is>
          <t>let</t>
        </is>
      </c>
      <c r="K1393" s="18" t="inlineStr">
        <is>
          <t>left</t>
        </is>
      </c>
      <c r="L1393" s="18" t="n">
        <v>1</v>
      </c>
      <c r="M1393" s="18" t="n">
        <v>2</v>
      </c>
      <c r="N1393" s="34" t="n"/>
    </row>
    <row r="1394">
      <c r="B1394" s="18" t="inlineStr">
        <is>
          <t>100|1</t>
        </is>
      </c>
      <c r="C1394" s="18" t="n">
        <v>100</v>
      </c>
      <c r="D1394" s="18" t="n">
        <v>1</v>
      </c>
      <c r="E1394" s="18" t="inlineStr">
        <is>
          <t>split</t>
        </is>
      </c>
      <c r="F1394" s="18" t="n">
        <v>0</v>
      </c>
      <c r="G1394" s="18" t="inlineStr">
        <is>
          <t>sum_insured</t>
        </is>
      </c>
      <c r="H1394" s="37" t="n">
        <v>89999.99609375</v>
      </c>
      <c r="I1394" s="18" t="n"/>
      <c r="J1394" s="18" t="n"/>
      <c r="K1394" s="18" t="inlineStr">
        <is>
          <t>right</t>
        </is>
      </c>
      <c r="L1394" s="18" t="n">
        <v>3</v>
      </c>
      <c r="M1394" s="18" t="n">
        <v>4</v>
      </c>
      <c r="N1394" s="34" t="n"/>
    </row>
    <row r="1395">
      <c r="B1395" s="18" t="inlineStr">
        <is>
          <t>100|2</t>
        </is>
      </c>
      <c r="C1395" s="18" t="n">
        <v>100</v>
      </c>
      <c r="D1395" s="18" t="n">
        <v>2</v>
      </c>
      <c r="E1395" s="18" t="inlineStr">
        <is>
          <t>split</t>
        </is>
      </c>
      <c r="F1395" s="18" t="n">
        <v>0</v>
      </c>
      <c r="G1395" s="18" t="inlineStr">
        <is>
          <t>sum_insured</t>
        </is>
      </c>
      <c r="H1395" s="37" t="n">
        <v>200999.9921875</v>
      </c>
      <c r="I1395" s="18" t="n"/>
      <c r="J1395" s="18" t="n"/>
      <c r="K1395" s="18" t="inlineStr">
        <is>
          <t>right</t>
        </is>
      </c>
      <c r="L1395" s="18" t="n">
        <v>5</v>
      </c>
      <c r="M1395" s="18" t="n">
        <v>6</v>
      </c>
      <c r="N1395" s="34" t="n"/>
    </row>
    <row r="1396">
      <c r="B1396" s="18" t="inlineStr">
        <is>
          <t>100|3</t>
        </is>
      </c>
      <c r="C1396" s="18" t="n">
        <v>100</v>
      </c>
      <c r="D1396" s="18" t="n">
        <v>3</v>
      </c>
      <c r="E1396" s="18" t="inlineStr">
        <is>
          <t>leaf</t>
        </is>
      </c>
      <c r="F1396" s="18" t="n"/>
      <c r="G1396" s="18" t="n"/>
      <c r="H1396" s="37" t="n"/>
      <c r="I1396" s="18" t="n"/>
      <c r="J1396" s="18" t="n"/>
      <c r="K1396" s="18" t="n"/>
      <c r="L1396" s="18" t="n"/>
      <c r="M1396" s="18" t="n"/>
      <c r="N1396" s="34" t="n">
        <v>-0.01807564683258533</v>
      </c>
    </row>
    <row r="1397">
      <c r="B1397" s="18" t="inlineStr">
        <is>
          <t>100|4</t>
        </is>
      </c>
      <c r="C1397" s="18" t="n">
        <v>100</v>
      </c>
      <c r="D1397" s="18" t="n">
        <v>4</v>
      </c>
      <c r="E1397" s="18" t="inlineStr">
        <is>
          <t>split</t>
        </is>
      </c>
      <c r="F1397" s="18" t="n">
        <v>20</v>
      </c>
      <c r="G1397" s="18" t="inlineStr">
        <is>
          <t>dry_summer_index</t>
        </is>
      </c>
      <c r="H1397" s="37" t="n">
        <v>0.09599999710917473</v>
      </c>
      <c r="I1397" s="18" t="n"/>
      <c r="J1397" s="18" t="n"/>
      <c r="K1397" s="18" t="inlineStr">
        <is>
          <t>right</t>
        </is>
      </c>
      <c r="L1397" s="18" t="n">
        <v>7</v>
      </c>
      <c r="M1397" s="18" t="n">
        <v>8</v>
      </c>
      <c r="N1397" s="34" t="n"/>
    </row>
    <row r="1398">
      <c r="B1398" s="18" t="inlineStr">
        <is>
          <t>100|5</t>
        </is>
      </c>
      <c r="C1398" s="18" t="n">
        <v>100</v>
      </c>
      <c r="D1398" s="18" t="n">
        <v>5</v>
      </c>
      <c r="E1398" s="18" t="inlineStr">
        <is>
          <t>leaf</t>
        </is>
      </c>
      <c r="F1398" s="18" t="n"/>
      <c r="G1398" s="18" t="n"/>
      <c r="H1398" s="37" t="n"/>
      <c r="I1398" s="18" t="n"/>
      <c r="J1398" s="18" t="n"/>
      <c r="K1398" s="18" t="n"/>
      <c r="L1398" s="18" t="n"/>
      <c r="M1398" s="18" t="n"/>
      <c r="N1398" s="34" t="n">
        <v>0.001465180888772011</v>
      </c>
    </row>
    <row r="1399">
      <c r="B1399" s="18" t="inlineStr">
        <is>
          <t>100|6</t>
        </is>
      </c>
      <c r="C1399" s="18" t="n">
        <v>100</v>
      </c>
      <c r="D1399" s="18" t="n">
        <v>6</v>
      </c>
      <c r="E1399" s="18" t="inlineStr">
        <is>
          <t>split</t>
        </is>
      </c>
      <c r="F1399" s="18" t="n">
        <v>14</v>
      </c>
      <c r="G1399" s="18" t="inlineStr">
        <is>
          <t>elevation_m</t>
        </is>
      </c>
      <c r="H1399" s="37" t="n">
        <v>5.899999856948853</v>
      </c>
      <c r="I1399" s="18" t="n"/>
      <c r="J1399" s="18" t="n"/>
      <c r="K1399" s="18" t="inlineStr">
        <is>
          <t>right</t>
        </is>
      </c>
      <c r="L1399" s="18" t="n">
        <v>9</v>
      </c>
      <c r="M1399" s="18" t="n">
        <v>10</v>
      </c>
      <c r="N1399" s="34" t="n"/>
    </row>
    <row r="1400">
      <c r="B1400" s="18" t="inlineStr">
        <is>
          <t>100|7</t>
        </is>
      </c>
      <c r="C1400" s="18" t="n">
        <v>100</v>
      </c>
      <c r="D1400" s="18" t="n">
        <v>7</v>
      </c>
      <c r="E1400" s="18" t="inlineStr">
        <is>
          <t>leaf</t>
        </is>
      </c>
      <c r="F1400" s="18" t="n"/>
      <c r="G1400" s="18" t="n"/>
      <c r="H1400" s="37" t="n"/>
      <c r="I1400" s="18" t="n"/>
      <c r="J1400" s="18" t="n"/>
      <c r="K1400" s="18" t="n"/>
      <c r="L1400" s="18" t="n"/>
      <c r="M1400" s="18" t="n"/>
      <c r="N1400" s="34" t="n">
        <v>-0.0111208027228713</v>
      </c>
    </row>
    <row r="1401">
      <c r="B1401" s="18" t="inlineStr">
        <is>
          <t>100|8</t>
        </is>
      </c>
      <c r="C1401" s="18" t="n">
        <v>100</v>
      </c>
      <c r="D1401" s="18" t="n">
        <v>8</v>
      </c>
      <c r="E1401" s="18" t="inlineStr">
        <is>
          <t>leaf</t>
        </is>
      </c>
      <c r="F1401" s="18" t="n"/>
      <c r="G1401" s="18" t="n"/>
      <c r="H1401" s="37" t="n"/>
      <c r="I1401" s="18" t="n"/>
      <c r="J1401" s="18" t="n"/>
      <c r="K1401" s="18" t="n"/>
      <c r="L1401" s="18" t="n"/>
      <c r="M1401" s="18" t="n"/>
      <c r="N1401" s="34" t="n">
        <v>0.0002096580137731507</v>
      </c>
    </row>
    <row r="1402">
      <c r="B1402" s="18" t="inlineStr">
        <is>
          <t>100|9</t>
        </is>
      </c>
      <c r="C1402" s="18" t="n">
        <v>100</v>
      </c>
      <c r="D1402" s="18" t="n">
        <v>9</v>
      </c>
      <c r="E1402" s="18" t="inlineStr">
        <is>
          <t>leaf</t>
        </is>
      </c>
      <c r="F1402" s="18" t="n"/>
      <c r="G1402" s="18" t="n"/>
      <c r="H1402" s="37" t="n"/>
      <c r="I1402" s="18" t="n"/>
      <c r="J1402" s="18" t="n"/>
      <c r="K1402" s="18" t="n"/>
      <c r="L1402" s="18" t="n"/>
      <c r="M1402" s="18" t="n"/>
      <c r="N1402" s="34" t="n">
        <v>0.01554673630744219</v>
      </c>
    </row>
    <row r="1403">
      <c r="B1403" s="18" t="inlineStr">
        <is>
          <t>100|10</t>
        </is>
      </c>
      <c r="C1403" s="18" t="n">
        <v>100</v>
      </c>
      <c r="D1403" s="18" t="n">
        <v>10</v>
      </c>
      <c r="E1403" s="18" t="inlineStr">
        <is>
          <t>leaf</t>
        </is>
      </c>
      <c r="F1403" s="18" t="n"/>
      <c r="G1403" s="18" t="n"/>
      <c r="H1403" s="37" t="n"/>
      <c r="I1403" s="18" t="n"/>
      <c r="J1403" s="18" t="n"/>
      <c r="K1403" s="18" t="n"/>
      <c r="L1403" s="18" t="n"/>
      <c r="M1403" s="18" t="n"/>
      <c r="N1403" s="34" t="n">
        <v>0.00605876138433814</v>
      </c>
    </row>
    <row r="1404">
      <c r="B1404" s="18" t="inlineStr">
        <is>
          <t>101|0</t>
        </is>
      </c>
      <c r="C1404" s="18" t="n">
        <v>101</v>
      </c>
      <c r="D1404" s="18" t="n">
        <v>0</v>
      </c>
      <c r="E1404" s="18" t="inlineStr">
        <is>
          <t>category split</t>
        </is>
      </c>
      <c r="F1404" s="18" t="n">
        <v>32</v>
      </c>
      <c r="G1404" s="18" t="inlineStr">
        <is>
          <t>payment_method</t>
        </is>
      </c>
      <c r="H1404" s="37" t="n"/>
      <c r="I1404" s="18" t="inlineStr">
        <is>
          <t>0</t>
        </is>
      </c>
      <c r="J1404" s="18" t="inlineStr">
        <is>
          <t>annual</t>
        </is>
      </c>
      <c r="K1404" s="18" t="inlineStr">
        <is>
          <t>left</t>
        </is>
      </c>
      <c r="L1404" s="18" t="n">
        <v>1</v>
      </c>
      <c r="M1404" s="18" t="n">
        <v>2</v>
      </c>
      <c r="N1404" s="34" t="n"/>
    </row>
    <row r="1405">
      <c r="B1405" s="18" t="inlineStr">
        <is>
          <t>101|1</t>
        </is>
      </c>
      <c r="C1405" s="18" t="n">
        <v>101</v>
      </c>
      <c r="D1405" s="18" t="n">
        <v>1</v>
      </c>
      <c r="E1405" s="18" t="inlineStr">
        <is>
          <t>category split</t>
        </is>
      </c>
      <c r="F1405" s="18" t="n">
        <v>31</v>
      </c>
      <c r="G1405" s="18" t="inlineStr">
        <is>
          <t>channel</t>
        </is>
      </c>
      <c r="H1405" s="37" t="n"/>
      <c r="I1405" s="18" t="inlineStr">
        <is>
          <t>1</t>
        </is>
      </c>
      <c r="J1405" s="18" t="inlineStr">
        <is>
          <t>comparison_site</t>
        </is>
      </c>
      <c r="K1405" s="18" t="inlineStr">
        <is>
          <t>left</t>
        </is>
      </c>
      <c r="L1405" s="18" t="n">
        <v>3</v>
      </c>
      <c r="M1405" s="18" t="n">
        <v>4</v>
      </c>
      <c r="N1405" s="34" t="n"/>
    </row>
    <row r="1406">
      <c r="B1406" s="18" t="inlineStr">
        <is>
          <t>101|2</t>
        </is>
      </c>
      <c r="C1406" s="18" t="n">
        <v>101</v>
      </c>
      <c r="D1406" s="18" t="n">
        <v>2</v>
      </c>
      <c r="E1406" s="18" t="inlineStr">
        <is>
          <t>split</t>
        </is>
      </c>
      <c r="F1406" s="18" t="n">
        <v>10</v>
      </c>
      <c r="G1406" s="18" t="inlineStr">
        <is>
          <t>years_at_address</t>
        </is>
      </c>
      <c r="H1406" s="37" t="n">
        <v>3.99999988079071</v>
      </c>
      <c r="I1406" s="18" t="n"/>
      <c r="J1406" s="18" t="n"/>
      <c r="K1406" s="18" t="inlineStr">
        <is>
          <t>right</t>
        </is>
      </c>
      <c r="L1406" s="18" t="n">
        <v>5</v>
      </c>
      <c r="M1406" s="18" t="n">
        <v>6</v>
      </c>
      <c r="N1406" s="34" t="n"/>
    </row>
    <row r="1407">
      <c r="B1407" s="18" t="inlineStr">
        <is>
          <t>101|3</t>
        </is>
      </c>
      <c r="C1407" s="18" t="n">
        <v>101</v>
      </c>
      <c r="D1407" s="18" t="n">
        <v>3</v>
      </c>
      <c r="E1407" s="18" t="inlineStr">
        <is>
          <t>category split</t>
        </is>
      </c>
      <c r="F1407" s="18" t="n">
        <v>39</v>
      </c>
      <c r="G1407" s="18" t="inlineStr">
        <is>
          <t>campaign_code</t>
        </is>
      </c>
      <c r="H1407" s="37" t="n"/>
      <c r="I1407" s="18" t="inlineStr">
        <is>
          <t>0;1;2;3;4;5;15</t>
        </is>
      </c>
      <c r="J1407" s="18" t="inlineStr">
        <is>
          <t>CMP00;CMP01;CMP02;CMP03;CMP04;CMP05;MISSING</t>
        </is>
      </c>
      <c r="K1407" s="18" t="inlineStr">
        <is>
          <t>left</t>
        </is>
      </c>
      <c r="L1407" s="18" t="n">
        <v>7</v>
      </c>
      <c r="M1407" s="18" t="n">
        <v>8</v>
      </c>
      <c r="N1407" s="34" t="n"/>
    </row>
    <row r="1408">
      <c r="B1408" s="18" t="inlineStr">
        <is>
          <t>101|4</t>
        </is>
      </c>
      <c r="C1408" s="18" t="n">
        <v>101</v>
      </c>
      <c r="D1408" s="18" t="n">
        <v>4</v>
      </c>
      <c r="E1408" s="18" t="inlineStr">
        <is>
          <t>split</t>
        </is>
      </c>
      <c r="F1408" s="18" t="n">
        <v>0</v>
      </c>
      <c r="G1408" s="18" t="inlineStr">
        <is>
          <t>sum_insured</t>
        </is>
      </c>
      <c r="H1408" s="37" t="n">
        <v>229999.9921875</v>
      </c>
      <c r="I1408" s="18" t="n"/>
      <c r="J1408" s="18" t="n"/>
      <c r="K1408" s="18" t="inlineStr">
        <is>
          <t>right</t>
        </is>
      </c>
      <c r="L1408" s="18" t="n">
        <v>9</v>
      </c>
      <c r="M1408" s="18" t="n">
        <v>10</v>
      </c>
      <c r="N1408" s="34" t="n"/>
    </row>
    <row r="1409">
      <c r="B1409" s="18" t="inlineStr">
        <is>
          <t>101|5</t>
        </is>
      </c>
      <c r="C1409" s="18" t="n">
        <v>101</v>
      </c>
      <c r="D1409" s="18" t="n">
        <v>5</v>
      </c>
      <c r="E1409" s="18" t="inlineStr">
        <is>
          <t>split</t>
        </is>
      </c>
      <c r="F1409" s="18" t="n">
        <v>0</v>
      </c>
      <c r="G1409" s="18" t="inlineStr">
        <is>
          <t>sum_insured</t>
        </is>
      </c>
      <c r="H1409" s="37" t="n">
        <v>181999.9921875</v>
      </c>
      <c r="I1409" s="18" t="n"/>
      <c r="J1409" s="18" t="n"/>
      <c r="K1409" s="18" t="inlineStr">
        <is>
          <t>right</t>
        </is>
      </c>
      <c r="L1409" s="18" t="n">
        <v>11</v>
      </c>
      <c r="M1409" s="18" t="n">
        <v>12</v>
      </c>
      <c r="N1409" s="34" t="n"/>
    </row>
    <row r="1410">
      <c r="B1410" s="18" t="inlineStr">
        <is>
          <t>101|6</t>
        </is>
      </c>
      <c r="C1410" s="18" t="n">
        <v>101</v>
      </c>
      <c r="D1410" s="18" t="n">
        <v>6</v>
      </c>
      <c r="E1410" s="18" t="inlineStr">
        <is>
          <t>split</t>
        </is>
      </c>
      <c r="F1410" s="18" t="n">
        <v>14</v>
      </c>
      <c r="G1410" s="18" t="inlineStr">
        <is>
          <t>elevation_m</t>
        </is>
      </c>
      <c r="H1410" s="37" t="n">
        <v>19.49999904632568</v>
      </c>
      <c r="I1410" s="18" t="n"/>
      <c r="J1410" s="18" t="n"/>
      <c r="K1410" s="18" t="inlineStr">
        <is>
          <t>right</t>
        </is>
      </c>
      <c r="L1410" s="18" t="n">
        <v>13</v>
      </c>
      <c r="M1410" s="18" t="n">
        <v>14</v>
      </c>
      <c r="N1410" s="34" t="n"/>
    </row>
    <row r="1411">
      <c r="B1411" s="18" t="inlineStr">
        <is>
          <t>101|7</t>
        </is>
      </c>
      <c r="C1411" s="18" t="n">
        <v>101</v>
      </c>
      <c r="D1411" s="18" t="n">
        <v>7</v>
      </c>
      <c r="E1411" s="18" t="inlineStr">
        <is>
          <t>leaf</t>
        </is>
      </c>
      <c r="F1411" s="18" t="n"/>
      <c r="G1411" s="18" t="n"/>
      <c r="H1411" s="37" t="n"/>
      <c r="I1411" s="18" t="n"/>
      <c r="J1411" s="18" t="n"/>
      <c r="K1411" s="18" t="n"/>
      <c r="L1411" s="18" t="n"/>
      <c r="M1411" s="18" t="n"/>
      <c r="N1411" s="34" t="n">
        <v>0.008942898362874985</v>
      </c>
    </row>
    <row r="1412">
      <c r="B1412" s="18" t="inlineStr">
        <is>
          <t>101|8</t>
        </is>
      </c>
      <c r="C1412" s="18" t="n">
        <v>101</v>
      </c>
      <c r="D1412" s="18" t="n">
        <v>8</v>
      </c>
      <c r="E1412" s="18" t="inlineStr">
        <is>
          <t>leaf</t>
        </is>
      </c>
      <c r="F1412" s="18" t="n"/>
      <c r="G1412" s="18" t="n"/>
      <c r="H1412" s="37" t="n"/>
      <c r="I1412" s="18" t="n"/>
      <c r="J1412" s="18" t="n"/>
      <c r="K1412" s="18" t="n"/>
      <c r="L1412" s="18" t="n"/>
      <c r="M1412" s="18" t="n"/>
      <c r="N1412" s="34" t="n">
        <v>-0.001352387713268399</v>
      </c>
    </row>
    <row r="1413">
      <c r="B1413" s="18" t="inlineStr">
        <is>
          <t>101|9</t>
        </is>
      </c>
      <c r="C1413" s="18" t="n">
        <v>101</v>
      </c>
      <c r="D1413" s="18" t="n">
        <v>9</v>
      </c>
      <c r="E1413" s="18" t="inlineStr">
        <is>
          <t>leaf</t>
        </is>
      </c>
      <c r="F1413" s="18" t="n"/>
      <c r="G1413" s="18" t="n"/>
      <c r="H1413" s="37" t="n"/>
      <c r="I1413" s="18" t="n"/>
      <c r="J1413" s="18" t="n"/>
      <c r="K1413" s="18" t="n"/>
      <c r="L1413" s="18" t="n"/>
      <c r="M1413" s="18" t="n"/>
      <c r="N1413" s="34" t="n">
        <v>0.003045210847631097</v>
      </c>
    </row>
    <row r="1414">
      <c r="B1414" s="18" t="inlineStr">
        <is>
          <t>101|10</t>
        </is>
      </c>
      <c r="C1414" s="18" t="n">
        <v>101</v>
      </c>
      <c r="D1414" s="18" t="n">
        <v>10</v>
      </c>
      <c r="E1414" s="18" t="inlineStr">
        <is>
          <t>leaf</t>
        </is>
      </c>
      <c r="F1414" s="18" t="n"/>
      <c r="G1414" s="18" t="n"/>
      <c r="H1414" s="37" t="n"/>
      <c r="I1414" s="18" t="n"/>
      <c r="J1414" s="18" t="n"/>
      <c r="K1414" s="18" t="n"/>
      <c r="L1414" s="18" t="n"/>
      <c r="M1414" s="18" t="n"/>
      <c r="N1414" s="34" t="n">
        <v>0.01056358497589827</v>
      </c>
    </row>
    <row r="1415">
      <c r="B1415" s="18" t="inlineStr">
        <is>
          <t>101|11</t>
        </is>
      </c>
      <c r="C1415" s="18" t="n">
        <v>101</v>
      </c>
      <c r="D1415" s="18" t="n">
        <v>11</v>
      </c>
      <c r="E1415" s="18" t="inlineStr">
        <is>
          <t>leaf</t>
        </is>
      </c>
      <c r="F1415" s="18" t="n"/>
      <c r="G1415" s="18" t="n"/>
      <c r="H1415" s="37" t="n"/>
      <c r="I1415" s="18" t="n"/>
      <c r="J1415" s="18" t="n"/>
      <c r="K1415" s="18" t="n"/>
      <c r="L1415" s="18" t="n"/>
      <c r="M1415" s="18" t="n"/>
      <c r="N1415" s="34" t="n">
        <v>-0.006844812538474798</v>
      </c>
    </row>
    <row r="1416">
      <c r="B1416" s="18" t="inlineStr">
        <is>
          <t>101|12</t>
        </is>
      </c>
      <c r="C1416" s="18" t="n">
        <v>101</v>
      </c>
      <c r="D1416" s="18" t="n">
        <v>12</v>
      </c>
      <c r="E1416" s="18" t="inlineStr">
        <is>
          <t>leaf</t>
        </is>
      </c>
      <c r="F1416" s="18" t="n"/>
      <c r="G1416" s="18" t="n"/>
      <c r="H1416" s="37" t="n"/>
      <c r="I1416" s="18" t="n"/>
      <c r="J1416" s="18" t="n"/>
      <c r="K1416" s="18" t="n"/>
      <c r="L1416" s="18" t="n"/>
      <c r="M1416" s="18" t="n"/>
      <c r="N1416" s="34" t="n">
        <v>0.005998153705149889</v>
      </c>
    </row>
    <row r="1417">
      <c r="B1417" s="18" t="inlineStr">
        <is>
          <t>101|13</t>
        </is>
      </c>
      <c r="C1417" s="18" t="n">
        <v>101</v>
      </c>
      <c r="D1417" s="18" t="n">
        <v>13</v>
      </c>
      <c r="E1417" s="18" t="inlineStr">
        <is>
          <t>leaf</t>
        </is>
      </c>
      <c r="F1417" s="18" t="n"/>
      <c r="G1417" s="18" t="n"/>
      <c r="H1417" s="37" t="n"/>
      <c r="I1417" s="18" t="n"/>
      <c r="J1417" s="18" t="n"/>
      <c r="K1417" s="18" t="n"/>
      <c r="L1417" s="18" t="n"/>
      <c r="M1417" s="18" t="n"/>
      <c r="N1417" s="34" t="n">
        <v>-0.002948584966361523</v>
      </c>
    </row>
    <row r="1418">
      <c r="B1418" s="18" t="inlineStr">
        <is>
          <t>101|14</t>
        </is>
      </c>
      <c r="C1418" s="18" t="n">
        <v>101</v>
      </c>
      <c r="D1418" s="18" t="n">
        <v>14</v>
      </c>
      <c r="E1418" s="18" t="inlineStr">
        <is>
          <t>leaf</t>
        </is>
      </c>
      <c r="F1418" s="18" t="n"/>
      <c r="G1418" s="18" t="n"/>
      <c r="H1418" s="37" t="n"/>
      <c r="I1418" s="18" t="n"/>
      <c r="J1418" s="18" t="n"/>
      <c r="K1418" s="18" t="n"/>
      <c r="L1418" s="18" t="n"/>
      <c r="M1418" s="18" t="n"/>
      <c r="N1418" s="34" t="n">
        <v>-0.01738950610160828</v>
      </c>
    </row>
    <row r="1419">
      <c r="B1419" s="18" t="inlineStr">
        <is>
          <t>102|0</t>
        </is>
      </c>
      <c r="C1419" s="18" t="n">
        <v>102</v>
      </c>
      <c r="D1419" s="18" t="n">
        <v>0</v>
      </c>
      <c r="E1419" s="18" t="inlineStr">
        <is>
          <t>category split</t>
        </is>
      </c>
      <c r="F1419" s="18" t="n">
        <v>41</v>
      </c>
      <c r="G1419" s="18" t="inlineStr">
        <is>
          <t>marketing_segment</t>
        </is>
      </c>
      <c r="H1419" s="37" t="n"/>
      <c r="I1419" s="18" t="inlineStr">
        <is>
          <t>0;3;4;5;6;7;11</t>
        </is>
      </c>
      <c r="J1419" s="18" t="inlineStr">
        <is>
          <t>mature_affluent;midlife_affluent;midlife_budget;midlife_mainstream;senior_affluent;senior_budget;young_mainstream</t>
        </is>
      </c>
      <c r="K1419" s="18" t="inlineStr">
        <is>
          <t>left</t>
        </is>
      </c>
      <c r="L1419" s="18" t="n">
        <v>1</v>
      </c>
      <c r="M1419" s="18" t="n">
        <v>2</v>
      </c>
      <c r="N1419" s="34" t="n"/>
    </row>
    <row r="1420">
      <c r="B1420" s="18" t="inlineStr">
        <is>
          <t>102|1</t>
        </is>
      </c>
      <c r="C1420" s="18" t="n">
        <v>102</v>
      </c>
      <c r="D1420" s="18" t="n">
        <v>1</v>
      </c>
      <c r="E1420" s="18" t="inlineStr">
        <is>
          <t>split</t>
        </is>
      </c>
      <c r="F1420" s="18" t="n">
        <v>22</v>
      </c>
      <c r="G1420" s="18" t="inlineStr">
        <is>
          <t>rainfall_mm</t>
        </is>
      </c>
      <c r="H1420" s="37" t="n">
        <v>1382.999938964844</v>
      </c>
      <c r="I1420" s="18" t="n"/>
      <c r="J1420" s="18" t="n"/>
      <c r="K1420" s="18" t="inlineStr">
        <is>
          <t>right</t>
        </is>
      </c>
      <c r="L1420" s="18" t="n">
        <v>3</v>
      </c>
      <c r="M1420" s="18" t="n">
        <v>4</v>
      </c>
      <c r="N1420" s="34" t="n"/>
    </row>
    <row r="1421">
      <c r="B1421" s="18" t="inlineStr">
        <is>
          <t>102|2</t>
        </is>
      </c>
      <c r="C1421" s="18" t="n">
        <v>102</v>
      </c>
      <c r="D1421" s="18" t="n">
        <v>2</v>
      </c>
      <c r="E1421" s="18" t="inlineStr">
        <is>
          <t>split</t>
        </is>
      </c>
      <c r="F1421" s="18" t="n">
        <v>25</v>
      </c>
      <c r="G1421" s="18" t="inlineStr">
        <is>
          <t>x_fz3_rain</t>
        </is>
      </c>
      <c r="H1421" s="37" t="n">
        <v>1.159999907016754</v>
      </c>
      <c r="I1421" s="18" t="n"/>
      <c r="J1421" s="18" t="n"/>
      <c r="K1421" s="18" t="inlineStr">
        <is>
          <t>right</t>
        </is>
      </c>
      <c r="L1421" s="18" t="n">
        <v>5</v>
      </c>
      <c r="M1421" s="18" t="n">
        <v>6</v>
      </c>
      <c r="N1421" s="34" t="n"/>
    </row>
    <row r="1422">
      <c r="B1422" s="18" t="inlineStr">
        <is>
          <t>102|3</t>
        </is>
      </c>
      <c r="C1422" s="18" t="n">
        <v>102</v>
      </c>
      <c r="D1422" s="18" t="n">
        <v>3</v>
      </c>
      <c r="E1422" s="18" t="inlineStr">
        <is>
          <t>split</t>
        </is>
      </c>
      <c r="F1422" s="18" t="n">
        <v>21</v>
      </c>
      <c r="G1422" s="18" t="inlineStr">
        <is>
          <t>wildfire_index</t>
        </is>
      </c>
      <c r="H1422" s="37" t="n">
        <v>0.2009999975562096</v>
      </c>
      <c r="I1422" s="18" t="n"/>
      <c r="J1422" s="18" t="n"/>
      <c r="K1422" s="18" t="inlineStr">
        <is>
          <t>right</t>
        </is>
      </c>
      <c r="L1422" s="18" t="n">
        <v>7</v>
      </c>
      <c r="M1422" s="18" t="n">
        <v>8</v>
      </c>
      <c r="N1422" s="34" t="n"/>
    </row>
    <row r="1423">
      <c r="B1423" s="18" t="inlineStr">
        <is>
          <t>102|4</t>
        </is>
      </c>
      <c r="C1423" s="18" t="n">
        <v>102</v>
      </c>
      <c r="D1423" s="18" t="n">
        <v>4</v>
      </c>
      <c r="E1423" s="18" t="inlineStr">
        <is>
          <t>leaf</t>
        </is>
      </c>
      <c r="F1423" s="18" t="n"/>
      <c r="G1423" s="18" t="n"/>
      <c r="H1423" s="37" t="n"/>
      <c r="I1423" s="18" t="n"/>
      <c r="J1423" s="18" t="n"/>
      <c r="K1423" s="18" t="n"/>
      <c r="L1423" s="18" t="n"/>
      <c r="M1423" s="18" t="n"/>
      <c r="N1423" s="34" t="n">
        <v>-0.01070019416511059</v>
      </c>
    </row>
    <row r="1424">
      <c r="B1424" s="18" t="inlineStr">
        <is>
          <t>102|5</t>
        </is>
      </c>
      <c r="C1424" s="18" t="n">
        <v>102</v>
      </c>
      <c r="D1424" s="18" t="n">
        <v>5</v>
      </c>
      <c r="E1424" s="18" t="inlineStr">
        <is>
          <t>split</t>
        </is>
      </c>
      <c r="F1424" s="18" t="n">
        <v>22</v>
      </c>
      <c r="G1424" s="18" t="inlineStr">
        <is>
          <t>rainfall_mm</t>
        </is>
      </c>
      <c r="H1424" s="37" t="n">
        <v>1196.999938964844</v>
      </c>
      <c r="I1424" s="18" t="n"/>
      <c r="J1424" s="18" t="n"/>
      <c r="K1424" s="18" t="inlineStr">
        <is>
          <t>right</t>
        </is>
      </c>
      <c r="L1424" s="18" t="n">
        <v>9</v>
      </c>
      <c r="M1424" s="18" t="n">
        <v>10</v>
      </c>
      <c r="N1424" s="34" t="n"/>
    </row>
    <row r="1425">
      <c r="B1425" s="18" t="inlineStr">
        <is>
          <t>102|6</t>
        </is>
      </c>
      <c r="C1425" s="18" t="n">
        <v>102</v>
      </c>
      <c r="D1425" s="18" t="n">
        <v>6</v>
      </c>
      <c r="E1425" s="18" t="inlineStr">
        <is>
          <t>split</t>
        </is>
      </c>
      <c r="F1425" s="18" t="n">
        <v>13</v>
      </c>
      <c r="G1425" s="18" t="inlineStr">
        <is>
          <t>distance_to_river_km</t>
        </is>
      </c>
      <c r="H1425" s="37" t="n">
        <v>0.2699999958276749</v>
      </c>
      <c r="I1425" s="18" t="n"/>
      <c r="J1425" s="18" t="n"/>
      <c r="K1425" s="18" t="inlineStr">
        <is>
          <t>left</t>
        </is>
      </c>
      <c r="L1425" s="18" t="n">
        <v>11</v>
      </c>
      <c r="M1425" s="18" t="n">
        <v>12</v>
      </c>
      <c r="N1425" s="34" t="n"/>
    </row>
    <row r="1426">
      <c r="B1426" s="18" t="inlineStr">
        <is>
          <t>102|7</t>
        </is>
      </c>
      <c r="C1426" s="18" t="n">
        <v>102</v>
      </c>
      <c r="D1426" s="18" t="n">
        <v>7</v>
      </c>
      <c r="E1426" s="18" t="inlineStr">
        <is>
          <t>leaf</t>
        </is>
      </c>
      <c r="F1426" s="18" t="n"/>
      <c r="G1426" s="18" t="n"/>
      <c r="H1426" s="37" t="n"/>
      <c r="I1426" s="18" t="n"/>
      <c r="J1426" s="18" t="n"/>
      <c r="K1426" s="18" t="n"/>
      <c r="L1426" s="18" t="n"/>
      <c r="M1426" s="18" t="n"/>
      <c r="N1426" s="34" t="n">
        <v>0.001311572035774589</v>
      </c>
    </row>
    <row r="1427">
      <c r="B1427" s="18" t="inlineStr">
        <is>
          <t>102|8</t>
        </is>
      </c>
      <c r="C1427" s="18" t="n">
        <v>102</v>
      </c>
      <c r="D1427" s="18" t="n">
        <v>8</v>
      </c>
      <c r="E1427" s="18" t="inlineStr">
        <is>
          <t>leaf</t>
        </is>
      </c>
      <c r="F1427" s="18" t="n"/>
      <c r="G1427" s="18" t="n"/>
      <c r="H1427" s="37" t="n"/>
      <c r="I1427" s="18" t="n"/>
      <c r="J1427" s="18" t="n"/>
      <c r="K1427" s="18" t="n"/>
      <c r="L1427" s="18" t="n"/>
      <c r="M1427" s="18" t="n"/>
      <c r="N1427" s="34" t="n">
        <v>0.01101319305598736</v>
      </c>
    </row>
    <row r="1428">
      <c r="B1428" s="18" t="inlineStr">
        <is>
          <t>102|9</t>
        </is>
      </c>
      <c r="C1428" s="18" t="n">
        <v>102</v>
      </c>
      <c r="D1428" s="18" t="n">
        <v>9</v>
      </c>
      <c r="E1428" s="18" t="inlineStr">
        <is>
          <t>leaf</t>
        </is>
      </c>
      <c r="F1428" s="18" t="n"/>
      <c r="G1428" s="18" t="n"/>
      <c r="H1428" s="37" t="n"/>
      <c r="I1428" s="18" t="n"/>
      <c r="J1428" s="18" t="n"/>
      <c r="K1428" s="18" t="n"/>
      <c r="L1428" s="18" t="n"/>
      <c r="M1428" s="18" t="n"/>
      <c r="N1428" s="34" t="n">
        <v>-0.001667622709646821</v>
      </c>
    </row>
    <row r="1429">
      <c r="B1429" s="18" t="inlineStr">
        <is>
          <t>102|10</t>
        </is>
      </c>
      <c r="C1429" s="18" t="n">
        <v>102</v>
      </c>
      <c r="D1429" s="18" t="n">
        <v>10</v>
      </c>
      <c r="E1429" s="18" t="inlineStr">
        <is>
          <t>leaf</t>
        </is>
      </c>
      <c r="F1429" s="18" t="n"/>
      <c r="G1429" s="18" t="n"/>
      <c r="H1429" s="37" t="n"/>
      <c r="I1429" s="18" t="n"/>
      <c r="J1429" s="18" t="n"/>
      <c r="K1429" s="18" t="n"/>
      <c r="L1429" s="18" t="n"/>
      <c r="M1429" s="18" t="n"/>
      <c r="N1429" s="34" t="n">
        <v>-0.01002767309546471</v>
      </c>
    </row>
    <row r="1430">
      <c r="B1430" s="18" t="inlineStr">
        <is>
          <t>102|11</t>
        </is>
      </c>
      <c r="C1430" s="18" t="n">
        <v>102</v>
      </c>
      <c r="D1430" s="18" t="n">
        <v>11</v>
      </c>
      <c r="E1430" s="18" t="inlineStr">
        <is>
          <t>leaf</t>
        </is>
      </c>
      <c r="F1430" s="18" t="n"/>
      <c r="G1430" s="18" t="n"/>
      <c r="H1430" s="37" t="n"/>
      <c r="I1430" s="18" t="n"/>
      <c r="J1430" s="18" t="n"/>
      <c r="K1430" s="18" t="n"/>
      <c r="L1430" s="18" t="n"/>
      <c r="M1430" s="18" t="n"/>
      <c r="N1430" s="34" t="n">
        <v>0.01327806711196899</v>
      </c>
    </row>
    <row r="1431">
      <c r="B1431" s="18" t="inlineStr">
        <is>
          <t>102|12</t>
        </is>
      </c>
      <c r="C1431" s="18" t="n">
        <v>102</v>
      </c>
      <c r="D1431" s="18" t="n">
        <v>12</v>
      </c>
      <c r="E1431" s="18" t="inlineStr">
        <is>
          <t>leaf</t>
        </is>
      </c>
      <c r="F1431" s="18" t="n"/>
      <c r="G1431" s="18" t="n"/>
      <c r="H1431" s="37" t="n"/>
      <c r="I1431" s="18" t="n"/>
      <c r="J1431" s="18" t="n"/>
      <c r="K1431" s="18" t="n"/>
      <c r="L1431" s="18" t="n"/>
      <c r="M1431" s="18" t="n"/>
      <c r="N1431" s="34" t="n">
        <v>0.00197518477216363</v>
      </c>
    </row>
    <row r="1432">
      <c r="B1432" s="18" t="inlineStr">
        <is>
          <t>103|0</t>
        </is>
      </c>
      <c r="C1432" s="18" t="n">
        <v>103</v>
      </c>
      <c r="D1432" s="18" t="n">
        <v>0</v>
      </c>
      <c r="E1432" s="18" t="inlineStr">
        <is>
          <t>category split</t>
        </is>
      </c>
      <c r="F1432" s="18" t="n">
        <v>38</v>
      </c>
      <c r="G1432" s="18" t="inlineStr">
        <is>
          <t>previous_insurer</t>
        </is>
      </c>
      <c r="H1432" s="37" t="n"/>
      <c r="I1432" s="18" t="inlineStr">
        <is>
          <t>0;1;2;7;8;9;10;14;16;20;23;24;25;27;30;31;33;34;35;38</t>
        </is>
      </c>
      <c r="J1432" s="18" t="inlineStr">
        <is>
          <t>INS00;INS01;INS02;INS07;INS08;INS09;INS10;INS14;INS16;INS20;INS23;INS24;INS25;INS27;INS30;INS31;INS33;INS34;INS35;INS38</t>
        </is>
      </c>
      <c r="K1432" s="18" t="inlineStr">
        <is>
          <t>left</t>
        </is>
      </c>
      <c r="L1432" s="18" t="n">
        <v>1</v>
      </c>
      <c r="M1432" s="18" t="n">
        <v>2</v>
      </c>
      <c r="N1432" s="34" t="n"/>
    </row>
    <row r="1433">
      <c r="B1433" s="18" t="inlineStr">
        <is>
          <t>103|1</t>
        </is>
      </c>
      <c r="C1433" s="18" t="n">
        <v>103</v>
      </c>
      <c r="D1433" s="18" t="n">
        <v>1</v>
      </c>
      <c r="E1433" s="18" t="inlineStr">
        <is>
          <t>category split</t>
        </is>
      </c>
      <c r="F1433" s="18" t="n">
        <v>41</v>
      </c>
      <c r="G1433" s="18" t="inlineStr">
        <is>
          <t>marketing_segment</t>
        </is>
      </c>
      <c r="H1433" s="37" t="n"/>
      <c r="I1433" s="18" t="inlineStr">
        <is>
          <t>0;7;9;11</t>
        </is>
      </c>
      <c r="J1433" s="18" t="inlineStr">
        <is>
          <t>mature_affluent;senior_budget;young_affluent;young_mainstream</t>
        </is>
      </c>
      <c r="K1433" s="18" t="inlineStr">
        <is>
          <t>left</t>
        </is>
      </c>
      <c r="L1433" s="18" t="n">
        <v>3</v>
      </c>
      <c r="M1433" s="18" t="n">
        <v>4</v>
      </c>
      <c r="N1433" s="34" t="n"/>
    </row>
    <row r="1434">
      <c r="B1434" s="18" t="inlineStr">
        <is>
          <t>103|2</t>
        </is>
      </c>
      <c r="C1434" s="18" t="n">
        <v>103</v>
      </c>
      <c r="D1434" s="18" t="n">
        <v>2</v>
      </c>
      <c r="E1434" s="18" t="inlineStr">
        <is>
          <t>category split</t>
        </is>
      </c>
      <c r="F1434" s="18" t="n">
        <v>41</v>
      </c>
      <c r="G1434" s="18" t="inlineStr">
        <is>
          <t>marketing_segment</t>
        </is>
      </c>
      <c r="H1434" s="37" t="n"/>
      <c r="I1434" s="18" t="inlineStr">
        <is>
          <t>0;1;3;4;5;6;10</t>
        </is>
      </c>
      <c r="J1434" s="18" t="inlineStr">
        <is>
          <t>mature_affluent;mature_budget;midlife_affluent;midlife_budget;midlife_mainstream;senior_affluent;young_budget</t>
        </is>
      </c>
      <c r="K1434" s="18" t="inlineStr">
        <is>
          <t>left</t>
        </is>
      </c>
      <c r="L1434" s="18" t="n">
        <v>5</v>
      </c>
      <c r="M1434" s="18" t="n">
        <v>6</v>
      </c>
      <c r="N1434" s="34" t="n"/>
    </row>
    <row r="1435">
      <c r="B1435" s="18" t="inlineStr">
        <is>
          <t>103|3</t>
        </is>
      </c>
      <c r="C1435" s="18" t="n">
        <v>103</v>
      </c>
      <c r="D1435" s="18" t="n">
        <v>3</v>
      </c>
      <c r="E1435" s="18" t="inlineStr">
        <is>
          <t>category split</t>
        </is>
      </c>
      <c r="F1435" s="18" t="n">
        <v>35</v>
      </c>
      <c r="G1435" s="18" t="inlineStr">
        <is>
          <t>email_domain</t>
        </is>
      </c>
      <c r="H1435" s="37" t="n"/>
      <c r="I1435" s="18" t="inlineStr">
        <is>
          <t>0;1;2</t>
        </is>
      </c>
      <c r="J1435" s="18" t="inlineStr">
        <is>
          <t>inboxly;mailone;netbox</t>
        </is>
      </c>
      <c r="K1435" s="18" t="inlineStr">
        <is>
          <t>left</t>
        </is>
      </c>
      <c r="L1435" s="18" t="n">
        <v>7</v>
      </c>
      <c r="M1435" s="18" t="n">
        <v>8</v>
      </c>
      <c r="N1435" s="34" t="n"/>
    </row>
    <row r="1436">
      <c r="B1436" s="18" t="inlineStr">
        <is>
          <t>103|4</t>
        </is>
      </c>
      <c r="C1436" s="18" t="n">
        <v>103</v>
      </c>
      <c r="D1436" s="18" t="n">
        <v>4</v>
      </c>
      <c r="E1436" s="18" t="inlineStr">
        <is>
          <t>category split</t>
        </is>
      </c>
      <c r="F1436" s="18" t="n">
        <v>31</v>
      </c>
      <c r="G1436" s="18" t="inlineStr">
        <is>
          <t>channel</t>
        </is>
      </c>
      <c r="H1436" s="37" t="n"/>
      <c r="I1436" s="18" t="inlineStr">
        <is>
          <t>1</t>
        </is>
      </c>
      <c r="J1436" s="18" t="inlineStr">
        <is>
          <t>comparison_site</t>
        </is>
      </c>
      <c r="K1436" s="18" t="inlineStr">
        <is>
          <t>left</t>
        </is>
      </c>
      <c r="L1436" s="18" t="n">
        <v>9</v>
      </c>
      <c r="M1436" s="18" t="n">
        <v>10</v>
      </c>
      <c r="N1436" s="34" t="n"/>
    </row>
    <row r="1437">
      <c r="B1437" s="18" t="inlineStr">
        <is>
          <t>103|5</t>
        </is>
      </c>
      <c r="C1437" s="18" t="n">
        <v>103</v>
      </c>
      <c r="D1437" s="18" t="n">
        <v>5</v>
      </c>
      <c r="E1437" s="18" t="inlineStr">
        <is>
          <t>split</t>
        </is>
      </c>
      <c r="F1437" s="18" t="n">
        <v>24</v>
      </c>
      <c r="G1437" s="18" t="inlineStr">
        <is>
          <t>x_clay_dry</t>
        </is>
      </c>
      <c r="H1437" s="37" t="n">
        <v>0.4019999951124191</v>
      </c>
      <c r="I1437" s="18" t="n"/>
      <c r="J1437" s="18" t="n"/>
      <c r="K1437" s="18" t="inlineStr">
        <is>
          <t>right</t>
        </is>
      </c>
      <c r="L1437" s="18" t="n">
        <v>11</v>
      </c>
      <c r="M1437" s="18" t="n">
        <v>12</v>
      </c>
      <c r="N1437" s="34" t="n"/>
    </row>
    <row r="1438">
      <c r="B1438" s="18" t="inlineStr">
        <is>
          <t>103|6</t>
        </is>
      </c>
      <c r="C1438" s="18" t="n">
        <v>103</v>
      </c>
      <c r="D1438" s="18" t="n">
        <v>6</v>
      </c>
      <c r="E1438" s="18" t="inlineStr">
        <is>
          <t>split</t>
        </is>
      </c>
      <c r="F1438" s="18" t="n">
        <v>0</v>
      </c>
      <c r="G1438" s="18" t="inlineStr">
        <is>
          <t>sum_insured</t>
        </is>
      </c>
      <c r="H1438" s="37" t="n">
        <v>166999.9921875</v>
      </c>
      <c r="I1438" s="18" t="n"/>
      <c r="J1438" s="18" t="n"/>
      <c r="K1438" s="18" t="inlineStr">
        <is>
          <t>right</t>
        </is>
      </c>
      <c r="L1438" s="18" t="n">
        <v>13</v>
      </c>
      <c r="M1438" s="18" t="n">
        <v>14</v>
      </c>
      <c r="N1438" s="34" t="n"/>
    </row>
    <row r="1439">
      <c r="B1439" s="18" t="inlineStr">
        <is>
          <t>103|7</t>
        </is>
      </c>
      <c r="C1439" s="18" t="n">
        <v>103</v>
      </c>
      <c r="D1439" s="18" t="n">
        <v>7</v>
      </c>
      <c r="E1439" s="18" t="inlineStr">
        <is>
          <t>leaf</t>
        </is>
      </c>
      <c r="F1439" s="18" t="n"/>
      <c r="G1439" s="18" t="n"/>
      <c r="H1439" s="37" t="n"/>
      <c r="I1439" s="18" t="n"/>
      <c r="J1439" s="18" t="n"/>
      <c r="K1439" s="18" t="n"/>
      <c r="L1439" s="18" t="n"/>
      <c r="M1439" s="18" t="n"/>
      <c r="N1439" s="34" t="n">
        <v>0.008739936165511608</v>
      </c>
    </row>
    <row r="1440">
      <c r="B1440" s="18" t="inlineStr">
        <is>
          <t>103|8</t>
        </is>
      </c>
      <c r="C1440" s="18" t="n">
        <v>103</v>
      </c>
      <c r="D1440" s="18" t="n">
        <v>8</v>
      </c>
      <c r="E1440" s="18" t="inlineStr">
        <is>
          <t>leaf</t>
        </is>
      </c>
      <c r="F1440" s="18" t="n"/>
      <c r="G1440" s="18" t="n"/>
      <c r="H1440" s="37" t="n"/>
      <c r="I1440" s="18" t="n"/>
      <c r="J1440" s="18" t="n"/>
      <c r="K1440" s="18" t="n"/>
      <c r="L1440" s="18" t="n"/>
      <c r="M1440" s="18" t="n"/>
      <c r="N1440" s="34" t="n">
        <v>0.002055375138297677</v>
      </c>
    </row>
    <row r="1441">
      <c r="B1441" s="18" t="inlineStr">
        <is>
          <t>103|9</t>
        </is>
      </c>
      <c r="C1441" s="18" t="n">
        <v>103</v>
      </c>
      <c r="D1441" s="18" t="n">
        <v>9</v>
      </c>
      <c r="E1441" s="18" t="inlineStr">
        <is>
          <t>leaf</t>
        </is>
      </c>
      <c r="F1441" s="18" t="n"/>
      <c r="G1441" s="18" t="n"/>
      <c r="H1441" s="37" t="n"/>
      <c r="I1441" s="18" t="n"/>
      <c r="J1441" s="18" t="n"/>
      <c r="K1441" s="18" t="n"/>
      <c r="L1441" s="18" t="n"/>
      <c r="M1441" s="18" t="n"/>
      <c r="N1441" s="34" t="n">
        <v>-0.005983426701277494</v>
      </c>
    </row>
    <row r="1442">
      <c r="B1442" s="18" t="inlineStr">
        <is>
          <t>103|10</t>
        </is>
      </c>
      <c r="C1442" s="18" t="n">
        <v>103</v>
      </c>
      <c r="D1442" s="18" t="n">
        <v>10</v>
      </c>
      <c r="E1442" s="18" t="inlineStr">
        <is>
          <t>leaf</t>
        </is>
      </c>
      <c r="F1442" s="18" t="n"/>
      <c r="G1442" s="18" t="n"/>
      <c r="H1442" s="37" t="n"/>
      <c r="I1442" s="18" t="n"/>
      <c r="J1442" s="18" t="n"/>
      <c r="K1442" s="18" t="n"/>
      <c r="L1442" s="18" t="n"/>
      <c r="M1442" s="18" t="n"/>
      <c r="N1442" s="34" t="n">
        <v>0.00563780264928937</v>
      </c>
    </row>
    <row r="1443">
      <c r="B1443" s="18" t="inlineStr">
        <is>
          <t>103|11</t>
        </is>
      </c>
      <c r="C1443" s="18" t="n">
        <v>103</v>
      </c>
      <c r="D1443" s="18" t="n">
        <v>11</v>
      </c>
      <c r="E1443" s="18" t="inlineStr">
        <is>
          <t>leaf</t>
        </is>
      </c>
      <c r="F1443" s="18" t="n"/>
      <c r="G1443" s="18" t="n"/>
      <c r="H1443" s="37" t="n"/>
      <c r="I1443" s="18" t="n"/>
      <c r="J1443" s="18" t="n"/>
      <c r="K1443" s="18" t="n"/>
      <c r="L1443" s="18" t="n"/>
      <c r="M1443" s="18" t="n"/>
      <c r="N1443" s="34" t="n">
        <v>-0.002474441891536117</v>
      </c>
    </row>
    <row r="1444">
      <c r="B1444" s="18" t="inlineStr">
        <is>
          <t>103|12</t>
        </is>
      </c>
      <c r="C1444" s="18" t="n">
        <v>103</v>
      </c>
      <c r="D1444" s="18" t="n">
        <v>12</v>
      </c>
      <c r="E1444" s="18" t="inlineStr">
        <is>
          <t>leaf</t>
        </is>
      </c>
      <c r="F1444" s="18" t="n"/>
      <c r="G1444" s="18" t="n"/>
      <c r="H1444" s="37" t="n"/>
      <c r="I1444" s="18" t="n"/>
      <c r="J1444" s="18" t="n"/>
      <c r="K1444" s="18" t="n"/>
      <c r="L1444" s="18" t="n"/>
      <c r="M1444" s="18" t="n"/>
      <c r="N1444" s="34" t="n">
        <v>0.009194414131343365</v>
      </c>
    </row>
    <row r="1445">
      <c r="B1445" s="18" t="inlineStr">
        <is>
          <t>103|13</t>
        </is>
      </c>
      <c r="C1445" s="18" t="n">
        <v>103</v>
      </c>
      <c r="D1445" s="18" t="n">
        <v>13</v>
      </c>
      <c r="E1445" s="18" t="inlineStr">
        <is>
          <t>leaf</t>
        </is>
      </c>
      <c r="F1445" s="18" t="n"/>
      <c r="G1445" s="18" t="n"/>
      <c r="H1445" s="37" t="n"/>
      <c r="I1445" s="18" t="n"/>
      <c r="J1445" s="18" t="n"/>
      <c r="K1445" s="18" t="n"/>
      <c r="L1445" s="18" t="n"/>
      <c r="M1445" s="18" t="n"/>
      <c r="N1445" s="34" t="n">
        <v>-0.01261329092085361</v>
      </c>
    </row>
    <row r="1446">
      <c r="B1446" s="18" t="inlineStr">
        <is>
          <t>103|14</t>
        </is>
      </c>
      <c r="C1446" s="18" t="n">
        <v>103</v>
      </c>
      <c r="D1446" s="18" t="n">
        <v>14</v>
      </c>
      <c r="E1446" s="18" t="inlineStr">
        <is>
          <t>leaf</t>
        </is>
      </c>
      <c r="F1446" s="18" t="n"/>
      <c r="G1446" s="18" t="n"/>
      <c r="H1446" s="37" t="n"/>
      <c r="I1446" s="18" t="n"/>
      <c r="J1446" s="18" t="n"/>
      <c r="K1446" s="18" t="n"/>
      <c r="L1446" s="18" t="n"/>
      <c r="M1446" s="18" t="n"/>
      <c r="N1446" s="34" t="n">
        <v>-0.003646710887551308</v>
      </c>
    </row>
    <row r="1447">
      <c r="B1447" s="18" t="inlineStr">
        <is>
          <t>104|0</t>
        </is>
      </c>
      <c r="C1447" s="18" t="n">
        <v>104</v>
      </c>
      <c r="D1447" s="18" t="n">
        <v>0</v>
      </c>
      <c r="E1447" s="18" t="inlineStr">
        <is>
          <t>split</t>
        </is>
      </c>
      <c r="F1447" s="18" t="n">
        <v>0</v>
      </c>
      <c r="G1447" s="18" t="inlineStr">
        <is>
          <t>sum_insured</t>
        </is>
      </c>
      <c r="H1447" s="37" t="n">
        <v>438999.984375</v>
      </c>
      <c r="I1447" s="18" t="n"/>
      <c r="J1447" s="18" t="n"/>
      <c r="K1447" s="18" t="inlineStr">
        <is>
          <t>right</t>
        </is>
      </c>
      <c r="L1447" s="18" t="n">
        <v>1</v>
      </c>
      <c r="M1447" s="18" t="n">
        <v>2</v>
      </c>
      <c r="N1447" s="34" t="n"/>
    </row>
    <row r="1448">
      <c r="B1448" s="18" t="inlineStr">
        <is>
          <t>104|1</t>
        </is>
      </c>
      <c r="C1448" s="18" t="n">
        <v>104</v>
      </c>
      <c r="D1448" s="18" t="n">
        <v>1</v>
      </c>
      <c r="E1448" s="18" t="inlineStr">
        <is>
          <t>category split</t>
        </is>
      </c>
      <c r="F1448" s="18" t="n">
        <v>38</v>
      </c>
      <c r="G1448" s="18" t="inlineStr">
        <is>
          <t>previous_insurer</t>
        </is>
      </c>
      <c r="H1448" s="37" t="n"/>
      <c r="I1448" s="18" t="inlineStr">
        <is>
          <t>0;1;2;5;6;7;8;9;11;20;22;23;24;25;27;31;33;34;35;36</t>
        </is>
      </c>
      <c r="J1448" s="18" t="inlineStr">
        <is>
          <t>INS00;INS01;INS02;INS05;INS06;INS07;INS08;INS09;INS11;INS20;INS22;INS23;INS24;INS25;INS27;INS31;INS33;INS34;INS35;INS36</t>
        </is>
      </c>
      <c r="K1448" s="18" t="inlineStr">
        <is>
          <t>left</t>
        </is>
      </c>
      <c r="L1448" s="18" t="n">
        <v>3</v>
      </c>
      <c r="M1448" s="18" t="n">
        <v>4</v>
      </c>
      <c r="N1448" s="34" t="n"/>
    </row>
    <row r="1449">
      <c r="B1449" s="18" t="inlineStr">
        <is>
          <t>104|2</t>
        </is>
      </c>
      <c r="C1449" s="18" t="n">
        <v>104</v>
      </c>
      <c r="D1449" s="18" t="n">
        <v>2</v>
      </c>
      <c r="E1449" s="18" t="inlineStr">
        <is>
          <t>leaf</t>
        </is>
      </c>
      <c r="F1449" s="18" t="n"/>
      <c r="G1449" s="18" t="n"/>
      <c r="H1449" s="37" t="n"/>
      <c r="I1449" s="18" t="n"/>
      <c r="J1449" s="18" t="n"/>
      <c r="K1449" s="18" t="n"/>
      <c r="L1449" s="18" t="n"/>
      <c r="M1449" s="18" t="n"/>
      <c r="N1449" s="34" t="n">
        <v>0.01387756038457155</v>
      </c>
    </row>
    <row r="1450">
      <c r="B1450" s="18" t="inlineStr">
        <is>
          <t>104|3</t>
        </is>
      </c>
      <c r="C1450" s="18" t="n">
        <v>104</v>
      </c>
      <c r="D1450" s="18" t="n">
        <v>3</v>
      </c>
      <c r="E1450" s="18" t="inlineStr">
        <is>
          <t>split</t>
        </is>
      </c>
      <c r="F1450" s="18" t="n">
        <v>24</v>
      </c>
      <c r="G1450" s="18" t="inlineStr">
        <is>
          <t>x_clay_dry</t>
        </is>
      </c>
      <c r="H1450" s="37" t="n">
        <v>0.8289999663829803</v>
      </c>
      <c r="I1450" s="18" t="n"/>
      <c r="J1450" s="18" t="n"/>
      <c r="K1450" s="18" t="inlineStr">
        <is>
          <t>right</t>
        </is>
      </c>
      <c r="L1450" s="18" t="n">
        <v>5</v>
      </c>
      <c r="M1450" s="18" t="n">
        <v>6</v>
      </c>
      <c r="N1450" s="34" t="n"/>
    </row>
    <row r="1451">
      <c r="B1451" s="18" t="inlineStr">
        <is>
          <t>104|4</t>
        </is>
      </c>
      <c r="C1451" s="18" t="n">
        <v>104</v>
      </c>
      <c r="D1451" s="18" t="n">
        <v>4</v>
      </c>
      <c r="E1451" s="18" t="inlineStr">
        <is>
          <t>split</t>
        </is>
      </c>
      <c r="F1451" s="18" t="n">
        <v>24</v>
      </c>
      <c r="G1451" s="18" t="inlineStr">
        <is>
          <t>x_clay_dry</t>
        </is>
      </c>
      <c r="H1451" s="37" t="n">
        <v>0.06499999389052391</v>
      </c>
      <c r="I1451" s="18" t="n"/>
      <c r="J1451" s="18" t="n"/>
      <c r="K1451" s="18" t="inlineStr">
        <is>
          <t>right</t>
        </is>
      </c>
      <c r="L1451" s="18" t="n">
        <v>7</v>
      </c>
      <c r="M1451" s="18" t="n">
        <v>8</v>
      </c>
      <c r="N1451" s="34" t="n"/>
    </row>
    <row r="1452">
      <c r="B1452" s="18" t="inlineStr">
        <is>
          <t>104|5</t>
        </is>
      </c>
      <c r="C1452" s="18" t="n">
        <v>104</v>
      </c>
      <c r="D1452" s="18" t="n">
        <v>5</v>
      </c>
      <c r="E1452" s="18" t="inlineStr">
        <is>
          <t>leaf</t>
        </is>
      </c>
      <c r="F1452" s="18" t="n"/>
      <c r="G1452" s="18" t="n"/>
      <c r="H1452" s="37" t="n"/>
      <c r="I1452" s="18" t="n"/>
      <c r="J1452" s="18" t="n"/>
      <c r="K1452" s="18" t="n"/>
      <c r="L1452" s="18" t="n"/>
      <c r="M1452" s="18" t="n"/>
      <c r="N1452" s="34" t="n">
        <v>0.001093020895496011</v>
      </c>
    </row>
    <row r="1453">
      <c r="B1453" s="18" t="inlineStr">
        <is>
          <t>104|6</t>
        </is>
      </c>
      <c r="C1453" s="18" t="n">
        <v>104</v>
      </c>
      <c r="D1453" s="18" t="n">
        <v>6</v>
      </c>
      <c r="E1453" s="18" t="inlineStr">
        <is>
          <t>leaf</t>
        </is>
      </c>
      <c r="F1453" s="18" t="n"/>
      <c r="G1453" s="18" t="n"/>
      <c r="H1453" s="37" t="n"/>
      <c r="I1453" s="18" t="n"/>
      <c r="J1453" s="18" t="n"/>
      <c r="K1453" s="18" t="n"/>
      <c r="L1453" s="18" t="n"/>
      <c r="M1453" s="18" t="n"/>
      <c r="N1453" s="34" t="n">
        <v>0.01165953930467367</v>
      </c>
    </row>
    <row r="1454">
      <c r="B1454" s="18" t="inlineStr">
        <is>
          <t>104|7</t>
        </is>
      </c>
      <c r="C1454" s="18" t="n">
        <v>104</v>
      </c>
      <c r="D1454" s="18" t="n">
        <v>7</v>
      </c>
      <c r="E1454" s="18" t="inlineStr">
        <is>
          <t>leaf</t>
        </is>
      </c>
      <c r="F1454" s="18" t="n"/>
      <c r="G1454" s="18" t="n"/>
      <c r="H1454" s="37" t="n"/>
      <c r="I1454" s="18" t="n"/>
      <c r="J1454" s="18" t="n"/>
      <c r="K1454" s="18" t="n"/>
      <c r="L1454" s="18" t="n"/>
      <c r="M1454" s="18" t="n"/>
      <c r="N1454" s="34" t="n">
        <v>-0.00611766567453742</v>
      </c>
    </row>
    <row r="1455">
      <c r="B1455" s="18" t="inlineStr">
        <is>
          <t>104|8</t>
        </is>
      </c>
      <c r="C1455" s="18" t="n">
        <v>104</v>
      </c>
      <c r="D1455" s="18" t="n">
        <v>8</v>
      </c>
      <c r="E1455" s="18" t="inlineStr">
        <is>
          <t>leaf</t>
        </is>
      </c>
      <c r="F1455" s="18" t="n"/>
      <c r="G1455" s="18" t="n"/>
      <c r="H1455" s="37" t="n"/>
      <c r="I1455" s="18" t="n"/>
      <c r="J1455" s="18" t="n"/>
      <c r="K1455" s="18" t="n"/>
      <c r="L1455" s="18" t="n"/>
      <c r="M1455" s="18" t="n"/>
      <c r="N1455" s="34" t="n">
        <v>0.001083567272871733</v>
      </c>
    </row>
    <row r="1456">
      <c r="B1456" s="18" t="inlineStr">
        <is>
          <t>105|0</t>
        </is>
      </c>
      <c r="C1456" s="18" t="n">
        <v>105</v>
      </c>
      <c r="D1456" s="18" t="n">
        <v>0</v>
      </c>
      <c r="E1456" s="18" t="inlineStr">
        <is>
          <t>split</t>
        </is>
      </c>
      <c r="F1456" s="18" t="n">
        <v>0</v>
      </c>
      <c r="G1456" s="18" t="inlineStr">
        <is>
          <t>sum_insured</t>
        </is>
      </c>
      <c r="H1456" s="37" t="n">
        <v>104999.99609375</v>
      </c>
      <c r="I1456" s="18" t="n"/>
      <c r="J1456" s="18" t="n"/>
      <c r="K1456" s="18" t="inlineStr">
        <is>
          <t>right</t>
        </is>
      </c>
      <c r="L1456" s="18" t="n">
        <v>1</v>
      </c>
      <c r="M1456" s="18" t="n">
        <v>2</v>
      </c>
      <c r="N1456" s="34" t="n"/>
    </row>
    <row r="1457">
      <c r="B1457" s="18" t="inlineStr">
        <is>
          <t>105|1</t>
        </is>
      </c>
      <c r="C1457" s="18" t="n">
        <v>105</v>
      </c>
      <c r="D1457" s="18" t="n">
        <v>1</v>
      </c>
      <c r="E1457" s="18" t="inlineStr">
        <is>
          <t>category split</t>
        </is>
      </c>
      <c r="F1457" s="18" t="n">
        <v>42</v>
      </c>
      <c r="G1457" s="18" t="inlineStr">
        <is>
          <t>urban_density</t>
        </is>
      </c>
      <c r="H1457" s="37" t="n"/>
      <c r="I1457" s="18" t="inlineStr">
        <is>
          <t>2</t>
        </is>
      </c>
      <c r="J1457" s="18" t="inlineStr">
        <is>
          <t>suburban</t>
        </is>
      </c>
      <c r="K1457" s="18" t="inlineStr">
        <is>
          <t>left</t>
        </is>
      </c>
      <c r="L1457" s="18" t="n">
        <v>3</v>
      </c>
      <c r="M1457" s="18" t="n">
        <v>4</v>
      </c>
      <c r="N1457" s="34" t="n"/>
    </row>
    <row r="1458">
      <c r="B1458" s="18" t="inlineStr">
        <is>
          <t>105|2</t>
        </is>
      </c>
      <c r="C1458" s="18" t="n">
        <v>105</v>
      </c>
      <c r="D1458" s="18" t="n">
        <v>2</v>
      </c>
      <c r="E1458" s="18" t="inlineStr">
        <is>
          <t>category split</t>
        </is>
      </c>
      <c r="F1458" s="18" t="n">
        <v>38</v>
      </c>
      <c r="G1458" s="18" t="inlineStr">
        <is>
          <t>previous_insurer</t>
        </is>
      </c>
      <c r="H1458" s="37" t="n"/>
      <c r="I1458" s="18" t="inlineStr">
        <is>
          <t>0;1;2;5;7;8;10;11;12;14;16;20;22;23;24;25;27;31;33;34;35;37</t>
        </is>
      </c>
      <c r="J1458" s="18" t="inlineStr">
        <is>
          <t>INS00;INS01;INS02;INS05;INS07;INS08;INS10;INS11;INS12;INS14;INS16;INS20;INS22;INS23;INS24;INS25;INS27;INS31;INS33;INS34;INS35;INS37</t>
        </is>
      </c>
      <c r="K1458" s="18" t="inlineStr">
        <is>
          <t>left</t>
        </is>
      </c>
      <c r="L1458" s="18" t="n">
        <v>5</v>
      </c>
      <c r="M1458" s="18" t="n">
        <v>6</v>
      </c>
      <c r="N1458" s="34" t="n"/>
    </row>
    <row r="1459">
      <c r="B1459" s="18" t="inlineStr">
        <is>
          <t>105|3</t>
        </is>
      </c>
      <c r="C1459" s="18" t="n">
        <v>105</v>
      </c>
      <c r="D1459" s="18" t="n">
        <v>3</v>
      </c>
      <c r="E1459" s="18" t="inlineStr">
        <is>
          <t>leaf</t>
        </is>
      </c>
      <c r="F1459" s="18" t="n"/>
      <c r="G1459" s="18" t="n"/>
      <c r="H1459" s="37" t="n"/>
      <c r="I1459" s="18" t="n"/>
      <c r="J1459" s="18" t="n"/>
      <c r="K1459" s="18" t="n"/>
      <c r="L1459" s="18" t="n"/>
      <c r="M1459" s="18" t="n"/>
      <c r="N1459" s="34" t="n">
        <v>-0.01789220049977303</v>
      </c>
    </row>
    <row r="1460">
      <c r="B1460" s="18" t="inlineStr">
        <is>
          <t>105|4</t>
        </is>
      </c>
      <c r="C1460" s="18" t="n">
        <v>105</v>
      </c>
      <c r="D1460" s="18" t="n">
        <v>4</v>
      </c>
      <c r="E1460" s="18" t="inlineStr">
        <is>
          <t>leaf</t>
        </is>
      </c>
      <c r="F1460" s="18" t="n"/>
      <c r="G1460" s="18" t="n"/>
      <c r="H1460" s="37" t="n"/>
      <c r="I1460" s="18" t="n"/>
      <c r="J1460" s="18" t="n"/>
      <c r="K1460" s="18" t="n"/>
      <c r="L1460" s="18" t="n"/>
      <c r="M1460" s="18" t="n"/>
      <c r="N1460" s="34" t="n">
        <v>-0.003590917913243175</v>
      </c>
    </row>
    <row r="1461">
      <c r="B1461" s="18" t="inlineStr">
        <is>
          <t>105|5</t>
        </is>
      </c>
      <c r="C1461" s="18" t="n">
        <v>105</v>
      </c>
      <c r="D1461" s="18" t="n">
        <v>5</v>
      </c>
      <c r="E1461" s="18" t="inlineStr">
        <is>
          <t>category split</t>
        </is>
      </c>
      <c r="F1461" s="18" t="n">
        <v>31</v>
      </c>
      <c r="G1461" s="18" t="inlineStr">
        <is>
          <t>channel</t>
        </is>
      </c>
      <c r="H1461" s="37" t="n"/>
      <c r="I1461" s="18" t="inlineStr">
        <is>
          <t>1</t>
        </is>
      </c>
      <c r="J1461" s="18" t="inlineStr">
        <is>
          <t>comparison_site</t>
        </is>
      </c>
      <c r="K1461" s="18" t="inlineStr">
        <is>
          <t>left</t>
        </is>
      </c>
      <c r="L1461" s="18" t="n">
        <v>7</v>
      </c>
      <c r="M1461" s="18" t="n">
        <v>8</v>
      </c>
      <c r="N1461" s="34" t="n"/>
    </row>
    <row r="1462">
      <c r="B1462" s="18" t="inlineStr">
        <is>
          <t>105|6</t>
        </is>
      </c>
      <c r="C1462" s="18" t="n">
        <v>105</v>
      </c>
      <c r="D1462" s="18" t="n">
        <v>6</v>
      </c>
      <c r="E1462" s="18" t="inlineStr">
        <is>
          <t>category split</t>
        </is>
      </c>
      <c r="F1462" s="18" t="n">
        <v>41</v>
      </c>
      <c r="G1462" s="18" t="inlineStr">
        <is>
          <t>marketing_segment</t>
        </is>
      </c>
      <c r="H1462" s="37" t="n"/>
      <c r="I1462" s="18" t="inlineStr">
        <is>
          <t>0;1;2;3;4;5;6;7;10;11</t>
        </is>
      </c>
      <c r="J1462" s="18" t="inlineStr">
        <is>
          <t>mature_affluent;mature_budget;mature_mainstream;midlife_affluent;midlife_budget;midlife_mainstream;senior_affluent;senior_budget;young_budget;young_mainstream</t>
        </is>
      </c>
      <c r="K1462" s="18" t="inlineStr">
        <is>
          <t>left</t>
        </is>
      </c>
      <c r="L1462" s="18" t="n">
        <v>9</v>
      </c>
      <c r="M1462" s="18" t="n">
        <v>10</v>
      </c>
      <c r="N1462" s="34" t="n"/>
    </row>
    <row r="1463">
      <c r="B1463" s="18" t="inlineStr">
        <is>
          <t>105|7</t>
        </is>
      </c>
      <c r="C1463" s="18" t="n">
        <v>105</v>
      </c>
      <c r="D1463" s="18" t="n">
        <v>7</v>
      </c>
      <c r="E1463" s="18" t="inlineStr">
        <is>
          <t>leaf</t>
        </is>
      </c>
      <c r="F1463" s="18" t="n"/>
      <c r="G1463" s="18" t="n"/>
      <c r="H1463" s="37" t="n"/>
      <c r="I1463" s="18" t="n"/>
      <c r="J1463" s="18" t="n"/>
      <c r="K1463" s="18" t="n"/>
      <c r="L1463" s="18" t="n"/>
      <c r="M1463" s="18" t="n"/>
      <c r="N1463" s="34" t="n">
        <v>0.001290566753596067</v>
      </c>
    </row>
    <row r="1464">
      <c r="B1464" s="18" t="inlineStr">
        <is>
          <t>105|8</t>
        </is>
      </c>
      <c r="C1464" s="18" t="n">
        <v>105</v>
      </c>
      <c r="D1464" s="18" t="n">
        <v>8</v>
      </c>
      <c r="E1464" s="18" t="inlineStr">
        <is>
          <t>leaf</t>
        </is>
      </c>
      <c r="F1464" s="18" t="n"/>
      <c r="G1464" s="18" t="n"/>
      <c r="H1464" s="37" t="n"/>
      <c r="I1464" s="18" t="n"/>
      <c r="J1464" s="18" t="n"/>
      <c r="K1464" s="18" t="n"/>
      <c r="L1464" s="18" t="n"/>
      <c r="M1464" s="18" t="n"/>
      <c r="N1464" s="34" t="n">
        <v>0.007354557514190674</v>
      </c>
    </row>
    <row r="1465">
      <c r="B1465" s="18" t="inlineStr">
        <is>
          <t>105|9</t>
        </is>
      </c>
      <c r="C1465" s="18" t="n">
        <v>105</v>
      </c>
      <c r="D1465" s="18" t="n">
        <v>9</v>
      </c>
      <c r="E1465" s="18" t="inlineStr">
        <is>
          <t>leaf</t>
        </is>
      </c>
      <c r="F1465" s="18" t="n"/>
      <c r="G1465" s="18" t="n"/>
      <c r="H1465" s="37" t="n"/>
      <c r="I1465" s="18" t="n"/>
      <c r="J1465" s="18" t="n"/>
      <c r="K1465" s="18" t="n"/>
      <c r="L1465" s="18" t="n"/>
      <c r="M1465" s="18" t="n"/>
      <c r="N1465" s="34" t="n">
        <v>0.005473738070577383</v>
      </c>
    </row>
    <row r="1466">
      <c r="B1466" s="18" t="inlineStr">
        <is>
          <t>105|10</t>
        </is>
      </c>
      <c r="C1466" s="18" t="n">
        <v>105</v>
      </c>
      <c r="D1466" s="18" t="n">
        <v>10</v>
      </c>
      <c r="E1466" s="18" t="inlineStr">
        <is>
          <t>leaf</t>
        </is>
      </c>
      <c r="F1466" s="18" t="n"/>
      <c r="G1466" s="18" t="n"/>
      <c r="H1466" s="37" t="n"/>
      <c r="I1466" s="18" t="n"/>
      <c r="J1466" s="18" t="n"/>
      <c r="K1466" s="18" t="n"/>
      <c r="L1466" s="18" t="n"/>
      <c r="M1466" s="18" t="n"/>
      <c r="N1466" s="34" t="n">
        <v>-0.003036506939679384</v>
      </c>
    </row>
    <row r="1467">
      <c r="B1467" s="18" t="inlineStr">
        <is>
          <t>106|0</t>
        </is>
      </c>
      <c r="C1467" s="18" t="n">
        <v>106</v>
      </c>
      <c r="D1467" s="18" t="n">
        <v>0</v>
      </c>
      <c r="E1467" s="18" t="inlineStr">
        <is>
          <t>category split</t>
        </is>
      </c>
      <c r="F1467" s="18" t="n">
        <v>40</v>
      </c>
      <c r="G1467" s="18" t="inlineStr">
        <is>
          <t>branch_id</t>
        </is>
      </c>
      <c r="H1467" s="37" t="n"/>
      <c r="I1467" s="18" t="inlineStr">
        <is>
          <t>0;1;2;3;5;7;8;11;12;14;15;17;20;22</t>
        </is>
      </c>
      <c r="J1467" s="18" t="inlineStr">
        <is>
          <t>1;10;11;12;14;16;17;2;20;22;23;25;5;7</t>
        </is>
      </c>
      <c r="K1467" s="18" t="inlineStr">
        <is>
          <t>left</t>
        </is>
      </c>
      <c r="L1467" s="18" t="n">
        <v>1</v>
      </c>
      <c r="M1467" s="18" t="n">
        <v>2</v>
      </c>
      <c r="N1467" s="34" t="n"/>
    </row>
    <row r="1468">
      <c r="B1468" s="18" t="inlineStr">
        <is>
          <t>106|1</t>
        </is>
      </c>
      <c r="C1468" s="18" t="n">
        <v>106</v>
      </c>
      <c r="D1468" s="18" t="n">
        <v>1</v>
      </c>
      <c r="E1468" s="18" t="inlineStr">
        <is>
          <t>category split</t>
        </is>
      </c>
      <c r="F1468" s="18" t="n">
        <v>26</v>
      </c>
      <c r="G1468" s="18" t="inlineStr">
        <is>
          <t>construction_type</t>
        </is>
      </c>
      <c r="H1468" s="37" t="n"/>
      <c r="I1468" s="18" t="inlineStr">
        <is>
          <t>0;3</t>
        </is>
      </c>
      <c r="J1468" s="18" t="inlineStr">
        <is>
          <t>brick;timber</t>
        </is>
      </c>
      <c r="K1468" s="18" t="inlineStr">
        <is>
          <t>left</t>
        </is>
      </c>
      <c r="L1468" s="18" t="n">
        <v>3</v>
      </c>
      <c r="M1468" s="18" t="n">
        <v>4</v>
      </c>
      <c r="N1468" s="34" t="n"/>
    </row>
    <row r="1469">
      <c r="B1469" s="18" t="inlineStr">
        <is>
          <t>106|2</t>
        </is>
      </c>
      <c r="C1469" s="18" t="n">
        <v>106</v>
      </c>
      <c r="D1469" s="18" t="n">
        <v>2</v>
      </c>
      <c r="E1469" s="18" t="inlineStr">
        <is>
          <t>split</t>
        </is>
      </c>
      <c r="F1469" s="18" t="n">
        <v>24</v>
      </c>
      <c r="G1469" s="18" t="inlineStr">
        <is>
          <t>x_clay_dry</t>
        </is>
      </c>
      <c r="H1469" s="37" t="n">
        <v>0.695999950170517</v>
      </c>
      <c r="I1469" s="18" t="n"/>
      <c r="J1469" s="18" t="n"/>
      <c r="K1469" s="18" t="inlineStr">
        <is>
          <t>right</t>
        </is>
      </c>
      <c r="L1469" s="18" t="n">
        <v>5</v>
      </c>
      <c r="M1469" s="18" t="n">
        <v>6</v>
      </c>
      <c r="N1469" s="34" t="n"/>
    </row>
    <row r="1470">
      <c r="B1470" s="18" t="inlineStr">
        <is>
          <t>106|3</t>
        </is>
      </c>
      <c r="C1470" s="18" t="n">
        <v>106</v>
      </c>
      <c r="D1470" s="18" t="n">
        <v>3</v>
      </c>
      <c r="E1470" s="18" t="inlineStr">
        <is>
          <t>split</t>
        </is>
      </c>
      <c r="F1470" s="18" t="n">
        <v>14</v>
      </c>
      <c r="G1470" s="18" t="inlineStr">
        <is>
          <t>elevation_m</t>
        </is>
      </c>
      <c r="H1470" s="37" t="n">
        <v>11.39999914169312</v>
      </c>
      <c r="I1470" s="18" t="n"/>
      <c r="J1470" s="18" t="n"/>
      <c r="K1470" s="18" t="inlineStr">
        <is>
          <t>right</t>
        </is>
      </c>
      <c r="L1470" s="18" t="n">
        <v>7</v>
      </c>
      <c r="M1470" s="18" t="n">
        <v>8</v>
      </c>
      <c r="N1470" s="34" t="n"/>
    </row>
    <row r="1471">
      <c r="B1471" s="18" t="inlineStr">
        <is>
          <t>106|4</t>
        </is>
      </c>
      <c r="C1471" s="18" t="n">
        <v>106</v>
      </c>
      <c r="D1471" s="18" t="n">
        <v>4</v>
      </c>
      <c r="E1471" s="18" t="inlineStr">
        <is>
          <t>split</t>
        </is>
      </c>
      <c r="F1471" s="18" t="n">
        <v>25</v>
      </c>
      <c r="G1471" s="18" t="inlineStr">
        <is>
          <t>x_fz3_rain</t>
        </is>
      </c>
      <c r="H1471" s="37" t="n">
        <v>1.122999966144562</v>
      </c>
      <c r="I1471" s="18" t="n"/>
      <c r="J1471" s="18" t="n"/>
      <c r="K1471" s="18" t="inlineStr">
        <is>
          <t>right</t>
        </is>
      </c>
      <c r="L1471" s="18" t="n">
        <v>9</v>
      </c>
      <c r="M1471" s="18" t="n">
        <v>10</v>
      </c>
      <c r="N1471" s="34" t="n"/>
    </row>
    <row r="1472">
      <c r="B1472" s="18" t="inlineStr">
        <is>
          <t>106|5</t>
        </is>
      </c>
      <c r="C1472" s="18" t="n">
        <v>106</v>
      </c>
      <c r="D1472" s="18" t="n">
        <v>5</v>
      </c>
      <c r="E1472" s="18" t="inlineStr">
        <is>
          <t>split</t>
        </is>
      </c>
      <c r="F1472" s="18" t="n">
        <v>14</v>
      </c>
      <c r="G1472" s="18" t="inlineStr">
        <is>
          <t>elevation_m</t>
        </is>
      </c>
      <c r="H1472" s="37" t="n">
        <v>5.999999761581421</v>
      </c>
      <c r="I1472" s="18" t="n"/>
      <c r="J1472" s="18" t="n"/>
      <c r="K1472" s="18" t="inlineStr">
        <is>
          <t>right</t>
        </is>
      </c>
      <c r="L1472" s="18" t="n">
        <v>11</v>
      </c>
      <c r="M1472" s="18" t="n">
        <v>12</v>
      </c>
      <c r="N1472" s="34" t="n"/>
    </row>
    <row r="1473">
      <c r="B1473" s="18" t="inlineStr">
        <is>
          <t>106|6</t>
        </is>
      </c>
      <c r="C1473" s="18" t="n">
        <v>106</v>
      </c>
      <c r="D1473" s="18" t="n">
        <v>6</v>
      </c>
      <c r="E1473" s="18" t="inlineStr">
        <is>
          <t>split</t>
        </is>
      </c>
      <c r="F1473" s="18" t="n">
        <v>10</v>
      </c>
      <c r="G1473" s="18" t="inlineStr">
        <is>
          <t>years_at_address</t>
        </is>
      </c>
      <c r="H1473" s="37" t="n">
        <v>3.99999988079071</v>
      </c>
      <c r="I1473" s="18" t="n"/>
      <c r="J1473" s="18" t="n"/>
      <c r="K1473" s="18" t="inlineStr">
        <is>
          <t>right</t>
        </is>
      </c>
      <c r="L1473" s="18" t="n">
        <v>13</v>
      </c>
      <c r="M1473" s="18" t="n">
        <v>14</v>
      </c>
      <c r="N1473" s="34" t="n"/>
    </row>
    <row r="1474">
      <c r="B1474" s="18" t="inlineStr">
        <is>
          <t>106|7</t>
        </is>
      </c>
      <c r="C1474" s="18" t="n">
        <v>106</v>
      </c>
      <c r="D1474" s="18" t="n">
        <v>7</v>
      </c>
      <c r="E1474" s="18" t="inlineStr">
        <is>
          <t>leaf</t>
        </is>
      </c>
      <c r="F1474" s="18" t="n"/>
      <c r="G1474" s="18" t="n"/>
      <c r="H1474" s="37" t="n"/>
      <c r="I1474" s="18" t="n"/>
      <c r="J1474" s="18" t="n"/>
      <c r="K1474" s="18" t="n"/>
      <c r="L1474" s="18" t="n"/>
      <c r="M1474" s="18" t="n"/>
      <c r="N1474" s="34" t="n">
        <v>0.01184073835611343</v>
      </c>
    </row>
    <row r="1475">
      <c r="B1475" s="18" t="inlineStr">
        <is>
          <t>106|8</t>
        </is>
      </c>
      <c r="C1475" s="18" t="n">
        <v>106</v>
      </c>
      <c r="D1475" s="18" t="n">
        <v>8</v>
      </c>
      <c r="E1475" s="18" t="inlineStr">
        <is>
          <t>leaf</t>
        </is>
      </c>
      <c r="F1475" s="18" t="n"/>
      <c r="G1475" s="18" t="n"/>
      <c r="H1475" s="37" t="n"/>
      <c r="I1475" s="18" t="n"/>
      <c r="J1475" s="18" t="n"/>
      <c r="K1475" s="18" t="n"/>
      <c r="L1475" s="18" t="n"/>
      <c r="M1475" s="18" t="n"/>
      <c r="N1475" s="34" t="n">
        <v>-0.0005093705258332193</v>
      </c>
    </row>
    <row r="1476">
      <c r="B1476" s="18" t="inlineStr">
        <is>
          <t>106|9</t>
        </is>
      </c>
      <c r="C1476" s="18" t="n">
        <v>106</v>
      </c>
      <c r="D1476" s="18" t="n">
        <v>9</v>
      </c>
      <c r="E1476" s="18" t="inlineStr">
        <is>
          <t>leaf</t>
        </is>
      </c>
      <c r="F1476" s="18" t="n"/>
      <c r="G1476" s="18" t="n"/>
      <c r="H1476" s="37" t="n"/>
      <c r="I1476" s="18" t="n"/>
      <c r="J1476" s="18" t="n"/>
      <c r="K1476" s="18" t="n"/>
      <c r="L1476" s="18" t="n"/>
      <c r="M1476" s="18" t="n"/>
      <c r="N1476" s="34" t="n">
        <v>0.0001899843919090927</v>
      </c>
    </row>
    <row r="1477">
      <c r="B1477" s="18" t="inlineStr">
        <is>
          <t>106|10</t>
        </is>
      </c>
      <c r="C1477" s="18" t="n">
        <v>106</v>
      </c>
      <c r="D1477" s="18" t="n">
        <v>10</v>
      </c>
      <c r="E1477" s="18" t="inlineStr">
        <is>
          <t>leaf</t>
        </is>
      </c>
      <c r="F1477" s="18" t="n"/>
      <c r="G1477" s="18" t="n"/>
      <c r="H1477" s="37" t="n"/>
      <c r="I1477" s="18" t="n"/>
      <c r="J1477" s="18" t="n"/>
      <c r="K1477" s="18" t="n"/>
      <c r="L1477" s="18" t="n"/>
      <c r="M1477" s="18" t="n"/>
      <c r="N1477" s="34" t="n">
        <v>0.01001117005944252</v>
      </c>
    </row>
    <row r="1478">
      <c r="B1478" s="18" t="inlineStr">
        <is>
          <t>106|11</t>
        </is>
      </c>
      <c r="C1478" s="18" t="n">
        <v>106</v>
      </c>
      <c r="D1478" s="18" t="n">
        <v>11</v>
      </c>
      <c r="E1478" s="18" t="inlineStr">
        <is>
          <t>leaf</t>
        </is>
      </c>
      <c r="F1478" s="18" t="n"/>
      <c r="G1478" s="18" t="n"/>
      <c r="H1478" s="37" t="n"/>
      <c r="I1478" s="18" t="n"/>
      <c r="J1478" s="18" t="n"/>
      <c r="K1478" s="18" t="n"/>
      <c r="L1478" s="18" t="n"/>
      <c r="M1478" s="18" t="n"/>
      <c r="N1478" s="34" t="n">
        <v>0.0003667833225335926</v>
      </c>
    </row>
    <row r="1479">
      <c r="B1479" s="18" t="inlineStr">
        <is>
          <t>106|12</t>
        </is>
      </c>
      <c r="C1479" s="18" t="n">
        <v>106</v>
      </c>
      <c r="D1479" s="18" t="n">
        <v>12</v>
      </c>
      <c r="E1479" s="18" t="inlineStr">
        <is>
          <t>leaf</t>
        </is>
      </c>
      <c r="F1479" s="18" t="n"/>
      <c r="G1479" s="18" t="n"/>
      <c r="H1479" s="37" t="n"/>
      <c r="I1479" s="18" t="n"/>
      <c r="J1479" s="18" t="n"/>
      <c r="K1479" s="18" t="n"/>
      <c r="L1479" s="18" t="n"/>
      <c r="M1479" s="18" t="n"/>
      <c r="N1479" s="34" t="n">
        <v>-0.007314008660614491</v>
      </c>
    </row>
    <row r="1480">
      <c r="B1480" s="18" t="inlineStr">
        <is>
          <t>106|13</t>
        </is>
      </c>
      <c r="C1480" s="18" t="n">
        <v>106</v>
      </c>
      <c r="D1480" s="18" t="n">
        <v>13</v>
      </c>
      <c r="E1480" s="18" t="inlineStr">
        <is>
          <t>leaf</t>
        </is>
      </c>
      <c r="F1480" s="18" t="n"/>
      <c r="G1480" s="18" t="n"/>
      <c r="H1480" s="37" t="n"/>
      <c r="I1480" s="18" t="n"/>
      <c r="J1480" s="18" t="n"/>
      <c r="K1480" s="18" t="n"/>
      <c r="L1480" s="18" t="n"/>
      <c r="M1480" s="18" t="n"/>
      <c r="N1480" s="34" t="n">
        <v>0.01481204945594072</v>
      </c>
    </row>
    <row r="1481">
      <c r="B1481" s="18" t="inlineStr">
        <is>
          <t>106|14</t>
        </is>
      </c>
      <c r="C1481" s="18" t="n">
        <v>106</v>
      </c>
      <c r="D1481" s="18" t="n">
        <v>14</v>
      </c>
      <c r="E1481" s="18" t="inlineStr">
        <is>
          <t>leaf</t>
        </is>
      </c>
      <c r="F1481" s="18" t="n"/>
      <c r="G1481" s="18" t="n"/>
      <c r="H1481" s="37" t="n"/>
      <c r="I1481" s="18" t="n"/>
      <c r="J1481" s="18" t="n"/>
      <c r="K1481" s="18" t="n"/>
      <c r="L1481" s="18" t="n"/>
      <c r="M1481" s="18" t="n"/>
      <c r="N1481" s="34" t="n">
        <v>0.002974225906655192</v>
      </c>
    </row>
    <row r="1482">
      <c r="B1482" s="18" t="inlineStr">
        <is>
          <t>107|0</t>
        </is>
      </c>
      <c r="C1482" s="18" t="n">
        <v>107</v>
      </c>
      <c r="D1482" s="18" t="n">
        <v>0</v>
      </c>
      <c r="E1482" s="18" t="inlineStr">
        <is>
          <t>split</t>
        </is>
      </c>
      <c r="F1482" s="18" t="n">
        <v>2</v>
      </c>
      <c r="G1482" s="18" t="inlineStr">
        <is>
          <t>voluntary_excess</t>
        </is>
      </c>
      <c r="H1482" s="37" t="n">
        <v>499.9999847412109</v>
      </c>
      <c r="I1482" s="18" t="n"/>
      <c r="J1482" s="18" t="n"/>
      <c r="K1482" s="18" t="inlineStr">
        <is>
          <t>right</t>
        </is>
      </c>
      <c r="L1482" s="18" t="n">
        <v>1</v>
      </c>
      <c r="M1482" s="18" t="n">
        <v>2</v>
      </c>
      <c r="N1482" s="34" t="n"/>
    </row>
    <row r="1483">
      <c r="B1483" s="18" t="inlineStr">
        <is>
          <t>107|1</t>
        </is>
      </c>
      <c r="C1483" s="18" t="n">
        <v>107</v>
      </c>
      <c r="D1483" s="18" t="n">
        <v>1</v>
      </c>
      <c r="E1483" s="18" t="inlineStr">
        <is>
          <t>category split</t>
        </is>
      </c>
      <c r="F1483" s="18" t="n">
        <v>38</v>
      </c>
      <c r="G1483" s="18" t="inlineStr">
        <is>
          <t>previous_insurer</t>
        </is>
      </c>
      <c r="H1483" s="37" t="n"/>
      <c r="I1483" s="18" t="inlineStr">
        <is>
          <t>0;1;2;5;6;7;10;11;12;20;23;25;27;30;31;33;35;36;37</t>
        </is>
      </c>
      <c r="J1483" s="18" t="inlineStr">
        <is>
          <t>INS00;INS01;INS02;INS05;INS06;INS07;INS10;INS11;INS12;INS20;INS23;INS25;INS27;INS30;INS31;INS33;INS35;INS36;INS37</t>
        </is>
      </c>
      <c r="K1483" s="18" t="inlineStr">
        <is>
          <t>left</t>
        </is>
      </c>
      <c r="L1483" s="18" t="n">
        <v>3</v>
      </c>
      <c r="M1483" s="18" t="n">
        <v>4</v>
      </c>
      <c r="N1483" s="34" t="n"/>
    </row>
    <row r="1484">
      <c r="B1484" s="18" t="inlineStr">
        <is>
          <t>107|2</t>
        </is>
      </c>
      <c r="C1484" s="18" t="n">
        <v>107</v>
      </c>
      <c r="D1484" s="18" t="n">
        <v>2</v>
      </c>
      <c r="E1484" s="18" t="inlineStr">
        <is>
          <t>split</t>
        </is>
      </c>
      <c r="F1484" s="18" t="n">
        <v>10</v>
      </c>
      <c r="G1484" s="18" t="inlineStr">
        <is>
          <t>years_at_address</t>
        </is>
      </c>
      <c r="H1484" s="37" t="n">
        <v>8.999999523162842</v>
      </c>
      <c r="I1484" s="18" t="n"/>
      <c r="J1484" s="18" t="n"/>
      <c r="K1484" s="18" t="inlineStr">
        <is>
          <t>right</t>
        </is>
      </c>
      <c r="L1484" s="18" t="n">
        <v>5</v>
      </c>
      <c r="M1484" s="18" t="n">
        <v>6</v>
      </c>
      <c r="N1484" s="34" t="n"/>
    </row>
    <row r="1485">
      <c r="B1485" s="18" t="inlineStr">
        <is>
          <t>107|3</t>
        </is>
      </c>
      <c r="C1485" s="18" t="n">
        <v>107</v>
      </c>
      <c r="D1485" s="18" t="n">
        <v>3</v>
      </c>
      <c r="E1485" s="18" t="inlineStr">
        <is>
          <t>split</t>
        </is>
      </c>
      <c r="F1485" s="18" t="n">
        <v>12</v>
      </c>
      <c r="G1485" s="18" t="inlineStr">
        <is>
          <t>flood_zone</t>
        </is>
      </c>
      <c r="H1485" s="37" t="n">
        <v>3.99999988079071</v>
      </c>
      <c r="I1485" s="18" t="n"/>
      <c r="J1485" s="18" t="n"/>
      <c r="K1485" s="18" t="inlineStr">
        <is>
          <t>right</t>
        </is>
      </c>
      <c r="L1485" s="18" t="n">
        <v>7</v>
      </c>
      <c r="M1485" s="18" t="n">
        <v>8</v>
      </c>
      <c r="N1485" s="34" t="n"/>
    </row>
    <row r="1486">
      <c r="B1486" s="18" t="inlineStr">
        <is>
          <t>107|4</t>
        </is>
      </c>
      <c r="C1486" s="18" t="n">
        <v>107</v>
      </c>
      <c r="D1486" s="18" t="n">
        <v>4</v>
      </c>
      <c r="E1486" s="18" t="inlineStr">
        <is>
          <t>category split</t>
        </is>
      </c>
      <c r="F1486" s="18" t="n">
        <v>29</v>
      </c>
      <c r="G1486" s="18" t="inlineStr">
        <is>
          <t>accidental_damage_cover</t>
        </is>
      </c>
      <c r="H1486" s="37" t="n"/>
      <c r="I1486" s="18" t="inlineStr">
        <is>
          <t>0</t>
        </is>
      </c>
      <c r="J1486" s="18" t="inlineStr">
        <is>
          <t>False</t>
        </is>
      </c>
      <c r="K1486" s="18" t="inlineStr">
        <is>
          <t>left</t>
        </is>
      </c>
      <c r="L1486" s="18" t="n">
        <v>9</v>
      </c>
      <c r="M1486" s="18" t="n">
        <v>10</v>
      </c>
      <c r="N1486" s="34" t="n"/>
    </row>
    <row r="1487">
      <c r="B1487" s="18" t="inlineStr">
        <is>
          <t>107|5</t>
        </is>
      </c>
      <c r="C1487" s="18" t="n">
        <v>107</v>
      </c>
      <c r="D1487" s="18" t="n">
        <v>5</v>
      </c>
      <c r="E1487" s="18" t="inlineStr">
        <is>
          <t>category split</t>
        </is>
      </c>
      <c r="F1487" s="18" t="n">
        <v>38</v>
      </c>
      <c r="G1487" s="18" t="inlineStr">
        <is>
          <t>previous_insurer</t>
        </is>
      </c>
      <c r="H1487" s="37" t="n"/>
      <c r="I1487" s="18" t="inlineStr">
        <is>
          <t>0;1;2;3;4;5;6;7;8;9</t>
        </is>
      </c>
      <c r="J1487" s="18" t="inlineStr">
        <is>
          <t>INS00;INS01;INS02;INS03;INS04;INS05;INS06;INS07;INS08;INS09</t>
        </is>
      </c>
      <c r="K1487" s="18" t="inlineStr">
        <is>
          <t>left</t>
        </is>
      </c>
      <c r="L1487" s="18" t="n">
        <v>11</v>
      </c>
      <c r="M1487" s="18" t="n">
        <v>12</v>
      </c>
      <c r="N1487" s="34" t="n"/>
    </row>
    <row r="1488">
      <c r="B1488" s="18" t="inlineStr">
        <is>
          <t>107|6</t>
        </is>
      </c>
      <c r="C1488" s="18" t="n">
        <v>107</v>
      </c>
      <c r="D1488" s="18" t="n">
        <v>6</v>
      </c>
      <c r="E1488" s="18" t="inlineStr">
        <is>
          <t>category split</t>
        </is>
      </c>
      <c r="F1488" s="18" t="n">
        <v>29</v>
      </c>
      <c r="G1488" s="18" t="inlineStr">
        <is>
          <t>accidental_damage_cover</t>
        </is>
      </c>
      <c r="H1488" s="37" t="n"/>
      <c r="I1488" s="18" t="inlineStr">
        <is>
          <t>0</t>
        </is>
      </c>
      <c r="J1488" s="18" t="inlineStr">
        <is>
          <t>False</t>
        </is>
      </c>
      <c r="K1488" s="18" t="inlineStr">
        <is>
          <t>left</t>
        </is>
      </c>
      <c r="L1488" s="18" t="n">
        <v>13</v>
      </c>
      <c r="M1488" s="18" t="n">
        <v>14</v>
      </c>
      <c r="N1488" s="34" t="n"/>
    </row>
    <row r="1489">
      <c r="B1489" s="18" t="inlineStr">
        <is>
          <t>107|7</t>
        </is>
      </c>
      <c r="C1489" s="18" t="n">
        <v>107</v>
      </c>
      <c r="D1489" s="18" t="n">
        <v>7</v>
      </c>
      <c r="E1489" s="18" t="inlineStr">
        <is>
          <t>leaf</t>
        </is>
      </c>
      <c r="F1489" s="18" t="n"/>
      <c r="G1489" s="18" t="n"/>
      <c r="H1489" s="37" t="n"/>
      <c r="I1489" s="18" t="n"/>
      <c r="J1489" s="18" t="n"/>
      <c r="K1489" s="18" t="n"/>
      <c r="L1489" s="18" t="n"/>
      <c r="M1489" s="18" t="n"/>
      <c r="N1489" s="34" t="n">
        <v>0.002418767660856247</v>
      </c>
    </row>
    <row r="1490">
      <c r="B1490" s="18" t="inlineStr">
        <is>
          <t>107|8</t>
        </is>
      </c>
      <c r="C1490" s="18" t="n">
        <v>107</v>
      </c>
      <c r="D1490" s="18" t="n">
        <v>8</v>
      </c>
      <c r="E1490" s="18" t="inlineStr">
        <is>
          <t>leaf</t>
        </is>
      </c>
      <c r="F1490" s="18" t="n"/>
      <c r="G1490" s="18" t="n"/>
      <c r="H1490" s="37" t="n"/>
      <c r="I1490" s="18" t="n"/>
      <c r="J1490" s="18" t="n"/>
      <c r="K1490" s="18" t="n"/>
      <c r="L1490" s="18" t="n"/>
      <c r="M1490" s="18" t="n"/>
      <c r="N1490" s="34" t="n">
        <v>0.01183939073234797</v>
      </c>
    </row>
    <row r="1491">
      <c r="B1491" s="18" t="inlineStr">
        <is>
          <t>107|9</t>
        </is>
      </c>
      <c r="C1491" s="18" t="n">
        <v>107</v>
      </c>
      <c r="D1491" s="18" t="n">
        <v>9</v>
      </c>
      <c r="E1491" s="18" t="inlineStr">
        <is>
          <t>leaf</t>
        </is>
      </c>
      <c r="F1491" s="18" t="n"/>
      <c r="G1491" s="18" t="n"/>
      <c r="H1491" s="37" t="n"/>
      <c r="I1491" s="18" t="n"/>
      <c r="J1491" s="18" t="n"/>
      <c r="K1491" s="18" t="n"/>
      <c r="L1491" s="18" t="n"/>
      <c r="M1491" s="18" t="n"/>
      <c r="N1491" s="34" t="n">
        <v>0.002342360327020288</v>
      </c>
    </row>
    <row r="1492">
      <c r="B1492" s="18" t="inlineStr">
        <is>
          <t>107|10</t>
        </is>
      </c>
      <c r="C1492" s="18" t="n">
        <v>107</v>
      </c>
      <c r="D1492" s="18" t="n">
        <v>10</v>
      </c>
      <c r="E1492" s="18" t="inlineStr">
        <is>
          <t>leaf</t>
        </is>
      </c>
      <c r="F1492" s="18" t="n"/>
      <c r="G1492" s="18" t="n"/>
      <c r="H1492" s="37" t="n"/>
      <c r="I1492" s="18" t="n"/>
      <c r="J1492" s="18" t="n"/>
      <c r="K1492" s="18" t="n"/>
      <c r="L1492" s="18" t="n"/>
      <c r="M1492" s="18" t="n"/>
      <c r="N1492" s="34" t="n">
        <v>-0.003877597395330667</v>
      </c>
    </row>
    <row r="1493">
      <c r="B1493" s="18" t="inlineStr">
        <is>
          <t>107|11</t>
        </is>
      </c>
      <c r="C1493" s="18" t="n">
        <v>107</v>
      </c>
      <c r="D1493" s="18" t="n">
        <v>11</v>
      </c>
      <c r="E1493" s="18" t="inlineStr">
        <is>
          <t>leaf</t>
        </is>
      </c>
      <c r="F1493" s="18" t="n"/>
      <c r="G1493" s="18" t="n"/>
      <c r="H1493" s="37" t="n"/>
      <c r="I1493" s="18" t="n"/>
      <c r="J1493" s="18" t="n"/>
      <c r="K1493" s="18" t="n"/>
      <c r="L1493" s="18" t="n"/>
      <c r="M1493" s="18" t="n"/>
      <c r="N1493" s="34" t="n">
        <v>0.00173240527510643</v>
      </c>
    </row>
    <row r="1494">
      <c r="B1494" s="18" t="inlineStr">
        <is>
          <t>107|12</t>
        </is>
      </c>
      <c r="C1494" s="18" t="n">
        <v>107</v>
      </c>
      <c r="D1494" s="18" t="n">
        <v>12</v>
      </c>
      <c r="E1494" s="18" t="inlineStr">
        <is>
          <t>leaf</t>
        </is>
      </c>
      <c r="F1494" s="18" t="n"/>
      <c r="G1494" s="18" t="n"/>
      <c r="H1494" s="37" t="n"/>
      <c r="I1494" s="18" t="n"/>
      <c r="J1494" s="18" t="n"/>
      <c r="K1494" s="18" t="n"/>
      <c r="L1494" s="18" t="n"/>
      <c r="M1494" s="18" t="n"/>
      <c r="N1494" s="34" t="n">
        <v>-0.01435509789735079</v>
      </c>
    </row>
    <row r="1495">
      <c r="B1495" s="18" t="inlineStr">
        <is>
          <t>107|13</t>
        </is>
      </c>
      <c r="C1495" s="18" t="n">
        <v>107</v>
      </c>
      <c r="D1495" s="18" t="n">
        <v>13</v>
      </c>
      <c r="E1495" s="18" t="inlineStr">
        <is>
          <t>leaf</t>
        </is>
      </c>
      <c r="F1495" s="18" t="n"/>
      <c r="G1495" s="18" t="n"/>
      <c r="H1495" s="37" t="n"/>
      <c r="I1495" s="18" t="n"/>
      <c r="J1495" s="18" t="n"/>
      <c r="K1495" s="18" t="n"/>
      <c r="L1495" s="18" t="n"/>
      <c r="M1495" s="18" t="n"/>
      <c r="N1495" s="34" t="n">
        <v>-0.002363454550504684</v>
      </c>
    </row>
    <row r="1496">
      <c r="B1496" s="18" t="inlineStr">
        <is>
          <t>107|14</t>
        </is>
      </c>
      <c r="C1496" s="18" t="n">
        <v>107</v>
      </c>
      <c r="D1496" s="18" t="n">
        <v>14</v>
      </c>
      <c r="E1496" s="18" t="inlineStr">
        <is>
          <t>leaf</t>
        </is>
      </c>
      <c r="F1496" s="18" t="n"/>
      <c r="G1496" s="18" t="n"/>
      <c r="H1496" s="37" t="n"/>
      <c r="I1496" s="18" t="n"/>
      <c r="J1496" s="18" t="n"/>
      <c r="K1496" s="18" t="n"/>
      <c r="L1496" s="18" t="n"/>
      <c r="M1496" s="18" t="n"/>
      <c r="N1496" s="34" t="n">
        <v>-0.01900222897529602</v>
      </c>
    </row>
    <row r="1497">
      <c r="B1497" s="18" t="inlineStr">
        <is>
          <t>108|0</t>
        </is>
      </c>
      <c r="C1497" s="18" t="n">
        <v>108</v>
      </c>
      <c r="D1497" s="18" t="n">
        <v>0</v>
      </c>
      <c r="E1497" s="18" t="inlineStr">
        <is>
          <t>split</t>
        </is>
      </c>
      <c r="F1497" s="18" t="n">
        <v>5</v>
      </c>
      <c r="G1497" s="18" t="inlineStr">
        <is>
          <t>days_quote_to_inception</t>
        </is>
      </c>
      <c r="H1497" s="37" t="n">
        <v>0.9999999701976776</v>
      </c>
      <c r="I1497" s="18" t="n"/>
      <c r="J1497" s="18" t="n"/>
      <c r="K1497" s="18" t="inlineStr">
        <is>
          <t>right</t>
        </is>
      </c>
      <c r="L1497" s="18" t="n">
        <v>1</v>
      </c>
      <c r="M1497" s="18" t="n">
        <v>2</v>
      </c>
      <c r="N1497" s="34" t="n"/>
    </row>
    <row r="1498">
      <c r="B1498" s="18" t="inlineStr">
        <is>
          <t>108|1</t>
        </is>
      </c>
      <c r="C1498" s="18" t="n">
        <v>108</v>
      </c>
      <c r="D1498" s="18" t="n">
        <v>1</v>
      </c>
      <c r="E1498" s="18" t="inlineStr">
        <is>
          <t>split</t>
        </is>
      </c>
      <c r="F1498" s="18" t="n">
        <v>13</v>
      </c>
      <c r="G1498" s="18" t="inlineStr">
        <is>
          <t>distance_to_river_km</t>
        </is>
      </c>
      <c r="H1498" s="37" t="n">
        <v>4.529999971389771</v>
      </c>
      <c r="I1498" s="18" t="n"/>
      <c r="J1498" s="18" t="n"/>
      <c r="K1498" s="18" t="inlineStr">
        <is>
          <t>right</t>
        </is>
      </c>
      <c r="L1498" s="18" t="n">
        <v>3</v>
      </c>
      <c r="M1498" s="18" t="n">
        <v>4</v>
      </c>
      <c r="N1498" s="34" t="n"/>
    </row>
    <row r="1499">
      <c r="B1499" s="18" t="inlineStr">
        <is>
          <t>108|2</t>
        </is>
      </c>
      <c r="C1499" s="18" t="n">
        <v>108</v>
      </c>
      <c r="D1499" s="18" t="n">
        <v>2</v>
      </c>
      <c r="E1499" s="18" t="inlineStr">
        <is>
          <t>split</t>
        </is>
      </c>
      <c r="F1499" s="18" t="n">
        <v>15</v>
      </c>
      <c r="G1499" s="18" t="inlineStr">
        <is>
          <t>year_built</t>
        </is>
      </c>
      <c r="H1499" s="37" t="n">
        <v>1943.999938964844</v>
      </c>
      <c r="I1499" s="18" t="n"/>
      <c r="J1499" s="18" t="n"/>
      <c r="K1499" s="18" t="inlineStr">
        <is>
          <t>right</t>
        </is>
      </c>
      <c r="L1499" s="18" t="n">
        <v>5</v>
      </c>
      <c r="M1499" s="18" t="n">
        <v>6</v>
      </c>
      <c r="N1499" s="34" t="n"/>
    </row>
    <row r="1500">
      <c r="B1500" s="18" t="inlineStr">
        <is>
          <t>108|3</t>
        </is>
      </c>
      <c r="C1500" s="18" t="n">
        <v>108</v>
      </c>
      <c r="D1500" s="18" t="n">
        <v>3</v>
      </c>
      <c r="E1500" s="18" t="inlineStr">
        <is>
          <t>split</t>
        </is>
      </c>
      <c r="F1500" s="18" t="n">
        <v>7</v>
      </c>
      <c r="G1500" s="18" t="inlineStr">
        <is>
          <t>household_size</t>
        </is>
      </c>
      <c r="H1500" s="37" t="n">
        <v>2.99999988079071</v>
      </c>
      <c r="I1500" s="18" t="n"/>
      <c r="J1500" s="18" t="n"/>
      <c r="K1500" s="18" t="inlineStr">
        <is>
          <t>left</t>
        </is>
      </c>
      <c r="L1500" s="18" t="n">
        <v>7</v>
      </c>
      <c r="M1500" s="18" t="n">
        <v>8</v>
      </c>
      <c r="N1500" s="34" t="n"/>
    </row>
    <row r="1501">
      <c r="B1501" s="18" t="inlineStr">
        <is>
          <t>108|4</t>
        </is>
      </c>
      <c r="C1501" s="18" t="n">
        <v>108</v>
      </c>
      <c r="D1501" s="18" t="n">
        <v>4</v>
      </c>
      <c r="E1501" s="18" t="inlineStr">
        <is>
          <t>leaf</t>
        </is>
      </c>
      <c r="F1501" s="18" t="n"/>
      <c r="G1501" s="18" t="n"/>
      <c r="H1501" s="37" t="n"/>
      <c r="I1501" s="18" t="n"/>
      <c r="J1501" s="18" t="n"/>
      <c r="K1501" s="18" t="n"/>
      <c r="L1501" s="18" t="n"/>
      <c r="M1501" s="18" t="n"/>
      <c r="N1501" s="34" t="n">
        <v>-0.003190849674865603</v>
      </c>
    </row>
    <row r="1502">
      <c r="B1502" s="18" t="inlineStr">
        <is>
          <t>108|5</t>
        </is>
      </c>
      <c r="C1502" s="18" t="n">
        <v>108</v>
      </c>
      <c r="D1502" s="18" t="n">
        <v>5</v>
      </c>
      <c r="E1502" s="18" t="inlineStr">
        <is>
          <t>split</t>
        </is>
      </c>
      <c r="F1502" s="18" t="n">
        <v>19</v>
      </c>
      <c r="G1502" s="18" t="inlineStr">
        <is>
          <t>freezing_days</t>
        </is>
      </c>
      <c r="H1502" s="37" t="n">
        <v>63.99999809265137</v>
      </c>
      <c r="I1502" s="18" t="n"/>
      <c r="J1502" s="18" t="n"/>
      <c r="K1502" s="18" t="inlineStr">
        <is>
          <t>right</t>
        </is>
      </c>
      <c r="L1502" s="18" t="n">
        <v>9</v>
      </c>
      <c r="M1502" s="18" t="n">
        <v>10</v>
      </c>
      <c r="N1502" s="34" t="n"/>
    </row>
    <row r="1503">
      <c r="B1503" s="18" t="inlineStr">
        <is>
          <t>108|6</t>
        </is>
      </c>
      <c r="C1503" s="18" t="n">
        <v>108</v>
      </c>
      <c r="D1503" s="18" t="n">
        <v>6</v>
      </c>
      <c r="E1503" s="18" t="inlineStr">
        <is>
          <t>split</t>
        </is>
      </c>
      <c r="F1503" s="18" t="n">
        <v>20</v>
      </c>
      <c r="G1503" s="18" t="inlineStr">
        <is>
          <t>dry_summer_index</t>
        </is>
      </c>
      <c r="H1503" s="37" t="n">
        <v>0.06899999454617502</v>
      </c>
      <c r="I1503" s="18" t="n"/>
      <c r="J1503" s="18" t="n"/>
      <c r="K1503" s="18" t="inlineStr">
        <is>
          <t>right</t>
        </is>
      </c>
      <c r="L1503" s="18" t="n">
        <v>11</v>
      </c>
      <c r="M1503" s="18" t="n">
        <v>12</v>
      </c>
      <c r="N1503" s="34" t="n"/>
    </row>
    <row r="1504">
      <c r="B1504" s="18" t="inlineStr">
        <is>
          <t>108|7</t>
        </is>
      </c>
      <c r="C1504" s="18" t="n">
        <v>108</v>
      </c>
      <c r="D1504" s="18" t="n">
        <v>7</v>
      </c>
      <c r="E1504" s="18" t="inlineStr">
        <is>
          <t>leaf</t>
        </is>
      </c>
      <c r="F1504" s="18" t="n"/>
      <c r="G1504" s="18" t="n"/>
      <c r="H1504" s="37" t="n"/>
      <c r="I1504" s="18" t="n"/>
      <c r="J1504" s="18" t="n"/>
      <c r="K1504" s="18" t="n"/>
      <c r="L1504" s="18" t="n"/>
      <c r="M1504" s="18" t="n"/>
      <c r="N1504" s="34" t="n">
        <v>0.005267101805657148</v>
      </c>
    </row>
    <row r="1505">
      <c r="B1505" s="18" t="inlineStr">
        <is>
          <t>108|8</t>
        </is>
      </c>
      <c r="C1505" s="18" t="n">
        <v>108</v>
      </c>
      <c r="D1505" s="18" t="n">
        <v>8</v>
      </c>
      <c r="E1505" s="18" t="inlineStr">
        <is>
          <t>leaf</t>
        </is>
      </c>
      <c r="F1505" s="18" t="n"/>
      <c r="G1505" s="18" t="n"/>
      <c r="H1505" s="37" t="n"/>
      <c r="I1505" s="18" t="n"/>
      <c r="J1505" s="18" t="n"/>
      <c r="K1505" s="18" t="n"/>
      <c r="L1505" s="18" t="n"/>
      <c r="M1505" s="18" t="n"/>
      <c r="N1505" s="34" t="n">
        <v>0.01372396387159824</v>
      </c>
    </row>
    <row r="1506">
      <c r="B1506" s="18" t="inlineStr">
        <is>
          <t>108|9</t>
        </is>
      </c>
      <c r="C1506" s="18" t="n">
        <v>108</v>
      </c>
      <c r="D1506" s="18" t="n">
        <v>9</v>
      </c>
      <c r="E1506" s="18" t="inlineStr">
        <is>
          <t>leaf</t>
        </is>
      </c>
      <c r="F1506" s="18" t="n"/>
      <c r="G1506" s="18" t="n"/>
      <c r="H1506" s="37" t="n"/>
      <c r="I1506" s="18" t="n"/>
      <c r="J1506" s="18" t="n"/>
      <c r="K1506" s="18" t="n"/>
      <c r="L1506" s="18" t="n"/>
      <c r="M1506" s="18" t="n"/>
      <c r="N1506" s="34" t="n">
        <v>0.0008129174239002168</v>
      </c>
    </row>
    <row r="1507">
      <c r="B1507" s="18" t="inlineStr">
        <is>
          <t>108|10</t>
        </is>
      </c>
      <c r="C1507" s="18" t="n">
        <v>108</v>
      </c>
      <c r="D1507" s="18" t="n">
        <v>10</v>
      </c>
      <c r="E1507" s="18" t="inlineStr">
        <is>
          <t>leaf</t>
        </is>
      </c>
      <c r="F1507" s="18" t="n"/>
      <c r="G1507" s="18" t="n"/>
      <c r="H1507" s="37" t="n"/>
      <c r="I1507" s="18" t="n"/>
      <c r="J1507" s="18" t="n"/>
      <c r="K1507" s="18" t="n"/>
      <c r="L1507" s="18" t="n"/>
      <c r="M1507" s="18" t="n"/>
      <c r="N1507" s="34" t="n">
        <v>0.01047913543879986</v>
      </c>
    </row>
    <row r="1508">
      <c r="B1508" s="18" t="inlineStr">
        <is>
          <t>108|11</t>
        </is>
      </c>
      <c r="C1508" s="18" t="n">
        <v>108</v>
      </c>
      <c r="D1508" s="18" t="n">
        <v>11</v>
      </c>
      <c r="E1508" s="18" t="inlineStr">
        <is>
          <t>leaf</t>
        </is>
      </c>
      <c r="F1508" s="18" t="n"/>
      <c r="G1508" s="18" t="n"/>
      <c r="H1508" s="37" t="n"/>
      <c r="I1508" s="18" t="n"/>
      <c r="J1508" s="18" t="n"/>
      <c r="K1508" s="18" t="n"/>
      <c r="L1508" s="18" t="n"/>
      <c r="M1508" s="18" t="n"/>
      <c r="N1508" s="34" t="n">
        <v>-0.02060437202453613</v>
      </c>
    </row>
    <row r="1509">
      <c r="B1509" s="18" t="inlineStr">
        <is>
          <t>108|12</t>
        </is>
      </c>
      <c r="C1509" s="18" t="n">
        <v>108</v>
      </c>
      <c r="D1509" s="18" t="n">
        <v>12</v>
      </c>
      <c r="E1509" s="18" t="inlineStr">
        <is>
          <t>leaf</t>
        </is>
      </c>
      <c r="F1509" s="18" t="n"/>
      <c r="G1509" s="18" t="n"/>
      <c r="H1509" s="37" t="n"/>
      <c r="I1509" s="18" t="n"/>
      <c r="J1509" s="18" t="n"/>
      <c r="K1509" s="18" t="n"/>
      <c r="L1509" s="18" t="n"/>
      <c r="M1509" s="18" t="n"/>
      <c r="N1509" s="34" t="n">
        <v>-0.002364453626796603</v>
      </c>
    </row>
    <row r="1510">
      <c r="B1510" s="18" t="inlineStr">
        <is>
          <t>109|0</t>
        </is>
      </c>
      <c r="C1510" s="18" t="n">
        <v>109</v>
      </c>
      <c r="D1510" s="18" t="n">
        <v>0</v>
      </c>
      <c r="E1510" s="18" t="inlineStr">
        <is>
          <t>split</t>
        </is>
      </c>
      <c r="F1510" s="18" t="n">
        <v>8</v>
      </c>
      <c r="G1510" s="18" t="inlineStr">
        <is>
          <t>prior_claims_5y</t>
        </is>
      </c>
      <c r="H1510" s="37" t="n">
        <v>0.9999999701976776</v>
      </c>
      <c r="I1510" s="18" t="n"/>
      <c r="J1510" s="18" t="n"/>
      <c r="K1510" s="18" t="inlineStr">
        <is>
          <t>right</t>
        </is>
      </c>
      <c r="L1510" s="18" t="n">
        <v>1</v>
      </c>
      <c r="M1510" s="18" t="n">
        <v>2</v>
      </c>
      <c r="N1510" s="34" t="n"/>
    </row>
    <row r="1511">
      <c r="B1511" s="18" t="inlineStr">
        <is>
          <t>109|1</t>
        </is>
      </c>
      <c r="C1511" s="18" t="n">
        <v>109</v>
      </c>
      <c r="D1511" s="18" t="n">
        <v>1</v>
      </c>
      <c r="E1511" s="18" t="inlineStr">
        <is>
          <t>split</t>
        </is>
      </c>
      <c r="F1511" s="18" t="n">
        <v>2</v>
      </c>
      <c r="G1511" s="18" t="inlineStr">
        <is>
          <t>voluntary_excess</t>
        </is>
      </c>
      <c r="H1511" s="37" t="n">
        <v>499.9999847412109</v>
      </c>
      <c r="I1511" s="18" t="n"/>
      <c r="J1511" s="18" t="n"/>
      <c r="K1511" s="18" t="inlineStr">
        <is>
          <t>right</t>
        </is>
      </c>
      <c r="L1511" s="18" t="n">
        <v>3</v>
      </c>
      <c r="M1511" s="18" t="n">
        <v>4</v>
      </c>
      <c r="N1511" s="34" t="n"/>
    </row>
    <row r="1512">
      <c r="B1512" s="18" t="inlineStr">
        <is>
          <t>109|2</t>
        </is>
      </c>
      <c r="C1512" s="18" t="n">
        <v>109</v>
      </c>
      <c r="D1512" s="18" t="n">
        <v>2</v>
      </c>
      <c r="E1512" s="18" t="inlineStr">
        <is>
          <t>split</t>
        </is>
      </c>
      <c r="F1512" s="18" t="n">
        <v>14</v>
      </c>
      <c r="G1512" s="18" t="inlineStr">
        <is>
          <t>elevation_m</t>
        </is>
      </c>
      <c r="H1512" s="37" t="n">
        <v>1.399999916553498</v>
      </c>
      <c r="I1512" s="18" t="n"/>
      <c r="J1512" s="18" t="n"/>
      <c r="K1512" s="18" t="inlineStr">
        <is>
          <t>right</t>
        </is>
      </c>
      <c r="L1512" s="18" t="n">
        <v>5</v>
      </c>
      <c r="M1512" s="18" t="n">
        <v>6</v>
      </c>
      <c r="N1512" s="34" t="n"/>
    </row>
    <row r="1513">
      <c r="B1513" s="18" t="inlineStr">
        <is>
          <t>109|3</t>
        </is>
      </c>
      <c r="C1513" s="18" t="n">
        <v>109</v>
      </c>
      <c r="D1513" s="18" t="n">
        <v>3</v>
      </c>
      <c r="E1513" s="18" t="inlineStr">
        <is>
          <t>category split</t>
        </is>
      </c>
      <c r="F1513" s="18" t="n">
        <v>40</v>
      </c>
      <c r="G1513" s="18" t="inlineStr">
        <is>
          <t>branch_id</t>
        </is>
      </c>
      <c r="H1513" s="37" t="n"/>
      <c r="I1513" s="18" t="inlineStr">
        <is>
          <t>0;2;5;7;8;11;12;13;14;17;18;19;20;22</t>
        </is>
      </c>
      <c r="J1513" s="18" t="inlineStr">
        <is>
          <t>1;11;14;16;17;2;20;21;22;25;3;4;5;7</t>
        </is>
      </c>
      <c r="K1513" s="18" t="inlineStr">
        <is>
          <t>left</t>
        </is>
      </c>
      <c r="L1513" s="18" t="n">
        <v>7</v>
      </c>
      <c r="M1513" s="18" t="n">
        <v>8</v>
      </c>
      <c r="N1513" s="34" t="n"/>
    </row>
    <row r="1514">
      <c r="B1514" s="18" t="inlineStr">
        <is>
          <t>109|4</t>
        </is>
      </c>
      <c r="C1514" s="18" t="n">
        <v>109</v>
      </c>
      <c r="D1514" s="18" t="n">
        <v>4</v>
      </c>
      <c r="E1514" s="18" t="inlineStr">
        <is>
          <t>split</t>
        </is>
      </c>
      <c r="F1514" s="18" t="n">
        <v>20</v>
      </c>
      <c r="G1514" s="18" t="inlineStr">
        <is>
          <t>dry_summer_index</t>
        </is>
      </c>
      <c r="H1514" s="37" t="n">
        <v>0.5429999530315399</v>
      </c>
      <c r="I1514" s="18" t="n"/>
      <c r="J1514" s="18" t="n"/>
      <c r="K1514" s="18" t="inlineStr">
        <is>
          <t>right</t>
        </is>
      </c>
      <c r="L1514" s="18" t="n">
        <v>9</v>
      </c>
      <c r="M1514" s="18" t="n">
        <v>10</v>
      </c>
      <c r="N1514" s="34" t="n"/>
    </row>
    <row r="1515">
      <c r="B1515" s="18" t="inlineStr">
        <is>
          <t>109|5</t>
        </is>
      </c>
      <c r="C1515" s="18" t="n">
        <v>109</v>
      </c>
      <c r="D1515" s="18" t="n">
        <v>5</v>
      </c>
      <c r="E1515" s="18" t="inlineStr">
        <is>
          <t>leaf</t>
        </is>
      </c>
      <c r="F1515" s="18" t="n"/>
      <c r="G1515" s="18" t="n"/>
      <c r="H1515" s="37" t="n"/>
      <c r="I1515" s="18" t="n"/>
      <c r="J1515" s="18" t="n"/>
      <c r="K1515" s="18" t="n"/>
      <c r="L1515" s="18" t="n"/>
      <c r="M1515" s="18" t="n"/>
      <c r="N1515" s="34" t="n">
        <v>0.01412126608192921</v>
      </c>
    </row>
    <row r="1516">
      <c r="B1516" s="18" t="inlineStr">
        <is>
          <t>109|6</t>
        </is>
      </c>
      <c r="C1516" s="18" t="n">
        <v>109</v>
      </c>
      <c r="D1516" s="18" t="n">
        <v>6</v>
      </c>
      <c r="E1516" s="18" t="inlineStr">
        <is>
          <t>category split</t>
        </is>
      </c>
      <c r="F1516" s="18" t="n">
        <v>31</v>
      </c>
      <c r="G1516" s="18" t="inlineStr">
        <is>
          <t>channel</t>
        </is>
      </c>
      <c r="H1516" s="37" t="n"/>
      <c r="I1516" s="18" t="inlineStr">
        <is>
          <t>2</t>
        </is>
      </c>
      <c r="J1516" s="18" t="inlineStr">
        <is>
          <t>direct</t>
        </is>
      </c>
      <c r="K1516" s="18" t="inlineStr">
        <is>
          <t>left</t>
        </is>
      </c>
      <c r="L1516" s="18" t="n">
        <v>11</v>
      </c>
      <c r="M1516" s="18" t="n">
        <v>12</v>
      </c>
      <c r="N1516" s="34" t="n"/>
    </row>
    <row r="1517">
      <c r="B1517" s="18" t="inlineStr">
        <is>
          <t>109|7</t>
        </is>
      </c>
      <c r="C1517" s="18" t="n">
        <v>109</v>
      </c>
      <c r="D1517" s="18" t="n">
        <v>7</v>
      </c>
      <c r="E1517" s="18" t="inlineStr">
        <is>
          <t>leaf</t>
        </is>
      </c>
      <c r="F1517" s="18" t="n"/>
      <c r="G1517" s="18" t="n"/>
      <c r="H1517" s="37" t="n"/>
      <c r="I1517" s="18" t="n"/>
      <c r="J1517" s="18" t="n"/>
      <c r="K1517" s="18" t="n"/>
      <c r="L1517" s="18" t="n"/>
      <c r="M1517" s="18" t="n"/>
      <c r="N1517" s="34" t="n">
        <v>0.002755228662863374</v>
      </c>
    </row>
    <row r="1518">
      <c r="B1518" s="18" t="inlineStr">
        <is>
          <t>109|8</t>
        </is>
      </c>
      <c r="C1518" s="18" t="n">
        <v>109</v>
      </c>
      <c r="D1518" s="18" t="n">
        <v>8</v>
      </c>
      <c r="E1518" s="18" t="inlineStr">
        <is>
          <t>leaf</t>
        </is>
      </c>
      <c r="F1518" s="18" t="n"/>
      <c r="G1518" s="18" t="n"/>
      <c r="H1518" s="37" t="n"/>
      <c r="I1518" s="18" t="n"/>
      <c r="J1518" s="18" t="n"/>
      <c r="K1518" s="18" t="n"/>
      <c r="L1518" s="18" t="n"/>
      <c r="M1518" s="18" t="n"/>
      <c r="N1518" s="34" t="n">
        <v>-0.002838382264599204</v>
      </c>
    </row>
    <row r="1519">
      <c r="B1519" s="18" t="inlineStr">
        <is>
          <t>109|9</t>
        </is>
      </c>
      <c r="C1519" s="18" t="n">
        <v>109</v>
      </c>
      <c r="D1519" s="18" t="n">
        <v>9</v>
      </c>
      <c r="E1519" s="18" t="inlineStr">
        <is>
          <t>leaf</t>
        </is>
      </c>
      <c r="F1519" s="18" t="n"/>
      <c r="G1519" s="18" t="n"/>
      <c r="H1519" s="37" t="n"/>
      <c r="I1519" s="18" t="n"/>
      <c r="J1519" s="18" t="n"/>
      <c r="K1519" s="18" t="n"/>
      <c r="L1519" s="18" t="n"/>
      <c r="M1519" s="18" t="n"/>
      <c r="N1519" s="34" t="n">
        <v>-0.001850434578955173</v>
      </c>
    </row>
    <row r="1520">
      <c r="B1520" s="18" t="inlineStr">
        <is>
          <t>109|10</t>
        </is>
      </c>
      <c r="C1520" s="18" t="n">
        <v>109</v>
      </c>
      <c r="D1520" s="18" t="n">
        <v>10</v>
      </c>
      <c r="E1520" s="18" t="inlineStr">
        <is>
          <t>leaf</t>
        </is>
      </c>
      <c r="F1520" s="18" t="n"/>
      <c r="G1520" s="18" t="n"/>
      <c r="H1520" s="37" t="n"/>
      <c r="I1520" s="18" t="n"/>
      <c r="J1520" s="18" t="n"/>
      <c r="K1520" s="18" t="n"/>
      <c r="L1520" s="18" t="n"/>
      <c r="M1520" s="18" t="n"/>
      <c r="N1520" s="34" t="n">
        <v>-0.01337969209998846</v>
      </c>
    </row>
    <row r="1521">
      <c r="B1521" s="18" t="inlineStr">
        <is>
          <t>109|11</t>
        </is>
      </c>
      <c r="C1521" s="18" t="n">
        <v>109</v>
      </c>
      <c r="D1521" s="18" t="n">
        <v>11</v>
      </c>
      <c r="E1521" s="18" t="inlineStr">
        <is>
          <t>leaf</t>
        </is>
      </c>
      <c r="F1521" s="18" t="n"/>
      <c r="G1521" s="18" t="n"/>
      <c r="H1521" s="37" t="n"/>
      <c r="I1521" s="18" t="n"/>
      <c r="J1521" s="18" t="n"/>
      <c r="K1521" s="18" t="n"/>
      <c r="L1521" s="18" t="n"/>
      <c r="M1521" s="18" t="n"/>
      <c r="N1521" s="34" t="n">
        <v>0.005319114774465561</v>
      </c>
    </row>
    <row r="1522">
      <c r="B1522" s="18" t="inlineStr">
        <is>
          <t>109|12</t>
        </is>
      </c>
      <c r="C1522" s="18" t="n">
        <v>109</v>
      </c>
      <c r="D1522" s="18" t="n">
        <v>12</v>
      </c>
      <c r="E1522" s="18" t="inlineStr">
        <is>
          <t>leaf</t>
        </is>
      </c>
      <c r="F1522" s="18" t="n"/>
      <c r="G1522" s="18" t="n"/>
      <c r="H1522" s="37" t="n"/>
      <c r="I1522" s="18" t="n"/>
      <c r="J1522" s="18" t="n"/>
      <c r="K1522" s="18" t="n"/>
      <c r="L1522" s="18" t="n"/>
      <c r="M1522" s="18" t="n"/>
      <c r="N1522" s="34" t="n">
        <v>-0.002737157046794891</v>
      </c>
    </row>
    <row r="1523">
      <c r="B1523" s="18" t="inlineStr">
        <is>
          <t>110|0</t>
        </is>
      </c>
      <c r="C1523" s="18" t="n">
        <v>110</v>
      </c>
      <c r="D1523" s="18" t="n">
        <v>0</v>
      </c>
      <c r="E1523" s="18" t="inlineStr">
        <is>
          <t>split</t>
        </is>
      </c>
      <c r="F1523" s="18" t="n">
        <v>8</v>
      </c>
      <c r="G1523" s="18" t="inlineStr">
        <is>
          <t>prior_claims_5y</t>
        </is>
      </c>
      <c r="H1523" s="37" t="n">
        <v>0.9999999701976776</v>
      </c>
      <c r="I1523" s="18" t="n"/>
      <c r="J1523" s="18" t="n"/>
      <c r="K1523" s="18" t="inlineStr">
        <is>
          <t>right</t>
        </is>
      </c>
      <c r="L1523" s="18" t="n">
        <v>1</v>
      </c>
      <c r="M1523" s="18" t="n">
        <v>2</v>
      </c>
      <c r="N1523" s="34" t="n"/>
    </row>
    <row r="1524">
      <c r="B1524" s="18" t="inlineStr">
        <is>
          <t>110|1</t>
        </is>
      </c>
      <c r="C1524" s="18" t="n">
        <v>110</v>
      </c>
      <c r="D1524" s="18" t="n">
        <v>1</v>
      </c>
      <c r="E1524" s="18" t="inlineStr">
        <is>
          <t>category split</t>
        </is>
      </c>
      <c r="F1524" s="18" t="n">
        <v>40</v>
      </c>
      <c r="G1524" s="18" t="inlineStr">
        <is>
          <t>branch_id</t>
        </is>
      </c>
      <c r="H1524" s="37" t="n"/>
      <c r="I1524" s="18" t="inlineStr">
        <is>
          <t>0;2;4;7;11;15;19;20;22</t>
        </is>
      </c>
      <c r="J1524" s="18" t="inlineStr">
        <is>
          <t>1;11;13;16;2;23;4;5;7</t>
        </is>
      </c>
      <c r="K1524" s="18" t="inlineStr">
        <is>
          <t>left</t>
        </is>
      </c>
      <c r="L1524" s="18" t="n">
        <v>3</v>
      </c>
      <c r="M1524" s="18" t="n">
        <v>4</v>
      </c>
      <c r="N1524" s="34" t="n"/>
    </row>
    <row r="1525">
      <c r="B1525" s="18" t="inlineStr">
        <is>
          <t>110|2</t>
        </is>
      </c>
      <c r="C1525" s="18" t="n">
        <v>110</v>
      </c>
      <c r="D1525" s="18" t="n">
        <v>2</v>
      </c>
      <c r="E1525" s="18" t="inlineStr">
        <is>
          <t>category split</t>
        </is>
      </c>
      <c r="F1525" s="18" t="n">
        <v>31</v>
      </c>
      <c r="G1525" s="18" t="inlineStr">
        <is>
          <t>channel</t>
        </is>
      </c>
      <c r="H1525" s="37" t="n"/>
      <c r="I1525" s="18" t="inlineStr">
        <is>
          <t>2</t>
        </is>
      </c>
      <c r="J1525" s="18" t="inlineStr">
        <is>
          <t>direct</t>
        </is>
      </c>
      <c r="K1525" s="18" t="inlineStr">
        <is>
          <t>left</t>
        </is>
      </c>
      <c r="L1525" s="18" t="n">
        <v>5</v>
      </c>
      <c r="M1525" s="18" t="n">
        <v>6</v>
      </c>
      <c r="N1525" s="34" t="n"/>
    </row>
    <row r="1526">
      <c r="B1526" s="18" t="inlineStr">
        <is>
          <t>110|3</t>
        </is>
      </c>
      <c r="C1526" s="18" t="n">
        <v>110</v>
      </c>
      <c r="D1526" s="18" t="n">
        <v>3</v>
      </c>
      <c r="E1526" s="18" t="inlineStr">
        <is>
          <t>category split</t>
        </is>
      </c>
      <c r="F1526" s="18" t="n">
        <v>26</v>
      </c>
      <c r="G1526" s="18" t="inlineStr">
        <is>
          <t>construction_type</t>
        </is>
      </c>
      <c r="H1526" s="37" t="n"/>
      <c r="I1526" s="18" t="inlineStr">
        <is>
          <t>0;2;3</t>
        </is>
      </c>
      <c r="J1526" s="18" t="inlineStr">
        <is>
          <t>brick;stone;timber</t>
        </is>
      </c>
      <c r="K1526" s="18" t="inlineStr">
        <is>
          <t>left</t>
        </is>
      </c>
      <c r="L1526" s="18" t="n">
        <v>7</v>
      </c>
      <c r="M1526" s="18" t="n">
        <v>8</v>
      </c>
      <c r="N1526" s="34" t="n"/>
    </row>
    <row r="1527">
      <c r="B1527" s="18" t="inlineStr">
        <is>
          <t>110|4</t>
        </is>
      </c>
      <c r="C1527" s="18" t="n">
        <v>110</v>
      </c>
      <c r="D1527" s="18" t="n">
        <v>4</v>
      </c>
      <c r="E1527" s="18" t="inlineStr">
        <is>
          <t>split</t>
        </is>
      </c>
      <c r="F1527" s="18" t="n">
        <v>0</v>
      </c>
      <c r="G1527" s="18" t="inlineStr">
        <is>
          <t>sum_insured</t>
        </is>
      </c>
      <c r="H1527" s="37" t="n">
        <v>196999.9921875</v>
      </c>
      <c r="I1527" s="18" t="n"/>
      <c r="J1527" s="18" t="n"/>
      <c r="K1527" s="18" t="inlineStr">
        <is>
          <t>right</t>
        </is>
      </c>
      <c r="L1527" s="18" t="n">
        <v>9</v>
      </c>
      <c r="M1527" s="18" t="n">
        <v>10</v>
      </c>
      <c r="N1527" s="34" t="n"/>
    </row>
    <row r="1528">
      <c r="B1528" s="18" t="inlineStr">
        <is>
          <t>110|5</t>
        </is>
      </c>
      <c r="C1528" s="18" t="n">
        <v>110</v>
      </c>
      <c r="D1528" s="18" t="n">
        <v>5</v>
      </c>
      <c r="E1528" s="18" t="inlineStr">
        <is>
          <t>split</t>
        </is>
      </c>
      <c r="F1528" s="18" t="n">
        <v>8</v>
      </c>
      <c r="G1528" s="18" t="inlineStr">
        <is>
          <t>prior_claims_5y</t>
        </is>
      </c>
      <c r="H1528" s="37" t="n">
        <v>1.999999940395355</v>
      </c>
      <c r="I1528" s="18" t="n"/>
      <c r="J1528" s="18" t="n"/>
      <c r="K1528" s="18" t="inlineStr">
        <is>
          <t>right</t>
        </is>
      </c>
      <c r="L1528" s="18" t="n">
        <v>11</v>
      </c>
      <c r="M1528" s="18" t="n">
        <v>12</v>
      </c>
      <c r="N1528" s="34" t="n"/>
    </row>
    <row r="1529">
      <c r="B1529" s="18" t="inlineStr">
        <is>
          <t>110|6</t>
        </is>
      </c>
      <c r="C1529" s="18" t="n">
        <v>110</v>
      </c>
      <c r="D1529" s="18" t="n">
        <v>6</v>
      </c>
      <c r="E1529" s="18" t="inlineStr">
        <is>
          <t>split</t>
        </is>
      </c>
      <c r="F1529" s="18" t="n">
        <v>20</v>
      </c>
      <c r="G1529" s="18" t="inlineStr">
        <is>
          <t>dry_summer_index</t>
        </is>
      </c>
      <c r="H1529" s="37" t="n">
        <v>0.3899999707937241</v>
      </c>
      <c r="I1529" s="18" t="n"/>
      <c r="J1529" s="18" t="n"/>
      <c r="K1529" s="18" t="inlineStr">
        <is>
          <t>right</t>
        </is>
      </c>
      <c r="L1529" s="18" t="n">
        <v>13</v>
      </c>
      <c r="M1529" s="18" t="n">
        <v>14</v>
      </c>
      <c r="N1529" s="34" t="n"/>
    </row>
    <row r="1530">
      <c r="B1530" s="18" t="inlineStr">
        <is>
          <t>110|7</t>
        </is>
      </c>
      <c r="C1530" s="18" t="n">
        <v>110</v>
      </c>
      <c r="D1530" s="18" t="n">
        <v>7</v>
      </c>
      <c r="E1530" s="18" t="inlineStr">
        <is>
          <t>leaf</t>
        </is>
      </c>
      <c r="F1530" s="18" t="n"/>
      <c r="G1530" s="18" t="n"/>
      <c r="H1530" s="37" t="n"/>
      <c r="I1530" s="18" t="n"/>
      <c r="J1530" s="18" t="n"/>
      <c r="K1530" s="18" t="n"/>
      <c r="L1530" s="18" t="n"/>
      <c r="M1530" s="18" t="n"/>
      <c r="N1530" s="34" t="n">
        <v>0.009178823791444302</v>
      </c>
    </row>
    <row r="1531">
      <c r="B1531" s="18" t="inlineStr">
        <is>
          <t>110|8</t>
        </is>
      </c>
      <c r="C1531" s="18" t="n">
        <v>110</v>
      </c>
      <c r="D1531" s="18" t="n">
        <v>8</v>
      </c>
      <c r="E1531" s="18" t="inlineStr">
        <is>
          <t>leaf</t>
        </is>
      </c>
      <c r="F1531" s="18" t="n"/>
      <c r="G1531" s="18" t="n"/>
      <c r="H1531" s="37" t="n"/>
      <c r="I1531" s="18" t="n"/>
      <c r="J1531" s="18" t="n"/>
      <c r="K1531" s="18" t="n"/>
      <c r="L1531" s="18" t="n"/>
      <c r="M1531" s="18" t="n"/>
      <c r="N1531" s="34" t="n">
        <v>-0.0005383456009440124</v>
      </c>
    </row>
    <row r="1532">
      <c r="B1532" s="18" t="inlineStr">
        <is>
          <t>110|9</t>
        </is>
      </c>
      <c r="C1532" s="18" t="n">
        <v>110</v>
      </c>
      <c r="D1532" s="18" t="n">
        <v>9</v>
      </c>
      <c r="E1532" s="18" t="inlineStr">
        <is>
          <t>leaf</t>
        </is>
      </c>
      <c r="F1532" s="18" t="n"/>
      <c r="G1532" s="18" t="n"/>
      <c r="H1532" s="37" t="n"/>
      <c r="I1532" s="18" t="n"/>
      <c r="J1532" s="18" t="n"/>
      <c r="K1532" s="18" t="n"/>
      <c r="L1532" s="18" t="n"/>
      <c r="M1532" s="18" t="n"/>
      <c r="N1532" s="34" t="n">
        <v>-0.0126532269641757</v>
      </c>
    </row>
    <row r="1533">
      <c r="B1533" s="18" t="inlineStr">
        <is>
          <t>110|10</t>
        </is>
      </c>
      <c r="C1533" s="18" t="n">
        <v>110</v>
      </c>
      <c r="D1533" s="18" t="n">
        <v>10</v>
      </c>
      <c r="E1533" s="18" t="inlineStr">
        <is>
          <t>leaf</t>
        </is>
      </c>
      <c r="F1533" s="18" t="n"/>
      <c r="G1533" s="18" t="n"/>
      <c r="H1533" s="37" t="n"/>
      <c r="I1533" s="18" t="n"/>
      <c r="J1533" s="18" t="n"/>
      <c r="K1533" s="18" t="n"/>
      <c r="L1533" s="18" t="n"/>
      <c r="M1533" s="18" t="n"/>
      <c r="N1533" s="34" t="n">
        <v>-0.002354996744543314</v>
      </c>
    </row>
    <row r="1534">
      <c r="B1534" s="18" t="inlineStr">
        <is>
          <t>110|11</t>
        </is>
      </c>
      <c r="C1534" s="18" t="n">
        <v>110</v>
      </c>
      <c r="D1534" s="18" t="n">
        <v>11</v>
      </c>
      <c r="E1534" s="18" t="inlineStr">
        <is>
          <t>leaf</t>
        </is>
      </c>
      <c r="F1534" s="18" t="n"/>
      <c r="G1534" s="18" t="n"/>
      <c r="H1534" s="37" t="n"/>
      <c r="I1534" s="18" t="n"/>
      <c r="J1534" s="18" t="n"/>
      <c r="K1534" s="18" t="n"/>
      <c r="L1534" s="18" t="n"/>
      <c r="M1534" s="18" t="n"/>
      <c r="N1534" s="34" t="n">
        <v>0.005065511912107468</v>
      </c>
    </row>
    <row r="1535">
      <c r="B1535" s="18" t="inlineStr">
        <is>
          <t>110|12</t>
        </is>
      </c>
      <c r="C1535" s="18" t="n">
        <v>110</v>
      </c>
      <c r="D1535" s="18" t="n">
        <v>12</v>
      </c>
      <c r="E1535" s="18" t="inlineStr">
        <is>
          <t>leaf</t>
        </is>
      </c>
      <c r="F1535" s="18" t="n"/>
      <c r="G1535" s="18" t="n"/>
      <c r="H1535" s="37" t="n"/>
      <c r="I1535" s="18" t="n"/>
      <c r="J1535" s="18" t="n"/>
      <c r="K1535" s="18" t="n"/>
      <c r="L1535" s="18" t="n"/>
      <c r="M1535" s="18" t="n"/>
      <c r="N1535" s="34" t="n">
        <v>0.01652495376765728</v>
      </c>
    </row>
    <row r="1536">
      <c r="B1536" s="18" t="inlineStr">
        <is>
          <t>110|13</t>
        </is>
      </c>
      <c r="C1536" s="18" t="n">
        <v>110</v>
      </c>
      <c r="D1536" s="18" t="n">
        <v>13</v>
      </c>
      <c r="E1536" s="18" t="inlineStr">
        <is>
          <t>leaf</t>
        </is>
      </c>
      <c r="F1536" s="18" t="n"/>
      <c r="G1536" s="18" t="n"/>
      <c r="H1536" s="37" t="n"/>
      <c r="I1536" s="18" t="n"/>
      <c r="J1536" s="18" t="n"/>
      <c r="K1536" s="18" t="n"/>
      <c r="L1536" s="18" t="n"/>
      <c r="M1536" s="18" t="n"/>
      <c r="N1536" s="34" t="n">
        <v>-0.01018416043370962</v>
      </c>
    </row>
    <row r="1537">
      <c r="B1537" s="18" t="inlineStr">
        <is>
          <t>110|14</t>
        </is>
      </c>
      <c r="C1537" s="18" t="n">
        <v>110</v>
      </c>
      <c r="D1537" s="18" t="n">
        <v>14</v>
      </c>
      <c r="E1537" s="18" t="inlineStr">
        <is>
          <t>leaf</t>
        </is>
      </c>
      <c r="F1537" s="18" t="n"/>
      <c r="G1537" s="18" t="n"/>
      <c r="H1537" s="37" t="n"/>
      <c r="I1537" s="18" t="n"/>
      <c r="J1537" s="18" t="n"/>
      <c r="K1537" s="18" t="n"/>
      <c r="L1537" s="18" t="n"/>
      <c r="M1537" s="18" t="n"/>
      <c r="N1537" s="34" t="n">
        <v>0.002628507558256388</v>
      </c>
    </row>
    <row r="1538">
      <c r="B1538" s="18" t="inlineStr">
        <is>
          <t>111|0</t>
        </is>
      </c>
      <c r="C1538" s="18" t="n">
        <v>111</v>
      </c>
      <c r="D1538" s="18" t="n">
        <v>0</v>
      </c>
      <c r="E1538" s="18" t="inlineStr">
        <is>
          <t>category split</t>
        </is>
      </c>
      <c r="F1538" s="18" t="n">
        <v>39</v>
      </c>
      <c r="G1538" s="18" t="inlineStr">
        <is>
          <t>campaign_code</t>
        </is>
      </c>
      <c r="H1538" s="37" t="n"/>
      <c r="I1538" s="18" t="inlineStr">
        <is>
          <t>0;2;3;4;5;7;12;13;15</t>
        </is>
      </c>
      <c r="J1538" s="18" t="inlineStr">
        <is>
          <t>CMP00;CMP02;CMP03;CMP04;CMP05;CMP07;CMP12;CMP13;MISSING</t>
        </is>
      </c>
      <c r="K1538" s="18" t="inlineStr">
        <is>
          <t>left</t>
        </is>
      </c>
      <c r="L1538" s="18" t="n">
        <v>1</v>
      </c>
      <c r="M1538" s="18" t="n">
        <v>2</v>
      </c>
      <c r="N1538" s="34" t="n"/>
    </row>
    <row r="1539">
      <c r="B1539" s="18" t="inlineStr">
        <is>
          <t>111|1</t>
        </is>
      </c>
      <c r="C1539" s="18" t="n">
        <v>111</v>
      </c>
      <c r="D1539" s="18" t="n">
        <v>1</v>
      </c>
      <c r="E1539" s="18" t="inlineStr">
        <is>
          <t>split</t>
        </is>
      </c>
      <c r="F1539" s="18" t="n">
        <v>24</v>
      </c>
      <c r="G1539" s="18" t="inlineStr">
        <is>
          <t>x_clay_dry</t>
        </is>
      </c>
      <c r="H1539" s="37" t="n">
        <v>0.4519999772310258</v>
      </c>
      <c r="I1539" s="18" t="n"/>
      <c r="J1539" s="18" t="n"/>
      <c r="K1539" s="18" t="inlineStr">
        <is>
          <t>right</t>
        </is>
      </c>
      <c r="L1539" s="18" t="n">
        <v>3</v>
      </c>
      <c r="M1539" s="18" t="n">
        <v>4</v>
      </c>
      <c r="N1539" s="34" t="n"/>
    </row>
    <row r="1540">
      <c r="B1540" s="18" t="inlineStr">
        <is>
          <t>111|2</t>
        </is>
      </c>
      <c r="C1540" s="18" t="n">
        <v>111</v>
      </c>
      <c r="D1540" s="18" t="n">
        <v>2</v>
      </c>
      <c r="E1540" s="18" t="inlineStr">
        <is>
          <t>category split</t>
        </is>
      </c>
      <c r="F1540" s="18" t="n">
        <v>38</v>
      </c>
      <c r="G1540" s="18" t="inlineStr">
        <is>
          <t>previous_insurer</t>
        </is>
      </c>
      <c r="H1540" s="37" t="n"/>
      <c r="I1540" s="18" t="inlineStr">
        <is>
          <t>0;2;4;5;6;7;9;10;11;14;15;16;19;20;21;22;23;25;26;27;30;31;33;34;37;38</t>
        </is>
      </c>
      <c r="J1540" s="18" t="inlineStr">
        <is>
          <t>INS00;INS02;INS04;INS05;INS06;INS07;INS09;INS10;INS11;INS14;INS15;INS16;INS19;INS20;INS21;INS22;INS23;INS25;INS26;INS27;INS30;INS31;INS33;INS34;INS37;INS38</t>
        </is>
      </c>
      <c r="K1540" s="18" t="inlineStr">
        <is>
          <t>left</t>
        </is>
      </c>
      <c r="L1540" s="18" t="n">
        <v>5</v>
      </c>
      <c r="M1540" s="18" t="n">
        <v>6</v>
      </c>
      <c r="N1540" s="34" t="n"/>
    </row>
    <row r="1541">
      <c r="B1541" s="18" t="inlineStr">
        <is>
          <t>111|3</t>
        </is>
      </c>
      <c r="C1541" s="18" t="n">
        <v>111</v>
      </c>
      <c r="D1541" s="18" t="n">
        <v>3</v>
      </c>
      <c r="E1541" s="18" t="inlineStr">
        <is>
          <t>split</t>
        </is>
      </c>
      <c r="F1541" s="18" t="n">
        <v>23</v>
      </c>
      <c r="G1541" s="18" t="inlineStr">
        <is>
          <t>mean_temperature_c</t>
        </is>
      </c>
      <c r="H1541" s="37" t="n">
        <v>10.99999952316284</v>
      </c>
      <c r="I1541" s="18" t="n"/>
      <c r="J1541" s="18" t="n"/>
      <c r="K1541" s="18" t="inlineStr">
        <is>
          <t>right</t>
        </is>
      </c>
      <c r="L1541" s="18" t="n">
        <v>7</v>
      </c>
      <c r="M1541" s="18" t="n">
        <v>8</v>
      </c>
      <c r="N1541" s="34" t="n"/>
    </row>
    <row r="1542">
      <c r="B1542" s="18" t="inlineStr">
        <is>
          <t>111|4</t>
        </is>
      </c>
      <c r="C1542" s="18" t="n">
        <v>111</v>
      </c>
      <c r="D1542" s="18" t="n">
        <v>4</v>
      </c>
      <c r="E1542" s="18" t="inlineStr">
        <is>
          <t>category split</t>
        </is>
      </c>
      <c r="F1542" s="18" t="n">
        <v>35</v>
      </c>
      <c r="G1542" s="18" t="inlineStr">
        <is>
          <t>email_domain</t>
        </is>
      </c>
      <c r="H1542" s="37" t="n"/>
      <c r="I1542" s="18" t="inlineStr">
        <is>
          <t>0;1;2</t>
        </is>
      </c>
      <c r="J1542" s="18" t="inlineStr">
        <is>
          <t>inboxly;mailone;netbox</t>
        </is>
      </c>
      <c r="K1542" s="18" t="inlineStr">
        <is>
          <t>left</t>
        </is>
      </c>
      <c r="L1542" s="18" t="n">
        <v>9</v>
      </c>
      <c r="M1542" s="18" t="n">
        <v>10</v>
      </c>
      <c r="N1542" s="34" t="n"/>
    </row>
    <row r="1543">
      <c r="B1543" s="18" t="inlineStr">
        <is>
          <t>111|5</t>
        </is>
      </c>
      <c r="C1543" s="18" t="n">
        <v>111</v>
      </c>
      <c r="D1543" s="18" t="n">
        <v>5</v>
      </c>
      <c r="E1543" s="18" t="inlineStr">
        <is>
          <t>category split</t>
        </is>
      </c>
      <c r="F1543" s="18" t="n">
        <v>35</v>
      </c>
      <c r="G1543" s="18" t="inlineStr">
        <is>
          <t>email_domain</t>
        </is>
      </c>
      <c r="H1543" s="37" t="n"/>
      <c r="I1543" s="18" t="inlineStr">
        <is>
          <t>0;1;4</t>
        </is>
      </c>
      <c r="J1543" s="18" t="inlineStr">
        <is>
          <t>inboxly;mailone;posthub</t>
        </is>
      </c>
      <c r="K1543" s="18" t="inlineStr">
        <is>
          <t>left</t>
        </is>
      </c>
      <c r="L1543" s="18" t="n">
        <v>11</v>
      </c>
      <c r="M1543" s="18" t="n">
        <v>12</v>
      </c>
      <c r="N1543" s="34" t="n"/>
    </row>
    <row r="1544">
      <c r="B1544" s="18" t="inlineStr">
        <is>
          <t>111|6</t>
        </is>
      </c>
      <c r="C1544" s="18" t="n">
        <v>111</v>
      </c>
      <c r="D1544" s="18" t="n">
        <v>6</v>
      </c>
      <c r="E1544" s="18" t="inlineStr">
        <is>
          <t>category split</t>
        </is>
      </c>
      <c r="F1544" s="18" t="n">
        <v>26</v>
      </c>
      <c r="G1544" s="18" t="inlineStr">
        <is>
          <t>construction_type</t>
        </is>
      </c>
      <c r="H1544" s="37" t="n"/>
      <c r="I1544" s="18" t="inlineStr">
        <is>
          <t>0;2;3</t>
        </is>
      </c>
      <c r="J1544" s="18" t="inlineStr">
        <is>
          <t>brick;stone;timber</t>
        </is>
      </c>
      <c r="K1544" s="18" t="inlineStr">
        <is>
          <t>left</t>
        </is>
      </c>
      <c r="L1544" s="18" t="n">
        <v>13</v>
      </c>
      <c r="M1544" s="18" t="n">
        <v>14</v>
      </c>
      <c r="N1544" s="34" t="n"/>
    </row>
    <row r="1545">
      <c r="B1545" s="18" t="inlineStr">
        <is>
          <t>111|7</t>
        </is>
      </c>
      <c r="C1545" s="18" t="n">
        <v>111</v>
      </c>
      <c r="D1545" s="18" t="n">
        <v>7</v>
      </c>
      <c r="E1545" s="18" t="inlineStr">
        <is>
          <t>leaf</t>
        </is>
      </c>
      <c r="F1545" s="18" t="n"/>
      <c r="G1545" s="18" t="n"/>
      <c r="H1545" s="37" t="n"/>
      <c r="I1545" s="18" t="n"/>
      <c r="J1545" s="18" t="n"/>
      <c r="K1545" s="18" t="n"/>
      <c r="L1545" s="18" t="n"/>
      <c r="M1545" s="18" t="n"/>
      <c r="N1545" s="34" t="n">
        <v>0.008882559835910797</v>
      </c>
    </row>
    <row r="1546">
      <c r="B1546" s="18" t="inlineStr">
        <is>
          <t>111|8</t>
        </is>
      </c>
      <c r="C1546" s="18" t="n">
        <v>111</v>
      </c>
      <c r="D1546" s="18" t="n">
        <v>8</v>
      </c>
      <c r="E1546" s="18" t="inlineStr">
        <is>
          <t>leaf</t>
        </is>
      </c>
      <c r="F1546" s="18" t="n"/>
      <c r="G1546" s="18" t="n"/>
      <c r="H1546" s="37" t="n"/>
      <c r="I1546" s="18" t="n"/>
      <c r="J1546" s="18" t="n"/>
      <c r="K1546" s="18" t="n"/>
      <c r="L1546" s="18" t="n"/>
      <c r="M1546" s="18" t="n"/>
      <c r="N1546" s="34" t="n">
        <v>-0.003903231117874384</v>
      </c>
    </row>
    <row r="1547">
      <c r="B1547" s="18" t="inlineStr">
        <is>
          <t>111|9</t>
        </is>
      </c>
      <c r="C1547" s="18" t="n">
        <v>111</v>
      </c>
      <c r="D1547" s="18" t="n">
        <v>9</v>
      </c>
      <c r="E1547" s="18" t="inlineStr">
        <is>
          <t>leaf</t>
        </is>
      </c>
      <c r="F1547" s="18" t="n"/>
      <c r="G1547" s="18" t="n"/>
      <c r="H1547" s="37" t="n"/>
      <c r="I1547" s="18" t="n"/>
      <c r="J1547" s="18" t="n"/>
      <c r="K1547" s="18" t="n"/>
      <c r="L1547" s="18" t="n"/>
      <c r="M1547" s="18" t="n"/>
      <c r="N1547" s="34" t="n">
        <v>0.02389743737876415</v>
      </c>
    </row>
    <row r="1548">
      <c r="B1548" s="18" t="inlineStr">
        <is>
          <t>111|10</t>
        </is>
      </c>
      <c r="C1548" s="18" t="n">
        <v>111</v>
      </c>
      <c r="D1548" s="18" t="n">
        <v>10</v>
      </c>
      <c r="E1548" s="18" t="inlineStr">
        <is>
          <t>leaf</t>
        </is>
      </c>
      <c r="F1548" s="18" t="n"/>
      <c r="G1548" s="18" t="n"/>
      <c r="H1548" s="37" t="n"/>
      <c r="I1548" s="18" t="n"/>
      <c r="J1548" s="18" t="n"/>
      <c r="K1548" s="18" t="n"/>
      <c r="L1548" s="18" t="n"/>
      <c r="M1548" s="18" t="n"/>
      <c r="N1548" s="34" t="n">
        <v>0.007084736134856939</v>
      </c>
    </row>
    <row r="1549">
      <c r="B1549" s="18" t="inlineStr">
        <is>
          <t>111|11</t>
        </is>
      </c>
      <c r="C1549" s="18" t="n">
        <v>111</v>
      </c>
      <c r="D1549" s="18" t="n">
        <v>11</v>
      </c>
      <c r="E1549" s="18" t="inlineStr">
        <is>
          <t>leaf</t>
        </is>
      </c>
      <c r="F1549" s="18" t="n"/>
      <c r="G1549" s="18" t="n"/>
      <c r="H1549" s="37" t="n"/>
      <c r="I1549" s="18" t="n"/>
      <c r="J1549" s="18" t="n"/>
      <c r="K1549" s="18" t="n"/>
      <c r="L1549" s="18" t="n"/>
      <c r="M1549" s="18" t="n"/>
      <c r="N1549" s="34" t="n">
        <v>0.005983491893857718</v>
      </c>
    </row>
    <row r="1550">
      <c r="B1550" s="18" t="inlineStr">
        <is>
          <t>111|12</t>
        </is>
      </c>
      <c r="C1550" s="18" t="n">
        <v>111</v>
      </c>
      <c r="D1550" s="18" t="n">
        <v>12</v>
      </c>
      <c r="E1550" s="18" t="inlineStr">
        <is>
          <t>leaf</t>
        </is>
      </c>
      <c r="F1550" s="18" t="n"/>
      <c r="G1550" s="18" t="n"/>
      <c r="H1550" s="37" t="n"/>
      <c r="I1550" s="18" t="n"/>
      <c r="J1550" s="18" t="n"/>
      <c r="K1550" s="18" t="n"/>
      <c r="L1550" s="18" t="n"/>
      <c r="M1550" s="18" t="n"/>
      <c r="N1550" s="34" t="n">
        <v>-0.0006745636346749961</v>
      </c>
    </row>
    <row r="1551">
      <c r="B1551" s="18" t="inlineStr">
        <is>
          <t>111|13</t>
        </is>
      </c>
      <c r="C1551" s="18" t="n">
        <v>111</v>
      </c>
      <c r="D1551" s="18" t="n">
        <v>13</v>
      </c>
      <c r="E1551" s="18" t="inlineStr">
        <is>
          <t>leaf</t>
        </is>
      </c>
      <c r="F1551" s="18" t="n"/>
      <c r="G1551" s="18" t="n"/>
      <c r="H1551" s="37" t="n"/>
      <c r="I1551" s="18" t="n"/>
      <c r="J1551" s="18" t="n"/>
      <c r="K1551" s="18" t="n"/>
      <c r="L1551" s="18" t="n"/>
      <c r="M1551" s="18" t="n"/>
      <c r="N1551" s="34" t="n">
        <v>0.004843256436288357</v>
      </c>
    </row>
    <row r="1552">
      <c r="B1552" s="18" t="inlineStr">
        <is>
          <t>111|14</t>
        </is>
      </c>
      <c r="C1552" s="18" t="n">
        <v>111</v>
      </c>
      <c r="D1552" s="18" t="n">
        <v>14</v>
      </c>
      <c r="E1552" s="18" t="inlineStr">
        <is>
          <t>leaf</t>
        </is>
      </c>
      <c r="F1552" s="18" t="n"/>
      <c r="G1552" s="18" t="n"/>
      <c r="H1552" s="37" t="n"/>
      <c r="I1552" s="18" t="n"/>
      <c r="J1552" s="18" t="n"/>
      <c r="K1552" s="18" t="n"/>
      <c r="L1552" s="18" t="n"/>
      <c r="M1552" s="18" t="n"/>
      <c r="N1552" s="34" t="n">
        <v>-0.004745641257613897</v>
      </c>
    </row>
    <row r="1553">
      <c r="B1553" s="18" t="inlineStr">
        <is>
          <t>112|0</t>
        </is>
      </c>
      <c r="C1553" s="18" t="n">
        <v>112</v>
      </c>
      <c r="D1553" s="18" t="n">
        <v>0</v>
      </c>
      <c r="E1553" s="18" t="inlineStr">
        <is>
          <t>category split</t>
        </is>
      </c>
      <c r="F1553" s="18" t="n">
        <v>40</v>
      </c>
      <c r="G1553" s="18" t="inlineStr">
        <is>
          <t>branch_id</t>
        </is>
      </c>
      <c r="H1553" s="37" t="n"/>
      <c r="I1553" s="18" t="inlineStr">
        <is>
          <t>0;1;2;3;5;7;8;11;12;13;14;20;22</t>
        </is>
      </c>
      <c r="J1553" s="18" t="inlineStr">
        <is>
          <t>1;10;11;12;14;16;17;2;20;21;22;5;7</t>
        </is>
      </c>
      <c r="K1553" s="18" t="inlineStr">
        <is>
          <t>left</t>
        </is>
      </c>
      <c r="L1553" s="18" t="n">
        <v>1</v>
      </c>
      <c r="M1553" s="18" t="n">
        <v>2</v>
      </c>
      <c r="N1553" s="34" t="n"/>
    </row>
    <row r="1554">
      <c r="B1554" s="18" t="inlineStr">
        <is>
          <t>112|1</t>
        </is>
      </c>
      <c r="C1554" s="18" t="n">
        <v>112</v>
      </c>
      <c r="D1554" s="18" t="n">
        <v>1</v>
      </c>
      <c r="E1554" s="18" t="inlineStr">
        <is>
          <t>category split</t>
        </is>
      </c>
      <c r="F1554" s="18" t="n">
        <v>41</v>
      </c>
      <c r="G1554" s="18" t="inlineStr">
        <is>
          <t>marketing_segment</t>
        </is>
      </c>
      <c r="H1554" s="37" t="n"/>
      <c r="I1554" s="18" t="inlineStr">
        <is>
          <t>0;3;4;5;7;9;11</t>
        </is>
      </c>
      <c r="J1554" s="18" t="inlineStr">
        <is>
          <t>mature_affluent;midlife_affluent;midlife_budget;midlife_mainstream;senior_budget;young_affluent;young_mainstream</t>
        </is>
      </c>
      <c r="K1554" s="18" t="inlineStr">
        <is>
          <t>left</t>
        </is>
      </c>
      <c r="L1554" s="18" t="n">
        <v>3</v>
      </c>
      <c r="M1554" s="18" t="n">
        <v>4</v>
      </c>
      <c r="N1554" s="34" t="n"/>
    </row>
    <row r="1555">
      <c r="B1555" s="18" t="inlineStr">
        <is>
          <t>112|2</t>
        </is>
      </c>
      <c r="C1555" s="18" t="n">
        <v>112</v>
      </c>
      <c r="D1555" s="18" t="n">
        <v>2</v>
      </c>
      <c r="E1555" s="18" t="inlineStr">
        <is>
          <t>split</t>
        </is>
      </c>
      <c r="F1555" s="18" t="n">
        <v>24</v>
      </c>
      <c r="G1555" s="18" t="inlineStr">
        <is>
          <t>x_clay_dry</t>
        </is>
      </c>
      <c r="H1555" s="37" t="n">
        <v>0.1879999861121178</v>
      </c>
      <c r="I1555" s="18" t="n"/>
      <c r="J1555" s="18" t="n"/>
      <c r="K1555" s="18" t="inlineStr">
        <is>
          <t>right</t>
        </is>
      </c>
      <c r="L1555" s="18" t="n">
        <v>5</v>
      </c>
      <c r="M1555" s="18" t="n">
        <v>6</v>
      </c>
      <c r="N1555" s="34" t="n"/>
    </row>
    <row r="1556">
      <c r="B1556" s="18" t="inlineStr">
        <is>
          <t>112|3</t>
        </is>
      </c>
      <c r="C1556" s="18" t="n">
        <v>112</v>
      </c>
      <c r="D1556" s="18" t="n">
        <v>3</v>
      </c>
      <c r="E1556" s="18" t="inlineStr">
        <is>
          <t>split</t>
        </is>
      </c>
      <c r="F1556" s="18" t="n">
        <v>13</v>
      </c>
      <c r="G1556" s="18" t="inlineStr">
        <is>
          <t>distance_to_river_km</t>
        </is>
      </c>
      <c r="H1556" s="37" t="n">
        <v>1.239999949932098</v>
      </c>
      <c r="I1556" s="18" t="n"/>
      <c r="J1556" s="18" t="n"/>
      <c r="K1556" s="18" t="inlineStr">
        <is>
          <t>right</t>
        </is>
      </c>
      <c r="L1556" s="18" t="n">
        <v>7</v>
      </c>
      <c r="M1556" s="18" t="n">
        <v>8</v>
      </c>
      <c r="N1556" s="34" t="n"/>
    </row>
    <row r="1557">
      <c r="B1557" s="18" t="inlineStr">
        <is>
          <t>112|4</t>
        </is>
      </c>
      <c r="C1557" s="18" t="n">
        <v>112</v>
      </c>
      <c r="D1557" s="18" t="n">
        <v>4</v>
      </c>
      <c r="E1557" s="18" t="inlineStr">
        <is>
          <t>category split</t>
        </is>
      </c>
      <c r="F1557" s="18" t="n">
        <v>27</v>
      </c>
      <c r="G1557" s="18" t="inlineStr">
        <is>
          <t>occupancy</t>
        </is>
      </c>
      <c r="H1557" s="37" t="n"/>
      <c r="I1557" s="18" t="inlineStr">
        <is>
          <t>0</t>
        </is>
      </c>
      <c r="J1557" s="18" t="inlineStr">
        <is>
          <t>let</t>
        </is>
      </c>
      <c r="K1557" s="18" t="inlineStr">
        <is>
          <t>left</t>
        </is>
      </c>
      <c r="L1557" s="18" t="n">
        <v>9</v>
      </c>
      <c r="M1557" s="18" t="n">
        <v>10</v>
      </c>
      <c r="N1557" s="34" t="n"/>
    </row>
    <row r="1558">
      <c r="B1558" s="18" t="inlineStr">
        <is>
          <t>112|5</t>
        </is>
      </c>
      <c r="C1558" s="18" t="n">
        <v>112</v>
      </c>
      <c r="D1558" s="18" t="n">
        <v>5</v>
      </c>
      <c r="E1558" s="18" t="inlineStr">
        <is>
          <t>split</t>
        </is>
      </c>
      <c r="F1558" s="18" t="n">
        <v>14</v>
      </c>
      <c r="G1558" s="18" t="inlineStr">
        <is>
          <t>elevation_m</t>
        </is>
      </c>
      <c r="H1558" s="37" t="n">
        <v>5.999999761581421</v>
      </c>
      <c r="I1558" s="18" t="n"/>
      <c r="J1558" s="18" t="n"/>
      <c r="K1558" s="18" t="inlineStr">
        <is>
          <t>right</t>
        </is>
      </c>
      <c r="L1558" s="18" t="n">
        <v>11</v>
      </c>
      <c r="M1558" s="18" t="n">
        <v>12</v>
      </c>
      <c r="N1558" s="34" t="n"/>
    </row>
    <row r="1559">
      <c r="B1559" s="18" t="inlineStr">
        <is>
          <t>112|6</t>
        </is>
      </c>
      <c r="C1559" s="18" t="n">
        <v>112</v>
      </c>
      <c r="D1559" s="18" t="n">
        <v>6</v>
      </c>
      <c r="E1559" s="18" t="inlineStr">
        <is>
          <t>category split</t>
        </is>
      </c>
      <c r="F1559" s="18" t="n">
        <v>41</v>
      </c>
      <c r="G1559" s="18" t="inlineStr">
        <is>
          <t>marketing_segment</t>
        </is>
      </c>
      <c r="H1559" s="37" t="n"/>
      <c r="I1559" s="18" t="inlineStr">
        <is>
          <t>1;2;4;5;6;7</t>
        </is>
      </c>
      <c r="J1559" s="18" t="inlineStr">
        <is>
          <t>mature_budget;mature_mainstream;midlife_budget;midlife_mainstream;senior_affluent;senior_budget</t>
        </is>
      </c>
      <c r="K1559" s="18" t="inlineStr">
        <is>
          <t>left</t>
        </is>
      </c>
      <c r="L1559" s="18" t="n">
        <v>13</v>
      </c>
      <c r="M1559" s="18" t="n">
        <v>14</v>
      </c>
      <c r="N1559" s="34" t="n"/>
    </row>
    <row r="1560">
      <c r="B1560" s="18" t="inlineStr">
        <is>
          <t>112|7</t>
        </is>
      </c>
      <c r="C1560" s="18" t="n">
        <v>112</v>
      </c>
      <c r="D1560" s="18" t="n">
        <v>7</v>
      </c>
      <c r="E1560" s="18" t="inlineStr">
        <is>
          <t>leaf</t>
        </is>
      </c>
      <c r="F1560" s="18" t="n"/>
      <c r="G1560" s="18" t="n"/>
      <c r="H1560" s="37" t="n"/>
      <c r="I1560" s="18" t="n"/>
      <c r="J1560" s="18" t="n"/>
      <c r="K1560" s="18" t="n"/>
      <c r="L1560" s="18" t="n"/>
      <c r="M1560" s="18" t="n"/>
      <c r="N1560" s="34" t="n">
        <v>0.01327761169523001</v>
      </c>
    </row>
    <row r="1561">
      <c r="B1561" s="18" t="inlineStr">
        <is>
          <t>112|8</t>
        </is>
      </c>
      <c r="C1561" s="18" t="n">
        <v>112</v>
      </c>
      <c r="D1561" s="18" t="n">
        <v>8</v>
      </c>
      <c r="E1561" s="18" t="inlineStr">
        <is>
          <t>leaf</t>
        </is>
      </c>
      <c r="F1561" s="18" t="n"/>
      <c r="G1561" s="18" t="n"/>
      <c r="H1561" s="37" t="n"/>
      <c r="I1561" s="18" t="n"/>
      <c r="J1561" s="18" t="n"/>
      <c r="K1561" s="18" t="n"/>
      <c r="L1561" s="18" t="n"/>
      <c r="M1561" s="18" t="n"/>
      <c r="N1561" s="34" t="n">
        <v>0.002716279355809093</v>
      </c>
    </row>
    <row r="1562">
      <c r="B1562" s="18" t="inlineStr">
        <is>
          <t>112|9</t>
        </is>
      </c>
      <c r="C1562" s="18" t="n">
        <v>112</v>
      </c>
      <c r="D1562" s="18" t="n">
        <v>9</v>
      </c>
      <c r="E1562" s="18" t="inlineStr">
        <is>
          <t>leaf</t>
        </is>
      </c>
      <c r="F1562" s="18" t="n"/>
      <c r="G1562" s="18" t="n"/>
      <c r="H1562" s="37" t="n"/>
      <c r="I1562" s="18" t="n"/>
      <c r="J1562" s="18" t="n"/>
      <c r="K1562" s="18" t="n"/>
      <c r="L1562" s="18" t="n"/>
      <c r="M1562" s="18" t="n"/>
      <c r="N1562" s="34" t="n">
        <v>-0.0008112328359857202</v>
      </c>
    </row>
    <row r="1563">
      <c r="B1563" s="18" t="inlineStr">
        <is>
          <t>112|10</t>
        </is>
      </c>
      <c r="C1563" s="18" t="n">
        <v>112</v>
      </c>
      <c r="D1563" s="18" t="n">
        <v>10</v>
      </c>
      <c r="E1563" s="18" t="inlineStr">
        <is>
          <t>leaf</t>
        </is>
      </c>
      <c r="F1563" s="18" t="n"/>
      <c r="G1563" s="18" t="n"/>
      <c r="H1563" s="37" t="n"/>
      <c r="I1563" s="18" t="n"/>
      <c r="J1563" s="18" t="n"/>
      <c r="K1563" s="18" t="n"/>
      <c r="L1563" s="18" t="n"/>
      <c r="M1563" s="18" t="n"/>
      <c r="N1563" s="34" t="n">
        <v>0.01010008435696363</v>
      </c>
    </row>
    <row r="1564">
      <c r="B1564" s="18" t="inlineStr">
        <is>
          <t>112|11</t>
        </is>
      </c>
      <c r="C1564" s="18" t="n">
        <v>112</v>
      </c>
      <c r="D1564" s="18" t="n">
        <v>11</v>
      </c>
      <c r="E1564" s="18" t="inlineStr">
        <is>
          <t>leaf</t>
        </is>
      </c>
      <c r="F1564" s="18" t="n"/>
      <c r="G1564" s="18" t="n"/>
      <c r="H1564" s="37" t="n"/>
      <c r="I1564" s="18" t="n"/>
      <c r="J1564" s="18" t="n"/>
      <c r="K1564" s="18" t="n"/>
      <c r="L1564" s="18" t="n"/>
      <c r="M1564" s="18" t="n"/>
      <c r="N1564" s="34" t="n">
        <v>-0.0006484651239588857</v>
      </c>
    </row>
    <row r="1565">
      <c r="B1565" s="18" t="inlineStr">
        <is>
          <t>112|12</t>
        </is>
      </c>
      <c r="C1565" s="18" t="n">
        <v>112</v>
      </c>
      <c r="D1565" s="18" t="n">
        <v>12</v>
      </c>
      <c r="E1565" s="18" t="inlineStr">
        <is>
          <t>leaf</t>
        </is>
      </c>
      <c r="F1565" s="18" t="n"/>
      <c r="G1565" s="18" t="n"/>
      <c r="H1565" s="37" t="n"/>
      <c r="I1565" s="18" t="n"/>
      <c r="J1565" s="18" t="n"/>
      <c r="K1565" s="18" t="n"/>
      <c r="L1565" s="18" t="n"/>
      <c r="M1565" s="18" t="n"/>
      <c r="N1565" s="34" t="n">
        <v>-0.009537483565509319</v>
      </c>
    </row>
    <row r="1566">
      <c r="B1566" s="18" t="inlineStr">
        <is>
          <t>112|13</t>
        </is>
      </c>
      <c r="C1566" s="18" t="n">
        <v>112</v>
      </c>
      <c r="D1566" s="18" t="n">
        <v>13</v>
      </c>
      <c r="E1566" s="18" t="inlineStr">
        <is>
          <t>leaf</t>
        </is>
      </c>
      <c r="F1566" s="18" t="n"/>
      <c r="G1566" s="18" t="n"/>
      <c r="H1566" s="37" t="n"/>
      <c r="I1566" s="18" t="n"/>
      <c r="J1566" s="18" t="n"/>
      <c r="K1566" s="18" t="n"/>
      <c r="L1566" s="18" t="n"/>
      <c r="M1566" s="18" t="n"/>
      <c r="N1566" s="34" t="n">
        <v>0.007156013045459986</v>
      </c>
    </row>
    <row r="1567">
      <c r="B1567" s="18" t="inlineStr">
        <is>
          <t>112|14</t>
        </is>
      </c>
      <c r="C1567" s="18" t="n">
        <v>112</v>
      </c>
      <c r="D1567" s="18" t="n">
        <v>14</v>
      </c>
      <c r="E1567" s="18" t="inlineStr">
        <is>
          <t>leaf</t>
        </is>
      </c>
      <c r="F1567" s="18" t="n"/>
      <c r="G1567" s="18" t="n"/>
      <c r="H1567" s="37" t="n"/>
      <c r="I1567" s="18" t="n"/>
      <c r="J1567" s="18" t="n"/>
      <c r="K1567" s="18" t="n"/>
      <c r="L1567" s="18" t="n"/>
      <c r="M1567" s="18" t="n"/>
      <c r="N1567" s="34" t="n">
        <v>-0.001031443360261619</v>
      </c>
    </row>
    <row r="1568">
      <c r="B1568" s="18" t="inlineStr">
        <is>
          <t>113|0</t>
        </is>
      </c>
      <c r="C1568" s="18" t="n">
        <v>113</v>
      </c>
      <c r="D1568" s="18" t="n">
        <v>0</v>
      </c>
      <c r="E1568" s="18" t="inlineStr">
        <is>
          <t>category split</t>
        </is>
      </c>
      <c r="F1568" s="18" t="n">
        <v>27</v>
      </c>
      <c r="G1568" s="18" t="inlineStr">
        <is>
          <t>occupancy</t>
        </is>
      </c>
      <c r="H1568" s="37" t="n"/>
      <c r="I1568" s="18" t="inlineStr">
        <is>
          <t>0</t>
        </is>
      </c>
      <c r="J1568" s="18" t="inlineStr">
        <is>
          <t>let</t>
        </is>
      </c>
      <c r="K1568" s="18" t="inlineStr">
        <is>
          <t>left</t>
        </is>
      </c>
      <c r="L1568" s="18" t="n">
        <v>1</v>
      </c>
      <c r="M1568" s="18" t="n">
        <v>2</v>
      </c>
      <c r="N1568" s="34" t="n"/>
    </row>
    <row r="1569">
      <c r="B1569" s="18" t="inlineStr">
        <is>
          <t>113|1</t>
        </is>
      </c>
      <c r="C1569" s="18" t="n">
        <v>113</v>
      </c>
      <c r="D1569" s="18" t="n">
        <v>1</v>
      </c>
      <c r="E1569" s="18" t="inlineStr">
        <is>
          <t>category split</t>
        </is>
      </c>
      <c r="F1569" s="18" t="n">
        <v>38</v>
      </c>
      <c r="G1569" s="18" t="inlineStr">
        <is>
          <t>previous_insurer</t>
        </is>
      </c>
      <c r="H1569" s="37" t="n"/>
      <c r="I1569" s="18" t="inlineStr">
        <is>
          <t>0;1;2;5;6;7;8;9;10;11;12;14;20;22;23;24;25;27;30;33;34;35;36;38</t>
        </is>
      </c>
      <c r="J1569" s="18" t="inlineStr">
        <is>
          <t>INS00;INS01;INS02;INS05;INS06;INS07;INS08;INS09;INS10;INS11;INS12;INS14;INS20;INS22;INS23;INS24;INS25;INS27;INS30;INS33;INS34;INS35;INS36;INS38</t>
        </is>
      </c>
      <c r="K1569" s="18" t="inlineStr">
        <is>
          <t>left</t>
        </is>
      </c>
      <c r="L1569" s="18" t="n">
        <v>3</v>
      </c>
      <c r="M1569" s="18" t="n">
        <v>4</v>
      </c>
      <c r="N1569" s="34" t="n"/>
    </row>
    <row r="1570">
      <c r="B1570" s="18" t="inlineStr">
        <is>
          <t>113|2</t>
        </is>
      </c>
      <c r="C1570" s="18" t="n">
        <v>113</v>
      </c>
      <c r="D1570" s="18" t="n">
        <v>2</v>
      </c>
      <c r="E1570" s="18" t="inlineStr">
        <is>
          <t>split</t>
        </is>
      </c>
      <c r="F1570" s="18" t="n">
        <v>13</v>
      </c>
      <c r="G1570" s="18" t="inlineStr">
        <is>
          <t>distance_to_river_km</t>
        </is>
      </c>
      <c r="H1570" s="37" t="n">
        <v>3.21999990940094</v>
      </c>
      <c r="I1570" s="18" t="n"/>
      <c r="J1570" s="18" t="n"/>
      <c r="K1570" s="18" t="inlineStr">
        <is>
          <t>left</t>
        </is>
      </c>
      <c r="L1570" s="18" t="n">
        <v>5</v>
      </c>
      <c r="M1570" s="18" t="n">
        <v>6</v>
      </c>
      <c r="N1570" s="34" t="n"/>
    </row>
    <row r="1571">
      <c r="B1571" s="18" t="inlineStr">
        <is>
          <t>113|3</t>
        </is>
      </c>
      <c r="C1571" s="18" t="n">
        <v>113</v>
      </c>
      <c r="D1571" s="18" t="n">
        <v>3</v>
      </c>
      <c r="E1571" s="18" t="inlineStr">
        <is>
          <t>split</t>
        </is>
      </c>
      <c r="F1571" s="18" t="n">
        <v>25</v>
      </c>
      <c r="G1571" s="18" t="inlineStr">
        <is>
          <t>x_fz3_rain</t>
        </is>
      </c>
      <c r="H1571" s="37" t="n">
        <v>1.313999950885773</v>
      </c>
      <c r="I1571" s="18" t="n"/>
      <c r="J1571" s="18" t="n"/>
      <c r="K1571" s="18" t="inlineStr">
        <is>
          <t>right</t>
        </is>
      </c>
      <c r="L1571" s="18" t="n">
        <v>7</v>
      </c>
      <c r="M1571" s="18" t="n">
        <v>8</v>
      </c>
      <c r="N1571" s="34" t="n"/>
    </row>
    <row r="1572">
      <c r="B1572" s="18" t="inlineStr">
        <is>
          <t>113|4</t>
        </is>
      </c>
      <c r="C1572" s="18" t="n">
        <v>113</v>
      </c>
      <c r="D1572" s="18" t="n">
        <v>4</v>
      </c>
      <c r="E1572" s="18" t="inlineStr">
        <is>
          <t>category split</t>
        </is>
      </c>
      <c r="F1572" s="18" t="n">
        <v>40</v>
      </c>
      <c r="G1572" s="18" t="inlineStr">
        <is>
          <t>branch_id</t>
        </is>
      </c>
      <c r="H1572" s="37" t="n"/>
      <c r="I1572" s="18" t="inlineStr">
        <is>
          <t>1;2;3;4;5;7;8;10;11;12;13;14;15;17;19;21;22;23;24</t>
        </is>
      </c>
      <c r="J1572" s="18" t="inlineStr">
        <is>
          <t>10;11;12;13;14;16;17;19;2;20;21;22;23;25;4;6;7;8;9</t>
        </is>
      </c>
      <c r="K1572" s="18" t="inlineStr">
        <is>
          <t>left</t>
        </is>
      </c>
      <c r="L1572" s="18" t="n">
        <v>9</v>
      </c>
      <c r="M1572" s="18" t="n">
        <v>10</v>
      </c>
      <c r="N1572" s="34" t="n"/>
    </row>
    <row r="1573">
      <c r="B1573" s="18" t="inlineStr">
        <is>
          <t>113|5</t>
        </is>
      </c>
      <c r="C1573" s="18" t="n">
        <v>113</v>
      </c>
      <c r="D1573" s="18" t="n">
        <v>5</v>
      </c>
      <c r="E1573" s="18" t="inlineStr">
        <is>
          <t>split</t>
        </is>
      </c>
      <c r="F1573" s="18" t="n">
        <v>18</v>
      </c>
      <c r="G1573" s="18" t="inlineStr">
        <is>
          <t>wind_exposure_index</t>
        </is>
      </c>
      <c r="H1573" s="37" t="n">
        <v>2.899999976158142</v>
      </c>
      <c r="I1573" s="18" t="n"/>
      <c r="J1573" s="18" t="n"/>
      <c r="K1573" s="18" t="inlineStr">
        <is>
          <t>right</t>
        </is>
      </c>
      <c r="L1573" s="18" t="n">
        <v>11</v>
      </c>
      <c r="M1573" s="18" t="n">
        <v>12</v>
      </c>
      <c r="N1573" s="34" t="n"/>
    </row>
    <row r="1574">
      <c r="B1574" s="18" t="inlineStr">
        <is>
          <t>113|6</t>
        </is>
      </c>
      <c r="C1574" s="18" t="n">
        <v>113</v>
      </c>
      <c r="D1574" s="18" t="n">
        <v>6</v>
      </c>
      <c r="E1574" s="18" t="inlineStr">
        <is>
          <t>leaf</t>
        </is>
      </c>
      <c r="F1574" s="18" t="n"/>
      <c r="G1574" s="18" t="n"/>
      <c r="H1574" s="37" t="n"/>
      <c r="I1574" s="18" t="n"/>
      <c r="J1574" s="18" t="n"/>
      <c r="K1574" s="18" t="n"/>
      <c r="L1574" s="18" t="n"/>
      <c r="M1574" s="18" t="n"/>
      <c r="N1574" s="34" t="n">
        <v>0.0008265930227935314</v>
      </c>
    </row>
    <row r="1575">
      <c r="B1575" s="18" t="inlineStr">
        <is>
          <t>113|7</t>
        </is>
      </c>
      <c r="C1575" s="18" t="n">
        <v>113</v>
      </c>
      <c r="D1575" s="18" t="n">
        <v>7</v>
      </c>
      <c r="E1575" s="18" t="inlineStr">
        <is>
          <t>leaf</t>
        </is>
      </c>
      <c r="F1575" s="18" t="n"/>
      <c r="G1575" s="18" t="n"/>
      <c r="H1575" s="37" t="n"/>
      <c r="I1575" s="18" t="n"/>
      <c r="J1575" s="18" t="n"/>
      <c r="K1575" s="18" t="n"/>
      <c r="L1575" s="18" t="n"/>
      <c r="M1575" s="18" t="n"/>
      <c r="N1575" s="34" t="n">
        <v>0.001760342041961849</v>
      </c>
    </row>
    <row r="1576">
      <c r="B1576" s="18" t="inlineStr">
        <is>
          <t>113|8</t>
        </is>
      </c>
      <c r="C1576" s="18" t="n">
        <v>113</v>
      </c>
      <c r="D1576" s="18" t="n">
        <v>8</v>
      </c>
      <c r="E1576" s="18" t="inlineStr">
        <is>
          <t>leaf</t>
        </is>
      </c>
      <c r="F1576" s="18" t="n"/>
      <c r="G1576" s="18" t="n"/>
      <c r="H1576" s="37" t="n"/>
      <c r="I1576" s="18" t="n"/>
      <c r="J1576" s="18" t="n"/>
      <c r="K1576" s="18" t="n"/>
      <c r="L1576" s="18" t="n"/>
      <c r="M1576" s="18" t="n"/>
      <c r="N1576" s="34" t="n">
        <v>0.01360394340008497</v>
      </c>
    </row>
    <row r="1577">
      <c r="B1577" s="18" t="inlineStr">
        <is>
          <t>113|9</t>
        </is>
      </c>
      <c r="C1577" s="18" t="n">
        <v>113</v>
      </c>
      <c r="D1577" s="18" t="n">
        <v>9</v>
      </c>
      <c r="E1577" s="18" t="inlineStr">
        <is>
          <t>leaf</t>
        </is>
      </c>
      <c r="F1577" s="18" t="n"/>
      <c r="G1577" s="18" t="n"/>
      <c r="H1577" s="37" t="n"/>
      <c r="I1577" s="18" t="n"/>
      <c r="J1577" s="18" t="n"/>
      <c r="K1577" s="18" t="n"/>
      <c r="L1577" s="18" t="n"/>
      <c r="M1577" s="18" t="n"/>
      <c r="N1577" s="34" t="n">
        <v>0.002030155155807734</v>
      </c>
    </row>
    <row r="1578">
      <c r="B1578" s="18" t="inlineStr">
        <is>
          <t>113|10</t>
        </is>
      </c>
      <c r="C1578" s="18" t="n">
        <v>113</v>
      </c>
      <c r="D1578" s="18" t="n">
        <v>10</v>
      </c>
      <c r="E1578" s="18" t="inlineStr">
        <is>
          <t>leaf</t>
        </is>
      </c>
      <c r="F1578" s="18" t="n"/>
      <c r="G1578" s="18" t="n"/>
      <c r="H1578" s="37" t="n"/>
      <c r="I1578" s="18" t="n"/>
      <c r="J1578" s="18" t="n"/>
      <c r="K1578" s="18" t="n"/>
      <c r="L1578" s="18" t="n"/>
      <c r="M1578" s="18" t="n"/>
      <c r="N1578" s="34" t="n">
        <v>-0.004702754784375429</v>
      </c>
    </row>
    <row r="1579">
      <c r="B1579" s="18" t="inlineStr">
        <is>
          <t>113|11</t>
        </is>
      </c>
      <c r="C1579" s="18" t="n">
        <v>113</v>
      </c>
      <c r="D1579" s="18" t="n">
        <v>11</v>
      </c>
      <c r="E1579" s="18" t="inlineStr">
        <is>
          <t>leaf</t>
        </is>
      </c>
      <c r="F1579" s="18" t="n"/>
      <c r="G1579" s="18" t="n"/>
      <c r="H1579" s="37" t="n"/>
      <c r="I1579" s="18" t="n"/>
      <c r="J1579" s="18" t="n"/>
      <c r="K1579" s="18" t="n"/>
      <c r="L1579" s="18" t="n"/>
      <c r="M1579" s="18" t="n"/>
      <c r="N1579" s="34" t="n">
        <v>0.02188524417579174</v>
      </c>
    </row>
    <row r="1580">
      <c r="B1580" s="18" t="inlineStr">
        <is>
          <t>113|12</t>
        </is>
      </c>
      <c r="C1580" s="18" t="n">
        <v>113</v>
      </c>
      <c r="D1580" s="18" t="n">
        <v>12</v>
      </c>
      <c r="E1580" s="18" t="inlineStr">
        <is>
          <t>leaf</t>
        </is>
      </c>
      <c r="F1580" s="18" t="n"/>
      <c r="G1580" s="18" t="n"/>
      <c r="H1580" s="37" t="n"/>
      <c r="I1580" s="18" t="n"/>
      <c r="J1580" s="18" t="n"/>
      <c r="K1580" s="18" t="n"/>
      <c r="L1580" s="18" t="n"/>
      <c r="M1580" s="18" t="n"/>
      <c r="N1580" s="34" t="n">
        <v>0.006935364101082087</v>
      </c>
    </row>
    <row r="1581">
      <c r="B1581" s="18" t="inlineStr">
        <is>
          <t>114|0</t>
        </is>
      </c>
      <c r="C1581" s="18" t="n">
        <v>114</v>
      </c>
      <c r="D1581" s="18" t="n">
        <v>0</v>
      </c>
      <c r="E1581" s="18" t="inlineStr">
        <is>
          <t>split</t>
        </is>
      </c>
      <c r="F1581" s="18" t="n">
        <v>0</v>
      </c>
      <c r="G1581" s="18" t="inlineStr">
        <is>
          <t>sum_insured</t>
        </is>
      </c>
      <c r="H1581" s="37" t="n">
        <v>89999.99609375</v>
      </c>
      <c r="I1581" s="18" t="n"/>
      <c r="J1581" s="18" t="n"/>
      <c r="K1581" s="18" t="inlineStr">
        <is>
          <t>right</t>
        </is>
      </c>
      <c r="L1581" s="18" t="n">
        <v>1</v>
      </c>
      <c r="M1581" s="18" t="n">
        <v>2</v>
      </c>
      <c r="N1581" s="34" t="n"/>
    </row>
    <row r="1582">
      <c r="B1582" s="18" t="inlineStr">
        <is>
          <t>114|1</t>
        </is>
      </c>
      <c r="C1582" s="18" t="n">
        <v>114</v>
      </c>
      <c r="D1582" s="18" t="n">
        <v>1</v>
      </c>
      <c r="E1582" s="18" t="inlineStr">
        <is>
          <t>leaf</t>
        </is>
      </c>
      <c r="F1582" s="18" t="n"/>
      <c r="G1582" s="18" t="n"/>
      <c r="H1582" s="37" t="n"/>
      <c r="I1582" s="18" t="n"/>
      <c r="J1582" s="18" t="n"/>
      <c r="K1582" s="18" t="n"/>
      <c r="L1582" s="18" t="n"/>
      <c r="M1582" s="18" t="n"/>
      <c r="N1582" s="34" t="n">
        <v>-0.01544101256877184</v>
      </c>
    </row>
    <row r="1583">
      <c r="B1583" s="18" t="inlineStr">
        <is>
          <t>114|2</t>
        </is>
      </c>
      <c r="C1583" s="18" t="n">
        <v>114</v>
      </c>
      <c r="D1583" s="18" t="n">
        <v>2</v>
      </c>
      <c r="E1583" s="18" t="inlineStr">
        <is>
          <t>category split</t>
        </is>
      </c>
      <c r="F1583" s="18" t="n">
        <v>29</v>
      </c>
      <c r="G1583" s="18" t="inlineStr">
        <is>
          <t>accidental_damage_cover</t>
        </is>
      </c>
      <c r="H1583" s="37" t="n"/>
      <c r="I1583" s="18" t="inlineStr">
        <is>
          <t>0</t>
        </is>
      </c>
      <c r="J1583" s="18" t="inlineStr">
        <is>
          <t>False</t>
        </is>
      </c>
      <c r="K1583" s="18" t="inlineStr">
        <is>
          <t>left</t>
        </is>
      </c>
      <c r="L1583" s="18" t="n">
        <v>3</v>
      </c>
      <c r="M1583" s="18" t="n">
        <v>4</v>
      </c>
      <c r="N1583" s="34" t="n"/>
    </row>
    <row r="1584">
      <c r="B1584" s="18" t="inlineStr">
        <is>
          <t>114|3</t>
        </is>
      </c>
      <c r="C1584" s="18" t="n">
        <v>114</v>
      </c>
      <c r="D1584" s="18" t="n">
        <v>3</v>
      </c>
      <c r="E1584" s="18" t="inlineStr">
        <is>
          <t>split</t>
        </is>
      </c>
      <c r="F1584" s="18" t="n">
        <v>5</v>
      </c>
      <c r="G1584" s="18" t="inlineStr">
        <is>
          <t>days_quote_to_inception</t>
        </is>
      </c>
      <c r="H1584" s="37" t="n">
        <v>5.999999761581421</v>
      </c>
      <c r="I1584" s="18" t="n"/>
      <c r="J1584" s="18" t="n"/>
      <c r="K1584" s="18" t="inlineStr">
        <is>
          <t>right</t>
        </is>
      </c>
      <c r="L1584" s="18" t="n">
        <v>5</v>
      </c>
      <c r="M1584" s="18" t="n">
        <v>6</v>
      </c>
      <c r="N1584" s="34" t="n"/>
    </row>
    <row r="1585">
      <c r="B1585" s="18" t="inlineStr">
        <is>
          <t>114|4</t>
        </is>
      </c>
      <c r="C1585" s="18" t="n">
        <v>114</v>
      </c>
      <c r="D1585" s="18" t="n">
        <v>4</v>
      </c>
      <c r="E1585" s="18" t="inlineStr">
        <is>
          <t>split</t>
        </is>
      </c>
      <c r="F1585" s="18" t="n">
        <v>12</v>
      </c>
      <c r="G1585" s="18" t="inlineStr">
        <is>
          <t>flood_zone</t>
        </is>
      </c>
      <c r="H1585" s="37" t="n">
        <v>4.999999761581421</v>
      </c>
      <c r="I1585" s="18" t="n"/>
      <c r="J1585" s="18" t="n"/>
      <c r="K1585" s="18" t="inlineStr">
        <is>
          <t>left</t>
        </is>
      </c>
      <c r="L1585" s="18" t="n">
        <v>7</v>
      </c>
      <c r="M1585" s="18" t="n">
        <v>8</v>
      </c>
      <c r="N1585" s="34" t="n"/>
    </row>
    <row r="1586">
      <c r="B1586" s="18" t="inlineStr">
        <is>
          <t>114|5</t>
        </is>
      </c>
      <c r="C1586" s="18" t="n">
        <v>114</v>
      </c>
      <c r="D1586" s="18" t="n">
        <v>5</v>
      </c>
      <c r="E1586" s="18" t="inlineStr">
        <is>
          <t>leaf</t>
        </is>
      </c>
      <c r="F1586" s="18" t="n"/>
      <c r="G1586" s="18" t="n"/>
      <c r="H1586" s="37" t="n"/>
      <c r="I1586" s="18" t="n"/>
      <c r="J1586" s="18" t="n"/>
      <c r="K1586" s="18" t="n"/>
      <c r="L1586" s="18" t="n"/>
      <c r="M1586" s="18" t="n"/>
      <c r="N1586" s="34" t="n">
        <v>0.00804354902356863</v>
      </c>
    </row>
    <row r="1587">
      <c r="B1587" s="18" t="inlineStr">
        <is>
          <t>114|6</t>
        </is>
      </c>
      <c r="C1587" s="18" t="n">
        <v>114</v>
      </c>
      <c r="D1587" s="18" t="n">
        <v>6</v>
      </c>
      <c r="E1587" s="18" t="inlineStr">
        <is>
          <t>leaf</t>
        </is>
      </c>
      <c r="F1587" s="18" t="n"/>
      <c r="G1587" s="18" t="n"/>
      <c r="H1587" s="37" t="n"/>
      <c r="I1587" s="18" t="n"/>
      <c r="J1587" s="18" t="n"/>
      <c r="K1587" s="18" t="n"/>
      <c r="L1587" s="18" t="n"/>
      <c r="M1587" s="18" t="n"/>
      <c r="N1587" s="34" t="n">
        <v>0.001804877421818674</v>
      </c>
    </row>
    <row r="1588">
      <c r="B1588" s="18" t="inlineStr">
        <is>
          <t>114|7</t>
        </is>
      </c>
      <c r="C1588" s="18" t="n">
        <v>114</v>
      </c>
      <c r="D1588" s="18" t="n">
        <v>7</v>
      </c>
      <c r="E1588" s="18" t="inlineStr">
        <is>
          <t>leaf</t>
        </is>
      </c>
      <c r="F1588" s="18" t="n"/>
      <c r="G1588" s="18" t="n"/>
      <c r="H1588" s="37" t="n"/>
      <c r="I1588" s="18" t="n"/>
      <c r="J1588" s="18" t="n"/>
      <c r="K1588" s="18" t="n"/>
      <c r="L1588" s="18" t="n"/>
      <c r="M1588" s="18" t="n"/>
      <c r="N1588" s="34" t="n">
        <v>-0.00189783878158778</v>
      </c>
    </row>
    <row r="1589">
      <c r="B1589" s="18" t="inlineStr">
        <is>
          <t>114|8</t>
        </is>
      </c>
      <c r="C1589" s="18" t="n">
        <v>114</v>
      </c>
      <c r="D1589" s="18" t="n">
        <v>8</v>
      </c>
      <c r="E1589" s="18" t="inlineStr">
        <is>
          <t>leaf</t>
        </is>
      </c>
      <c r="F1589" s="18" t="n"/>
      <c r="G1589" s="18" t="n"/>
      <c r="H1589" s="37" t="n"/>
      <c r="I1589" s="18" t="n"/>
      <c r="J1589" s="18" t="n"/>
      <c r="K1589" s="18" t="n"/>
      <c r="L1589" s="18" t="n"/>
      <c r="M1589" s="18" t="n"/>
      <c r="N1589" s="34" t="n">
        <v>0.01195225585252047</v>
      </c>
    </row>
    <row r="1590">
      <c r="B1590" s="18" t="inlineStr">
        <is>
          <t>115|0</t>
        </is>
      </c>
      <c r="C1590" s="18" t="n">
        <v>115</v>
      </c>
      <c r="D1590" s="18" t="n">
        <v>0</v>
      </c>
      <c r="E1590" s="18" t="inlineStr">
        <is>
          <t>split</t>
        </is>
      </c>
      <c r="F1590" s="18" t="n">
        <v>0</v>
      </c>
      <c r="G1590" s="18" t="inlineStr">
        <is>
          <t>sum_insured</t>
        </is>
      </c>
      <c r="H1590" s="37" t="n">
        <v>355999.984375</v>
      </c>
      <c r="I1590" s="18" t="n"/>
      <c r="J1590" s="18" t="n"/>
      <c r="K1590" s="18" t="inlineStr">
        <is>
          <t>right</t>
        </is>
      </c>
      <c r="L1590" s="18" t="n">
        <v>1</v>
      </c>
      <c r="M1590" s="18" t="n">
        <v>2</v>
      </c>
      <c r="N1590" s="34" t="n"/>
    </row>
    <row r="1591">
      <c r="B1591" s="18" t="inlineStr">
        <is>
          <t>115|1</t>
        </is>
      </c>
      <c r="C1591" s="18" t="n">
        <v>115</v>
      </c>
      <c r="D1591" s="18" t="n">
        <v>1</v>
      </c>
      <c r="E1591" s="18" t="inlineStr">
        <is>
          <t>split</t>
        </is>
      </c>
      <c r="F1591" s="18" t="n">
        <v>23</v>
      </c>
      <c r="G1591" s="18" t="inlineStr">
        <is>
          <t>mean_temperature_c</t>
        </is>
      </c>
      <c r="H1591" s="37" t="n">
        <v>6.699999570846558</v>
      </c>
      <c r="I1591" s="18" t="n"/>
      <c r="J1591" s="18" t="n"/>
      <c r="K1591" s="18" t="inlineStr">
        <is>
          <t>right</t>
        </is>
      </c>
      <c r="L1591" s="18" t="n">
        <v>3</v>
      </c>
      <c r="M1591" s="18" t="n">
        <v>4</v>
      </c>
      <c r="N1591" s="34" t="n"/>
    </row>
    <row r="1592">
      <c r="B1592" s="18" t="inlineStr">
        <is>
          <t>115|2</t>
        </is>
      </c>
      <c r="C1592" s="18" t="n">
        <v>115</v>
      </c>
      <c r="D1592" s="18" t="n">
        <v>2</v>
      </c>
      <c r="E1592" s="18" t="inlineStr">
        <is>
          <t>category split</t>
        </is>
      </c>
      <c r="F1592" s="18" t="n">
        <v>40</v>
      </c>
      <c r="G1592" s="18" t="inlineStr">
        <is>
          <t>branch_id</t>
        </is>
      </c>
      <c r="H1592" s="37" t="n"/>
      <c r="I1592" s="18" t="inlineStr">
        <is>
          <t>0;1;2;3;4;5;6;7;8;9;10;11;12;13;14;15;16</t>
        </is>
      </c>
      <c r="J1592" s="18" t="inlineStr">
        <is>
          <t>1;10;11;12;13;14;15;16;17;18;19;2;20;21;22;23;24</t>
        </is>
      </c>
      <c r="K1592" s="18" t="inlineStr">
        <is>
          <t>left</t>
        </is>
      </c>
      <c r="L1592" s="18" t="n">
        <v>5</v>
      </c>
      <c r="M1592" s="18" t="n">
        <v>6</v>
      </c>
      <c r="N1592" s="34" t="n"/>
    </row>
    <row r="1593">
      <c r="B1593" s="18" t="inlineStr">
        <is>
          <t>115|3</t>
        </is>
      </c>
      <c r="C1593" s="18" t="n">
        <v>115</v>
      </c>
      <c r="D1593" s="18" t="n">
        <v>3</v>
      </c>
      <c r="E1593" s="18" t="inlineStr">
        <is>
          <t>leaf</t>
        </is>
      </c>
      <c r="F1593" s="18" t="n"/>
      <c r="G1593" s="18" t="n"/>
      <c r="H1593" s="37" t="n"/>
      <c r="I1593" s="18" t="n"/>
      <c r="J1593" s="18" t="n"/>
      <c r="K1593" s="18" t="n"/>
      <c r="L1593" s="18" t="n"/>
      <c r="M1593" s="18" t="n"/>
      <c r="N1593" s="34" t="n">
        <v>-0.01661635003983974</v>
      </c>
    </row>
    <row r="1594">
      <c r="B1594" s="18" t="inlineStr">
        <is>
          <t>115|4</t>
        </is>
      </c>
      <c r="C1594" s="18" t="n">
        <v>115</v>
      </c>
      <c r="D1594" s="18" t="n">
        <v>4</v>
      </c>
      <c r="E1594" s="18" t="inlineStr">
        <is>
          <t>split</t>
        </is>
      </c>
      <c r="F1594" s="18" t="n">
        <v>15</v>
      </c>
      <c r="G1594" s="18" t="inlineStr">
        <is>
          <t>year_built</t>
        </is>
      </c>
      <c r="H1594" s="37" t="n">
        <v>2019.999938964844</v>
      </c>
      <c r="I1594" s="18" t="n"/>
      <c r="J1594" s="18" t="n"/>
      <c r="K1594" s="18" t="inlineStr">
        <is>
          <t>right</t>
        </is>
      </c>
      <c r="L1594" s="18" t="n">
        <v>7</v>
      </c>
      <c r="M1594" s="18" t="n">
        <v>8</v>
      </c>
      <c r="N1594" s="34" t="n"/>
    </row>
    <row r="1595">
      <c r="B1595" s="18" t="inlineStr">
        <is>
          <t>115|5</t>
        </is>
      </c>
      <c r="C1595" s="18" t="n">
        <v>115</v>
      </c>
      <c r="D1595" s="18" t="n">
        <v>5</v>
      </c>
      <c r="E1595" s="18" t="inlineStr">
        <is>
          <t>leaf</t>
        </is>
      </c>
      <c r="F1595" s="18" t="n"/>
      <c r="G1595" s="18" t="n"/>
      <c r="H1595" s="37" t="n"/>
      <c r="I1595" s="18" t="n"/>
      <c r="J1595" s="18" t="n"/>
      <c r="K1595" s="18" t="n"/>
      <c r="L1595" s="18" t="n"/>
      <c r="M1595" s="18" t="n"/>
      <c r="N1595" s="34" t="n">
        <v>-0.0009521275060251355</v>
      </c>
    </row>
    <row r="1596">
      <c r="B1596" s="18" t="inlineStr">
        <is>
          <t>115|6</t>
        </is>
      </c>
      <c r="C1596" s="18" t="n">
        <v>115</v>
      </c>
      <c r="D1596" s="18" t="n">
        <v>6</v>
      </c>
      <c r="E1596" s="18" t="inlineStr">
        <is>
          <t>category split</t>
        </is>
      </c>
      <c r="F1596" s="18" t="n">
        <v>32</v>
      </c>
      <c r="G1596" s="18" t="inlineStr">
        <is>
          <t>payment_method</t>
        </is>
      </c>
      <c r="H1596" s="37" t="n"/>
      <c r="I1596" s="18" t="inlineStr">
        <is>
          <t>0</t>
        </is>
      </c>
      <c r="J1596" s="18" t="inlineStr">
        <is>
          <t>annual</t>
        </is>
      </c>
      <c r="K1596" s="18" t="inlineStr">
        <is>
          <t>left</t>
        </is>
      </c>
      <c r="L1596" s="18" t="n">
        <v>9</v>
      </c>
      <c r="M1596" s="18" t="n">
        <v>10</v>
      </c>
      <c r="N1596" s="34" t="n"/>
    </row>
    <row r="1597">
      <c r="B1597" s="18" t="inlineStr">
        <is>
          <t>115|7</t>
        </is>
      </c>
      <c r="C1597" s="18" t="n">
        <v>115</v>
      </c>
      <c r="D1597" s="18" t="n">
        <v>7</v>
      </c>
      <c r="E1597" s="18" t="inlineStr">
        <is>
          <t>leaf</t>
        </is>
      </c>
      <c r="F1597" s="18" t="n"/>
      <c r="G1597" s="18" t="n"/>
      <c r="H1597" s="37" t="n"/>
      <c r="I1597" s="18" t="n"/>
      <c r="J1597" s="18" t="n"/>
      <c r="K1597" s="18" t="n"/>
      <c r="L1597" s="18" t="n"/>
      <c r="M1597" s="18" t="n"/>
      <c r="N1597" s="34" t="n">
        <v>-0.001148326671682298</v>
      </c>
    </row>
    <row r="1598">
      <c r="B1598" s="18" t="inlineStr">
        <is>
          <t>115|8</t>
        </is>
      </c>
      <c r="C1598" s="18" t="n">
        <v>115</v>
      </c>
      <c r="D1598" s="18" t="n">
        <v>8</v>
      </c>
      <c r="E1598" s="18" t="inlineStr">
        <is>
          <t>leaf</t>
        </is>
      </c>
      <c r="F1598" s="18" t="n"/>
      <c r="G1598" s="18" t="n"/>
      <c r="H1598" s="37" t="n"/>
      <c r="I1598" s="18" t="n"/>
      <c r="J1598" s="18" t="n"/>
      <c r="K1598" s="18" t="n"/>
      <c r="L1598" s="18" t="n"/>
      <c r="M1598" s="18" t="n"/>
      <c r="N1598" s="34" t="n">
        <v>0.01306869369000196</v>
      </c>
    </row>
    <row r="1599">
      <c r="B1599" s="18" t="inlineStr">
        <is>
          <t>115|9</t>
        </is>
      </c>
      <c r="C1599" s="18" t="n">
        <v>115</v>
      </c>
      <c r="D1599" s="18" t="n">
        <v>9</v>
      </c>
      <c r="E1599" s="18" t="inlineStr">
        <is>
          <t>leaf</t>
        </is>
      </c>
      <c r="F1599" s="18" t="n"/>
      <c r="G1599" s="18" t="n"/>
      <c r="H1599" s="37" t="n"/>
      <c r="I1599" s="18" t="n"/>
      <c r="J1599" s="18" t="n"/>
      <c r="K1599" s="18" t="n"/>
      <c r="L1599" s="18" t="n"/>
      <c r="M1599" s="18" t="n"/>
      <c r="N1599" s="34" t="n">
        <v>0.01680499128997326</v>
      </c>
    </row>
    <row r="1600">
      <c r="B1600" s="18" t="inlineStr">
        <is>
          <t>115|10</t>
        </is>
      </c>
      <c r="C1600" s="18" t="n">
        <v>115</v>
      </c>
      <c r="D1600" s="18" t="n">
        <v>10</v>
      </c>
      <c r="E1600" s="18" t="inlineStr">
        <is>
          <t>leaf</t>
        </is>
      </c>
      <c r="F1600" s="18" t="n"/>
      <c r="G1600" s="18" t="n"/>
      <c r="H1600" s="37" t="n"/>
      <c r="I1600" s="18" t="n"/>
      <c r="J1600" s="18" t="n"/>
      <c r="K1600" s="18" t="n"/>
      <c r="L1600" s="18" t="n"/>
      <c r="M1600" s="18" t="n"/>
      <c r="N1600" s="34" t="n">
        <v>0.003367338329553604</v>
      </c>
    </row>
    <row r="1601">
      <c r="B1601" s="18" t="inlineStr">
        <is>
          <t>116|0</t>
        </is>
      </c>
      <c r="C1601" s="18" t="n">
        <v>116</v>
      </c>
      <c r="D1601" s="18" t="n">
        <v>0</v>
      </c>
      <c r="E1601" s="18" t="inlineStr">
        <is>
          <t>category split</t>
        </is>
      </c>
      <c r="F1601" s="18" t="n">
        <v>32</v>
      </c>
      <c r="G1601" s="18" t="inlineStr">
        <is>
          <t>payment_method</t>
        </is>
      </c>
      <c r="H1601" s="37" t="n"/>
      <c r="I1601" s="18" t="inlineStr">
        <is>
          <t>0</t>
        </is>
      </c>
      <c r="J1601" s="18" t="inlineStr">
        <is>
          <t>annual</t>
        </is>
      </c>
      <c r="K1601" s="18" t="inlineStr">
        <is>
          <t>left</t>
        </is>
      </c>
      <c r="L1601" s="18" t="n">
        <v>1</v>
      </c>
      <c r="M1601" s="18" t="n">
        <v>2</v>
      </c>
      <c r="N1601" s="34" t="n"/>
    </row>
    <row r="1602">
      <c r="B1602" s="18" t="inlineStr">
        <is>
          <t>116|1</t>
        </is>
      </c>
      <c r="C1602" s="18" t="n">
        <v>116</v>
      </c>
      <c r="D1602" s="18" t="n">
        <v>1</v>
      </c>
      <c r="E1602" s="18" t="inlineStr">
        <is>
          <t>split</t>
        </is>
      </c>
      <c r="F1602" s="18" t="n">
        <v>0</v>
      </c>
      <c r="G1602" s="18" t="inlineStr">
        <is>
          <t>sum_insured</t>
        </is>
      </c>
      <c r="H1602" s="37" t="n">
        <v>267999.984375</v>
      </c>
      <c r="I1602" s="18" t="n"/>
      <c r="J1602" s="18" t="n"/>
      <c r="K1602" s="18" t="inlineStr">
        <is>
          <t>right</t>
        </is>
      </c>
      <c r="L1602" s="18" t="n">
        <v>3</v>
      </c>
      <c r="M1602" s="18" t="n">
        <v>4</v>
      </c>
      <c r="N1602" s="34" t="n"/>
    </row>
    <row r="1603">
      <c r="B1603" s="18" t="inlineStr">
        <is>
          <t>116|2</t>
        </is>
      </c>
      <c r="C1603" s="18" t="n">
        <v>116</v>
      </c>
      <c r="D1603" s="18" t="n">
        <v>2</v>
      </c>
      <c r="E1603" s="18" t="inlineStr">
        <is>
          <t>category split</t>
        </is>
      </c>
      <c r="F1603" s="18" t="n">
        <v>49</v>
      </c>
      <c r="G1603" s="18" t="inlineStr">
        <is>
          <t>energy_rating</t>
        </is>
      </c>
      <c r="H1603" s="37" t="n"/>
      <c r="I1603" s="18" t="inlineStr">
        <is>
          <t>0;1;3;6</t>
        </is>
      </c>
      <c r="J1603" s="18" t="inlineStr">
        <is>
          <t>A;B;D;G</t>
        </is>
      </c>
      <c r="K1603" s="18" t="inlineStr">
        <is>
          <t>left</t>
        </is>
      </c>
      <c r="L1603" s="18" t="n">
        <v>5</v>
      </c>
      <c r="M1603" s="18" t="n">
        <v>6</v>
      </c>
      <c r="N1603" s="34" t="n"/>
    </row>
    <row r="1604">
      <c r="B1604" s="18" t="inlineStr">
        <is>
          <t>116|3</t>
        </is>
      </c>
      <c r="C1604" s="18" t="n">
        <v>116</v>
      </c>
      <c r="D1604" s="18" t="n">
        <v>3</v>
      </c>
      <c r="E1604" s="18" t="inlineStr">
        <is>
          <t>category split</t>
        </is>
      </c>
      <c r="F1604" s="18" t="n">
        <v>49</v>
      </c>
      <c r="G1604" s="18" t="inlineStr">
        <is>
          <t>energy_rating</t>
        </is>
      </c>
      <c r="H1604" s="37" t="n"/>
      <c r="I1604" s="18" t="inlineStr">
        <is>
          <t>1</t>
        </is>
      </c>
      <c r="J1604" s="18" t="inlineStr">
        <is>
          <t>B</t>
        </is>
      </c>
      <c r="K1604" s="18" t="inlineStr">
        <is>
          <t>left</t>
        </is>
      </c>
      <c r="L1604" s="18" t="n">
        <v>7</v>
      </c>
      <c r="M1604" s="18" t="n">
        <v>8</v>
      </c>
      <c r="N1604" s="34" t="n"/>
    </row>
    <row r="1605">
      <c r="B1605" s="18" t="inlineStr">
        <is>
          <t>116|4</t>
        </is>
      </c>
      <c r="C1605" s="18" t="n">
        <v>116</v>
      </c>
      <c r="D1605" s="18" t="n">
        <v>4</v>
      </c>
      <c r="E1605" s="18" t="inlineStr">
        <is>
          <t>split</t>
        </is>
      </c>
      <c r="F1605" s="18" t="n">
        <v>10</v>
      </c>
      <c r="G1605" s="18" t="inlineStr">
        <is>
          <t>years_at_address</t>
        </is>
      </c>
      <c r="H1605" s="37" t="n">
        <v>6.999999761581421</v>
      </c>
      <c r="I1605" s="18" t="n"/>
      <c r="J1605" s="18" t="n"/>
      <c r="K1605" s="18" t="inlineStr">
        <is>
          <t>right</t>
        </is>
      </c>
      <c r="L1605" s="18" t="n">
        <v>9</v>
      </c>
      <c r="M1605" s="18" t="n">
        <v>10</v>
      </c>
      <c r="N1605" s="34" t="n"/>
    </row>
    <row r="1606">
      <c r="B1606" s="18" t="inlineStr">
        <is>
          <t>116|5</t>
        </is>
      </c>
      <c r="C1606" s="18" t="n">
        <v>116</v>
      </c>
      <c r="D1606" s="18" t="n">
        <v>5</v>
      </c>
      <c r="E1606" s="18" t="inlineStr">
        <is>
          <t>split</t>
        </is>
      </c>
      <c r="F1606" s="18" t="n">
        <v>11</v>
      </c>
      <c r="G1606" s="18" t="inlineStr">
        <is>
          <t>customer_since_year</t>
        </is>
      </c>
      <c r="H1606" s="37" t="n">
        <v>2010.999938964844</v>
      </c>
      <c r="I1606" s="18" t="n"/>
      <c r="J1606" s="18" t="n"/>
      <c r="K1606" s="18" t="inlineStr">
        <is>
          <t>right</t>
        </is>
      </c>
      <c r="L1606" s="18" t="n">
        <v>11</v>
      </c>
      <c r="M1606" s="18" t="n">
        <v>12</v>
      </c>
      <c r="N1606" s="34" t="n"/>
    </row>
    <row r="1607">
      <c r="B1607" s="18" t="inlineStr">
        <is>
          <t>116|6</t>
        </is>
      </c>
      <c r="C1607" s="18" t="n">
        <v>116</v>
      </c>
      <c r="D1607" s="18" t="n">
        <v>6</v>
      </c>
      <c r="E1607" s="18" t="inlineStr">
        <is>
          <t>split</t>
        </is>
      </c>
      <c r="F1607" s="18" t="n">
        <v>10</v>
      </c>
      <c r="G1607" s="18" t="inlineStr">
        <is>
          <t>years_at_address</t>
        </is>
      </c>
      <c r="H1607" s="37" t="n">
        <v>3.99999988079071</v>
      </c>
      <c r="I1607" s="18" t="n"/>
      <c r="J1607" s="18" t="n"/>
      <c r="K1607" s="18" t="inlineStr">
        <is>
          <t>right</t>
        </is>
      </c>
      <c r="L1607" s="18" t="n">
        <v>13</v>
      </c>
      <c r="M1607" s="18" t="n">
        <v>14</v>
      </c>
      <c r="N1607" s="34" t="n"/>
    </row>
    <row r="1608">
      <c r="B1608" s="18" t="inlineStr">
        <is>
          <t>116|7</t>
        </is>
      </c>
      <c r="C1608" s="18" t="n">
        <v>116</v>
      </c>
      <c r="D1608" s="18" t="n">
        <v>7</v>
      </c>
      <c r="E1608" s="18" t="inlineStr">
        <is>
          <t>leaf</t>
        </is>
      </c>
      <c r="F1608" s="18" t="n"/>
      <c r="G1608" s="18" t="n"/>
      <c r="H1608" s="37" t="n"/>
      <c r="I1608" s="18" t="n"/>
      <c r="J1608" s="18" t="n"/>
      <c r="K1608" s="18" t="n"/>
      <c r="L1608" s="18" t="n"/>
      <c r="M1608" s="18" t="n"/>
      <c r="N1608" s="34" t="n">
        <v>0.002620405750349164</v>
      </c>
    </row>
    <row r="1609">
      <c r="B1609" s="18" t="inlineStr">
        <is>
          <t>116|8</t>
        </is>
      </c>
      <c r="C1609" s="18" t="n">
        <v>116</v>
      </c>
      <c r="D1609" s="18" t="n">
        <v>8</v>
      </c>
      <c r="E1609" s="18" t="inlineStr">
        <is>
          <t>leaf</t>
        </is>
      </c>
      <c r="F1609" s="18" t="n"/>
      <c r="G1609" s="18" t="n"/>
      <c r="H1609" s="37" t="n"/>
      <c r="I1609" s="18" t="n"/>
      <c r="J1609" s="18" t="n"/>
      <c r="K1609" s="18" t="n"/>
      <c r="L1609" s="18" t="n"/>
      <c r="M1609" s="18" t="n"/>
      <c r="N1609" s="34" t="n">
        <v>-0.00835355743765831</v>
      </c>
    </row>
    <row r="1610">
      <c r="B1610" s="18" t="inlineStr">
        <is>
          <t>116|9</t>
        </is>
      </c>
      <c r="C1610" s="18" t="n">
        <v>116</v>
      </c>
      <c r="D1610" s="18" t="n">
        <v>9</v>
      </c>
      <c r="E1610" s="18" t="inlineStr">
        <is>
          <t>leaf</t>
        </is>
      </c>
      <c r="F1610" s="18" t="n"/>
      <c r="G1610" s="18" t="n"/>
      <c r="H1610" s="37" t="n"/>
      <c r="I1610" s="18" t="n"/>
      <c r="J1610" s="18" t="n"/>
      <c r="K1610" s="18" t="n"/>
      <c r="L1610" s="18" t="n"/>
      <c r="M1610" s="18" t="n"/>
      <c r="N1610" s="34" t="n">
        <v>0.003024236066266894</v>
      </c>
    </row>
    <row r="1611">
      <c r="B1611" s="18" t="inlineStr">
        <is>
          <t>116|10</t>
        </is>
      </c>
      <c r="C1611" s="18" t="n">
        <v>116</v>
      </c>
      <c r="D1611" s="18" t="n">
        <v>10</v>
      </c>
      <c r="E1611" s="18" t="inlineStr">
        <is>
          <t>leaf</t>
        </is>
      </c>
      <c r="F1611" s="18" t="n"/>
      <c r="G1611" s="18" t="n"/>
      <c r="H1611" s="37" t="n"/>
      <c r="I1611" s="18" t="n"/>
      <c r="J1611" s="18" t="n"/>
      <c r="K1611" s="18" t="n"/>
      <c r="L1611" s="18" t="n"/>
      <c r="M1611" s="18" t="n"/>
      <c r="N1611" s="34" t="n">
        <v>0.01041098032146692</v>
      </c>
    </row>
    <row r="1612">
      <c r="B1612" s="18" t="inlineStr">
        <is>
          <t>116|11</t>
        </is>
      </c>
      <c r="C1612" s="18" t="n">
        <v>116</v>
      </c>
      <c r="D1612" s="18" t="n">
        <v>11</v>
      </c>
      <c r="E1612" s="18" t="inlineStr">
        <is>
          <t>leaf</t>
        </is>
      </c>
      <c r="F1612" s="18" t="n"/>
      <c r="G1612" s="18" t="n"/>
      <c r="H1612" s="37" t="n"/>
      <c r="I1612" s="18" t="n"/>
      <c r="J1612" s="18" t="n"/>
      <c r="K1612" s="18" t="n"/>
      <c r="L1612" s="18" t="n"/>
      <c r="M1612" s="18" t="n"/>
      <c r="N1612" s="34" t="n">
        <v>-0.007284674327820539</v>
      </c>
    </row>
    <row r="1613">
      <c r="B1613" s="18" t="inlineStr">
        <is>
          <t>116|12</t>
        </is>
      </c>
      <c r="C1613" s="18" t="n">
        <v>116</v>
      </c>
      <c r="D1613" s="18" t="n">
        <v>12</v>
      </c>
      <c r="E1613" s="18" t="inlineStr">
        <is>
          <t>leaf</t>
        </is>
      </c>
      <c r="F1613" s="18" t="n"/>
      <c r="G1613" s="18" t="n"/>
      <c r="H1613" s="37" t="n"/>
      <c r="I1613" s="18" t="n"/>
      <c r="J1613" s="18" t="n"/>
      <c r="K1613" s="18" t="n"/>
      <c r="L1613" s="18" t="n"/>
      <c r="M1613" s="18" t="n"/>
      <c r="N1613" s="34" t="n">
        <v>0.003271508263424039</v>
      </c>
    </row>
    <row r="1614">
      <c r="B1614" s="18" t="inlineStr">
        <is>
          <t>116|13</t>
        </is>
      </c>
      <c r="C1614" s="18" t="n">
        <v>116</v>
      </c>
      <c r="D1614" s="18" t="n">
        <v>13</v>
      </c>
      <c r="E1614" s="18" t="inlineStr">
        <is>
          <t>leaf</t>
        </is>
      </c>
      <c r="F1614" s="18" t="n"/>
      <c r="G1614" s="18" t="n"/>
      <c r="H1614" s="37" t="n"/>
      <c r="I1614" s="18" t="n"/>
      <c r="J1614" s="18" t="n"/>
      <c r="K1614" s="18" t="n"/>
      <c r="L1614" s="18" t="n"/>
      <c r="M1614" s="18" t="n"/>
      <c r="N1614" s="34" t="n">
        <v>0.0006261169328354299</v>
      </c>
    </row>
    <row r="1615">
      <c r="B1615" s="18" t="inlineStr">
        <is>
          <t>116|14</t>
        </is>
      </c>
      <c r="C1615" s="18" t="n">
        <v>116</v>
      </c>
      <c r="D1615" s="18" t="n">
        <v>14</v>
      </c>
      <c r="E1615" s="18" t="inlineStr">
        <is>
          <t>leaf</t>
        </is>
      </c>
      <c r="F1615" s="18" t="n"/>
      <c r="G1615" s="18" t="n"/>
      <c r="H1615" s="37" t="n"/>
      <c r="I1615" s="18" t="n"/>
      <c r="J1615" s="18" t="n"/>
      <c r="K1615" s="18" t="n"/>
      <c r="L1615" s="18" t="n"/>
      <c r="M1615" s="18" t="n"/>
      <c r="N1615" s="34" t="n">
        <v>-0.008360116742551327</v>
      </c>
    </row>
    <row r="1616">
      <c r="B1616" s="18" t="inlineStr">
        <is>
          <t>117|0</t>
        </is>
      </c>
      <c r="C1616" s="18" t="n">
        <v>117</v>
      </c>
      <c r="D1616" s="18" t="n">
        <v>0</v>
      </c>
      <c r="E1616" s="18" t="inlineStr">
        <is>
          <t>category split</t>
        </is>
      </c>
      <c r="F1616" s="18" t="n">
        <v>27</v>
      </c>
      <c r="G1616" s="18" t="inlineStr">
        <is>
          <t>occupancy</t>
        </is>
      </c>
      <c r="H1616" s="37" t="n"/>
      <c r="I1616" s="18" t="inlineStr">
        <is>
          <t>0</t>
        </is>
      </c>
      <c r="J1616" s="18" t="inlineStr">
        <is>
          <t>let</t>
        </is>
      </c>
      <c r="K1616" s="18" t="inlineStr">
        <is>
          <t>left</t>
        </is>
      </c>
      <c r="L1616" s="18" t="n">
        <v>1</v>
      </c>
      <c r="M1616" s="18" t="n">
        <v>2</v>
      </c>
      <c r="N1616" s="34" t="n"/>
    </row>
    <row r="1617">
      <c r="B1617" s="18" t="inlineStr">
        <is>
          <t>117|1</t>
        </is>
      </c>
      <c r="C1617" s="18" t="n">
        <v>117</v>
      </c>
      <c r="D1617" s="18" t="n">
        <v>1</v>
      </c>
      <c r="E1617" s="18" t="inlineStr">
        <is>
          <t>split</t>
        </is>
      </c>
      <c r="F1617" s="18" t="n">
        <v>0</v>
      </c>
      <c r="G1617" s="18" t="inlineStr">
        <is>
          <t>sum_insured</t>
        </is>
      </c>
      <c r="H1617" s="37" t="n">
        <v>399999.984375</v>
      </c>
      <c r="I1617" s="18" t="n"/>
      <c r="J1617" s="18" t="n"/>
      <c r="K1617" s="18" t="inlineStr">
        <is>
          <t>right</t>
        </is>
      </c>
      <c r="L1617" s="18" t="n">
        <v>3</v>
      </c>
      <c r="M1617" s="18" t="n">
        <v>4</v>
      </c>
      <c r="N1617" s="34" t="n"/>
    </row>
    <row r="1618">
      <c r="B1618" s="18" t="inlineStr">
        <is>
          <t>117|2</t>
        </is>
      </c>
      <c r="C1618" s="18" t="n">
        <v>117</v>
      </c>
      <c r="D1618" s="18" t="n">
        <v>2</v>
      </c>
      <c r="E1618" s="18" t="inlineStr">
        <is>
          <t>split</t>
        </is>
      </c>
      <c r="F1618" s="18" t="n">
        <v>24</v>
      </c>
      <c r="G1618" s="18" t="inlineStr">
        <is>
          <t>x_clay_dry</t>
        </is>
      </c>
      <c r="H1618" s="37" t="n">
        <v>0.3099999874830246</v>
      </c>
      <c r="I1618" s="18" t="n"/>
      <c r="J1618" s="18" t="n"/>
      <c r="K1618" s="18" t="inlineStr">
        <is>
          <t>right</t>
        </is>
      </c>
      <c r="L1618" s="18" t="n">
        <v>5</v>
      </c>
      <c r="M1618" s="18" t="n">
        <v>6</v>
      </c>
      <c r="N1618" s="34" t="n"/>
    </row>
    <row r="1619">
      <c r="B1619" s="18" t="inlineStr">
        <is>
          <t>117|3</t>
        </is>
      </c>
      <c r="C1619" s="18" t="n">
        <v>117</v>
      </c>
      <c r="D1619" s="18" t="n">
        <v>3</v>
      </c>
      <c r="E1619" s="18" t="inlineStr">
        <is>
          <t>split</t>
        </is>
      </c>
      <c r="F1619" s="18" t="n">
        <v>2</v>
      </c>
      <c r="G1619" s="18" t="inlineStr">
        <is>
          <t>voluntary_excess</t>
        </is>
      </c>
      <c r="H1619" s="37" t="n">
        <v>499.9999847412109</v>
      </c>
      <c r="I1619" s="18" t="n"/>
      <c r="J1619" s="18" t="n"/>
      <c r="K1619" s="18" t="inlineStr">
        <is>
          <t>right</t>
        </is>
      </c>
      <c r="L1619" s="18" t="n">
        <v>7</v>
      </c>
      <c r="M1619" s="18" t="n">
        <v>8</v>
      </c>
      <c r="N1619" s="34" t="n"/>
    </row>
    <row r="1620">
      <c r="B1620" s="18" t="inlineStr">
        <is>
          <t>117|4</t>
        </is>
      </c>
      <c r="C1620" s="18" t="n">
        <v>117</v>
      </c>
      <c r="D1620" s="18" t="n">
        <v>4</v>
      </c>
      <c r="E1620" s="18" t="inlineStr">
        <is>
          <t>split</t>
        </is>
      </c>
      <c r="F1620" s="18" t="n">
        <v>13</v>
      </c>
      <c r="G1620" s="18" t="inlineStr">
        <is>
          <t>distance_to_river_km</t>
        </is>
      </c>
      <c r="H1620" s="37" t="n">
        <v>2.21999990940094</v>
      </c>
      <c r="I1620" s="18" t="n"/>
      <c r="J1620" s="18" t="n"/>
      <c r="K1620" s="18" t="inlineStr">
        <is>
          <t>left</t>
        </is>
      </c>
      <c r="L1620" s="18" t="n">
        <v>9</v>
      </c>
      <c r="M1620" s="18" t="n">
        <v>10</v>
      </c>
      <c r="N1620" s="34" t="n"/>
    </row>
    <row r="1621">
      <c r="B1621" s="18" t="inlineStr">
        <is>
          <t>117|5</t>
        </is>
      </c>
      <c r="C1621" s="18" t="n">
        <v>117</v>
      </c>
      <c r="D1621" s="18" t="n">
        <v>5</v>
      </c>
      <c r="E1621" s="18" t="inlineStr">
        <is>
          <t>split</t>
        </is>
      </c>
      <c r="F1621" s="18" t="n">
        <v>15</v>
      </c>
      <c r="G1621" s="18" t="inlineStr">
        <is>
          <t>year_built</t>
        </is>
      </c>
      <c r="H1621" s="37" t="n">
        <v>1980.999938964844</v>
      </c>
      <c r="I1621" s="18" t="n"/>
      <c r="J1621" s="18" t="n"/>
      <c r="K1621" s="18" t="inlineStr">
        <is>
          <t>right</t>
        </is>
      </c>
      <c r="L1621" s="18" t="n">
        <v>11</v>
      </c>
      <c r="M1621" s="18" t="n">
        <v>12</v>
      </c>
      <c r="N1621" s="34" t="n"/>
    </row>
    <row r="1622">
      <c r="B1622" s="18" t="inlineStr">
        <is>
          <t>117|6</t>
        </is>
      </c>
      <c r="C1622" s="18" t="n">
        <v>117</v>
      </c>
      <c r="D1622" s="18" t="n">
        <v>6</v>
      </c>
      <c r="E1622" s="18" t="inlineStr">
        <is>
          <t>leaf</t>
        </is>
      </c>
      <c r="F1622" s="18" t="n"/>
      <c r="G1622" s="18" t="n"/>
      <c r="H1622" s="37" t="n"/>
      <c r="I1622" s="18" t="n"/>
      <c r="J1622" s="18" t="n"/>
      <c r="K1622" s="18" t="n"/>
      <c r="L1622" s="18" t="n"/>
      <c r="M1622" s="18" t="n"/>
      <c r="N1622" s="34" t="n">
        <v>0.0126329455524683</v>
      </c>
    </row>
    <row r="1623">
      <c r="B1623" s="18" t="inlineStr">
        <is>
          <t>117|7</t>
        </is>
      </c>
      <c r="C1623" s="18" t="n">
        <v>117</v>
      </c>
      <c r="D1623" s="18" t="n">
        <v>7</v>
      </c>
      <c r="E1623" s="18" t="inlineStr">
        <is>
          <t>leaf</t>
        </is>
      </c>
      <c r="F1623" s="18" t="n"/>
      <c r="G1623" s="18" t="n"/>
      <c r="H1623" s="37" t="n"/>
      <c r="I1623" s="18" t="n"/>
      <c r="J1623" s="18" t="n"/>
      <c r="K1623" s="18" t="n"/>
      <c r="L1623" s="18" t="n"/>
      <c r="M1623" s="18" t="n"/>
      <c r="N1623" s="34" t="n">
        <v>-0.000253909092862159</v>
      </c>
    </row>
    <row r="1624">
      <c r="B1624" s="18" t="inlineStr">
        <is>
          <t>117|8</t>
        </is>
      </c>
      <c r="C1624" s="18" t="n">
        <v>117</v>
      </c>
      <c r="D1624" s="18" t="n">
        <v>8</v>
      </c>
      <c r="E1624" s="18" t="inlineStr">
        <is>
          <t>leaf</t>
        </is>
      </c>
      <c r="F1624" s="18" t="n"/>
      <c r="G1624" s="18" t="n"/>
      <c r="H1624" s="37" t="n"/>
      <c r="I1624" s="18" t="n"/>
      <c r="J1624" s="18" t="n"/>
      <c r="K1624" s="18" t="n"/>
      <c r="L1624" s="18" t="n"/>
      <c r="M1624" s="18" t="n"/>
      <c r="N1624" s="34" t="n">
        <v>-0.006513527128845453</v>
      </c>
    </row>
    <row r="1625">
      <c r="B1625" s="18" t="inlineStr">
        <is>
          <t>117|9</t>
        </is>
      </c>
      <c r="C1625" s="18" t="n">
        <v>117</v>
      </c>
      <c r="D1625" s="18" t="n">
        <v>9</v>
      </c>
      <c r="E1625" s="18" t="inlineStr">
        <is>
          <t>leaf</t>
        </is>
      </c>
      <c r="F1625" s="18" t="n"/>
      <c r="G1625" s="18" t="n"/>
      <c r="H1625" s="37" t="n"/>
      <c r="I1625" s="18" t="n"/>
      <c r="J1625" s="18" t="n"/>
      <c r="K1625" s="18" t="n"/>
      <c r="L1625" s="18" t="n"/>
      <c r="M1625" s="18" t="n"/>
      <c r="N1625" s="34" t="n">
        <v>0.01323732919991016</v>
      </c>
    </row>
    <row r="1626">
      <c r="B1626" s="18" t="inlineStr">
        <is>
          <t>117|10</t>
        </is>
      </c>
      <c r="C1626" s="18" t="n">
        <v>117</v>
      </c>
      <c r="D1626" s="18" t="n">
        <v>10</v>
      </c>
      <c r="E1626" s="18" t="inlineStr">
        <is>
          <t>leaf</t>
        </is>
      </c>
      <c r="F1626" s="18" t="n"/>
      <c r="G1626" s="18" t="n"/>
      <c r="H1626" s="37" t="n"/>
      <c r="I1626" s="18" t="n"/>
      <c r="J1626" s="18" t="n"/>
      <c r="K1626" s="18" t="n"/>
      <c r="L1626" s="18" t="n"/>
      <c r="M1626" s="18" t="n"/>
      <c r="N1626" s="34" t="n">
        <v>0.001145742717199028</v>
      </c>
    </row>
    <row r="1627">
      <c r="B1627" s="18" t="inlineStr">
        <is>
          <t>117|11</t>
        </is>
      </c>
      <c r="C1627" s="18" t="n">
        <v>117</v>
      </c>
      <c r="D1627" s="18" t="n">
        <v>11</v>
      </c>
      <c r="E1627" s="18" t="inlineStr">
        <is>
          <t>leaf</t>
        </is>
      </c>
      <c r="F1627" s="18" t="n"/>
      <c r="G1627" s="18" t="n"/>
      <c r="H1627" s="37" t="n"/>
      <c r="I1627" s="18" t="n"/>
      <c r="J1627" s="18" t="n"/>
      <c r="K1627" s="18" t="n"/>
      <c r="L1627" s="18" t="n"/>
      <c r="M1627" s="18" t="n"/>
      <c r="N1627" s="34" t="n">
        <v>0.006739090662449598</v>
      </c>
    </row>
    <row r="1628">
      <c r="B1628" s="18" t="inlineStr">
        <is>
          <t>117|12</t>
        </is>
      </c>
      <c r="C1628" s="18" t="n">
        <v>117</v>
      </c>
      <c r="D1628" s="18" t="n">
        <v>12</v>
      </c>
      <c r="E1628" s="18" t="inlineStr">
        <is>
          <t>leaf</t>
        </is>
      </c>
      <c r="F1628" s="18" t="n"/>
      <c r="G1628" s="18" t="n"/>
      <c r="H1628" s="37" t="n"/>
      <c r="I1628" s="18" t="n"/>
      <c r="J1628" s="18" t="n"/>
      <c r="K1628" s="18" t="n"/>
      <c r="L1628" s="18" t="n"/>
      <c r="M1628" s="18" t="n"/>
      <c r="N1628" s="34" t="n">
        <v>-0.004556113388389349</v>
      </c>
    </row>
    <row r="1629">
      <c r="B1629" s="18" t="inlineStr">
        <is>
          <t>118|0</t>
        </is>
      </c>
      <c r="C1629" s="18" t="n">
        <v>118</v>
      </c>
      <c r="D1629" s="18" t="n">
        <v>0</v>
      </c>
      <c r="E1629" s="18" t="inlineStr">
        <is>
          <t>category split</t>
        </is>
      </c>
      <c r="F1629" s="18" t="n">
        <v>32</v>
      </c>
      <c r="G1629" s="18" t="inlineStr">
        <is>
          <t>payment_method</t>
        </is>
      </c>
      <c r="H1629" s="37" t="n"/>
      <c r="I1629" s="18" t="inlineStr">
        <is>
          <t>0</t>
        </is>
      </c>
      <c r="J1629" s="18" t="inlineStr">
        <is>
          <t>annual</t>
        </is>
      </c>
      <c r="K1629" s="18" t="inlineStr">
        <is>
          <t>left</t>
        </is>
      </c>
      <c r="L1629" s="18" t="n">
        <v>1</v>
      </c>
      <c r="M1629" s="18" t="n">
        <v>2</v>
      </c>
      <c r="N1629" s="34" t="n"/>
    </row>
    <row r="1630">
      <c r="B1630" s="18" t="inlineStr">
        <is>
          <t>118|1</t>
        </is>
      </c>
      <c r="C1630" s="18" t="n">
        <v>118</v>
      </c>
      <c r="D1630" s="18" t="n">
        <v>1</v>
      </c>
      <c r="E1630" s="18" t="inlineStr">
        <is>
          <t>split</t>
        </is>
      </c>
      <c r="F1630" s="18" t="n">
        <v>14</v>
      </c>
      <c r="G1630" s="18" t="inlineStr">
        <is>
          <t>elevation_m</t>
        </is>
      </c>
      <c r="H1630" s="37" t="n">
        <v>4.999999761581421</v>
      </c>
      <c r="I1630" s="18" t="n"/>
      <c r="J1630" s="18" t="n"/>
      <c r="K1630" s="18" t="inlineStr">
        <is>
          <t>right</t>
        </is>
      </c>
      <c r="L1630" s="18" t="n">
        <v>3</v>
      </c>
      <c r="M1630" s="18" t="n">
        <v>4</v>
      </c>
      <c r="N1630" s="34" t="n"/>
    </row>
    <row r="1631">
      <c r="B1631" s="18" t="inlineStr">
        <is>
          <t>118|2</t>
        </is>
      </c>
      <c r="C1631" s="18" t="n">
        <v>118</v>
      </c>
      <c r="D1631" s="18" t="n">
        <v>2</v>
      </c>
      <c r="E1631" s="18" t="inlineStr">
        <is>
          <t>category split</t>
        </is>
      </c>
      <c r="F1631" s="18" t="n">
        <v>49</v>
      </c>
      <c r="G1631" s="18" t="inlineStr">
        <is>
          <t>energy_rating</t>
        </is>
      </c>
      <c r="H1631" s="37" t="n"/>
      <c r="I1631" s="18" t="inlineStr">
        <is>
          <t>0;1;3;6</t>
        </is>
      </c>
      <c r="J1631" s="18" t="inlineStr">
        <is>
          <t>A;B;D;G</t>
        </is>
      </c>
      <c r="K1631" s="18" t="inlineStr">
        <is>
          <t>left</t>
        </is>
      </c>
      <c r="L1631" s="18" t="n">
        <v>5</v>
      </c>
      <c r="M1631" s="18" t="n">
        <v>6</v>
      </c>
      <c r="N1631" s="34" t="n"/>
    </row>
    <row r="1632">
      <c r="B1632" s="18" t="inlineStr">
        <is>
          <t>118|3</t>
        </is>
      </c>
      <c r="C1632" s="18" t="n">
        <v>118</v>
      </c>
      <c r="D1632" s="18" t="n">
        <v>3</v>
      </c>
      <c r="E1632" s="18" t="inlineStr">
        <is>
          <t>split</t>
        </is>
      </c>
      <c r="F1632" s="18" t="n">
        <v>4</v>
      </c>
      <c r="G1632" s="18" t="inlineStr">
        <is>
          <t>renewal_count</t>
        </is>
      </c>
      <c r="H1632" s="37" t="n">
        <v>0.9999999701976776</v>
      </c>
      <c r="I1632" s="18" t="n"/>
      <c r="J1632" s="18" t="n"/>
      <c r="K1632" s="18" t="inlineStr">
        <is>
          <t>right</t>
        </is>
      </c>
      <c r="L1632" s="18" t="n">
        <v>7</v>
      </c>
      <c r="M1632" s="18" t="n">
        <v>8</v>
      </c>
      <c r="N1632" s="34" t="n"/>
    </row>
    <row r="1633">
      <c r="B1633" s="18" t="inlineStr">
        <is>
          <t>118|4</t>
        </is>
      </c>
      <c r="C1633" s="18" t="n">
        <v>118</v>
      </c>
      <c r="D1633" s="18" t="n">
        <v>4</v>
      </c>
      <c r="E1633" s="18" t="inlineStr">
        <is>
          <t>split</t>
        </is>
      </c>
      <c r="F1633" s="18" t="n">
        <v>24</v>
      </c>
      <c r="G1633" s="18" t="inlineStr">
        <is>
          <t>x_clay_dry</t>
        </is>
      </c>
      <c r="H1633" s="37" t="n">
        <v>0.7429999411106111</v>
      </c>
      <c r="I1633" s="18" t="n"/>
      <c r="J1633" s="18" t="n"/>
      <c r="K1633" s="18" t="inlineStr">
        <is>
          <t>right</t>
        </is>
      </c>
      <c r="L1633" s="18" t="n">
        <v>9</v>
      </c>
      <c r="M1633" s="18" t="n">
        <v>10</v>
      </c>
      <c r="N1633" s="34" t="n"/>
    </row>
    <row r="1634">
      <c r="B1634" s="18" t="inlineStr">
        <is>
          <t>118|5</t>
        </is>
      </c>
      <c r="C1634" s="18" t="n">
        <v>118</v>
      </c>
      <c r="D1634" s="18" t="n">
        <v>5</v>
      </c>
      <c r="E1634" s="18" t="inlineStr">
        <is>
          <t>category split</t>
        </is>
      </c>
      <c r="F1634" s="18" t="n">
        <v>34</v>
      </c>
      <c r="G1634" s="18" t="inlineStr">
        <is>
          <t>marital_status</t>
        </is>
      </c>
      <c r="H1634" s="37" t="n"/>
      <c r="I1634" s="18" t="inlineStr">
        <is>
          <t>0;1;3</t>
        </is>
      </c>
      <c r="J1634" s="18" t="inlineStr">
        <is>
          <t>MISSING;divorced;single</t>
        </is>
      </c>
      <c r="K1634" s="18" t="inlineStr">
        <is>
          <t>left</t>
        </is>
      </c>
      <c r="L1634" s="18" t="n">
        <v>11</v>
      </c>
      <c r="M1634" s="18" t="n">
        <v>12</v>
      </c>
      <c r="N1634" s="34" t="n"/>
    </row>
    <row r="1635">
      <c r="B1635" s="18" t="inlineStr">
        <is>
          <t>118|6</t>
        </is>
      </c>
      <c r="C1635" s="18" t="n">
        <v>118</v>
      </c>
      <c r="D1635" s="18" t="n">
        <v>6</v>
      </c>
      <c r="E1635" s="18" t="inlineStr">
        <is>
          <t>category split</t>
        </is>
      </c>
      <c r="F1635" s="18" t="n">
        <v>41</v>
      </c>
      <c r="G1635" s="18" t="inlineStr">
        <is>
          <t>marketing_segment</t>
        </is>
      </c>
      <c r="H1635" s="37" t="n"/>
      <c r="I1635" s="18" t="inlineStr">
        <is>
          <t>0;1;3;4;5;6;7;8;9;10;11</t>
        </is>
      </c>
      <c r="J1635" s="18" t="inlineStr">
        <is>
          <t>mature_affluent;mature_budget;midlife_affluent;midlife_budget;midlife_mainstream;senior_affluent;senior_budget;senior_mainstream;young_affluent;young_budget;young_mainstream</t>
        </is>
      </c>
      <c r="K1635" s="18" t="inlineStr">
        <is>
          <t>left</t>
        </is>
      </c>
      <c r="L1635" s="18" t="n">
        <v>13</v>
      </c>
      <c r="M1635" s="18" t="n">
        <v>14</v>
      </c>
      <c r="N1635" s="34" t="n"/>
    </row>
    <row r="1636">
      <c r="B1636" s="18" t="inlineStr">
        <is>
          <t>118|7</t>
        </is>
      </c>
      <c r="C1636" s="18" t="n">
        <v>118</v>
      </c>
      <c r="D1636" s="18" t="n">
        <v>7</v>
      </c>
      <c r="E1636" s="18" t="inlineStr">
        <is>
          <t>leaf</t>
        </is>
      </c>
      <c r="F1636" s="18" t="n"/>
      <c r="G1636" s="18" t="n"/>
      <c r="H1636" s="37" t="n"/>
      <c r="I1636" s="18" t="n"/>
      <c r="J1636" s="18" t="n"/>
      <c r="K1636" s="18" t="n"/>
      <c r="L1636" s="18" t="n"/>
      <c r="M1636" s="18" t="n"/>
      <c r="N1636" s="34" t="n">
        <v>0.01588464342057705</v>
      </c>
    </row>
    <row r="1637">
      <c r="B1637" s="18" t="inlineStr">
        <is>
          <t>118|8</t>
        </is>
      </c>
      <c r="C1637" s="18" t="n">
        <v>118</v>
      </c>
      <c r="D1637" s="18" t="n">
        <v>8</v>
      </c>
      <c r="E1637" s="18" t="inlineStr">
        <is>
          <t>leaf</t>
        </is>
      </c>
      <c r="F1637" s="18" t="n"/>
      <c r="G1637" s="18" t="n"/>
      <c r="H1637" s="37" t="n"/>
      <c r="I1637" s="18" t="n"/>
      <c r="J1637" s="18" t="n"/>
      <c r="K1637" s="18" t="n"/>
      <c r="L1637" s="18" t="n"/>
      <c r="M1637" s="18" t="n"/>
      <c r="N1637" s="34" t="n">
        <v>0.004685928113758564</v>
      </c>
    </row>
    <row r="1638">
      <c r="B1638" s="18" t="inlineStr">
        <is>
          <t>118|9</t>
        </is>
      </c>
      <c r="C1638" s="18" t="n">
        <v>118</v>
      </c>
      <c r="D1638" s="18" t="n">
        <v>9</v>
      </c>
      <c r="E1638" s="18" t="inlineStr">
        <is>
          <t>leaf</t>
        </is>
      </c>
      <c r="F1638" s="18" t="n"/>
      <c r="G1638" s="18" t="n"/>
      <c r="H1638" s="37" t="n"/>
      <c r="I1638" s="18" t="n"/>
      <c r="J1638" s="18" t="n"/>
      <c r="K1638" s="18" t="n"/>
      <c r="L1638" s="18" t="n"/>
      <c r="M1638" s="18" t="n"/>
      <c r="N1638" s="34" t="n">
        <v>-0.001052222214639187</v>
      </c>
    </row>
    <row r="1639">
      <c r="B1639" s="18" t="inlineStr">
        <is>
          <t>118|10</t>
        </is>
      </c>
      <c r="C1639" s="18" t="n">
        <v>118</v>
      </c>
      <c r="D1639" s="18" t="n">
        <v>10</v>
      </c>
      <c r="E1639" s="18" t="inlineStr">
        <is>
          <t>leaf</t>
        </is>
      </c>
      <c r="F1639" s="18" t="n"/>
      <c r="G1639" s="18" t="n"/>
      <c r="H1639" s="37" t="n"/>
      <c r="I1639" s="18" t="n"/>
      <c r="J1639" s="18" t="n"/>
      <c r="K1639" s="18" t="n"/>
      <c r="L1639" s="18" t="n"/>
      <c r="M1639" s="18" t="n"/>
      <c r="N1639" s="34" t="n">
        <v>0.00961009319871664</v>
      </c>
    </row>
    <row r="1640">
      <c r="B1640" s="18" t="inlineStr">
        <is>
          <t>118|11</t>
        </is>
      </c>
      <c r="C1640" s="18" t="n">
        <v>118</v>
      </c>
      <c r="D1640" s="18" t="n">
        <v>11</v>
      </c>
      <c r="E1640" s="18" t="inlineStr">
        <is>
          <t>leaf</t>
        </is>
      </c>
      <c r="F1640" s="18" t="n"/>
      <c r="G1640" s="18" t="n"/>
      <c r="H1640" s="37" t="n"/>
      <c r="I1640" s="18" t="n"/>
      <c r="J1640" s="18" t="n"/>
      <c r="K1640" s="18" t="n"/>
      <c r="L1640" s="18" t="n"/>
      <c r="M1640" s="18" t="n"/>
      <c r="N1640" s="34" t="n">
        <v>0.005140161141753197</v>
      </c>
    </row>
    <row r="1641">
      <c r="B1641" s="18" t="inlineStr">
        <is>
          <t>118|12</t>
        </is>
      </c>
      <c r="C1641" s="18" t="n">
        <v>118</v>
      </c>
      <c r="D1641" s="18" t="n">
        <v>12</v>
      </c>
      <c r="E1641" s="18" t="inlineStr">
        <is>
          <t>leaf</t>
        </is>
      </c>
      <c r="F1641" s="18" t="n"/>
      <c r="G1641" s="18" t="n"/>
      <c r="H1641" s="37" t="n"/>
      <c r="I1641" s="18" t="n"/>
      <c r="J1641" s="18" t="n"/>
      <c r="K1641" s="18" t="n"/>
      <c r="L1641" s="18" t="n"/>
      <c r="M1641" s="18" t="n"/>
      <c r="N1641" s="34" t="n">
        <v>-0.002720569726079702</v>
      </c>
    </row>
    <row r="1642">
      <c r="B1642" s="18" t="inlineStr">
        <is>
          <t>118|13</t>
        </is>
      </c>
      <c r="C1642" s="18" t="n">
        <v>118</v>
      </c>
      <c r="D1642" s="18" t="n">
        <v>13</v>
      </c>
      <c r="E1642" s="18" t="inlineStr">
        <is>
          <t>leaf</t>
        </is>
      </c>
      <c r="F1642" s="18" t="n"/>
      <c r="G1642" s="18" t="n"/>
      <c r="H1642" s="37" t="n"/>
      <c r="I1642" s="18" t="n"/>
      <c r="J1642" s="18" t="n"/>
      <c r="K1642" s="18" t="n"/>
      <c r="L1642" s="18" t="n"/>
      <c r="M1642" s="18" t="n"/>
      <c r="N1642" s="34" t="n">
        <v>0.007486280985176563</v>
      </c>
    </row>
    <row r="1643">
      <c r="B1643" s="18" t="inlineStr">
        <is>
          <t>118|14</t>
        </is>
      </c>
      <c r="C1643" s="18" t="n">
        <v>118</v>
      </c>
      <c r="D1643" s="18" t="n">
        <v>14</v>
      </c>
      <c r="E1643" s="18" t="inlineStr">
        <is>
          <t>leaf</t>
        </is>
      </c>
      <c r="F1643" s="18" t="n"/>
      <c r="G1643" s="18" t="n"/>
      <c r="H1643" s="37" t="n"/>
      <c r="I1643" s="18" t="n"/>
      <c r="J1643" s="18" t="n"/>
      <c r="K1643" s="18" t="n"/>
      <c r="L1643" s="18" t="n"/>
      <c r="M1643" s="18" t="n"/>
      <c r="N1643" s="34" t="n">
        <v>-0.006396971642971039</v>
      </c>
    </row>
    <row r="1644">
      <c r="B1644" s="18" t="inlineStr">
        <is>
          <t>119|0</t>
        </is>
      </c>
      <c r="C1644" s="18" t="n">
        <v>119</v>
      </c>
      <c r="D1644" s="18" t="n">
        <v>0</v>
      </c>
      <c r="E1644" s="18" t="inlineStr">
        <is>
          <t>category split</t>
        </is>
      </c>
      <c r="F1644" s="18" t="n">
        <v>49</v>
      </c>
      <c r="G1644" s="18" t="inlineStr">
        <is>
          <t>energy_rating</t>
        </is>
      </c>
      <c r="H1644" s="37" t="n"/>
      <c r="I1644" s="18" t="inlineStr">
        <is>
          <t>0;1;2;3;6</t>
        </is>
      </c>
      <c r="J1644" s="18" t="inlineStr">
        <is>
          <t>A;B;C;D;G</t>
        </is>
      </c>
      <c r="K1644" s="18" t="inlineStr">
        <is>
          <t>left</t>
        </is>
      </c>
      <c r="L1644" s="18" t="n">
        <v>1</v>
      </c>
      <c r="M1644" s="18" t="n">
        <v>2</v>
      </c>
      <c r="N1644" s="34" t="n"/>
    </row>
    <row r="1645">
      <c r="B1645" s="18" t="inlineStr">
        <is>
          <t>119|1</t>
        </is>
      </c>
      <c r="C1645" s="18" t="n">
        <v>119</v>
      </c>
      <c r="D1645" s="18" t="n">
        <v>1</v>
      </c>
      <c r="E1645" s="18" t="inlineStr">
        <is>
          <t>split</t>
        </is>
      </c>
      <c r="F1645" s="18" t="n">
        <v>18</v>
      </c>
      <c r="G1645" s="18" t="inlineStr">
        <is>
          <t>wind_exposure_index</t>
        </is>
      </c>
      <c r="H1645" s="37" t="n">
        <v>6.699999570846558</v>
      </c>
      <c r="I1645" s="18" t="n"/>
      <c r="J1645" s="18" t="n"/>
      <c r="K1645" s="18" t="inlineStr">
        <is>
          <t>right</t>
        </is>
      </c>
      <c r="L1645" s="18" t="n">
        <v>3</v>
      </c>
      <c r="M1645" s="18" t="n">
        <v>4</v>
      </c>
      <c r="N1645" s="34" t="n"/>
    </row>
    <row r="1646">
      <c r="B1646" s="18" t="inlineStr">
        <is>
          <t>119|2</t>
        </is>
      </c>
      <c r="C1646" s="18" t="n">
        <v>119</v>
      </c>
      <c r="D1646" s="18" t="n">
        <v>2</v>
      </c>
      <c r="E1646" s="18" t="inlineStr">
        <is>
          <t>split</t>
        </is>
      </c>
      <c r="F1646" s="18" t="n">
        <v>23</v>
      </c>
      <c r="G1646" s="18" t="inlineStr">
        <is>
          <t>mean_temperature_c</t>
        </is>
      </c>
      <c r="H1646" s="37" t="n">
        <v>6.799999952316284</v>
      </c>
      <c r="I1646" s="18" t="n"/>
      <c r="J1646" s="18" t="n"/>
      <c r="K1646" s="18" t="inlineStr">
        <is>
          <t>right</t>
        </is>
      </c>
      <c r="L1646" s="18" t="n">
        <v>5</v>
      </c>
      <c r="M1646" s="18" t="n">
        <v>6</v>
      </c>
      <c r="N1646" s="34" t="n"/>
    </row>
    <row r="1647">
      <c r="B1647" s="18" t="inlineStr">
        <is>
          <t>119|3</t>
        </is>
      </c>
      <c r="C1647" s="18" t="n">
        <v>119</v>
      </c>
      <c r="D1647" s="18" t="n">
        <v>3</v>
      </c>
      <c r="E1647" s="18" t="inlineStr">
        <is>
          <t>split</t>
        </is>
      </c>
      <c r="F1647" s="18" t="n">
        <v>22</v>
      </c>
      <c r="G1647" s="18" t="inlineStr">
        <is>
          <t>rainfall_mm</t>
        </is>
      </c>
      <c r="H1647" s="37" t="n">
        <v>1192.999938964844</v>
      </c>
      <c r="I1647" s="18" t="n"/>
      <c r="J1647" s="18" t="n"/>
      <c r="K1647" s="18" t="inlineStr">
        <is>
          <t>right</t>
        </is>
      </c>
      <c r="L1647" s="18" t="n">
        <v>7</v>
      </c>
      <c r="M1647" s="18" t="n">
        <v>8</v>
      </c>
      <c r="N1647" s="34" t="n"/>
    </row>
    <row r="1648">
      <c r="B1648" s="18" t="inlineStr">
        <is>
          <t>119|4</t>
        </is>
      </c>
      <c r="C1648" s="18" t="n">
        <v>119</v>
      </c>
      <c r="D1648" s="18" t="n">
        <v>4</v>
      </c>
      <c r="E1648" s="18" t="inlineStr">
        <is>
          <t>split</t>
        </is>
      </c>
      <c r="F1648" s="18" t="n">
        <v>23</v>
      </c>
      <c r="G1648" s="18" t="inlineStr">
        <is>
          <t>mean_temperature_c</t>
        </is>
      </c>
      <c r="H1648" s="37" t="n">
        <v>13.49999952316284</v>
      </c>
      <c r="I1648" s="18" t="n"/>
      <c r="J1648" s="18" t="n"/>
      <c r="K1648" s="18" t="inlineStr">
        <is>
          <t>right</t>
        </is>
      </c>
      <c r="L1648" s="18" t="n">
        <v>9</v>
      </c>
      <c r="M1648" s="18" t="n">
        <v>10</v>
      </c>
      <c r="N1648" s="34" t="n"/>
    </row>
    <row r="1649">
      <c r="B1649" s="18" t="inlineStr">
        <is>
          <t>119|5</t>
        </is>
      </c>
      <c r="C1649" s="18" t="n">
        <v>119</v>
      </c>
      <c r="D1649" s="18" t="n">
        <v>5</v>
      </c>
      <c r="E1649" s="18" t="inlineStr">
        <is>
          <t>leaf</t>
        </is>
      </c>
      <c r="F1649" s="18" t="n"/>
      <c r="G1649" s="18" t="n"/>
      <c r="H1649" s="37" t="n"/>
      <c r="I1649" s="18" t="n"/>
      <c r="J1649" s="18" t="n"/>
      <c r="K1649" s="18" t="n"/>
      <c r="L1649" s="18" t="n"/>
      <c r="M1649" s="18" t="n"/>
      <c r="N1649" s="34" t="n">
        <v>-0.01728997007012367</v>
      </c>
    </row>
    <row r="1650">
      <c r="B1650" s="18" t="inlineStr">
        <is>
          <t>119|6</t>
        </is>
      </c>
      <c r="C1650" s="18" t="n">
        <v>119</v>
      </c>
      <c r="D1650" s="18" t="n">
        <v>6</v>
      </c>
      <c r="E1650" s="18" t="inlineStr">
        <is>
          <t>category split</t>
        </is>
      </c>
      <c r="F1650" s="18" t="n">
        <v>27</v>
      </c>
      <c r="G1650" s="18" t="inlineStr">
        <is>
          <t>occupancy</t>
        </is>
      </c>
      <c r="H1650" s="37" t="n"/>
      <c r="I1650" s="18" t="inlineStr">
        <is>
          <t>0</t>
        </is>
      </c>
      <c r="J1650" s="18" t="inlineStr">
        <is>
          <t>let</t>
        </is>
      </c>
      <c r="K1650" s="18" t="inlineStr">
        <is>
          <t>left</t>
        </is>
      </c>
      <c r="L1650" s="18" t="n">
        <v>11</v>
      </c>
      <c r="M1650" s="18" t="n">
        <v>12</v>
      </c>
      <c r="N1650" s="34" t="n"/>
    </row>
    <row r="1651">
      <c r="B1651" s="18" t="inlineStr">
        <is>
          <t>119|7</t>
        </is>
      </c>
      <c r="C1651" s="18" t="n">
        <v>119</v>
      </c>
      <c r="D1651" s="18" t="n">
        <v>7</v>
      </c>
      <c r="E1651" s="18" t="inlineStr">
        <is>
          <t>leaf</t>
        </is>
      </c>
      <c r="F1651" s="18" t="n"/>
      <c r="G1651" s="18" t="n"/>
      <c r="H1651" s="37" t="n"/>
      <c r="I1651" s="18" t="n"/>
      <c r="J1651" s="18" t="n"/>
      <c r="K1651" s="18" t="n"/>
      <c r="L1651" s="18" t="n"/>
      <c r="M1651" s="18" t="n"/>
      <c r="N1651" s="34" t="n">
        <v>-0.001067462377250195</v>
      </c>
    </row>
    <row r="1652">
      <c r="B1652" s="18" t="inlineStr">
        <is>
          <t>119|8</t>
        </is>
      </c>
      <c r="C1652" s="18" t="n">
        <v>119</v>
      </c>
      <c r="D1652" s="18" t="n">
        <v>8</v>
      </c>
      <c r="E1652" s="18" t="inlineStr">
        <is>
          <t>leaf</t>
        </is>
      </c>
      <c r="F1652" s="18" t="n"/>
      <c r="G1652" s="18" t="n"/>
      <c r="H1652" s="37" t="n"/>
      <c r="I1652" s="18" t="n"/>
      <c r="J1652" s="18" t="n"/>
      <c r="K1652" s="18" t="n"/>
      <c r="L1652" s="18" t="n"/>
      <c r="M1652" s="18" t="n"/>
      <c r="N1652" s="34" t="n">
        <v>0.007457662373781204</v>
      </c>
    </row>
    <row r="1653">
      <c r="B1653" s="18" t="inlineStr">
        <is>
          <t>119|9</t>
        </is>
      </c>
      <c r="C1653" s="18" t="n">
        <v>119</v>
      </c>
      <c r="D1653" s="18" t="n">
        <v>9</v>
      </c>
      <c r="E1653" s="18" t="inlineStr">
        <is>
          <t>leaf</t>
        </is>
      </c>
      <c r="F1653" s="18" t="n"/>
      <c r="G1653" s="18" t="n"/>
      <c r="H1653" s="37" t="n"/>
      <c r="I1653" s="18" t="n"/>
      <c r="J1653" s="18" t="n"/>
      <c r="K1653" s="18" t="n"/>
      <c r="L1653" s="18" t="n"/>
      <c r="M1653" s="18" t="n"/>
      <c r="N1653" s="34" t="n">
        <v>0.0195946991443634</v>
      </c>
    </row>
    <row r="1654">
      <c r="B1654" s="18" t="inlineStr">
        <is>
          <t>119|10</t>
        </is>
      </c>
      <c r="C1654" s="18" t="n">
        <v>119</v>
      </c>
      <c r="D1654" s="18" t="n">
        <v>10</v>
      </c>
      <c r="E1654" s="18" t="inlineStr">
        <is>
          <t>leaf</t>
        </is>
      </c>
      <c r="F1654" s="18" t="n"/>
      <c r="G1654" s="18" t="n"/>
      <c r="H1654" s="37" t="n"/>
      <c r="I1654" s="18" t="n"/>
      <c r="J1654" s="18" t="n"/>
      <c r="K1654" s="18" t="n"/>
      <c r="L1654" s="18" t="n"/>
      <c r="M1654" s="18" t="n"/>
      <c r="N1654" s="34" t="n">
        <v>0.007760290987789631</v>
      </c>
    </row>
    <row r="1655">
      <c r="B1655" s="18" t="inlineStr">
        <is>
          <t>119|11</t>
        </is>
      </c>
      <c r="C1655" s="18" t="n">
        <v>119</v>
      </c>
      <c r="D1655" s="18" t="n">
        <v>11</v>
      </c>
      <c r="E1655" s="18" t="inlineStr">
        <is>
          <t>leaf</t>
        </is>
      </c>
      <c r="F1655" s="18" t="n"/>
      <c r="G1655" s="18" t="n"/>
      <c r="H1655" s="37" t="n"/>
      <c r="I1655" s="18" t="n"/>
      <c r="J1655" s="18" t="n"/>
      <c r="K1655" s="18" t="n"/>
      <c r="L1655" s="18" t="n"/>
      <c r="M1655" s="18" t="n"/>
      <c r="N1655" s="34" t="n">
        <v>-0.001711264601908624</v>
      </c>
    </row>
    <row r="1656">
      <c r="B1656" s="18" t="inlineStr">
        <is>
          <t>119|12</t>
        </is>
      </c>
      <c r="C1656" s="18" t="n">
        <v>119</v>
      </c>
      <c r="D1656" s="18" t="n">
        <v>12</v>
      </c>
      <c r="E1656" s="18" t="inlineStr">
        <is>
          <t>leaf</t>
        </is>
      </c>
      <c r="F1656" s="18" t="n"/>
      <c r="G1656" s="18" t="n"/>
      <c r="H1656" s="37" t="n"/>
      <c r="I1656" s="18" t="n"/>
      <c r="J1656" s="18" t="n"/>
      <c r="K1656" s="18" t="n"/>
      <c r="L1656" s="18" t="n"/>
      <c r="M1656" s="18" t="n"/>
      <c r="N1656" s="34" t="n">
        <v>0.006110626272857189</v>
      </c>
    </row>
    <row r="1657">
      <c r="B1657" s="18" t="inlineStr">
        <is>
          <t>120|0</t>
        </is>
      </c>
      <c r="C1657" s="18" t="n">
        <v>120</v>
      </c>
      <c r="D1657" s="18" t="n">
        <v>0</v>
      </c>
      <c r="E1657" s="18" t="inlineStr">
        <is>
          <t>category split</t>
        </is>
      </c>
      <c r="F1657" s="18" t="n">
        <v>38</v>
      </c>
      <c r="G1657" s="18" t="inlineStr">
        <is>
          <t>previous_insurer</t>
        </is>
      </c>
      <c r="H1657" s="37" t="n"/>
      <c r="I1657" s="18" t="inlineStr">
        <is>
          <t>1;2;4;5;6;7;8;9;10;11;13;14;16;20;21;22;24;25;26;27;30;31;33;35;36;38</t>
        </is>
      </c>
      <c r="J1657" s="18" t="inlineStr">
        <is>
          <t>INS01;INS02;INS04;INS05;INS06;INS07;INS08;INS09;INS10;INS11;INS13;INS14;INS16;INS20;INS21;INS22;INS24;INS25;INS26;INS27;INS30;INS31;INS33;INS35;INS36;INS38</t>
        </is>
      </c>
      <c r="K1657" s="18" t="inlineStr">
        <is>
          <t>left</t>
        </is>
      </c>
      <c r="L1657" s="18" t="n">
        <v>1</v>
      </c>
      <c r="M1657" s="18" t="n">
        <v>2</v>
      </c>
      <c r="N1657" s="34" t="n"/>
    </row>
    <row r="1658">
      <c r="B1658" s="18" t="inlineStr">
        <is>
          <t>120|1</t>
        </is>
      </c>
      <c r="C1658" s="18" t="n">
        <v>120</v>
      </c>
      <c r="D1658" s="18" t="n">
        <v>1</v>
      </c>
      <c r="E1658" s="18" t="inlineStr">
        <is>
          <t>split</t>
        </is>
      </c>
      <c r="F1658" s="18" t="n">
        <v>24</v>
      </c>
      <c r="G1658" s="18" t="inlineStr">
        <is>
          <t>x_clay_dry</t>
        </is>
      </c>
      <c r="H1658" s="37" t="n">
        <v>0.2009999975562096</v>
      </c>
      <c r="I1658" s="18" t="n"/>
      <c r="J1658" s="18" t="n"/>
      <c r="K1658" s="18" t="inlineStr">
        <is>
          <t>right</t>
        </is>
      </c>
      <c r="L1658" s="18" t="n">
        <v>3</v>
      </c>
      <c r="M1658" s="18" t="n">
        <v>4</v>
      </c>
      <c r="N1658" s="34" t="n"/>
    </row>
    <row r="1659">
      <c r="B1659" s="18" t="inlineStr">
        <is>
          <t>120|2</t>
        </is>
      </c>
      <c r="C1659" s="18" t="n">
        <v>120</v>
      </c>
      <c r="D1659" s="18" t="n">
        <v>2</v>
      </c>
      <c r="E1659" s="18" t="inlineStr">
        <is>
          <t>split</t>
        </is>
      </c>
      <c r="F1659" s="18" t="n">
        <v>8</v>
      </c>
      <c r="G1659" s="18" t="inlineStr">
        <is>
          <t>prior_claims_5y</t>
        </is>
      </c>
      <c r="H1659" s="37" t="n">
        <v>1.999999940395355</v>
      </c>
      <c r="I1659" s="18" t="n"/>
      <c r="J1659" s="18" t="n"/>
      <c r="K1659" s="18" t="inlineStr">
        <is>
          <t>right</t>
        </is>
      </c>
      <c r="L1659" s="18" t="n">
        <v>5</v>
      </c>
      <c r="M1659" s="18" t="n">
        <v>6</v>
      </c>
      <c r="N1659" s="34" t="n"/>
    </row>
    <row r="1660">
      <c r="B1660" s="18" t="inlineStr">
        <is>
          <t>120|3</t>
        </is>
      </c>
      <c r="C1660" s="18" t="n">
        <v>120</v>
      </c>
      <c r="D1660" s="18" t="n">
        <v>3</v>
      </c>
      <c r="E1660" s="18" t="inlineStr">
        <is>
          <t>split</t>
        </is>
      </c>
      <c r="F1660" s="18" t="n">
        <v>18</v>
      </c>
      <c r="G1660" s="18" t="inlineStr">
        <is>
          <t>wind_exposure_index</t>
        </is>
      </c>
      <c r="H1660" s="37" t="n">
        <v>3.899999976158142</v>
      </c>
      <c r="I1660" s="18" t="n"/>
      <c r="J1660" s="18" t="n"/>
      <c r="K1660" s="18" t="inlineStr">
        <is>
          <t>right</t>
        </is>
      </c>
      <c r="L1660" s="18" t="n">
        <v>7</v>
      </c>
      <c r="M1660" s="18" t="n">
        <v>8</v>
      </c>
      <c r="N1660" s="34" t="n"/>
    </row>
    <row r="1661">
      <c r="B1661" s="18" t="inlineStr">
        <is>
          <t>120|4</t>
        </is>
      </c>
      <c r="C1661" s="18" t="n">
        <v>120</v>
      </c>
      <c r="D1661" s="18" t="n">
        <v>4</v>
      </c>
      <c r="E1661" s="18" t="inlineStr">
        <is>
          <t>category split</t>
        </is>
      </c>
      <c r="F1661" s="18" t="n">
        <v>39</v>
      </c>
      <c r="G1661" s="18" t="inlineStr">
        <is>
          <t>campaign_code</t>
        </is>
      </c>
      <c r="H1661" s="37" t="n"/>
      <c r="I1661" s="18" t="inlineStr">
        <is>
          <t>0;1;2;3;4;5;6;7;8;9</t>
        </is>
      </c>
      <c r="J1661" s="18" t="inlineStr">
        <is>
          <t>CMP00;CMP01;CMP02;CMP03;CMP04;CMP05;CMP06;CMP07;CMP08;CMP09</t>
        </is>
      </c>
      <c r="K1661" s="18" t="inlineStr">
        <is>
          <t>left</t>
        </is>
      </c>
      <c r="L1661" s="18" t="n">
        <v>9</v>
      </c>
      <c r="M1661" s="18" t="n">
        <v>10</v>
      </c>
      <c r="N1661" s="34" t="n"/>
    </row>
    <row r="1662">
      <c r="B1662" s="18" t="inlineStr">
        <is>
          <t>120|5</t>
        </is>
      </c>
      <c r="C1662" s="18" t="n">
        <v>120</v>
      </c>
      <c r="D1662" s="18" t="n">
        <v>5</v>
      </c>
      <c r="E1662" s="18" t="inlineStr">
        <is>
          <t>split</t>
        </is>
      </c>
      <c r="F1662" s="18" t="n">
        <v>12</v>
      </c>
      <c r="G1662" s="18" t="inlineStr">
        <is>
          <t>flood_zone</t>
        </is>
      </c>
      <c r="H1662" s="37" t="n">
        <v>4.999999761581421</v>
      </c>
      <c r="I1662" s="18" t="n"/>
      <c r="J1662" s="18" t="n"/>
      <c r="K1662" s="18" t="inlineStr">
        <is>
          <t>left</t>
        </is>
      </c>
      <c r="L1662" s="18" t="n">
        <v>11</v>
      </c>
      <c r="M1662" s="18" t="n">
        <v>12</v>
      </c>
      <c r="N1662" s="34" t="n"/>
    </row>
    <row r="1663">
      <c r="B1663" s="18" t="inlineStr">
        <is>
          <t>120|6</t>
        </is>
      </c>
      <c r="C1663" s="18" t="n">
        <v>120</v>
      </c>
      <c r="D1663" s="18" t="n">
        <v>6</v>
      </c>
      <c r="E1663" s="18" t="inlineStr">
        <is>
          <t>leaf</t>
        </is>
      </c>
      <c r="F1663" s="18" t="n"/>
      <c r="G1663" s="18" t="n"/>
      <c r="H1663" s="37" t="n"/>
      <c r="I1663" s="18" t="n"/>
      <c r="J1663" s="18" t="n"/>
      <c r="K1663" s="18" t="n"/>
      <c r="L1663" s="18" t="n"/>
      <c r="M1663" s="18" t="n"/>
      <c r="N1663" s="34" t="n">
        <v>0.008325356058776379</v>
      </c>
    </row>
    <row r="1664">
      <c r="B1664" s="18" t="inlineStr">
        <is>
          <t>120|7</t>
        </is>
      </c>
      <c r="C1664" s="18" t="n">
        <v>120</v>
      </c>
      <c r="D1664" s="18" t="n">
        <v>7</v>
      </c>
      <c r="E1664" s="18" t="inlineStr">
        <is>
          <t>leaf</t>
        </is>
      </c>
      <c r="F1664" s="18" t="n"/>
      <c r="G1664" s="18" t="n"/>
      <c r="H1664" s="37" t="n"/>
      <c r="I1664" s="18" t="n"/>
      <c r="J1664" s="18" t="n"/>
      <c r="K1664" s="18" t="n"/>
      <c r="L1664" s="18" t="n"/>
      <c r="M1664" s="18" t="n"/>
      <c r="N1664" s="34" t="n">
        <v>0.006495534908026457</v>
      </c>
    </row>
    <row r="1665">
      <c r="B1665" s="18" t="inlineStr">
        <is>
          <t>120|8</t>
        </is>
      </c>
      <c r="C1665" s="18" t="n">
        <v>120</v>
      </c>
      <c r="D1665" s="18" t="n">
        <v>8</v>
      </c>
      <c r="E1665" s="18" t="inlineStr">
        <is>
          <t>leaf</t>
        </is>
      </c>
      <c r="F1665" s="18" t="n"/>
      <c r="G1665" s="18" t="n"/>
      <c r="H1665" s="37" t="n"/>
      <c r="I1665" s="18" t="n"/>
      <c r="J1665" s="18" t="n"/>
      <c r="K1665" s="18" t="n"/>
      <c r="L1665" s="18" t="n"/>
      <c r="M1665" s="18" t="n"/>
      <c r="N1665" s="34" t="n">
        <v>-0.004165041726082563</v>
      </c>
    </row>
    <row r="1666">
      <c r="B1666" s="18" t="inlineStr">
        <is>
          <t>120|9</t>
        </is>
      </c>
      <c r="C1666" s="18" t="n">
        <v>120</v>
      </c>
      <c r="D1666" s="18" t="n">
        <v>9</v>
      </c>
      <c r="E1666" s="18" t="inlineStr">
        <is>
          <t>leaf</t>
        </is>
      </c>
      <c r="F1666" s="18" t="n"/>
      <c r="G1666" s="18" t="n"/>
      <c r="H1666" s="37" t="n"/>
      <c r="I1666" s="18" t="n"/>
      <c r="J1666" s="18" t="n"/>
      <c r="K1666" s="18" t="n"/>
      <c r="L1666" s="18" t="n"/>
      <c r="M1666" s="18" t="n"/>
      <c r="N1666" s="34" t="n">
        <v>0.008986286818981171</v>
      </c>
    </row>
    <row r="1667">
      <c r="B1667" s="18" t="inlineStr">
        <is>
          <t>120|10</t>
        </is>
      </c>
      <c r="C1667" s="18" t="n">
        <v>120</v>
      </c>
      <c r="D1667" s="18" t="n">
        <v>10</v>
      </c>
      <c r="E1667" s="18" t="inlineStr">
        <is>
          <t>leaf</t>
        </is>
      </c>
      <c r="F1667" s="18" t="n"/>
      <c r="G1667" s="18" t="n"/>
      <c r="H1667" s="37" t="n"/>
      <c r="I1667" s="18" t="n"/>
      <c r="J1667" s="18" t="n"/>
      <c r="K1667" s="18" t="n"/>
      <c r="L1667" s="18" t="n"/>
      <c r="M1667" s="18" t="n"/>
      <c r="N1667" s="34" t="n">
        <v>-0.001024853554554284</v>
      </c>
    </row>
    <row r="1668">
      <c r="B1668" s="18" t="inlineStr">
        <is>
          <t>120|11</t>
        </is>
      </c>
      <c r="C1668" s="18" t="n">
        <v>120</v>
      </c>
      <c r="D1668" s="18" t="n">
        <v>11</v>
      </c>
      <c r="E1668" s="18" t="inlineStr">
        <is>
          <t>leaf</t>
        </is>
      </c>
      <c r="F1668" s="18" t="n"/>
      <c r="G1668" s="18" t="n"/>
      <c r="H1668" s="37" t="n"/>
      <c r="I1668" s="18" t="n"/>
      <c r="J1668" s="18" t="n"/>
      <c r="K1668" s="18" t="n"/>
      <c r="L1668" s="18" t="n"/>
      <c r="M1668" s="18" t="n"/>
      <c r="N1668" s="34" t="n">
        <v>-0.003245633095502853</v>
      </c>
    </row>
    <row r="1669">
      <c r="B1669" s="18" t="inlineStr">
        <is>
          <t>120|12</t>
        </is>
      </c>
      <c r="C1669" s="18" t="n">
        <v>120</v>
      </c>
      <c r="D1669" s="18" t="n">
        <v>12</v>
      </c>
      <c r="E1669" s="18" t="inlineStr">
        <is>
          <t>leaf</t>
        </is>
      </c>
      <c r="F1669" s="18" t="n"/>
      <c r="G1669" s="18" t="n"/>
      <c r="H1669" s="37" t="n"/>
      <c r="I1669" s="18" t="n"/>
      <c r="J1669" s="18" t="n"/>
      <c r="K1669" s="18" t="n"/>
      <c r="L1669" s="18" t="n"/>
      <c r="M1669" s="18" t="n"/>
      <c r="N1669" s="34" t="n">
        <v>0.009740694426000118</v>
      </c>
    </row>
    <row r="1670">
      <c r="B1670" s="18" t="inlineStr">
        <is>
          <t>121|0</t>
        </is>
      </c>
      <c r="C1670" s="18" t="n">
        <v>121</v>
      </c>
      <c r="D1670" s="18" t="n">
        <v>0</v>
      </c>
      <c r="E1670" s="18" t="inlineStr">
        <is>
          <t>split</t>
        </is>
      </c>
      <c r="F1670" s="18" t="n">
        <v>3</v>
      </c>
      <c r="G1670" s="18" t="inlineStr">
        <is>
          <t>missed_payments_12m</t>
        </is>
      </c>
      <c r="H1670" s="37" t="n">
        <v>0.9999999701976776</v>
      </c>
      <c r="I1670" s="18" t="n"/>
      <c r="J1670" s="18" t="n"/>
      <c r="K1670" s="18" t="inlineStr">
        <is>
          <t>right</t>
        </is>
      </c>
      <c r="L1670" s="18" t="n">
        <v>1</v>
      </c>
      <c r="M1670" s="18" t="n">
        <v>2</v>
      </c>
      <c r="N1670" s="34" t="n"/>
    </row>
    <row r="1671">
      <c r="B1671" s="18" t="inlineStr">
        <is>
          <t>121|1</t>
        </is>
      </c>
      <c r="C1671" s="18" t="n">
        <v>121</v>
      </c>
      <c r="D1671" s="18" t="n">
        <v>1</v>
      </c>
      <c r="E1671" s="18" t="inlineStr">
        <is>
          <t>category split</t>
        </is>
      </c>
      <c r="F1671" s="18" t="n">
        <v>31</v>
      </c>
      <c r="G1671" s="18" t="inlineStr">
        <is>
          <t>channel</t>
        </is>
      </c>
      <c r="H1671" s="37" t="n"/>
      <c r="I1671" s="18" t="inlineStr">
        <is>
          <t>1</t>
        </is>
      </c>
      <c r="J1671" s="18" t="inlineStr">
        <is>
          <t>comparison_site</t>
        </is>
      </c>
      <c r="K1671" s="18" t="inlineStr">
        <is>
          <t>left</t>
        </is>
      </c>
      <c r="L1671" s="18" t="n">
        <v>3</v>
      </c>
      <c r="M1671" s="18" t="n">
        <v>4</v>
      </c>
      <c r="N1671" s="34" t="n"/>
    </row>
    <row r="1672">
      <c r="B1672" s="18" t="inlineStr">
        <is>
          <t>121|2</t>
        </is>
      </c>
      <c r="C1672" s="18" t="n">
        <v>121</v>
      </c>
      <c r="D1672" s="18" t="n">
        <v>2</v>
      </c>
      <c r="E1672" s="18" t="inlineStr">
        <is>
          <t>split</t>
        </is>
      </c>
      <c r="F1672" s="18" t="n">
        <v>1</v>
      </c>
      <c r="G1672" s="18" t="inlineStr">
        <is>
          <t>days_unoccupied</t>
        </is>
      </c>
      <c r="H1672" s="37" t="n">
        <v>3.99999988079071</v>
      </c>
      <c r="I1672" s="18" t="n"/>
      <c r="J1672" s="18" t="n"/>
      <c r="K1672" s="18" t="inlineStr">
        <is>
          <t>left</t>
        </is>
      </c>
      <c r="L1672" s="18" t="n">
        <v>5</v>
      </c>
      <c r="M1672" s="18" t="n">
        <v>6</v>
      </c>
      <c r="N1672" s="34" t="n"/>
    </row>
    <row r="1673">
      <c r="B1673" s="18" t="inlineStr">
        <is>
          <t>121|3</t>
        </is>
      </c>
      <c r="C1673" s="18" t="n">
        <v>121</v>
      </c>
      <c r="D1673" s="18" t="n">
        <v>3</v>
      </c>
      <c r="E1673" s="18" t="inlineStr">
        <is>
          <t>split</t>
        </is>
      </c>
      <c r="F1673" s="18" t="n">
        <v>25</v>
      </c>
      <c r="G1673" s="18" t="inlineStr">
        <is>
          <t>x_fz3_rain</t>
        </is>
      </c>
      <c r="H1673" s="37" t="n">
        <v>1.202999889850617</v>
      </c>
      <c r="I1673" s="18" t="n"/>
      <c r="J1673" s="18" t="n"/>
      <c r="K1673" s="18" t="inlineStr">
        <is>
          <t>right</t>
        </is>
      </c>
      <c r="L1673" s="18" t="n">
        <v>7</v>
      </c>
      <c r="M1673" s="18" t="n">
        <v>8</v>
      </c>
      <c r="N1673" s="34" t="n"/>
    </row>
    <row r="1674">
      <c r="B1674" s="18" t="inlineStr">
        <is>
          <t>121|4</t>
        </is>
      </c>
      <c r="C1674" s="18" t="n">
        <v>121</v>
      </c>
      <c r="D1674" s="18" t="n">
        <v>4</v>
      </c>
      <c r="E1674" s="18" t="inlineStr">
        <is>
          <t>category split</t>
        </is>
      </c>
      <c r="F1674" s="18" t="n">
        <v>41</v>
      </c>
      <c r="G1674" s="18" t="inlineStr">
        <is>
          <t>marketing_segment</t>
        </is>
      </c>
      <c r="H1674" s="37" t="n"/>
      <c r="I1674" s="18" t="inlineStr">
        <is>
          <t>1;4;5;6;7</t>
        </is>
      </c>
      <c r="J1674" s="18" t="inlineStr">
        <is>
          <t>mature_budget;midlife_budget;midlife_mainstream;senior_affluent;senior_budget</t>
        </is>
      </c>
      <c r="K1674" s="18" t="inlineStr">
        <is>
          <t>left</t>
        </is>
      </c>
      <c r="L1674" s="18" t="n">
        <v>9</v>
      </c>
      <c r="M1674" s="18" t="n">
        <v>10</v>
      </c>
      <c r="N1674" s="34" t="n"/>
    </row>
    <row r="1675">
      <c r="B1675" s="18" t="inlineStr">
        <is>
          <t>121|5</t>
        </is>
      </c>
      <c r="C1675" s="18" t="n">
        <v>121</v>
      </c>
      <c r="D1675" s="18" t="n">
        <v>5</v>
      </c>
      <c r="E1675" s="18" t="inlineStr">
        <is>
          <t>leaf</t>
        </is>
      </c>
      <c r="F1675" s="18" t="n"/>
      <c r="G1675" s="18" t="n"/>
      <c r="H1675" s="37" t="n"/>
      <c r="I1675" s="18" t="n"/>
      <c r="J1675" s="18" t="n"/>
      <c r="K1675" s="18" t="n"/>
      <c r="L1675" s="18" t="n"/>
      <c r="M1675" s="18" t="n"/>
      <c r="N1675" s="34" t="n">
        <v>-0.001169614959508181</v>
      </c>
    </row>
    <row r="1676">
      <c r="B1676" s="18" t="inlineStr">
        <is>
          <t>121|6</t>
        </is>
      </c>
      <c r="C1676" s="18" t="n">
        <v>121</v>
      </c>
      <c r="D1676" s="18" t="n">
        <v>6</v>
      </c>
      <c r="E1676" s="18" t="inlineStr">
        <is>
          <t>split</t>
        </is>
      </c>
      <c r="F1676" s="18" t="n">
        <v>1</v>
      </c>
      <c r="G1676" s="18" t="inlineStr">
        <is>
          <t>days_unoccupied</t>
        </is>
      </c>
      <c r="H1676" s="37" t="n">
        <v>11.99999952316284</v>
      </c>
      <c r="I1676" s="18" t="n"/>
      <c r="J1676" s="18" t="n"/>
      <c r="K1676" s="18" t="inlineStr">
        <is>
          <t>right</t>
        </is>
      </c>
      <c r="L1676" s="18" t="n">
        <v>11</v>
      </c>
      <c r="M1676" s="18" t="n">
        <v>12</v>
      </c>
      <c r="N1676" s="34" t="n"/>
    </row>
    <row r="1677">
      <c r="B1677" s="18" t="inlineStr">
        <is>
          <t>121|7</t>
        </is>
      </c>
      <c r="C1677" s="18" t="n">
        <v>121</v>
      </c>
      <c r="D1677" s="18" t="n">
        <v>7</v>
      </c>
      <c r="E1677" s="18" t="inlineStr">
        <is>
          <t>leaf</t>
        </is>
      </c>
      <c r="F1677" s="18" t="n"/>
      <c r="G1677" s="18" t="n"/>
      <c r="H1677" s="37" t="n"/>
      <c r="I1677" s="18" t="n"/>
      <c r="J1677" s="18" t="n"/>
      <c r="K1677" s="18" t="n"/>
      <c r="L1677" s="18" t="n"/>
      <c r="M1677" s="18" t="n"/>
      <c r="N1677" s="34" t="n">
        <v>-0.003197813173756003</v>
      </c>
    </row>
    <row r="1678">
      <c r="B1678" s="18" t="inlineStr">
        <is>
          <t>121|8</t>
        </is>
      </c>
      <c r="C1678" s="18" t="n">
        <v>121</v>
      </c>
      <c r="D1678" s="18" t="n">
        <v>8</v>
      </c>
      <c r="E1678" s="18" t="inlineStr">
        <is>
          <t>leaf</t>
        </is>
      </c>
      <c r="F1678" s="18" t="n"/>
      <c r="G1678" s="18" t="n"/>
      <c r="H1678" s="37" t="n"/>
      <c r="I1678" s="18" t="n"/>
      <c r="J1678" s="18" t="n"/>
      <c r="K1678" s="18" t="n"/>
      <c r="L1678" s="18" t="n"/>
      <c r="M1678" s="18" t="n"/>
      <c r="N1678" s="34" t="n">
        <v>0.007070049643516541</v>
      </c>
    </row>
    <row r="1679">
      <c r="B1679" s="18" t="inlineStr">
        <is>
          <t>121|9</t>
        </is>
      </c>
      <c r="C1679" s="18" t="n">
        <v>121</v>
      </c>
      <c r="D1679" s="18" t="n">
        <v>9</v>
      </c>
      <c r="E1679" s="18" t="inlineStr">
        <is>
          <t>leaf</t>
        </is>
      </c>
      <c r="F1679" s="18" t="n"/>
      <c r="G1679" s="18" t="n"/>
      <c r="H1679" s="37" t="n"/>
      <c r="I1679" s="18" t="n"/>
      <c r="J1679" s="18" t="n"/>
      <c r="K1679" s="18" t="n"/>
      <c r="L1679" s="18" t="n"/>
      <c r="M1679" s="18" t="n"/>
      <c r="N1679" s="34" t="n">
        <v>0.005370493046939373</v>
      </c>
    </row>
    <row r="1680">
      <c r="B1680" s="18" t="inlineStr">
        <is>
          <t>121|10</t>
        </is>
      </c>
      <c r="C1680" s="18" t="n">
        <v>121</v>
      </c>
      <c r="D1680" s="18" t="n">
        <v>10</v>
      </c>
      <c r="E1680" s="18" t="inlineStr">
        <is>
          <t>leaf</t>
        </is>
      </c>
      <c r="F1680" s="18" t="n"/>
      <c r="G1680" s="18" t="n"/>
      <c r="H1680" s="37" t="n"/>
      <c r="I1680" s="18" t="n"/>
      <c r="J1680" s="18" t="n"/>
      <c r="K1680" s="18" t="n"/>
      <c r="L1680" s="18" t="n"/>
      <c r="M1680" s="18" t="n"/>
      <c r="N1680" s="34" t="n">
        <v>-0.003083275863900781</v>
      </c>
    </row>
    <row r="1681">
      <c r="B1681" s="18" t="inlineStr">
        <is>
          <t>121|11</t>
        </is>
      </c>
      <c r="C1681" s="18" t="n">
        <v>121</v>
      </c>
      <c r="D1681" s="18" t="n">
        <v>11</v>
      </c>
      <c r="E1681" s="18" t="inlineStr">
        <is>
          <t>leaf</t>
        </is>
      </c>
      <c r="F1681" s="18" t="n"/>
      <c r="G1681" s="18" t="n"/>
      <c r="H1681" s="37" t="n"/>
      <c r="I1681" s="18" t="n"/>
      <c r="J1681" s="18" t="n"/>
      <c r="K1681" s="18" t="n"/>
      <c r="L1681" s="18" t="n"/>
      <c r="M1681" s="18" t="n"/>
      <c r="N1681" s="34" t="n">
        <v>0.0140647878870368</v>
      </c>
    </row>
    <row r="1682">
      <c r="B1682" s="18" t="inlineStr">
        <is>
          <t>121|12</t>
        </is>
      </c>
      <c r="C1682" s="18" t="n">
        <v>121</v>
      </c>
      <c r="D1682" s="18" t="n">
        <v>12</v>
      </c>
      <c r="E1682" s="18" t="inlineStr">
        <is>
          <t>leaf</t>
        </is>
      </c>
      <c r="F1682" s="18" t="n"/>
      <c r="G1682" s="18" t="n"/>
      <c r="H1682" s="37" t="n"/>
      <c r="I1682" s="18" t="n"/>
      <c r="J1682" s="18" t="n"/>
      <c r="K1682" s="18" t="n"/>
      <c r="L1682" s="18" t="n"/>
      <c r="M1682" s="18" t="n"/>
      <c r="N1682" s="34" t="n">
        <v>0.0004330541414674371</v>
      </c>
    </row>
    <row r="1683">
      <c r="B1683" s="18" t="inlineStr">
        <is>
          <t>122|0</t>
        </is>
      </c>
      <c r="C1683" s="18" t="n">
        <v>122</v>
      </c>
      <c r="D1683" s="18" t="n">
        <v>0</v>
      </c>
      <c r="E1683" s="18" t="inlineStr">
        <is>
          <t>split</t>
        </is>
      </c>
      <c r="F1683" s="18" t="n">
        <v>8</v>
      </c>
      <c r="G1683" s="18" t="inlineStr">
        <is>
          <t>prior_claims_5y</t>
        </is>
      </c>
      <c r="H1683" s="37" t="n">
        <v>1.999999940395355</v>
      </c>
      <c r="I1683" s="18" t="n"/>
      <c r="J1683" s="18" t="n"/>
      <c r="K1683" s="18" t="inlineStr">
        <is>
          <t>right</t>
        </is>
      </c>
      <c r="L1683" s="18" t="n">
        <v>1</v>
      </c>
      <c r="M1683" s="18" t="n">
        <v>2</v>
      </c>
      <c r="N1683" s="34" t="n"/>
    </row>
    <row r="1684">
      <c r="B1684" s="18" t="inlineStr">
        <is>
          <t>122|1</t>
        </is>
      </c>
      <c r="C1684" s="18" t="n">
        <v>122</v>
      </c>
      <c r="D1684" s="18" t="n">
        <v>1</v>
      </c>
      <c r="E1684" s="18" t="inlineStr">
        <is>
          <t>category split</t>
        </is>
      </c>
      <c r="F1684" s="18" t="n">
        <v>26</v>
      </c>
      <c r="G1684" s="18" t="inlineStr">
        <is>
          <t>construction_type</t>
        </is>
      </c>
      <c r="H1684" s="37" t="n"/>
      <c r="I1684" s="18" t="inlineStr">
        <is>
          <t>0;2</t>
        </is>
      </c>
      <c r="J1684" s="18" t="inlineStr">
        <is>
          <t>brick;stone</t>
        </is>
      </c>
      <c r="K1684" s="18" t="inlineStr">
        <is>
          <t>left</t>
        </is>
      </c>
      <c r="L1684" s="18" t="n">
        <v>3</v>
      </c>
      <c r="M1684" s="18" t="n">
        <v>4</v>
      </c>
      <c r="N1684" s="34" t="n"/>
    </row>
    <row r="1685">
      <c r="B1685" s="18" t="inlineStr">
        <is>
          <t>122|2</t>
        </is>
      </c>
      <c r="C1685" s="18" t="n">
        <v>122</v>
      </c>
      <c r="D1685" s="18" t="n">
        <v>2</v>
      </c>
      <c r="E1685" s="18" t="inlineStr">
        <is>
          <t>category split</t>
        </is>
      </c>
      <c r="F1685" s="18" t="n">
        <v>35</v>
      </c>
      <c r="G1685" s="18" t="inlineStr">
        <is>
          <t>email_domain</t>
        </is>
      </c>
      <c r="H1685" s="37" t="n"/>
      <c r="I1685" s="18" t="inlineStr">
        <is>
          <t>0;1</t>
        </is>
      </c>
      <c r="J1685" s="18" t="inlineStr">
        <is>
          <t>inboxly;mailone</t>
        </is>
      </c>
      <c r="K1685" s="18" t="inlineStr">
        <is>
          <t>left</t>
        </is>
      </c>
      <c r="L1685" s="18" t="n">
        <v>5</v>
      </c>
      <c r="M1685" s="18" t="n">
        <v>6</v>
      </c>
      <c r="N1685" s="34" t="n"/>
    </row>
    <row r="1686">
      <c r="B1686" s="18" t="inlineStr">
        <is>
          <t>122|3</t>
        </is>
      </c>
      <c r="C1686" s="18" t="n">
        <v>122</v>
      </c>
      <c r="D1686" s="18" t="n">
        <v>3</v>
      </c>
      <c r="E1686" s="18" t="inlineStr">
        <is>
          <t>split</t>
        </is>
      </c>
      <c r="F1686" s="18" t="n">
        <v>13</v>
      </c>
      <c r="G1686" s="18" t="inlineStr">
        <is>
          <t>distance_to_river_km</t>
        </is>
      </c>
      <c r="H1686" s="37" t="n">
        <v>1.169999897480011</v>
      </c>
      <c r="I1686" s="18" t="n"/>
      <c r="J1686" s="18" t="n"/>
      <c r="K1686" s="18" t="inlineStr">
        <is>
          <t>left</t>
        </is>
      </c>
      <c r="L1686" s="18" t="n">
        <v>7</v>
      </c>
      <c r="M1686" s="18" t="n">
        <v>8</v>
      </c>
      <c r="N1686" s="34" t="n"/>
    </row>
    <row r="1687">
      <c r="B1687" s="18" t="inlineStr">
        <is>
          <t>122|4</t>
        </is>
      </c>
      <c r="C1687" s="18" t="n">
        <v>122</v>
      </c>
      <c r="D1687" s="18" t="n">
        <v>4</v>
      </c>
      <c r="E1687" s="18" t="inlineStr">
        <is>
          <t>category split</t>
        </is>
      </c>
      <c r="F1687" s="18" t="n">
        <v>40</v>
      </c>
      <c r="G1687" s="18" t="inlineStr">
        <is>
          <t>branch_id</t>
        </is>
      </c>
      <c r="H1687" s="37" t="n"/>
      <c r="I1687" s="18" t="inlineStr">
        <is>
          <t>1;3;4;7;8;11;13;14;15;20;22;24</t>
        </is>
      </c>
      <c r="J1687" s="18" t="inlineStr">
        <is>
          <t>10;12;13;16;17;2;21;22;23;5;7;9</t>
        </is>
      </c>
      <c r="K1687" s="18" t="inlineStr">
        <is>
          <t>left</t>
        </is>
      </c>
      <c r="L1687" s="18" t="n">
        <v>9</v>
      </c>
      <c r="M1687" s="18" t="n">
        <v>10</v>
      </c>
      <c r="N1687" s="34" t="n"/>
    </row>
    <row r="1688">
      <c r="B1688" s="18" t="inlineStr">
        <is>
          <t>122|5</t>
        </is>
      </c>
      <c r="C1688" s="18" t="n">
        <v>122</v>
      </c>
      <c r="D1688" s="18" t="n">
        <v>5</v>
      </c>
      <c r="E1688" s="18" t="inlineStr">
        <is>
          <t>leaf</t>
        </is>
      </c>
      <c r="F1688" s="18" t="n"/>
      <c r="G1688" s="18" t="n"/>
      <c r="H1688" s="37" t="n"/>
      <c r="I1688" s="18" t="n"/>
      <c r="J1688" s="18" t="n"/>
      <c r="K1688" s="18" t="n"/>
      <c r="L1688" s="18" t="n"/>
      <c r="M1688" s="18" t="n"/>
      <c r="N1688" s="34" t="n">
        <v>0.003667145967483521</v>
      </c>
    </row>
    <row r="1689">
      <c r="B1689" s="18" t="inlineStr">
        <is>
          <t>122|6</t>
        </is>
      </c>
      <c r="C1689" s="18" t="n">
        <v>122</v>
      </c>
      <c r="D1689" s="18" t="n">
        <v>6</v>
      </c>
      <c r="E1689" s="18" t="inlineStr">
        <is>
          <t>leaf</t>
        </is>
      </c>
      <c r="F1689" s="18" t="n"/>
      <c r="G1689" s="18" t="n"/>
      <c r="H1689" s="37" t="n"/>
      <c r="I1689" s="18" t="n"/>
      <c r="J1689" s="18" t="n"/>
      <c r="K1689" s="18" t="n"/>
      <c r="L1689" s="18" t="n"/>
      <c r="M1689" s="18" t="n"/>
      <c r="N1689" s="34" t="n">
        <v>0.01703373715281487</v>
      </c>
    </row>
    <row r="1690">
      <c r="B1690" s="18" t="inlineStr">
        <is>
          <t>122|7</t>
        </is>
      </c>
      <c r="C1690" s="18" t="n">
        <v>122</v>
      </c>
      <c r="D1690" s="18" t="n">
        <v>7</v>
      </c>
      <c r="E1690" s="18" t="inlineStr">
        <is>
          <t>leaf</t>
        </is>
      </c>
      <c r="F1690" s="18" t="n"/>
      <c r="G1690" s="18" t="n"/>
      <c r="H1690" s="37" t="n"/>
      <c r="I1690" s="18" t="n"/>
      <c r="J1690" s="18" t="n"/>
      <c r="K1690" s="18" t="n"/>
      <c r="L1690" s="18" t="n"/>
      <c r="M1690" s="18" t="n"/>
      <c r="N1690" s="34" t="n">
        <v>0.008153870701789856</v>
      </c>
    </row>
    <row r="1691">
      <c r="B1691" s="18" t="inlineStr">
        <is>
          <t>122|8</t>
        </is>
      </c>
      <c r="C1691" s="18" t="n">
        <v>122</v>
      </c>
      <c r="D1691" s="18" t="n">
        <v>8</v>
      </c>
      <c r="E1691" s="18" t="inlineStr">
        <is>
          <t>leaf</t>
        </is>
      </c>
      <c r="F1691" s="18" t="n"/>
      <c r="G1691" s="18" t="n"/>
      <c r="H1691" s="37" t="n"/>
      <c r="I1691" s="18" t="n"/>
      <c r="J1691" s="18" t="n"/>
      <c r="K1691" s="18" t="n"/>
      <c r="L1691" s="18" t="n"/>
      <c r="M1691" s="18" t="n"/>
      <c r="N1691" s="34" t="n">
        <v>0.0007539334474131465</v>
      </c>
    </row>
    <row r="1692">
      <c r="B1692" s="18" t="inlineStr">
        <is>
          <t>122|9</t>
        </is>
      </c>
      <c r="C1692" s="18" t="n">
        <v>122</v>
      </c>
      <c r="D1692" s="18" t="n">
        <v>9</v>
      </c>
      <c r="E1692" s="18" t="inlineStr">
        <is>
          <t>leaf</t>
        </is>
      </c>
      <c r="F1692" s="18" t="n"/>
      <c r="G1692" s="18" t="n"/>
      <c r="H1692" s="37" t="n"/>
      <c r="I1692" s="18" t="n"/>
      <c r="J1692" s="18" t="n"/>
      <c r="K1692" s="18" t="n"/>
      <c r="L1692" s="18" t="n"/>
      <c r="M1692" s="18" t="n"/>
      <c r="N1692" s="34" t="n">
        <v>0.0006264093681238592</v>
      </c>
    </row>
    <row r="1693">
      <c r="B1693" s="18" t="inlineStr">
        <is>
          <t>122|10</t>
        </is>
      </c>
      <c r="C1693" s="18" t="n">
        <v>122</v>
      </c>
      <c r="D1693" s="18" t="n">
        <v>10</v>
      </c>
      <c r="E1693" s="18" t="inlineStr">
        <is>
          <t>leaf</t>
        </is>
      </c>
      <c r="F1693" s="18" t="n"/>
      <c r="G1693" s="18" t="n"/>
      <c r="H1693" s="37" t="n"/>
      <c r="I1693" s="18" t="n"/>
      <c r="J1693" s="18" t="n"/>
      <c r="K1693" s="18" t="n"/>
      <c r="L1693" s="18" t="n"/>
      <c r="M1693" s="18" t="n"/>
      <c r="N1693" s="34" t="n">
        <v>-0.004417142830789089</v>
      </c>
    </row>
    <row r="1694">
      <c r="B1694" s="18" t="inlineStr">
        <is>
          <t>123|0</t>
        </is>
      </c>
      <c r="C1694" s="18" t="n">
        <v>123</v>
      </c>
      <c r="D1694" s="18" t="n">
        <v>0</v>
      </c>
      <c r="E1694" s="18" t="inlineStr">
        <is>
          <t>split</t>
        </is>
      </c>
      <c r="F1694" s="18" t="n">
        <v>0</v>
      </c>
      <c r="G1694" s="18" t="inlineStr">
        <is>
          <t>sum_insured</t>
        </is>
      </c>
      <c r="H1694" s="37" t="n">
        <v>364999.984375</v>
      </c>
      <c r="I1694" s="18" t="n"/>
      <c r="J1694" s="18" t="n"/>
      <c r="K1694" s="18" t="inlineStr">
        <is>
          <t>right</t>
        </is>
      </c>
      <c r="L1694" s="18" t="n">
        <v>1</v>
      </c>
      <c r="M1694" s="18" t="n">
        <v>2</v>
      </c>
      <c r="N1694" s="34" t="n"/>
    </row>
    <row r="1695">
      <c r="B1695" s="18" t="inlineStr">
        <is>
          <t>123|1</t>
        </is>
      </c>
      <c r="C1695" s="18" t="n">
        <v>123</v>
      </c>
      <c r="D1695" s="18" t="n">
        <v>1</v>
      </c>
      <c r="E1695" s="18" t="inlineStr">
        <is>
          <t>category split</t>
        </is>
      </c>
      <c r="F1695" s="18" t="n">
        <v>38</v>
      </c>
      <c r="G1695" s="18" t="inlineStr">
        <is>
          <t>previous_insurer</t>
        </is>
      </c>
      <c r="H1695" s="37" t="n"/>
      <c r="I1695" s="18" t="inlineStr">
        <is>
          <t>0;2;7;8;9;10;11;13;17;20;24;25;26;27;29;31;33;35;36;37;38</t>
        </is>
      </c>
      <c r="J1695" s="18" t="inlineStr">
        <is>
          <t>INS00;INS02;INS07;INS08;INS09;INS10;INS11;INS13;INS17;INS20;INS24;INS25;INS26;INS27;INS29;INS31;INS33;INS35;INS36;INS37;INS38</t>
        </is>
      </c>
      <c r="K1695" s="18" t="inlineStr">
        <is>
          <t>left</t>
        </is>
      </c>
      <c r="L1695" s="18" t="n">
        <v>3</v>
      </c>
      <c r="M1695" s="18" t="n">
        <v>4</v>
      </c>
      <c r="N1695" s="34" t="n"/>
    </row>
    <row r="1696">
      <c r="B1696" s="18" t="inlineStr">
        <is>
          <t>123|2</t>
        </is>
      </c>
      <c r="C1696" s="18" t="n">
        <v>123</v>
      </c>
      <c r="D1696" s="18" t="n">
        <v>2</v>
      </c>
      <c r="E1696" s="18" t="inlineStr">
        <is>
          <t>split</t>
        </is>
      </c>
      <c r="F1696" s="18" t="n">
        <v>5</v>
      </c>
      <c r="G1696" s="18" t="inlineStr">
        <is>
          <t>days_quote_to_inception</t>
        </is>
      </c>
      <c r="H1696" s="37" t="n">
        <v>17.99999904632568</v>
      </c>
      <c r="I1696" s="18" t="n"/>
      <c r="J1696" s="18" t="n"/>
      <c r="K1696" s="18" t="inlineStr">
        <is>
          <t>right</t>
        </is>
      </c>
      <c r="L1696" s="18" t="n">
        <v>5</v>
      </c>
      <c r="M1696" s="18" t="n">
        <v>6</v>
      </c>
      <c r="N1696" s="34" t="n"/>
    </row>
    <row r="1697">
      <c r="B1697" s="18" t="inlineStr">
        <is>
          <t>123|3</t>
        </is>
      </c>
      <c r="C1697" s="18" t="n">
        <v>123</v>
      </c>
      <c r="D1697" s="18" t="n">
        <v>3</v>
      </c>
      <c r="E1697" s="18" t="inlineStr">
        <is>
          <t>category split</t>
        </is>
      </c>
      <c r="F1697" s="18" t="n">
        <v>29</v>
      </c>
      <c r="G1697" s="18" t="inlineStr">
        <is>
          <t>accidental_damage_cover</t>
        </is>
      </c>
      <c r="H1697" s="37" t="n"/>
      <c r="I1697" s="18" t="inlineStr">
        <is>
          <t>0</t>
        </is>
      </c>
      <c r="J1697" s="18" t="inlineStr">
        <is>
          <t>False</t>
        </is>
      </c>
      <c r="K1697" s="18" t="inlineStr">
        <is>
          <t>left</t>
        </is>
      </c>
      <c r="L1697" s="18" t="n">
        <v>7</v>
      </c>
      <c r="M1697" s="18" t="n">
        <v>8</v>
      </c>
      <c r="N1697" s="34" t="n"/>
    </row>
    <row r="1698">
      <c r="B1698" s="18" t="inlineStr">
        <is>
          <t>123|4</t>
        </is>
      </c>
      <c r="C1698" s="18" t="n">
        <v>123</v>
      </c>
      <c r="D1698" s="18" t="n">
        <v>4</v>
      </c>
      <c r="E1698" s="18" t="inlineStr">
        <is>
          <t>split</t>
        </is>
      </c>
      <c r="F1698" s="18" t="n">
        <v>5</v>
      </c>
      <c r="G1698" s="18" t="inlineStr">
        <is>
          <t>days_quote_to_inception</t>
        </is>
      </c>
      <c r="H1698" s="37" t="n">
        <v>28.99999904632568</v>
      </c>
      <c r="I1698" s="18" t="n"/>
      <c r="J1698" s="18" t="n"/>
      <c r="K1698" s="18" t="inlineStr">
        <is>
          <t>right</t>
        </is>
      </c>
      <c r="L1698" s="18" t="n">
        <v>9</v>
      </c>
      <c r="M1698" s="18" t="n">
        <v>10</v>
      </c>
      <c r="N1698" s="34" t="n"/>
    </row>
    <row r="1699">
      <c r="B1699" s="18" t="inlineStr">
        <is>
          <t>123|5</t>
        </is>
      </c>
      <c r="C1699" s="18" t="n">
        <v>123</v>
      </c>
      <c r="D1699" s="18" t="n">
        <v>5</v>
      </c>
      <c r="E1699" s="18" t="inlineStr">
        <is>
          <t>category split</t>
        </is>
      </c>
      <c r="F1699" s="18" t="n">
        <v>41</v>
      </c>
      <c r="G1699" s="18" t="inlineStr">
        <is>
          <t>marketing_segment</t>
        </is>
      </c>
      <c r="H1699" s="37" t="n"/>
      <c r="I1699" s="18" t="inlineStr">
        <is>
          <t>0;1;2;3;4;5;6</t>
        </is>
      </c>
      <c r="J1699" s="18" t="inlineStr">
        <is>
          <t>mature_affluent;mature_budget;mature_mainstream;midlife_affluent;midlife_budget;midlife_mainstream;senior_affluent</t>
        </is>
      </c>
      <c r="K1699" s="18" t="inlineStr">
        <is>
          <t>left</t>
        </is>
      </c>
      <c r="L1699" s="18" t="n">
        <v>11</v>
      </c>
      <c r="M1699" s="18" t="n">
        <v>12</v>
      </c>
      <c r="N1699" s="34" t="n"/>
    </row>
    <row r="1700">
      <c r="B1700" s="18" t="inlineStr">
        <is>
          <t>123|6</t>
        </is>
      </c>
      <c r="C1700" s="18" t="n">
        <v>123</v>
      </c>
      <c r="D1700" s="18" t="n">
        <v>6</v>
      </c>
      <c r="E1700" s="18" t="inlineStr">
        <is>
          <t>leaf</t>
        </is>
      </c>
      <c r="F1700" s="18" t="n"/>
      <c r="G1700" s="18" t="n"/>
      <c r="H1700" s="37" t="n"/>
      <c r="I1700" s="18" t="n"/>
      <c r="J1700" s="18" t="n"/>
      <c r="K1700" s="18" t="n"/>
      <c r="L1700" s="18" t="n"/>
      <c r="M1700" s="18" t="n"/>
      <c r="N1700" s="34" t="n">
        <v>-0.0005957940011285245</v>
      </c>
    </row>
    <row r="1701">
      <c r="B1701" s="18" t="inlineStr">
        <is>
          <t>123|7</t>
        </is>
      </c>
      <c r="C1701" s="18" t="n">
        <v>123</v>
      </c>
      <c r="D1701" s="18" t="n">
        <v>7</v>
      </c>
      <c r="E1701" s="18" t="inlineStr">
        <is>
          <t>leaf</t>
        </is>
      </c>
      <c r="F1701" s="18" t="n"/>
      <c r="G1701" s="18" t="n"/>
      <c r="H1701" s="37" t="n"/>
      <c r="I1701" s="18" t="n"/>
      <c r="J1701" s="18" t="n"/>
      <c r="K1701" s="18" t="n"/>
      <c r="L1701" s="18" t="n"/>
      <c r="M1701" s="18" t="n"/>
      <c r="N1701" s="34" t="n">
        <v>0.005652393214404583</v>
      </c>
    </row>
    <row r="1702">
      <c r="B1702" s="18" t="inlineStr">
        <is>
          <t>123|8</t>
        </is>
      </c>
      <c r="C1702" s="18" t="n">
        <v>123</v>
      </c>
      <c r="D1702" s="18" t="n">
        <v>8</v>
      </c>
      <c r="E1702" s="18" t="inlineStr">
        <is>
          <t>leaf</t>
        </is>
      </c>
      <c r="F1702" s="18" t="n"/>
      <c r="G1702" s="18" t="n"/>
      <c r="H1702" s="37" t="n"/>
      <c r="I1702" s="18" t="n"/>
      <c r="J1702" s="18" t="n"/>
      <c r="K1702" s="18" t="n"/>
      <c r="L1702" s="18" t="n"/>
      <c r="M1702" s="18" t="n"/>
      <c r="N1702" s="34" t="n">
        <v>6.795161607442424e-05</v>
      </c>
    </row>
    <row r="1703">
      <c r="B1703" s="18" t="inlineStr">
        <is>
          <t>123|9</t>
        </is>
      </c>
      <c r="C1703" s="18" t="n">
        <v>123</v>
      </c>
      <c r="D1703" s="18" t="n">
        <v>9</v>
      </c>
      <c r="E1703" s="18" t="inlineStr">
        <is>
          <t>leaf</t>
        </is>
      </c>
      <c r="F1703" s="18" t="n"/>
      <c r="G1703" s="18" t="n"/>
      <c r="H1703" s="37" t="n"/>
      <c r="I1703" s="18" t="n"/>
      <c r="J1703" s="18" t="n"/>
      <c r="K1703" s="18" t="n"/>
      <c r="L1703" s="18" t="n"/>
      <c r="M1703" s="18" t="n"/>
      <c r="N1703" s="34" t="n">
        <v>-0.003515625838190317</v>
      </c>
    </row>
    <row r="1704">
      <c r="B1704" s="18" t="inlineStr">
        <is>
          <t>123|10</t>
        </is>
      </c>
      <c r="C1704" s="18" t="n">
        <v>123</v>
      </c>
      <c r="D1704" s="18" t="n">
        <v>10</v>
      </c>
      <c r="E1704" s="18" t="inlineStr">
        <is>
          <t>leaf</t>
        </is>
      </c>
      <c r="F1704" s="18" t="n"/>
      <c r="G1704" s="18" t="n"/>
      <c r="H1704" s="37" t="n"/>
      <c r="I1704" s="18" t="n"/>
      <c r="J1704" s="18" t="n"/>
      <c r="K1704" s="18" t="n"/>
      <c r="L1704" s="18" t="n"/>
      <c r="M1704" s="18" t="n"/>
      <c r="N1704" s="34" t="n">
        <v>0.009855384007096291</v>
      </c>
    </row>
    <row r="1705">
      <c r="B1705" s="18" t="inlineStr">
        <is>
          <t>123|11</t>
        </is>
      </c>
      <c r="C1705" s="18" t="n">
        <v>123</v>
      </c>
      <c r="D1705" s="18" t="n">
        <v>11</v>
      </c>
      <c r="E1705" s="18" t="inlineStr">
        <is>
          <t>leaf</t>
        </is>
      </c>
      <c r="F1705" s="18" t="n"/>
      <c r="G1705" s="18" t="n"/>
      <c r="H1705" s="37" t="n"/>
      <c r="I1705" s="18" t="n"/>
      <c r="J1705" s="18" t="n"/>
      <c r="K1705" s="18" t="n"/>
      <c r="L1705" s="18" t="n"/>
      <c r="M1705" s="18" t="n"/>
      <c r="N1705" s="34" t="n">
        <v>0.01860473491251469</v>
      </c>
    </row>
    <row r="1706">
      <c r="B1706" s="18" t="inlineStr">
        <is>
          <t>123|12</t>
        </is>
      </c>
      <c r="C1706" s="18" t="n">
        <v>123</v>
      </c>
      <c r="D1706" s="18" t="n">
        <v>12</v>
      </c>
      <c r="E1706" s="18" t="inlineStr">
        <is>
          <t>leaf</t>
        </is>
      </c>
      <c r="F1706" s="18" t="n"/>
      <c r="G1706" s="18" t="n"/>
      <c r="H1706" s="37" t="n"/>
      <c r="I1706" s="18" t="n"/>
      <c r="J1706" s="18" t="n"/>
      <c r="K1706" s="18" t="n"/>
      <c r="L1706" s="18" t="n"/>
      <c r="M1706" s="18" t="n"/>
      <c r="N1706" s="34" t="n">
        <v>0.005506295245140791</v>
      </c>
    </row>
    <row r="1707">
      <c r="B1707" s="18" t="inlineStr">
        <is>
          <t>124|0</t>
        </is>
      </c>
      <c r="C1707" s="18" t="n">
        <v>124</v>
      </c>
      <c r="D1707" s="18" t="n">
        <v>0</v>
      </c>
      <c r="E1707" s="18" t="inlineStr">
        <is>
          <t>category split</t>
        </is>
      </c>
      <c r="F1707" s="18" t="n">
        <v>40</v>
      </c>
      <c r="G1707" s="18" t="inlineStr">
        <is>
          <t>branch_id</t>
        </is>
      </c>
      <c r="H1707" s="37" t="n"/>
      <c r="I1707" s="18" t="inlineStr">
        <is>
          <t>1;2;7;12;14;16;20;22</t>
        </is>
      </c>
      <c r="J1707" s="18" t="inlineStr">
        <is>
          <t>10;11;16;20;22;24;5;7</t>
        </is>
      </c>
      <c r="K1707" s="18" t="inlineStr">
        <is>
          <t>left</t>
        </is>
      </c>
      <c r="L1707" s="18" t="n">
        <v>1</v>
      </c>
      <c r="M1707" s="18" t="n">
        <v>2</v>
      </c>
      <c r="N1707" s="34" t="n"/>
    </row>
    <row r="1708">
      <c r="B1708" s="18" t="inlineStr">
        <is>
          <t>124|1</t>
        </is>
      </c>
      <c r="C1708" s="18" t="n">
        <v>124</v>
      </c>
      <c r="D1708" s="18" t="n">
        <v>1</v>
      </c>
      <c r="E1708" s="18" t="inlineStr">
        <is>
          <t>category split</t>
        </is>
      </c>
      <c r="F1708" s="18" t="n">
        <v>26</v>
      </c>
      <c r="G1708" s="18" t="inlineStr">
        <is>
          <t>construction_type</t>
        </is>
      </c>
      <c r="H1708" s="37" t="n"/>
      <c r="I1708" s="18" t="inlineStr">
        <is>
          <t>0;2</t>
        </is>
      </c>
      <c r="J1708" s="18" t="inlineStr">
        <is>
          <t>brick;stone</t>
        </is>
      </c>
      <c r="K1708" s="18" t="inlineStr">
        <is>
          <t>left</t>
        </is>
      </c>
      <c r="L1708" s="18" t="n">
        <v>3</v>
      </c>
      <c r="M1708" s="18" t="n">
        <v>4</v>
      </c>
      <c r="N1708" s="34" t="n"/>
    </row>
    <row r="1709">
      <c r="B1709" s="18" t="inlineStr">
        <is>
          <t>124|2</t>
        </is>
      </c>
      <c r="C1709" s="18" t="n">
        <v>124</v>
      </c>
      <c r="D1709" s="18" t="n">
        <v>2</v>
      </c>
      <c r="E1709" s="18" t="inlineStr">
        <is>
          <t>split</t>
        </is>
      </c>
      <c r="F1709" s="18" t="n">
        <v>6</v>
      </c>
      <c r="G1709" s="18" t="inlineStr">
        <is>
          <t>discount_applied</t>
        </is>
      </c>
      <c r="H1709" s="37" t="n">
        <v>0.04999999888241292</v>
      </c>
      <c r="I1709" s="18" t="n"/>
      <c r="J1709" s="18" t="n"/>
      <c r="K1709" s="18" t="inlineStr">
        <is>
          <t>right</t>
        </is>
      </c>
      <c r="L1709" s="18" t="n">
        <v>5</v>
      </c>
      <c r="M1709" s="18" t="n">
        <v>6</v>
      </c>
      <c r="N1709" s="34" t="n"/>
    </row>
    <row r="1710">
      <c r="B1710" s="18" t="inlineStr">
        <is>
          <t>124|3</t>
        </is>
      </c>
      <c r="C1710" s="18" t="n">
        <v>124</v>
      </c>
      <c r="D1710" s="18" t="n">
        <v>3</v>
      </c>
      <c r="E1710" s="18" t="inlineStr">
        <is>
          <t>split</t>
        </is>
      </c>
      <c r="F1710" s="18" t="n">
        <v>21</v>
      </c>
      <c r="G1710" s="18" t="inlineStr">
        <is>
          <t>wildfire_index</t>
        </is>
      </c>
      <c r="H1710" s="37" t="n">
        <v>0.2219999954104424</v>
      </c>
      <c r="I1710" s="18" t="n"/>
      <c r="J1710" s="18" t="n"/>
      <c r="K1710" s="18" t="inlineStr">
        <is>
          <t>right</t>
        </is>
      </c>
      <c r="L1710" s="18" t="n">
        <v>7</v>
      </c>
      <c r="M1710" s="18" t="n">
        <v>8</v>
      </c>
      <c r="N1710" s="34" t="n"/>
    </row>
    <row r="1711">
      <c r="B1711" s="18" t="inlineStr">
        <is>
          <t>124|4</t>
        </is>
      </c>
      <c r="C1711" s="18" t="n">
        <v>124</v>
      </c>
      <c r="D1711" s="18" t="n">
        <v>4</v>
      </c>
      <c r="E1711" s="18" t="inlineStr">
        <is>
          <t>split</t>
        </is>
      </c>
      <c r="F1711" s="18" t="n">
        <v>0</v>
      </c>
      <c r="G1711" s="18" t="inlineStr">
        <is>
          <t>sum_insured</t>
        </is>
      </c>
      <c r="H1711" s="37" t="n">
        <v>399999.984375</v>
      </c>
      <c r="I1711" s="18" t="n"/>
      <c r="J1711" s="18" t="n"/>
      <c r="K1711" s="18" t="inlineStr">
        <is>
          <t>right</t>
        </is>
      </c>
      <c r="L1711" s="18" t="n">
        <v>9</v>
      </c>
      <c r="M1711" s="18" t="n">
        <v>10</v>
      </c>
      <c r="N1711" s="34" t="n"/>
    </row>
    <row r="1712">
      <c r="B1712" s="18" t="inlineStr">
        <is>
          <t>124|5</t>
        </is>
      </c>
      <c r="C1712" s="18" t="n">
        <v>124</v>
      </c>
      <c r="D1712" s="18" t="n">
        <v>5</v>
      </c>
      <c r="E1712" s="18" t="inlineStr">
        <is>
          <t>category split</t>
        </is>
      </c>
      <c r="F1712" s="18" t="n">
        <v>44</v>
      </c>
      <c r="G1712" s="18" t="inlineStr">
        <is>
          <t>property_type</t>
        </is>
      </c>
      <c r="H1712" s="37" t="n"/>
      <c r="I1712" s="18" t="inlineStr">
        <is>
          <t>1;2</t>
        </is>
      </c>
      <c r="J1712" s="18" t="inlineStr">
        <is>
          <t>flat;semi_detached</t>
        </is>
      </c>
      <c r="K1712" s="18" t="inlineStr">
        <is>
          <t>left</t>
        </is>
      </c>
      <c r="L1712" s="18" t="n">
        <v>11</v>
      </c>
      <c r="M1712" s="18" t="n">
        <v>12</v>
      </c>
      <c r="N1712" s="34" t="n"/>
    </row>
    <row r="1713">
      <c r="B1713" s="18" t="inlineStr">
        <is>
          <t>124|6</t>
        </is>
      </c>
      <c r="C1713" s="18" t="n">
        <v>124</v>
      </c>
      <c r="D1713" s="18" t="n">
        <v>6</v>
      </c>
      <c r="E1713" s="18" t="inlineStr">
        <is>
          <t>split</t>
        </is>
      </c>
      <c r="F1713" s="18" t="n">
        <v>0</v>
      </c>
      <c r="G1713" s="18" t="inlineStr">
        <is>
          <t>sum_insured</t>
        </is>
      </c>
      <c r="H1713" s="37" t="n">
        <v>295999.984375</v>
      </c>
      <c r="I1713" s="18" t="n"/>
      <c r="J1713" s="18" t="n"/>
      <c r="K1713" s="18" t="inlineStr">
        <is>
          <t>right</t>
        </is>
      </c>
      <c r="L1713" s="18" t="n">
        <v>13</v>
      </c>
      <c r="M1713" s="18" t="n">
        <v>14</v>
      </c>
      <c r="N1713" s="34" t="n"/>
    </row>
    <row r="1714">
      <c r="B1714" s="18" t="inlineStr">
        <is>
          <t>124|7</t>
        </is>
      </c>
      <c r="C1714" s="18" t="n">
        <v>124</v>
      </c>
      <c r="D1714" s="18" t="n">
        <v>7</v>
      </c>
      <c r="E1714" s="18" t="inlineStr">
        <is>
          <t>leaf</t>
        </is>
      </c>
      <c r="F1714" s="18" t="n"/>
      <c r="G1714" s="18" t="n"/>
      <c r="H1714" s="37" t="n"/>
      <c r="I1714" s="18" t="n"/>
      <c r="J1714" s="18" t="n"/>
      <c r="K1714" s="18" t="n"/>
      <c r="L1714" s="18" t="n"/>
      <c r="M1714" s="18" t="n"/>
      <c r="N1714" s="34" t="n">
        <v>0.002953783376142383</v>
      </c>
    </row>
    <row r="1715">
      <c r="B1715" s="18" t="inlineStr">
        <is>
          <t>124|8</t>
        </is>
      </c>
      <c r="C1715" s="18" t="n">
        <v>124</v>
      </c>
      <c r="D1715" s="18" t="n">
        <v>8</v>
      </c>
      <c r="E1715" s="18" t="inlineStr">
        <is>
          <t>leaf</t>
        </is>
      </c>
      <c r="F1715" s="18" t="n"/>
      <c r="G1715" s="18" t="n"/>
      <c r="H1715" s="37" t="n"/>
      <c r="I1715" s="18" t="n"/>
      <c r="J1715" s="18" t="n"/>
      <c r="K1715" s="18" t="n"/>
      <c r="L1715" s="18" t="n"/>
      <c r="M1715" s="18" t="n"/>
      <c r="N1715" s="34" t="n">
        <v>0.01221268624067307</v>
      </c>
    </row>
    <row r="1716">
      <c r="B1716" s="18" t="inlineStr">
        <is>
          <t>124|9</t>
        </is>
      </c>
      <c r="C1716" s="18" t="n">
        <v>124</v>
      </c>
      <c r="D1716" s="18" t="n">
        <v>9</v>
      </c>
      <c r="E1716" s="18" t="inlineStr">
        <is>
          <t>leaf</t>
        </is>
      </c>
      <c r="F1716" s="18" t="n"/>
      <c r="G1716" s="18" t="n"/>
      <c r="H1716" s="37" t="n"/>
      <c r="I1716" s="18" t="n"/>
      <c r="J1716" s="18" t="n"/>
      <c r="K1716" s="18" t="n"/>
      <c r="L1716" s="18" t="n"/>
      <c r="M1716" s="18" t="n"/>
      <c r="N1716" s="34" t="n">
        <v>-0.0007271640351973474</v>
      </c>
    </row>
    <row r="1717">
      <c r="B1717" s="18" t="inlineStr">
        <is>
          <t>124|10</t>
        </is>
      </c>
      <c r="C1717" s="18" t="n">
        <v>124</v>
      </c>
      <c r="D1717" s="18" t="n">
        <v>10</v>
      </c>
      <c r="E1717" s="18" t="inlineStr">
        <is>
          <t>leaf</t>
        </is>
      </c>
      <c r="F1717" s="18" t="n"/>
      <c r="G1717" s="18" t="n"/>
      <c r="H1717" s="37" t="n"/>
      <c r="I1717" s="18" t="n"/>
      <c r="J1717" s="18" t="n"/>
      <c r="K1717" s="18" t="n"/>
      <c r="L1717" s="18" t="n"/>
      <c r="M1717" s="18" t="n"/>
      <c r="N1717" s="34" t="n">
        <v>0.008858911693096161</v>
      </c>
    </row>
    <row r="1718">
      <c r="B1718" s="18" t="inlineStr">
        <is>
          <t>124|11</t>
        </is>
      </c>
      <c r="C1718" s="18" t="n">
        <v>124</v>
      </c>
      <c r="D1718" s="18" t="n">
        <v>11</v>
      </c>
      <c r="E1718" s="18" t="inlineStr">
        <is>
          <t>leaf</t>
        </is>
      </c>
      <c r="F1718" s="18" t="n"/>
      <c r="G1718" s="18" t="n"/>
      <c r="H1718" s="37" t="n"/>
      <c r="I1718" s="18" t="n"/>
      <c r="J1718" s="18" t="n"/>
      <c r="K1718" s="18" t="n"/>
      <c r="L1718" s="18" t="n"/>
      <c r="M1718" s="18" t="n"/>
      <c r="N1718" s="34" t="n">
        <v>0.003077141940593719</v>
      </c>
    </row>
    <row r="1719">
      <c r="B1719" s="18" t="inlineStr">
        <is>
          <t>124|12</t>
        </is>
      </c>
      <c r="C1719" s="18" t="n">
        <v>124</v>
      </c>
      <c r="D1719" s="18" t="n">
        <v>12</v>
      </c>
      <c r="E1719" s="18" t="inlineStr">
        <is>
          <t>leaf</t>
        </is>
      </c>
      <c r="F1719" s="18" t="n"/>
      <c r="G1719" s="18" t="n"/>
      <c r="H1719" s="37" t="n"/>
      <c r="I1719" s="18" t="n"/>
      <c r="J1719" s="18" t="n"/>
      <c r="K1719" s="18" t="n"/>
      <c r="L1719" s="18" t="n"/>
      <c r="M1719" s="18" t="n"/>
      <c r="N1719" s="34" t="n">
        <v>-0.005018856842070818</v>
      </c>
    </row>
    <row r="1720">
      <c r="B1720" s="18" t="inlineStr">
        <is>
          <t>124|13</t>
        </is>
      </c>
      <c r="C1720" s="18" t="n">
        <v>124</v>
      </c>
      <c r="D1720" s="18" t="n">
        <v>13</v>
      </c>
      <c r="E1720" s="18" t="inlineStr">
        <is>
          <t>leaf</t>
        </is>
      </c>
      <c r="F1720" s="18" t="n"/>
      <c r="G1720" s="18" t="n"/>
      <c r="H1720" s="37" t="n"/>
      <c r="I1720" s="18" t="n"/>
      <c r="J1720" s="18" t="n"/>
      <c r="K1720" s="18" t="n"/>
      <c r="L1720" s="18" t="n"/>
      <c r="M1720" s="18" t="n"/>
      <c r="N1720" s="34" t="n">
        <v>-0.01087286602705717</v>
      </c>
    </row>
    <row r="1721">
      <c r="B1721" s="18" t="inlineStr">
        <is>
          <t>124|14</t>
        </is>
      </c>
      <c r="C1721" s="18" t="n">
        <v>124</v>
      </c>
      <c r="D1721" s="18" t="n">
        <v>14</v>
      </c>
      <c r="E1721" s="18" t="inlineStr">
        <is>
          <t>leaf</t>
        </is>
      </c>
      <c r="F1721" s="18" t="n"/>
      <c r="G1721" s="18" t="n"/>
      <c r="H1721" s="37" t="n"/>
      <c r="I1721" s="18" t="n"/>
      <c r="J1721" s="18" t="n"/>
      <c r="K1721" s="18" t="n"/>
      <c r="L1721" s="18" t="n"/>
      <c r="M1721" s="18" t="n"/>
      <c r="N1721" s="34" t="n">
        <v>0.0003233619790989906</v>
      </c>
    </row>
    <row r="1722">
      <c r="B1722" s="18" t="inlineStr">
        <is>
          <t>125|0</t>
        </is>
      </c>
      <c r="C1722" s="18" t="n">
        <v>125</v>
      </c>
      <c r="D1722" s="18" t="n">
        <v>0</v>
      </c>
      <c r="E1722" s="18" t="inlineStr">
        <is>
          <t>category split</t>
        </is>
      </c>
      <c r="F1722" s="18" t="n">
        <v>39</v>
      </c>
      <c r="G1722" s="18" t="inlineStr">
        <is>
          <t>campaign_code</t>
        </is>
      </c>
      <c r="H1722" s="37" t="n"/>
      <c r="I1722" s="18" t="inlineStr">
        <is>
          <t>0;1;2;3;4;5;7;11;12;13;15</t>
        </is>
      </c>
      <c r="J1722" s="18" t="inlineStr">
        <is>
          <t>CMP00;CMP01;CMP02;CMP03;CMP04;CMP05;CMP07;CMP11;CMP12;CMP13;MISSING</t>
        </is>
      </c>
      <c r="K1722" s="18" t="inlineStr">
        <is>
          <t>left</t>
        </is>
      </c>
      <c r="L1722" s="18" t="n">
        <v>1</v>
      </c>
      <c r="M1722" s="18" t="n">
        <v>2</v>
      </c>
      <c r="N1722" s="34" t="n"/>
    </row>
    <row r="1723">
      <c r="B1723" s="18" t="inlineStr">
        <is>
          <t>125|1</t>
        </is>
      </c>
      <c r="C1723" s="18" t="n">
        <v>125</v>
      </c>
      <c r="D1723" s="18" t="n">
        <v>1</v>
      </c>
      <c r="E1723" s="18" t="inlineStr">
        <is>
          <t>category split</t>
        </is>
      </c>
      <c r="F1723" s="18" t="n">
        <v>32</v>
      </c>
      <c r="G1723" s="18" t="inlineStr">
        <is>
          <t>payment_method</t>
        </is>
      </c>
      <c r="H1723" s="37" t="n"/>
      <c r="I1723" s="18" t="inlineStr">
        <is>
          <t>0</t>
        </is>
      </c>
      <c r="J1723" s="18" t="inlineStr">
        <is>
          <t>annual</t>
        </is>
      </c>
      <c r="K1723" s="18" t="inlineStr">
        <is>
          <t>left</t>
        </is>
      </c>
      <c r="L1723" s="18" t="n">
        <v>3</v>
      </c>
      <c r="M1723" s="18" t="n">
        <v>4</v>
      </c>
      <c r="N1723" s="34" t="n"/>
    </row>
    <row r="1724">
      <c r="B1724" s="18" t="inlineStr">
        <is>
          <t>125|2</t>
        </is>
      </c>
      <c r="C1724" s="18" t="n">
        <v>125</v>
      </c>
      <c r="D1724" s="18" t="n">
        <v>2</v>
      </c>
      <c r="E1724" s="18" t="inlineStr">
        <is>
          <t>category split</t>
        </is>
      </c>
      <c r="F1724" s="18" t="n">
        <v>38</v>
      </c>
      <c r="G1724" s="18" t="inlineStr">
        <is>
          <t>previous_insurer</t>
        </is>
      </c>
      <c r="H1724" s="37" t="n"/>
      <c r="I1724" s="18" t="inlineStr">
        <is>
          <t>2;4;5;7;9;12;21;22;25;29;31;35;36;37;38</t>
        </is>
      </c>
      <c r="J1724" s="18" t="inlineStr">
        <is>
          <t>INS02;INS04;INS05;INS07;INS09;INS12;INS21;INS22;INS25;INS29;INS31;INS35;INS36;INS37;INS38</t>
        </is>
      </c>
      <c r="K1724" s="18" t="inlineStr">
        <is>
          <t>left</t>
        </is>
      </c>
      <c r="L1724" s="18" t="n">
        <v>5</v>
      </c>
      <c r="M1724" s="18" t="n">
        <v>6</v>
      </c>
      <c r="N1724" s="34" t="n"/>
    </row>
    <row r="1725">
      <c r="B1725" s="18" t="inlineStr">
        <is>
          <t>125|3</t>
        </is>
      </c>
      <c r="C1725" s="18" t="n">
        <v>125</v>
      </c>
      <c r="D1725" s="18" t="n">
        <v>3</v>
      </c>
      <c r="E1725" s="18" t="inlineStr">
        <is>
          <t>split</t>
        </is>
      </c>
      <c r="F1725" s="18" t="n">
        <v>2</v>
      </c>
      <c r="G1725" s="18" t="inlineStr">
        <is>
          <t>voluntary_excess</t>
        </is>
      </c>
      <c r="H1725" s="37" t="n">
        <v>249.9999923706055</v>
      </c>
      <c r="I1725" s="18" t="n"/>
      <c r="J1725" s="18" t="n"/>
      <c r="K1725" s="18" t="inlineStr">
        <is>
          <t>right</t>
        </is>
      </c>
      <c r="L1725" s="18" t="n">
        <v>7</v>
      </c>
      <c r="M1725" s="18" t="n">
        <v>8</v>
      </c>
      <c r="N1725" s="34" t="n"/>
    </row>
    <row r="1726">
      <c r="B1726" s="18" t="inlineStr">
        <is>
          <t>125|4</t>
        </is>
      </c>
      <c r="C1726" s="18" t="n">
        <v>125</v>
      </c>
      <c r="D1726" s="18" t="n">
        <v>4</v>
      </c>
      <c r="E1726" s="18" t="inlineStr">
        <is>
          <t>split</t>
        </is>
      </c>
      <c r="F1726" s="18" t="n">
        <v>5</v>
      </c>
      <c r="G1726" s="18" t="inlineStr">
        <is>
          <t>days_quote_to_inception</t>
        </is>
      </c>
      <c r="H1726" s="37" t="n">
        <v>9.999999523162842</v>
      </c>
      <c r="I1726" s="18" t="n"/>
      <c r="J1726" s="18" t="n"/>
      <c r="K1726" s="18" t="inlineStr">
        <is>
          <t>right</t>
        </is>
      </c>
      <c r="L1726" s="18" t="n">
        <v>9</v>
      </c>
      <c r="M1726" s="18" t="n">
        <v>10</v>
      </c>
      <c r="N1726" s="34" t="n"/>
    </row>
    <row r="1727">
      <c r="B1727" s="18" t="inlineStr">
        <is>
          <t>125|5</t>
        </is>
      </c>
      <c r="C1727" s="18" t="n">
        <v>125</v>
      </c>
      <c r="D1727" s="18" t="n">
        <v>5</v>
      </c>
      <c r="E1727" s="18" t="inlineStr">
        <is>
          <t>split</t>
        </is>
      </c>
      <c r="F1727" s="18" t="n">
        <v>22</v>
      </c>
      <c r="G1727" s="18" t="inlineStr">
        <is>
          <t>rainfall_mm</t>
        </is>
      </c>
      <c r="H1727" s="37" t="n">
        <v>1144.999938964844</v>
      </c>
      <c r="I1727" s="18" t="n"/>
      <c r="J1727" s="18" t="n"/>
      <c r="K1727" s="18" t="inlineStr">
        <is>
          <t>right</t>
        </is>
      </c>
      <c r="L1727" s="18" t="n">
        <v>11</v>
      </c>
      <c r="M1727" s="18" t="n">
        <v>12</v>
      </c>
      <c r="N1727" s="34" t="n"/>
    </row>
    <row r="1728">
      <c r="B1728" s="18" t="inlineStr">
        <is>
          <t>125|6</t>
        </is>
      </c>
      <c r="C1728" s="18" t="n">
        <v>125</v>
      </c>
      <c r="D1728" s="18" t="n">
        <v>6</v>
      </c>
      <c r="E1728" s="18" t="inlineStr">
        <is>
          <t>category split</t>
        </is>
      </c>
      <c r="F1728" s="18" t="n">
        <v>49</v>
      </c>
      <c r="G1728" s="18" t="inlineStr">
        <is>
          <t>energy_rating</t>
        </is>
      </c>
      <c r="H1728" s="37" t="n"/>
      <c r="I1728" s="18" t="inlineStr">
        <is>
          <t>0;1;2;3;6</t>
        </is>
      </c>
      <c r="J1728" s="18" t="inlineStr">
        <is>
          <t>A;B;C;D;G</t>
        </is>
      </c>
      <c r="K1728" s="18" t="inlineStr">
        <is>
          <t>left</t>
        </is>
      </c>
      <c r="L1728" s="18" t="n">
        <v>13</v>
      </c>
      <c r="M1728" s="18" t="n">
        <v>14</v>
      </c>
      <c r="N1728" s="34" t="n"/>
    </row>
    <row r="1729">
      <c r="B1729" s="18" t="inlineStr">
        <is>
          <t>125|7</t>
        </is>
      </c>
      <c r="C1729" s="18" t="n">
        <v>125</v>
      </c>
      <c r="D1729" s="18" t="n">
        <v>7</v>
      </c>
      <c r="E1729" s="18" t="inlineStr">
        <is>
          <t>leaf</t>
        </is>
      </c>
      <c r="F1729" s="18" t="n"/>
      <c r="G1729" s="18" t="n"/>
      <c r="H1729" s="37" t="n"/>
      <c r="I1729" s="18" t="n"/>
      <c r="J1729" s="18" t="n"/>
      <c r="K1729" s="18" t="n"/>
      <c r="L1729" s="18" t="n"/>
      <c r="M1729" s="18" t="n"/>
      <c r="N1729" s="34" t="n">
        <v>0.02028323709964752</v>
      </c>
    </row>
    <row r="1730">
      <c r="B1730" s="18" t="inlineStr">
        <is>
          <t>125|8</t>
        </is>
      </c>
      <c r="C1730" s="18" t="n">
        <v>125</v>
      </c>
      <c r="D1730" s="18" t="n">
        <v>8</v>
      </c>
      <c r="E1730" s="18" t="inlineStr">
        <is>
          <t>leaf</t>
        </is>
      </c>
      <c r="F1730" s="18" t="n"/>
      <c r="G1730" s="18" t="n"/>
      <c r="H1730" s="37" t="n"/>
      <c r="I1730" s="18" t="n"/>
      <c r="J1730" s="18" t="n"/>
      <c r="K1730" s="18" t="n"/>
      <c r="L1730" s="18" t="n"/>
      <c r="M1730" s="18" t="n"/>
      <c r="N1730" s="34" t="n">
        <v>0.0040589882992208</v>
      </c>
    </row>
    <row r="1731">
      <c r="B1731" s="18" t="inlineStr">
        <is>
          <t>125|9</t>
        </is>
      </c>
      <c r="C1731" s="18" t="n">
        <v>125</v>
      </c>
      <c r="D1731" s="18" t="n">
        <v>9</v>
      </c>
      <c r="E1731" s="18" t="inlineStr">
        <is>
          <t>leaf</t>
        </is>
      </c>
      <c r="F1731" s="18" t="n"/>
      <c r="G1731" s="18" t="n"/>
      <c r="H1731" s="37" t="n"/>
      <c r="I1731" s="18" t="n"/>
      <c r="J1731" s="18" t="n"/>
      <c r="K1731" s="18" t="n"/>
      <c r="L1731" s="18" t="n"/>
      <c r="M1731" s="18" t="n"/>
      <c r="N1731" s="34" t="n">
        <v>0.008029869757592678</v>
      </c>
    </row>
    <row r="1732">
      <c r="B1732" s="18" t="inlineStr">
        <is>
          <t>125|10</t>
        </is>
      </c>
      <c r="C1732" s="18" t="n">
        <v>125</v>
      </c>
      <c r="D1732" s="18" t="n">
        <v>10</v>
      </c>
      <c r="E1732" s="18" t="inlineStr">
        <is>
          <t>leaf</t>
        </is>
      </c>
      <c r="F1732" s="18" t="n"/>
      <c r="G1732" s="18" t="n"/>
      <c r="H1732" s="37" t="n"/>
      <c r="I1732" s="18" t="n"/>
      <c r="J1732" s="18" t="n"/>
      <c r="K1732" s="18" t="n"/>
      <c r="L1732" s="18" t="n"/>
      <c r="M1732" s="18" t="n"/>
      <c r="N1732" s="34" t="n">
        <v>-0.006810613907873631</v>
      </c>
    </row>
    <row r="1733">
      <c r="B1733" s="18" t="inlineStr">
        <is>
          <t>125|11</t>
        </is>
      </c>
      <c r="C1733" s="18" t="n">
        <v>125</v>
      </c>
      <c r="D1733" s="18" t="n">
        <v>11</v>
      </c>
      <c r="E1733" s="18" t="inlineStr">
        <is>
          <t>leaf</t>
        </is>
      </c>
      <c r="F1733" s="18" t="n"/>
      <c r="G1733" s="18" t="n"/>
      <c r="H1733" s="37" t="n"/>
      <c r="I1733" s="18" t="n"/>
      <c r="J1733" s="18" t="n"/>
      <c r="K1733" s="18" t="n"/>
      <c r="L1733" s="18" t="n"/>
      <c r="M1733" s="18" t="n"/>
      <c r="N1733" s="34" t="n">
        <v>0.002523654140532017</v>
      </c>
    </row>
    <row r="1734">
      <c r="B1734" s="18" t="inlineStr">
        <is>
          <t>125|12</t>
        </is>
      </c>
      <c r="C1734" s="18" t="n">
        <v>125</v>
      </c>
      <c r="D1734" s="18" t="n">
        <v>12</v>
      </c>
      <c r="E1734" s="18" t="inlineStr">
        <is>
          <t>leaf</t>
        </is>
      </c>
      <c r="F1734" s="18" t="n"/>
      <c r="G1734" s="18" t="n"/>
      <c r="H1734" s="37" t="n"/>
      <c r="I1734" s="18" t="n"/>
      <c r="J1734" s="18" t="n"/>
      <c r="K1734" s="18" t="n"/>
      <c r="L1734" s="18" t="n"/>
      <c r="M1734" s="18" t="n"/>
      <c r="N1734" s="34" t="n">
        <v>-0.003538514720275998</v>
      </c>
    </row>
    <row r="1735">
      <c r="B1735" s="18" t="inlineStr">
        <is>
          <t>125|13</t>
        </is>
      </c>
      <c r="C1735" s="18" t="n">
        <v>125</v>
      </c>
      <c r="D1735" s="18" t="n">
        <v>13</v>
      </c>
      <c r="E1735" s="18" t="inlineStr">
        <is>
          <t>leaf</t>
        </is>
      </c>
      <c r="F1735" s="18" t="n"/>
      <c r="G1735" s="18" t="n"/>
      <c r="H1735" s="37" t="n"/>
      <c r="I1735" s="18" t="n"/>
      <c r="J1735" s="18" t="n"/>
      <c r="K1735" s="18" t="n"/>
      <c r="L1735" s="18" t="n"/>
      <c r="M1735" s="18" t="n"/>
      <c r="N1735" s="34" t="n">
        <v>0.001525341765955091</v>
      </c>
    </row>
    <row r="1736">
      <c r="B1736" s="18" t="inlineStr">
        <is>
          <t>125|14</t>
        </is>
      </c>
      <c r="C1736" s="18" t="n">
        <v>125</v>
      </c>
      <c r="D1736" s="18" t="n">
        <v>14</v>
      </c>
      <c r="E1736" s="18" t="inlineStr">
        <is>
          <t>leaf</t>
        </is>
      </c>
      <c r="F1736" s="18" t="n"/>
      <c r="G1736" s="18" t="n"/>
      <c r="H1736" s="37" t="n"/>
      <c r="I1736" s="18" t="n"/>
      <c r="J1736" s="18" t="n"/>
      <c r="K1736" s="18" t="n"/>
      <c r="L1736" s="18" t="n"/>
      <c r="M1736" s="18" t="n"/>
      <c r="N1736" s="34" t="n">
        <v>-0.006012648809701204</v>
      </c>
    </row>
    <row r="1737">
      <c r="B1737" s="18" t="inlineStr">
        <is>
          <t>126|0</t>
        </is>
      </c>
      <c r="C1737" s="18" t="n">
        <v>126</v>
      </c>
      <c r="D1737" s="18" t="n">
        <v>0</v>
      </c>
      <c r="E1737" s="18" t="inlineStr">
        <is>
          <t>category split</t>
        </is>
      </c>
      <c r="F1737" s="18" t="n">
        <v>38</v>
      </c>
      <c r="G1737" s="18" t="inlineStr">
        <is>
          <t>previous_insurer</t>
        </is>
      </c>
      <c r="H1737" s="37" t="n"/>
      <c r="I1737" s="18" t="inlineStr">
        <is>
          <t>0;1;2;5;6;7;8;10;11;12;20;23;24;25;27;30;31;33;35;37;38</t>
        </is>
      </c>
      <c r="J1737" s="18" t="inlineStr">
        <is>
          <t>INS00;INS01;INS02;INS05;INS06;INS07;INS08;INS10;INS11;INS12;INS20;INS23;INS24;INS25;INS27;INS30;INS31;INS33;INS35;INS37;INS38</t>
        </is>
      </c>
      <c r="K1737" s="18" t="inlineStr">
        <is>
          <t>left</t>
        </is>
      </c>
      <c r="L1737" s="18" t="n">
        <v>1</v>
      </c>
      <c r="M1737" s="18" t="n">
        <v>2</v>
      </c>
      <c r="N1737" s="34" t="n"/>
    </row>
    <row r="1738">
      <c r="B1738" s="18" t="inlineStr">
        <is>
          <t>126|1</t>
        </is>
      </c>
      <c r="C1738" s="18" t="n">
        <v>126</v>
      </c>
      <c r="D1738" s="18" t="n">
        <v>1</v>
      </c>
      <c r="E1738" s="18" t="inlineStr">
        <is>
          <t>category split</t>
        </is>
      </c>
      <c r="F1738" s="18" t="n">
        <v>40</v>
      </c>
      <c r="G1738" s="18" t="inlineStr">
        <is>
          <t>branch_id</t>
        </is>
      </c>
      <c r="H1738" s="37" t="n"/>
      <c r="I1738" s="18" t="inlineStr">
        <is>
          <t>0;1;2;3;4;5;7;8;9;10;12;13;14;15;19;20;22;24</t>
        </is>
      </c>
      <c r="J1738" s="18" t="inlineStr">
        <is>
          <t>1;10;11;12;13;14;16;17;18;19;20;21;22;23;4;5;7;9</t>
        </is>
      </c>
      <c r="K1738" s="18" t="inlineStr">
        <is>
          <t>left</t>
        </is>
      </c>
      <c r="L1738" s="18" t="n">
        <v>3</v>
      </c>
      <c r="M1738" s="18" t="n">
        <v>4</v>
      </c>
      <c r="N1738" s="34" t="n"/>
    </row>
    <row r="1739">
      <c r="B1739" s="18" t="inlineStr">
        <is>
          <t>126|2</t>
        </is>
      </c>
      <c r="C1739" s="18" t="n">
        <v>126</v>
      </c>
      <c r="D1739" s="18" t="n">
        <v>2</v>
      </c>
      <c r="E1739" s="18" t="inlineStr">
        <is>
          <t>category split</t>
        </is>
      </c>
      <c r="F1739" s="18" t="n">
        <v>41</v>
      </c>
      <c r="G1739" s="18" t="inlineStr">
        <is>
          <t>marketing_segment</t>
        </is>
      </c>
      <c r="H1739" s="37" t="n"/>
      <c r="I1739" s="18" t="inlineStr">
        <is>
          <t>0;3;4;5;6;11</t>
        </is>
      </c>
      <c r="J1739" s="18" t="inlineStr">
        <is>
          <t>mature_affluent;midlife_affluent;midlife_budget;midlife_mainstream;senior_affluent;young_mainstream</t>
        </is>
      </c>
      <c r="K1739" s="18" t="inlineStr">
        <is>
          <t>left</t>
        </is>
      </c>
      <c r="L1739" s="18" t="n">
        <v>5</v>
      </c>
      <c r="M1739" s="18" t="n">
        <v>6</v>
      </c>
      <c r="N1739" s="34" t="n"/>
    </row>
    <row r="1740">
      <c r="B1740" s="18" t="inlineStr">
        <is>
          <t>126|3</t>
        </is>
      </c>
      <c r="C1740" s="18" t="n">
        <v>126</v>
      </c>
      <c r="D1740" s="18" t="n">
        <v>3</v>
      </c>
      <c r="E1740" s="18" t="inlineStr">
        <is>
          <t>split</t>
        </is>
      </c>
      <c r="F1740" s="18" t="n">
        <v>10</v>
      </c>
      <c r="G1740" s="18" t="inlineStr">
        <is>
          <t>years_at_address</t>
        </is>
      </c>
      <c r="H1740" s="37" t="n">
        <v>12.99999952316284</v>
      </c>
      <c r="I1740" s="18" t="n"/>
      <c r="J1740" s="18" t="n"/>
      <c r="K1740" s="18" t="inlineStr">
        <is>
          <t>right</t>
        </is>
      </c>
      <c r="L1740" s="18" t="n">
        <v>7</v>
      </c>
      <c r="M1740" s="18" t="n">
        <v>8</v>
      </c>
      <c r="N1740" s="34" t="n"/>
    </row>
    <row r="1741">
      <c r="B1741" s="18" t="inlineStr">
        <is>
          <t>126|4</t>
        </is>
      </c>
      <c r="C1741" s="18" t="n">
        <v>126</v>
      </c>
      <c r="D1741" s="18" t="n">
        <v>4</v>
      </c>
      <c r="E1741" s="18" t="inlineStr">
        <is>
          <t>split</t>
        </is>
      </c>
      <c r="F1741" s="18" t="n">
        <v>24</v>
      </c>
      <c r="G1741" s="18" t="inlineStr">
        <is>
          <t>x_clay_dry</t>
        </is>
      </c>
      <c r="H1741" s="37" t="n">
        <v>0.695999950170517</v>
      </c>
      <c r="I1741" s="18" t="n"/>
      <c r="J1741" s="18" t="n"/>
      <c r="K1741" s="18" t="inlineStr">
        <is>
          <t>right</t>
        </is>
      </c>
      <c r="L1741" s="18" t="n">
        <v>9</v>
      </c>
      <c r="M1741" s="18" t="n">
        <v>10</v>
      </c>
      <c r="N1741" s="34" t="n"/>
    </row>
    <row r="1742">
      <c r="B1742" s="18" t="inlineStr">
        <is>
          <t>126|5</t>
        </is>
      </c>
      <c r="C1742" s="18" t="n">
        <v>126</v>
      </c>
      <c r="D1742" s="18" t="n">
        <v>5</v>
      </c>
      <c r="E1742" s="18" t="inlineStr">
        <is>
          <t>split</t>
        </is>
      </c>
      <c r="F1742" s="18" t="n">
        <v>0</v>
      </c>
      <c r="G1742" s="18" t="inlineStr">
        <is>
          <t>sum_insured</t>
        </is>
      </c>
      <c r="H1742" s="37" t="n">
        <v>223999.9921875</v>
      </c>
      <c r="I1742" s="18" t="n"/>
      <c r="J1742" s="18" t="n"/>
      <c r="K1742" s="18" t="inlineStr">
        <is>
          <t>right</t>
        </is>
      </c>
      <c r="L1742" s="18" t="n">
        <v>11</v>
      </c>
      <c r="M1742" s="18" t="n">
        <v>12</v>
      </c>
      <c r="N1742" s="34" t="n"/>
    </row>
    <row r="1743">
      <c r="B1743" s="18" t="inlineStr">
        <is>
          <t>126|6</t>
        </is>
      </c>
      <c r="C1743" s="18" t="n">
        <v>126</v>
      </c>
      <c r="D1743" s="18" t="n">
        <v>6</v>
      </c>
      <c r="E1743" s="18" t="inlineStr">
        <is>
          <t>split</t>
        </is>
      </c>
      <c r="F1743" s="18" t="n">
        <v>10</v>
      </c>
      <c r="G1743" s="18" t="inlineStr">
        <is>
          <t>years_at_address</t>
        </is>
      </c>
      <c r="H1743" s="37" t="n">
        <v>10.99999952316284</v>
      </c>
      <c r="I1743" s="18" t="n"/>
      <c r="J1743" s="18" t="n"/>
      <c r="K1743" s="18" t="inlineStr">
        <is>
          <t>right</t>
        </is>
      </c>
      <c r="L1743" s="18" t="n">
        <v>13</v>
      </c>
      <c r="M1743" s="18" t="n">
        <v>14</v>
      </c>
      <c r="N1743" s="34" t="n"/>
    </row>
    <row r="1744">
      <c r="B1744" s="18" t="inlineStr">
        <is>
          <t>126|7</t>
        </is>
      </c>
      <c r="C1744" s="18" t="n">
        <v>126</v>
      </c>
      <c r="D1744" s="18" t="n">
        <v>7</v>
      </c>
      <c r="E1744" s="18" t="inlineStr">
        <is>
          <t>leaf</t>
        </is>
      </c>
      <c r="F1744" s="18" t="n"/>
      <c r="G1744" s="18" t="n"/>
      <c r="H1744" s="37" t="n"/>
      <c r="I1744" s="18" t="n"/>
      <c r="J1744" s="18" t="n"/>
      <c r="K1744" s="18" t="n"/>
      <c r="L1744" s="18" t="n"/>
      <c r="M1744" s="18" t="n"/>
      <c r="N1744" s="34" t="n">
        <v>0.009606380015611649</v>
      </c>
    </row>
    <row r="1745">
      <c r="B1745" s="18" t="inlineStr">
        <is>
          <t>126|8</t>
        </is>
      </c>
      <c r="C1745" s="18" t="n">
        <v>126</v>
      </c>
      <c r="D1745" s="18" t="n">
        <v>8</v>
      </c>
      <c r="E1745" s="18" t="inlineStr">
        <is>
          <t>leaf</t>
        </is>
      </c>
      <c r="F1745" s="18" t="n"/>
      <c r="G1745" s="18" t="n"/>
      <c r="H1745" s="37" t="n"/>
      <c r="I1745" s="18" t="n"/>
      <c r="J1745" s="18" t="n"/>
      <c r="K1745" s="18" t="n"/>
      <c r="L1745" s="18" t="n"/>
      <c r="M1745" s="18" t="n"/>
      <c r="N1745" s="34" t="n">
        <v>-0.004225533921271563</v>
      </c>
    </row>
    <row r="1746">
      <c r="B1746" s="18" t="inlineStr">
        <is>
          <t>126|9</t>
        </is>
      </c>
      <c r="C1746" s="18" t="n">
        <v>126</v>
      </c>
      <c r="D1746" s="18" t="n">
        <v>9</v>
      </c>
      <c r="E1746" s="18" t="inlineStr">
        <is>
          <t>leaf</t>
        </is>
      </c>
      <c r="F1746" s="18" t="n"/>
      <c r="G1746" s="18" t="n"/>
      <c r="H1746" s="37" t="n"/>
      <c r="I1746" s="18" t="n"/>
      <c r="J1746" s="18" t="n"/>
      <c r="K1746" s="18" t="n"/>
      <c r="L1746" s="18" t="n"/>
      <c r="M1746" s="18" t="n"/>
      <c r="N1746" s="34" t="n">
        <v>-0.001491500064730644</v>
      </c>
    </row>
    <row r="1747">
      <c r="B1747" s="18" t="inlineStr">
        <is>
          <t>126|10</t>
        </is>
      </c>
      <c r="C1747" s="18" t="n">
        <v>126</v>
      </c>
      <c r="D1747" s="18" t="n">
        <v>10</v>
      </c>
      <c r="E1747" s="18" t="inlineStr">
        <is>
          <t>leaf</t>
        </is>
      </c>
      <c r="F1747" s="18" t="n"/>
      <c r="G1747" s="18" t="n"/>
      <c r="H1747" s="37" t="n"/>
      <c r="I1747" s="18" t="n"/>
      <c r="J1747" s="18" t="n"/>
      <c r="K1747" s="18" t="n"/>
      <c r="L1747" s="18" t="n"/>
      <c r="M1747" s="18" t="n"/>
      <c r="N1747" s="34" t="n">
        <v>0.009134486317634583</v>
      </c>
    </row>
    <row r="1748">
      <c r="B1748" s="18" t="inlineStr">
        <is>
          <t>126|11</t>
        </is>
      </c>
      <c r="C1748" s="18" t="n">
        <v>126</v>
      </c>
      <c r="D1748" s="18" t="n">
        <v>11</v>
      </c>
      <c r="E1748" s="18" t="inlineStr">
        <is>
          <t>leaf</t>
        </is>
      </c>
      <c r="F1748" s="18" t="n"/>
      <c r="G1748" s="18" t="n"/>
      <c r="H1748" s="37" t="n"/>
      <c r="I1748" s="18" t="n"/>
      <c r="J1748" s="18" t="n"/>
      <c r="K1748" s="18" t="n"/>
      <c r="L1748" s="18" t="n"/>
      <c r="M1748" s="18" t="n"/>
      <c r="N1748" s="34" t="n">
        <v>-0.004730925429612398</v>
      </c>
    </row>
    <row r="1749">
      <c r="B1749" s="18" t="inlineStr">
        <is>
          <t>126|12</t>
        </is>
      </c>
      <c r="C1749" s="18" t="n">
        <v>126</v>
      </c>
      <c r="D1749" s="18" t="n">
        <v>12</v>
      </c>
      <c r="E1749" s="18" t="inlineStr">
        <is>
          <t>leaf</t>
        </is>
      </c>
      <c r="F1749" s="18" t="n"/>
      <c r="G1749" s="18" t="n"/>
      <c r="H1749" s="37" t="n"/>
      <c r="I1749" s="18" t="n"/>
      <c r="J1749" s="18" t="n"/>
      <c r="K1749" s="18" t="n"/>
      <c r="L1749" s="18" t="n"/>
      <c r="M1749" s="18" t="n"/>
      <c r="N1749" s="34" t="n">
        <v>0.006511520594358444</v>
      </c>
    </row>
    <row r="1750">
      <c r="B1750" s="18" t="inlineStr">
        <is>
          <t>126|13</t>
        </is>
      </c>
      <c r="C1750" s="18" t="n">
        <v>126</v>
      </c>
      <c r="D1750" s="18" t="n">
        <v>13</v>
      </c>
      <c r="E1750" s="18" t="inlineStr">
        <is>
          <t>leaf</t>
        </is>
      </c>
      <c r="F1750" s="18" t="n"/>
      <c r="G1750" s="18" t="n"/>
      <c r="H1750" s="37" t="n"/>
      <c r="I1750" s="18" t="n"/>
      <c r="J1750" s="18" t="n"/>
      <c r="K1750" s="18" t="n"/>
      <c r="L1750" s="18" t="n"/>
      <c r="M1750" s="18" t="n"/>
      <c r="N1750" s="34" t="n">
        <v>-0.007154393941164017</v>
      </c>
    </row>
    <row r="1751">
      <c r="B1751" s="18" t="inlineStr">
        <is>
          <t>126|14</t>
        </is>
      </c>
      <c r="C1751" s="18" t="n">
        <v>126</v>
      </c>
      <c r="D1751" s="18" t="n">
        <v>14</v>
      </c>
      <c r="E1751" s="18" t="inlineStr">
        <is>
          <t>leaf</t>
        </is>
      </c>
      <c r="F1751" s="18" t="n"/>
      <c r="G1751" s="18" t="n"/>
      <c r="H1751" s="37" t="n"/>
      <c r="I1751" s="18" t="n"/>
      <c r="J1751" s="18" t="n"/>
      <c r="K1751" s="18" t="n"/>
      <c r="L1751" s="18" t="n"/>
      <c r="M1751" s="18" t="n"/>
      <c r="N1751" s="34" t="n">
        <v>0.0005072611384093761</v>
      </c>
    </row>
    <row r="1752">
      <c r="B1752" s="18" t="inlineStr">
        <is>
          <t>127|0</t>
        </is>
      </c>
      <c r="C1752" s="18" t="n">
        <v>127</v>
      </c>
      <c r="D1752" s="18" t="n">
        <v>0</v>
      </c>
      <c r="E1752" s="18" t="inlineStr">
        <is>
          <t>split</t>
        </is>
      </c>
      <c r="F1752" s="18" t="n">
        <v>2</v>
      </c>
      <c r="G1752" s="18" t="inlineStr">
        <is>
          <t>voluntary_excess</t>
        </is>
      </c>
      <c r="H1752" s="37" t="n">
        <v>999.9999694824219</v>
      </c>
      <c r="I1752" s="18" t="n"/>
      <c r="J1752" s="18" t="n"/>
      <c r="K1752" s="18" t="inlineStr">
        <is>
          <t>right</t>
        </is>
      </c>
      <c r="L1752" s="18" t="n">
        <v>1</v>
      </c>
      <c r="M1752" s="18" t="n">
        <v>2</v>
      </c>
      <c r="N1752" s="34" t="n"/>
    </row>
    <row r="1753">
      <c r="B1753" s="18" t="inlineStr">
        <is>
          <t>127|1</t>
        </is>
      </c>
      <c r="C1753" s="18" t="n">
        <v>127</v>
      </c>
      <c r="D1753" s="18" t="n">
        <v>1</v>
      </c>
      <c r="E1753" s="18" t="inlineStr">
        <is>
          <t>category split</t>
        </is>
      </c>
      <c r="F1753" s="18" t="n">
        <v>32</v>
      </c>
      <c r="G1753" s="18" t="inlineStr">
        <is>
          <t>payment_method</t>
        </is>
      </c>
      <c r="H1753" s="37" t="n"/>
      <c r="I1753" s="18" t="inlineStr">
        <is>
          <t>0</t>
        </is>
      </c>
      <c r="J1753" s="18" t="inlineStr">
        <is>
          <t>annual</t>
        </is>
      </c>
      <c r="K1753" s="18" t="inlineStr">
        <is>
          <t>left</t>
        </is>
      </c>
      <c r="L1753" s="18" t="n">
        <v>3</v>
      </c>
      <c r="M1753" s="18" t="n">
        <v>4</v>
      </c>
      <c r="N1753" s="34" t="n"/>
    </row>
    <row r="1754">
      <c r="B1754" s="18" t="inlineStr">
        <is>
          <t>127|2</t>
        </is>
      </c>
      <c r="C1754" s="18" t="n">
        <v>127</v>
      </c>
      <c r="D1754" s="18" t="n">
        <v>2</v>
      </c>
      <c r="E1754" s="18" t="inlineStr">
        <is>
          <t>split</t>
        </is>
      </c>
      <c r="F1754" s="18" t="n">
        <v>14</v>
      </c>
      <c r="G1754" s="18" t="inlineStr">
        <is>
          <t>elevation_m</t>
        </is>
      </c>
      <c r="H1754" s="37" t="n">
        <v>5.799999952316284</v>
      </c>
      <c r="I1754" s="18" t="n"/>
      <c r="J1754" s="18" t="n"/>
      <c r="K1754" s="18" t="inlineStr">
        <is>
          <t>right</t>
        </is>
      </c>
      <c r="L1754" s="18" t="n">
        <v>5</v>
      </c>
      <c r="M1754" s="18" t="n">
        <v>6</v>
      </c>
      <c r="N1754" s="34" t="n"/>
    </row>
    <row r="1755">
      <c r="B1755" s="18" t="inlineStr">
        <is>
          <t>127|3</t>
        </is>
      </c>
      <c r="C1755" s="18" t="n">
        <v>127</v>
      </c>
      <c r="D1755" s="18" t="n">
        <v>3</v>
      </c>
      <c r="E1755" s="18" t="inlineStr">
        <is>
          <t>category split</t>
        </is>
      </c>
      <c r="F1755" s="18" t="n">
        <v>34</v>
      </c>
      <c r="G1755" s="18" t="inlineStr">
        <is>
          <t>marital_status</t>
        </is>
      </c>
      <c r="H1755" s="37" t="n"/>
      <c r="I1755" s="18" t="inlineStr">
        <is>
          <t>0;3;4</t>
        </is>
      </c>
      <c r="J1755" s="18" t="inlineStr">
        <is>
          <t>MISSING;single;widowed</t>
        </is>
      </c>
      <c r="K1755" s="18" t="inlineStr">
        <is>
          <t>left</t>
        </is>
      </c>
      <c r="L1755" s="18" t="n">
        <v>7</v>
      </c>
      <c r="M1755" s="18" t="n">
        <v>8</v>
      </c>
      <c r="N1755" s="34" t="n"/>
    </row>
    <row r="1756">
      <c r="B1756" s="18" t="inlineStr">
        <is>
          <t>127|4</t>
        </is>
      </c>
      <c r="C1756" s="18" t="n">
        <v>127</v>
      </c>
      <c r="D1756" s="18" t="n">
        <v>4</v>
      </c>
      <c r="E1756" s="18" t="inlineStr">
        <is>
          <t>category split</t>
        </is>
      </c>
      <c r="F1756" s="18" t="n">
        <v>49</v>
      </c>
      <c r="G1756" s="18" t="inlineStr">
        <is>
          <t>energy_rating</t>
        </is>
      </c>
      <c r="H1756" s="37" t="n"/>
      <c r="I1756" s="18" t="inlineStr">
        <is>
          <t>0;1;3;6</t>
        </is>
      </c>
      <c r="J1756" s="18" t="inlineStr">
        <is>
          <t>A;B;D;G</t>
        </is>
      </c>
      <c r="K1756" s="18" t="inlineStr">
        <is>
          <t>left</t>
        </is>
      </c>
      <c r="L1756" s="18" t="n">
        <v>9</v>
      </c>
      <c r="M1756" s="18" t="n">
        <v>10</v>
      </c>
      <c r="N1756" s="34" t="n"/>
    </row>
    <row r="1757">
      <c r="B1757" s="18" t="inlineStr">
        <is>
          <t>127|5</t>
        </is>
      </c>
      <c r="C1757" s="18" t="n">
        <v>127</v>
      </c>
      <c r="D1757" s="18" t="n">
        <v>5</v>
      </c>
      <c r="E1757" s="18" t="inlineStr">
        <is>
          <t>leaf</t>
        </is>
      </c>
      <c r="F1757" s="18" t="n"/>
      <c r="G1757" s="18" t="n"/>
      <c r="H1757" s="37" t="n"/>
      <c r="I1757" s="18" t="n"/>
      <c r="J1757" s="18" t="n"/>
      <c r="K1757" s="18" t="n"/>
      <c r="L1757" s="18" t="n"/>
      <c r="M1757" s="18" t="n"/>
      <c r="N1757" s="34" t="n">
        <v>-0.001740469015203416</v>
      </c>
    </row>
    <row r="1758">
      <c r="B1758" s="18" t="inlineStr">
        <is>
          <t>127|6</t>
        </is>
      </c>
      <c r="C1758" s="18" t="n">
        <v>127</v>
      </c>
      <c r="D1758" s="18" t="n">
        <v>6</v>
      </c>
      <c r="E1758" s="18" t="inlineStr">
        <is>
          <t>leaf</t>
        </is>
      </c>
      <c r="F1758" s="18" t="n"/>
      <c r="G1758" s="18" t="n"/>
      <c r="H1758" s="37" t="n"/>
      <c r="I1758" s="18" t="n"/>
      <c r="J1758" s="18" t="n"/>
      <c r="K1758" s="18" t="n"/>
      <c r="L1758" s="18" t="n"/>
      <c r="M1758" s="18" t="n"/>
      <c r="N1758" s="34" t="n">
        <v>-0.01738998852670193</v>
      </c>
    </row>
    <row r="1759">
      <c r="B1759" s="18" t="inlineStr">
        <is>
          <t>127|7</t>
        </is>
      </c>
      <c r="C1759" s="18" t="n">
        <v>127</v>
      </c>
      <c r="D1759" s="18" t="n">
        <v>7</v>
      </c>
      <c r="E1759" s="18" t="inlineStr">
        <is>
          <t>leaf</t>
        </is>
      </c>
      <c r="F1759" s="18" t="n"/>
      <c r="G1759" s="18" t="n"/>
      <c r="H1759" s="37" t="n"/>
      <c r="I1759" s="18" t="n"/>
      <c r="J1759" s="18" t="n"/>
      <c r="K1759" s="18" t="n"/>
      <c r="L1759" s="18" t="n"/>
      <c r="M1759" s="18" t="n"/>
      <c r="N1759" s="34" t="n">
        <v>0.005100146867334843</v>
      </c>
    </row>
    <row r="1760">
      <c r="B1760" s="18" t="inlineStr">
        <is>
          <t>127|8</t>
        </is>
      </c>
      <c r="C1760" s="18" t="n">
        <v>127</v>
      </c>
      <c r="D1760" s="18" t="n">
        <v>8</v>
      </c>
      <c r="E1760" s="18" t="inlineStr">
        <is>
          <t>leaf</t>
        </is>
      </c>
      <c r="F1760" s="18" t="n"/>
      <c r="G1760" s="18" t="n"/>
      <c r="H1760" s="37" t="n"/>
      <c r="I1760" s="18" t="n"/>
      <c r="J1760" s="18" t="n"/>
      <c r="K1760" s="18" t="n"/>
      <c r="L1760" s="18" t="n"/>
      <c r="M1760" s="18" t="n"/>
      <c r="N1760" s="34" t="n">
        <v>-0.000327240937622264</v>
      </c>
    </row>
    <row r="1761">
      <c r="B1761" s="18" t="inlineStr">
        <is>
          <t>127|9</t>
        </is>
      </c>
      <c r="C1761" s="18" t="n">
        <v>127</v>
      </c>
      <c r="D1761" s="18" t="n">
        <v>9</v>
      </c>
      <c r="E1761" s="18" t="inlineStr">
        <is>
          <t>leaf</t>
        </is>
      </c>
      <c r="F1761" s="18" t="n"/>
      <c r="G1761" s="18" t="n"/>
      <c r="H1761" s="37" t="n"/>
      <c r="I1761" s="18" t="n"/>
      <c r="J1761" s="18" t="n"/>
      <c r="K1761" s="18" t="n"/>
      <c r="L1761" s="18" t="n"/>
      <c r="M1761" s="18" t="n"/>
      <c r="N1761" s="34" t="n">
        <v>0.001975507708266377</v>
      </c>
    </row>
    <row r="1762">
      <c r="B1762" s="18" t="inlineStr">
        <is>
          <t>127|10</t>
        </is>
      </c>
      <c r="C1762" s="18" t="n">
        <v>127</v>
      </c>
      <c r="D1762" s="18" t="n">
        <v>10</v>
      </c>
      <c r="E1762" s="18" t="inlineStr">
        <is>
          <t>leaf</t>
        </is>
      </c>
      <c r="F1762" s="18" t="n"/>
      <c r="G1762" s="18" t="n"/>
      <c r="H1762" s="37" t="n"/>
      <c r="I1762" s="18" t="n"/>
      <c r="J1762" s="18" t="n"/>
      <c r="K1762" s="18" t="n"/>
      <c r="L1762" s="18" t="n"/>
      <c r="M1762" s="18" t="n"/>
      <c r="N1762" s="34" t="n">
        <v>-0.003773675533011556</v>
      </c>
    </row>
    <row r="1763">
      <c r="B1763" s="18" t="inlineStr">
        <is>
          <t>128|0</t>
        </is>
      </c>
      <c r="C1763" s="18" t="n">
        <v>128</v>
      </c>
      <c r="D1763" s="18" t="n">
        <v>0</v>
      </c>
      <c r="E1763" s="18" t="inlineStr">
        <is>
          <t>category split</t>
        </is>
      </c>
      <c r="F1763" s="18" t="n">
        <v>39</v>
      </c>
      <c r="G1763" s="18" t="inlineStr">
        <is>
          <t>campaign_code</t>
        </is>
      </c>
      <c r="H1763" s="37" t="n"/>
      <c r="I1763" s="18" t="inlineStr">
        <is>
          <t>0;1;2;3;4;5;6;7;8;11;12;15</t>
        </is>
      </c>
      <c r="J1763" s="18" t="inlineStr">
        <is>
          <t>CMP00;CMP01;CMP02;CMP03;CMP04;CMP05;CMP06;CMP07;CMP08;CMP11;CMP12;MISSING</t>
        </is>
      </c>
      <c r="K1763" s="18" t="inlineStr">
        <is>
          <t>left</t>
        </is>
      </c>
      <c r="L1763" s="18" t="n">
        <v>1</v>
      </c>
      <c r="M1763" s="18" t="n">
        <v>2</v>
      </c>
      <c r="N1763" s="34" t="n"/>
    </row>
    <row r="1764">
      <c r="B1764" s="18" t="inlineStr">
        <is>
          <t>128|1</t>
        </is>
      </c>
      <c r="C1764" s="18" t="n">
        <v>128</v>
      </c>
      <c r="D1764" s="18" t="n">
        <v>1</v>
      </c>
      <c r="E1764" s="18" t="inlineStr">
        <is>
          <t>category split</t>
        </is>
      </c>
      <c r="F1764" s="18" t="n">
        <v>32</v>
      </c>
      <c r="G1764" s="18" t="inlineStr">
        <is>
          <t>payment_method</t>
        </is>
      </c>
      <c r="H1764" s="37" t="n"/>
      <c r="I1764" s="18" t="inlineStr">
        <is>
          <t>0</t>
        </is>
      </c>
      <c r="J1764" s="18" t="inlineStr">
        <is>
          <t>annual</t>
        </is>
      </c>
      <c r="K1764" s="18" t="inlineStr">
        <is>
          <t>left</t>
        </is>
      </c>
      <c r="L1764" s="18" t="n">
        <v>3</v>
      </c>
      <c r="M1764" s="18" t="n">
        <v>4</v>
      </c>
      <c r="N1764" s="34" t="n"/>
    </row>
    <row r="1765">
      <c r="B1765" s="18" t="inlineStr">
        <is>
          <t>128|2</t>
        </is>
      </c>
      <c r="C1765" s="18" t="n">
        <v>128</v>
      </c>
      <c r="D1765" s="18" t="n">
        <v>2</v>
      </c>
      <c r="E1765" s="18" t="inlineStr">
        <is>
          <t>category split</t>
        </is>
      </c>
      <c r="F1765" s="18" t="n">
        <v>41</v>
      </c>
      <c r="G1765" s="18" t="inlineStr">
        <is>
          <t>marketing_segment</t>
        </is>
      </c>
      <c r="H1765" s="37" t="n"/>
      <c r="I1765" s="18" t="inlineStr">
        <is>
          <t>0;1;3;4;5;6;9</t>
        </is>
      </c>
      <c r="J1765" s="18" t="inlineStr">
        <is>
          <t>mature_affluent;mature_budget;midlife_affluent;midlife_budget;midlife_mainstream;senior_affluent;young_affluent</t>
        </is>
      </c>
      <c r="K1765" s="18" t="inlineStr">
        <is>
          <t>left</t>
        </is>
      </c>
      <c r="L1765" s="18" t="n">
        <v>5</v>
      </c>
      <c r="M1765" s="18" t="n">
        <v>6</v>
      </c>
      <c r="N1765" s="34" t="n"/>
    </row>
    <row r="1766">
      <c r="B1766" s="18" t="inlineStr">
        <is>
          <t>128|3</t>
        </is>
      </c>
      <c r="C1766" s="18" t="n">
        <v>128</v>
      </c>
      <c r="D1766" s="18" t="n">
        <v>3</v>
      </c>
      <c r="E1766" s="18" t="inlineStr">
        <is>
          <t>category split</t>
        </is>
      </c>
      <c r="F1766" s="18" t="n">
        <v>51</v>
      </c>
      <c r="G1766" s="18" t="inlineStr">
        <is>
          <t>policyholder_age_band</t>
        </is>
      </c>
      <c r="H1766" s="37" t="n"/>
      <c r="I1766" s="18" t="inlineStr">
        <is>
          <t>0;1</t>
        </is>
      </c>
      <c r="J1766" s="18" t="inlineStr">
        <is>
          <t>17-24;25-34</t>
        </is>
      </c>
      <c r="K1766" s="18" t="inlineStr">
        <is>
          <t>left</t>
        </is>
      </c>
      <c r="L1766" s="18" t="n">
        <v>7</v>
      </c>
      <c r="M1766" s="18" t="n">
        <v>8</v>
      </c>
      <c r="N1766" s="34" t="n"/>
    </row>
    <row r="1767">
      <c r="B1767" s="18" t="inlineStr">
        <is>
          <t>128|4</t>
        </is>
      </c>
      <c r="C1767" s="18" t="n">
        <v>128</v>
      </c>
      <c r="D1767" s="18" t="n">
        <v>4</v>
      </c>
      <c r="E1767" s="18" t="inlineStr">
        <is>
          <t>split</t>
        </is>
      </c>
      <c r="F1767" s="18" t="n">
        <v>22</v>
      </c>
      <c r="G1767" s="18" t="inlineStr">
        <is>
          <t>rainfall_mm</t>
        </is>
      </c>
      <c r="H1767" s="37" t="n">
        <v>987.9999694824219</v>
      </c>
      <c r="I1767" s="18" t="n"/>
      <c r="J1767" s="18" t="n"/>
      <c r="K1767" s="18" t="inlineStr">
        <is>
          <t>right</t>
        </is>
      </c>
      <c r="L1767" s="18" t="n">
        <v>9</v>
      </c>
      <c r="M1767" s="18" t="n">
        <v>10</v>
      </c>
      <c r="N1767" s="34" t="n"/>
    </row>
    <row r="1768">
      <c r="B1768" s="18" t="inlineStr">
        <is>
          <t>128|5</t>
        </is>
      </c>
      <c r="C1768" s="18" t="n">
        <v>128</v>
      </c>
      <c r="D1768" s="18" t="n">
        <v>5</v>
      </c>
      <c r="E1768" s="18" t="inlineStr">
        <is>
          <t>split</t>
        </is>
      </c>
      <c r="F1768" s="18" t="n">
        <v>5</v>
      </c>
      <c r="G1768" s="18" t="inlineStr">
        <is>
          <t>days_quote_to_inception</t>
        </is>
      </c>
      <c r="H1768" s="37" t="n">
        <v>0.9999999701976776</v>
      </c>
      <c r="I1768" s="18" t="n"/>
      <c r="J1768" s="18" t="n"/>
      <c r="K1768" s="18" t="inlineStr">
        <is>
          <t>right</t>
        </is>
      </c>
      <c r="L1768" s="18" t="n">
        <v>11</v>
      </c>
      <c r="M1768" s="18" t="n">
        <v>12</v>
      </c>
      <c r="N1768" s="34" t="n"/>
    </row>
    <row r="1769">
      <c r="B1769" s="18" t="inlineStr">
        <is>
          <t>128|6</t>
        </is>
      </c>
      <c r="C1769" s="18" t="n">
        <v>128</v>
      </c>
      <c r="D1769" s="18" t="n">
        <v>6</v>
      </c>
      <c r="E1769" s="18" t="inlineStr">
        <is>
          <t>split</t>
        </is>
      </c>
      <c r="F1769" s="18" t="n">
        <v>12</v>
      </c>
      <c r="G1769" s="18" t="inlineStr">
        <is>
          <t>flood_zone</t>
        </is>
      </c>
      <c r="H1769" s="37" t="n">
        <v>4.999999761581421</v>
      </c>
      <c r="I1769" s="18" t="n"/>
      <c r="J1769" s="18" t="n"/>
      <c r="K1769" s="18" t="inlineStr">
        <is>
          <t>left</t>
        </is>
      </c>
      <c r="L1769" s="18" t="n">
        <v>13</v>
      </c>
      <c r="M1769" s="18" t="n">
        <v>14</v>
      </c>
      <c r="N1769" s="34" t="n"/>
    </row>
    <row r="1770">
      <c r="B1770" s="18" t="inlineStr">
        <is>
          <t>128|7</t>
        </is>
      </c>
      <c r="C1770" s="18" t="n">
        <v>128</v>
      </c>
      <c r="D1770" s="18" t="n">
        <v>7</v>
      </c>
      <c r="E1770" s="18" t="inlineStr">
        <is>
          <t>leaf</t>
        </is>
      </c>
      <c r="F1770" s="18" t="n"/>
      <c r="G1770" s="18" t="n"/>
      <c r="H1770" s="37" t="n"/>
      <c r="I1770" s="18" t="n"/>
      <c r="J1770" s="18" t="n"/>
      <c r="K1770" s="18" t="n"/>
      <c r="L1770" s="18" t="n"/>
      <c r="M1770" s="18" t="n"/>
      <c r="N1770" s="34" t="n">
        <v>0.006836552172899246</v>
      </c>
    </row>
    <row r="1771">
      <c r="B1771" s="18" t="inlineStr">
        <is>
          <t>128|8</t>
        </is>
      </c>
      <c r="C1771" s="18" t="n">
        <v>128</v>
      </c>
      <c r="D1771" s="18" t="n">
        <v>8</v>
      </c>
      <c r="E1771" s="18" t="inlineStr">
        <is>
          <t>leaf</t>
        </is>
      </c>
      <c r="F1771" s="18" t="n"/>
      <c r="G1771" s="18" t="n"/>
      <c r="H1771" s="37" t="n"/>
      <c r="I1771" s="18" t="n"/>
      <c r="J1771" s="18" t="n"/>
      <c r="K1771" s="18" t="n"/>
      <c r="L1771" s="18" t="n"/>
      <c r="M1771" s="18" t="n"/>
      <c r="N1771" s="34" t="n">
        <v>0.01951551623642445</v>
      </c>
    </row>
    <row r="1772">
      <c r="B1772" s="18" t="inlineStr">
        <is>
          <t>128|9</t>
        </is>
      </c>
      <c r="C1772" s="18" t="n">
        <v>128</v>
      </c>
      <c r="D1772" s="18" t="n">
        <v>9</v>
      </c>
      <c r="E1772" s="18" t="inlineStr">
        <is>
          <t>leaf</t>
        </is>
      </c>
      <c r="F1772" s="18" t="n"/>
      <c r="G1772" s="18" t="n"/>
      <c r="H1772" s="37" t="n"/>
      <c r="I1772" s="18" t="n"/>
      <c r="J1772" s="18" t="n"/>
      <c r="K1772" s="18" t="n"/>
      <c r="L1772" s="18" t="n"/>
      <c r="M1772" s="18" t="n"/>
      <c r="N1772" s="34" t="n">
        <v>0.006559004541486502</v>
      </c>
    </row>
    <row r="1773">
      <c r="B1773" s="18" t="inlineStr">
        <is>
          <t>128|10</t>
        </is>
      </c>
      <c r="C1773" s="18" t="n">
        <v>128</v>
      </c>
      <c r="D1773" s="18" t="n">
        <v>10</v>
      </c>
      <c r="E1773" s="18" t="inlineStr">
        <is>
          <t>leaf</t>
        </is>
      </c>
      <c r="F1773" s="18" t="n"/>
      <c r="G1773" s="18" t="n"/>
      <c r="H1773" s="37" t="n"/>
      <c r="I1773" s="18" t="n"/>
      <c r="J1773" s="18" t="n"/>
      <c r="K1773" s="18" t="n"/>
      <c r="L1773" s="18" t="n"/>
      <c r="M1773" s="18" t="n"/>
      <c r="N1773" s="34" t="n">
        <v>-0.002512720180675387</v>
      </c>
    </row>
    <row r="1774">
      <c r="B1774" s="18" t="inlineStr">
        <is>
          <t>128|11</t>
        </is>
      </c>
      <c r="C1774" s="18" t="n">
        <v>128</v>
      </c>
      <c r="D1774" s="18" t="n">
        <v>11</v>
      </c>
      <c r="E1774" s="18" t="inlineStr">
        <is>
          <t>leaf</t>
        </is>
      </c>
      <c r="F1774" s="18" t="n"/>
      <c r="G1774" s="18" t="n"/>
      <c r="H1774" s="37" t="n"/>
      <c r="I1774" s="18" t="n"/>
      <c r="J1774" s="18" t="n"/>
      <c r="K1774" s="18" t="n"/>
      <c r="L1774" s="18" t="n"/>
      <c r="M1774" s="18" t="n"/>
      <c r="N1774" s="34" t="n">
        <v>0.01307269185781479</v>
      </c>
    </row>
    <row r="1775">
      <c r="B1775" s="18" t="inlineStr">
        <is>
          <t>128|12</t>
        </is>
      </c>
      <c r="C1775" s="18" t="n">
        <v>128</v>
      </c>
      <c r="D1775" s="18" t="n">
        <v>12</v>
      </c>
      <c r="E1775" s="18" t="inlineStr">
        <is>
          <t>leaf</t>
        </is>
      </c>
      <c r="F1775" s="18" t="n"/>
      <c r="G1775" s="18" t="n"/>
      <c r="H1775" s="37" t="n"/>
      <c r="I1775" s="18" t="n"/>
      <c r="J1775" s="18" t="n"/>
      <c r="K1775" s="18" t="n"/>
      <c r="L1775" s="18" t="n"/>
      <c r="M1775" s="18" t="n"/>
      <c r="N1775" s="34" t="n">
        <v>0.00102986441925168</v>
      </c>
    </row>
    <row r="1776">
      <c r="B1776" s="18" t="inlineStr">
        <is>
          <t>128|13</t>
        </is>
      </c>
      <c r="C1776" s="18" t="n">
        <v>128</v>
      </c>
      <c r="D1776" s="18" t="n">
        <v>13</v>
      </c>
      <c r="E1776" s="18" t="inlineStr">
        <is>
          <t>leaf</t>
        </is>
      </c>
      <c r="F1776" s="18" t="n"/>
      <c r="G1776" s="18" t="n"/>
      <c r="H1776" s="37" t="n"/>
      <c r="I1776" s="18" t="n"/>
      <c r="J1776" s="18" t="n"/>
      <c r="K1776" s="18" t="n"/>
      <c r="L1776" s="18" t="n"/>
      <c r="M1776" s="18" t="n"/>
      <c r="N1776" s="34" t="n">
        <v>-0.002248082309961319</v>
      </c>
    </row>
    <row r="1777">
      <c r="B1777" s="18" t="inlineStr">
        <is>
          <t>128|14</t>
        </is>
      </c>
      <c r="C1777" s="18" t="n">
        <v>128</v>
      </c>
      <c r="D1777" s="18" t="n">
        <v>14</v>
      </c>
      <c r="E1777" s="18" t="inlineStr">
        <is>
          <t>leaf</t>
        </is>
      </c>
      <c r="F1777" s="18" t="n"/>
      <c r="G1777" s="18" t="n"/>
      <c r="H1777" s="37" t="n"/>
      <c r="I1777" s="18" t="n"/>
      <c r="J1777" s="18" t="n"/>
      <c r="K1777" s="18" t="n"/>
      <c r="L1777" s="18" t="n"/>
      <c r="M1777" s="18" t="n"/>
      <c r="N1777" s="34" t="n">
        <v>0.01040932070463896</v>
      </c>
    </row>
    <row r="1778">
      <c r="B1778" s="18" t="inlineStr">
        <is>
          <t>129|0</t>
        </is>
      </c>
      <c r="C1778" s="18" t="n">
        <v>129</v>
      </c>
      <c r="D1778" s="18" t="n">
        <v>0</v>
      </c>
      <c r="E1778" s="18" t="inlineStr">
        <is>
          <t>split</t>
        </is>
      </c>
      <c r="F1778" s="18" t="n">
        <v>0</v>
      </c>
      <c r="G1778" s="18" t="inlineStr">
        <is>
          <t>sum_insured</t>
        </is>
      </c>
      <c r="H1778" s="37" t="n">
        <v>399999.984375</v>
      </c>
      <c r="I1778" s="18" t="n"/>
      <c r="J1778" s="18" t="n"/>
      <c r="K1778" s="18" t="inlineStr">
        <is>
          <t>right</t>
        </is>
      </c>
      <c r="L1778" s="18" t="n">
        <v>1</v>
      </c>
      <c r="M1778" s="18" t="n">
        <v>2</v>
      </c>
      <c r="N1778" s="34" t="n"/>
    </row>
    <row r="1779">
      <c r="B1779" s="18" t="inlineStr">
        <is>
          <t>129|1</t>
        </is>
      </c>
      <c r="C1779" s="18" t="n">
        <v>129</v>
      </c>
      <c r="D1779" s="18" t="n">
        <v>1</v>
      </c>
      <c r="E1779" s="18" t="inlineStr">
        <is>
          <t>category split</t>
        </is>
      </c>
      <c r="F1779" s="18" t="n">
        <v>29</v>
      </c>
      <c r="G1779" s="18" t="inlineStr">
        <is>
          <t>accidental_damage_cover</t>
        </is>
      </c>
      <c r="H1779" s="37" t="n"/>
      <c r="I1779" s="18" t="inlineStr">
        <is>
          <t>0</t>
        </is>
      </c>
      <c r="J1779" s="18" t="inlineStr">
        <is>
          <t>False</t>
        </is>
      </c>
      <c r="K1779" s="18" t="inlineStr">
        <is>
          <t>left</t>
        </is>
      </c>
      <c r="L1779" s="18" t="n">
        <v>3</v>
      </c>
      <c r="M1779" s="18" t="n">
        <v>4</v>
      </c>
      <c r="N1779" s="34" t="n"/>
    </row>
    <row r="1780">
      <c r="B1780" s="18" t="inlineStr">
        <is>
          <t>129|2</t>
        </is>
      </c>
      <c r="C1780" s="18" t="n">
        <v>129</v>
      </c>
      <c r="D1780" s="18" t="n">
        <v>2</v>
      </c>
      <c r="E1780" s="18" t="inlineStr">
        <is>
          <t>category split</t>
        </is>
      </c>
      <c r="F1780" s="18" t="n">
        <v>34</v>
      </c>
      <c r="G1780" s="18" t="inlineStr">
        <is>
          <t>marital_status</t>
        </is>
      </c>
      <c r="H1780" s="37" t="n"/>
      <c r="I1780" s="18" t="inlineStr">
        <is>
          <t>0;3</t>
        </is>
      </c>
      <c r="J1780" s="18" t="inlineStr">
        <is>
          <t>MISSING;single</t>
        </is>
      </c>
      <c r="K1780" s="18" t="inlineStr">
        <is>
          <t>left</t>
        </is>
      </c>
      <c r="L1780" s="18" t="n">
        <v>5</v>
      </c>
      <c r="M1780" s="18" t="n">
        <v>6</v>
      </c>
      <c r="N1780" s="34" t="n"/>
    </row>
    <row r="1781">
      <c r="B1781" s="18" t="inlineStr">
        <is>
          <t>129|3</t>
        </is>
      </c>
      <c r="C1781" s="18" t="n">
        <v>129</v>
      </c>
      <c r="D1781" s="18" t="n">
        <v>3</v>
      </c>
      <c r="E1781" s="18" t="inlineStr">
        <is>
          <t>split</t>
        </is>
      </c>
      <c r="F1781" s="18" t="n">
        <v>1</v>
      </c>
      <c r="G1781" s="18" t="inlineStr">
        <is>
          <t>days_unoccupied</t>
        </is>
      </c>
      <c r="H1781" s="37" t="n">
        <v>0.9999999701976776</v>
      </c>
      <c r="I1781" s="18" t="n"/>
      <c r="J1781" s="18" t="n"/>
      <c r="K1781" s="18" t="inlineStr">
        <is>
          <t>left</t>
        </is>
      </c>
      <c r="L1781" s="18" t="n">
        <v>7</v>
      </c>
      <c r="M1781" s="18" t="n">
        <v>8</v>
      </c>
      <c r="N1781" s="34" t="n"/>
    </row>
    <row r="1782">
      <c r="B1782" s="18" t="inlineStr">
        <is>
          <t>129|4</t>
        </is>
      </c>
      <c r="C1782" s="18" t="n">
        <v>129</v>
      </c>
      <c r="D1782" s="18" t="n">
        <v>4</v>
      </c>
      <c r="E1782" s="18" t="inlineStr">
        <is>
          <t>category split</t>
        </is>
      </c>
      <c r="F1782" s="18" t="n">
        <v>31</v>
      </c>
      <c r="G1782" s="18" t="inlineStr">
        <is>
          <t>channel</t>
        </is>
      </c>
      <c r="H1782" s="37" t="n"/>
      <c r="I1782" s="18" t="inlineStr">
        <is>
          <t>1</t>
        </is>
      </c>
      <c r="J1782" s="18" t="inlineStr">
        <is>
          <t>comparison_site</t>
        </is>
      </c>
      <c r="K1782" s="18" t="inlineStr">
        <is>
          <t>left</t>
        </is>
      </c>
      <c r="L1782" s="18" t="n">
        <v>9</v>
      </c>
      <c r="M1782" s="18" t="n">
        <v>10</v>
      </c>
      <c r="N1782" s="34" t="n"/>
    </row>
    <row r="1783">
      <c r="B1783" s="18" t="inlineStr">
        <is>
          <t>129|5</t>
        </is>
      </c>
      <c r="C1783" s="18" t="n">
        <v>129</v>
      </c>
      <c r="D1783" s="18" t="n">
        <v>5</v>
      </c>
      <c r="E1783" s="18" t="inlineStr">
        <is>
          <t>split</t>
        </is>
      </c>
      <c r="F1783" s="18" t="n">
        <v>13</v>
      </c>
      <c r="G1783" s="18" t="inlineStr">
        <is>
          <t>distance_to_river_km</t>
        </is>
      </c>
      <c r="H1783" s="37" t="n">
        <v>1.839999973773957</v>
      </c>
      <c r="I1783" s="18" t="n"/>
      <c r="J1783" s="18" t="n"/>
      <c r="K1783" s="18" t="inlineStr">
        <is>
          <t>right</t>
        </is>
      </c>
      <c r="L1783" s="18" t="n">
        <v>11</v>
      </c>
      <c r="M1783" s="18" t="n">
        <v>12</v>
      </c>
      <c r="N1783" s="34" t="n"/>
    </row>
    <row r="1784">
      <c r="B1784" s="18" t="inlineStr">
        <is>
          <t>129|6</t>
        </is>
      </c>
      <c r="C1784" s="18" t="n">
        <v>129</v>
      </c>
      <c r="D1784" s="18" t="n">
        <v>6</v>
      </c>
      <c r="E1784" s="18" t="inlineStr">
        <is>
          <t>leaf</t>
        </is>
      </c>
      <c r="F1784" s="18" t="n"/>
      <c r="G1784" s="18" t="n"/>
      <c r="H1784" s="37" t="n"/>
      <c r="I1784" s="18" t="n"/>
      <c r="J1784" s="18" t="n"/>
      <c r="K1784" s="18" t="n"/>
      <c r="L1784" s="18" t="n"/>
      <c r="M1784" s="18" t="n"/>
      <c r="N1784" s="34" t="n">
        <v>-0.000284940586425364</v>
      </c>
    </row>
    <row r="1785">
      <c r="B1785" s="18" t="inlineStr">
        <is>
          <t>129|7</t>
        </is>
      </c>
      <c r="C1785" s="18" t="n">
        <v>129</v>
      </c>
      <c r="D1785" s="18" t="n">
        <v>7</v>
      </c>
      <c r="E1785" s="18" t="inlineStr">
        <is>
          <t>leaf</t>
        </is>
      </c>
      <c r="F1785" s="18" t="n"/>
      <c r="G1785" s="18" t="n"/>
      <c r="H1785" s="37" t="n"/>
      <c r="I1785" s="18" t="n"/>
      <c r="J1785" s="18" t="n"/>
      <c r="K1785" s="18" t="n"/>
      <c r="L1785" s="18" t="n"/>
      <c r="M1785" s="18" t="n"/>
      <c r="N1785" s="34" t="n">
        <v>-0.008456488139927387</v>
      </c>
    </row>
    <row r="1786">
      <c r="B1786" s="18" t="inlineStr">
        <is>
          <t>129|8</t>
        </is>
      </c>
      <c r="C1786" s="18" t="n">
        <v>129</v>
      </c>
      <c r="D1786" s="18" t="n">
        <v>8</v>
      </c>
      <c r="E1786" s="18" t="inlineStr">
        <is>
          <t>leaf</t>
        </is>
      </c>
      <c r="F1786" s="18" t="n"/>
      <c r="G1786" s="18" t="n"/>
      <c r="H1786" s="37" t="n"/>
      <c r="I1786" s="18" t="n"/>
      <c r="J1786" s="18" t="n"/>
      <c r="K1786" s="18" t="n"/>
      <c r="L1786" s="18" t="n"/>
      <c r="M1786" s="18" t="n"/>
      <c r="N1786" s="34" t="n">
        <v>0.003164302557706833</v>
      </c>
    </row>
    <row r="1787">
      <c r="B1787" s="18" t="inlineStr">
        <is>
          <t>129|9</t>
        </is>
      </c>
      <c r="C1787" s="18" t="n">
        <v>129</v>
      </c>
      <c r="D1787" s="18" t="n">
        <v>9</v>
      </c>
      <c r="E1787" s="18" t="inlineStr">
        <is>
          <t>leaf</t>
        </is>
      </c>
      <c r="F1787" s="18" t="n"/>
      <c r="G1787" s="18" t="n"/>
      <c r="H1787" s="37" t="n"/>
      <c r="I1787" s="18" t="n"/>
      <c r="J1787" s="18" t="n"/>
      <c r="K1787" s="18" t="n"/>
      <c r="L1787" s="18" t="n"/>
      <c r="M1787" s="18" t="n"/>
      <c r="N1787" s="34" t="n">
        <v>-0.004325208254158497</v>
      </c>
    </row>
    <row r="1788">
      <c r="B1788" s="18" t="inlineStr">
        <is>
          <t>129|10</t>
        </is>
      </c>
      <c r="C1788" s="18" t="n">
        <v>129</v>
      </c>
      <c r="D1788" s="18" t="n">
        <v>10</v>
      </c>
      <c r="E1788" s="18" t="inlineStr">
        <is>
          <t>leaf</t>
        </is>
      </c>
      <c r="F1788" s="18" t="n"/>
      <c r="G1788" s="18" t="n"/>
      <c r="H1788" s="37" t="n"/>
      <c r="I1788" s="18" t="n"/>
      <c r="J1788" s="18" t="n"/>
      <c r="K1788" s="18" t="n"/>
      <c r="L1788" s="18" t="n"/>
      <c r="M1788" s="18" t="n"/>
      <c r="N1788" s="34" t="n">
        <v>0.000452200707513839</v>
      </c>
    </row>
    <row r="1789">
      <c r="B1789" s="18" t="inlineStr">
        <is>
          <t>129|11</t>
        </is>
      </c>
      <c r="C1789" s="18" t="n">
        <v>129</v>
      </c>
      <c r="D1789" s="18" t="n">
        <v>11</v>
      </c>
      <c r="E1789" s="18" t="inlineStr">
        <is>
          <t>leaf</t>
        </is>
      </c>
      <c r="F1789" s="18" t="n"/>
      <c r="G1789" s="18" t="n"/>
      <c r="H1789" s="37" t="n"/>
      <c r="I1789" s="18" t="n"/>
      <c r="J1789" s="18" t="n"/>
      <c r="K1789" s="18" t="n"/>
      <c r="L1789" s="18" t="n"/>
      <c r="M1789" s="18" t="n"/>
      <c r="N1789" s="34" t="n">
        <v>0.02183168195188046</v>
      </c>
    </row>
    <row r="1790">
      <c r="B1790" s="18" t="inlineStr">
        <is>
          <t>129|12</t>
        </is>
      </c>
      <c r="C1790" s="18" t="n">
        <v>129</v>
      </c>
      <c r="D1790" s="18" t="n">
        <v>12</v>
      </c>
      <c r="E1790" s="18" t="inlineStr">
        <is>
          <t>leaf</t>
        </is>
      </c>
      <c r="F1790" s="18" t="n"/>
      <c r="G1790" s="18" t="n"/>
      <c r="H1790" s="37" t="n"/>
      <c r="I1790" s="18" t="n"/>
      <c r="J1790" s="18" t="n"/>
      <c r="K1790" s="18" t="n"/>
      <c r="L1790" s="18" t="n"/>
      <c r="M1790" s="18" t="n"/>
      <c r="N1790" s="34" t="n">
        <v>0.006099716760218143</v>
      </c>
    </row>
    <row r="1791">
      <c r="B1791" s="18" t="inlineStr">
        <is>
          <t>130|0</t>
        </is>
      </c>
      <c r="C1791" s="18" t="n">
        <v>130</v>
      </c>
      <c r="D1791" s="18" t="n">
        <v>0</v>
      </c>
      <c r="E1791" s="18" t="inlineStr">
        <is>
          <t>category split</t>
        </is>
      </c>
      <c r="F1791" s="18" t="n">
        <v>31</v>
      </c>
      <c r="G1791" s="18" t="inlineStr">
        <is>
          <t>channel</t>
        </is>
      </c>
      <c r="H1791" s="37" t="n"/>
      <c r="I1791" s="18" t="inlineStr">
        <is>
          <t>1</t>
        </is>
      </c>
      <c r="J1791" s="18" t="inlineStr">
        <is>
          <t>comparison_site</t>
        </is>
      </c>
      <c r="K1791" s="18" t="inlineStr">
        <is>
          <t>left</t>
        </is>
      </c>
      <c r="L1791" s="18" t="n">
        <v>1</v>
      </c>
      <c r="M1791" s="18" t="n">
        <v>2</v>
      </c>
      <c r="N1791" s="34" t="n"/>
    </row>
    <row r="1792">
      <c r="B1792" s="18" t="inlineStr">
        <is>
          <t>130|1</t>
        </is>
      </c>
      <c r="C1792" s="18" t="n">
        <v>130</v>
      </c>
      <c r="D1792" s="18" t="n">
        <v>1</v>
      </c>
      <c r="E1792" s="18" t="inlineStr">
        <is>
          <t>split</t>
        </is>
      </c>
      <c r="F1792" s="18" t="n">
        <v>20</v>
      </c>
      <c r="G1792" s="18" t="inlineStr">
        <is>
          <t>dry_summer_index</t>
        </is>
      </c>
      <c r="H1792" s="37" t="n">
        <v>0.3869999796152115</v>
      </c>
      <c r="I1792" s="18" t="n"/>
      <c r="J1792" s="18" t="n"/>
      <c r="K1792" s="18" t="inlineStr">
        <is>
          <t>right</t>
        </is>
      </c>
      <c r="L1792" s="18" t="n">
        <v>3</v>
      </c>
      <c r="M1792" s="18" t="n">
        <v>4</v>
      </c>
      <c r="N1792" s="34" t="n"/>
    </row>
    <row r="1793">
      <c r="B1793" s="18" t="inlineStr">
        <is>
          <t>130|2</t>
        </is>
      </c>
      <c r="C1793" s="18" t="n">
        <v>130</v>
      </c>
      <c r="D1793" s="18" t="n">
        <v>2</v>
      </c>
      <c r="E1793" s="18" t="inlineStr">
        <is>
          <t>split</t>
        </is>
      </c>
      <c r="F1793" s="18" t="n">
        <v>8</v>
      </c>
      <c r="G1793" s="18" t="inlineStr">
        <is>
          <t>prior_claims_5y</t>
        </is>
      </c>
      <c r="H1793" s="37" t="n">
        <v>1.999999940395355</v>
      </c>
      <c r="I1793" s="18" t="n"/>
      <c r="J1793" s="18" t="n"/>
      <c r="K1793" s="18" t="inlineStr">
        <is>
          <t>right</t>
        </is>
      </c>
      <c r="L1793" s="18" t="n">
        <v>5</v>
      </c>
      <c r="M1793" s="18" t="n">
        <v>6</v>
      </c>
      <c r="N1793" s="34" t="n"/>
    </row>
    <row r="1794">
      <c r="B1794" s="18" t="inlineStr">
        <is>
          <t>130|3</t>
        </is>
      </c>
      <c r="C1794" s="18" t="n">
        <v>130</v>
      </c>
      <c r="D1794" s="18" t="n">
        <v>3</v>
      </c>
      <c r="E1794" s="18" t="inlineStr">
        <is>
          <t>category split</t>
        </is>
      </c>
      <c r="F1794" s="18" t="n">
        <v>35</v>
      </c>
      <c r="G1794" s="18" t="inlineStr">
        <is>
          <t>email_domain</t>
        </is>
      </c>
      <c r="H1794" s="37" t="n"/>
      <c r="I1794" s="18" t="inlineStr">
        <is>
          <t>0</t>
        </is>
      </c>
      <c r="J1794" s="18" t="inlineStr">
        <is>
          <t>inboxly</t>
        </is>
      </c>
      <c r="K1794" s="18" t="inlineStr">
        <is>
          <t>left</t>
        </is>
      </c>
      <c r="L1794" s="18" t="n">
        <v>7</v>
      </c>
      <c r="M1794" s="18" t="n">
        <v>8</v>
      </c>
      <c r="N1794" s="34" t="n"/>
    </row>
    <row r="1795">
      <c r="B1795" s="18" t="inlineStr">
        <is>
          <t>130|4</t>
        </is>
      </c>
      <c r="C1795" s="18" t="n">
        <v>130</v>
      </c>
      <c r="D1795" s="18" t="n">
        <v>4</v>
      </c>
      <c r="E1795" s="18" t="inlineStr">
        <is>
          <t>split</t>
        </is>
      </c>
      <c r="F1795" s="18" t="n">
        <v>14</v>
      </c>
      <c r="G1795" s="18" t="inlineStr">
        <is>
          <t>elevation_m</t>
        </is>
      </c>
      <c r="H1795" s="37" t="n">
        <v>15.19999933242798</v>
      </c>
      <c r="I1795" s="18" t="n"/>
      <c r="J1795" s="18" t="n"/>
      <c r="K1795" s="18" t="inlineStr">
        <is>
          <t>right</t>
        </is>
      </c>
      <c r="L1795" s="18" t="n">
        <v>9</v>
      </c>
      <c r="M1795" s="18" t="n">
        <v>10</v>
      </c>
      <c r="N1795" s="34" t="n"/>
    </row>
    <row r="1796">
      <c r="B1796" s="18" t="inlineStr">
        <is>
          <t>130|5</t>
        </is>
      </c>
      <c r="C1796" s="18" t="n">
        <v>130</v>
      </c>
      <c r="D1796" s="18" t="n">
        <v>5</v>
      </c>
      <c r="E1796" s="18" t="inlineStr">
        <is>
          <t>split</t>
        </is>
      </c>
      <c r="F1796" s="18" t="n">
        <v>2</v>
      </c>
      <c r="G1796" s="18" t="inlineStr">
        <is>
          <t>voluntary_excess</t>
        </is>
      </c>
      <c r="H1796" s="37" t="n">
        <v>249.9999923706055</v>
      </c>
      <c r="I1796" s="18" t="n"/>
      <c r="J1796" s="18" t="n"/>
      <c r="K1796" s="18" t="inlineStr">
        <is>
          <t>right</t>
        </is>
      </c>
      <c r="L1796" s="18" t="n">
        <v>11</v>
      </c>
      <c r="M1796" s="18" t="n">
        <v>12</v>
      </c>
      <c r="N1796" s="34" t="n"/>
    </row>
    <row r="1797">
      <c r="B1797" s="18" t="inlineStr">
        <is>
          <t>130|6</t>
        </is>
      </c>
      <c r="C1797" s="18" t="n">
        <v>130</v>
      </c>
      <c r="D1797" s="18" t="n">
        <v>6</v>
      </c>
      <c r="E1797" s="18" t="inlineStr">
        <is>
          <t>leaf</t>
        </is>
      </c>
      <c r="F1797" s="18" t="n"/>
      <c r="G1797" s="18" t="n"/>
      <c r="H1797" s="37" t="n"/>
      <c r="I1797" s="18" t="n"/>
      <c r="J1797" s="18" t="n"/>
      <c r="K1797" s="18" t="n"/>
      <c r="L1797" s="18" t="n"/>
      <c r="M1797" s="18" t="n"/>
      <c r="N1797" s="34" t="n">
        <v>0.0152850765734911</v>
      </c>
    </row>
    <row r="1798">
      <c r="B1798" s="18" t="inlineStr">
        <is>
          <t>130|7</t>
        </is>
      </c>
      <c r="C1798" s="18" t="n">
        <v>130</v>
      </c>
      <c r="D1798" s="18" t="n">
        <v>7</v>
      </c>
      <c r="E1798" s="18" t="inlineStr">
        <is>
          <t>leaf</t>
        </is>
      </c>
      <c r="F1798" s="18" t="n"/>
      <c r="G1798" s="18" t="n"/>
      <c r="H1798" s="37" t="n"/>
      <c r="I1798" s="18" t="n"/>
      <c r="J1798" s="18" t="n"/>
      <c r="K1798" s="18" t="n"/>
      <c r="L1798" s="18" t="n"/>
      <c r="M1798" s="18" t="n"/>
      <c r="N1798" s="34" t="n">
        <v>-0.004927859641611576</v>
      </c>
    </row>
    <row r="1799">
      <c r="B1799" s="18" t="inlineStr">
        <is>
          <t>130|8</t>
        </is>
      </c>
      <c r="C1799" s="18" t="n">
        <v>130</v>
      </c>
      <c r="D1799" s="18" t="n">
        <v>8</v>
      </c>
      <c r="E1799" s="18" t="inlineStr">
        <is>
          <t>leaf</t>
        </is>
      </c>
      <c r="F1799" s="18" t="n"/>
      <c r="G1799" s="18" t="n"/>
      <c r="H1799" s="37" t="n"/>
      <c r="I1799" s="18" t="n"/>
      <c r="J1799" s="18" t="n"/>
      <c r="K1799" s="18" t="n"/>
      <c r="L1799" s="18" t="n"/>
      <c r="M1799" s="18" t="n"/>
      <c r="N1799" s="34" t="n">
        <v>-0.01544755883514881</v>
      </c>
    </row>
    <row r="1800">
      <c r="B1800" s="18" t="inlineStr">
        <is>
          <t>130|9</t>
        </is>
      </c>
      <c r="C1800" s="18" t="n">
        <v>130</v>
      </c>
      <c r="D1800" s="18" t="n">
        <v>9</v>
      </c>
      <c r="E1800" s="18" t="inlineStr">
        <is>
          <t>leaf</t>
        </is>
      </c>
      <c r="F1800" s="18" t="n"/>
      <c r="G1800" s="18" t="n"/>
      <c r="H1800" s="37" t="n"/>
      <c r="I1800" s="18" t="n"/>
      <c r="J1800" s="18" t="n"/>
      <c r="K1800" s="18" t="n"/>
      <c r="L1800" s="18" t="n"/>
      <c r="M1800" s="18" t="n"/>
      <c r="N1800" s="34" t="n">
        <v>0.0009911895031109452</v>
      </c>
    </row>
    <row r="1801">
      <c r="B1801" s="18" t="inlineStr">
        <is>
          <t>130|10</t>
        </is>
      </c>
      <c r="C1801" s="18" t="n">
        <v>130</v>
      </c>
      <c r="D1801" s="18" t="n">
        <v>10</v>
      </c>
      <c r="E1801" s="18" t="inlineStr">
        <is>
          <t>leaf</t>
        </is>
      </c>
      <c r="F1801" s="18" t="n"/>
      <c r="G1801" s="18" t="n"/>
      <c r="H1801" s="37" t="n"/>
      <c r="I1801" s="18" t="n"/>
      <c r="J1801" s="18" t="n"/>
      <c r="K1801" s="18" t="n"/>
      <c r="L1801" s="18" t="n"/>
      <c r="M1801" s="18" t="n"/>
      <c r="N1801" s="34" t="n">
        <v>-0.006227734033018351</v>
      </c>
    </row>
    <row r="1802">
      <c r="B1802" s="18" t="inlineStr">
        <is>
          <t>130|11</t>
        </is>
      </c>
      <c r="C1802" s="18" t="n">
        <v>130</v>
      </c>
      <c r="D1802" s="18" t="n">
        <v>11</v>
      </c>
      <c r="E1802" s="18" t="inlineStr">
        <is>
          <t>leaf</t>
        </is>
      </c>
      <c r="F1802" s="18" t="n"/>
      <c r="G1802" s="18" t="n"/>
      <c r="H1802" s="37" t="n"/>
      <c r="I1802" s="18" t="n"/>
      <c r="J1802" s="18" t="n"/>
      <c r="K1802" s="18" t="n"/>
      <c r="L1802" s="18" t="n"/>
      <c r="M1802" s="18" t="n"/>
      <c r="N1802" s="34" t="n">
        <v>0.004831753205507994</v>
      </c>
    </row>
    <row r="1803">
      <c r="B1803" s="18" t="inlineStr">
        <is>
          <t>130|12</t>
        </is>
      </c>
      <c r="C1803" s="18" t="n">
        <v>130</v>
      </c>
      <c r="D1803" s="18" t="n">
        <v>12</v>
      </c>
      <c r="E1803" s="18" t="inlineStr">
        <is>
          <t>leaf</t>
        </is>
      </c>
      <c r="F1803" s="18" t="n"/>
      <c r="G1803" s="18" t="n"/>
      <c r="H1803" s="37" t="n"/>
      <c r="I1803" s="18" t="n"/>
      <c r="J1803" s="18" t="n"/>
      <c r="K1803" s="18" t="n"/>
      <c r="L1803" s="18" t="n"/>
      <c r="M1803" s="18" t="n"/>
      <c r="N1803" s="34" t="n">
        <v>-0.001260822173207998</v>
      </c>
    </row>
    <row r="1804">
      <c r="B1804" s="18" t="inlineStr">
        <is>
          <t>131|0</t>
        </is>
      </c>
      <c r="C1804" s="18" t="n">
        <v>131</v>
      </c>
      <c r="D1804" s="18" t="n">
        <v>0</v>
      </c>
      <c r="E1804" s="18" t="inlineStr">
        <is>
          <t>split</t>
        </is>
      </c>
      <c r="F1804" s="18" t="n">
        <v>8</v>
      </c>
      <c r="G1804" s="18" t="inlineStr">
        <is>
          <t>prior_claims_5y</t>
        </is>
      </c>
      <c r="H1804" s="37" t="n">
        <v>0.9999999701976776</v>
      </c>
      <c r="I1804" s="18" t="n"/>
      <c r="J1804" s="18" t="n"/>
      <c r="K1804" s="18" t="inlineStr">
        <is>
          <t>right</t>
        </is>
      </c>
      <c r="L1804" s="18" t="n">
        <v>1</v>
      </c>
      <c r="M1804" s="18" t="n">
        <v>2</v>
      </c>
      <c r="N1804" s="34" t="n"/>
    </row>
    <row r="1805">
      <c r="B1805" s="18" t="inlineStr">
        <is>
          <t>131|1</t>
        </is>
      </c>
      <c r="C1805" s="18" t="n">
        <v>131</v>
      </c>
      <c r="D1805" s="18" t="n">
        <v>1</v>
      </c>
      <c r="E1805" s="18" t="inlineStr">
        <is>
          <t>category split</t>
        </is>
      </c>
      <c r="F1805" s="18" t="n">
        <v>40</v>
      </c>
      <c r="G1805" s="18" t="inlineStr">
        <is>
          <t>branch_id</t>
        </is>
      </c>
      <c r="H1805" s="37" t="n"/>
      <c r="I1805" s="18" t="inlineStr">
        <is>
          <t>0;2;7;8;11;13;19;20;22;24</t>
        </is>
      </c>
      <c r="J1805" s="18" t="inlineStr">
        <is>
          <t>1;11;16;17;2;21;4;5;7;9</t>
        </is>
      </c>
      <c r="K1805" s="18" t="inlineStr">
        <is>
          <t>left</t>
        </is>
      </c>
      <c r="L1805" s="18" t="n">
        <v>3</v>
      </c>
      <c r="M1805" s="18" t="n">
        <v>4</v>
      </c>
      <c r="N1805" s="34" t="n"/>
    </row>
    <row r="1806">
      <c r="B1806" s="18" t="inlineStr">
        <is>
          <t>131|2</t>
        </is>
      </c>
      <c r="C1806" s="18" t="n">
        <v>131</v>
      </c>
      <c r="D1806" s="18" t="n">
        <v>2</v>
      </c>
      <c r="E1806" s="18" t="inlineStr">
        <is>
          <t>category split</t>
        </is>
      </c>
      <c r="F1806" s="18" t="n">
        <v>27</v>
      </c>
      <c r="G1806" s="18" t="inlineStr">
        <is>
          <t>occupancy</t>
        </is>
      </c>
      <c r="H1806" s="37" t="n"/>
      <c r="I1806" s="18" t="inlineStr">
        <is>
          <t>0</t>
        </is>
      </c>
      <c r="J1806" s="18" t="inlineStr">
        <is>
          <t>let</t>
        </is>
      </c>
      <c r="K1806" s="18" t="inlineStr">
        <is>
          <t>left</t>
        </is>
      </c>
      <c r="L1806" s="18" t="n">
        <v>5</v>
      </c>
      <c r="M1806" s="18" t="n">
        <v>6</v>
      </c>
      <c r="N1806" s="34" t="n"/>
    </row>
    <row r="1807">
      <c r="B1807" s="18" t="inlineStr">
        <is>
          <t>131|3</t>
        </is>
      </c>
      <c r="C1807" s="18" t="n">
        <v>131</v>
      </c>
      <c r="D1807" s="18" t="n">
        <v>3</v>
      </c>
      <c r="E1807" s="18" t="inlineStr">
        <is>
          <t>category split</t>
        </is>
      </c>
      <c r="F1807" s="18" t="n">
        <v>26</v>
      </c>
      <c r="G1807" s="18" t="inlineStr">
        <is>
          <t>construction_type</t>
        </is>
      </c>
      <c r="H1807" s="37" t="n"/>
      <c r="I1807" s="18" t="inlineStr">
        <is>
          <t>0;2;3</t>
        </is>
      </c>
      <c r="J1807" s="18" t="inlineStr">
        <is>
          <t>brick;stone;timber</t>
        </is>
      </c>
      <c r="K1807" s="18" t="inlineStr">
        <is>
          <t>left</t>
        </is>
      </c>
      <c r="L1807" s="18" t="n">
        <v>7</v>
      </c>
      <c r="M1807" s="18" t="n">
        <v>8</v>
      </c>
      <c r="N1807" s="34" t="n"/>
    </row>
    <row r="1808">
      <c r="B1808" s="18" t="inlineStr">
        <is>
          <t>131|4</t>
        </is>
      </c>
      <c r="C1808" s="18" t="n">
        <v>131</v>
      </c>
      <c r="D1808" s="18" t="n">
        <v>4</v>
      </c>
      <c r="E1808" s="18" t="inlineStr">
        <is>
          <t>split</t>
        </is>
      </c>
      <c r="F1808" s="18" t="n">
        <v>24</v>
      </c>
      <c r="G1808" s="18" t="inlineStr">
        <is>
          <t>x_clay_dry</t>
        </is>
      </c>
      <c r="H1808" s="37" t="n">
        <v>0.695999950170517</v>
      </c>
      <c r="I1808" s="18" t="n"/>
      <c r="J1808" s="18" t="n"/>
      <c r="K1808" s="18" t="inlineStr">
        <is>
          <t>right</t>
        </is>
      </c>
      <c r="L1808" s="18" t="n">
        <v>9</v>
      </c>
      <c r="M1808" s="18" t="n">
        <v>10</v>
      </c>
      <c r="N1808" s="34" t="n"/>
    </row>
    <row r="1809">
      <c r="B1809" s="18" t="inlineStr">
        <is>
          <t>131|5</t>
        </is>
      </c>
      <c r="C1809" s="18" t="n">
        <v>131</v>
      </c>
      <c r="D1809" s="18" t="n">
        <v>5</v>
      </c>
      <c r="E1809" s="18" t="inlineStr">
        <is>
          <t>split</t>
        </is>
      </c>
      <c r="F1809" s="18" t="n">
        <v>13</v>
      </c>
      <c r="G1809" s="18" t="inlineStr">
        <is>
          <t>distance_to_river_km</t>
        </is>
      </c>
      <c r="H1809" s="37" t="n">
        <v>0.1899999901652336</v>
      </c>
      <c r="I1809" s="18" t="n"/>
      <c r="J1809" s="18" t="n"/>
      <c r="K1809" s="18" t="inlineStr">
        <is>
          <t>left</t>
        </is>
      </c>
      <c r="L1809" s="18" t="n">
        <v>11</v>
      </c>
      <c r="M1809" s="18" t="n">
        <v>12</v>
      </c>
      <c r="N1809" s="34" t="n"/>
    </row>
    <row r="1810">
      <c r="B1810" s="18" t="inlineStr">
        <is>
          <t>131|6</t>
        </is>
      </c>
      <c r="C1810" s="18" t="n">
        <v>131</v>
      </c>
      <c r="D1810" s="18" t="n">
        <v>6</v>
      </c>
      <c r="E1810" s="18" t="inlineStr">
        <is>
          <t>leaf</t>
        </is>
      </c>
      <c r="F1810" s="18" t="n"/>
      <c r="G1810" s="18" t="n"/>
      <c r="H1810" s="37" t="n"/>
      <c r="I1810" s="18" t="n"/>
      <c r="J1810" s="18" t="n"/>
      <c r="K1810" s="18" t="n"/>
      <c r="L1810" s="18" t="n"/>
      <c r="M1810" s="18" t="n"/>
      <c r="N1810" s="34" t="n">
        <v>0.01345511712133884</v>
      </c>
    </row>
    <row r="1811">
      <c r="B1811" s="18" t="inlineStr">
        <is>
          <t>131|7</t>
        </is>
      </c>
      <c r="C1811" s="18" t="n">
        <v>131</v>
      </c>
      <c r="D1811" s="18" t="n">
        <v>7</v>
      </c>
      <c r="E1811" s="18" t="inlineStr">
        <is>
          <t>leaf</t>
        </is>
      </c>
      <c r="F1811" s="18" t="n"/>
      <c r="G1811" s="18" t="n"/>
      <c r="H1811" s="37" t="n"/>
      <c r="I1811" s="18" t="n"/>
      <c r="J1811" s="18" t="n"/>
      <c r="K1811" s="18" t="n"/>
      <c r="L1811" s="18" t="n"/>
      <c r="M1811" s="18" t="n"/>
      <c r="N1811" s="34" t="n">
        <v>0.008062972687184811</v>
      </c>
    </row>
    <row r="1812">
      <c r="B1812" s="18" t="inlineStr">
        <is>
          <t>131|8</t>
        </is>
      </c>
      <c r="C1812" s="18" t="n">
        <v>131</v>
      </c>
      <c r="D1812" s="18" t="n">
        <v>8</v>
      </c>
      <c r="E1812" s="18" t="inlineStr">
        <is>
          <t>leaf</t>
        </is>
      </c>
      <c r="F1812" s="18" t="n"/>
      <c r="G1812" s="18" t="n"/>
      <c r="H1812" s="37" t="n"/>
      <c r="I1812" s="18" t="n"/>
      <c r="J1812" s="18" t="n"/>
      <c r="K1812" s="18" t="n"/>
      <c r="L1812" s="18" t="n"/>
      <c r="M1812" s="18" t="n"/>
      <c r="N1812" s="34" t="n">
        <v>-0.0003516690921969712</v>
      </c>
    </row>
    <row r="1813">
      <c r="B1813" s="18" t="inlineStr">
        <is>
          <t>131|9</t>
        </is>
      </c>
      <c r="C1813" s="18" t="n">
        <v>131</v>
      </c>
      <c r="D1813" s="18" t="n">
        <v>9</v>
      </c>
      <c r="E1813" s="18" t="inlineStr">
        <is>
          <t>leaf</t>
        </is>
      </c>
      <c r="F1813" s="18" t="n"/>
      <c r="G1813" s="18" t="n"/>
      <c r="H1813" s="37" t="n"/>
      <c r="I1813" s="18" t="n"/>
      <c r="J1813" s="18" t="n"/>
      <c r="K1813" s="18" t="n"/>
      <c r="L1813" s="18" t="n"/>
      <c r="M1813" s="18" t="n"/>
      <c r="N1813" s="34" t="n">
        <v>-0.006424724590033293</v>
      </c>
    </row>
    <row r="1814">
      <c r="B1814" s="18" t="inlineStr">
        <is>
          <t>131|10</t>
        </is>
      </c>
      <c r="C1814" s="18" t="n">
        <v>131</v>
      </c>
      <c r="D1814" s="18" t="n">
        <v>10</v>
      </c>
      <c r="E1814" s="18" t="inlineStr">
        <is>
          <t>leaf</t>
        </is>
      </c>
      <c r="F1814" s="18" t="n"/>
      <c r="G1814" s="18" t="n"/>
      <c r="H1814" s="37" t="n"/>
      <c r="I1814" s="18" t="n"/>
      <c r="J1814" s="18" t="n"/>
      <c r="K1814" s="18" t="n"/>
      <c r="L1814" s="18" t="n"/>
      <c r="M1814" s="18" t="n"/>
      <c r="N1814" s="34" t="n">
        <v>0.004183334764093161</v>
      </c>
    </row>
    <row r="1815">
      <c r="B1815" s="18" t="inlineStr">
        <is>
          <t>131|11</t>
        </is>
      </c>
      <c r="C1815" s="18" t="n">
        <v>131</v>
      </c>
      <c r="D1815" s="18" t="n">
        <v>11</v>
      </c>
      <c r="E1815" s="18" t="inlineStr">
        <is>
          <t>leaf</t>
        </is>
      </c>
      <c r="F1815" s="18" t="n"/>
      <c r="G1815" s="18" t="n"/>
      <c r="H1815" s="37" t="n"/>
      <c r="I1815" s="18" t="n"/>
      <c r="J1815" s="18" t="n"/>
      <c r="K1815" s="18" t="n"/>
      <c r="L1815" s="18" t="n"/>
      <c r="M1815" s="18" t="n"/>
      <c r="N1815" s="34" t="n">
        <v>0.01311816461384296</v>
      </c>
    </row>
    <row r="1816">
      <c r="B1816" s="18" t="inlineStr">
        <is>
          <t>131|12</t>
        </is>
      </c>
      <c r="C1816" s="18" t="n">
        <v>131</v>
      </c>
      <c r="D1816" s="18" t="n">
        <v>12</v>
      </c>
      <c r="E1816" s="18" t="inlineStr">
        <is>
          <t>leaf</t>
        </is>
      </c>
      <c r="F1816" s="18" t="n"/>
      <c r="G1816" s="18" t="n"/>
      <c r="H1816" s="37" t="n"/>
      <c r="I1816" s="18" t="n"/>
      <c r="J1816" s="18" t="n"/>
      <c r="K1816" s="18" t="n"/>
      <c r="L1816" s="18" t="n"/>
      <c r="M1816" s="18" t="n"/>
      <c r="N1816" s="34" t="n">
        <v>0.001322389114648104</v>
      </c>
    </row>
    <row r="1817">
      <c r="B1817" s="18" t="inlineStr">
        <is>
          <t>132|0</t>
        </is>
      </c>
      <c r="C1817" s="18" t="n">
        <v>132</v>
      </c>
      <c r="D1817" s="18" t="n">
        <v>0</v>
      </c>
      <c r="E1817" s="18" t="inlineStr">
        <is>
          <t>split</t>
        </is>
      </c>
      <c r="F1817" s="18" t="n">
        <v>12</v>
      </c>
      <c r="G1817" s="18" t="inlineStr">
        <is>
          <t>flood_zone</t>
        </is>
      </c>
      <c r="H1817" s="37" t="n">
        <v>4.999999761581421</v>
      </c>
      <c r="I1817" s="18" t="n"/>
      <c r="J1817" s="18" t="n"/>
      <c r="K1817" s="18" t="inlineStr">
        <is>
          <t>left</t>
        </is>
      </c>
      <c r="L1817" s="18" t="n">
        <v>1</v>
      </c>
      <c r="M1817" s="18" t="n">
        <v>2</v>
      </c>
      <c r="N1817" s="34" t="n"/>
    </row>
    <row r="1818">
      <c r="B1818" s="18" t="inlineStr">
        <is>
          <t>132|1</t>
        </is>
      </c>
      <c r="C1818" s="18" t="n">
        <v>132</v>
      </c>
      <c r="D1818" s="18" t="n">
        <v>1</v>
      </c>
      <c r="E1818" s="18" t="inlineStr">
        <is>
          <t>split</t>
        </is>
      </c>
      <c r="F1818" s="18" t="n">
        <v>15</v>
      </c>
      <c r="G1818" s="18" t="inlineStr">
        <is>
          <t>year_built</t>
        </is>
      </c>
      <c r="H1818" s="37" t="n">
        <v>2019.999938964844</v>
      </c>
      <c r="I1818" s="18" t="n"/>
      <c r="J1818" s="18" t="n"/>
      <c r="K1818" s="18" t="inlineStr">
        <is>
          <t>right</t>
        </is>
      </c>
      <c r="L1818" s="18" t="n">
        <v>3</v>
      </c>
      <c r="M1818" s="18" t="n">
        <v>4</v>
      </c>
      <c r="N1818" s="34" t="n"/>
    </row>
    <row r="1819">
      <c r="B1819" s="18" t="inlineStr">
        <is>
          <t>132|2</t>
        </is>
      </c>
      <c r="C1819" s="18" t="n">
        <v>132</v>
      </c>
      <c r="D1819" s="18" t="n">
        <v>2</v>
      </c>
      <c r="E1819" s="18" t="inlineStr">
        <is>
          <t>leaf</t>
        </is>
      </c>
      <c r="F1819" s="18" t="n"/>
      <c r="G1819" s="18" t="n"/>
      <c r="H1819" s="37" t="n"/>
      <c r="I1819" s="18" t="n"/>
      <c r="J1819" s="18" t="n"/>
      <c r="K1819" s="18" t="n"/>
      <c r="L1819" s="18" t="n"/>
      <c r="M1819" s="18" t="n"/>
      <c r="N1819" s="34" t="n">
        <v>0.01123976148664951</v>
      </c>
    </row>
    <row r="1820">
      <c r="B1820" s="18" t="inlineStr">
        <is>
          <t>132|3</t>
        </is>
      </c>
      <c r="C1820" s="18" t="n">
        <v>132</v>
      </c>
      <c r="D1820" s="18" t="n">
        <v>3</v>
      </c>
      <c r="E1820" s="18" t="inlineStr">
        <is>
          <t>split</t>
        </is>
      </c>
      <c r="F1820" s="18" t="n">
        <v>15</v>
      </c>
      <c r="G1820" s="18" t="inlineStr">
        <is>
          <t>year_built</t>
        </is>
      </c>
      <c r="H1820" s="37" t="n">
        <v>1982.999938964844</v>
      </c>
      <c r="I1820" s="18" t="n"/>
      <c r="J1820" s="18" t="n"/>
      <c r="K1820" s="18" t="inlineStr">
        <is>
          <t>right</t>
        </is>
      </c>
      <c r="L1820" s="18" t="n">
        <v>5</v>
      </c>
      <c r="M1820" s="18" t="n">
        <v>6</v>
      </c>
      <c r="N1820" s="34" t="n"/>
    </row>
    <row r="1821">
      <c r="B1821" s="18" t="inlineStr">
        <is>
          <t>132|4</t>
        </is>
      </c>
      <c r="C1821" s="18" t="n">
        <v>132</v>
      </c>
      <c r="D1821" s="18" t="n">
        <v>4</v>
      </c>
      <c r="E1821" s="18" t="inlineStr">
        <is>
          <t>leaf</t>
        </is>
      </c>
      <c r="F1821" s="18" t="n"/>
      <c r="G1821" s="18" t="n"/>
      <c r="H1821" s="37" t="n"/>
      <c r="I1821" s="18" t="n"/>
      <c r="J1821" s="18" t="n"/>
      <c r="K1821" s="18" t="n"/>
      <c r="L1821" s="18" t="n"/>
      <c r="M1821" s="18" t="n"/>
      <c r="N1821" s="34" t="n">
        <v>0.01212422642856836</v>
      </c>
    </row>
    <row r="1822">
      <c r="B1822" s="18" t="inlineStr">
        <is>
          <t>132|5</t>
        </is>
      </c>
      <c r="C1822" s="18" t="n">
        <v>132</v>
      </c>
      <c r="D1822" s="18" t="n">
        <v>5</v>
      </c>
      <c r="E1822" s="18" t="inlineStr">
        <is>
          <t>leaf</t>
        </is>
      </c>
      <c r="F1822" s="18" t="n"/>
      <c r="G1822" s="18" t="n"/>
      <c r="H1822" s="37" t="n"/>
      <c r="I1822" s="18" t="n"/>
      <c r="J1822" s="18" t="n"/>
      <c r="K1822" s="18" t="n"/>
      <c r="L1822" s="18" t="n"/>
      <c r="M1822" s="18" t="n"/>
      <c r="N1822" s="34" t="n">
        <v>0.001041762181557715</v>
      </c>
    </row>
    <row r="1823">
      <c r="B1823" s="18" t="inlineStr">
        <is>
          <t>132|6</t>
        </is>
      </c>
      <c r="C1823" s="18" t="n">
        <v>132</v>
      </c>
      <c r="D1823" s="18" t="n">
        <v>6</v>
      </c>
      <c r="E1823" s="18" t="inlineStr">
        <is>
          <t>leaf</t>
        </is>
      </c>
      <c r="F1823" s="18" t="n"/>
      <c r="G1823" s="18" t="n"/>
      <c r="H1823" s="37" t="n"/>
      <c r="I1823" s="18" t="n"/>
      <c r="J1823" s="18" t="n"/>
      <c r="K1823" s="18" t="n"/>
      <c r="L1823" s="18" t="n"/>
      <c r="M1823" s="18" t="n"/>
      <c r="N1823" s="34" t="n">
        <v>-0.004328745882958174</v>
      </c>
    </row>
    <row r="1824">
      <c r="B1824" s="18" t="inlineStr">
        <is>
          <t>133|0</t>
        </is>
      </c>
      <c r="C1824" s="18" t="n">
        <v>133</v>
      </c>
      <c r="D1824" s="18" t="n">
        <v>0</v>
      </c>
      <c r="E1824" s="18" t="inlineStr">
        <is>
          <t>category split</t>
        </is>
      </c>
      <c r="F1824" s="18" t="n">
        <v>38</v>
      </c>
      <c r="G1824" s="18" t="inlineStr">
        <is>
          <t>previous_insurer</t>
        </is>
      </c>
      <c r="H1824" s="37" t="n"/>
      <c r="I1824" s="18" t="inlineStr">
        <is>
          <t>0;1;2;5;6;7;8;9;10;11;12;13;14;15;16;18;19;20;22;24;25;26;27;30;31;33;35;36;38;39</t>
        </is>
      </c>
      <c r="J1824" s="18" t="inlineStr">
        <is>
          <t>INS00;INS01;INS02;INS05;INS06;INS07;INS08;INS09;INS10;INS11;INS12;INS13;INS14;INS15;INS16;INS18;INS19;INS20;INS22;INS24;INS25;INS26;INS27;INS30;INS31;INS33;INS35;INS36;INS38;INS39</t>
        </is>
      </c>
      <c r="K1824" s="18" t="inlineStr">
        <is>
          <t>left</t>
        </is>
      </c>
      <c r="L1824" s="18" t="n">
        <v>1</v>
      </c>
      <c r="M1824" s="18" t="n">
        <v>2</v>
      </c>
      <c r="N1824" s="34" t="n"/>
    </row>
    <row r="1825">
      <c r="B1825" s="18" t="inlineStr">
        <is>
          <t>133|1</t>
        </is>
      </c>
      <c r="C1825" s="18" t="n">
        <v>133</v>
      </c>
      <c r="D1825" s="18" t="n">
        <v>1</v>
      </c>
      <c r="E1825" s="18" t="inlineStr">
        <is>
          <t>category split</t>
        </is>
      </c>
      <c r="F1825" s="18" t="n">
        <v>32</v>
      </c>
      <c r="G1825" s="18" t="inlineStr">
        <is>
          <t>payment_method</t>
        </is>
      </c>
      <c r="H1825" s="37" t="n"/>
      <c r="I1825" s="18" t="inlineStr">
        <is>
          <t>0</t>
        </is>
      </c>
      <c r="J1825" s="18" t="inlineStr">
        <is>
          <t>annual</t>
        </is>
      </c>
      <c r="K1825" s="18" t="inlineStr">
        <is>
          <t>left</t>
        </is>
      </c>
      <c r="L1825" s="18" t="n">
        <v>3</v>
      </c>
      <c r="M1825" s="18" t="n">
        <v>4</v>
      </c>
      <c r="N1825" s="34" t="n"/>
    </row>
    <row r="1826">
      <c r="B1826" s="18" t="inlineStr">
        <is>
          <t>133|2</t>
        </is>
      </c>
      <c r="C1826" s="18" t="n">
        <v>133</v>
      </c>
      <c r="D1826" s="18" t="n">
        <v>2</v>
      </c>
      <c r="E1826" s="18" t="inlineStr">
        <is>
          <t>category split</t>
        </is>
      </c>
      <c r="F1826" s="18" t="n">
        <v>31</v>
      </c>
      <c r="G1826" s="18" t="inlineStr">
        <is>
          <t>channel</t>
        </is>
      </c>
      <c r="H1826" s="37" t="n"/>
      <c r="I1826" s="18" t="inlineStr">
        <is>
          <t>1</t>
        </is>
      </c>
      <c r="J1826" s="18" t="inlineStr">
        <is>
          <t>comparison_site</t>
        </is>
      </c>
      <c r="K1826" s="18" t="inlineStr">
        <is>
          <t>left</t>
        </is>
      </c>
      <c r="L1826" s="18" t="n">
        <v>5</v>
      </c>
      <c r="M1826" s="18" t="n">
        <v>6</v>
      </c>
      <c r="N1826" s="34" t="n"/>
    </row>
    <row r="1827">
      <c r="B1827" s="18" t="inlineStr">
        <is>
          <t>133|3</t>
        </is>
      </c>
      <c r="C1827" s="18" t="n">
        <v>133</v>
      </c>
      <c r="D1827" s="18" t="n">
        <v>3</v>
      </c>
      <c r="E1827" s="18" t="inlineStr">
        <is>
          <t>split</t>
        </is>
      </c>
      <c r="F1827" s="18" t="n">
        <v>0</v>
      </c>
      <c r="G1827" s="18" t="inlineStr">
        <is>
          <t>sum_insured</t>
        </is>
      </c>
      <c r="H1827" s="37" t="n">
        <v>225999.9921875</v>
      </c>
      <c r="I1827" s="18" t="n"/>
      <c r="J1827" s="18" t="n"/>
      <c r="K1827" s="18" t="inlineStr">
        <is>
          <t>right</t>
        </is>
      </c>
      <c r="L1827" s="18" t="n">
        <v>7</v>
      </c>
      <c r="M1827" s="18" t="n">
        <v>8</v>
      </c>
      <c r="N1827" s="34" t="n"/>
    </row>
    <row r="1828">
      <c r="B1828" s="18" t="inlineStr">
        <is>
          <t>133|4</t>
        </is>
      </c>
      <c r="C1828" s="18" t="n">
        <v>133</v>
      </c>
      <c r="D1828" s="18" t="n">
        <v>4</v>
      </c>
      <c r="E1828" s="18" t="inlineStr">
        <is>
          <t>split</t>
        </is>
      </c>
      <c r="F1828" s="18" t="n">
        <v>22</v>
      </c>
      <c r="G1828" s="18" t="inlineStr">
        <is>
          <t>rainfall_mm</t>
        </is>
      </c>
      <c r="H1828" s="37" t="n">
        <v>812.9999694824219</v>
      </c>
      <c r="I1828" s="18" t="n"/>
      <c r="J1828" s="18" t="n"/>
      <c r="K1828" s="18" t="inlineStr">
        <is>
          <t>right</t>
        </is>
      </c>
      <c r="L1828" s="18" t="n">
        <v>9</v>
      </c>
      <c r="M1828" s="18" t="n">
        <v>10</v>
      </c>
      <c r="N1828" s="34" t="n"/>
    </row>
    <row r="1829">
      <c r="B1829" s="18" t="inlineStr">
        <is>
          <t>133|5</t>
        </is>
      </c>
      <c r="C1829" s="18" t="n">
        <v>133</v>
      </c>
      <c r="D1829" s="18" t="n">
        <v>5</v>
      </c>
      <c r="E1829" s="18" t="inlineStr">
        <is>
          <t>category split</t>
        </is>
      </c>
      <c r="F1829" s="18" t="n">
        <v>41</v>
      </c>
      <c r="G1829" s="18" t="inlineStr">
        <is>
          <t>marketing_segment</t>
        </is>
      </c>
      <c r="H1829" s="37" t="n"/>
      <c r="I1829" s="18" t="inlineStr">
        <is>
          <t>0;1;2;3;4;5;6;9;10;11</t>
        </is>
      </c>
      <c r="J1829" s="18" t="inlineStr">
        <is>
          <t>mature_affluent;mature_budget;mature_mainstream;midlife_affluent;midlife_budget;midlife_mainstream;senior_affluent;young_affluent;young_budget;young_mainstream</t>
        </is>
      </c>
      <c r="K1829" s="18" t="inlineStr">
        <is>
          <t>left</t>
        </is>
      </c>
      <c r="L1829" s="18" t="n">
        <v>11</v>
      </c>
      <c r="M1829" s="18" t="n">
        <v>12</v>
      </c>
      <c r="N1829" s="34" t="n"/>
    </row>
    <row r="1830">
      <c r="B1830" s="18" t="inlineStr">
        <is>
          <t>133|6</t>
        </is>
      </c>
      <c r="C1830" s="18" t="n">
        <v>133</v>
      </c>
      <c r="D1830" s="18" t="n">
        <v>6</v>
      </c>
      <c r="E1830" s="18" t="inlineStr">
        <is>
          <t>category split</t>
        </is>
      </c>
      <c r="F1830" s="18" t="n">
        <v>41</v>
      </c>
      <c r="G1830" s="18" t="inlineStr">
        <is>
          <t>marketing_segment</t>
        </is>
      </c>
      <c r="H1830" s="37" t="n"/>
      <c r="I1830" s="18" t="inlineStr">
        <is>
          <t>1;2;4;5;6;7;8</t>
        </is>
      </c>
      <c r="J1830" s="18" t="inlineStr">
        <is>
          <t>mature_budget;mature_mainstream;midlife_budget;midlife_mainstream;senior_affluent;senior_budget;senior_mainstream</t>
        </is>
      </c>
      <c r="K1830" s="18" t="inlineStr">
        <is>
          <t>left</t>
        </is>
      </c>
      <c r="L1830" s="18" t="n">
        <v>13</v>
      </c>
      <c r="M1830" s="18" t="n">
        <v>14</v>
      </c>
      <c r="N1830" s="34" t="n"/>
    </row>
    <row r="1831">
      <c r="B1831" s="18" t="inlineStr">
        <is>
          <t>133|7</t>
        </is>
      </c>
      <c r="C1831" s="18" t="n">
        <v>133</v>
      </c>
      <c r="D1831" s="18" t="n">
        <v>7</v>
      </c>
      <c r="E1831" s="18" t="inlineStr">
        <is>
          <t>leaf</t>
        </is>
      </c>
      <c r="F1831" s="18" t="n"/>
      <c r="G1831" s="18" t="n"/>
      <c r="H1831" s="37" t="n"/>
      <c r="I1831" s="18" t="n"/>
      <c r="J1831" s="18" t="n"/>
      <c r="K1831" s="18" t="n"/>
      <c r="L1831" s="18" t="n"/>
      <c r="M1831" s="18" t="n"/>
      <c r="N1831" s="34" t="n">
        <v>0.000380514858989045</v>
      </c>
    </row>
    <row r="1832">
      <c r="B1832" s="18" t="inlineStr">
        <is>
          <t>133|8</t>
        </is>
      </c>
      <c r="C1832" s="18" t="n">
        <v>133</v>
      </c>
      <c r="D1832" s="18" t="n">
        <v>8</v>
      </c>
      <c r="E1832" s="18" t="inlineStr">
        <is>
          <t>leaf</t>
        </is>
      </c>
      <c r="F1832" s="18" t="n"/>
      <c r="G1832" s="18" t="n"/>
      <c r="H1832" s="37" t="n"/>
      <c r="I1832" s="18" t="n"/>
      <c r="J1832" s="18" t="n"/>
      <c r="K1832" s="18" t="n"/>
      <c r="L1832" s="18" t="n"/>
      <c r="M1832" s="18" t="n"/>
      <c r="N1832" s="34" t="n">
        <v>0.0124887777492404</v>
      </c>
    </row>
    <row r="1833">
      <c r="B1833" s="18" t="inlineStr">
        <is>
          <t>133|9</t>
        </is>
      </c>
      <c r="C1833" s="18" t="n">
        <v>133</v>
      </c>
      <c r="D1833" s="18" t="n">
        <v>9</v>
      </c>
      <c r="E1833" s="18" t="inlineStr">
        <is>
          <t>leaf</t>
        </is>
      </c>
      <c r="F1833" s="18" t="n"/>
      <c r="G1833" s="18" t="n"/>
      <c r="H1833" s="37" t="n"/>
      <c r="I1833" s="18" t="n"/>
      <c r="J1833" s="18" t="n"/>
      <c r="K1833" s="18" t="n"/>
      <c r="L1833" s="18" t="n"/>
      <c r="M1833" s="18" t="n"/>
      <c r="N1833" s="34" t="n">
        <v>-0.01170687843114138</v>
      </c>
    </row>
    <row r="1834">
      <c r="B1834" s="18" t="inlineStr">
        <is>
          <t>133|10</t>
        </is>
      </c>
      <c r="C1834" s="18" t="n">
        <v>133</v>
      </c>
      <c r="D1834" s="18" t="n">
        <v>10</v>
      </c>
      <c r="E1834" s="18" t="inlineStr">
        <is>
          <t>leaf</t>
        </is>
      </c>
      <c r="F1834" s="18" t="n"/>
      <c r="G1834" s="18" t="n"/>
      <c r="H1834" s="37" t="n"/>
      <c r="I1834" s="18" t="n"/>
      <c r="J1834" s="18" t="n"/>
      <c r="K1834" s="18" t="n"/>
      <c r="L1834" s="18" t="n"/>
      <c r="M1834" s="18" t="n"/>
      <c r="N1834" s="34" t="n">
        <v>0.002319908468052745</v>
      </c>
    </row>
    <row r="1835">
      <c r="B1835" s="18" t="inlineStr">
        <is>
          <t>133|11</t>
        </is>
      </c>
      <c r="C1835" s="18" t="n">
        <v>133</v>
      </c>
      <c r="D1835" s="18" t="n">
        <v>11</v>
      </c>
      <c r="E1835" s="18" t="inlineStr">
        <is>
          <t>leaf</t>
        </is>
      </c>
      <c r="F1835" s="18" t="n"/>
      <c r="G1835" s="18" t="n"/>
      <c r="H1835" s="37" t="n"/>
      <c r="I1835" s="18" t="n"/>
      <c r="J1835" s="18" t="n"/>
      <c r="K1835" s="18" t="n"/>
      <c r="L1835" s="18" t="n"/>
      <c r="M1835" s="18" t="n"/>
      <c r="N1835" s="34" t="n">
        <v>0.004758208058774471</v>
      </c>
    </row>
    <row r="1836">
      <c r="B1836" s="18" t="inlineStr">
        <is>
          <t>133|12</t>
        </is>
      </c>
      <c r="C1836" s="18" t="n">
        <v>133</v>
      </c>
      <c r="D1836" s="18" t="n">
        <v>12</v>
      </c>
      <c r="E1836" s="18" t="inlineStr">
        <is>
          <t>leaf</t>
        </is>
      </c>
      <c r="F1836" s="18" t="n"/>
      <c r="G1836" s="18" t="n"/>
      <c r="H1836" s="37" t="n"/>
      <c r="I1836" s="18" t="n"/>
      <c r="J1836" s="18" t="n"/>
      <c r="K1836" s="18" t="n"/>
      <c r="L1836" s="18" t="n"/>
      <c r="M1836" s="18" t="n"/>
      <c r="N1836" s="34" t="n">
        <v>-0.004040039610117674</v>
      </c>
    </row>
    <row r="1837">
      <c r="B1837" s="18" t="inlineStr">
        <is>
          <t>133|13</t>
        </is>
      </c>
      <c r="C1837" s="18" t="n">
        <v>133</v>
      </c>
      <c r="D1837" s="18" t="n">
        <v>13</v>
      </c>
      <c r="E1837" s="18" t="inlineStr">
        <is>
          <t>leaf</t>
        </is>
      </c>
      <c r="F1837" s="18" t="n"/>
      <c r="G1837" s="18" t="n"/>
      <c r="H1837" s="37" t="n"/>
      <c r="I1837" s="18" t="n"/>
      <c r="J1837" s="18" t="n"/>
      <c r="K1837" s="18" t="n"/>
      <c r="L1837" s="18" t="n"/>
      <c r="M1837" s="18" t="n"/>
      <c r="N1837" s="34" t="n">
        <v>0.005639151204377413</v>
      </c>
    </row>
    <row r="1838">
      <c r="B1838" s="18" t="inlineStr">
        <is>
          <t>133|14</t>
        </is>
      </c>
      <c r="C1838" s="18" t="n">
        <v>133</v>
      </c>
      <c r="D1838" s="18" t="n">
        <v>14</v>
      </c>
      <c r="E1838" s="18" t="inlineStr">
        <is>
          <t>leaf</t>
        </is>
      </c>
      <c r="F1838" s="18" t="n"/>
      <c r="G1838" s="18" t="n"/>
      <c r="H1838" s="37" t="n"/>
      <c r="I1838" s="18" t="n"/>
      <c r="J1838" s="18" t="n"/>
      <c r="K1838" s="18" t="n"/>
      <c r="L1838" s="18" t="n"/>
      <c r="M1838" s="18" t="n"/>
      <c r="N1838" s="34" t="n">
        <v>-0.001246452680788934</v>
      </c>
    </row>
    <row r="1839">
      <c r="B1839" s="18" t="inlineStr">
        <is>
          <t>134|0</t>
        </is>
      </c>
      <c r="C1839" s="18" t="n">
        <v>134</v>
      </c>
      <c r="D1839" s="18" t="n">
        <v>0</v>
      </c>
      <c r="E1839" s="18" t="inlineStr">
        <is>
          <t>split</t>
        </is>
      </c>
      <c r="F1839" s="18" t="n">
        <v>0</v>
      </c>
      <c r="G1839" s="18" t="inlineStr">
        <is>
          <t>sum_insured</t>
        </is>
      </c>
      <c r="H1839" s="37" t="n">
        <v>104999.99609375</v>
      </c>
      <c r="I1839" s="18" t="n"/>
      <c r="J1839" s="18" t="n"/>
      <c r="K1839" s="18" t="inlineStr">
        <is>
          <t>right</t>
        </is>
      </c>
      <c r="L1839" s="18" t="n">
        <v>1</v>
      </c>
      <c r="M1839" s="18" t="n">
        <v>2</v>
      </c>
      <c r="N1839" s="34" t="n"/>
    </row>
    <row r="1840">
      <c r="B1840" s="18" t="inlineStr">
        <is>
          <t>134|1</t>
        </is>
      </c>
      <c r="C1840" s="18" t="n">
        <v>134</v>
      </c>
      <c r="D1840" s="18" t="n">
        <v>1</v>
      </c>
      <c r="E1840" s="18" t="inlineStr">
        <is>
          <t>category split</t>
        </is>
      </c>
      <c r="F1840" s="18" t="n">
        <v>42</v>
      </c>
      <c r="G1840" s="18" t="inlineStr">
        <is>
          <t>urban_density</t>
        </is>
      </c>
      <c r="H1840" s="37" t="n"/>
      <c r="I1840" s="18" t="inlineStr">
        <is>
          <t>2</t>
        </is>
      </c>
      <c r="J1840" s="18" t="inlineStr">
        <is>
          <t>suburban</t>
        </is>
      </c>
      <c r="K1840" s="18" t="inlineStr">
        <is>
          <t>left</t>
        </is>
      </c>
      <c r="L1840" s="18" t="n">
        <v>3</v>
      </c>
      <c r="M1840" s="18" t="n">
        <v>4</v>
      </c>
      <c r="N1840" s="34" t="n"/>
    </row>
    <row r="1841">
      <c r="B1841" s="18" t="inlineStr">
        <is>
          <t>134|2</t>
        </is>
      </c>
      <c r="C1841" s="18" t="n">
        <v>134</v>
      </c>
      <c r="D1841" s="18" t="n">
        <v>2</v>
      </c>
      <c r="E1841" s="18" t="inlineStr">
        <is>
          <t>split</t>
        </is>
      </c>
      <c r="F1841" s="18" t="n">
        <v>2</v>
      </c>
      <c r="G1841" s="18" t="inlineStr">
        <is>
          <t>voluntary_excess</t>
        </is>
      </c>
      <c r="H1841" s="37" t="n">
        <v>999.9999694824219</v>
      </c>
      <c r="I1841" s="18" t="n"/>
      <c r="J1841" s="18" t="n"/>
      <c r="K1841" s="18" t="inlineStr">
        <is>
          <t>right</t>
        </is>
      </c>
      <c r="L1841" s="18" t="n">
        <v>5</v>
      </c>
      <c r="M1841" s="18" t="n">
        <v>6</v>
      </c>
      <c r="N1841" s="34" t="n"/>
    </row>
    <row r="1842">
      <c r="B1842" s="18" t="inlineStr">
        <is>
          <t>134|3</t>
        </is>
      </c>
      <c r="C1842" s="18" t="n">
        <v>134</v>
      </c>
      <c r="D1842" s="18" t="n">
        <v>3</v>
      </c>
      <c r="E1842" s="18" t="inlineStr">
        <is>
          <t>leaf</t>
        </is>
      </c>
      <c r="F1842" s="18" t="n"/>
      <c r="G1842" s="18" t="n"/>
      <c r="H1842" s="37" t="n"/>
      <c r="I1842" s="18" t="n"/>
      <c r="J1842" s="18" t="n"/>
      <c r="K1842" s="18" t="n"/>
      <c r="L1842" s="18" t="n"/>
      <c r="M1842" s="18" t="n"/>
      <c r="N1842" s="34" t="n">
        <v>-0.01732051745057106</v>
      </c>
    </row>
    <row r="1843">
      <c r="B1843" s="18" t="inlineStr">
        <is>
          <t>134|4</t>
        </is>
      </c>
      <c r="C1843" s="18" t="n">
        <v>134</v>
      </c>
      <c r="D1843" s="18" t="n">
        <v>4</v>
      </c>
      <c r="E1843" s="18" t="inlineStr">
        <is>
          <t>leaf</t>
        </is>
      </c>
      <c r="F1843" s="18" t="n"/>
      <c r="G1843" s="18" t="n"/>
      <c r="H1843" s="37" t="n"/>
      <c r="I1843" s="18" t="n"/>
      <c r="J1843" s="18" t="n"/>
      <c r="K1843" s="18" t="n"/>
      <c r="L1843" s="18" t="n"/>
      <c r="M1843" s="18" t="n"/>
      <c r="N1843" s="34" t="n">
        <v>-0.003191987751051784</v>
      </c>
    </row>
    <row r="1844">
      <c r="B1844" s="18" t="inlineStr">
        <is>
          <t>134|5</t>
        </is>
      </c>
      <c r="C1844" s="18" t="n">
        <v>134</v>
      </c>
      <c r="D1844" s="18" t="n">
        <v>5</v>
      </c>
      <c r="E1844" s="18" t="inlineStr">
        <is>
          <t>split</t>
        </is>
      </c>
      <c r="F1844" s="18" t="n">
        <v>3</v>
      </c>
      <c r="G1844" s="18" t="inlineStr">
        <is>
          <t>missed_payments_12m</t>
        </is>
      </c>
      <c r="H1844" s="37" t="n">
        <v>0.9999999701976776</v>
      </c>
      <c r="I1844" s="18" t="n"/>
      <c r="J1844" s="18" t="n"/>
      <c r="K1844" s="18" t="inlineStr">
        <is>
          <t>right</t>
        </is>
      </c>
      <c r="L1844" s="18" t="n">
        <v>7</v>
      </c>
      <c r="M1844" s="18" t="n">
        <v>8</v>
      </c>
      <c r="N1844" s="34" t="n"/>
    </row>
    <row r="1845">
      <c r="B1845" s="18" t="inlineStr">
        <is>
          <t>134|6</t>
        </is>
      </c>
      <c r="C1845" s="18" t="n">
        <v>134</v>
      </c>
      <c r="D1845" s="18" t="n">
        <v>6</v>
      </c>
      <c r="E1845" s="18" t="inlineStr">
        <is>
          <t>split</t>
        </is>
      </c>
      <c r="F1845" s="18" t="n">
        <v>13</v>
      </c>
      <c r="G1845" s="18" t="inlineStr">
        <is>
          <t>distance_to_river_km</t>
        </is>
      </c>
      <c r="H1845" s="37" t="n">
        <v>2.169999957084656</v>
      </c>
      <c r="I1845" s="18" t="n"/>
      <c r="J1845" s="18" t="n"/>
      <c r="K1845" s="18" t="inlineStr">
        <is>
          <t>right</t>
        </is>
      </c>
      <c r="L1845" s="18" t="n">
        <v>9</v>
      </c>
      <c r="M1845" s="18" t="n">
        <v>10</v>
      </c>
      <c r="N1845" s="34" t="n"/>
    </row>
    <row r="1846">
      <c r="B1846" s="18" t="inlineStr">
        <is>
          <t>134|7</t>
        </is>
      </c>
      <c r="C1846" s="18" t="n">
        <v>134</v>
      </c>
      <c r="D1846" s="18" t="n">
        <v>7</v>
      </c>
      <c r="E1846" s="18" t="inlineStr">
        <is>
          <t>leaf</t>
        </is>
      </c>
      <c r="F1846" s="18" t="n"/>
      <c r="G1846" s="18" t="n"/>
      <c r="H1846" s="37" t="n"/>
      <c r="I1846" s="18" t="n"/>
      <c r="J1846" s="18" t="n"/>
      <c r="K1846" s="18" t="n"/>
      <c r="L1846" s="18" t="n"/>
      <c r="M1846" s="18" t="n"/>
      <c r="N1846" s="34" t="n">
        <v>1.585884274390992e-05</v>
      </c>
    </row>
    <row r="1847">
      <c r="B1847" s="18" t="inlineStr">
        <is>
          <t>134|8</t>
        </is>
      </c>
      <c r="C1847" s="18" t="n">
        <v>134</v>
      </c>
      <c r="D1847" s="18" t="n">
        <v>8</v>
      </c>
      <c r="E1847" s="18" t="inlineStr">
        <is>
          <t>leaf</t>
        </is>
      </c>
      <c r="F1847" s="18" t="n"/>
      <c r="G1847" s="18" t="n"/>
      <c r="H1847" s="37" t="n"/>
      <c r="I1847" s="18" t="n"/>
      <c r="J1847" s="18" t="n"/>
      <c r="K1847" s="18" t="n"/>
      <c r="L1847" s="18" t="n"/>
      <c r="M1847" s="18" t="n"/>
      <c r="N1847" s="34" t="n">
        <v>0.007125829812139273</v>
      </c>
    </row>
    <row r="1848">
      <c r="B1848" s="18" t="inlineStr">
        <is>
          <t>134|9</t>
        </is>
      </c>
      <c r="C1848" s="18" t="n">
        <v>134</v>
      </c>
      <c r="D1848" s="18" t="n">
        <v>9</v>
      </c>
      <c r="E1848" s="18" t="inlineStr">
        <is>
          <t>leaf</t>
        </is>
      </c>
      <c r="F1848" s="18" t="n"/>
      <c r="G1848" s="18" t="n"/>
      <c r="H1848" s="37" t="n"/>
      <c r="I1848" s="18" t="n"/>
      <c r="J1848" s="18" t="n"/>
      <c r="K1848" s="18" t="n"/>
      <c r="L1848" s="18" t="n"/>
      <c r="M1848" s="18" t="n"/>
      <c r="N1848" s="34" t="n">
        <v>-0.009318530559539795</v>
      </c>
    </row>
    <row r="1849">
      <c r="B1849" s="18" t="inlineStr">
        <is>
          <t>134|10</t>
        </is>
      </c>
      <c r="C1849" s="18" t="n">
        <v>134</v>
      </c>
      <c r="D1849" s="18" t="n">
        <v>10</v>
      </c>
      <c r="E1849" s="18" t="inlineStr">
        <is>
          <t>leaf</t>
        </is>
      </c>
      <c r="F1849" s="18" t="n"/>
      <c r="G1849" s="18" t="n"/>
      <c r="H1849" s="37" t="n"/>
      <c r="I1849" s="18" t="n"/>
      <c r="J1849" s="18" t="n"/>
      <c r="K1849" s="18" t="n"/>
      <c r="L1849" s="18" t="n"/>
      <c r="M1849" s="18" t="n"/>
      <c r="N1849" s="34" t="n">
        <v>-0.01009594183415174</v>
      </c>
    </row>
    <row r="1850">
      <c r="B1850" s="18" t="inlineStr">
        <is>
          <t>135|0</t>
        </is>
      </c>
      <c r="C1850" s="18" t="n">
        <v>135</v>
      </c>
      <c r="D1850" s="18" t="n">
        <v>0</v>
      </c>
      <c r="E1850" s="18" t="inlineStr">
        <is>
          <t>category split</t>
        </is>
      </c>
      <c r="F1850" s="18" t="n">
        <v>49</v>
      </c>
      <c r="G1850" s="18" t="inlineStr">
        <is>
          <t>energy_rating</t>
        </is>
      </c>
      <c r="H1850" s="37" t="n"/>
      <c r="I1850" s="18" t="inlineStr">
        <is>
          <t>0;1;2;3;6</t>
        </is>
      </c>
      <c r="J1850" s="18" t="inlineStr">
        <is>
          <t>A;B;C;D;G</t>
        </is>
      </c>
      <c r="K1850" s="18" t="inlineStr">
        <is>
          <t>left</t>
        </is>
      </c>
      <c r="L1850" s="18" t="n">
        <v>1</v>
      </c>
      <c r="M1850" s="18" t="n">
        <v>2</v>
      </c>
      <c r="N1850" s="34" t="n"/>
    </row>
    <row r="1851">
      <c r="B1851" s="18" t="inlineStr">
        <is>
          <t>135|1</t>
        </is>
      </c>
      <c r="C1851" s="18" t="n">
        <v>135</v>
      </c>
      <c r="D1851" s="18" t="n">
        <v>1</v>
      </c>
      <c r="E1851" s="18" t="inlineStr">
        <is>
          <t>split</t>
        </is>
      </c>
      <c r="F1851" s="18" t="n">
        <v>18</v>
      </c>
      <c r="G1851" s="18" t="inlineStr">
        <is>
          <t>wind_exposure_index</t>
        </is>
      </c>
      <c r="H1851" s="37" t="n">
        <v>7.299999952316284</v>
      </c>
      <c r="I1851" s="18" t="n"/>
      <c r="J1851" s="18" t="n"/>
      <c r="K1851" s="18" t="inlineStr">
        <is>
          <t>right</t>
        </is>
      </c>
      <c r="L1851" s="18" t="n">
        <v>3</v>
      </c>
      <c r="M1851" s="18" t="n">
        <v>4</v>
      </c>
      <c r="N1851" s="34" t="n"/>
    </row>
    <row r="1852">
      <c r="B1852" s="18" t="inlineStr">
        <is>
          <t>135|2</t>
        </is>
      </c>
      <c r="C1852" s="18" t="n">
        <v>135</v>
      </c>
      <c r="D1852" s="18" t="n">
        <v>2</v>
      </c>
      <c r="E1852" s="18" t="inlineStr">
        <is>
          <t>split</t>
        </is>
      </c>
      <c r="F1852" s="18" t="n">
        <v>20</v>
      </c>
      <c r="G1852" s="18" t="inlineStr">
        <is>
          <t>dry_summer_index</t>
        </is>
      </c>
      <c r="H1852" s="37" t="n">
        <v>0.09599999710917473</v>
      </c>
      <c r="I1852" s="18" t="n"/>
      <c r="J1852" s="18" t="n"/>
      <c r="K1852" s="18" t="inlineStr">
        <is>
          <t>right</t>
        </is>
      </c>
      <c r="L1852" s="18" t="n">
        <v>5</v>
      </c>
      <c r="M1852" s="18" t="n">
        <v>6</v>
      </c>
      <c r="N1852" s="34" t="n"/>
    </row>
    <row r="1853">
      <c r="B1853" s="18" t="inlineStr">
        <is>
          <t>135|3</t>
        </is>
      </c>
      <c r="C1853" s="18" t="n">
        <v>135</v>
      </c>
      <c r="D1853" s="18" t="n">
        <v>3</v>
      </c>
      <c r="E1853" s="18" t="inlineStr">
        <is>
          <t>split</t>
        </is>
      </c>
      <c r="F1853" s="18" t="n">
        <v>23</v>
      </c>
      <c r="G1853" s="18" t="inlineStr">
        <is>
          <t>mean_temperature_c</t>
        </is>
      </c>
      <c r="H1853" s="37" t="n">
        <v>16.39999866485596</v>
      </c>
      <c r="I1853" s="18" t="n"/>
      <c r="J1853" s="18" t="n"/>
      <c r="K1853" s="18" t="inlineStr">
        <is>
          <t>right</t>
        </is>
      </c>
      <c r="L1853" s="18" t="n">
        <v>7</v>
      </c>
      <c r="M1853" s="18" t="n">
        <v>8</v>
      </c>
      <c r="N1853" s="34" t="n"/>
    </row>
    <row r="1854">
      <c r="B1854" s="18" t="inlineStr">
        <is>
          <t>135|4</t>
        </is>
      </c>
      <c r="C1854" s="18" t="n">
        <v>135</v>
      </c>
      <c r="D1854" s="18" t="n">
        <v>4</v>
      </c>
      <c r="E1854" s="18" t="inlineStr">
        <is>
          <t>leaf</t>
        </is>
      </c>
      <c r="F1854" s="18" t="n"/>
      <c r="G1854" s="18" t="n"/>
      <c r="H1854" s="37" t="n"/>
      <c r="I1854" s="18" t="n"/>
      <c r="J1854" s="18" t="n"/>
      <c r="K1854" s="18" t="n"/>
      <c r="L1854" s="18" t="n"/>
      <c r="M1854" s="18" t="n"/>
      <c r="N1854" s="34" t="n">
        <v>0.01418362464755774</v>
      </c>
    </row>
    <row r="1855">
      <c r="B1855" s="18" t="inlineStr">
        <is>
          <t>135|5</t>
        </is>
      </c>
      <c r="C1855" s="18" t="n">
        <v>135</v>
      </c>
      <c r="D1855" s="18" t="n">
        <v>5</v>
      </c>
      <c r="E1855" s="18" t="inlineStr">
        <is>
          <t>category split</t>
        </is>
      </c>
      <c r="F1855" s="18" t="n">
        <v>38</v>
      </c>
      <c r="G1855" s="18" t="inlineStr">
        <is>
          <t>previous_insurer</t>
        </is>
      </c>
      <c r="H1855" s="37" t="n"/>
      <c r="I1855" s="18" t="inlineStr">
        <is>
          <t>0;1;2;3;4;5;6;7;8;9;10;11;12;13;14;15;16;17;18;19;20</t>
        </is>
      </c>
      <c r="J1855" s="18" t="inlineStr">
        <is>
          <t>INS00;INS01;INS02;INS03;INS04;INS05;INS06;INS07;INS08;INS09;INS10;INS11;INS12;INS13;INS14;INS15;INS16;INS17;INS18;INS19;INS20</t>
        </is>
      </c>
      <c r="K1855" s="18" t="inlineStr">
        <is>
          <t>left</t>
        </is>
      </c>
      <c r="L1855" s="18" t="n">
        <v>9</v>
      </c>
      <c r="M1855" s="18" t="n">
        <v>10</v>
      </c>
      <c r="N1855" s="34" t="n"/>
    </row>
    <row r="1856">
      <c r="B1856" s="18" t="inlineStr">
        <is>
          <t>135|6</t>
        </is>
      </c>
      <c r="C1856" s="18" t="n">
        <v>135</v>
      </c>
      <c r="D1856" s="18" t="n">
        <v>6</v>
      </c>
      <c r="E1856" s="18" t="inlineStr">
        <is>
          <t>split</t>
        </is>
      </c>
      <c r="F1856" s="18" t="n">
        <v>8</v>
      </c>
      <c r="G1856" s="18" t="inlineStr">
        <is>
          <t>prior_claims_5y</t>
        </is>
      </c>
      <c r="H1856" s="37" t="n">
        <v>0.9999999701976776</v>
      </c>
      <c r="I1856" s="18" t="n"/>
      <c r="J1856" s="18" t="n"/>
      <c r="K1856" s="18" t="inlineStr">
        <is>
          <t>right</t>
        </is>
      </c>
      <c r="L1856" s="18" t="n">
        <v>11</v>
      </c>
      <c r="M1856" s="18" t="n">
        <v>12</v>
      </c>
      <c r="N1856" s="34" t="n"/>
    </row>
    <row r="1857">
      <c r="B1857" s="18" t="inlineStr">
        <is>
          <t>135|7</t>
        </is>
      </c>
      <c r="C1857" s="18" t="n">
        <v>135</v>
      </c>
      <c r="D1857" s="18" t="n">
        <v>7</v>
      </c>
      <c r="E1857" s="18" t="inlineStr">
        <is>
          <t>leaf</t>
        </is>
      </c>
      <c r="F1857" s="18" t="n"/>
      <c r="G1857" s="18" t="n"/>
      <c r="H1857" s="37" t="n"/>
      <c r="I1857" s="18" t="n"/>
      <c r="J1857" s="18" t="n"/>
      <c r="K1857" s="18" t="n"/>
      <c r="L1857" s="18" t="n"/>
      <c r="M1857" s="18" t="n"/>
      <c r="N1857" s="34" t="n">
        <v>0.003628690261393785</v>
      </c>
    </row>
    <row r="1858">
      <c r="B1858" s="18" t="inlineStr">
        <is>
          <t>135|8</t>
        </is>
      </c>
      <c r="C1858" s="18" t="n">
        <v>135</v>
      </c>
      <c r="D1858" s="18" t="n">
        <v>8</v>
      </c>
      <c r="E1858" s="18" t="inlineStr">
        <is>
          <t>leaf</t>
        </is>
      </c>
      <c r="F1858" s="18" t="n"/>
      <c r="G1858" s="18" t="n"/>
      <c r="H1858" s="37" t="n"/>
      <c r="I1858" s="18" t="n"/>
      <c r="J1858" s="18" t="n"/>
      <c r="K1858" s="18" t="n"/>
      <c r="L1858" s="18" t="n"/>
      <c r="M1858" s="18" t="n"/>
      <c r="N1858" s="34" t="n">
        <v>-0.00532776303589344</v>
      </c>
    </row>
    <row r="1859">
      <c r="B1859" s="18" t="inlineStr">
        <is>
          <t>135|9</t>
        </is>
      </c>
      <c r="C1859" s="18" t="n">
        <v>135</v>
      </c>
      <c r="D1859" s="18" t="n">
        <v>9</v>
      </c>
      <c r="E1859" s="18" t="inlineStr">
        <is>
          <t>leaf</t>
        </is>
      </c>
      <c r="F1859" s="18" t="n"/>
      <c r="G1859" s="18" t="n"/>
      <c r="H1859" s="37" t="n"/>
      <c r="I1859" s="18" t="n"/>
      <c r="J1859" s="18" t="n"/>
      <c r="K1859" s="18" t="n"/>
      <c r="L1859" s="18" t="n"/>
      <c r="M1859" s="18" t="n"/>
      <c r="N1859" s="34" t="n">
        <v>-0.007950431667268276</v>
      </c>
    </row>
    <row r="1860">
      <c r="B1860" s="18" t="inlineStr">
        <is>
          <t>135|10</t>
        </is>
      </c>
      <c r="C1860" s="18" t="n">
        <v>135</v>
      </c>
      <c r="D1860" s="18" t="n">
        <v>10</v>
      </c>
      <c r="E1860" s="18" t="inlineStr">
        <is>
          <t>leaf</t>
        </is>
      </c>
      <c r="F1860" s="18" t="n"/>
      <c r="G1860" s="18" t="n"/>
      <c r="H1860" s="37" t="n"/>
      <c r="I1860" s="18" t="n"/>
      <c r="J1860" s="18" t="n"/>
      <c r="K1860" s="18" t="n"/>
      <c r="L1860" s="18" t="n"/>
      <c r="M1860" s="18" t="n"/>
      <c r="N1860" s="34" t="n">
        <v>-0.01746373064815998</v>
      </c>
    </row>
    <row r="1861">
      <c r="B1861" s="18" t="inlineStr">
        <is>
          <t>135|11</t>
        </is>
      </c>
      <c r="C1861" s="18" t="n">
        <v>135</v>
      </c>
      <c r="D1861" s="18" t="n">
        <v>11</v>
      </c>
      <c r="E1861" s="18" t="inlineStr">
        <is>
          <t>leaf</t>
        </is>
      </c>
      <c r="F1861" s="18" t="n"/>
      <c r="G1861" s="18" t="n"/>
      <c r="H1861" s="37" t="n"/>
      <c r="I1861" s="18" t="n"/>
      <c r="J1861" s="18" t="n"/>
      <c r="K1861" s="18" t="n"/>
      <c r="L1861" s="18" t="n"/>
      <c r="M1861" s="18" t="n"/>
      <c r="N1861" s="34" t="n">
        <v>-0.003040573326870799</v>
      </c>
    </row>
    <row r="1862">
      <c r="B1862" s="18" t="inlineStr">
        <is>
          <t>135|12</t>
        </is>
      </c>
      <c r="C1862" s="18" t="n">
        <v>135</v>
      </c>
      <c r="D1862" s="18" t="n">
        <v>12</v>
      </c>
      <c r="E1862" s="18" t="inlineStr">
        <is>
          <t>leaf</t>
        </is>
      </c>
      <c r="F1862" s="18" t="n"/>
      <c r="G1862" s="18" t="n"/>
      <c r="H1862" s="37" t="n"/>
      <c r="I1862" s="18" t="n"/>
      <c r="J1862" s="18" t="n"/>
      <c r="K1862" s="18" t="n"/>
      <c r="L1862" s="18" t="n"/>
      <c r="M1862" s="18" t="n"/>
      <c r="N1862" s="34" t="n">
        <v>0.00283517804928124</v>
      </c>
    </row>
    <row r="1863">
      <c r="B1863" s="18" t="inlineStr">
        <is>
          <t>136|0</t>
        </is>
      </c>
      <c r="C1863" s="18" t="n">
        <v>136</v>
      </c>
      <c r="D1863" s="18" t="n">
        <v>0</v>
      </c>
      <c r="E1863" s="18" t="inlineStr">
        <is>
          <t>category split</t>
        </is>
      </c>
      <c r="F1863" s="18" t="n">
        <v>39</v>
      </c>
      <c r="G1863" s="18" t="inlineStr">
        <is>
          <t>campaign_code</t>
        </is>
      </c>
      <c r="H1863" s="37" t="n"/>
      <c r="I1863" s="18" t="inlineStr">
        <is>
          <t>0;1;2;3;4;5;7;8;11;15</t>
        </is>
      </c>
      <c r="J1863" s="18" t="inlineStr">
        <is>
          <t>CMP00;CMP01;CMP02;CMP03;CMP04;CMP05;CMP07;CMP08;CMP11;MISSING</t>
        </is>
      </c>
      <c r="K1863" s="18" t="inlineStr">
        <is>
          <t>left</t>
        </is>
      </c>
      <c r="L1863" s="18" t="n">
        <v>1</v>
      </c>
      <c r="M1863" s="18" t="n">
        <v>2</v>
      </c>
      <c r="N1863" s="34" t="n"/>
    </row>
    <row r="1864">
      <c r="B1864" s="18" t="inlineStr">
        <is>
          <t>136|1</t>
        </is>
      </c>
      <c r="C1864" s="18" t="n">
        <v>136</v>
      </c>
      <c r="D1864" s="18" t="n">
        <v>1</v>
      </c>
      <c r="E1864" s="18" t="inlineStr">
        <is>
          <t>split</t>
        </is>
      </c>
      <c r="F1864" s="18" t="n">
        <v>5</v>
      </c>
      <c r="G1864" s="18" t="inlineStr">
        <is>
          <t>days_quote_to_inception</t>
        </is>
      </c>
      <c r="H1864" s="37" t="n">
        <v>3.99999988079071</v>
      </c>
      <c r="I1864" s="18" t="n"/>
      <c r="J1864" s="18" t="n"/>
      <c r="K1864" s="18" t="inlineStr">
        <is>
          <t>right</t>
        </is>
      </c>
      <c r="L1864" s="18" t="n">
        <v>3</v>
      </c>
      <c r="M1864" s="18" t="n">
        <v>4</v>
      </c>
      <c r="N1864" s="34" t="n"/>
    </row>
    <row r="1865">
      <c r="B1865" s="18" t="inlineStr">
        <is>
          <t>136|2</t>
        </is>
      </c>
      <c r="C1865" s="18" t="n">
        <v>136</v>
      </c>
      <c r="D1865" s="18" t="n">
        <v>2</v>
      </c>
      <c r="E1865" s="18" t="inlineStr">
        <is>
          <t>category split</t>
        </is>
      </c>
      <c r="F1865" s="18" t="n">
        <v>38</v>
      </c>
      <c r="G1865" s="18" t="inlineStr">
        <is>
          <t>previous_insurer</t>
        </is>
      </c>
      <c r="H1865" s="37" t="n"/>
      <c r="I1865" s="18" t="inlineStr">
        <is>
          <t>0;2;3;4;7;9;10;13;14;16;20;21;22;23;24;25;26;27;33;37;38</t>
        </is>
      </c>
      <c r="J1865" s="18" t="inlineStr">
        <is>
          <t>INS00;INS02;INS03;INS04;INS07;INS09;INS10;INS13;INS14;INS16;INS20;INS21;INS22;INS23;INS24;INS25;INS26;INS27;INS33;INS37;INS38</t>
        </is>
      </c>
      <c r="K1865" s="18" t="inlineStr">
        <is>
          <t>left</t>
        </is>
      </c>
      <c r="L1865" s="18" t="n">
        <v>5</v>
      </c>
      <c r="M1865" s="18" t="n">
        <v>6</v>
      </c>
      <c r="N1865" s="34" t="n"/>
    </row>
    <row r="1866">
      <c r="B1866" s="18" t="inlineStr">
        <is>
          <t>136|3</t>
        </is>
      </c>
      <c r="C1866" s="18" t="n">
        <v>136</v>
      </c>
      <c r="D1866" s="18" t="n">
        <v>3</v>
      </c>
      <c r="E1866" s="18" t="inlineStr">
        <is>
          <t>leaf</t>
        </is>
      </c>
      <c r="F1866" s="18" t="n"/>
      <c r="G1866" s="18" t="n"/>
      <c r="H1866" s="37" t="n"/>
      <c r="I1866" s="18" t="n"/>
      <c r="J1866" s="18" t="n"/>
      <c r="K1866" s="18" t="n"/>
      <c r="L1866" s="18" t="n"/>
      <c r="M1866" s="18" t="n"/>
      <c r="N1866" s="34" t="n">
        <v>0.01469698082655668</v>
      </c>
    </row>
    <row r="1867">
      <c r="B1867" s="18" t="inlineStr">
        <is>
          <t>136|4</t>
        </is>
      </c>
      <c r="C1867" s="18" t="n">
        <v>136</v>
      </c>
      <c r="D1867" s="18" t="n">
        <v>4</v>
      </c>
      <c r="E1867" s="18" t="inlineStr">
        <is>
          <t>split</t>
        </is>
      </c>
      <c r="F1867" s="18" t="n">
        <v>21</v>
      </c>
      <c r="G1867" s="18" t="inlineStr">
        <is>
          <t>wildfire_index</t>
        </is>
      </c>
      <c r="H1867" s="37" t="n">
        <v>0.2319999858736992</v>
      </c>
      <c r="I1867" s="18" t="n"/>
      <c r="J1867" s="18" t="n"/>
      <c r="K1867" s="18" t="inlineStr">
        <is>
          <t>right</t>
        </is>
      </c>
      <c r="L1867" s="18" t="n">
        <v>7</v>
      </c>
      <c r="M1867" s="18" t="n">
        <v>8</v>
      </c>
      <c r="N1867" s="34" t="n"/>
    </row>
    <row r="1868">
      <c r="B1868" s="18" t="inlineStr">
        <is>
          <t>136|5</t>
        </is>
      </c>
      <c r="C1868" s="18" t="n">
        <v>136</v>
      </c>
      <c r="D1868" s="18" t="n">
        <v>5</v>
      </c>
      <c r="E1868" s="18" t="inlineStr">
        <is>
          <t>split</t>
        </is>
      </c>
      <c r="F1868" s="18" t="n">
        <v>18</v>
      </c>
      <c r="G1868" s="18" t="inlineStr">
        <is>
          <t>wind_exposure_index</t>
        </is>
      </c>
      <c r="H1868" s="37" t="n">
        <v>3.49999988079071</v>
      </c>
      <c r="I1868" s="18" t="n"/>
      <c r="J1868" s="18" t="n"/>
      <c r="K1868" s="18" t="inlineStr">
        <is>
          <t>right</t>
        </is>
      </c>
      <c r="L1868" s="18" t="n">
        <v>9</v>
      </c>
      <c r="M1868" s="18" t="n">
        <v>10</v>
      </c>
      <c r="N1868" s="34" t="n"/>
    </row>
    <row r="1869">
      <c r="B1869" s="18" t="inlineStr">
        <is>
          <t>136|6</t>
        </is>
      </c>
      <c r="C1869" s="18" t="n">
        <v>136</v>
      </c>
      <c r="D1869" s="18" t="n">
        <v>6</v>
      </c>
      <c r="E1869" s="18" t="inlineStr">
        <is>
          <t>category split</t>
        </is>
      </c>
      <c r="F1869" s="18" t="n">
        <v>41</v>
      </c>
      <c r="G1869" s="18" t="inlineStr">
        <is>
          <t>marketing_segment</t>
        </is>
      </c>
      <c r="H1869" s="37" t="n"/>
      <c r="I1869" s="18" t="inlineStr">
        <is>
          <t>0;2;3;4;5;6;10;11</t>
        </is>
      </c>
      <c r="J1869" s="18" t="inlineStr">
        <is>
          <t>mature_affluent;mature_mainstream;midlife_affluent;midlife_budget;midlife_mainstream;senior_affluent;young_budget;young_mainstream</t>
        </is>
      </c>
      <c r="K1869" s="18" t="inlineStr">
        <is>
          <t>left</t>
        </is>
      </c>
      <c r="L1869" s="18" t="n">
        <v>11</v>
      </c>
      <c r="M1869" s="18" t="n">
        <v>12</v>
      </c>
      <c r="N1869" s="34" t="n"/>
    </row>
    <row r="1870">
      <c r="B1870" s="18" t="inlineStr">
        <is>
          <t>136|7</t>
        </is>
      </c>
      <c r="C1870" s="18" t="n">
        <v>136</v>
      </c>
      <c r="D1870" s="18" t="n">
        <v>7</v>
      </c>
      <c r="E1870" s="18" t="inlineStr">
        <is>
          <t>leaf</t>
        </is>
      </c>
      <c r="F1870" s="18" t="n"/>
      <c r="G1870" s="18" t="n"/>
      <c r="H1870" s="37" t="n"/>
      <c r="I1870" s="18" t="n"/>
      <c r="J1870" s="18" t="n"/>
      <c r="K1870" s="18" t="n"/>
      <c r="L1870" s="18" t="n"/>
      <c r="M1870" s="18" t="n"/>
      <c r="N1870" s="34" t="n">
        <v>-0.001216899021528661</v>
      </c>
    </row>
    <row r="1871">
      <c r="B1871" s="18" t="inlineStr">
        <is>
          <t>136|8</t>
        </is>
      </c>
      <c r="C1871" s="18" t="n">
        <v>136</v>
      </c>
      <c r="D1871" s="18" t="n">
        <v>8</v>
      </c>
      <c r="E1871" s="18" t="inlineStr">
        <is>
          <t>leaf</t>
        </is>
      </c>
      <c r="F1871" s="18" t="n"/>
      <c r="G1871" s="18" t="n"/>
      <c r="H1871" s="37" t="n"/>
      <c r="I1871" s="18" t="n"/>
      <c r="J1871" s="18" t="n"/>
      <c r="K1871" s="18" t="n"/>
      <c r="L1871" s="18" t="n"/>
      <c r="M1871" s="18" t="n"/>
      <c r="N1871" s="34" t="n">
        <v>0.009403165429830551</v>
      </c>
    </row>
    <row r="1872">
      <c r="B1872" s="18" t="inlineStr">
        <is>
          <t>136|9</t>
        </is>
      </c>
      <c r="C1872" s="18" t="n">
        <v>136</v>
      </c>
      <c r="D1872" s="18" t="n">
        <v>9</v>
      </c>
      <c r="E1872" s="18" t="inlineStr">
        <is>
          <t>leaf</t>
        </is>
      </c>
      <c r="F1872" s="18" t="n"/>
      <c r="G1872" s="18" t="n"/>
      <c r="H1872" s="37" t="n"/>
      <c r="I1872" s="18" t="n"/>
      <c r="J1872" s="18" t="n"/>
      <c r="K1872" s="18" t="n"/>
      <c r="L1872" s="18" t="n"/>
      <c r="M1872" s="18" t="n"/>
      <c r="N1872" s="34" t="n">
        <v>0.005458502564579248</v>
      </c>
    </row>
    <row r="1873">
      <c r="B1873" s="18" t="inlineStr">
        <is>
          <t>136|10</t>
        </is>
      </c>
      <c r="C1873" s="18" t="n">
        <v>136</v>
      </c>
      <c r="D1873" s="18" t="n">
        <v>10</v>
      </c>
      <c r="E1873" s="18" t="inlineStr">
        <is>
          <t>leaf</t>
        </is>
      </c>
      <c r="F1873" s="18" t="n"/>
      <c r="G1873" s="18" t="n"/>
      <c r="H1873" s="37" t="n"/>
      <c r="I1873" s="18" t="n"/>
      <c r="J1873" s="18" t="n"/>
      <c r="K1873" s="18" t="n"/>
      <c r="L1873" s="18" t="n"/>
      <c r="M1873" s="18" t="n"/>
      <c r="N1873" s="34" t="n">
        <v>-0.0007392444531433284</v>
      </c>
    </row>
    <row r="1874">
      <c r="B1874" s="18" t="inlineStr">
        <is>
          <t>136|11</t>
        </is>
      </c>
      <c r="C1874" s="18" t="n">
        <v>136</v>
      </c>
      <c r="D1874" s="18" t="n">
        <v>11</v>
      </c>
      <c r="E1874" s="18" t="inlineStr">
        <is>
          <t>leaf</t>
        </is>
      </c>
      <c r="F1874" s="18" t="n"/>
      <c r="G1874" s="18" t="n"/>
      <c r="H1874" s="37" t="n"/>
      <c r="I1874" s="18" t="n"/>
      <c r="J1874" s="18" t="n"/>
      <c r="K1874" s="18" t="n"/>
      <c r="L1874" s="18" t="n"/>
      <c r="M1874" s="18" t="n"/>
      <c r="N1874" s="34" t="n">
        <v>0.002103273523971438</v>
      </c>
    </row>
    <row r="1875">
      <c r="B1875" s="18" t="inlineStr">
        <is>
          <t>136|12</t>
        </is>
      </c>
      <c r="C1875" s="18" t="n">
        <v>136</v>
      </c>
      <c r="D1875" s="18" t="n">
        <v>12</v>
      </c>
      <c r="E1875" s="18" t="inlineStr">
        <is>
          <t>leaf</t>
        </is>
      </c>
      <c r="F1875" s="18" t="n"/>
      <c r="G1875" s="18" t="n"/>
      <c r="H1875" s="37" t="n"/>
      <c r="I1875" s="18" t="n"/>
      <c r="J1875" s="18" t="n"/>
      <c r="K1875" s="18" t="n"/>
      <c r="L1875" s="18" t="n"/>
      <c r="M1875" s="18" t="n"/>
      <c r="N1875" s="34" t="n">
        <v>-0.005207513459026814</v>
      </c>
    </row>
    <row r="1876">
      <c r="B1876" s="18" t="inlineStr">
        <is>
          <t>137|0</t>
        </is>
      </c>
      <c r="C1876" s="18" t="n">
        <v>137</v>
      </c>
      <c r="D1876" s="18" t="n">
        <v>0</v>
      </c>
      <c r="E1876" s="18" t="inlineStr">
        <is>
          <t>category split</t>
        </is>
      </c>
      <c r="F1876" s="18" t="n">
        <v>38</v>
      </c>
      <c r="G1876" s="18" t="inlineStr">
        <is>
          <t>previous_insurer</t>
        </is>
      </c>
      <c r="H1876" s="37" t="n"/>
      <c r="I1876" s="18" t="inlineStr">
        <is>
          <t>0;2;5;7;10;12;14;16;22;24;25;26;27;33;35;38</t>
        </is>
      </c>
      <c r="J1876" s="18" t="inlineStr">
        <is>
          <t>INS00;INS02;INS05;INS07;INS10;INS12;INS14;INS16;INS22;INS24;INS25;INS26;INS27;INS33;INS35;INS38</t>
        </is>
      </c>
      <c r="K1876" s="18" t="inlineStr">
        <is>
          <t>left</t>
        </is>
      </c>
      <c r="L1876" s="18" t="n">
        <v>1</v>
      </c>
      <c r="M1876" s="18" t="n">
        <v>2</v>
      </c>
      <c r="N1876" s="34" t="n"/>
    </row>
    <row r="1877">
      <c r="B1877" s="18" t="inlineStr">
        <is>
          <t>137|1</t>
        </is>
      </c>
      <c r="C1877" s="18" t="n">
        <v>137</v>
      </c>
      <c r="D1877" s="18" t="n">
        <v>1</v>
      </c>
      <c r="E1877" s="18" t="inlineStr">
        <is>
          <t>split</t>
        </is>
      </c>
      <c r="F1877" s="18" t="n">
        <v>22</v>
      </c>
      <c r="G1877" s="18" t="inlineStr">
        <is>
          <t>rainfall_mm</t>
        </is>
      </c>
      <c r="H1877" s="37" t="n">
        <v>1382.999938964844</v>
      </c>
      <c r="I1877" s="18" t="n"/>
      <c r="J1877" s="18" t="n"/>
      <c r="K1877" s="18" t="inlineStr">
        <is>
          <t>right</t>
        </is>
      </c>
      <c r="L1877" s="18" t="n">
        <v>3</v>
      </c>
      <c r="M1877" s="18" t="n">
        <v>4</v>
      </c>
      <c r="N1877" s="34" t="n"/>
    </row>
    <row r="1878">
      <c r="B1878" s="18" t="inlineStr">
        <is>
          <t>137|2</t>
        </is>
      </c>
      <c r="C1878" s="18" t="n">
        <v>137</v>
      </c>
      <c r="D1878" s="18" t="n">
        <v>2</v>
      </c>
      <c r="E1878" s="18" t="inlineStr">
        <is>
          <t>split</t>
        </is>
      </c>
      <c r="F1878" s="18" t="n">
        <v>15</v>
      </c>
      <c r="G1878" s="18" t="inlineStr">
        <is>
          <t>year_built</t>
        </is>
      </c>
      <c r="H1878" s="37" t="n">
        <v>1969.999938964844</v>
      </c>
      <c r="I1878" s="18" t="n"/>
      <c r="J1878" s="18" t="n"/>
      <c r="K1878" s="18" t="inlineStr">
        <is>
          <t>right</t>
        </is>
      </c>
      <c r="L1878" s="18" t="n">
        <v>5</v>
      </c>
      <c r="M1878" s="18" t="n">
        <v>6</v>
      </c>
      <c r="N1878" s="34" t="n"/>
    </row>
    <row r="1879">
      <c r="B1879" s="18" t="inlineStr">
        <is>
          <t>137|3</t>
        </is>
      </c>
      <c r="C1879" s="18" t="n">
        <v>137</v>
      </c>
      <c r="D1879" s="18" t="n">
        <v>3</v>
      </c>
      <c r="E1879" s="18" t="inlineStr">
        <is>
          <t>split</t>
        </is>
      </c>
      <c r="F1879" s="18" t="n">
        <v>19</v>
      </c>
      <c r="G1879" s="18" t="inlineStr">
        <is>
          <t>freezing_days</t>
        </is>
      </c>
      <c r="H1879" s="37" t="n">
        <v>13.99999952316284</v>
      </c>
      <c r="I1879" s="18" t="n"/>
      <c r="J1879" s="18" t="n"/>
      <c r="K1879" s="18" t="inlineStr">
        <is>
          <t>right</t>
        </is>
      </c>
      <c r="L1879" s="18" t="n">
        <v>7</v>
      </c>
      <c r="M1879" s="18" t="n">
        <v>8</v>
      </c>
      <c r="N1879" s="34" t="n"/>
    </row>
    <row r="1880">
      <c r="B1880" s="18" t="inlineStr">
        <is>
          <t>137|4</t>
        </is>
      </c>
      <c r="C1880" s="18" t="n">
        <v>137</v>
      </c>
      <c r="D1880" s="18" t="n">
        <v>4</v>
      </c>
      <c r="E1880" s="18" t="inlineStr">
        <is>
          <t>split</t>
        </is>
      </c>
      <c r="F1880" s="18" t="n">
        <v>5</v>
      </c>
      <c r="G1880" s="18" t="inlineStr">
        <is>
          <t>days_quote_to_inception</t>
        </is>
      </c>
      <c r="H1880" s="37" t="n">
        <v>10.99999952316284</v>
      </c>
      <c r="I1880" s="18" t="n"/>
      <c r="J1880" s="18" t="n"/>
      <c r="K1880" s="18" t="inlineStr">
        <is>
          <t>right</t>
        </is>
      </c>
      <c r="L1880" s="18" t="n">
        <v>9</v>
      </c>
      <c r="M1880" s="18" t="n">
        <v>10</v>
      </c>
      <c r="N1880" s="34" t="n"/>
    </row>
    <row r="1881">
      <c r="B1881" s="18" t="inlineStr">
        <is>
          <t>137|5</t>
        </is>
      </c>
      <c r="C1881" s="18" t="n">
        <v>137</v>
      </c>
      <c r="D1881" s="18" t="n">
        <v>5</v>
      </c>
      <c r="E1881" s="18" t="inlineStr">
        <is>
          <t>category split</t>
        </is>
      </c>
      <c r="F1881" s="18" t="n">
        <v>27</v>
      </c>
      <c r="G1881" s="18" t="inlineStr">
        <is>
          <t>occupancy</t>
        </is>
      </c>
      <c r="H1881" s="37" t="n"/>
      <c r="I1881" s="18" t="inlineStr">
        <is>
          <t>0</t>
        </is>
      </c>
      <c r="J1881" s="18" t="inlineStr">
        <is>
          <t>let</t>
        </is>
      </c>
      <c r="K1881" s="18" t="inlineStr">
        <is>
          <t>left</t>
        </is>
      </c>
      <c r="L1881" s="18" t="n">
        <v>11</v>
      </c>
      <c r="M1881" s="18" t="n">
        <v>12</v>
      </c>
      <c r="N1881" s="34" t="n"/>
    </row>
    <row r="1882">
      <c r="B1882" s="18" t="inlineStr">
        <is>
          <t>137|6</t>
        </is>
      </c>
      <c r="C1882" s="18" t="n">
        <v>137</v>
      </c>
      <c r="D1882" s="18" t="n">
        <v>6</v>
      </c>
      <c r="E1882" s="18" t="inlineStr">
        <is>
          <t>split</t>
        </is>
      </c>
      <c r="F1882" s="18" t="n">
        <v>14</v>
      </c>
      <c r="G1882" s="18" t="inlineStr">
        <is>
          <t>elevation_m</t>
        </is>
      </c>
      <c r="H1882" s="37" t="n">
        <v>10.08999967575073</v>
      </c>
      <c r="I1882" s="18" t="n"/>
      <c r="J1882" s="18" t="n"/>
      <c r="K1882" s="18" t="inlineStr">
        <is>
          <t>right</t>
        </is>
      </c>
      <c r="L1882" s="18" t="n">
        <v>13</v>
      </c>
      <c r="M1882" s="18" t="n">
        <v>14</v>
      </c>
      <c r="N1882" s="34" t="n"/>
    </row>
    <row r="1883">
      <c r="B1883" s="18" t="inlineStr">
        <is>
          <t>137|7</t>
        </is>
      </c>
      <c r="C1883" s="18" t="n">
        <v>137</v>
      </c>
      <c r="D1883" s="18" t="n">
        <v>7</v>
      </c>
      <c r="E1883" s="18" t="inlineStr">
        <is>
          <t>leaf</t>
        </is>
      </c>
      <c r="F1883" s="18" t="n"/>
      <c r="G1883" s="18" t="n"/>
      <c r="H1883" s="37" t="n"/>
      <c r="I1883" s="18" t="n"/>
      <c r="J1883" s="18" t="n"/>
      <c r="K1883" s="18" t="n"/>
      <c r="L1883" s="18" t="n"/>
      <c r="M1883" s="18" t="n"/>
      <c r="N1883" s="34" t="n">
        <v>-0.00399307394400239</v>
      </c>
    </row>
    <row r="1884">
      <c r="B1884" s="18" t="inlineStr">
        <is>
          <t>137|8</t>
        </is>
      </c>
      <c r="C1884" s="18" t="n">
        <v>137</v>
      </c>
      <c r="D1884" s="18" t="n">
        <v>8</v>
      </c>
      <c r="E1884" s="18" t="inlineStr">
        <is>
          <t>leaf</t>
        </is>
      </c>
      <c r="F1884" s="18" t="n"/>
      <c r="G1884" s="18" t="n"/>
      <c r="H1884" s="37" t="n"/>
      <c r="I1884" s="18" t="n"/>
      <c r="J1884" s="18" t="n"/>
      <c r="K1884" s="18" t="n"/>
      <c r="L1884" s="18" t="n"/>
      <c r="M1884" s="18" t="n"/>
      <c r="N1884" s="34" t="n">
        <v>0.003476274432614446</v>
      </c>
    </row>
    <row r="1885">
      <c r="B1885" s="18" t="inlineStr">
        <is>
          <t>137|9</t>
        </is>
      </c>
      <c r="C1885" s="18" t="n">
        <v>137</v>
      </c>
      <c r="D1885" s="18" t="n">
        <v>9</v>
      </c>
      <c r="E1885" s="18" t="inlineStr">
        <is>
          <t>leaf</t>
        </is>
      </c>
      <c r="F1885" s="18" t="n"/>
      <c r="G1885" s="18" t="n"/>
      <c r="H1885" s="37" t="n"/>
      <c r="I1885" s="18" t="n"/>
      <c r="J1885" s="18" t="n"/>
      <c r="K1885" s="18" t="n"/>
      <c r="L1885" s="18" t="n"/>
      <c r="M1885" s="18" t="n"/>
      <c r="N1885" s="34" t="n">
        <v>0.002092503942549229</v>
      </c>
    </row>
    <row r="1886">
      <c r="B1886" s="18" t="inlineStr">
        <is>
          <t>137|10</t>
        </is>
      </c>
      <c r="C1886" s="18" t="n">
        <v>137</v>
      </c>
      <c r="D1886" s="18" t="n">
        <v>10</v>
      </c>
      <c r="E1886" s="18" t="inlineStr">
        <is>
          <t>leaf</t>
        </is>
      </c>
      <c r="F1886" s="18" t="n"/>
      <c r="G1886" s="18" t="n"/>
      <c r="H1886" s="37" t="n"/>
      <c r="I1886" s="18" t="n"/>
      <c r="J1886" s="18" t="n"/>
      <c r="K1886" s="18" t="n"/>
      <c r="L1886" s="18" t="n"/>
      <c r="M1886" s="18" t="n"/>
      <c r="N1886" s="34" t="n">
        <v>-0.01123207341879606</v>
      </c>
    </row>
    <row r="1887">
      <c r="B1887" s="18" t="inlineStr">
        <is>
          <t>137|11</t>
        </is>
      </c>
      <c r="C1887" s="18" t="n">
        <v>137</v>
      </c>
      <c r="D1887" s="18" t="n">
        <v>11</v>
      </c>
      <c r="E1887" s="18" t="inlineStr">
        <is>
          <t>leaf</t>
        </is>
      </c>
      <c r="F1887" s="18" t="n"/>
      <c r="G1887" s="18" t="n"/>
      <c r="H1887" s="37" t="n"/>
      <c r="I1887" s="18" t="n"/>
      <c r="J1887" s="18" t="n"/>
      <c r="K1887" s="18" t="n"/>
      <c r="L1887" s="18" t="n"/>
      <c r="M1887" s="18" t="n"/>
      <c r="N1887" s="34" t="n">
        <v>-0.001515577780082822</v>
      </c>
    </row>
    <row r="1888">
      <c r="B1888" s="18" t="inlineStr">
        <is>
          <t>137|12</t>
        </is>
      </c>
      <c r="C1888" s="18" t="n">
        <v>137</v>
      </c>
      <c r="D1888" s="18" t="n">
        <v>12</v>
      </c>
      <c r="E1888" s="18" t="inlineStr">
        <is>
          <t>leaf</t>
        </is>
      </c>
      <c r="F1888" s="18" t="n"/>
      <c r="G1888" s="18" t="n"/>
      <c r="H1888" s="37" t="n"/>
      <c r="I1888" s="18" t="n"/>
      <c r="J1888" s="18" t="n"/>
      <c r="K1888" s="18" t="n"/>
      <c r="L1888" s="18" t="n"/>
      <c r="M1888" s="18" t="n"/>
      <c r="N1888" s="34" t="n">
        <v>0.008423536084592342</v>
      </c>
    </row>
    <row r="1889">
      <c r="B1889" s="18" t="inlineStr">
        <is>
          <t>137|13</t>
        </is>
      </c>
      <c r="C1889" s="18" t="n">
        <v>137</v>
      </c>
      <c r="D1889" s="18" t="n">
        <v>13</v>
      </c>
      <c r="E1889" s="18" t="inlineStr">
        <is>
          <t>leaf</t>
        </is>
      </c>
      <c r="F1889" s="18" t="n"/>
      <c r="G1889" s="18" t="n"/>
      <c r="H1889" s="37" t="n"/>
      <c r="I1889" s="18" t="n"/>
      <c r="J1889" s="18" t="n"/>
      <c r="K1889" s="18" t="n"/>
      <c r="L1889" s="18" t="n"/>
      <c r="M1889" s="18" t="n"/>
      <c r="N1889" s="34" t="n">
        <v>-0.004349659662693739</v>
      </c>
    </row>
    <row r="1890">
      <c r="B1890" s="18" t="inlineStr">
        <is>
          <t>137|14</t>
        </is>
      </c>
      <c r="C1890" s="18" t="n">
        <v>137</v>
      </c>
      <c r="D1890" s="18" t="n">
        <v>14</v>
      </c>
      <c r="E1890" s="18" t="inlineStr">
        <is>
          <t>leaf</t>
        </is>
      </c>
      <c r="F1890" s="18" t="n"/>
      <c r="G1890" s="18" t="n"/>
      <c r="H1890" s="37" t="n"/>
      <c r="I1890" s="18" t="n"/>
      <c r="J1890" s="18" t="n"/>
      <c r="K1890" s="18" t="n"/>
      <c r="L1890" s="18" t="n"/>
      <c r="M1890" s="18" t="n"/>
      <c r="N1890" s="34" t="n">
        <v>-0.01708476804196835</v>
      </c>
    </row>
    <row r="1891">
      <c r="B1891" s="18" t="inlineStr">
        <is>
          <t>138|0</t>
        </is>
      </c>
      <c r="C1891" s="18" t="n">
        <v>138</v>
      </c>
      <c r="D1891" s="18" t="n">
        <v>0</v>
      </c>
      <c r="E1891" s="18" t="inlineStr">
        <is>
          <t>split</t>
        </is>
      </c>
      <c r="F1891" s="18" t="n">
        <v>13</v>
      </c>
      <c r="G1891" s="18" t="inlineStr">
        <is>
          <t>distance_to_river_km</t>
        </is>
      </c>
      <c r="H1891" s="37" t="n">
        <v>0.1599999889731407</v>
      </c>
      <c r="I1891" s="18" t="n"/>
      <c r="J1891" s="18" t="n"/>
      <c r="K1891" s="18" t="inlineStr">
        <is>
          <t>right</t>
        </is>
      </c>
      <c r="L1891" s="18" t="n">
        <v>1</v>
      </c>
      <c r="M1891" s="18" t="n">
        <v>2</v>
      </c>
      <c r="N1891" s="34" t="n"/>
    </row>
    <row r="1892">
      <c r="B1892" s="18" t="inlineStr">
        <is>
          <t>138|1</t>
        </is>
      </c>
      <c r="C1892" s="18" t="n">
        <v>138</v>
      </c>
      <c r="D1892" s="18" t="n">
        <v>1</v>
      </c>
      <c r="E1892" s="18" t="inlineStr">
        <is>
          <t>category split</t>
        </is>
      </c>
      <c r="F1892" s="18" t="n">
        <v>35</v>
      </c>
      <c r="G1892" s="18" t="inlineStr">
        <is>
          <t>email_domain</t>
        </is>
      </c>
      <c r="H1892" s="37" t="n"/>
      <c r="I1892" s="18" t="inlineStr">
        <is>
          <t>0;1;2</t>
        </is>
      </c>
      <c r="J1892" s="18" t="inlineStr">
        <is>
          <t>inboxly;mailone;netbox</t>
        </is>
      </c>
      <c r="K1892" s="18" t="inlineStr">
        <is>
          <t>left</t>
        </is>
      </c>
      <c r="L1892" s="18" t="n">
        <v>3</v>
      </c>
      <c r="M1892" s="18" t="n">
        <v>4</v>
      </c>
      <c r="N1892" s="34" t="n"/>
    </row>
    <row r="1893">
      <c r="B1893" s="18" t="inlineStr">
        <is>
          <t>138|2</t>
        </is>
      </c>
      <c r="C1893" s="18" t="n">
        <v>138</v>
      </c>
      <c r="D1893" s="18" t="n">
        <v>2</v>
      </c>
      <c r="E1893" s="18" t="inlineStr">
        <is>
          <t>category split</t>
        </is>
      </c>
      <c r="F1893" s="18" t="n">
        <v>38</v>
      </c>
      <c r="G1893" s="18" t="inlineStr">
        <is>
          <t>previous_insurer</t>
        </is>
      </c>
      <c r="H1893" s="37" t="n"/>
      <c r="I1893" s="18" t="inlineStr">
        <is>
          <t>3;5;7;8;9;25;27;31;33;38</t>
        </is>
      </c>
      <c r="J1893" s="18" t="inlineStr">
        <is>
          <t>INS03;INS05;INS07;INS08;INS09;INS25;INS27;INS31;INS33;INS38</t>
        </is>
      </c>
      <c r="K1893" s="18" t="inlineStr">
        <is>
          <t>left</t>
        </is>
      </c>
      <c r="L1893" s="18" t="n">
        <v>5</v>
      </c>
      <c r="M1893" s="18" t="n">
        <v>6</v>
      </c>
      <c r="N1893" s="34" t="n"/>
    </row>
    <row r="1894">
      <c r="B1894" s="18" t="inlineStr">
        <is>
          <t>138|3</t>
        </is>
      </c>
      <c r="C1894" s="18" t="n">
        <v>138</v>
      </c>
      <c r="D1894" s="18" t="n">
        <v>3</v>
      </c>
      <c r="E1894" s="18" t="inlineStr">
        <is>
          <t>leaf</t>
        </is>
      </c>
      <c r="F1894" s="18" t="n"/>
      <c r="G1894" s="18" t="n"/>
      <c r="H1894" s="37" t="n"/>
      <c r="I1894" s="18" t="n"/>
      <c r="J1894" s="18" t="n"/>
      <c r="K1894" s="18" t="n"/>
      <c r="L1894" s="18" t="n"/>
      <c r="M1894" s="18" t="n"/>
      <c r="N1894" s="34" t="n">
        <v>0.01762961223721504</v>
      </c>
    </row>
    <row r="1895">
      <c r="B1895" s="18" t="inlineStr">
        <is>
          <t>138|4</t>
        </is>
      </c>
      <c r="C1895" s="18" t="n">
        <v>138</v>
      </c>
      <c r="D1895" s="18" t="n">
        <v>4</v>
      </c>
      <c r="E1895" s="18" t="inlineStr">
        <is>
          <t>leaf</t>
        </is>
      </c>
      <c r="F1895" s="18" t="n"/>
      <c r="G1895" s="18" t="n"/>
      <c r="H1895" s="37" t="n"/>
      <c r="I1895" s="18" t="n"/>
      <c r="J1895" s="18" t="n"/>
      <c r="K1895" s="18" t="n"/>
      <c r="L1895" s="18" t="n"/>
      <c r="M1895" s="18" t="n"/>
      <c r="N1895" s="34" t="n">
        <v>0.003140113083645701</v>
      </c>
    </row>
    <row r="1896">
      <c r="B1896" s="18" t="inlineStr">
        <is>
          <t>138|5</t>
        </is>
      </c>
      <c r="C1896" s="18" t="n">
        <v>138</v>
      </c>
      <c r="D1896" s="18" t="n">
        <v>5</v>
      </c>
      <c r="E1896" s="18" t="inlineStr">
        <is>
          <t>split</t>
        </is>
      </c>
      <c r="F1896" s="18" t="n">
        <v>24</v>
      </c>
      <c r="G1896" s="18" t="inlineStr">
        <is>
          <t>x_clay_dry</t>
        </is>
      </c>
      <c r="H1896" s="37" t="n">
        <v>0.4609999805688859</v>
      </c>
      <c r="I1896" s="18" t="n"/>
      <c r="J1896" s="18" t="n"/>
      <c r="K1896" s="18" t="inlineStr">
        <is>
          <t>right</t>
        </is>
      </c>
      <c r="L1896" s="18" t="n">
        <v>7</v>
      </c>
      <c r="M1896" s="18" t="n">
        <v>8</v>
      </c>
      <c r="N1896" s="34" t="n"/>
    </row>
    <row r="1897">
      <c r="B1897" s="18" t="inlineStr">
        <is>
          <t>138|6</t>
        </is>
      </c>
      <c r="C1897" s="18" t="n">
        <v>138</v>
      </c>
      <c r="D1897" s="18" t="n">
        <v>6</v>
      </c>
      <c r="E1897" s="18" t="inlineStr">
        <is>
          <t>split</t>
        </is>
      </c>
      <c r="F1897" s="18" t="n">
        <v>15</v>
      </c>
      <c r="G1897" s="18" t="inlineStr">
        <is>
          <t>year_built</t>
        </is>
      </c>
      <c r="H1897" s="37" t="n">
        <v>1939.999938964844</v>
      </c>
      <c r="I1897" s="18" t="n"/>
      <c r="J1897" s="18" t="n"/>
      <c r="K1897" s="18" t="inlineStr">
        <is>
          <t>right</t>
        </is>
      </c>
      <c r="L1897" s="18" t="n">
        <v>9</v>
      </c>
      <c r="M1897" s="18" t="n">
        <v>10</v>
      </c>
      <c r="N1897" s="34" t="n"/>
    </row>
    <row r="1898">
      <c r="B1898" s="18" t="inlineStr">
        <is>
          <t>138|7</t>
        </is>
      </c>
      <c r="C1898" s="18" t="n">
        <v>138</v>
      </c>
      <c r="D1898" s="18" t="n">
        <v>7</v>
      </c>
      <c r="E1898" s="18" t="inlineStr">
        <is>
          <t>leaf</t>
        </is>
      </c>
      <c r="F1898" s="18" t="n"/>
      <c r="G1898" s="18" t="n"/>
      <c r="H1898" s="37" t="n"/>
      <c r="I1898" s="18" t="n"/>
      <c r="J1898" s="18" t="n"/>
      <c r="K1898" s="18" t="n"/>
      <c r="L1898" s="18" t="n"/>
      <c r="M1898" s="18" t="n"/>
      <c r="N1898" s="34" t="n">
        <v>-0.0007923263474367559</v>
      </c>
    </row>
    <row r="1899">
      <c r="B1899" s="18" t="inlineStr">
        <is>
          <t>138|8</t>
        </is>
      </c>
      <c r="C1899" s="18" t="n">
        <v>138</v>
      </c>
      <c r="D1899" s="18" t="n">
        <v>8</v>
      </c>
      <c r="E1899" s="18" t="inlineStr">
        <is>
          <t>leaf</t>
        </is>
      </c>
      <c r="F1899" s="18" t="n"/>
      <c r="G1899" s="18" t="n"/>
      <c r="H1899" s="37" t="n"/>
      <c r="I1899" s="18" t="n"/>
      <c r="J1899" s="18" t="n"/>
      <c r="K1899" s="18" t="n"/>
      <c r="L1899" s="18" t="n"/>
      <c r="M1899" s="18" t="n"/>
      <c r="N1899" s="34" t="n">
        <v>0.004583968315273523</v>
      </c>
    </row>
    <row r="1900">
      <c r="B1900" s="18" t="inlineStr">
        <is>
          <t>138|9</t>
        </is>
      </c>
      <c r="C1900" s="18" t="n">
        <v>138</v>
      </c>
      <c r="D1900" s="18" t="n">
        <v>9</v>
      </c>
      <c r="E1900" s="18" t="inlineStr">
        <is>
          <t>leaf</t>
        </is>
      </c>
      <c r="F1900" s="18" t="n"/>
      <c r="G1900" s="18" t="n"/>
      <c r="H1900" s="37" t="n"/>
      <c r="I1900" s="18" t="n"/>
      <c r="J1900" s="18" t="n"/>
      <c r="K1900" s="18" t="n"/>
      <c r="L1900" s="18" t="n"/>
      <c r="M1900" s="18" t="n"/>
      <c r="N1900" s="34" t="n">
        <v>0.003338894573971629</v>
      </c>
    </row>
    <row r="1901">
      <c r="B1901" s="18" t="inlineStr">
        <is>
          <t>138|10</t>
        </is>
      </c>
      <c r="C1901" s="18" t="n">
        <v>138</v>
      </c>
      <c r="D1901" s="18" t="n">
        <v>10</v>
      </c>
      <c r="E1901" s="18" t="inlineStr">
        <is>
          <t>leaf</t>
        </is>
      </c>
      <c r="F1901" s="18" t="n"/>
      <c r="G1901" s="18" t="n"/>
      <c r="H1901" s="37" t="n"/>
      <c r="I1901" s="18" t="n"/>
      <c r="J1901" s="18" t="n"/>
      <c r="K1901" s="18" t="n"/>
      <c r="L1901" s="18" t="n"/>
      <c r="M1901" s="18" t="n"/>
      <c r="N1901" s="34" t="n">
        <v>-0.009080919437110424</v>
      </c>
    </row>
    <row r="1902">
      <c r="B1902" s="18" t="inlineStr">
        <is>
          <t>139|0</t>
        </is>
      </c>
      <c r="C1902" s="18" t="n">
        <v>139</v>
      </c>
      <c r="D1902" s="18" t="n">
        <v>0</v>
      </c>
      <c r="E1902" s="18" t="inlineStr">
        <is>
          <t>category split</t>
        </is>
      </c>
      <c r="F1902" s="18" t="n">
        <v>26</v>
      </c>
      <c r="G1902" s="18" t="inlineStr">
        <is>
          <t>construction_type</t>
        </is>
      </c>
      <c r="H1902" s="37" t="n"/>
      <c r="I1902" s="18" t="inlineStr">
        <is>
          <t>0;2</t>
        </is>
      </c>
      <c r="J1902" s="18" t="inlineStr">
        <is>
          <t>brick;stone</t>
        </is>
      </c>
      <c r="K1902" s="18" t="inlineStr">
        <is>
          <t>left</t>
        </is>
      </c>
      <c r="L1902" s="18" t="n">
        <v>1</v>
      </c>
      <c r="M1902" s="18" t="n">
        <v>2</v>
      </c>
      <c r="N1902" s="34" t="n"/>
    </row>
    <row r="1903">
      <c r="B1903" s="18" t="inlineStr">
        <is>
          <t>139|1</t>
        </is>
      </c>
      <c r="C1903" s="18" t="n">
        <v>139</v>
      </c>
      <c r="D1903" s="18" t="n">
        <v>1</v>
      </c>
      <c r="E1903" s="18" t="inlineStr">
        <is>
          <t>split</t>
        </is>
      </c>
      <c r="F1903" s="18" t="n">
        <v>0</v>
      </c>
      <c r="G1903" s="18" t="inlineStr">
        <is>
          <t>sum_insured</t>
        </is>
      </c>
      <c r="H1903" s="37" t="n">
        <v>227999.9921875</v>
      </c>
      <c r="I1903" s="18" t="n"/>
      <c r="J1903" s="18" t="n"/>
      <c r="K1903" s="18" t="inlineStr">
        <is>
          <t>right</t>
        </is>
      </c>
      <c r="L1903" s="18" t="n">
        <v>3</v>
      </c>
      <c r="M1903" s="18" t="n">
        <v>4</v>
      </c>
      <c r="N1903" s="34" t="n"/>
    </row>
    <row r="1904">
      <c r="B1904" s="18" t="inlineStr">
        <is>
          <t>139|2</t>
        </is>
      </c>
      <c r="C1904" s="18" t="n">
        <v>139</v>
      </c>
      <c r="D1904" s="18" t="n">
        <v>2</v>
      </c>
      <c r="E1904" s="18" t="inlineStr">
        <is>
          <t>split</t>
        </is>
      </c>
      <c r="F1904" s="18" t="n">
        <v>15</v>
      </c>
      <c r="G1904" s="18" t="inlineStr">
        <is>
          <t>year_built</t>
        </is>
      </c>
      <c r="H1904" s="37" t="n">
        <v>1971.999938964844</v>
      </c>
      <c r="I1904" s="18" t="n"/>
      <c r="J1904" s="18" t="n"/>
      <c r="K1904" s="18" t="inlineStr">
        <is>
          <t>right</t>
        </is>
      </c>
      <c r="L1904" s="18" t="n">
        <v>5</v>
      </c>
      <c r="M1904" s="18" t="n">
        <v>6</v>
      </c>
      <c r="N1904" s="34" t="n"/>
    </row>
    <row r="1905">
      <c r="B1905" s="18" t="inlineStr">
        <is>
          <t>139|3</t>
        </is>
      </c>
      <c r="C1905" s="18" t="n">
        <v>139</v>
      </c>
      <c r="D1905" s="18" t="n">
        <v>3</v>
      </c>
      <c r="E1905" s="18" t="inlineStr">
        <is>
          <t>split</t>
        </is>
      </c>
      <c r="F1905" s="18" t="n">
        <v>15</v>
      </c>
      <c r="G1905" s="18" t="inlineStr">
        <is>
          <t>year_built</t>
        </is>
      </c>
      <c r="H1905" s="37" t="n">
        <v>2000.999938964844</v>
      </c>
      <c r="I1905" s="18" t="n"/>
      <c r="J1905" s="18" t="n"/>
      <c r="K1905" s="18" t="inlineStr">
        <is>
          <t>right</t>
        </is>
      </c>
      <c r="L1905" s="18" t="n">
        <v>7</v>
      </c>
      <c r="M1905" s="18" t="n">
        <v>8</v>
      </c>
      <c r="N1905" s="34" t="n"/>
    </row>
    <row r="1906">
      <c r="B1906" s="18" t="inlineStr">
        <is>
          <t>139|4</t>
        </is>
      </c>
      <c r="C1906" s="18" t="n">
        <v>139</v>
      </c>
      <c r="D1906" s="18" t="n">
        <v>4</v>
      </c>
      <c r="E1906" s="18" t="inlineStr">
        <is>
          <t>split</t>
        </is>
      </c>
      <c r="F1906" s="18" t="n">
        <v>10</v>
      </c>
      <c r="G1906" s="18" t="inlineStr">
        <is>
          <t>years_at_address</t>
        </is>
      </c>
      <c r="H1906" s="37" t="n">
        <v>3.99999988079071</v>
      </c>
      <c r="I1906" s="18" t="n"/>
      <c r="J1906" s="18" t="n"/>
      <c r="K1906" s="18" t="inlineStr">
        <is>
          <t>left</t>
        </is>
      </c>
      <c r="L1906" s="18" t="n">
        <v>9</v>
      </c>
      <c r="M1906" s="18" t="n">
        <v>10</v>
      </c>
      <c r="N1906" s="34" t="n"/>
    </row>
    <row r="1907">
      <c r="B1907" s="18" t="inlineStr">
        <is>
          <t>139|5</t>
        </is>
      </c>
      <c r="C1907" s="18" t="n">
        <v>139</v>
      </c>
      <c r="D1907" s="18" t="n">
        <v>5</v>
      </c>
      <c r="E1907" s="18" t="inlineStr">
        <is>
          <t>split</t>
        </is>
      </c>
      <c r="F1907" s="18" t="n">
        <v>22</v>
      </c>
      <c r="G1907" s="18" t="inlineStr">
        <is>
          <t>rainfall_mm</t>
        </is>
      </c>
      <c r="H1907" s="37" t="n">
        <v>1382.999938964844</v>
      </c>
      <c r="I1907" s="18" t="n"/>
      <c r="J1907" s="18" t="n"/>
      <c r="K1907" s="18" t="inlineStr">
        <is>
          <t>right</t>
        </is>
      </c>
      <c r="L1907" s="18" t="n">
        <v>11</v>
      </c>
      <c r="M1907" s="18" t="n">
        <v>12</v>
      </c>
      <c r="N1907" s="34" t="n"/>
    </row>
    <row r="1908">
      <c r="B1908" s="18" t="inlineStr">
        <is>
          <t>139|6</t>
        </is>
      </c>
      <c r="C1908" s="18" t="n">
        <v>139</v>
      </c>
      <c r="D1908" s="18" t="n">
        <v>6</v>
      </c>
      <c r="E1908" s="18" t="inlineStr">
        <is>
          <t>split</t>
        </is>
      </c>
      <c r="F1908" s="18" t="n">
        <v>0</v>
      </c>
      <c r="G1908" s="18" t="inlineStr">
        <is>
          <t>sum_insured</t>
        </is>
      </c>
      <c r="H1908" s="37" t="n">
        <v>395999.984375</v>
      </c>
      <c r="I1908" s="18" t="n"/>
      <c r="J1908" s="18" t="n"/>
      <c r="K1908" s="18" t="inlineStr">
        <is>
          <t>right</t>
        </is>
      </c>
      <c r="L1908" s="18" t="n">
        <v>13</v>
      </c>
      <c r="M1908" s="18" t="n">
        <v>14</v>
      </c>
      <c r="N1908" s="34" t="n"/>
    </row>
    <row r="1909">
      <c r="B1909" s="18" t="inlineStr">
        <is>
          <t>139|7</t>
        </is>
      </c>
      <c r="C1909" s="18" t="n">
        <v>139</v>
      </c>
      <c r="D1909" s="18" t="n">
        <v>7</v>
      </c>
      <c r="E1909" s="18" t="inlineStr">
        <is>
          <t>leaf</t>
        </is>
      </c>
      <c r="F1909" s="18" t="n"/>
      <c r="G1909" s="18" t="n"/>
      <c r="H1909" s="37" t="n"/>
      <c r="I1909" s="18" t="n"/>
      <c r="J1909" s="18" t="n"/>
      <c r="K1909" s="18" t="n"/>
      <c r="L1909" s="18" t="n"/>
      <c r="M1909" s="18" t="n"/>
      <c r="N1909" s="34" t="n">
        <v>-0.001940903486683965</v>
      </c>
    </row>
    <row r="1910">
      <c r="B1910" s="18" t="inlineStr">
        <is>
          <t>139|8</t>
        </is>
      </c>
      <c r="C1910" s="18" t="n">
        <v>139</v>
      </c>
      <c r="D1910" s="18" t="n">
        <v>8</v>
      </c>
      <c r="E1910" s="18" t="inlineStr">
        <is>
          <t>leaf</t>
        </is>
      </c>
      <c r="F1910" s="18" t="n"/>
      <c r="G1910" s="18" t="n"/>
      <c r="H1910" s="37" t="n"/>
      <c r="I1910" s="18" t="n"/>
      <c r="J1910" s="18" t="n"/>
      <c r="K1910" s="18" t="n"/>
      <c r="L1910" s="18" t="n"/>
      <c r="M1910" s="18" t="n"/>
      <c r="N1910" s="34" t="n">
        <v>0.01028595212846994</v>
      </c>
    </row>
    <row r="1911">
      <c r="B1911" s="18" t="inlineStr">
        <is>
          <t>139|9</t>
        </is>
      </c>
      <c r="C1911" s="18" t="n">
        <v>139</v>
      </c>
      <c r="D1911" s="18" t="n">
        <v>9</v>
      </c>
      <c r="E1911" s="18" t="inlineStr">
        <is>
          <t>leaf</t>
        </is>
      </c>
      <c r="F1911" s="18" t="n"/>
      <c r="G1911" s="18" t="n"/>
      <c r="H1911" s="37" t="n"/>
      <c r="I1911" s="18" t="n"/>
      <c r="J1911" s="18" t="n"/>
      <c r="K1911" s="18" t="n"/>
      <c r="L1911" s="18" t="n"/>
      <c r="M1911" s="18" t="n"/>
      <c r="N1911" s="34" t="n">
        <v>0.01427370961755514</v>
      </c>
    </row>
    <row r="1912">
      <c r="B1912" s="18" t="inlineStr">
        <is>
          <t>139|10</t>
        </is>
      </c>
      <c r="C1912" s="18" t="n">
        <v>139</v>
      </c>
      <c r="D1912" s="18" t="n">
        <v>10</v>
      </c>
      <c r="E1912" s="18" t="inlineStr">
        <is>
          <t>leaf</t>
        </is>
      </c>
      <c r="F1912" s="18" t="n"/>
      <c r="G1912" s="18" t="n"/>
      <c r="H1912" s="37" t="n"/>
      <c r="I1912" s="18" t="n"/>
      <c r="J1912" s="18" t="n"/>
      <c r="K1912" s="18" t="n"/>
      <c r="L1912" s="18" t="n"/>
      <c r="M1912" s="18" t="n"/>
      <c r="N1912" s="34" t="n">
        <v>0.003585616126656532</v>
      </c>
    </row>
    <row r="1913">
      <c r="B1913" s="18" t="inlineStr">
        <is>
          <t>139|11</t>
        </is>
      </c>
      <c r="C1913" s="18" t="n">
        <v>139</v>
      </c>
      <c r="D1913" s="18" t="n">
        <v>11</v>
      </c>
      <c r="E1913" s="18" t="inlineStr">
        <is>
          <t>leaf</t>
        </is>
      </c>
      <c r="F1913" s="18" t="n"/>
      <c r="G1913" s="18" t="n"/>
      <c r="H1913" s="37" t="n"/>
      <c r="I1913" s="18" t="n"/>
      <c r="J1913" s="18" t="n"/>
      <c r="K1913" s="18" t="n"/>
      <c r="L1913" s="18" t="n"/>
      <c r="M1913" s="18" t="n"/>
      <c r="N1913" s="34" t="n">
        <v>0.001736867823638022</v>
      </c>
    </row>
    <row r="1914">
      <c r="B1914" s="18" t="inlineStr">
        <is>
          <t>139|12</t>
        </is>
      </c>
      <c r="C1914" s="18" t="n">
        <v>139</v>
      </c>
      <c r="D1914" s="18" t="n">
        <v>12</v>
      </c>
      <c r="E1914" s="18" t="inlineStr">
        <is>
          <t>leaf</t>
        </is>
      </c>
      <c r="F1914" s="18" t="n"/>
      <c r="G1914" s="18" t="n"/>
      <c r="H1914" s="37" t="n"/>
      <c r="I1914" s="18" t="n"/>
      <c r="J1914" s="18" t="n"/>
      <c r="K1914" s="18" t="n"/>
      <c r="L1914" s="18" t="n"/>
      <c r="M1914" s="18" t="n"/>
      <c r="N1914" s="34" t="n">
        <v>-0.007299774326384068</v>
      </c>
    </row>
    <row r="1915">
      <c r="B1915" s="18" t="inlineStr">
        <is>
          <t>139|13</t>
        </is>
      </c>
      <c r="C1915" s="18" t="n">
        <v>139</v>
      </c>
      <c r="D1915" s="18" t="n">
        <v>13</v>
      </c>
      <c r="E1915" s="18" t="inlineStr">
        <is>
          <t>leaf</t>
        </is>
      </c>
      <c r="F1915" s="18" t="n"/>
      <c r="G1915" s="18" t="n"/>
      <c r="H1915" s="37" t="n"/>
      <c r="I1915" s="18" t="n"/>
      <c r="J1915" s="18" t="n"/>
      <c r="K1915" s="18" t="n"/>
      <c r="L1915" s="18" t="n"/>
      <c r="M1915" s="18" t="n"/>
      <c r="N1915" s="34" t="n">
        <v>-0.006016265600919724</v>
      </c>
    </row>
    <row r="1916">
      <c r="B1916" s="18" t="inlineStr">
        <is>
          <t>139|14</t>
        </is>
      </c>
      <c r="C1916" s="18" t="n">
        <v>139</v>
      </c>
      <c r="D1916" s="18" t="n">
        <v>14</v>
      </c>
      <c r="E1916" s="18" t="inlineStr">
        <is>
          <t>leaf</t>
        </is>
      </c>
      <c r="F1916" s="18" t="n"/>
      <c r="G1916" s="18" t="n"/>
      <c r="H1916" s="37" t="n"/>
      <c r="I1916" s="18" t="n"/>
      <c r="J1916" s="18" t="n"/>
      <c r="K1916" s="18" t="n"/>
      <c r="L1916" s="18" t="n"/>
      <c r="M1916" s="18" t="n"/>
      <c r="N1916" s="34" t="n">
        <v>0.01067915000021458</v>
      </c>
    </row>
    <row r="1917">
      <c r="B1917" s="18" t="inlineStr">
        <is>
          <t>140|0</t>
        </is>
      </c>
      <c r="C1917" s="18" t="n">
        <v>140</v>
      </c>
      <c r="D1917" s="18" t="n">
        <v>0</v>
      </c>
      <c r="E1917" s="18" t="inlineStr">
        <is>
          <t>split</t>
        </is>
      </c>
      <c r="F1917" s="18" t="n">
        <v>0</v>
      </c>
      <c r="G1917" s="18" t="inlineStr">
        <is>
          <t>sum_insured</t>
        </is>
      </c>
      <c r="H1917" s="37" t="n">
        <v>345999.984375</v>
      </c>
      <c r="I1917" s="18" t="n"/>
      <c r="J1917" s="18" t="n"/>
      <c r="K1917" s="18" t="inlineStr">
        <is>
          <t>right</t>
        </is>
      </c>
      <c r="L1917" s="18" t="n">
        <v>1</v>
      </c>
      <c r="M1917" s="18" t="n">
        <v>2</v>
      </c>
      <c r="N1917" s="34" t="n"/>
    </row>
    <row r="1918">
      <c r="B1918" s="18" t="inlineStr">
        <is>
          <t>140|1</t>
        </is>
      </c>
      <c r="C1918" s="18" t="n">
        <v>140</v>
      </c>
      <c r="D1918" s="18" t="n">
        <v>1</v>
      </c>
      <c r="E1918" s="18" t="inlineStr">
        <is>
          <t>category split</t>
        </is>
      </c>
      <c r="F1918" s="18" t="n">
        <v>38</v>
      </c>
      <c r="G1918" s="18" t="inlineStr">
        <is>
          <t>previous_insurer</t>
        </is>
      </c>
      <c r="H1918" s="37" t="n"/>
      <c r="I1918" s="18" t="inlineStr">
        <is>
          <t>0;3;5;7;9;10;11;13;15;20;23;24;25;26;27;29;31;33;35;36;38</t>
        </is>
      </c>
      <c r="J1918" s="18" t="inlineStr">
        <is>
          <t>INS00;INS03;INS05;INS07;INS09;INS10;INS11;INS13;INS15;INS20;INS23;INS24;INS25;INS26;INS27;INS29;INS31;INS33;INS35;INS36;INS38</t>
        </is>
      </c>
      <c r="K1918" s="18" t="inlineStr">
        <is>
          <t>left</t>
        </is>
      </c>
      <c r="L1918" s="18" t="n">
        <v>3</v>
      </c>
      <c r="M1918" s="18" t="n">
        <v>4</v>
      </c>
      <c r="N1918" s="34" t="n"/>
    </row>
    <row r="1919">
      <c r="B1919" s="18" t="inlineStr">
        <is>
          <t>140|2</t>
        </is>
      </c>
      <c r="C1919" s="18" t="n">
        <v>140</v>
      </c>
      <c r="D1919" s="18" t="n">
        <v>2</v>
      </c>
      <c r="E1919" s="18" t="inlineStr">
        <is>
          <t>split</t>
        </is>
      </c>
      <c r="F1919" s="18" t="n">
        <v>22</v>
      </c>
      <c r="G1919" s="18" t="inlineStr">
        <is>
          <t>rainfall_mm</t>
        </is>
      </c>
      <c r="H1919" s="37" t="n">
        <v>879.9999694824219</v>
      </c>
      <c r="I1919" s="18" t="n"/>
      <c r="J1919" s="18" t="n"/>
      <c r="K1919" s="18" t="inlineStr">
        <is>
          <t>right</t>
        </is>
      </c>
      <c r="L1919" s="18" t="n">
        <v>5</v>
      </c>
      <c r="M1919" s="18" t="n">
        <v>6</v>
      </c>
      <c r="N1919" s="34" t="n"/>
    </row>
    <row r="1920">
      <c r="B1920" s="18" t="inlineStr">
        <is>
          <t>140|3</t>
        </is>
      </c>
      <c r="C1920" s="18" t="n">
        <v>140</v>
      </c>
      <c r="D1920" s="18" t="n">
        <v>3</v>
      </c>
      <c r="E1920" s="18" t="inlineStr">
        <is>
          <t>split</t>
        </is>
      </c>
      <c r="F1920" s="18" t="n">
        <v>2</v>
      </c>
      <c r="G1920" s="18" t="inlineStr">
        <is>
          <t>voluntary_excess</t>
        </is>
      </c>
      <c r="H1920" s="37" t="n">
        <v>499.9999847412109</v>
      </c>
      <c r="I1920" s="18" t="n"/>
      <c r="J1920" s="18" t="n"/>
      <c r="K1920" s="18" t="inlineStr">
        <is>
          <t>right</t>
        </is>
      </c>
      <c r="L1920" s="18" t="n">
        <v>7</v>
      </c>
      <c r="M1920" s="18" t="n">
        <v>8</v>
      </c>
      <c r="N1920" s="34" t="n"/>
    </row>
    <row r="1921">
      <c r="B1921" s="18" t="inlineStr">
        <is>
          <t>140|4</t>
        </is>
      </c>
      <c r="C1921" s="18" t="n">
        <v>140</v>
      </c>
      <c r="D1921" s="18" t="n">
        <v>4</v>
      </c>
      <c r="E1921" s="18" t="inlineStr">
        <is>
          <t>split</t>
        </is>
      </c>
      <c r="F1921" s="18" t="n">
        <v>0</v>
      </c>
      <c r="G1921" s="18" t="inlineStr">
        <is>
          <t>sum_insured</t>
        </is>
      </c>
      <c r="H1921" s="37" t="n">
        <v>207999.9921875</v>
      </c>
      <c r="I1921" s="18" t="n"/>
      <c r="J1921" s="18" t="n"/>
      <c r="K1921" s="18" t="inlineStr">
        <is>
          <t>right</t>
        </is>
      </c>
      <c r="L1921" s="18" t="n">
        <v>9</v>
      </c>
      <c r="M1921" s="18" t="n">
        <v>10</v>
      </c>
      <c r="N1921" s="34" t="n"/>
    </row>
    <row r="1922">
      <c r="B1922" s="18" t="inlineStr">
        <is>
          <t>140|5</t>
        </is>
      </c>
      <c r="C1922" s="18" t="n">
        <v>140</v>
      </c>
      <c r="D1922" s="18" t="n">
        <v>5</v>
      </c>
      <c r="E1922" s="18" t="inlineStr">
        <is>
          <t>leaf</t>
        </is>
      </c>
      <c r="F1922" s="18" t="n"/>
      <c r="G1922" s="18" t="n"/>
      <c r="H1922" s="37" t="n"/>
      <c r="I1922" s="18" t="n"/>
      <c r="J1922" s="18" t="n"/>
      <c r="K1922" s="18" t="n"/>
      <c r="L1922" s="18" t="n"/>
      <c r="M1922" s="18" t="n"/>
      <c r="N1922" s="34" t="n">
        <v>-0.002269878052175045</v>
      </c>
    </row>
    <row r="1923">
      <c r="B1923" s="18" t="inlineStr">
        <is>
          <t>140|6</t>
        </is>
      </c>
      <c r="C1923" s="18" t="n">
        <v>140</v>
      </c>
      <c r="D1923" s="18" t="n">
        <v>6</v>
      </c>
      <c r="E1923" s="18" t="inlineStr">
        <is>
          <t>split</t>
        </is>
      </c>
      <c r="F1923" s="18" t="n">
        <v>15</v>
      </c>
      <c r="G1923" s="18" t="inlineStr">
        <is>
          <t>year_built</t>
        </is>
      </c>
      <c r="H1923" s="37" t="n">
        <v>1933.999938964844</v>
      </c>
      <c r="I1923" s="18" t="n"/>
      <c r="J1923" s="18" t="n"/>
      <c r="K1923" s="18" t="inlineStr">
        <is>
          <t>right</t>
        </is>
      </c>
      <c r="L1923" s="18" t="n">
        <v>11</v>
      </c>
      <c r="M1923" s="18" t="n">
        <v>12</v>
      </c>
      <c r="N1923" s="34" t="n"/>
    </row>
    <row r="1924">
      <c r="B1924" s="18" t="inlineStr">
        <is>
          <t>140|7</t>
        </is>
      </c>
      <c r="C1924" s="18" t="n">
        <v>140</v>
      </c>
      <c r="D1924" s="18" t="n">
        <v>7</v>
      </c>
      <c r="E1924" s="18" t="inlineStr">
        <is>
          <t>leaf</t>
        </is>
      </c>
      <c r="F1924" s="18" t="n"/>
      <c r="G1924" s="18" t="n"/>
      <c r="H1924" s="37" t="n"/>
      <c r="I1924" s="18" t="n"/>
      <c r="J1924" s="18" t="n"/>
      <c r="K1924" s="18" t="n"/>
      <c r="L1924" s="18" t="n"/>
      <c r="M1924" s="18" t="n"/>
      <c r="N1924" s="34" t="n">
        <v>0.003573063062503934</v>
      </c>
    </row>
    <row r="1925">
      <c r="B1925" s="18" t="inlineStr">
        <is>
          <t>140|8</t>
        </is>
      </c>
      <c r="C1925" s="18" t="n">
        <v>140</v>
      </c>
      <c r="D1925" s="18" t="n">
        <v>8</v>
      </c>
      <c r="E1925" s="18" t="inlineStr">
        <is>
          <t>leaf</t>
        </is>
      </c>
      <c r="F1925" s="18" t="n"/>
      <c r="G1925" s="18" t="n"/>
      <c r="H1925" s="37" t="n"/>
      <c r="I1925" s="18" t="n"/>
      <c r="J1925" s="18" t="n"/>
      <c r="K1925" s="18" t="n"/>
      <c r="L1925" s="18" t="n"/>
      <c r="M1925" s="18" t="n"/>
      <c r="N1925" s="34" t="n">
        <v>-0.00416912604123354</v>
      </c>
    </row>
    <row r="1926">
      <c r="B1926" s="18" t="inlineStr">
        <is>
          <t>140|9</t>
        </is>
      </c>
      <c r="C1926" s="18" t="n">
        <v>140</v>
      </c>
      <c r="D1926" s="18" t="n">
        <v>9</v>
      </c>
      <c r="E1926" s="18" t="inlineStr">
        <is>
          <t>leaf</t>
        </is>
      </c>
      <c r="F1926" s="18" t="n"/>
      <c r="G1926" s="18" t="n"/>
      <c r="H1926" s="37" t="n"/>
      <c r="I1926" s="18" t="n"/>
      <c r="J1926" s="18" t="n"/>
      <c r="K1926" s="18" t="n"/>
      <c r="L1926" s="18" t="n"/>
      <c r="M1926" s="18" t="n"/>
      <c r="N1926" s="34" t="n">
        <v>-0.006656575482338667</v>
      </c>
    </row>
    <row r="1927">
      <c r="B1927" s="18" t="inlineStr">
        <is>
          <t>140|10</t>
        </is>
      </c>
      <c r="C1927" s="18" t="n">
        <v>140</v>
      </c>
      <c r="D1927" s="18" t="n">
        <v>10</v>
      </c>
      <c r="E1927" s="18" t="inlineStr">
        <is>
          <t>leaf</t>
        </is>
      </c>
      <c r="F1927" s="18" t="n"/>
      <c r="G1927" s="18" t="n"/>
      <c r="H1927" s="37" t="n"/>
      <c r="I1927" s="18" t="n"/>
      <c r="J1927" s="18" t="n"/>
      <c r="K1927" s="18" t="n"/>
      <c r="L1927" s="18" t="n"/>
      <c r="M1927" s="18" t="n"/>
      <c r="N1927" s="34" t="n">
        <v>-0.0002765828976407647</v>
      </c>
    </row>
    <row r="1928">
      <c r="B1928" s="18" t="inlineStr">
        <is>
          <t>140|11</t>
        </is>
      </c>
      <c r="C1928" s="18" t="n">
        <v>140</v>
      </c>
      <c r="D1928" s="18" t="n">
        <v>11</v>
      </c>
      <c r="E1928" s="18" t="inlineStr">
        <is>
          <t>leaf</t>
        </is>
      </c>
      <c r="F1928" s="18" t="n"/>
      <c r="G1928" s="18" t="n"/>
      <c r="H1928" s="37" t="n"/>
      <c r="I1928" s="18" t="n"/>
      <c r="J1928" s="18" t="n"/>
      <c r="K1928" s="18" t="n"/>
      <c r="L1928" s="18" t="n"/>
      <c r="M1928" s="18" t="n"/>
      <c r="N1928" s="34" t="n">
        <v>-0.001678074710071087</v>
      </c>
    </row>
    <row r="1929">
      <c r="B1929" s="18" t="inlineStr">
        <is>
          <t>140|12</t>
        </is>
      </c>
      <c r="C1929" s="18" t="n">
        <v>140</v>
      </c>
      <c r="D1929" s="18" t="n">
        <v>12</v>
      </c>
      <c r="E1929" s="18" t="inlineStr">
        <is>
          <t>leaf</t>
        </is>
      </c>
      <c r="F1929" s="18" t="n"/>
      <c r="G1929" s="18" t="n"/>
      <c r="H1929" s="37" t="n"/>
      <c r="I1929" s="18" t="n"/>
      <c r="J1929" s="18" t="n"/>
      <c r="K1929" s="18" t="n"/>
      <c r="L1929" s="18" t="n"/>
      <c r="M1929" s="18" t="n"/>
      <c r="N1929" s="34" t="n">
        <v>0.0104428268969059</v>
      </c>
    </row>
    <row r="1930">
      <c r="B1930" s="18" t="inlineStr">
        <is>
          <t>141|0</t>
        </is>
      </c>
      <c r="C1930" s="18" t="n">
        <v>141</v>
      </c>
      <c r="D1930" s="18" t="n">
        <v>0</v>
      </c>
      <c r="E1930" s="18" t="inlineStr">
        <is>
          <t>category split</t>
        </is>
      </c>
      <c r="F1930" s="18" t="n">
        <v>27</v>
      </c>
      <c r="G1930" s="18" t="inlineStr">
        <is>
          <t>occupancy</t>
        </is>
      </c>
      <c r="H1930" s="37" t="n"/>
      <c r="I1930" s="18" t="inlineStr">
        <is>
          <t>0</t>
        </is>
      </c>
      <c r="J1930" s="18" t="inlineStr">
        <is>
          <t>let</t>
        </is>
      </c>
      <c r="K1930" s="18" t="inlineStr">
        <is>
          <t>left</t>
        </is>
      </c>
      <c r="L1930" s="18" t="n">
        <v>1</v>
      </c>
      <c r="M1930" s="18" t="n">
        <v>2</v>
      </c>
      <c r="N1930" s="34" t="n"/>
    </row>
    <row r="1931">
      <c r="B1931" s="18" t="inlineStr">
        <is>
          <t>141|1</t>
        </is>
      </c>
      <c r="C1931" s="18" t="n">
        <v>141</v>
      </c>
      <c r="D1931" s="18" t="n">
        <v>1</v>
      </c>
      <c r="E1931" s="18" t="inlineStr">
        <is>
          <t>split</t>
        </is>
      </c>
      <c r="F1931" s="18" t="n">
        <v>5</v>
      </c>
      <c r="G1931" s="18" t="inlineStr">
        <is>
          <t>days_quote_to_inception</t>
        </is>
      </c>
      <c r="H1931" s="37" t="n">
        <v>0.9999999701976776</v>
      </c>
      <c r="I1931" s="18" t="n"/>
      <c r="J1931" s="18" t="n"/>
      <c r="K1931" s="18" t="inlineStr">
        <is>
          <t>right</t>
        </is>
      </c>
      <c r="L1931" s="18" t="n">
        <v>3</v>
      </c>
      <c r="M1931" s="18" t="n">
        <v>4</v>
      </c>
      <c r="N1931" s="34" t="n"/>
    </row>
    <row r="1932">
      <c r="B1932" s="18" t="inlineStr">
        <is>
          <t>141|2</t>
        </is>
      </c>
      <c r="C1932" s="18" t="n">
        <v>141</v>
      </c>
      <c r="D1932" s="18" t="n">
        <v>2</v>
      </c>
      <c r="E1932" s="18" t="inlineStr">
        <is>
          <t>split</t>
        </is>
      </c>
      <c r="F1932" s="18" t="n">
        <v>18</v>
      </c>
      <c r="G1932" s="18" t="inlineStr">
        <is>
          <t>wind_exposure_index</t>
        </is>
      </c>
      <c r="H1932" s="37" t="n">
        <v>2.899999976158142</v>
      </c>
      <c r="I1932" s="18" t="n"/>
      <c r="J1932" s="18" t="n"/>
      <c r="K1932" s="18" t="inlineStr">
        <is>
          <t>right</t>
        </is>
      </c>
      <c r="L1932" s="18" t="n">
        <v>5</v>
      </c>
      <c r="M1932" s="18" t="n">
        <v>6</v>
      </c>
      <c r="N1932" s="34" t="n"/>
    </row>
    <row r="1933">
      <c r="B1933" s="18" t="inlineStr">
        <is>
          <t>141|3</t>
        </is>
      </c>
      <c r="C1933" s="18" t="n">
        <v>141</v>
      </c>
      <c r="D1933" s="18" t="n">
        <v>3</v>
      </c>
      <c r="E1933" s="18" t="inlineStr">
        <is>
          <t>category split</t>
        </is>
      </c>
      <c r="F1933" s="18" t="n">
        <v>36</v>
      </c>
      <c r="G1933" s="18" t="inlineStr">
        <is>
          <t>marketing_consent</t>
        </is>
      </c>
      <c r="H1933" s="37" t="n"/>
      <c r="I1933" s="18" t="inlineStr">
        <is>
          <t>0</t>
        </is>
      </c>
      <c r="J1933" s="18" t="inlineStr">
        <is>
          <t>False</t>
        </is>
      </c>
      <c r="K1933" s="18" t="inlineStr">
        <is>
          <t>left</t>
        </is>
      </c>
      <c r="L1933" s="18" t="n">
        <v>7</v>
      </c>
      <c r="M1933" s="18" t="n">
        <v>8</v>
      </c>
      <c r="N1933" s="34" t="n"/>
    </row>
    <row r="1934">
      <c r="B1934" s="18" t="inlineStr">
        <is>
          <t>141|4</t>
        </is>
      </c>
      <c r="C1934" s="18" t="n">
        <v>141</v>
      </c>
      <c r="D1934" s="18" t="n">
        <v>4</v>
      </c>
      <c r="E1934" s="18" t="inlineStr">
        <is>
          <t>split</t>
        </is>
      </c>
      <c r="F1934" s="18" t="n">
        <v>22</v>
      </c>
      <c r="G1934" s="18" t="inlineStr">
        <is>
          <t>rainfall_mm</t>
        </is>
      </c>
      <c r="H1934" s="37" t="n">
        <v>1196.999938964844</v>
      </c>
      <c r="I1934" s="18" t="n"/>
      <c r="J1934" s="18" t="n"/>
      <c r="K1934" s="18" t="inlineStr">
        <is>
          <t>right</t>
        </is>
      </c>
      <c r="L1934" s="18" t="n">
        <v>9</v>
      </c>
      <c r="M1934" s="18" t="n">
        <v>10</v>
      </c>
      <c r="N1934" s="34" t="n"/>
    </row>
    <row r="1935">
      <c r="B1935" s="18" t="inlineStr">
        <is>
          <t>141|5</t>
        </is>
      </c>
      <c r="C1935" s="18" t="n">
        <v>141</v>
      </c>
      <c r="D1935" s="18" t="n">
        <v>5</v>
      </c>
      <c r="E1935" s="18" t="inlineStr">
        <is>
          <t>leaf</t>
        </is>
      </c>
      <c r="F1935" s="18" t="n"/>
      <c r="G1935" s="18" t="n"/>
      <c r="H1935" s="37" t="n"/>
      <c r="I1935" s="18" t="n"/>
      <c r="J1935" s="18" t="n"/>
      <c r="K1935" s="18" t="n"/>
      <c r="L1935" s="18" t="n"/>
      <c r="M1935" s="18" t="n"/>
      <c r="N1935" s="34" t="n">
        <v>0.01381287258118391</v>
      </c>
    </row>
    <row r="1936">
      <c r="B1936" s="18" t="inlineStr">
        <is>
          <t>141|6</t>
        </is>
      </c>
      <c r="C1936" s="18" t="n">
        <v>141</v>
      </c>
      <c r="D1936" s="18" t="n">
        <v>6</v>
      </c>
      <c r="E1936" s="18" t="inlineStr">
        <is>
          <t>split</t>
        </is>
      </c>
      <c r="F1936" s="18" t="n">
        <v>18</v>
      </c>
      <c r="G1936" s="18" t="inlineStr">
        <is>
          <t>wind_exposure_index</t>
        </is>
      </c>
      <c r="H1936" s="37" t="n">
        <v>4.799999952316284</v>
      </c>
      <c r="I1936" s="18" t="n"/>
      <c r="J1936" s="18" t="n"/>
      <c r="K1936" s="18" t="inlineStr">
        <is>
          <t>right</t>
        </is>
      </c>
      <c r="L1936" s="18" t="n">
        <v>11</v>
      </c>
      <c r="M1936" s="18" t="n">
        <v>12</v>
      </c>
      <c r="N1936" s="34" t="n"/>
    </row>
    <row r="1937">
      <c r="B1937" s="18" t="inlineStr">
        <is>
          <t>141|7</t>
        </is>
      </c>
      <c r="C1937" s="18" t="n">
        <v>141</v>
      </c>
      <c r="D1937" s="18" t="n">
        <v>7</v>
      </c>
      <c r="E1937" s="18" t="inlineStr">
        <is>
          <t>leaf</t>
        </is>
      </c>
      <c r="F1937" s="18" t="n"/>
      <c r="G1937" s="18" t="n"/>
      <c r="H1937" s="37" t="n"/>
      <c r="I1937" s="18" t="n"/>
      <c r="J1937" s="18" t="n"/>
      <c r="K1937" s="18" t="n"/>
      <c r="L1937" s="18" t="n"/>
      <c r="M1937" s="18" t="n"/>
      <c r="N1937" s="34" t="n">
        <v>0.0005983344744890928</v>
      </c>
    </row>
    <row r="1938">
      <c r="B1938" s="18" t="inlineStr">
        <is>
          <t>141|8</t>
        </is>
      </c>
      <c r="C1938" s="18" t="n">
        <v>141</v>
      </c>
      <c r="D1938" s="18" t="n">
        <v>8</v>
      </c>
      <c r="E1938" s="18" t="inlineStr">
        <is>
          <t>leaf</t>
        </is>
      </c>
      <c r="F1938" s="18" t="n"/>
      <c r="G1938" s="18" t="n"/>
      <c r="H1938" s="37" t="n"/>
      <c r="I1938" s="18" t="n"/>
      <c r="J1938" s="18" t="n"/>
      <c r="K1938" s="18" t="n"/>
      <c r="L1938" s="18" t="n"/>
      <c r="M1938" s="18" t="n"/>
      <c r="N1938" s="34" t="n">
        <v>0.00804719515144825</v>
      </c>
    </row>
    <row r="1939">
      <c r="B1939" s="18" t="inlineStr">
        <is>
          <t>141|9</t>
        </is>
      </c>
      <c r="C1939" s="18" t="n">
        <v>141</v>
      </c>
      <c r="D1939" s="18" t="n">
        <v>9</v>
      </c>
      <c r="E1939" s="18" t="inlineStr">
        <is>
          <t>leaf</t>
        </is>
      </c>
      <c r="F1939" s="18" t="n"/>
      <c r="G1939" s="18" t="n"/>
      <c r="H1939" s="37" t="n"/>
      <c r="I1939" s="18" t="n"/>
      <c r="J1939" s="18" t="n"/>
      <c r="K1939" s="18" t="n"/>
      <c r="L1939" s="18" t="n"/>
      <c r="M1939" s="18" t="n"/>
      <c r="N1939" s="34" t="n">
        <v>1.343586245639017e-05</v>
      </c>
    </row>
    <row r="1940">
      <c r="B1940" s="18" t="inlineStr">
        <is>
          <t>141|10</t>
        </is>
      </c>
      <c r="C1940" s="18" t="n">
        <v>141</v>
      </c>
      <c r="D1940" s="18" t="n">
        <v>10</v>
      </c>
      <c r="E1940" s="18" t="inlineStr">
        <is>
          <t>leaf</t>
        </is>
      </c>
      <c r="F1940" s="18" t="n"/>
      <c r="G1940" s="18" t="n"/>
      <c r="H1940" s="37" t="n"/>
      <c r="I1940" s="18" t="n"/>
      <c r="J1940" s="18" t="n"/>
      <c r="K1940" s="18" t="n"/>
      <c r="L1940" s="18" t="n"/>
      <c r="M1940" s="18" t="n"/>
      <c r="N1940" s="34" t="n">
        <v>-0.005681014154106379</v>
      </c>
    </row>
    <row r="1941">
      <c r="B1941" s="18" t="inlineStr">
        <is>
          <t>141|11</t>
        </is>
      </c>
      <c r="C1941" s="18" t="n">
        <v>141</v>
      </c>
      <c r="D1941" s="18" t="n">
        <v>11</v>
      </c>
      <c r="E1941" s="18" t="inlineStr">
        <is>
          <t>leaf</t>
        </is>
      </c>
      <c r="F1941" s="18" t="n"/>
      <c r="G1941" s="18" t="n"/>
      <c r="H1941" s="37" t="n"/>
      <c r="I1941" s="18" t="n"/>
      <c r="J1941" s="18" t="n"/>
      <c r="K1941" s="18" t="n"/>
      <c r="L1941" s="18" t="n"/>
      <c r="M1941" s="18" t="n"/>
      <c r="N1941" s="34" t="n">
        <v>-0.006697674747556448</v>
      </c>
    </row>
    <row r="1942">
      <c r="B1942" s="18" t="inlineStr">
        <is>
          <t>141|12</t>
        </is>
      </c>
      <c r="C1942" s="18" t="n">
        <v>141</v>
      </c>
      <c r="D1942" s="18" t="n">
        <v>12</v>
      </c>
      <c r="E1942" s="18" t="inlineStr">
        <is>
          <t>leaf</t>
        </is>
      </c>
      <c r="F1942" s="18" t="n"/>
      <c r="G1942" s="18" t="n"/>
      <c r="H1942" s="37" t="n"/>
      <c r="I1942" s="18" t="n"/>
      <c r="J1942" s="18" t="n"/>
      <c r="K1942" s="18" t="n"/>
      <c r="L1942" s="18" t="n"/>
      <c r="M1942" s="18" t="n"/>
      <c r="N1942" s="34" t="n">
        <v>0.006608035415410995</v>
      </c>
    </row>
    <row r="1943">
      <c r="B1943" s="18" t="inlineStr">
        <is>
          <t>142|0</t>
        </is>
      </c>
      <c r="C1943" s="18" t="n">
        <v>142</v>
      </c>
      <c r="D1943" s="18" t="n">
        <v>0</v>
      </c>
      <c r="E1943" s="18" t="inlineStr">
        <is>
          <t>category split</t>
        </is>
      </c>
      <c r="F1943" s="18" t="n">
        <v>40</v>
      </c>
      <c r="G1943" s="18" t="inlineStr">
        <is>
          <t>branch_id</t>
        </is>
      </c>
      <c r="H1943" s="37" t="n"/>
      <c r="I1943" s="18" t="inlineStr">
        <is>
          <t>1;2;3;7;8;11;12;14;15;19;20;22</t>
        </is>
      </c>
      <c r="J1943" s="18" t="inlineStr">
        <is>
          <t>10;11;12;16;17;2;20;22;23;4;5;7</t>
        </is>
      </c>
      <c r="K1943" s="18" t="inlineStr">
        <is>
          <t>left</t>
        </is>
      </c>
      <c r="L1943" s="18" t="n">
        <v>1</v>
      </c>
      <c r="M1943" s="18" t="n">
        <v>2</v>
      </c>
      <c r="N1943" s="34" t="n"/>
    </row>
    <row r="1944">
      <c r="B1944" s="18" t="inlineStr">
        <is>
          <t>142|1</t>
        </is>
      </c>
      <c r="C1944" s="18" t="n">
        <v>142</v>
      </c>
      <c r="D1944" s="18" t="n">
        <v>1</v>
      </c>
      <c r="E1944" s="18" t="inlineStr">
        <is>
          <t>category split</t>
        </is>
      </c>
      <c r="F1944" s="18" t="n">
        <v>41</v>
      </c>
      <c r="G1944" s="18" t="inlineStr">
        <is>
          <t>marketing_segment</t>
        </is>
      </c>
      <c r="H1944" s="37" t="n"/>
      <c r="I1944" s="18" t="inlineStr">
        <is>
          <t>0;3;4;6;7;9</t>
        </is>
      </c>
      <c r="J1944" s="18" t="inlineStr">
        <is>
          <t>mature_affluent;midlife_affluent;midlife_budget;senior_affluent;senior_budget;young_affluent</t>
        </is>
      </c>
      <c r="K1944" s="18" t="inlineStr">
        <is>
          <t>left</t>
        </is>
      </c>
      <c r="L1944" s="18" t="n">
        <v>3</v>
      </c>
      <c r="M1944" s="18" t="n">
        <v>4</v>
      </c>
      <c r="N1944" s="34" t="n"/>
    </row>
    <row r="1945">
      <c r="B1945" s="18" t="inlineStr">
        <is>
          <t>142|2</t>
        </is>
      </c>
      <c r="C1945" s="18" t="n">
        <v>142</v>
      </c>
      <c r="D1945" s="18" t="n">
        <v>2</v>
      </c>
      <c r="E1945" s="18" t="inlineStr">
        <is>
          <t>split</t>
        </is>
      </c>
      <c r="F1945" s="18" t="n">
        <v>10</v>
      </c>
      <c r="G1945" s="18" t="inlineStr">
        <is>
          <t>years_at_address</t>
        </is>
      </c>
      <c r="H1945" s="37" t="n">
        <v>1.999999940395355</v>
      </c>
      <c r="I1945" s="18" t="n"/>
      <c r="J1945" s="18" t="n"/>
      <c r="K1945" s="18" t="inlineStr">
        <is>
          <t>right</t>
        </is>
      </c>
      <c r="L1945" s="18" t="n">
        <v>5</v>
      </c>
      <c r="M1945" s="18" t="n">
        <v>6</v>
      </c>
      <c r="N1945" s="34" t="n"/>
    </row>
    <row r="1946">
      <c r="B1946" s="18" t="inlineStr">
        <is>
          <t>142|3</t>
        </is>
      </c>
      <c r="C1946" s="18" t="n">
        <v>142</v>
      </c>
      <c r="D1946" s="18" t="n">
        <v>3</v>
      </c>
      <c r="E1946" s="18" t="inlineStr">
        <is>
          <t>split</t>
        </is>
      </c>
      <c r="F1946" s="18" t="n">
        <v>24</v>
      </c>
      <c r="G1946" s="18" t="inlineStr">
        <is>
          <t>x_clay_dry</t>
        </is>
      </c>
      <c r="H1946" s="37" t="n">
        <v>0.411999985575676</v>
      </c>
      <c r="I1946" s="18" t="n"/>
      <c r="J1946" s="18" t="n"/>
      <c r="K1946" s="18" t="inlineStr">
        <is>
          <t>right</t>
        </is>
      </c>
      <c r="L1946" s="18" t="n">
        <v>7</v>
      </c>
      <c r="M1946" s="18" t="n">
        <v>8</v>
      </c>
      <c r="N1946" s="34" t="n"/>
    </row>
    <row r="1947">
      <c r="B1947" s="18" t="inlineStr">
        <is>
          <t>142|4</t>
        </is>
      </c>
      <c r="C1947" s="18" t="n">
        <v>142</v>
      </c>
      <c r="D1947" s="18" t="n">
        <v>4</v>
      </c>
      <c r="E1947" s="18" t="inlineStr">
        <is>
          <t>split</t>
        </is>
      </c>
      <c r="F1947" s="18" t="n">
        <v>25</v>
      </c>
      <c r="G1947" s="18" t="inlineStr">
        <is>
          <t>x_fz3_rain</t>
        </is>
      </c>
      <c r="H1947" s="37" t="n">
        <v>1.131999909877777</v>
      </c>
      <c r="I1947" s="18" t="n"/>
      <c r="J1947" s="18" t="n"/>
      <c r="K1947" s="18" t="inlineStr">
        <is>
          <t>right</t>
        </is>
      </c>
      <c r="L1947" s="18" t="n">
        <v>9</v>
      </c>
      <c r="M1947" s="18" t="n">
        <v>10</v>
      </c>
      <c r="N1947" s="34" t="n"/>
    </row>
    <row r="1948">
      <c r="B1948" s="18" t="inlineStr">
        <is>
          <t>142|5</t>
        </is>
      </c>
      <c r="C1948" s="18" t="n">
        <v>142</v>
      </c>
      <c r="D1948" s="18" t="n">
        <v>5</v>
      </c>
      <c r="E1948" s="18" t="inlineStr">
        <is>
          <t>leaf</t>
        </is>
      </c>
      <c r="F1948" s="18" t="n"/>
      <c r="G1948" s="18" t="n"/>
      <c r="H1948" s="37" t="n"/>
      <c r="I1948" s="18" t="n"/>
      <c r="J1948" s="18" t="n"/>
      <c r="K1948" s="18" t="n"/>
      <c r="L1948" s="18" t="n"/>
      <c r="M1948" s="18" t="n"/>
      <c r="N1948" s="34" t="n">
        <v>0.00822018925100565</v>
      </c>
    </row>
    <row r="1949">
      <c r="B1949" s="18" t="inlineStr">
        <is>
          <t>142|6</t>
        </is>
      </c>
      <c r="C1949" s="18" t="n">
        <v>142</v>
      </c>
      <c r="D1949" s="18" t="n">
        <v>6</v>
      </c>
      <c r="E1949" s="18" t="inlineStr">
        <is>
          <t>category split</t>
        </is>
      </c>
      <c r="F1949" s="18" t="n">
        <v>41</v>
      </c>
      <c r="G1949" s="18" t="inlineStr">
        <is>
          <t>marketing_segment</t>
        </is>
      </c>
      <c r="H1949" s="37" t="n"/>
      <c r="I1949" s="18" t="inlineStr">
        <is>
          <t>0;4;5;6;11</t>
        </is>
      </c>
      <c r="J1949" s="18" t="inlineStr">
        <is>
          <t>mature_affluent;midlife_budget;midlife_mainstream;senior_affluent;young_mainstream</t>
        </is>
      </c>
      <c r="K1949" s="18" t="inlineStr">
        <is>
          <t>left</t>
        </is>
      </c>
      <c r="L1949" s="18" t="n">
        <v>11</v>
      </c>
      <c r="M1949" s="18" t="n">
        <v>12</v>
      </c>
      <c r="N1949" s="34" t="n"/>
    </row>
    <row r="1950">
      <c r="B1950" s="18" t="inlineStr">
        <is>
          <t>142|7</t>
        </is>
      </c>
      <c r="C1950" s="18" t="n">
        <v>142</v>
      </c>
      <c r="D1950" s="18" t="n">
        <v>7</v>
      </c>
      <c r="E1950" s="18" t="inlineStr">
        <is>
          <t>leaf</t>
        </is>
      </c>
      <c r="F1950" s="18" t="n"/>
      <c r="G1950" s="18" t="n"/>
      <c r="H1950" s="37" t="n"/>
      <c r="I1950" s="18" t="n"/>
      <c r="J1950" s="18" t="n"/>
      <c r="K1950" s="18" t="n"/>
      <c r="L1950" s="18" t="n"/>
      <c r="M1950" s="18" t="n"/>
      <c r="N1950" s="34" t="n">
        <v>0.002936901291832328</v>
      </c>
    </row>
    <row r="1951">
      <c r="B1951" s="18" t="inlineStr">
        <is>
          <t>142|8</t>
        </is>
      </c>
      <c r="C1951" s="18" t="n">
        <v>142</v>
      </c>
      <c r="D1951" s="18" t="n">
        <v>8</v>
      </c>
      <c r="E1951" s="18" t="inlineStr">
        <is>
          <t>leaf</t>
        </is>
      </c>
      <c r="F1951" s="18" t="n"/>
      <c r="G1951" s="18" t="n"/>
      <c r="H1951" s="37" t="n"/>
      <c r="I1951" s="18" t="n"/>
      <c r="J1951" s="18" t="n"/>
      <c r="K1951" s="18" t="n"/>
      <c r="L1951" s="18" t="n"/>
      <c r="M1951" s="18" t="n"/>
      <c r="N1951" s="34" t="n">
        <v>0.01379168964922428</v>
      </c>
    </row>
    <row r="1952">
      <c r="B1952" s="18" t="inlineStr">
        <is>
          <t>142|9</t>
        </is>
      </c>
      <c r="C1952" s="18" t="n">
        <v>142</v>
      </c>
      <c r="D1952" s="18" t="n">
        <v>9</v>
      </c>
      <c r="E1952" s="18" t="inlineStr">
        <is>
          <t>leaf</t>
        </is>
      </c>
      <c r="F1952" s="18" t="n"/>
      <c r="G1952" s="18" t="n"/>
      <c r="H1952" s="37" t="n"/>
      <c r="I1952" s="18" t="n"/>
      <c r="J1952" s="18" t="n"/>
      <c r="K1952" s="18" t="n"/>
      <c r="L1952" s="18" t="n"/>
      <c r="M1952" s="18" t="n"/>
      <c r="N1952" s="34" t="n">
        <v>-0.001263384940102696</v>
      </c>
    </row>
    <row r="1953">
      <c r="B1953" s="18" t="inlineStr">
        <is>
          <t>142|10</t>
        </is>
      </c>
      <c r="C1953" s="18" t="n">
        <v>142</v>
      </c>
      <c r="D1953" s="18" t="n">
        <v>10</v>
      </c>
      <c r="E1953" s="18" t="inlineStr">
        <is>
          <t>leaf</t>
        </is>
      </c>
      <c r="F1953" s="18" t="n"/>
      <c r="G1953" s="18" t="n"/>
      <c r="H1953" s="37" t="n"/>
      <c r="I1953" s="18" t="n"/>
      <c r="J1953" s="18" t="n"/>
      <c r="K1953" s="18" t="n"/>
      <c r="L1953" s="18" t="n"/>
      <c r="M1953" s="18" t="n"/>
      <c r="N1953" s="34" t="n">
        <v>0.01088549476116896</v>
      </c>
    </row>
    <row r="1954">
      <c r="B1954" s="18" t="inlineStr">
        <is>
          <t>142|11</t>
        </is>
      </c>
      <c r="C1954" s="18" t="n">
        <v>142</v>
      </c>
      <c r="D1954" s="18" t="n">
        <v>11</v>
      </c>
      <c r="E1954" s="18" t="inlineStr">
        <is>
          <t>leaf</t>
        </is>
      </c>
      <c r="F1954" s="18" t="n"/>
      <c r="G1954" s="18" t="n"/>
      <c r="H1954" s="37" t="n"/>
      <c r="I1954" s="18" t="n"/>
      <c r="J1954" s="18" t="n"/>
      <c r="K1954" s="18" t="n"/>
      <c r="L1954" s="18" t="n"/>
      <c r="M1954" s="18" t="n"/>
      <c r="N1954" s="34" t="n">
        <v>-0.001109747681766748</v>
      </c>
    </row>
    <row r="1955">
      <c r="B1955" s="18" t="inlineStr">
        <is>
          <t>142|12</t>
        </is>
      </c>
      <c r="C1955" s="18" t="n">
        <v>142</v>
      </c>
      <c r="D1955" s="18" t="n">
        <v>12</v>
      </c>
      <c r="E1955" s="18" t="inlineStr">
        <is>
          <t>leaf</t>
        </is>
      </c>
      <c r="F1955" s="18" t="n"/>
      <c r="G1955" s="18" t="n"/>
      <c r="H1955" s="37" t="n"/>
      <c r="I1955" s="18" t="n"/>
      <c r="J1955" s="18" t="n"/>
      <c r="K1955" s="18" t="n"/>
      <c r="L1955" s="18" t="n"/>
      <c r="M1955" s="18" t="n"/>
      <c r="N1955" s="34" t="n">
        <v>-0.006481966469436884</v>
      </c>
    </row>
    <row r="1956">
      <c r="B1956" s="18" t="inlineStr">
        <is>
          <t>143|0</t>
        </is>
      </c>
      <c r="C1956" s="18" t="n">
        <v>143</v>
      </c>
      <c r="D1956" s="18" t="n">
        <v>0</v>
      </c>
      <c r="E1956" s="18" t="inlineStr">
        <is>
          <t>category split</t>
        </is>
      </c>
      <c r="F1956" s="18" t="n">
        <v>38</v>
      </c>
      <c r="G1956" s="18" t="inlineStr">
        <is>
          <t>previous_insurer</t>
        </is>
      </c>
      <c r="H1956" s="37" t="n"/>
      <c r="I1956" s="18" t="inlineStr">
        <is>
          <t>1;2;5;9;11;13;14;22;25;26;27;30;31;33;38;39</t>
        </is>
      </c>
      <c r="J1956" s="18" t="inlineStr">
        <is>
          <t>INS01;INS02;INS05;INS09;INS11;INS13;INS14;INS22;INS25;INS26;INS27;INS30;INS31;INS33;INS38;INS39</t>
        </is>
      </c>
      <c r="K1956" s="18" t="inlineStr">
        <is>
          <t>left</t>
        </is>
      </c>
      <c r="L1956" s="18" t="n">
        <v>1</v>
      </c>
      <c r="M1956" s="18" t="n">
        <v>2</v>
      </c>
      <c r="N1956" s="34" t="n"/>
    </row>
    <row r="1957">
      <c r="B1957" s="18" t="inlineStr">
        <is>
          <t>143|1</t>
        </is>
      </c>
      <c r="C1957" s="18" t="n">
        <v>143</v>
      </c>
      <c r="D1957" s="18" t="n">
        <v>1</v>
      </c>
      <c r="E1957" s="18" t="inlineStr">
        <is>
          <t>category split</t>
        </is>
      </c>
      <c r="F1957" s="18" t="n">
        <v>32</v>
      </c>
      <c r="G1957" s="18" t="inlineStr">
        <is>
          <t>payment_method</t>
        </is>
      </c>
      <c r="H1957" s="37" t="n"/>
      <c r="I1957" s="18" t="inlineStr">
        <is>
          <t>0</t>
        </is>
      </c>
      <c r="J1957" s="18" t="inlineStr">
        <is>
          <t>annual</t>
        </is>
      </c>
      <c r="K1957" s="18" t="inlineStr">
        <is>
          <t>left</t>
        </is>
      </c>
      <c r="L1957" s="18" t="n">
        <v>3</v>
      </c>
      <c r="M1957" s="18" t="n">
        <v>4</v>
      </c>
      <c r="N1957" s="34" t="n"/>
    </row>
    <row r="1958">
      <c r="B1958" s="18" t="inlineStr">
        <is>
          <t>143|2</t>
        </is>
      </c>
      <c r="C1958" s="18" t="n">
        <v>143</v>
      </c>
      <c r="D1958" s="18" t="n">
        <v>2</v>
      </c>
      <c r="E1958" s="18" t="inlineStr">
        <is>
          <t>split</t>
        </is>
      </c>
      <c r="F1958" s="18" t="n">
        <v>22</v>
      </c>
      <c r="G1958" s="18" t="inlineStr">
        <is>
          <t>rainfall_mm</t>
        </is>
      </c>
      <c r="H1958" s="37" t="n">
        <v>1196.999938964844</v>
      </c>
      <c r="I1958" s="18" t="n"/>
      <c r="J1958" s="18" t="n"/>
      <c r="K1958" s="18" t="inlineStr">
        <is>
          <t>right</t>
        </is>
      </c>
      <c r="L1958" s="18" t="n">
        <v>5</v>
      </c>
      <c r="M1958" s="18" t="n">
        <v>6</v>
      </c>
      <c r="N1958" s="34" t="n"/>
    </row>
    <row r="1959">
      <c r="B1959" s="18" t="inlineStr">
        <is>
          <t>143|3</t>
        </is>
      </c>
      <c r="C1959" s="18" t="n">
        <v>143</v>
      </c>
      <c r="D1959" s="18" t="n">
        <v>3</v>
      </c>
      <c r="E1959" s="18" t="inlineStr">
        <is>
          <t>split</t>
        </is>
      </c>
      <c r="F1959" s="18" t="n">
        <v>0</v>
      </c>
      <c r="G1959" s="18" t="inlineStr">
        <is>
          <t>sum_insured</t>
        </is>
      </c>
      <c r="H1959" s="37" t="n">
        <v>386999.984375</v>
      </c>
      <c r="I1959" s="18" t="n"/>
      <c r="J1959" s="18" t="n"/>
      <c r="K1959" s="18" t="inlineStr">
        <is>
          <t>right</t>
        </is>
      </c>
      <c r="L1959" s="18" t="n">
        <v>7</v>
      </c>
      <c r="M1959" s="18" t="n">
        <v>8</v>
      </c>
      <c r="N1959" s="34" t="n"/>
    </row>
    <row r="1960">
      <c r="B1960" s="18" t="inlineStr">
        <is>
          <t>143|4</t>
        </is>
      </c>
      <c r="C1960" s="18" t="n">
        <v>143</v>
      </c>
      <c r="D1960" s="18" t="n">
        <v>4</v>
      </c>
      <c r="E1960" s="18" t="inlineStr">
        <is>
          <t>split</t>
        </is>
      </c>
      <c r="F1960" s="18" t="n">
        <v>22</v>
      </c>
      <c r="G1960" s="18" t="inlineStr">
        <is>
          <t>rainfall_mm</t>
        </is>
      </c>
      <c r="H1960" s="37" t="n">
        <v>892.9999694824219</v>
      </c>
      <c r="I1960" s="18" t="n"/>
      <c r="J1960" s="18" t="n"/>
      <c r="K1960" s="18" t="inlineStr">
        <is>
          <t>right</t>
        </is>
      </c>
      <c r="L1960" s="18" t="n">
        <v>9</v>
      </c>
      <c r="M1960" s="18" t="n">
        <v>10</v>
      </c>
      <c r="N1960" s="34" t="n"/>
    </row>
    <row r="1961">
      <c r="B1961" s="18" t="inlineStr">
        <is>
          <t>143|5</t>
        </is>
      </c>
      <c r="C1961" s="18" t="n">
        <v>143</v>
      </c>
      <c r="D1961" s="18" t="n">
        <v>5</v>
      </c>
      <c r="E1961" s="18" t="inlineStr">
        <is>
          <t>split</t>
        </is>
      </c>
      <c r="F1961" s="18" t="n">
        <v>22</v>
      </c>
      <c r="G1961" s="18" t="inlineStr">
        <is>
          <t>rainfall_mm</t>
        </is>
      </c>
      <c r="H1961" s="37" t="n">
        <v>944.9999694824219</v>
      </c>
      <c r="I1961" s="18" t="n"/>
      <c r="J1961" s="18" t="n"/>
      <c r="K1961" s="18" t="inlineStr">
        <is>
          <t>right</t>
        </is>
      </c>
      <c r="L1961" s="18" t="n">
        <v>11</v>
      </c>
      <c r="M1961" s="18" t="n">
        <v>12</v>
      </c>
      <c r="N1961" s="34" t="n"/>
    </row>
    <row r="1962">
      <c r="B1962" s="18" t="inlineStr">
        <is>
          <t>143|6</t>
        </is>
      </c>
      <c r="C1962" s="18" t="n">
        <v>143</v>
      </c>
      <c r="D1962" s="18" t="n">
        <v>6</v>
      </c>
      <c r="E1962" s="18" t="inlineStr">
        <is>
          <t>split</t>
        </is>
      </c>
      <c r="F1962" s="18" t="n">
        <v>13</v>
      </c>
      <c r="G1962" s="18" t="inlineStr">
        <is>
          <t>distance_to_river_km</t>
        </is>
      </c>
      <c r="H1962" s="37" t="n">
        <v>2.889999985694886</v>
      </c>
      <c r="I1962" s="18" t="n"/>
      <c r="J1962" s="18" t="n"/>
      <c r="K1962" s="18" t="inlineStr">
        <is>
          <t>right</t>
        </is>
      </c>
      <c r="L1962" s="18" t="n">
        <v>13</v>
      </c>
      <c r="M1962" s="18" t="n">
        <v>14</v>
      </c>
      <c r="N1962" s="34" t="n"/>
    </row>
    <row r="1963">
      <c r="B1963" s="18" t="inlineStr">
        <is>
          <t>143|7</t>
        </is>
      </c>
      <c r="C1963" s="18" t="n">
        <v>143</v>
      </c>
      <c r="D1963" s="18" t="n">
        <v>7</v>
      </c>
      <c r="E1963" s="18" t="inlineStr">
        <is>
          <t>leaf</t>
        </is>
      </c>
      <c r="F1963" s="18" t="n"/>
      <c r="G1963" s="18" t="n"/>
      <c r="H1963" s="37" t="n"/>
      <c r="I1963" s="18" t="n"/>
      <c r="J1963" s="18" t="n"/>
      <c r="K1963" s="18" t="n"/>
      <c r="L1963" s="18" t="n"/>
      <c r="M1963" s="18" t="n"/>
      <c r="N1963" s="34" t="n">
        <v>0.003114246763288975</v>
      </c>
    </row>
    <row r="1964">
      <c r="B1964" s="18" t="inlineStr">
        <is>
          <t>143|8</t>
        </is>
      </c>
      <c r="C1964" s="18" t="n">
        <v>143</v>
      </c>
      <c r="D1964" s="18" t="n">
        <v>8</v>
      </c>
      <c r="E1964" s="18" t="inlineStr">
        <is>
          <t>leaf</t>
        </is>
      </c>
      <c r="F1964" s="18" t="n"/>
      <c r="G1964" s="18" t="n"/>
      <c r="H1964" s="37" t="n"/>
      <c r="I1964" s="18" t="n"/>
      <c r="J1964" s="18" t="n"/>
      <c r="K1964" s="18" t="n"/>
      <c r="L1964" s="18" t="n"/>
      <c r="M1964" s="18" t="n"/>
      <c r="N1964" s="34" t="n">
        <v>0.01563377492129803</v>
      </c>
    </row>
    <row r="1965">
      <c r="B1965" s="18" t="inlineStr">
        <is>
          <t>143|9</t>
        </is>
      </c>
      <c r="C1965" s="18" t="n">
        <v>143</v>
      </c>
      <c r="D1965" s="18" t="n">
        <v>9</v>
      </c>
      <c r="E1965" s="18" t="inlineStr">
        <is>
          <t>leaf</t>
        </is>
      </c>
      <c r="F1965" s="18" t="n"/>
      <c r="G1965" s="18" t="n"/>
      <c r="H1965" s="37" t="n"/>
      <c r="I1965" s="18" t="n"/>
      <c r="J1965" s="18" t="n"/>
      <c r="K1965" s="18" t="n"/>
      <c r="L1965" s="18" t="n"/>
      <c r="M1965" s="18" t="n"/>
      <c r="N1965" s="34" t="n">
        <v>-0.007289342116564512</v>
      </c>
    </row>
    <row r="1966">
      <c r="B1966" s="18" t="inlineStr">
        <is>
          <t>143|10</t>
        </is>
      </c>
      <c r="C1966" s="18" t="n">
        <v>143</v>
      </c>
      <c r="D1966" s="18" t="n">
        <v>10</v>
      </c>
      <c r="E1966" s="18" t="inlineStr">
        <is>
          <t>leaf</t>
        </is>
      </c>
      <c r="F1966" s="18" t="n"/>
      <c r="G1966" s="18" t="n"/>
      <c r="H1966" s="37" t="n"/>
      <c r="I1966" s="18" t="n"/>
      <c r="J1966" s="18" t="n"/>
      <c r="K1966" s="18" t="n"/>
      <c r="L1966" s="18" t="n"/>
      <c r="M1966" s="18" t="n"/>
      <c r="N1966" s="34" t="n">
        <v>0.001441934611648321</v>
      </c>
    </row>
    <row r="1967">
      <c r="B1967" s="18" t="inlineStr">
        <is>
          <t>143|11</t>
        </is>
      </c>
      <c r="C1967" s="18" t="n">
        <v>143</v>
      </c>
      <c r="D1967" s="18" t="n">
        <v>11</v>
      </c>
      <c r="E1967" s="18" t="inlineStr">
        <is>
          <t>leaf</t>
        </is>
      </c>
      <c r="F1967" s="18" t="n"/>
      <c r="G1967" s="18" t="n"/>
      <c r="H1967" s="37" t="n"/>
      <c r="I1967" s="18" t="n"/>
      <c r="J1967" s="18" t="n"/>
      <c r="K1967" s="18" t="n"/>
      <c r="L1967" s="18" t="n"/>
      <c r="M1967" s="18" t="n"/>
      <c r="N1967" s="34" t="n">
        <v>-0.004919766448438168</v>
      </c>
    </row>
    <row r="1968">
      <c r="B1968" s="18" t="inlineStr">
        <is>
          <t>143|12</t>
        </is>
      </c>
      <c r="C1968" s="18" t="n">
        <v>143</v>
      </c>
      <c r="D1968" s="18" t="n">
        <v>12</v>
      </c>
      <c r="E1968" s="18" t="inlineStr">
        <is>
          <t>leaf</t>
        </is>
      </c>
      <c r="F1968" s="18" t="n"/>
      <c r="G1968" s="18" t="n"/>
      <c r="H1968" s="37" t="n"/>
      <c r="I1968" s="18" t="n"/>
      <c r="J1968" s="18" t="n"/>
      <c r="K1968" s="18" t="n"/>
      <c r="L1968" s="18" t="n"/>
      <c r="M1968" s="18" t="n"/>
      <c r="N1968" s="34" t="n">
        <v>0.001884156721644104</v>
      </c>
    </row>
    <row r="1969">
      <c r="B1969" s="18" t="inlineStr">
        <is>
          <t>143|13</t>
        </is>
      </c>
      <c r="C1969" s="18" t="n">
        <v>143</v>
      </c>
      <c r="D1969" s="18" t="n">
        <v>13</v>
      </c>
      <c r="E1969" s="18" t="inlineStr">
        <is>
          <t>leaf</t>
        </is>
      </c>
      <c r="F1969" s="18" t="n"/>
      <c r="G1969" s="18" t="n"/>
      <c r="H1969" s="37" t="n"/>
      <c r="I1969" s="18" t="n"/>
      <c r="J1969" s="18" t="n"/>
      <c r="K1969" s="18" t="n"/>
      <c r="L1969" s="18" t="n"/>
      <c r="M1969" s="18" t="n"/>
      <c r="N1969" s="34" t="n">
        <v>-0.003785212757065892</v>
      </c>
    </row>
    <row r="1970">
      <c r="B1970" s="18" t="inlineStr">
        <is>
          <t>143|14</t>
        </is>
      </c>
      <c r="C1970" s="18" t="n">
        <v>143</v>
      </c>
      <c r="D1970" s="18" t="n">
        <v>14</v>
      </c>
      <c r="E1970" s="18" t="inlineStr">
        <is>
          <t>leaf</t>
        </is>
      </c>
      <c r="F1970" s="18" t="n"/>
      <c r="G1970" s="18" t="n"/>
      <c r="H1970" s="37" t="n"/>
      <c r="I1970" s="18" t="n"/>
      <c r="J1970" s="18" t="n"/>
      <c r="K1970" s="18" t="n"/>
      <c r="L1970" s="18" t="n"/>
      <c r="M1970" s="18" t="n"/>
      <c r="N1970" s="34" t="n">
        <v>-0.01750017702579498</v>
      </c>
    </row>
    <row r="1971">
      <c r="B1971" s="18" t="inlineStr">
        <is>
          <t>144|0</t>
        </is>
      </c>
      <c r="C1971" s="18" t="n">
        <v>144</v>
      </c>
      <c r="D1971" s="18" t="n">
        <v>0</v>
      </c>
      <c r="E1971" s="18" t="inlineStr">
        <is>
          <t>category split</t>
        </is>
      </c>
      <c r="F1971" s="18" t="n">
        <v>40</v>
      </c>
      <c r="G1971" s="18" t="inlineStr">
        <is>
          <t>branch_id</t>
        </is>
      </c>
      <c r="H1971" s="37" t="n"/>
      <c r="I1971" s="18" t="inlineStr">
        <is>
          <t>0;1;2;3;4;5;8;11;12;14;15;20;22</t>
        </is>
      </c>
      <c r="J1971" s="18" t="inlineStr">
        <is>
          <t>1;10;11;12;13;14;17;2;20;22;23;5;7</t>
        </is>
      </c>
      <c r="K1971" s="18" t="inlineStr">
        <is>
          <t>left</t>
        </is>
      </c>
      <c r="L1971" s="18" t="n">
        <v>1</v>
      </c>
      <c r="M1971" s="18" t="n">
        <v>2</v>
      </c>
      <c r="N1971" s="34" t="n"/>
    </row>
    <row r="1972">
      <c r="B1972" s="18" t="inlineStr">
        <is>
          <t>144|1</t>
        </is>
      </c>
      <c r="C1972" s="18" t="n">
        <v>144</v>
      </c>
      <c r="D1972" s="18" t="n">
        <v>1</v>
      </c>
      <c r="E1972" s="18" t="inlineStr">
        <is>
          <t>category split</t>
        </is>
      </c>
      <c r="F1972" s="18" t="n">
        <v>41</v>
      </c>
      <c r="G1972" s="18" t="inlineStr">
        <is>
          <t>marketing_segment</t>
        </is>
      </c>
      <c r="H1972" s="37" t="n"/>
      <c r="I1972" s="18" t="inlineStr">
        <is>
          <t>3;4;5;7;8;9;11</t>
        </is>
      </c>
      <c r="J1972" s="18" t="inlineStr">
        <is>
          <t>midlife_affluent;midlife_budget;midlife_mainstream;senior_budget;senior_mainstream;young_affluent;young_mainstream</t>
        </is>
      </c>
      <c r="K1972" s="18" t="inlineStr">
        <is>
          <t>left</t>
        </is>
      </c>
      <c r="L1972" s="18" t="n">
        <v>3</v>
      </c>
      <c r="M1972" s="18" t="n">
        <v>4</v>
      </c>
      <c r="N1972" s="34" t="n"/>
    </row>
    <row r="1973">
      <c r="B1973" s="18" t="inlineStr">
        <is>
          <t>144|2</t>
        </is>
      </c>
      <c r="C1973" s="18" t="n">
        <v>144</v>
      </c>
      <c r="D1973" s="18" t="n">
        <v>2</v>
      </c>
      <c r="E1973" s="18" t="inlineStr">
        <is>
          <t>split</t>
        </is>
      </c>
      <c r="F1973" s="18" t="n">
        <v>24</v>
      </c>
      <c r="G1973" s="18" t="inlineStr">
        <is>
          <t>x_clay_dry</t>
        </is>
      </c>
      <c r="H1973" s="37" t="n">
        <v>0.695999950170517</v>
      </c>
      <c r="I1973" s="18" t="n"/>
      <c r="J1973" s="18" t="n"/>
      <c r="K1973" s="18" t="inlineStr">
        <is>
          <t>right</t>
        </is>
      </c>
      <c r="L1973" s="18" t="n">
        <v>5</v>
      </c>
      <c r="M1973" s="18" t="n">
        <v>6</v>
      </c>
      <c r="N1973" s="34" t="n"/>
    </row>
    <row r="1974">
      <c r="B1974" s="18" t="inlineStr">
        <is>
          <t>144|3</t>
        </is>
      </c>
      <c r="C1974" s="18" t="n">
        <v>144</v>
      </c>
      <c r="D1974" s="18" t="n">
        <v>3</v>
      </c>
      <c r="E1974" s="18" t="inlineStr">
        <is>
          <t>category split</t>
        </is>
      </c>
      <c r="F1974" s="18" t="n">
        <v>38</v>
      </c>
      <c r="G1974" s="18" t="inlineStr">
        <is>
          <t>previous_insurer</t>
        </is>
      </c>
      <c r="H1974" s="37" t="n"/>
      <c r="I1974" s="18" t="inlineStr">
        <is>
          <t>0;1;2;3;4;5;6</t>
        </is>
      </c>
      <c r="J1974" s="18" t="inlineStr">
        <is>
          <t>INS00;INS01;INS02;INS03;INS04;INS05;INS06</t>
        </is>
      </c>
      <c r="K1974" s="18" t="inlineStr">
        <is>
          <t>left</t>
        </is>
      </c>
      <c r="L1974" s="18" t="n">
        <v>7</v>
      </c>
      <c r="M1974" s="18" t="n">
        <v>8</v>
      </c>
      <c r="N1974" s="34" t="n"/>
    </row>
    <row r="1975">
      <c r="B1975" s="18" t="inlineStr">
        <is>
          <t>144|4</t>
        </is>
      </c>
      <c r="C1975" s="18" t="n">
        <v>144</v>
      </c>
      <c r="D1975" s="18" t="n">
        <v>4</v>
      </c>
      <c r="E1975" s="18" t="inlineStr">
        <is>
          <t>split</t>
        </is>
      </c>
      <c r="F1975" s="18" t="n">
        <v>13</v>
      </c>
      <c r="G1975" s="18" t="inlineStr">
        <is>
          <t>distance_to_river_km</t>
        </is>
      </c>
      <c r="H1975" s="37" t="n">
        <v>5.399999856948853</v>
      </c>
      <c r="I1975" s="18" t="n"/>
      <c r="J1975" s="18" t="n"/>
      <c r="K1975" s="18" t="inlineStr">
        <is>
          <t>left</t>
        </is>
      </c>
      <c r="L1975" s="18" t="n">
        <v>9</v>
      </c>
      <c r="M1975" s="18" t="n">
        <v>10</v>
      </c>
      <c r="N1975" s="34" t="n"/>
    </row>
    <row r="1976">
      <c r="B1976" s="18" t="inlineStr">
        <is>
          <t>144|5</t>
        </is>
      </c>
      <c r="C1976" s="18" t="n">
        <v>144</v>
      </c>
      <c r="D1976" s="18" t="n">
        <v>5</v>
      </c>
      <c r="E1976" s="18" t="inlineStr">
        <is>
          <t>split</t>
        </is>
      </c>
      <c r="F1976" s="18" t="n">
        <v>8</v>
      </c>
      <c r="G1976" s="18" t="inlineStr">
        <is>
          <t>prior_claims_5y</t>
        </is>
      </c>
      <c r="H1976" s="37" t="n">
        <v>1.999999940395355</v>
      </c>
      <c r="I1976" s="18" t="n"/>
      <c r="J1976" s="18" t="n"/>
      <c r="K1976" s="18" t="inlineStr">
        <is>
          <t>right</t>
        </is>
      </c>
      <c r="L1976" s="18" t="n">
        <v>11</v>
      </c>
      <c r="M1976" s="18" t="n">
        <v>12</v>
      </c>
      <c r="N1976" s="34" t="n"/>
    </row>
    <row r="1977">
      <c r="B1977" s="18" t="inlineStr">
        <is>
          <t>144|6</t>
        </is>
      </c>
      <c r="C1977" s="18" t="n">
        <v>144</v>
      </c>
      <c r="D1977" s="18" t="n">
        <v>6</v>
      </c>
      <c r="E1977" s="18" t="inlineStr">
        <is>
          <t>split</t>
        </is>
      </c>
      <c r="F1977" s="18" t="n">
        <v>21</v>
      </c>
      <c r="G1977" s="18" t="inlineStr">
        <is>
          <t>wildfire_index</t>
        </is>
      </c>
      <c r="H1977" s="37" t="n">
        <v>0.2009999975562096</v>
      </c>
      <c r="I1977" s="18" t="n"/>
      <c r="J1977" s="18" t="n"/>
      <c r="K1977" s="18" t="inlineStr">
        <is>
          <t>right</t>
        </is>
      </c>
      <c r="L1977" s="18" t="n">
        <v>13</v>
      </c>
      <c r="M1977" s="18" t="n">
        <v>14</v>
      </c>
      <c r="N1977" s="34" t="n"/>
    </row>
    <row r="1978">
      <c r="B1978" s="18" t="inlineStr">
        <is>
          <t>144|7</t>
        </is>
      </c>
      <c r="C1978" s="18" t="n">
        <v>144</v>
      </c>
      <c r="D1978" s="18" t="n">
        <v>7</v>
      </c>
      <c r="E1978" s="18" t="inlineStr">
        <is>
          <t>leaf</t>
        </is>
      </c>
      <c r="F1978" s="18" t="n"/>
      <c r="G1978" s="18" t="n"/>
      <c r="H1978" s="37" t="n"/>
      <c r="I1978" s="18" t="n"/>
      <c r="J1978" s="18" t="n"/>
      <c r="K1978" s="18" t="n"/>
      <c r="L1978" s="18" t="n"/>
      <c r="M1978" s="18" t="n"/>
      <c r="N1978" s="34" t="n">
        <v>0.003734083846211433</v>
      </c>
    </row>
    <row r="1979">
      <c r="B1979" s="18" t="inlineStr">
        <is>
          <t>144|8</t>
        </is>
      </c>
      <c r="C1979" s="18" t="n">
        <v>144</v>
      </c>
      <c r="D1979" s="18" t="n">
        <v>8</v>
      </c>
      <c r="E1979" s="18" t="inlineStr">
        <is>
          <t>leaf</t>
        </is>
      </c>
      <c r="F1979" s="18" t="n"/>
      <c r="G1979" s="18" t="n"/>
      <c r="H1979" s="37" t="n"/>
      <c r="I1979" s="18" t="n"/>
      <c r="J1979" s="18" t="n"/>
      <c r="K1979" s="18" t="n"/>
      <c r="L1979" s="18" t="n"/>
      <c r="M1979" s="18" t="n"/>
      <c r="N1979" s="34" t="n">
        <v>0.01252245903015137</v>
      </c>
    </row>
    <row r="1980">
      <c r="B1980" s="18" t="inlineStr">
        <is>
          <t>144|9</t>
        </is>
      </c>
      <c r="C1980" s="18" t="n">
        <v>144</v>
      </c>
      <c r="D1980" s="18" t="n">
        <v>9</v>
      </c>
      <c r="E1980" s="18" t="inlineStr">
        <is>
          <t>leaf</t>
        </is>
      </c>
      <c r="F1980" s="18" t="n"/>
      <c r="G1980" s="18" t="n"/>
      <c r="H1980" s="37" t="n"/>
      <c r="I1980" s="18" t="n"/>
      <c r="J1980" s="18" t="n"/>
      <c r="K1980" s="18" t="n"/>
      <c r="L1980" s="18" t="n"/>
      <c r="M1980" s="18" t="n"/>
      <c r="N1980" s="34" t="n">
        <v>0.001226210151799023</v>
      </c>
    </row>
    <row r="1981">
      <c r="B1981" s="18" t="inlineStr">
        <is>
          <t>144|10</t>
        </is>
      </c>
      <c r="C1981" s="18" t="n">
        <v>144</v>
      </c>
      <c r="D1981" s="18" t="n">
        <v>10</v>
      </c>
      <c r="E1981" s="18" t="inlineStr">
        <is>
          <t>leaf</t>
        </is>
      </c>
      <c r="F1981" s="18" t="n"/>
      <c r="G1981" s="18" t="n"/>
      <c r="H1981" s="37" t="n"/>
      <c r="I1981" s="18" t="n"/>
      <c r="J1981" s="18" t="n"/>
      <c r="K1981" s="18" t="n"/>
      <c r="L1981" s="18" t="n"/>
      <c r="M1981" s="18" t="n"/>
      <c r="N1981" s="34" t="n">
        <v>-0.01029659062623978</v>
      </c>
    </row>
    <row r="1982">
      <c r="B1982" s="18" t="inlineStr">
        <is>
          <t>144|11</t>
        </is>
      </c>
      <c r="C1982" s="18" t="n">
        <v>144</v>
      </c>
      <c r="D1982" s="18" t="n">
        <v>11</v>
      </c>
      <c r="E1982" s="18" t="inlineStr">
        <is>
          <t>leaf</t>
        </is>
      </c>
      <c r="F1982" s="18" t="n"/>
      <c r="G1982" s="18" t="n"/>
      <c r="H1982" s="37" t="n"/>
      <c r="I1982" s="18" t="n"/>
      <c r="J1982" s="18" t="n"/>
      <c r="K1982" s="18" t="n"/>
      <c r="L1982" s="18" t="n"/>
      <c r="M1982" s="18" t="n"/>
      <c r="N1982" s="34" t="n">
        <v>-0.00376119464635849</v>
      </c>
    </row>
    <row r="1983">
      <c r="B1983" s="18" t="inlineStr">
        <is>
          <t>144|12</t>
        </is>
      </c>
      <c r="C1983" s="18" t="n">
        <v>144</v>
      </c>
      <c r="D1983" s="18" t="n">
        <v>12</v>
      </c>
      <c r="E1983" s="18" t="inlineStr">
        <is>
          <t>leaf</t>
        </is>
      </c>
      <c r="F1983" s="18" t="n"/>
      <c r="G1983" s="18" t="n"/>
      <c r="H1983" s="37" t="n"/>
      <c r="I1983" s="18" t="n"/>
      <c r="J1983" s="18" t="n"/>
      <c r="K1983" s="18" t="n"/>
      <c r="L1983" s="18" t="n"/>
      <c r="M1983" s="18" t="n"/>
      <c r="N1983" s="34" t="n">
        <v>0.009572379291057587</v>
      </c>
    </row>
    <row r="1984">
      <c r="B1984" s="18" t="inlineStr">
        <is>
          <t>144|13</t>
        </is>
      </c>
      <c r="C1984" s="18" t="n">
        <v>144</v>
      </c>
      <c r="D1984" s="18" t="n">
        <v>13</v>
      </c>
      <c r="E1984" s="18" t="inlineStr">
        <is>
          <t>leaf</t>
        </is>
      </c>
      <c r="F1984" s="18" t="n"/>
      <c r="G1984" s="18" t="n"/>
      <c r="H1984" s="37" t="n"/>
      <c r="I1984" s="18" t="n"/>
      <c r="J1984" s="18" t="n"/>
      <c r="K1984" s="18" t="n"/>
      <c r="L1984" s="18" t="n"/>
      <c r="M1984" s="18" t="n"/>
      <c r="N1984" s="34" t="n">
        <v>-0.001710046664811671</v>
      </c>
    </row>
    <row r="1985">
      <c r="B1985" s="18" t="inlineStr">
        <is>
          <t>144|14</t>
        </is>
      </c>
      <c r="C1985" s="18" t="n">
        <v>144</v>
      </c>
      <c r="D1985" s="18" t="n">
        <v>14</v>
      </c>
      <c r="E1985" s="18" t="inlineStr">
        <is>
          <t>leaf</t>
        </is>
      </c>
      <c r="F1985" s="18" t="n"/>
      <c r="G1985" s="18" t="n"/>
      <c r="H1985" s="37" t="n"/>
      <c r="I1985" s="18" t="n"/>
      <c r="J1985" s="18" t="n"/>
      <c r="K1985" s="18" t="n"/>
      <c r="L1985" s="18" t="n"/>
      <c r="M1985" s="18" t="n"/>
      <c r="N1985" s="34" t="n">
        <v>0.01057557202875614</v>
      </c>
    </row>
    <row r="1986">
      <c r="B1986" s="18" t="inlineStr">
        <is>
          <t>145|0</t>
        </is>
      </c>
      <c r="C1986" s="18" t="n">
        <v>145</v>
      </c>
      <c r="D1986" s="18" t="n">
        <v>0</v>
      </c>
      <c r="E1986" s="18" t="inlineStr">
        <is>
          <t>category split</t>
        </is>
      </c>
      <c r="F1986" s="18" t="n">
        <v>40</v>
      </c>
      <c r="G1986" s="18" t="inlineStr">
        <is>
          <t>branch_id</t>
        </is>
      </c>
      <c r="H1986" s="37" t="n"/>
      <c r="I1986" s="18" t="inlineStr">
        <is>
          <t>2;4;5;7;8;9;11;12;13;14;15;16;19;20;22;23</t>
        </is>
      </c>
      <c r="J1986" s="18" t="inlineStr">
        <is>
          <t>11;13;14;16;17;18;2;20;21;22;23;24;4;5;7;8</t>
        </is>
      </c>
      <c r="K1986" s="18" t="inlineStr">
        <is>
          <t>left</t>
        </is>
      </c>
      <c r="L1986" s="18" t="n">
        <v>1</v>
      </c>
      <c r="M1986" s="18" t="n">
        <v>2</v>
      </c>
      <c r="N1986" s="34" t="n"/>
    </row>
    <row r="1987">
      <c r="B1987" s="18" t="inlineStr">
        <is>
          <t>145|1</t>
        </is>
      </c>
      <c r="C1987" s="18" t="n">
        <v>145</v>
      </c>
      <c r="D1987" s="18" t="n">
        <v>1</v>
      </c>
      <c r="E1987" s="18" t="inlineStr">
        <is>
          <t>split</t>
        </is>
      </c>
      <c r="F1987" s="18" t="n">
        <v>16</v>
      </c>
      <c r="G1987" s="18" t="inlineStr">
        <is>
          <t>bedrooms</t>
        </is>
      </c>
      <c r="H1987" s="37" t="n">
        <v>2.99999988079071</v>
      </c>
      <c r="I1987" s="18" t="n"/>
      <c r="J1987" s="18" t="n"/>
      <c r="K1987" s="18" t="inlineStr">
        <is>
          <t>right</t>
        </is>
      </c>
      <c r="L1987" s="18" t="n">
        <v>3</v>
      </c>
      <c r="M1987" s="18" t="n">
        <v>4</v>
      </c>
      <c r="N1987" s="34" t="n"/>
    </row>
    <row r="1988">
      <c r="B1988" s="18" t="inlineStr">
        <is>
          <t>145|2</t>
        </is>
      </c>
      <c r="C1988" s="18" t="n">
        <v>145</v>
      </c>
      <c r="D1988" s="18" t="n">
        <v>2</v>
      </c>
      <c r="E1988" s="18" t="inlineStr">
        <is>
          <t>split</t>
        </is>
      </c>
      <c r="F1988" s="18" t="n">
        <v>0</v>
      </c>
      <c r="G1988" s="18" t="inlineStr">
        <is>
          <t>sum_insured</t>
        </is>
      </c>
      <c r="H1988" s="37" t="n">
        <v>355999.984375</v>
      </c>
      <c r="I1988" s="18" t="n"/>
      <c r="J1988" s="18" t="n"/>
      <c r="K1988" s="18" t="inlineStr">
        <is>
          <t>right</t>
        </is>
      </c>
      <c r="L1988" s="18" t="n">
        <v>5</v>
      </c>
      <c r="M1988" s="18" t="n">
        <v>6</v>
      </c>
      <c r="N1988" s="34" t="n"/>
    </row>
    <row r="1989">
      <c r="B1989" s="18" t="inlineStr">
        <is>
          <t>145|3</t>
        </is>
      </c>
      <c r="C1989" s="18" t="n">
        <v>145</v>
      </c>
      <c r="D1989" s="18" t="n">
        <v>3</v>
      </c>
      <c r="E1989" s="18" t="inlineStr">
        <is>
          <t>split</t>
        </is>
      </c>
      <c r="F1989" s="18" t="n">
        <v>19</v>
      </c>
      <c r="G1989" s="18" t="inlineStr">
        <is>
          <t>freezing_days</t>
        </is>
      </c>
      <c r="H1989" s="37" t="n">
        <v>21.99999904632568</v>
      </c>
      <c r="I1989" s="18" t="n"/>
      <c r="J1989" s="18" t="n"/>
      <c r="K1989" s="18" t="inlineStr">
        <is>
          <t>right</t>
        </is>
      </c>
      <c r="L1989" s="18" t="n">
        <v>7</v>
      </c>
      <c r="M1989" s="18" t="n">
        <v>8</v>
      </c>
      <c r="N1989" s="34" t="n"/>
    </row>
    <row r="1990">
      <c r="B1990" s="18" t="inlineStr">
        <is>
          <t>145|4</t>
        </is>
      </c>
      <c r="C1990" s="18" t="n">
        <v>145</v>
      </c>
      <c r="D1990" s="18" t="n">
        <v>4</v>
      </c>
      <c r="E1990" s="18" t="inlineStr">
        <is>
          <t>split</t>
        </is>
      </c>
      <c r="F1990" s="18" t="n">
        <v>19</v>
      </c>
      <c r="G1990" s="18" t="inlineStr">
        <is>
          <t>freezing_days</t>
        </is>
      </c>
      <c r="H1990" s="37" t="n">
        <v>53.99999809265137</v>
      </c>
      <c r="I1990" s="18" t="n"/>
      <c r="J1990" s="18" t="n"/>
      <c r="K1990" s="18" t="inlineStr">
        <is>
          <t>right</t>
        </is>
      </c>
      <c r="L1990" s="18" t="n">
        <v>9</v>
      </c>
      <c r="M1990" s="18" t="n">
        <v>10</v>
      </c>
      <c r="N1990" s="34" t="n"/>
    </row>
    <row r="1991">
      <c r="B1991" s="18" t="inlineStr">
        <is>
          <t>145|5</t>
        </is>
      </c>
      <c r="C1991" s="18" t="n">
        <v>145</v>
      </c>
      <c r="D1991" s="18" t="n">
        <v>5</v>
      </c>
      <c r="E1991" s="18" t="inlineStr">
        <is>
          <t>split</t>
        </is>
      </c>
      <c r="F1991" s="18" t="n">
        <v>0</v>
      </c>
      <c r="G1991" s="18" t="inlineStr">
        <is>
          <t>sum_insured</t>
        </is>
      </c>
      <c r="H1991" s="37" t="n">
        <v>104999.99609375</v>
      </c>
      <c r="I1991" s="18" t="n"/>
      <c r="J1991" s="18" t="n"/>
      <c r="K1991" s="18" t="inlineStr">
        <is>
          <t>right</t>
        </is>
      </c>
      <c r="L1991" s="18" t="n">
        <v>11</v>
      </c>
      <c r="M1991" s="18" t="n">
        <v>12</v>
      </c>
      <c r="N1991" s="34" t="n"/>
    </row>
    <row r="1992">
      <c r="B1992" s="18" t="inlineStr">
        <is>
          <t>145|6</t>
        </is>
      </c>
      <c r="C1992" s="18" t="n">
        <v>145</v>
      </c>
      <c r="D1992" s="18" t="n">
        <v>6</v>
      </c>
      <c r="E1992" s="18" t="inlineStr">
        <is>
          <t>category split</t>
        </is>
      </c>
      <c r="F1992" s="18" t="n">
        <v>34</v>
      </c>
      <c r="G1992" s="18" t="inlineStr">
        <is>
          <t>marital_status</t>
        </is>
      </c>
      <c r="H1992" s="37" t="n"/>
      <c r="I1992" s="18" t="inlineStr">
        <is>
          <t>0;1;3;4</t>
        </is>
      </c>
      <c r="J1992" s="18" t="inlineStr">
        <is>
          <t>MISSING;divorced;single;widowed</t>
        </is>
      </c>
      <c r="K1992" s="18" t="inlineStr">
        <is>
          <t>left</t>
        </is>
      </c>
      <c r="L1992" s="18" t="n">
        <v>13</v>
      </c>
      <c r="M1992" s="18" t="n">
        <v>14</v>
      </c>
      <c r="N1992" s="34" t="n"/>
    </row>
    <row r="1993">
      <c r="B1993" s="18" t="inlineStr">
        <is>
          <t>145|7</t>
        </is>
      </c>
      <c r="C1993" s="18" t="n">
        <v>145</v>
      </c>
      <c r="D1993" s="18" t="n">
        <v>7</v>
      </c>
      <c r="E1993" s="18" t="inlineStr">
        <is>
          <t>leaf</t>
        </is>
      </c>
      <c r="F1993" s="18" t="n"/>
      <c r="G1993" s="18" t="n"/>
      <c r="H1993" s="37" t="n"/>
      <c r="I1993" s="18" t="n"/>
      <c r="J1993" s="18" t="n"/>
      <c r="K1993" s="18" t="n"/>
      <c r="L1993" s="18" t="n"/>
      <c r="M1993" s="18" t="n"/>
      <c r="N1993" s="34" t="n">
        <v>0.01740211807191372</v>
      </c>
    </row>
    <row r="1994">
      <c r="B1994" s="18" t="inlineStr">
        <is>
          <t>145|8</t>
        </is>
      </c>
      <c r="C1994" s="18" t="n">
        <v>145</v>
      </c>
      <c r="D1994" s="18" t="n">
        <v>8</v>
      </c>
      <c r="E1994" s="18" t="inlineStr">
        <is>
          <t>leaf</t>
        </is>
      </c>
      <c r="F1994" s="18" t="n"/>
      <c r="G1994" s="18" t="n"/>
      <c r="H1994" s="37" t="n"/>
      <c r="I1994" s="18" t="n"/>
      <c r="J1994" s="18" t="n"/>
      <c r="K1994" s="18" t="n"/>
      <c r="L1994" s="18" t="n"/>
      <c r="M1994" s="18" t="n"/>
      <c r="N1994" s="34" t="n">
        <v>0.003002903424203396</v>
      </c>
    </row>
    <row r="1995">
      <c r="B1995" s="18" t="inlineStr">
        <is>
          <t>145|9</t>
        </is>
      </c>
      <c r="C1995" s="18" t="n">
        <v>145</v>
      </c>
      <c r="D1995" s="18" t="n">
        <v>9</v>
      </c>
      <c r="E1995" s="18" t="inlineStr">
        <is>
          <t>leaf</t>
        </is>
      </c>
      <c r="F1995" s="18" t="n"/>
      <c r="G1995" s="18" t="n"/>
      <c r="H1995" s="37" t="n"/>
      <c r="I1995" s="18" t="n"/>
      <c r="J1995" s="18" t="n"/>
      <c r="K1995" s="18" t="n"/>
      <c r="L1995" s="18" t="n"/>
      <c r="M1995" s="18" t="n"/>
      <c r="N1995" s="34" t="n">
        <v>-0.002279062056913972</v>
      </c>
    </row>
    <row r="1996">
      <c r="B1996" s="18" t="inlineStr">
        <is>
          <t>145|10</t>
        </is>
      </c>
      <c r="C1996" s="18" t="n">
        <v>145</v>
      </c>
      <c r="D1996" s="18" t="n">
        <v>10</v>
      </c>
      <c r="E1996" s="18" t="inlineStr">
        <is>
          <t>leaf</t>
        </is>
      </c>
      <c r="F1996" s="18" t="n"/>
      <c r="G1996" s="18" t="n"/>
      <c r="H1996" s="37" t="n"/>
      <c r="I1996" s="18" t="n"/>
      <c r="J1996" s="18" t="n"/>
      <c r="K1996" s="18" t="n"/>
      <c r="L1996" s="18" t="n"/>
      <c r="M1996" s="18" t="n"/>
      <c r="N1996" s="34" t="n">
        <v>0.007417974527925253</v>
      </c>
    </row>
    <row r="1997">
      <c r="B1997" s="18" t="inlineStr">
        <is>
          <t>145|11</t>
        </is>
      </c>
      <c r="C1997" s="18" t="n">
        <v>145</v>
      </c>
      <c r="D1997" s="18" t="n">
        <v>11</v>
      </c>
      <c r="E1997" s="18" t="inlineStr">
        <is>
          <t>leaf</t>
        </is>
      </c>
      <c r="F1997" s="18" t="n"/>
      <c r="G1997" s="18" t="n"/>
      <c r="H1997" s="37" t="n"/>
      <c r="I1997" s="18" t="n"/>
      <c r="J1997" s="18" t="n"/>
      <c r="K1997" s="18" t="n"/>
      <c r="L1997" s="18" t="n"/>
      <c r="M1997" s="18" t="n"/>
      <c r="N1997" s="34" t="n">
        <v>-0.01508937496691942</v>
      </c>
    </row>
    <row r="1998">
      <c r="B1998" s="18" t="inlineStr">
        <is>
          <t>145|12</t>
        </is>
      </c>
      <c r="C1998" s="18" t="n">
        <v>145</v>
      </c>
      <c r="D1998" s="18" t="n">
        <v>12</v>
      </c>
      <c r="E1998" s="18" t="inlineStr">
        <is>
          <t>leaf</t>
        </is>
      </c>
      <c r="F1998" s="18" t="n"/>
      <c r="G1998" s="18" t="n"/>
      <c r="H1998" s="37" t="n"/>
      <c r="I1998" s="18" t="n"/>
      <c r="J1998" s="18" t="n"/>
      <c r="K1998" s="18" t="n"/>
      <c r="L1998" s="18" t="n"/>
      <c r="M1998" s="18" t="n"/>
      <c r="N1998" s="34" t="n">
        <v>-0.001828299253247678</v>
      </c>
    </row>
    <row r="1999">
      <c r="B1999" s="18" t="inlineStr">
        <is>
          <t>145|13</t>
        </is>
      </c>
      <c r="C1999" s="18" t="n">
        <v>145</v>
      </c>
      <c r="D1999" s="18" t="n">
        <v>13</v>
      </c>
      <c r="E1999" s="18" t="inlineStr">
        <is>
          <t>leaf</t>
        </is>
      </c>
      <c r="F1999" s="18" t="n"/>
      <c r="G1999" s="18" t="n"/>
      <c r="H1999" s="37" t="n"/>
      <c r="I1999" s="18" t="n"/>
      <c r="J1999" s="18" t="n"/>
      <c r="K1999" s="18" t="n"/>
      <c r="L1999" s="18" t="n"/>
      <c r="M1999" s="18" t="n"/>
      <c r="N1999" s="34" t="n">
        <v>0.01288590766489506</v>
      </c>
    </row>
    <row r="2000">
      <c r="B2000" s="18" t="inlineStr">
        <is>
          <t>145|14</t>
        </is>
      </c>
      <c r="C2000" s="18" t="n">
        <v>145</v>
      </c>
      <c r="D2000" s="18" t="n">
        <v>14</v>
      </c>
      <c r="E2000" s="18" t="inlineStr">
        <is>
          <t>leaf</t>
        </is>
      </c>
      <c r="F2000" s="18" t="n"/>
      <c r="G2000" s="18" t="n"/>
      <c r="H2000" s="37" t="n"/>
      <c r="I2000" s="18" t="n"/>
      <c r="J2000" s="18" t="n"/>
      <c r="K2000" s="18" t="n"/>
      <c r="L2000" s="18" t="n"/>
      <c r="M2000" s="18" t="n"/>
      <c r="N2000" s="34" t="n">
        <v>0.002597702201455832</v>
      </c>
    </row>
    <row r="2001">
      <c r="B2001" s="18" t="inlineStr">
        <is>
          <t>146|0</t>
        </is>
      </c>
      <c r="C2001" s="18" t="n">
        <v>146</v>
      </c>
      <c r="D2001" s="18" t="n">
        <v>0</v>
      </c>
      <c r="E2001" s="18" t="inlineStr">
        <is>
          <t>category split</t>
        </is>
      </c>
      <c r="F2001" s="18" t="n">
        <v>31</v>
      </c>
      <c r="G2001" s="18" t="inlineStr">
        <is>
          <t>channel</t>
        </is>
      </c>
      <c r="H2001" s="37" t="n"/>
      <c r="I2001" s="18" t="inlineStr">
        <is>
          <t>2</t>
        </is>
      </c>
      <c r="J2001" s="18" t="inlineStr">
        <is>
          <t>direct</t>
        </is>
      </c>
      <c r="K2001" s="18" t="inlineStr">
        <is>
          <t>left</t>
        </is>
      </c>
      <c r="L2001" s="18" t="n">
        <v>1</v>
      </c>
      <c r="M2001" s="18" t="n">
        <v>2</v>
      </c>
      <c r="N2001" s="34" t="n"/>
    </row>
    <row r="2002">
      <c r="B2002" s="18" t="inlineStr">
        <is>
          <t>146|1</t>
        </is>
      </c>
      <c r="C2002" s="18" t="n">
        <v>146</v>
      </c>
      <c r="D2002" s="18" t="n">
        <v>1</v>
      </c>
      <c r="E2002" s="18" t="inlineStr">
        <is>
          <t>split</t>
        </is>
      </c>
      <c r="F2002" s="18" t="n">
        <v>3</v>
      </c>
      <c r="G2002" s="18" t="inlineStr">
        <is>
          <t>missed_payments_12m</t>
        </is>
      </c>
      <c r="H2002" s="37" t="n">
        <v>0.9999999701976776</v>
      </c>
      <c r="I2002" s="18" t="n"/>
      <c r="J2002" s="18" t="n"/>
      <c r="K2002" s="18" t="inlineStr">
        <is>
          <t>right</t>
        </is>
      </c>
      <c r="L2002" s="18" t="n">
        <v>3</v>
      </c>
      <c r="M2002" s="18" t="n">
        <v>4</v>
      </c>
      <c r="N2002" s="34" t="n"/>
    </row>
    <row r="2003">
      <c r="B2003" s="18" t="inlineStr">
        <is>
          <t>146|2</t>
        </is>
      </c>
      <c r="C2003" s="18" t="n">
        <v>146</v>
      </c>
      <c r="D2003" s="18" t="n">
        <v>2</v>
      </c>
      <c r="E2003" s="18" t="inlineStr">
        <is>
          <t>split</t>
        </is>
      </c>
      <c r="F2003" s="18" t="n">
        <v>0</v>
      </c>
      <c r="G2003" s="18" t="inlineStr">
        <is>
          <t>sum_insured</t>
        </is>
      </c>
      <c r="H2003" s="37" t="n">
        <v>201999.9921875</v>
      </c>
      <c r="I2003" s="18" t="n"/>
      <c r="J2003" s="18" t="n"/>
      <c r="K2003" s="18" t="inlineStr">
        <is>
          <t>right</t>
        </is>
      </c>
      <c r="L2003" s="18" t="n">
        <v>5</v>
      </c>
      <c r="M2003" s="18" t="n">
        <v>6</v>
      </c>
      <c r="N2003" s="34" t="n"/>
    </row>
    <row r="2004">
      <c r="B2004" s="18" t="inlineStr">
        <is>
          <t>146|3</t>
        </is>
      </c>
      <c r="C2004" s="18" t="n">
        <v>146</v>
      </c>
      <c r="D2004" s="18" t="n">
        <v>3</v>
      </c>
      <c r="E2004" s="18" t="inlineStr">
        <is>
          <t>category split</t>
        </is>
      </c>
      <c r="F2004" s="18" t="n">
        <v>41</v>
      </c>
      <c r="G2004" s="18" t="inlineStr">
        <is>
          <t>marketing_segment</t>
        </is>
      </c>
      <c r="H2004" s="37" t="n"/>
      <c r="I2004" s="18" t="inlineStr">
        <is>
          <t>1;4;5;6;7;8</t>
        </is>
      </c>
      <c r="J2004" s="18" t="inlineStr">
        <is>
          <t>mature_budget;midlife_budget;midlife_mainstream;senior_affluent;senior_budget;senior_mainstream</t>
        </is>
      </c>
      <c r="K2004" s="18" t="inlineStr">
        <is>
          <t>left</t>
        </is>
      </c>
      <c r="L2004" s="18" t="n">
        <v>7</v>
      </c>
      <c r="M2004" s="18" t="n">
        <v>8</v>
      </c>
      <c r="N2004" s="34" t="n"/>
    </row>
    <row r="2005">
      <c r="B2005" s="18" t="inlineStr">
        <is>
          <t>146|4</t>
        </is>
      </c>
      <c r="C2005" s="18" t="n">
        <v>146</v>
      </c>
      <c r="D2005" s="18" t="n">
        <v>4</v>
      </c>
      <c r="E2005" s="18" t="inlineStr">
        <is>
          <t>split</t>
        </is>
      </c>
      <c r="F2005" s="18" t="n">
        <v>18</v>
      </c>
      <c r="G2005" s="18" t="inlineStr">
        <is>
          <t>wind_exposure_index</t>
        </is>
      </c>
      <c r="H2005" s="37" t="n">
        <v>3.699999928474427</v>
      </c>
      <c r="I2005" s="18" t="n"/>
      <c r="J2005" s="18" t="n"/>
      <c r="K2005" s="18" t="inlineStr">
        <is>
          <t>right</t>
        </is>
      </c>
      <c r="L2005" s="18" t="n">
        <v>9</v>
      </c>
      <c r="M2005" s="18" t="n">
        <v>10</v>
      </c>
      <c r="N2005" s="34" t="n"/>
    </row>
    <row r="2006">
      <c r="B2006" s="18" t="inlineStr">
        <is>
          <t>146|5</t>
        </is>
      </c>
      <c r="C2006" s="18" t="n">
        <v>146</v>
      </c>
      <c r="D2006" s="18" t="n">
        <v>5</v>
      </c>
      <c r="E2006" s="18" t="inlineStr">
        <is>
          <t>split</t>
        </is>
      </c>
      <c r="F2006" s="18" t="n">
        <v>11</v>
      </c>
      <c r="G2006" s="18" t="inlineStr">
        <is>
          <t>customer_since_year</t>
        </is>
      </c>
      <c r="H2006" s="37" t="n">
        <v>2010.999938964844</v>
      </c>
      <c r="I2006" s="18" t="n"/>
      <c r="J2006" s="18" t="n"/>
      <c r="K2006" s="18" t="inlineStr">
        <is>
          <t>right</t>
        </is>
      </c>
      <c r="L2006" s="18" t="n">
        <v>11</v>
      </c>
      <c r="M2006" s="18" t="n">
        <v>12</v>
      </c>
      <c r="N2006" s="34" t="n"/>
    </row>
    <row r="2007">
      <c r="B2007" s="18" t="inlineStr">
        <is>
          <t>146|6</t>
        </is>
      </c>
      <c r="C2007" s="18" t="n">
        <v>146</v>
      </c>
      <c r="D2007" s="18" t="n">
        <v>6</v>
      </c>
      <c r="E2007" s="18" t="inlineStr">
        <is>
          <t>split</t>
        </is>
      </c>
      <c r="F2007" s="18" t="n">
        <v>10</v>
      </c>
      <c r="G2007" s="18" t="inlineStr">
        <is>
          <t>years_at_address</t>
        </is>
      </c>
      <c r="H2007" s="37" t="n">
        <v>2.99999988079071</v>
      </c>
      <c r="I2007" s="18" t="n"/>
      <c r="J2007" s="18" t="n"/>
      <c r="K2007" s="18" t="inlineStr">
        <is>
          <t>right</t>
        </is>
      </c>
      <c r="L2007" s="18" t="n">
        <v>13</v>
      </c>
      <c r="M2007" s="18" t="n">
        <v>14</v>
      </c>
      <c r="N2007" s="34" t="n"/>
    </row>
    <row r="2008">
      <c r="B2008" s="18" t="inlineStr">
        <is>
          <t>146|7</t>
        </is>
      </c>
      <c r="C2008" s="18" t="n">
        <v>146</v>
      </c>
      <c r="D2008" s="18" t="n">
        <v>7</v>
      </c>
      <c r="E2008" s="18" t="inlineStr">
        <is>
          <t>leaf</t>
        </is>
      </c>
      <c r="F2008" s="18" t="n"/>
      <c r="G2008" s="18" t="n"/>
      <c r="H2008" s="37" t="n"/>
      <c r="I2008" s="18" t="n"/>
      <c r="J2008" s="18" t="n"/>
      <c r="K2008" s="18" t="n"/>
      <c r="L2008" s="18" t="n"/>
      <c r="M2008" s="18" t="n"/>
      <c r="N2008" s="34" t="n">
        <v>0.003583890618756413</v>
      </c>
    </row>
    <row r="2009">
      <c r="B2009" s="18" t="inlineStr">
        <is>
          <t>146|8</t>
        </is>
      </c>
      <c r="C2009" s="18" t="n">
        <v>146</v>
      </c>
      <c r="D2009" s="18" t="n">
        <v>8</v>
      </c>
      <c r="E2009" s="18" t="inlineStr">
        <is>
          <t>leaf</t>
        </is>
      </c>
      <c r="F2009" s="18" t="n"/>
      <c r="G2009" s="18" t="n"/>
      <c r="H2009" s="37" t="n"/>
      <c r="I2009" s="18" t="n"/>
      <c r="J2009" s="18" t="n"/>
      <c r="K2009" s="18" t="n"/>
      <c r="L2009" s="18" t="n"/>
      <c r="M2009" s="18" t="n"/>
      <c r="N2009" s="34" t="n">
        <v>-0.002840087050572038</v>
      </c>
    </row>
    <row r="2010">
      <c r="B2010" s="18" t="inlineStr">
        <is>
          <t>146|9</t>
        </is>
      </c>
      <c r="C2010" s="18" t="n">
        <v>146</v>
      </c>
      <c r="D2010" s="18" t="n">
        <v>9</v>
      </c>
      <c r="E2010" s="18" t="inlineStr">
        <is>
          <t>leaf</t>
        </is>
      </c>
      <c r="F2010" s="18" t="n"/>
      <c r="G2010" s="18" t="n"/>
      <c r="H2010" s="37" t="n"/>
      <c r="I2010" s="18" t="n"/>
      <c r="J2010" s="18" t="n"/>
      <c r="K2010" s="18" t="n"/>
      <c r="L2010" s="18" t="n"/>
      <c r="M2010" s="18" t="n"/>
      <c r="N2010" s="34" t="n">
        <v>0.001528215128928423</v>
      </c>
    </row>
    <row r="2011">
      <c r="B2011" s="18" t="inlineStr">
        <is>
          <t>146|10</t>
        </is>
      </c>
      <c r="C2011" s="18" t="n">
        <v>146</v>
      </c>
      <c r="D2011" s="18" t="n">
        <v>10</v>
      </c>
      <c r="E2011" s="18" t="inlineStr">
        <is>
          <t>leaf</t>
        </is>
      </c>
      <c r="F2011" s="18" t="n"/>
      <c r="G2011" s="18" t="n"/>
      <c r="H2011" s="37" t="n"/>
      <c r="I2011" s="18" t="n"/>
      <c r="J2011" s="18" t="n"/>
      <c r="K2011" s="18" t="n"/>
      <c r="L2011" s="18" t="n"/>
      <c r="M2011" s="18" t="n"/>
      <c r="N2011" s="34" t="n">
        <v>0.01261749118566513</v>
      </c>
    </row>
    <row r="2012">
      <c r="B2012" s="18" t="inlineStr">
        <is>
          <t>146|11</t>
        </is>
      </c>
      <c r="C2012" s="18" t="n">
        <v>146</v>
      </c>
      <c r="D2012" s="18" t="n">
        <v>11</v>
      </c>
      <c r="E2012" s="18" t="inlineStr">
        <is>
          <t>leaf</t>
        </is>
      </c>
      <c r="F2012" s="18" t="n"/>
      <c r="G2012" s="18" t="n"/>
      <c r="H2012" s="37" t="n"/>
      <c r="I2012" s="18" t="n"/>
      <c r="J2012" s="18" t="n"/>
      <c r="K2012" s="18" t="n"/>
      <c r="L2012" s="18" t="n"/>
      <c r="M2012" s="18" t="n"/>
      <c r="N2012" s="34" t="n">
        <v>-0.01585395075380802</v>
      </c>
    </row>
    <row r="2013">
      <c r="B2013" s="18" t="inlineStr">
        <is>
          <t>146|12</t>
        </is>
      </c>
      <c r="C2013" s="18" t="n">
        <v>146</v>
      </c>
      <c r="D2013" s="18" t="n">
        <v>12</v>
      </c>
      <c r="E2013" s="18" t="inlineStr">
        <is>
          <t>leaf</t>
        </is>
      </c>
      <c r="F2013" s="18" t="n"/>
      <c r="G2013" s="18" t="n"/>
      <c r="H2013" s="37" t="n"/>
      <c r="I2013" s="18" t="n"/>
      <c r="J2013" s="18" t="n"/>
      <c r="K2013" s="18" t="n"/>
      <c r="L2013" s="18" t="n"/>
      <c r="M2013" s="18" t="n"/>
      <c r="N2013" s="34" t="n">
        <v>-0.00420449348166585</v>
      </c>
    </row>
    <row r="2014">
      <c r="B2014" s="18" t="inlineStr">
        <is>
          <t>146|13</t>
        </is>
      </c>
      <c r="C2014" s="18" t="n">
        <v>146</v>
      </c>
      <c r="D2014" s="18" t="n">
        <v>13</v>
      </c>
      <c r="E2014" s="18" t="inlineStr">
        <is>
          <t>leaf</t>
        </is>
      </c>
      <c r="F2014" s="18" t="n"/>
      <c r="G2014" s="18" t="n"/>
      <c r="H2014" s="37" t="n"/>
      <c r="I2014" s="18" t="n"/>
      <c r="J2014" s="18" t="n"/>
      <c r="K2014" s="18" t="n"/>
      <c r="L2014" s="18" t="n"/>
      <c r="M2014" s="18" t="n"/>
      <c r="N2014" s="34" t="n">
        <v>0.008159334771335125</v>
      </c>
    </row>
    <row r="2015">
      <c r="B2015" s="18" t="inlineStr">
        <is>
          <t>146|14</t>
        </is>
      </c>
      <c r="C2015" s="18" t="n">
        <v>146</v>
      </c>
      <c r="D2015" s="18" t="n">
        <v>14</v>
      </c>
      <c r="E2015" s="18" t="inlineStr">
        <is>
          <t>leaf</t>
        </is>
      </c>
      <c r="F2015" s="18" t="n"/>
      <c r="G2015" s="18" t="n"/>
      <c r="H2015" s="37" t="n"/>
      <c r="I2015" s="18" t="n"/>
      <c r="J2015" s="18" t="n"/>
      <c r="K2015" s="18" t="n"/>
      <c r="L2015" s="18" t="n"/>
      <c r="M2015" s="18" t="n"/>
      <c r="N2015" s="34" t="n">
        <v>-0.001273678499273956</v>
      </c>
    </row>
    <row r="2016">
      <c r="B2016" s="18" t="inlineStr">
        <is>
          <t>147|0</t>
        </is>
      </c>
      <c r="C2016" s="18" t="n">
        <v>147</v>
      </c>
      <c r="D2016" s="18" t="n">
        <v>0</v>
      </c>
      <c r="E2016" s="18" t="inlineStr">
        <is>
          <t>split</t>
        </is>
      </c>
      <c r="F2016" s="18" t="n">
        <v>15</v>
      </c>
      <c r="G2016" s="18" t="inlineStr">
        <is>
          <t>year_built</t>
        </is>
      </c>
      <c r="H2016" s="37" t="n">
        <v>2019.999938964844</v>
      </c>
      <c r="I2016" s="18" t="n"/>
      <c r="J2016" s="18" t="n"/>
      <c r="K2016" s="18" t="inlineStr">
        <is>
          <t>right</t>
        </is>
      </c>
      <c r="L2016" s="18" t="n">
        <v>1</v>
      </c>
      <c r="M2016" s="18" t="n">
        <v>2</v>
      </c>
      <c r="N2016" s="34" t="n"/>
    </row>
    <row r="2017">
      <c r="B2017" s="18" t="inlineStr">
        <is>
          <t>147|1</t>
        </is>
      </c>
      <c r="C2017" s="18" t="n">
        <v>147</v>
      </c>
      <c r="D2017" s="18" t="n">
        <v>1</v>
      </c>
      <c r="E2017" s="18" t="inlineStr">
        <is>
          <t>category split</t>
        </is>
      </c>
      <c r="F2017" s="18" t="n">
        <v>39</v>
      </c>
      <c r="G2017" s="18" t="inlineStr">
        <is>
          <t>campaign_code</t>
        </is>
      </c>
      <c r="H2017" s="37" t="n"/>
      <c r="I2017" s="18" t="inlineStr">
        <is>
          <t>0;1;2;3;4;5;6;7;11;12;13;15</t>
        </is>
      </c>
      <c r="J2017" s="18" t="inlineStr">
        <is>
          <t>CMP00;CMP01;CMP02;CMP03;CMP04;CMP05;CMP06;CMP07;CMP11;CMP12;CMP13;MISSING</t>
        </is>
      </c>
      <c r="K2017" s="18" t="inlineStr">
        <is>
          <t>left</t>
        </is>
      </c>
      <c r="L2017" s="18" t="n">
        <v>3</v>
      </c>
      <c r="M2017" s="18" t="n">
        <v>4</v>
      </c>
      <c r="N2017" s="34" t="n"/>
    </row>
    <row r="2018">
      <c r="B2018" s="18" t="inlineStr">
        <is>
          <t>147|2</t>
        </is>
      </c>
      <c r="C2018" s="18" t="n">
        <v>147</v>
      </c>
      <c r="D2018" s="18" t="n">
        <v>2</v>
      </c>
      <c r="E2018" s="18" t="inlineStr">
        <is>
          <t>leaf</t>
        </is>
      </c>
      <c r="F2018" s="18" t="n"/>
      <c r="G2018" s="18" t="n"/>
      <c r="H2018" s="37" t="n"/>
      <c r="I2018" s="18" t="n"/>
      <c r="J2018" s="18" t="n"/>
      <c r="K2018" s="18" t="n"/>
      <c r="L2018" s="18" t="n"/>
      <c r="M2018" s="18" t="n"/>
      <c r="N2018" s="34" t="n">
        <v>0.01270848792046309</v>
      </c>
    </row>
    <row r="2019">
      <c r="B2019" s="18" t="inlineStr">
        <is>
          <t>147|3</t>
        </is>
      </c>
      <c r="C2019" s="18" t="n">
        <v>147</v>
      </c>
      <c r="D2019" s="18" t="n">
        <v>3</v>
      </c>
      <c r="E2019" s="18" t="inlineStr">
        <is>
          <t>split</t>
        </is>
      </c>
      <c r="F2019" s="18" t="n">
        <v>1</v>
      </c>
      <c r="G2019" s="18" t="inlineStr">
        <is>
          <t>days_unoccupied</t>
        </is>
      </c>
      <c r="H2019" s="37" t="n">
        <v>5.999999761581421</v>
      </c>
      <c r="I2019" s="18" t="n"/>
      <c r="J2019" s="18" t="n"/>
      <c r="K2019" s="18" t="inlineStr">
        <is>
          <t>left</t>
        </is>
      </c>
      <c r="L2019" s="18" t="n">
        <v>5</v>
      </c>
      <c r="M2019" s="18" t="n">
        <v>6</v>
      </c>
      <c r="N2019" s="34" t="n"/>
    </row>
    <row r="2020">
      <c r="B2020" s="18" t="inlineStr">
        <is>
          <t>147|4</t>
        </is>
      </c>
      <c r="C2020" s="18" t="n">
        <v>147</v>
      </c>
      <c r="D2020" s="18" t="n">
        <v>4</v>
      </c>
      <c r="E2020" s="18" t="inlineStr">
        <is>
          <t>split</t>
        </is>
      </c>
      <c r="F2020" s="18" t="n">
        <v>0</v>
      </c>
      <c r="G2020" s="18" t="inlineStr">
        <is>
          <t>sum_insured</t>
        </is>
      </c>
      <c r="H2020" s="37" t="n">
        <v>134999.9921875</v>
      </c>
      <c r="I2020" s="18" t="n"/>
      <c r="J2020" s="18" t="n"/>
      <c r="K2020" s="18" t="inlineStr">
        <is>
          <t>right</t>
        </is>
      </c>
      <c r="L2020" s="18" t="n">
        <v>7</v>
      </c>
      <c r="M2020" s="18" t="n">
        <v>8</v>
      </c>
      <c r="N2020" s="34" t="n"/>
    </row>
    <row r="2021">
      <c r="B2021" s="18" t="inlineStr">
        <is>
          <t>147|5</t>
        </is>
      </c>
      <c r="C2021" s="18" t="n">
        <v>147</v>
      </c>
      <c r="D2021" s="18" t="n">
        <v>5</v>
      </c>
      <c r="E2021" s="18" t="inlineStr">
        <is>
          <t>leaf</t>
        </is>
      </c>
      <c r="F2021" s="18" t="n"/>
      <c r="G2021" s="18" t="n"/>
      <c r="H2021" s="37" t="n"/>
      <c r="I2021" s="18" t="n"/>
      <c r="J2021" s="18" t="n"/>
      <c r="K2021" s="18" t="n"/>
      <c r="L2021" s="18" t="n"/>
      <c r="M2021" s="18" t="n"/>
      <c r="N2021" s="34" t="n">
        <v>0.01252070721238852</v>
      </c>
    </row>
    <row r="2022">
      <c r="B2022" s="18" t="inlineStr">
        <is>
          <t>147|6</t>
        </is>
      </c>
      <c r="C2022" s="18" t="n">
        <v>147</v>
      </c>
      <c r="D2022" s="18" t="n">
        <v>6</v>
      </c>
      <c r="E2022" s="18" t="inlineStr">
        <is>
          <t>leaf</t>
        </is>
      </c>
      <c r="F2022" s="18" t="n"/>
      <c r="G2022" s="18" t="n"/>
      <c r="H2022" s="37" t="n"/>
      <c r="I2022" s="18" t="n"/>
      <c r="J2022" s="18" t="n"/>
      <c r="K2022" s="18" t="n"/>
      <c r="L2022" s="18" t="n"/>
      <c r="M2022" s="18" t="n"/>
      <c r="N2022" s="34" t="n">
        <v>0.001277963630855083</v>
      </c>
    </row>
    <row r="2023">
      <c r="B2023" s="18" t="inlineStr">
        <is>
          <t>147|7</t>
        </is>
      </c>
      <c r="C2023" s="18" t="n">
        <v>147</v>
      </c>
      <c r="D2023" s="18" t="n">
        <v>7</v>
      </c>
      <c r="E2023" s="18" t="inlineStr">
        <is>
          <t>leaf</t>
        </is>
      </c>
      <c r="F2023" s="18" t="n"/>
      <c r="G2023" s="18" t="n"/>
      <c r="H2023" s="37" t="n"/>
      <c r="I2023" s="18" t="n"/>
      <c r="J2023" s="18" t="n"/>
      <c r="K2023" s="18" t="n"/>
      <c r="L2023" s="18" t="n"/>
      <c r="M2023" s="18" t="n"/>
      <c r="N2023" s="34" t="n">
        <v>-0.007876702584326267</v>
      </c>
    </row>
    <row r="2024">
      <c r="B2024" s="18" t="inlineStr">
        <is>
          <t>147|8</t>
        </is>
      </c>
      <c r="C2024" s="18" t="n">
        <v>147</v>
      </c>
      <c r="D2024" s="18" t="n">
        <v>8</v>
      </c>
      <c r="E2024" s="18" t="inlineStr">
        <is>
          <t>leaf</t>
        </is>
      </c>
      <c r="F2024" s="18" t="n"/>
      <c r="G2024" s="18" t="n"/>
      <c r="H2024" s="37" t="n"/>
      <c r="I2024" s="18" t="n"/>
      <c r="J2024" s="18" t="n"/>
      <c r="K2024" s="18" t="n"/>
      <c r="L2024" s="18" t="n"/>
      <c r="M2024" s="18" t="n"/>
      <c r="N2024" s="34" t="n">
        <v>-0.000253704929491505</v>
      </c>
    </row>
    <row r="2025">
      <c r="B2025" s="18" t="inlineStr">
        <is>
          <t>148|0</t>
        </is>
      </c>
      <c r="C2025" s="18" t="n">
        <v>148</v>
      </c>
      <c r="D2025" s="18" t="n">
        <v>0</v>
      </c>
      <c r="E2025" s="18" t="inlineStr">
        <is>
          <t>category split</t>
        </is>
      </c>
      <c r="F2025" s="18" t="n">
        <v>38</v>
      </c>
      <c r="G2025" s="18" t="inlineStr">
        <is>
          <t>previous_insurer</t>
        </is>
      </c>
      <c r="H2025" s="37" t="n"/>
      <c r="I2025" s="18" t="inlineStr">
        <is>
          <t>0;2;6;9;10;14;16;19;20;21;22;25;32;33;34;35;38</t>
        </is>
      </c>
      <c r="J2025" s="18" t="inlineStr">
        <is>
          <t>INS00;INS02;INS06;INS09;INS10;INS14;INS16;INS19;INS20;INS21;INS22;INS25;INS32;INS33;INS34;INS35;INS38</t>
        </is>
      </c>
      <c r="K2025" s="18" t="inlineStr">
        <is>
          <t>left</t>
        </is>
      </c>
      <c r="L2025" s="18" t="n">
        <v>1</v>
      </c>
      <c r="M2025" s="18" t="n">
        <v>2</v>
      </c>
      <c r="N2025" s="34" t="n"/>
    </row>
    <row r="2026">
      <c r="B2026" s="18" t="inlineStr">
        <is>
          <t>148|1</t>
        </is>
      </c>
      <c r="C2026" s="18" t="n">
        <v>148</v>
      </c>
      <c r="D2026" s="18" t="n">
        <v>1</v>
      </c>
      <c r="E2026" s="18" t="inlineStr">
        <is>
          <t>category split</t>
        </is>
      </c>
      <c r="F2026" s="18" t="n">
        <v>40</v>
      </c>
      <c r="G2026" s="18" t="inlineStr">
        <is>
          <t>branch_id</t>
        </is>
      </c>
      <c r="H2026" s="37" t="n"/>
      <c r="I2026" s="18" t="inlineStr">
        <is>
          <t>2;3;7;11;12;20;22;23</t>
        </is>
      </c>
      <c r="J2026" s="18" t="inlineStr">
        <is>
          <t>11;12;16;2;20;5;7;8</t>
        </is>
      </c>
      <c r="K2026" s="18" t="inlineStr">
        <is>
          <t>left</t>
        </is>
      </c>
      <c r="L2026" s="18" t="n">
        <v>3</v>
      </c>
      <c r="M2026" s="18" t="n">
        <v>4</v>
      </c>
      <c r="N2026" s="34" t="n"/>
    </row>
    <row r="2027">
      <c r="B2027" s="18" t="inlineStr">
        <is>
          <t>148|2</t>
        </is>
      </c>
      <c r="C2027" s="18" t="n">
        <v>148</v>
      </c>
      <c r="D2027" s="18" t="n">
        <v>2</v>
      </c>
      <c r="E2027" s="18" t="inlineStr">
        <is>
          <t>split</t>
        </is>
      </c>
      <c r="F2027" s="18" t="n">
        <v>20</v>
      </c>
      <c r="G2027" s="18" t="inlineStr">
        <is>
          <t>dry_summer_index</t>
        </is>
      </c>
      <c r="H2027" s="37" t="n">
        <v>0.9069999754428865</v>
      </c>
      <c r="I2027" s="18" t="n"/>
      <c r="J2027" s="18" t="n"/>
      <c r="K2027" s="18" t="inlineStr">
        <is>
          <t>right</t>
        </is>
      </c>
      <c r="L2027" s="18" t="n">
        <v>5</v>
      </c>
      <c r="M2027" s="18" t="n">
        <v>6</v>
      </c>
      <c r="N2027" s="34" t="n"/>
    </row>
    <row r="2028">
      <c r="B2028" s="18" t="inlineStr">
        <is>
          <t>148|3</t>
        </is>
      </c>
      <c r="C2028" s="18" t="n">
        <v>148</v>
      </c>
      <c r="D2028" s="18" t="n">
        <v>3</v>
      </c>
      <c r="E2028" s="18" t="inlineStr">
        <is>
          <t>category split</t>
        </is>
      </c>
      <c r="F2028" s="18" t="n">
        <v>41</v>
      </c>
      <c r="G2028" s="18" t="inlineStr">
        <is>
          <t>marketing_segment</t>
        </is>
      </c>
      <c r="H2028" s="37" t="n"/>
      <c r="I2028" s="18" t="inlineStr">
        <is>
          <t>0;3;4;6;7;8;10;11</t>
        </is>
      </c>
      <c r="J2028" s="18" t="inlineStr">
        <is>
          <t>mature_affluent;midlife_affluent;midlife_budget;senior_affluent;senior_budget;senior_mainstream;young_budget;young_mainstream</t>
        </is>
      </c>
      <c r="K2028" s="18" t="inlineStr">
        <is>
          <t>left</t>
        </is>
      </c>
      <c r="L2028" s="18" t="n">
        <v>7</v>
      </c>
      <c r="M2028" s="18" t="n">
        <v>8</v>
      </c>
      <c r="N2028" s="34" t="n"/>
    </row>
    <row r="2029">
      <c r="B2029" s="18" t="inlineStr">
        <is>
          <t>148|4</t>
        </is>
      </c>
      <c r="C2029" s="18" t="n">
        <v>148</v>
      </c>
      <c r="D2029" s="18" t="n">
        <v>4</v>
      </c>
      <c r="E2029" s="18" t="inlineStr">
        <is>
          <t>split</t>
        </is>
      </c>
      <c r="F2029" s="18" t="n">
        <v>1</v>
      </c>
      <c r="G2029" s="18" t="inlineStr">
        <is>
          <t>days_unoccupied</t>
        </is>
      </c>
      <c r="H2029" s="37" t="n">
        <v>2.99999988079071</v>
      </c>
      <c r="I2029" s="18" t="n"/>
      <c r="J2029" s="18" t="n"/>
      <c r="K2029" s="18" t="inlineStr">
        <is>
          <t>left</t>
        </is>
      </c>
      <c r="L2029" s="18" t="n">
        <v>9</v>
      </c>
      <c r="M2029" s="18" t="n">
        <v>10</v>
      </c>
      <c r="N2029" s="34" t="n"/>
    </row>
    <row r="2030">
      <c r="B2030" s="18" t="inlineStr">
        <is>
          <t>148|5</t>
        </is>
      </c>
      <c r="C2030" s="18" t="n">
        <v>148</v>
      </c>
      <c r="D2030" s="18" t="n">
        <v>5</v>
      </c>
      <c r="E2030" s="18" t="inlineStr">
        <is>
          <t>split</t>
        </is>
      </c>
      <c r="F2030" s="18" t="n">
        <v>19</v>
      </c>
      <c r="G2030" s="18" t="inlineStr">
        <is>
          <t>freezing_days</t>
        </is>
      </c>
      <c r="H2030" s="37" t="n">
        <v>14.99999952316284</v>
      </c>
      <c r="I2030" s="18" t="n"/>
      <c r="J2030" s="18" t="n"/>
      <c r="K2030" s="18" t="inlineStr">
        <is>
          <t>right</t>
        </is>
      </c>
      <c r="L2030" s="18" t="n">
        <v>11</v>
      </c>
      <c r="M2030" s="18" t="n">
        <v>12</v>
      </c>
      <c r="N2030" s="34" t="n"/>
    </row>
    <row r="2031">
      <c r="B2031" s="18" t="inlineStr">
        <is>
          <t>148|6</t>
        </is>
      </c>
      <c r="C2031" s="18" t="n">
        <v>148</v>
      </c>
      <c r="D2031" s="18" t="n">
        <v>6</v>
      </c>
      <c r="E2031" s="18" t="inlineStr">
        <is>
          <t>leaf</t>
        </is>
      </c>
      <c r="F2031" s="18" t="n"/>
      <c r="G2031" s="18" t="n"/>
      <c r="H2031" s="37" t="n"/>
      <c r="I2031" s="18" t="n"/>
      <c r="J2031" s="18" t="n"/>
      <c r="K2031" s="18" t="n"/>
      <c r="L2031" s="18" t="n"/>
      <c r="M2031" s="18" t="n"/>
      <c r="N2031" s="34" t="n">
        <v>0.01019757799804211</v>
      </c>
    </row>
    <row r="2032">
      <c r="B2032" s="18" t="inlineStr">
        <is>
          <t>148|7</t>
        </is>
      </c>
      <c r="C2032" s="18" t="n">
        <v>148</v>
      </c>
      <c r="D2032" s="18" t="n">
        <v>7</v>
      </c>
      <c r="E2032" s="18" t="inlineStr">
        <is>
          <t>leaf</t>
        </is>
      </c>
      <c r="F2032" s="18" t="n"/>
      <c r="G2032" s="18" t="n"/>
      <c r="H2032" s="37" t="n"/>
      <c r="I2032" s="18" t="n"/>
      <c r="J2032" s="18" t="n"/>
      <c r="K2032" s="18" t="n"/>
      <c r="L2032" s="18" t="n"/>
      <c r="M2032" s="18" t="n"/>
      <c r="N2032" s="34" t="n">
        <v>0.008086900226771832</v>
      </c>
    </row>
    <row r="2033">
      <c r="B2033" s="18" t="inlineStr">
        <is>
          <t>148|8</t>
        </is>
      </c>
      <c r="C2033" s="18" t="n">
        <v>148</v>
      </c>
      <c r="D2033" s="18" t="n">
        <v>8</v>
      </c>
      <c r="E2033" s="18" t="inlineStr">
        <is>
          <t>leaf</t>
        </is>
      </c>
      <c r="F2033" s="18" t="n"/>
      <c r="G2033" s="18" t="n"/>
      <c r="H2033" s="37" t="n"/>
      <c r="I2033" s="18" t="n"/>
      <c r="J2033" s="18" t="n"/>
      <c r="K2033" s="18" t="n"/>
      <c r="L2033" s="18" t="n"/>
      <c r="M2033" s="18" t="n"/>
      <c r="N2033" s="34" t="n">
        <v>0.001523692975752056</v>
      </c>
    </row>
    <row r="2034">
      <c r="B2034" s="18" t="inlineStr">
        <is>
          <t>148|9</t>
        </is>
      </c>
      <c r="C2034" s="18" t="n">
        <v>148</v>
      </c>
      <c r="D2034" s="18" t="n">
        <v>9</v>
      </c>
      <c r="E2034" s="18" t="inlineStr">
        <is>
          <t>leaf</t>
        </is>
      </c>
      <c r="F2034" s="18" t="n"/>
      <c r="G2034" s="18" t="n"/>
      <c r="H2034" s="37" t="n"/>
      <c r="I2034" s="18" t="n"/>
      <c r="J2034" s="18" t="n"/>
      <c r="K2034" s="18" t="n"/>
      <c r="L2034" s="18" t="n"/>
      <c r="M2034" s="18" t="n"/>
      <c r="N2034" s="34" t="n">
        <v>-0.01025956310331821</v>
      </c>
    </row>
    <row r="2035">
      <c r="B2035" s="18" t="inlineStr">
        <is>
          <t>148|10</t>
        </is>
      </c>
      <c r="C2035" s="18" t="n">
        <v>148</v>
      </c>
      <c r="D2035" s="18" t="n">
        <v>10</v>
      </c>
      <c r="E2035" s="18" t="inlineStr">
        <is>
          <t>leaf</t>
        </is>
      </c>
      <c r="F2035" s="18" t="n"/>
      <c r="G2035" s="18" t="n"/>
      <c r="H2035" s="37" t="n"/>
      <c r="I2035" s="18" t="n"/>
      <c r="J2035" s="18" t="n"/>
      <c r="K2035" s="18" t="n"/>
      <c r="L2035" s="18" t="n"/>
      <c r="M2035" s="18" t="n"/>
      <c r="N2035" s="34" t="n">
        <v>-0.0009247950511053205</v>
      </c>
    </row>
    <row r="2036">
      <c r="B2036" s="18" t="inlineStr">
        <is>
          <t>148|11</t>
        </is>
      </c>
      <c r="C2036" s="18" t="n">
        <v>148</v>
      </c>
      <c r="D2036" s="18" t="n">
        <v>11</v>
      </c>
      <c r="E2036" s="18" t="inlineStr">
        <is>
          <t>leaf</t>
        </is>
      </c>
      <c r="F2036" s="18" t="n"/>
      <c r="G2036" s="18" t="n"/>
      <c r="H2036" s="37" t="n"/>
      <c r="I2036" s="18" t="n"/>
      <c r="J2036" s="18" t="n"/>
      <c r="K2036" s="18" t="n"/>
      <c r="L2036" s="18" t="n"/>
      <c r="M2036" s="18" t="n"/>
      <c r="N2036" s="34" t="n">
        <v>-0.01162314973771572</v>
      </c>
    </row>
    <row r="2037">
      <c r="B2037" s="18" t="inlineStr">
        <is>
          <t>148|12</t>
        </is>
      </c>
      <c r="C2037" s="18" t="n">
        <v>148</v>
      </c>
      <c r="D2037" s="18" t="n">
        <v>12</v>
      </c>
      <c r="E2037" s="18" t="inlineStr">
        <is>
          <t>leaf</t>
        </is>
      </c>
      <c r="F2037" s="18" t="n"/>
      <c r="G2037" s="18" t="n"/>
      <c r="H2037" s="37" t="n"/>
      <c r="I2037" s="18" t="n"/>
      <c r="J2037" s="18" t="n"/>
      <c r="K2037" s="18" t="n"/>
      <c r="L2037" s="18" t="n"/>
      <c r="M2037" s="18" t="n"/>
      <c r="N2037" s="34" t="n">
        <v>-0.001938980654813349</v>
      </c>
    </row>
    <row r="2038">
      <c r="B2038" s="18" t="inlineStr">
        <is>
          <t>149|0</t>
        </is>
      </c>
      <c r="C2038" s="18" t="n">
        <v>149</v>
      </c>
      <c r="D2038" s="18" t="n">
        <v>0</v>
      </c>
      <c r="E2038" s="18" t="inlineStr">
        <is>
          <t>split</t>
        </is>
      </c>
      <c r="F2038" s="18" t="n">
        <v>3</v>
      </c>
      <c r="G2038" s="18" t="inlineStr">
        <is>
          <t>missed_payments_12m</t>
        </is>
      </c>
      <c r="H2038" s="37" t="n">
        <v>0.9999999701976776</v>
      </c>
      <c r="I2038" s="18" t="n"/>
      <c r="J2038" s="18" t="n"/>
      <c r="K2038" s="18" t="inlineStr">
        <is>
          <t>right</t>
        </is>
      </c>
      <c r="L2038" s="18" t="n">
        <v>1</v>
      </c>
      <c r="M2038" s="18" t="n">
        <v>2</v>
      </c>
      <c r="N2038" s="34" t="n"/>
    </row>
    <row r="2039">
      <c r="B2039" s="18" t="inlineStr">
        <is>
          <t>149|1</t>
        </is>
      </c>
      <c r="C2039" s="18" t="n">
        <v>149</v>
      </c>
      <c r="D2039" s="18" t="n">
        <v>1</v>
      </c>
      <c r="E2039" s="18" t="inlineStr">
        <is>
          <t>split</t>
        </is>
      </c>
      <c r="F2039" s="18" t="n">
        <v>15</v>
      </c>
      <c r="G2039" s="18" t="inlineStr">
        <is>
          <t>year_built</t>
        </is>
      </c>
      <c r="H2039" s="37" t="n">
        <v>1942.999938964844</v>
      </c>
      <c r="I2039" s="18" t="n"/>
      <c r="J2039" s="18" t="n"/>
      <c r="K2039" s="18" t="inlineStr">
        <is>
          <t>right</t>
        </is>
      </c>
      <c r="L2039" s="18" t="n">
        <v>3</v>
      </c>
      <c r="M2039" s="18" t="n">
        <v>4</v>
      </c>
      <c r="N2039" s="34" t="n"/>
    </row>
    <row r="2040">
      <c r="B2040" s="18" t="inlineStr">
        <is>
          <t>149|2</t>
        </is>
      </c>
      <c r="C2040" s="18" t="n">
        <v>149</v>
      </c>
      <c r="D2040" s="18" t="n">
        <v>2</v>
      </c>
      <c r="E2040" s="18" t="inlineStr">
        <is>
          <t>split</t>
        </is>
      </c>
      <c r="F2040" s="18" t="n">
        <v>1</v>
      </c>
      <c r="G2040" s="18" t="inlineStr">
        <is>
          <t>days_unoccupied</t>
        </is>
      </c>
      <c r="H2040" s="37" t="n">
        <v>11.99999952316284</v>
      </c>
      <c r="I2040" s="18" t="n"/>
      <c r="J2040" s="18" t="n"/>
      <c r="K2040" s="18" t="inlineStr">
        <is>
          <t>right</t>
        </is>
      </c>
      <c r="L2040" s="18" t="n">
        <v>5</v>
      </c>
      <c r="M2040" s="18" t="n">
        <v>6</v>
      </c>
      <c r="N2040" s="34" t="n"/>
    </row>
    <row r="2041">
      <c r="B2041" s="18" t="inlineStr">
        <is>
          <t>149|3</t>
        </is>
      </c>
      <c r="C2041" s="18" t="n">
        <v>149</v>
      </c>
      <c r="D2041" s="18" t="n">
        <v>3</v>
      </c>
      <c r="E2041" s="18" t="inlineStr">
        <is>
          <t>category split</t>
        </is>
      </c>
      <c r="F2041" s="18" t="n">
        <v>38</v>
      </c>
      <c r="G2041" s="18" t="inlineStr">
        <is>
          <t>previous_insurer</t>
        </is>
      </c>
      <c r="H2041" s="37" t="n"/>
      <c r="I2041" s="18" t="inlineStr">
        <is>
          <t>0;1;2</t>
        </is>
      </c>
      <c r="J2041" s="18" t="inlineStr">
        <is>
          <t>INS00;INS01;INS02</t>
        </is>
      </c>
      <c r="K2041" s="18" t="inlineStr">
        <is>
          <t>left</t>
        </is>
      </c>
      <c r="L2041" s="18" t="n">
        <v>7</v>
      </c>
      <c r="M2041" s="18" t="n">
        <v>8</v>
      </c>
      <c r="N2041" s="34" t="n"/>
    </row>
    <row r="2042">
      <c r="B2042" s="18" t="inlineStr">
        <is>
          <t>149|4</t>
        </is>
      </c>
      <c r="C2042" s="18" t="n">
        <v>149</v>
      </c>
      <c r="D2042" s="18" t="n">
        <v>4</v>
      </c>
      <c r="E2042" s="18" t="inlineStr">
        <is>
          <t>split</t>
        </is>
      </c>
      <c r="F2042" s="18" t="n">
        <v>20</v>
      </c>
      <c r="G2042" s="18" t="inlineStr">
        <is>
          <t>dry_summer_index</t>
        </is>
      </c>
      <c r="H2042" s="37" t="n">
        <v>0.06199999712407589</v>
      </c>
      <c r="I2042" s="18" t="n"/>
      <c r="J2042" s="18" t="n"/>
      <c r="K2042" s="18" t="inlineStr">
        <is>
          <t>right</t>
        </is>
      </c>
      <c r="L2042" s="18" t="n">
        <v>9</v>
      </c>
      <c r="M2042" s="18" t="n">
        <v>10</v>
      </c>
      <c r="N2042" s="34" t="n"/>
    </row>
    <row r="2043">
      <c r="B2043" s="18" t="inlineStr">
        <is>
          <t>149|5</t>
        </is>
      </c>
      <c r="C2043" s="18" t="n">
        <v>149</v>
      </c>
      <c r="D2043" s="18" t="n">
        <v>5</v>
      </c>
      <c r="E2043" s="18" t="inlineStr">
        <is>
          <t>split</t>
        </is>
      </c>
      <c r="F2043" s="18" t="n">
        <v>1</v>
      </c>
      <c r="G2043" s="18" t="inlineStr">
        <is>
          <t>days_unoccupied</t>
        </is>
      </c>
      <c r="H2043" s="37" t="n">
        <v>5.999999761581421</v>
      </c>
      <c r="I2043" s="18" t="n"/>
      <c r="J2043" s="18" t="n"/>
      <c r="K2043" s="18" t="inlineStr">
        <is>
          <t>right</t>
        </is>
      </c>
      <c r="L2043" s="18" t="n">
        <v>11</v>
      </c>
      <c r="M2043" s="18" t="n">
        <v>12</v>
      </c>
      <c r="N2043" s="34" t="n"/>
    </row>
    <row r="2044">
      <c r="B2044" s="18" t="inlineStr">
        <is>
          <t>149|6</t>
        </is>
      </c>
      <c r="C2044" s="18" t="n">
        <v>149</v>
      </c>
      <c r="D2044" s="18" t="n">
        <v>6</v>
      </c>
      <c r="E2044" s="18" t="inlineStr">
        <is>
          <t>leaf</t>
        </is>
      </c>
      <c r="F2044" s="18" t="n"/>
      <c r="G2044" s="18" t="n"/>
      <c r="H2044" s="37" t="n"/>
      <c r="I2044" s="18" t="n"/>
      <c r="J2044" s="18" t="n"/>
      <c r="K2044" s="18" t="n"/>
      <c r="L2044" s="18" t="n"/>
      <c r="M2044" s="18" t="n"/>
      <c r="N2044" s="34" t="n">
        <v>-0.003353628562763333</v>
      </c>
    </row>
    <row r="2045">
      <c r="B2045" s="18" t="inlineStr">
        <is>
          <t>149|7</t>
        </is>
      </c>
      <c r="C2045" s="18" t="n">
        <v>149</v>
      </c>
      <c r="D2045" s="18" t="n">
        <v>7</v>
      </c>
      <c r="E2045" s="18" t="inlineStr">
        <is>
          <t>leaf</t>
        </is>
      </c>
      <c r="F2045" s="18" t="n"/>
      <c r="G2045" s="18" t="n"/>
      <c r="H2045" s="37" t="n"/>
      <c r="I2045" s="18" t="n"/>
      <c r="J2045" s="18" t="n"/>
      <c r="K2045" s="18" t="n"/>
      <c r="L2045" s="18" t="n"/>
      <c r="M2045" s="18" t="n"/>
      <c r="N2045" s="34" t="n">
        <v>0.00273201591335237</v>
      </c>
    </row>
    <row r="2046">
      <c r="B2046" s="18" t="inlineStr">
        <is>
          <t>149|8</t>
        </is>
      </c>
      <c r="C2046" s="18" t="n">
        <v>149</v>
      </c>
      <c r="D2046" s="18" t="n">
        <v>8</v>
      </c>
      <c r="E2046" s="18" t="inlineStr">
        <is>
          <t>leaf</t>
        </is>
      </c>
      <c r="F2046" s="18" t="n"/>
      <c r="G2046" s="18" t="n"/>
      <c r="H2046" s="37" t="n"/>
      <c r="I2046" s="18" t="n"/>
      <c r="J2046" s="18" t="n"/>
      <c r="K2046" s="18" t="n"/>
      <c r="L2046" s="18" t="n"/>
      <c r="M2046" s="18" t="n"/>
      <c r="N2046" s="34" t="n">
        <v>-0.008902663365006447</v>
      </c>
    </row>
    <row r="2047">
      <c r="B2047" s="18" t="inlineStr">
        <is>
          <t>149|9</t>
        </is>
      </c>
      <c r="C2047" s="18" t="n">
        <v>149</v>
      </c>
      <c r="D2047" s="18" t="n">
        <v>9</v>
      </c>
      <c r="E2047" s="18" t="inlineStr">
        <is>
          <t>leaf</t>
        </is>
      </c>
      <c r="F2047" s="18" t="n"/>
      <c r="G2047" s="18" t="n"/>
      <c r="H2047" s="37" t="n"/>
      <c r="I2047" s="18" t="n"/>
      <c r="J2047" s="18" t="n"/>
      <c r="K2047" s="18" t="n"/>
      <c r="L2047" s="18" t="n"/>
      <c r="M2047" s="18" t="n"/>
      <c r="N2047" s="34" t="n">
        <v>-0.01627671346068382</v>
      </c>
    </row>
    <row r="2048">
      <c r="B2048" s="18" t="inlineStr">
        <is>
          <t>149|10</t>
        </is>
      </c>
      <c r="C2048" s="18" t="n">
        <v>149</v>
      </c>
      <c r="D2048" s="18" t="n">
        <v>10</v>
      </c>
      <c r="E2048" s="18" t="inlineStr">
        <is>
          <t>leaf</t>
        </is>
      </c>
      <c r="F2048" s="18" t="n"/>
      <c r="G2048" s="18" t="n"/>
      <c r="H2048" s="37" t="n"/>
      <c r="I2048" s="18" t="n"/>
      <c r="J2048" s="18" t="n"/>
      <c r="K2048" s="18" t="n"/>
      <c r="L2048" s="18" t="n"/>
      <c r="M2048" s="18" t="n"/>
      <c r="N2048" s="34" t="n">
        <v>-0.001802335842512548</v>
      </c>
    </row>
    <row r="2049">
      <c r="B2049" s="18" t="inlineStr">
        <is>
          <t>149|11</t>
        </is>
      </c>
      <c r="C2049" s="18" t="n">
        <v>149</v>
      </c>
      <c r="D2049" s="18" t="n">
        <v>11</v>
      </c>
      <c r="E2049" s="18" t="inlineStr">
        <is>
          <t>leaf</t>
        </is>
      </c>
      <c r="F2049" s="18" t="n"/>
      <c r="G2049" s="18" t="n"/>
      <c r="H2049" s="37" t="n"/>
      <c r="I2049" s="18" t="n"/>
      <c r="J2049" s="18" t="n"/>
      <c r="K2049" s="18" t="n"/>
      <c r="L2049" s="18" t="n"/>
      <c r="M2049" s="18" t="n"/>
      <c r="N2049" s="34" t="n">
        <v>0.001218253630213439</v>
      </c>
    </row>
    <row r="2050">
      <c r="B2050" s="18" t="inlineStr">
        <is>
          <t>149|12</t>
        </is>
      </c>
      <c r="C2050" s="18" t="n">
        <v>149</v>
      </c>
      <c r="D2050" s="18" t="n">
        <v>12</v>
      </c>
      <c r="E2050" s="18" t="inlineStr">
        <is>
          <t>leaf</t>
        </is>
      </c>
      <c r="F2050" s="18" t="n"/>
      <c r="G2050" s="18" t="n"/>
      <c r="H2050" s="37" t="n"/>
      <c r="I2050" s="18" t="n"/>
      <c r="J2050" s="18" t="n"/>
      <c r="K2050" s="18" t="n"/>
      <c r="L2050" s="18" t="n"/>
      <c r="M2050" s="18" t="n"/>
      <c r="N2050" s="34" t="n">
        <v>0.01523250062018633</v>
      </c>
    </row>
    <row r="2051">
      <c r="B2051" s="18" t="inlineStr">
        <is>
          <t>150|0</t>
        </is>
      </c>
      <c r="C2051" s="18" t="n">
        <v>150</v>
      </c>
      <c r="D2051" s="18" t="n">
        <v>0</v>
      </c>
      <c r="E2051" s="18" t="inlineStr">
        <is>
          <t>category split</t>
        </is>
      </c>
      <c r="F2051" s="18" t="n">
        <v>29</v>
      </c>
      <c r="G2051" s="18" t="inlineStr">
        <is>
          <t>accidental_damage_cover</t>
        </is>
      </c>
      <c r="H2051" s="37" t="n"/>
      <c r="I2051" s="18" t="inlineStr">
        <is>
          <t>0</t>
        </is>
      </c>
      <c r="J2051" s="18" t="inlineStr">
        <is>
          <t>False</t>
        </is>
      </c>
      <c r="K2051" s="18" t="inlineStr">
        <is>
          <t>left</t>
        </is>
      </c>
      <c r="L2051" s="18" t="n">
        <v>1</v>
      </c>
      <c r="M2051" s="18" t="n">
        <v>2</v>
      </c>
      <c r="N2051" s="34" t="n"/>
    </row>
    <row r="2052">
      <c r="B2052" s="18" t="inlineStr">
        <is>
          <t>150|1</t>
        </is>
      </c>
      <c r="C2052" s="18" t="n">
        <v>150</v>
      </c>
      <c r="D2052" s="18" t="n">
        <v>1</v>
      </c>
      <c r="E2052" s="18" t="inlineStr">
        <is>
          <t>split</t>
        </is>
      </c>
      <c r="F2052" s="18" t="n">
        <v>24</v>
      </c>
      <c r="G2052" s="18" t="inlineStr">
        <is>
          <t>x_clay_dry</t>
        </is>
      </c>
      <c r="H2052" s="37" t="n">
        <v>0.3809999972581864</v>
      </c>
      <c r="I2052" s="18" t="n"/>
      <c r="J2052" s="18" t="n"/>
      <c r="K2052" s="18" t="inlineStr">
        <is>
          <t>right</t>
        </is>
      </c>
      <c r="L2052" s="18" t="n">
        <v>3</v>
      </c>
      <c r="M2052" s="18" t="n">
        <v>4</v>
      </c>
      <c r="N2052" s="34" t="n"/>
    </row>
    <row r="2053">
      <c r="B2053" s="18" t="inlineStr">
        <is>
          <t>150|2</t>
        </is>
      </c>
      <c r="C2053" s="18" t="n">
        <v>150</v>
      </c>
      <c r="D2053" s="18" t="n">
        <v>2</v>
      </c>
      <c r="E2053" s="18" t="inlineStr">
        <is>
          <t>category split</t>
        </is>
      </c>
      <c r="F2053" s="18" t="n">
        <v>49</v>
      </c>
      <c r="G2053" s="18" t="inlineStr">
        <is>
          <t>energy_rating</t>
        </is>
      </c>
      <c r="H2053" s="37" t="n"/>
      <c r="I2053" s="18" t="inlineStr">
        <is>
          <t>1;6</t>
        </is>
      </c>
      <c r="J2053" s="18" t="inlineStr">
        <is>
          <t>B;G</t>
        </is>
      </c>
      <c r="K2053" s="18" t="inlineStr">
        <is>
          <t>left</t>
        </is>
      </c>
      <c r="L2053" s="18" t="n">
        <v>5</v>
      </c>
      <c r="M2053" s="18" t="n">
        <v>6</v>
      </c>
      <c r="N2053" s="34" t="n"/>
    </row>
    <row r="2054">
      <c r="B2054" s="18" t="inlineStr">
        <is>
          <t>150|3</t>
        </is>
      </c>
      <c r="C2054" s="18" t="n">
        <v>150</v>
      </c>
      <c r="D2054" s="18" t="n">
        <v>3</v>
      </c>
      <c r="E2054" s="18" t="inlineStr">
        <is>
          <t>category split</t>
        </is>
      </c>
      <c r="F2054" s="18" t="n">
        <v>41</v>
      </c>
      <c r="G2054" s="18" t="inlineStr">
        <is>
          <t>marketing_segment</t>
        </is>
      </c>
      <c r="H2054" s="37" t="n"/>
      <c r="I2054" s="18" t="inlineStr">
        <is>
          <t>0;1;3</t>
        </is>
      </c>
      <c r="J2054" s="18" t="inlineStr">
        <is>
          <t>mature_affluent;mature_budget;midlife_affluent</t>
        </is>
      </c>
      <c r="K2054" s="18" t="inlineStr">
        <is>
          <t>left</t>
        </is>
      </c>
      <c r="L2054" s="18" t="n">
        <v>7</v>
      </c>
      <c r="M2054" s="18" t="n">
        <v>8</v>
      </c>
      <c r="N2054" s="34" t="n"/>
    </row>
    <row r="2055">
      <c r="B2055" s="18" t="inlineStr">
        <is>
          <t>150|4</t>
        </is>
      </c>
      <c r="C2055" s="18" t="n">
        <v>150</v>
      </c>
      <c r="D2055" s="18" t="n">
        <v>4</v>
      </c>
      <c r="E2055" s="18" t="inlineStr">
        <is>
          <t>split</t>
        </is>
      </c>
      <c r="F2055" s="18" t="n">
        <v>12</v>
      </c>
      <c r="G2055" s="18" t="inlineStr">
        <is>
          <t>flood_zone</t>
        </is>
      </c>
      <c r="H2055" s="37" t="n">
        <v>1.999999940395355</v>
      </c>
      <c r="I2055" s="18" t="n"/>
      <c r="J2055" s="18" t="n"/>
      <c r="K2055" s="18" t="inlineStr">
        <is>
          <t>right</t>
        </is>
      </c>
      <c r="L2055" s="18" t="n">
        <v>9</v>
      </c>
      <c r="M2055" s="18" t="n">
        <v>10</v>
      </c>
      <c r="N2055" s="34" t="n"/>
    </row>
    <row r="2056">
      <c r="B2056" s="18" t="inlineStr">
        <is>
          <t>150|5</t>
        </is>
      </c>
      <c r="C2056" s="18" t="n">
        <v>150</v>
      </c>
      <c r="D2056" s="18" t="n">
        <v>5</v>
      </c>
      <c r="E2056" s="18" t="inlineStr">
        <is>
          <t>split</t>
        </is>
      </c>
      <c r="F2056" s="18" t="n">
        <v>14</v>
      </c>
      <c r="G2056" s="18" t="inlineStr">
        <is>
          <t>elevation_m</t>
        </is>
      </c>
      <c r="H2056" s="37" t="n">
        <v>0.9999999701976776</v>
      </c>
      <c r="I2056" s="18" t="n"/>
      <c r="J2056" s="18" t="n"/>
      <c r="K2056" s="18" t="inlineStr">
        <is>
          <t>right</t>
        </is>
      </c>
      <c r="L2056" s="18" t="n">
        <v>11</v>
      </c>
      <c r="M2056" s="18" t="n">
        <v>12</v>
      </c>
      <c r="N2056" s="34" t="n"/>
    </row>
    <row r="2057">
      <c r="B2057" s="18" t="inlineStr">
        <is>
          <t>150|6</t>
        </is>
      </c>
      <c r="C2057" s="18" t="n">
        <v>150</v>
      </c>
      <c r="D2057" s="18" t="n">
        <v>6</v>
      </c>
      <c r="E2057" s="18" t="inlineStr">
        <is>
          <t>split</t>
        </is>
      </c>
      <c r="F2057" s="18" t="n">
        <v>21</v>
      </c>
      <c r="G2057" s="18" t="inlineStr">
        <is>
          <t>wildfire_index</t>
        </is>
      </c>
      <c r="H2057" s="37" t="n">
        <v>0.02999999839812518</v>
      </c>
      <c r="I2057" s="18" t="n"/>
      <c r="J2057" s="18" t="n"/>
      <c r="K2057" s="18" t="inlineStr">
        <is>
          <t>right</t>
        </is>
      </c>
      <c r="L2057" s="18" t="n">
        <v>13</v>
      </c>
      <c r="M2057" s="18" t="n">
        <v>14</v>
      </c>
      <c r="N2057" s="34" t="n"/>
    </row>
    <row r="2058">
      <c r="B2058" s="18" t="inlineStr">
        <is>
          <t>150|7</t>
        </is>
      </c>
      <c r="C2058" s="18" t="n">
        <v>150</v>
      </c>
      <c r="D2058" s="18" t="n">
        <v>7</v>
      </c>
      <c r="E2058" s="18" t="inlineStr">
        <is>
          <t>leaf</t>
        </is>
      </c>
      <c r="F2058" s="18" t="n"/>
      <c r="G2058" s="18" t="n"/>
      <c r="H2058" s="37" t="n"/>
      <c r="I2058" s="18" t="n"/>
      <c r="J2058" s="18" t="n"/>
      <c r="K2058" s="18" t="n"/>
      <c r="L2058" s="18" t="n"/>
      <c r="M2058" s="18" t="n"/>
      <c r="N2058" s="34" t="n">
        <v>0.002358944853767753</v>
      </c>
    </row>
    <row r="2059">
      <c r="B2059" s="18" t="inlineStr">
        <is>
          <t>150|8</t>
        </is>
      </c>
      <c r="C2059" s="18" t="n">
        <v>150</v>
      </c>
      <c r="D2059" s="18" t="n">
        <v>8</v>
      </c>
      <c r="E2059" s="18" t="inlineStr">
        <is>
          <t>leaf</t>
        </is>
      </c>
      <c r="F2059" s="18" t="n"/>
      <c r="G2059" s="18" t="n"/>
      <c r="H2059" s="37" t="n"/>
      <c r="I2059" s="18" t="n"/>
      <c r="J2059" s="18" t="n"/>
      <c r="K2059" s="18" t="n"/>
      <c r="L2059" s="18" t="n"/>
      <c r="M2059" s="18" t="n"/>
      <c r="N2059" s="34" t="n">
        <v>-0.005155851133167744</v>
      </c>
    </row>
    <row r="2060">
      <c r="B2060" s="18" t="inlineStr">
        <is>
          <t>150|9</t>
        </is>
      </c>
      <c r="C2060" s="18" t="n">
        <v>150</v>
      </c>
      <c r="D2060" s="18" t="n">
        <v>9</v>
      </c>
      <c r="E2060" s="18" t="inlineStr">
        <is>
          <t>leaf</t>
        </is>
      </c>
      <c r="F2060" s="18" t="n"/>
      <c r="G2060" s="18" t="n"/>
      <c r="H2060" s="37" t="n"/>
      <c r="I2060" s="18" t="n"/>
      <c r="J2060" s="18" t="n"/>
      <c r="K2060" s="18" t="n"/>
      <c r="L2060" s="18" t="n"/>
      <c r="M2060" s="18" t="n"/>
      <c r="N2060" s="34" t="n">
        <v>0.002452325541526079</v>
      </c>
    </row>
    <row r="2061">
      <c r="B2061" s="18" t="inlineStr">
        <is>
          <t>150|10</t>
        </is>
      </c>
      <c r="C2061" s="18" t="n">
        <v>150</v>
      </c>
      <c r="D2061" s="18" t="n">
        <v>10</v>
      </c>
      <c r="E2061" s="18" t="inlineStr">
        <is>
          <t>leaf</t>
        </is>
      </c>
      <c r="F2061" s="18" t="n"/>
      <c r="G2061" s="18" t="n"/>
      <c r="H2061" s="37" t="n"/>
      <c r="I2061" s="18" t="n"/>
      <c r="J2061" s="18" t="n"/>
      <c r="K2061" s="18" t="n"/>
      <c r="L2061" s="18" t="n"/>
      <c r="M2061" s="18" t="n"/>
      <c r="N2061" s="34" t="n">
        <v>0.01303526945412159</v>
      </c>
    </row>
    <row r="2062">
      <c r="B2062" s="18" t="inlineStr">
        <is>
          <t>150|11</t>
        </is>
      </c>
      <c r="C2062" s="18" t="n">
        <v>150</v>
      </c>
      <c r="D2062" s="18" t="n">
        <v>11</v>
      </c>
      <c r="E2062" s="18" t="inlineStr">
        <is>
          <t>leaf</t>
        </is>
      </c>
      <c r="F2062" s="18" t="n"/>
      <c r="G2062" s="18" t="n"/>
      <c r="H2062" s="37" t="n"/>
      <c r="I2062" s="18" t="n"/>
      <c r="J2062" s="18" t="n"/>
      <c r="K2062" s="18" t="n"/>
      <c r="L2062" s="18" t="n"/>
      <c r="M2062" s="18" t="n"/>
      <c r="N2062" s="34" t="n">
        <v>0.01048492826521397</v>
      </c>
    </row>
    <row r="2063">
      <c r="B2063" s="18" t="inlineStr">
        <is>
          <t>150|12</t>
        </is>
      </c>
      <c r="C2063" s="18" t="n">
        <v>150</v>
      </c>
      <c r="D2063" s="18" t="n">
        <v>12</v>
      </c>
      <c r="E2063" s="18" t="inlineStr">
        <is>
          <t>leaf</t>
        </is>
      </c>
      <c r="F2063" s="18" t="n"/>
      <c r="G2063" s="18" t="n"/>
      <c r="H2063" s="37" t="n"/>
      <c r="I2063" s="18" t="n"/>
      <c r="J2063" s="18" t="n"/>
      <c r="K2063" s="18" t="n"/>
      <c r="L2063" s="18" t="n"/>
      <c r="M2063" s="18" t="n"/>
      <c r="N2063" s="34" t="n">
        <v>-0.001514383475296199</v>
      </c>
    </row>
    <row r="2064">
      <c r="B2064" s="18" t="inlineStr">
        <is>
          <t>150|13</t>
        </is>
      </c>
      <c r="C2064" s="18" t="n">
        <v>150</v>
      </c>
      <c r="D2064" s="18" t="n">
        <v>13</v>
      </c>
      <c r="E2064" s="18" t="inlineStr">
        <is>
          <t>leaf</t>
        </is>
      </c>
      <c r="F2064" s="18" t="n"/>
      <c r="G2064" s="18" t="n"/>
      <c r="H2064" s="37" t="n"/>
      <c r="I2064" s="18" t="n"/>
      <c r="J2064" s="18" t="n"/>
      <c r="K2064" s="18" t="n"/>
      <c r="L2064" s="18" t="n"/>
      <c r="M2064" s="18" t="n"/>
      <c r="N2064" s="34" t="n">
        <v>-0.01603938080370426</v>
      </c>
    </row>
    <row r="2065">
      <c r="B2065" s="18" t="inlineStr">
        <is>
          <t>150|14</t>
        </is>
      </c>
      <c r="C2065" s="18" t="n">
        <v>150</v>
      </c>
      <c r="D2065" s="18" t="n">
        <v>14</v>
      </c>
      <c r="E2065" s="18" t="inlineStr">
        <is>
          <t>leaf</t>
        </is>
      </c>
      <c r="F2065" s="18" t="n"/>
      <c r="G2065" s="18" t="n"/>
      <c r="H2065" s="37" t="n"/>
      <c r="I2065" s="18" t="n"/>
      <c r="J2065" s="18" t="n"/>
      <c r="K2065" s="18" t="n"/>
      <c r="L2065" s="18" t="n"/>
      <c r="M2065" s="18" t="n"/>
      <c r="N2065" s="34" t="n">
        <v>-0.004207601305097342</v>
      </c>
    </row>
    <row r="2066">
      <c r="B2066" s="18" t="inlineStr">
        <is>
          <t>151|0</t>
        </is>
      </c>
      <c r="C2066" s="18" t="n">
        <v>151</v>
      </c>
      <c r="D2066" s="18" t="n">
        <v>0</v>
      </c>
      <c r="E2066" s="18" t="inlineStr">
        <is>
          <t>split</t>
        </is>
      </c>
      <c r="F2066" s="18" t="n">
        <v>15</v>
      </c>
      <c r="G2066" s="18" t="inlineStr">
        <is>
          <t>year_built</t>
        </is>
      </c>
      <c r="H2066" s="37" t="n">
        <v>2019.999938964844</v>
      </c>
      <c r="I2066" s="18" t="n"/>
      <c r="J2066" s="18" t="n"/>
      <c r="K2066" s="18" t="inlineStr">
        <is>
          <t>right</t>
        </is>
      </c>
      <c r="L2066" s="18" t="n">
        <v>1</v>
      </c>
      <c r="M2066" s="18" t="n">
        <v>2</v>
      </c>
      <c r="N2066" s="34" t="n"/>
    </row>
    <row r="2067">
      <c r="B2067" s="18" t="inlineStr">
        <is>
          <t>151|1</t>
        </is>
      </c>
      <c r="C2067" s="18" t="n">
        <v>151</v>
      </c>
      <c r="D2067" s="18" t="n">
        <v>1</v>
      </c>
      <c r="E2067" s="18" t="inlineStr">
        <is>
          <t>split</t>
        </is>
      </c>
      <c r="F2067" s="18" t="n">
        <v>15</v>
      </c>
      <c r="G2067" s="18" t="inlineStr">
        <is>
          <t>year_built</t>
        </is>
      </c>
      <c r="H2067" s="37" t="n">
        <v>1982.999938964844</v>
      </c>
      <c r="I2067" s="18" t="n"/>
      <c r="J2067" s="18" t="n"/>
      <c r="K2067" s="18" t="inlineStr">
        <is>
          <t>right</t>
        </is>
      </c>
      <c r="L2067" s="18" t="n">
        <v>3</v>
      </c>
      <c r="M2067" s="18" t="n">
        <v>4</v>
      </c>
      <c r="N2067" s="34" t="n"/>
    </row>
    <row r="2068">
      <c r="B2068" s="18" t="inlineStr">
        <is>
          <t>151|2</t>
        </is>
      </c>
      <c r="C2068" s="18" t="n">
        <v>151</v>
      </c>
      <c r="D2068" s="18" t="n">
        <v>2</v>
      </c>
      <c r="E2068" s="18" t="inlineStr">
        <is>
          <t>leaf</t>
        </is>
      </c>
      <c r="F2068" s="18" t="n"/>
      <c r="G2068" s="18" t="n"/>
      <c r="H2068" s="37" t="n"/>
      <c r="I2068" s="18" t="n"/>
      <c r="J2068" s="18" t="n"/>
      <c r="K2068" s="18" t="n"/>
      <c r="L2068" s="18" t="n"/>
      <c r="M2068" s="18" t="n"/>
      <c r="N2068" s="34" t="n">
        <v>0.01281351037323475</v>
      </c>
    </row>
    <row r="2069">
      <c r="B2069" s="18" t="inlineStr">
        <is>
          <t>151|3</t>
        </is>
      </c>
      <c r="C2069" s="18" t="n">
        <v>151</v>
      </c>
      <c r="D2069" s="18" t="n">
        <v>3</v>
      </c>
      <c r="E2069" s="18" t="inlineStr">
        <is>
          <t>split</t>
        </is>
      </c>
      <c r="F2069" s="18" t="n">
        <v>23</v>
      </c>
      <c r="G2069" s="18" t="inlineStr">
        <is>
          <t>mean_temperature_c</t>
        </is>
      </c>
      <c r="H2069" s="37" t="n">
        <v>10.09999990463257</v>
      </c>
      <c r="I2069" s="18" t="n"/>
      <c r="J2069" s="18" t="n"/>
      <c r="K2069" s="18" t="inlineStr">
        <is>
          <t>right</t>
        </is>
      </c>
      <c r="L2069" s="18" t="n">
        <v>5</v>
      </c>
      <c r="M2069" s="18" t="n">
        <v>6</v>
      </c>
      <c r="N2069" s="34" t="n"/>
    </row>
    <row r="2070">
      <c r="B2070" s="18" t="inlineStr">
        <is>
          <t>151|4</t>
        </is>
      </c>
      <c r="C2070" s="18" t="n">
        <v>151</v>
      </c>
      <c r="D2070" s="18" t="n">
        <v>4</v>
      </c>
      <c r="E2070" s="18" t="inlineStr">
        <is>
          <t>category split</t>
        </is>
      </c>
      <c r="F2070" s="18" t="n">
        <v>47</v>
      </c>
      <c r="G2070" s="18" t="inlineStr">
        <is>
          <t>trees_within_5m</t>
        </is>
      </c>
      <c r="H2070" s="37" t="n"/>
      <c r="I2070" s="18" t="inlineStr">
        <is>
          <t>0</t>
        </is>
      </c>
      <c r="J2070" s="18" t="inlineStr">
        <is>
          <t>False</t>
        </is>
      </c>
      <c r="K2070" s="18" t="inlineStr">
        <is>
          <t>left</t>
        </is>
      </c>
      <c r="L2070" s="18" t="n">
        <v>7</v>
      </c>
      <c r="M2070" s="18" t="n">
        <v>8</v>
      </c>
      <c r="N2070" s="34" t="n"/>
    </row>
    <row r="2071">
      <c r="B2071" s="18" t="inlineStr">
        <is>
          <t>151|5</t>
        </is>
      </c>
      <c r="C2071" s="18" t="n">
        <v>151</v>
      </c>
      <c r="D2071" s="18" t="n">
        <v>5</v>
      </c>
      <c r="E2071" s="18" t="inlineStr">
        <is>
          <t>leaf</t>
        </is>
      </c>
      <c r="F2071" s="18" t="n"/>
      <c r="G2071" s="18" t="n"/>
      <c r="H2071" s="37" t="n"/>
      <c r="I2071" s="18" t="n"/>
      <c r="J2071" s="18" t="n"/>
      <c r="K2071" s="18" t="n"/>
      <c r="L2071" s="18" t="n"/>
      <c r="M2071" s="18" t="n"/>
      <c r="N2071" s="34" t="n">
        <v>0.003968143370002508</v>
      </c>
    </row>
    <row r="2072">
      <c r="B2072" s="18" t="inlineStr">
        <is>
          <t>151|6</t>
        </is>
      </c>
      <c r="C2072" s="18" t="n">
        <v>151</v>
      </c>
      <c r="D2072" s="18" t="n">
        <v>6</v>
      </c>
      <c r="E2072" s="18" t="inlineStr">
        <is>
          <t>leaf</t>
        </is>
      </c>
      <c r="F2072" s="18" t="n"/>
      <c r="G2072" s="18" t="n"/>
      <c r="H2072" s="37" t="n"/>
      <c r="I2072" s="18" t="n"/>
      <c r="J2072" s="18" t="n"/>
      <c r="K2072" s="18" t="n"/>
      <c r="L2072" s="18" t="n"/>
      <c r="M2072" s="18" t="n"/>
      <c r="N2072" s="34" t="n">
        <v>-5.8826117310673e-05</v>
      </c>
    </row>
    <row r="2073">
      <c r="B2073" s="18" t="inlineStr">
        <is>
          <t>151|7</t>
        </is>
      </c>
      <c r="C2073" s="18" t="n">
        <v>151</v>
      </c>
      <c r="D2073" s="18" t="n">
        <v>7</v>
      </c>
      <c r="E2073" s="18" t="inlineStr">
        <is>
          <t>leaf</t>
        </is>
      </c>
      <c r="F2073" s="18" t="n"/>
      <c r="G2073" s="18" t="n"/>
      <c r="H2073" s="37" t="n"/>
      <c r="I2073" s="18" t="n"/>
      <c r="J2073" s="18" t="n"/>
      <c r="K2073" s="18" t="n"/>
      <c r="L2073" s="18" t="n"/>
      <c r="M2073" s="18" t="n"/>
      <c r="N2073" s="34" t="n">
        <v>0.005767039023339748</v>
      </c>
    </row>
    <row r="2074">
      <c r="B2074" s="18" t="inlineStr">
        <is>
          <t>151|8</t>
        </is>
      </c>
      <c r="C2074" s="18" t="n">
        <v>151</v>
      </c>
      <c r="D2074" s="18" t="n">
        <v>8</v>
      </c>
      <c r="E2074" s="18" t="inlineStr">
        <is>
          <t>leaf</t>
        </is>
      </c>
      <c r="F2074" s="18" t="n"/>
      <c r="G2074" s="18" t="n"/>
      <c r="H2074" s="37" t="n"/>
      <c r="I2074" s="18" t="n"/>
      <c r="J2074" s="18" t="n"/>
      <c r="K2074" s="18" t="n"/>
      <c r="L2074" s="18" t="n"/>
      <c r="M2074" s="18" t="n"/>
      <c r="N2074" s="34" t="n">
        <v>-0.004200728144496679</v>
      </c>
    </row>
    <row r="2075">
      <c r="B2075" s="18" t="inlineStr">
        <is>
          <t>152|0</t>
        </is>
      </c>
      <c r="C2075" s="18" t="n">
        <v>152</v>
      </c>
      <c r="D2075" s="18" t="n">
        <v>0</v>
      </c>
      <c r="E2075" s="18" t="inlineStr">
        <is>
          <t>category split</t>
        </is>
      </c>
      <c r="F2075" s="18" t="n">
        <v>49</v>
      </c>
      <c r="G2075" s="18" t="inlineStr">
        <is>
          <t>energy_rating</t>
        </is>
      </c>
      <c r="H2075" s="37" t="n"/>
      <c r="I2075" s="18" t="inlineStr">
        <is>
          <t>0;1;2;3;4;6</t>
        </is>
      </c>
      <c r="J2075" s="18" t="inlineStr">
        <is>
          <t>A;B;C;D;E;G</t>
        </is>
      </c>
      <c r="K2075" s="18" t="inlineStr">
        <is>
          <t>left</t>
        </is>
      </c>
      <c r="L2075" s="18" t="n">
        <v>1</v>
      </c>
      <c r="M2075" s="18" t="n">
        <v>2</v>
      </c>
      <c r="N2075" s="34" t="n"/>
    </row>
    <row r="2076">
      <c r="B2076" s="18" t="inlineStr">
        <is>
          <t>152|1</t>
        </is>
      </c>
      <c r="C2076" s="18" t="n">
        <v>152</v>
      </c>
      <c r="D2076" s="18" t="n">
        <v>1</v>
      </c>
      <c r="E2076" s="18" t="inlineStr">
        <is>
          <t>category split</t>
        </is>
      </c>
      <c r="F2076" s="18" t="n">
        <v>26</v>
      </c>
      <c r="G2076" s="18" t="inlineStr">
        <is>
          <t>construction_type</t>
        </is>
      </c>
      <c r="H2076" s="37" t="n"/>
      <c r="I2076" s="18" t="inlineStr">
        <is>
          <t>1;2</t>
        </is>
      </c>
      <c r="J2076" s="18" t="inlineStr">
        <is>
          <t>non_standard;stone</t>
        </is>
      </c>
      <c r="K2076" s="18" t="inlineStr">
        <is>
          <t>left</t>
        </is>
      </c>
      <c r="L2076" s="18" t="n">
        <v>3</v>
      </c>
      <c r="M2076" s="18" t="n">
        <v>4</v>
      </c>
      <c r="N2076" s="34" t="n"/>
    </row>
    <row r="2077">
      <c r="B2077" s="18" t="inlineStr">
        <is>
          <t>152|2</t>
        </is>
      </c>
      <c r="C2077" s="18" t="n">
        <v>152</v>
      </c>
      <c r="D2077" s="18" t="n">
        <v>2</v>
      </c>
      <c r="E2077" s="18" t="inlineStr">
        <is>
          <t>category split</t>
        </is>
      </c>
      <c r="F2077" s="18" t="n">
        <v>40</v>
      </c>
      <c r="G2077" s="18" t="inlineStr">
        <is>
          <t>branch_id</t>
        </is>
      </c>
      <c r="H2077" s="37" t="n"/>
      <c r="I2077" s="18" t="inlineStr">
        <is>
          <t>1;2;4;5;7;12;13;14;16;17;19;20;22</t>
        </is>
      </c>
      <c r="J2077" s="18" t="inlineStr">
        <is>
          <t>10;11;13;14;16;20;21;22;24;25;4;5;7</t>
        </is>
      </c>
      <c r="K2077" s="18" t="inlineStr">
        <is>
          <t>left</t>
        </is>
      </c>
      <c r="L2077" s="18" t="n">
        <v>5</v>
      </c>
      <c r="M2077" s="18" t="n">
        <v>6</v>
      </c>
      <c r="N2077" s="34" t="n"/>
    </row>
    <row r="2078">
      <c r="B2078" s="18" t="inlineStr">
        <is>
          <t>152|3</t>
        </is>
      </c>
      <c r="C2078" s="18" t="n">
        <v>152</v>
      </c>
      <c r="D2078" s="18" t="n">
        <v>3</v>
      </c>
      <c r="E2078" s="18" t="inlineStr">
        <is>
          <t>category split</t>
        </is>
      </c>
      <c r="F2078" s="18" t="n">
        <v>38</v>
      </c>
      <c r="G2078" s="18" t="inlineStr">
        <is>
          <t>previous_insurer</t>
        </is>
      </c>
      <c r="H2078" s="37" t="n"/>
      <c r="I2078" s="18" t="inlineStr">
        <is>
          <t>0;1;2;3;4;5;6;7;8;9;10;11;12;13;14;15;16;17;18;19;20;21;22;23;24;25;26;27;28;29;30;31</t>
        </is>
      </c>
      <c r="J2078" s="18" t="inlineStr">
        <is>
          <t>INS00;INS01;INS02;INS03;INS04;INS05;INS06;INS07;INS08;INS09;INS10;INS11;INS12;INS13;INS14;INS15;INS16;INS17;INS18;INS19;INS20;INS21;INS22;INS23;INS24;INS25;INS26;INS27;INS28;INS29;INS30;INS31</t>
        </is>
      </c>
      <c r="K2078" s="18" t="inlineStr">
        <is>
          <t>left</t>
        </is>
      </c>
      <c r="L2078" s="18" t="n">
        <v>7</v>
      </c>
      <c r="M2078" s="18" t="n">
        <v>8</v>
      </c>
      <c r="N2078" s="34" t="n"/>
    </row>
    <row r="2079">
      <c r="B2079" s="18" t="inlineStr">
        <is>
          <t>152|4</t>
        </is>
      </c>
      <c r="C2079" s="18" t="n">
        <v>152</v>
      </c>
      <c r="D2079" s="18" t="n">
        <v>4</v>
      </c>
      <c r="E2079" s="18" t="inlineStr">
        <is>
          <t>leaf</t>
        </is>
      </c>
      <c r="F2079" s="18" t="n"/>
      <c r="G2079" s="18" t="n"/>
      <c r="H2079" s="37" t="n"/>
      <c r="I2079" s="18" t="n"/>
      <c r="J2079" s="18" t="n"/>
      <c r="K2079" s="18" t="n"/>
      <c r="L2079" s="18" t="n"/>
      <c r="M2079" s="18" t="n"/>
      <c r="N2079" s="34" t="n">
        <v>0.0164987426251173</v>
      </c>
    </row>
    <row r="2080">
      <c r="B2080" s="18" t="inlineStr">
        <is>
          <t>152|5</t>
        </is>
      </c>
      <c r="C2080" s="18" t="n">
        <v>152</v>
      </c>
      <c r="D2080" s="18" t="n">
        <v>5</v>
      </c>
      <c r="E2080" s="18" t="inlineStr">
        <is>
          <t>category split</t>
        </is>
      </c>
      <c r="F2080" s="18" t="n">
        <v>26</v>
      </c>
      <c r="G2080" s="18" t="inlineStr">
        <is>
          <t>construction_type</t>
        </is>
      </c>
      <c r="H2080" s="37" t="n"/>
      <c r="I2080" s="18" t="inlineStr">
        <is>
          <t>0;2</t>
        </is>
      </c>
      <c r="J2080" s="18" t="inlineStr">
        <is>
          <t>brick;stone</t>
        </is>
      </c>
      <c r="K2080" s="18" t="inlineStr">
        <is>
          <t>left</t>
        </is>
      </c>
      <c r="L2080" s="18" t="n">
        <v>9</v>
      </c>
      <c r="M2080" s="18" t="n">
        <v>10</v>
      </c>
      <c r="N2080" s="34" t="n"/>
    </row>
    <row r="2081">
      <c r="B2081" s="18" t="inlineStr">
        <is>
          <t>152|6</t>
        </is>
      </c>
      <c r="C2081" s="18" t="n">
        <v>152</v>
      </c>
      <c r="D2081" s="18" t="n">
        <v>6</v>
      </c>
      <c r="E2081" s="18" t="inlineStr">
        <is>
          <t>split</t>
        </is>
      </c>
      <c r="F2081" s="18" t="n">
        <v>9</v>
      </c>
      <c r="G2081" s="18" t="inlineStr">
        <is>
          <t>licence_points</t>
        </is>
      </c>
      <c r="H2081" s="37" t="n">
        <v>2.99999988079071</v>
      </c>
      <c r="I2081" s="18" t="n"/>
      <c r="J2081" s="18" t="n"/>
      <c r="K2081" s="18" t="inlineStr">
        <is>
          <t>right</t>
        </is>
      </c>
      <c r="L2081" s="18" t="n">
        <v>11</v>
      </c>
      <c r="M2081" s="18" t="n">
        <v>12</v>
      </c>
      <c r="N2081" s="34" t="n"/>
    </row>
    <row r="2082">
      <c r="B2082" s="18" t="inlineStr">
        <is>
          <t>152|7</t>
        </is>
      </c>
      <c r="C2082" s="18" t="n">
        <v>152</v>
      </c>
      <c r="D2082" s="18" t="n">
        <v>7</v>
      </c>
      <c r="E2082" s="18" t="inlineStr">
        <is>
          <t>leaf</t>
        </is>
      </c>
      <c r="F2082" s="18" t="n"/>
      <c r="G2082" s="18" t="n"/>
      <c r="H2082" s="37" t="n"/>
      <c r="I2082" s="18" t="n"/>
      <c r="J2082" s="18" t="n"/>
      <c r="K2082" s="18" t="n"/>
      <c r="L2082" s="18" t="n"/>
      <c r="M2082" s="18" t="n"/>
      <c r="N2082" s="34" t="n">
        <v>0.01236611139029264</v>
      </c>
    </row>
    <row r="2083">
      <c r="B2083" s="18" t="inlineStr">
        <is>
          <t>152|8</t>
        </is>
      </c>
      <c r="C2083" s="18" t="n">
        <v>152</v>
      </c>
      <c r="D2083" s="18" t="n">
        <v>8</v>
      </c>
      <c r="E2083" s="18" t="inlineStr">
        <is>
          <t>leaf</t>
        </is>
      </c>
      <c r="F2083" s="18" t="n"/>
      <c r="G2083" s="18" t="n"/>
      <c r="H2083" s="37" t="n"/>
      <c r="I2083" s="18" t="n"/>
      <c r="J2083" s="18" t="n"/>
      <c r="K2083" s="18" t="n"/>
      <c r="L2083" s="18" t="n"/>
      <c r="M2083" s="18" t="n"/>
      <c r="N2083" s="34" t="n">
        <v>-9.974214481189847e-05</v>
      </c>
    </row>
    <row r="2084">
      <c r="B2084" s="18" t="inlineStr">
        <is>
          <t>152|9</t>
        </is>
      </c>
      <c r="C2084" s="18" t="n">
        <v>152</v>
      </c>
      <c r="D2084" s="18" t="n">
        <v>9</v>
      </c>
      <c r="E2084" s="18" t="inlineStr">
        <is>
          <t>leaf</t>
        </is>
      </c>
      <c r="F2084" s="18" t="n"/>
      <c r="G2084" s="18" t="n"/>
      <c r="H2084" s="37" t="n"/>
      <c r="I2084" s="18" t="n"/>
      <c r="J2084" s="18" t="n"/>
      <c r="K2084" s="18" t="n"/>
      <c r="L2084" s="18" t="n"/>
      <c r="M2084" s="18" t="n"/>
      <c r="N2084" s="34" t="n">
        <v>0.005817033816128969</v>
      </c>
    </row>
    <row r="2085">
      <c r="B2085" s="18" t="inlineStr">
        <is>
          <t>152|10</t>
        </is>
      </c>
      <c r="C2085" s="18" t="n">
        <v>152</v>
      </c>
      <c r="D2085" s="18" t="n">
        <v>10</v>
      </c>
      <c r="E2085" s="18" t="inlineStr">
        <is>
          <t>leaf</t>
        </is>
      </c>
      <c r="F2085" s="18" t="n"/>
      <c r="G2085" s="18" t="n"/>
      <c r="H2085" s="37" t="n"/>
      <c r="I2085" s="18" t="n"/>
      <c r="J2085" s="18" t="n"/>
      <c r="K2085" s="18" t="n"/>
      <c r="L2085" s="18" t="n"/>
      <c r="M2085" s="18" t="n"/>
      <c r="N2085" s="34" t="n">
        <v>-0.0001997848012251779</v>
      </c>
    </row>
    <row r="2086">
      <c r="B2086" s="18" t="inlineStr">
        <is>
          <t>152|11</t>
        </is>
      </c>
      <c r="C2086" s="18" t="n">
        <v>152</v>
      </c>
      <c r="D2086" s="18" t="n">
        <v>11</v>
      </c>
      <c r="E2086" s="18" t="inlineStr">
        <is>
          <t>leaf</t>
        </is>
      </c>
      <c r="F2086" s="18" t="n"/>
      <c r="G2086" s="18" t="n"/>
      <c r="H2086" s="37" t="n"/>
      <c r="I2086" s="18" t="n"/>
      <c r="J2086" s="18" t="n"/>
      <c r="K2086" s="18" t="n"/>
      <c r="L2086" s="18" t="n"/>
      <c r="M2086" s="18" t="n"/>
      <c r="N2086" s="34" t="n">
        <v>-0.001230613328516483</v>
      </c>
    </row>
    <row r="2087">
      <c r="B2087" s="18" t="inlineStr">
        <is>
          <t>152|12</t>
        </is>
      </c>
      <c r="C2087" s="18" t="n">
        <v>152</v>
      </c>
      <c r="D2087" s="18" t="n">
        <v>12</v>
      </c>
      <c r="E2087" s="18" t="inlineStr">
        <is>
          <t>leaf</t>
        </is>
      </c>
      <c r="F2087" s="18" t="n"/>
      <c r="G2087" s="18" t="n"/>
      <c r="H2087" s="37" t="n"/>
      <c r="I2087" s="18" t="n"/>
      <c r="J2087" s="18" t="n"/>
      <c r="K2087" s="18" t="n"/>
      <c r="L2087" s="18" t="n"/>
      <c r="M2087" s="18" t="n"/>
      <c r="N2087" s="34" t="n">
        <v>-0.008706779219210148</v>
      </c>
    </row>
    <row r="2088">
      <c r="B2088" s="18" t="inlineStr">
        <is>
          <t>153|0</t>
        </is>
      </c>
      <c r="C2088" s="18" t="n">
        <v>153</v>
      </c>
      <c r="D2088" s="18" t="n">
        <v>0</v>
      </c>
      <c r="E2088" s="18" t="inlineStr">
        <is>
          <t>split</t>
        </is>
      </c>
      <c r="F2088" s="18" t="n">
        <v>8</v>
      </c>
      <c r="G2088" s="18" t="inlineStr">
        <is>
          <t>prior_claims_5y</t>
        </is>
      </c>
      <c r="H2088" s="37" t="n">
        <v>1.999999940395355</v>
      </c>
      <c r="I2088" s="18" t="n"/>
      <c r="J2088" s="18" t="n"/>
      <c r="K2088" s="18" t="inlineStr">
        <is>
          <t>right</t>
        </is>
      </c>
      <c r="L2088" s="18" t="n">
        <v>1</v>
      </c>
      <c r="M2088" s="18" t="n">
        <v>2</v>
      </c>
      <c r="N2088" s="34" t="n"/>
    </row>
    <row r="2089">
      <c r="B2089" s="18" t="inlineStr">
        <is>
          <t>153|1</t>
        </is>
      </c>
      <c r="C2089" s="18" t="n">
        <v>153</v>
      </c>
      <c r="D2089" s="18" t="n">
        <v>1</v>
      </c>
      <c r="E2089" s="18" t="inlineStr">
        <is>
          <t>category split</t>
        </is>
      </c>
      <c r="F2089" s="18" t="n">
        <v>38</v>
      </c>
      <c r="G2089" s="18" t="inlineStr">
        <is>
          <t>previous_insurer</t>
        </is>
      </c>
      <c r="H2089" s="37" t="n"/>
      <c r="I2089" s="18" t="inlineStr">
        <is>
          <t>2;4;5;6;9;10;12;16;19;22;23;25;26;27;30;31;33;35;37;38</t>
        </is>
      </c>
      <c r="J2089" s="18" t="inlineStr">
        <is>
          <t>INS02;INS04;INS05;INS06;INS09;INS10;INS12;INS16;INS19;INS22;INS23;INS25;INS26;INS27;INS30;INS31;INS33;INS35;INS37;INS38</t>
        </is>
      </c>
      <c r="K2089" s="18" t="inlineStr">
        <is>
          <t>left</t>
        </is>
      </c>
      <c r="L2089" s="18" t="n">
        <v>3</v>
      </c>
      <c r="M2089" s="18" t="n">
        <v>4</v>
      </c>
      <c r="N2089" s="34" t="n"/>
    </row>
    <row r="2090">
      <c r="B2090" s="18" t="inlineStr">
        <is>
          <t>153|2</t>
        </is>
      </c>
      <c r="C2090" s="18" t="n">
        <v>153</v>
      </c>
      <c r="D2090" s="18" t="n">
        <v>2</v>
      </c>
      <c r="E2090" s="18" t="inlineStr">
        <is>
          <t>category split</t>
        </is>
      </c>
      <c r="F2090" s="18" t="n">
        <v>35</v>
      </c>
      <c r="G2090" s="18" t="inlineStr">
        <is>
          <t>email_domain</t>
        </is>
      </c>
      <c r="H2090" s="37" t="n"/>
      <c r="I2090" s="18" t="inlineStr">
        <is>
          <t>0;1</t>
        </is>
      </c>
      <c r="J2090" s="18" t="inlineStr">
        <is>
          <t>inboxly;mailone</t>
        </is>
      </c>
      <c r="K2090" s="18" t="inlineStr">
        <is>
          <t>left</t>
        </is>
      </c>
      <c r="L2090" s="18" t="n">
        <v>5</v>
      </c>
      <c r="M2090" s="18" t="n">
        <v>6</v>
      </c>
      <c r="N2090" s="34" t="n"/>
    </row>
    <row r="2091">
      <c r="B2091" s="18" t="inlineStr">
        <is>
          <t>153|3</t>
        </is>
      </c>
      <c r="C2091" s="18" t="n">
        <v>153</v>
      </c>
      <c r="D2091" s="18" t="n">
        <v>3</v>
      </c>
      <c r="E2091" s="18" t="inlineStr">
        <is>
          <t>split</t>
        </is>
      </c>
      <c r="F2091" s="18" t="n">
        <v>0</v>
      </c>
      <c r="G2091" s="18" t="inlineStr">
        <is>
          <t>sum_insured</t>
        </is>
      </c>
      <c r="H2091" s="37" t="n">
        <v>364999.984375</v>
      </c>
      <c r="I2091" s="18" t="n"/>
      <c r="J2091" s="18" t="n"/>
      <c r="K2091" s="18" t="inlineStr">
        <is>
          <t>right</t>
        </is>
      </c>
      <c r="L2091" s="18" t="n">
        <v>7</v>
      </c>
      <c r="M2091" s="18" t="n">
        <v>8</v>
      </c>
      <c r="N2091" s="34" t="n"/>
    </row>
    <row r="2092">
      <c r="B2092" s="18" t="inlineStr">
        <is>
          <t>153|4</t>
        </is>
      </c>
      <c r="C2092" s="18" t="n">
        <v>153</v>
      </c>
      <c r="D2092" s="18" t="n">
        <v>4</v>
      </c>
      <c r="E2092" s="18" t="inlineStr">
        <is>
          <t>category split</t>
        </is>
      </c>
      <c r="F2092" s="18" t="n">
        <v>43</v>
      </c>
      <c r="G2092" s="18" t="inlineStr">
        <is>
          <t>soil_type</t>
        </is>
      </c>
      <c r="H2092" s="37" t="n"/>
      <c r="I2092" s="18" t="inlineStr">
        <is>
          <t>1;4</t>
        </is>
      </c>
      <c r="J2092" s="18" t="inlineStr">
        <is>
          <t>chalk;rock</t>
        </is>
      </c>
      <c r="K2092" s="18" t="inlineStr">
        <is>
          <t>left</t>
        </is>
      </c>
      <c r="L2092" s="18" t="n">
        <v>9</v>
      </c>
      <c r="M2092" s="18" t="n">
        <v>10</v>
      </c>
      <c r="N2092" s="34" t="n"/>
    </row>
    <row r="2093">
      <c r="B2093" s="18" t="inlineStr">
        <is>
          <t>153|5</t>
        </is>
      </c>
      <c r="C2093" s="18" t="n">
        <v>153</v>
      </c>
      <c r="D2093" s="18" t="n">
        <v>5</v>
      </c>
      <c r="E2093" s="18" t="inlineStr">
        <is>
          <t>leaf</t>
        </is>
      </c>
      <c r="F2093" s="18" t="n"/>
      <c r="G2093" s="18" t="n"/>
      <c r="H2093" s="37" t="n"/>
      <c r="I2093" s="18" t="n"/>
      <c r="J2093" s="18" t="n"/>
      <c r="K2093" s="18" t="n"/>
      <c r="L2093" s="18" t="n"/>
      <c r="M2093" s="18" t="n"/>
      <c r="N2093" s="34" t="n">
        <v>0.003217846853658557</v>
      </c>
    </row>
    <row r="2094">
      <c r="B2094" s="18" t="inlineStr">
        <is>
          <t>153|6</t>
        </is>
      </c>
      <c r="C2094" s="18" t="n">
        <v>153</v>
      </c>
      <c r="D2094" s="18" t="n">
        <v>6</v>
      </c>
      <c r="E2094" s="18" t="inlineStr">
        <is>
          <t>leaf</t>
        </is>
      </c>
      <c r="F2094" s="18" t="n"/>
      <c r="G2094" s="18" t="n"/>
      <c r="H2094" s="37" t="n"/>
      <c r="I2094" s="18" t="n"/>
      <c r="J2094" s="18" t="n"/>
      <c r="K2094" s="18" t="n"/>
      <c r="L2094" s="18" t="n"/>
      <c r="M2094" s="18" t="n"/>
      <c r="N2094" s="34" t="n">
        <v>0.01606342568993568</v>
      </c>
    </row>
    <row r="2095">
      <c r="B2095" s="18" t="inlineStr">
        <is>
          <t>153|7</t>
        </is>
      </c>
      <c r="C2095" s="18" t="n">
        <v>153</v>
      </c>
      <c r="D2095" s="18" t="n">
        <v>7</v>
      </c>
      <c r="E2095" s="18" t="inlineStr">
        <is>
          <t>leaf</t>
        </is>
      </c>
      <c r="F2095" s="18" t="n"/>
      <c r="G2095" s="18" t="n"/>
      <c r="H2095" s="37" t="n"/>
      <c r="I2095" s="18" t="n"/>
      <c r="J2095" s="18" t="n"/>
      <c r="K2095" s="18" t="n"/>
      <c r="L2095" s="18" t="n"/>
      <c r="M2095" s="18" t="n"/>
      <c r="N2095" s="34" t="n">
        <v>0.0001926681579789147</v>
      </c>
    </row>
    <row r="2096">
      <c r="B2096" s="18" t="inlineStr">
        <is>
          <t>153|8</t>
        </is>
      </c>
      <c r="C2096" s="18" t="n">
        <v>153</v>
      </c>
      <c r="D2096" s="18" t="n">
        <v>8</v>
      </c>
      <c r="E2096" s="18" t="inlineStr">
        <is>
          <t>leaf</t>
        </is>
      </c>
      <c r="F2096" s="18" t="n"/>
      <c r="G2096" s="18" t="n"/>
      <c r="H2096" s="37" t="n"/>
      <c r="I2096" s="18" t="n"/>
      <c r="J2096" s="18" t="n"/>
      <c r="K2096" s="18" t="n"/>
      <c r="L2096" s="18" t="n"/>
      <c r="M2096" s="18" t="n"/>
      <c r="N2096" s="34" t="n">
        <v>0.009395799599587917</v>
      </c>
    </row>
    <row r="2097">
      <c r="B2097" s="18" t="inlineStr">
        <is>
          <t>153|9</t>
        </is>
      </c>
      <c r="C2097" s="18" t="n">
        <v>153</v>
      </c>
      <c r="D2097" s="18" t="n">
        <v>9</v>
      </c>
      <c r="E2097" s="18" t="inlineStr">
        <is>
          <t>leaf</t>
        </is>
      </c>
      <c r="F2097" s="18" t="n"/>
      <c r="G2097" s="18" t="n"/>
      <c r="H2097" s="37" t="n"/>
      <c r="I2097" s="18" t="n"/>
      <c r="J2097" s="18" t="n"/>
      <c r="K2097" s="18" t="n"/>
      <c r="L2097" s="18" t="n"/>
      <c r="M2097" s="18" t="n"/>
      <c r="N2097" s="34" t="n">
        <v>-0.0008457200601696968</v>
      </c>
    </row>
    <row r="2098">
      <c r="B2098" s="18" t="inlineStr">
        <is>
          <t>153|10</t>
        </is>
      </c>
      <c r="C2098" s="18" t="n">
        <v>153</v>
      </c>
      <c r="D2098" s="18" t="n">
        <v>10</v>
      </c>
      <c r="E2098" s="18" t="inlineStr">
        <is>
          <t>leaf</t>
        </is>
      </c>
      <c r="F2098" s="18" t="n"/>
      <c r="G2098" s="18" t="n"/>
      <c r="H2098" s="37" t="n"/>
      <c r="I2098" s="18" t="n"/>
      <c r="J2098" s="18" t="n"/>
      <c r="K2098" s="18" t="n"/>
      <c r="L2098" s="18" t="n"/>
      <c r="M2098" s="18" t="n"/>
      <c r="N2098" s="34" t="n">
        <v>-0.008219307288527489</v>
      </c>
    </row>
    <row r="2099">
      <c r="B2099" s="18" t="inlineStr">
        <is>
          <t>154|0</t>
        </is>
      </c>
      <c r="C2099" s="18" t="n">
        <v>154</v>
      </c>
      <c r="D2099" s="18" t="n">
        <v>0</v>
      </c>
      <c r="E2099" s="18" t="inlineStr">
        <is>
          <t>category split</t>
        </is>
      </c>
      <c r="F2099" s="18" t="n">
        <v>39</v>
      </c>
      <c r="G2099" s="18" t="inlineStr">
        <is>
          <t>campaign_code</t>
        </is>
      </c>
      <c r="H2099" s="37" t="n"/>
      <c r="I2099" s="18" t="inlineStr">
        <is>
          <t>0;1;2;3;4;5;6;7;8;11;12;13;15</t>
        </is>
      </c>
      <c r="J2099" s="18" t="inlineStr">
        <is>
          <t>CMP00;CMP01;CMP02;CMP03;CMP04;CMP05;CMP06;CMP07;CMP08;CMP11;CMP12;CMP13;MISSING</t>
        </is>
      </c>
      <c r="K2099" s="18" t="inlineStr">
        <is>
          <t>left</t>
        </is>
      </c>
      <c r="L2099" s="18" t="n">
        <v>1</v>
      </c>
      <c r="M2099" s="18" t="n">
        <v>2</v>
      </c>
      <c r="N2099" s="34" t="n"/>
    </row>
    <row r="2100">
      <c r="B2100" s="18" t="inlineStr">
        <is>
          <t>154|1</t>
        </is>
      </c>
      <c r="C2100" s="18" t="n">
        <v>154</v>
      </c>
      <c r="D2100" s="18" t="n">
        <v>1</v>
      </c>
      <c r="E2100" s="18" t="inlineStr">
        <is>
          <t>split</t>
        </is>
      </c>
      <c r="F2100" s="18" t="n">
        <v>15</v>
      </c>
      <c r="G2100" s="18" t="inlineStr">
        <is>
          <t>year_built</t>
        </is>
      </c>
      <c r="H2100" s="37" t="n">
        <v>1940.999938964844</v>
      </c>
      <c r="I2100" s="18" t="n"/>
      <c r="J2100" s="18" t="n"/>
      <c r="K2100" s="18" t="inlineStr">
        <is>
          <t>right</t>
        </is>
      </c>
      <c r="L2100" s="18" t="n">
        <v>3</v>
      </c>
      <c r="M2100" s="18" t="n">
        <v>4</v>
      </c>
      <c r="N2100" s="34" t="n"/>
    </row>
    <row r="2101">
      <c r="B2101" s="18" t="inlineStr">
        <is>
          <t>154|2</t>
        </is>
      </c>
      <c r="C2101" s="18" t="n">
        <v>154</v>
      </c>
      <c r="D2101" s="18" t="n">
        <v>2</v>
      </c>
      <c r="E2101" s="18" t="inlineStr">
        <is>
          <t>category split</t>
        </is>
      </c>
      <c r="F2101" s="18" t="n">
        <v>38</v>
      </c>
      <c r="G2101" s="18" t="inlineStr">
        <is>
          <t>previous_insurer</t>
        </is>
      </c>
      <c r="H2101" s="37" t="n"/>
      <c r="I2101" s="18" t="inlineStr">
        <is>
          <t>0;1;2;4;6;8;10;11;15;21;23;24;25;26;27;33;36;37;38</t>
        </is>
      </c>
      <c r="J2101" s="18" t="inlineStr">
        <is>
          <t>INS00;INS01;INS02;INS04;INS06;INS08;INS10;INS11;INS15;INS21;INS23;INS24;INS25;INS26;INS27;INS33;INS36;INS37;INS38</t>
        </is>
      </c>
      <c r="K2101" s="18" t="inlineStr">
        <is>
          <t>left</t>
        </is>
      </c>
      <c r="L2101" s="18" t="n">
        <v>5</v>
      </c>
      <c r="M2101" s="18" t="n">
        <v>6</v>
      </c>
      <c r="N2101" s="34" t="n"/>
    </row>
    <row r="2102">
      <c r="B2102" s="18" t="inlineStr">
        <is>
          <t>154|3</t>
        </is>
      </c>
      <c r="C2102" s="18" t="n">
        <v>154</v>
      </c>
      <c r="D2102" s="18" t="n">
        <v>3</v>
      </c>
      <c r="E2102" s="18" t="inlineStr">
        <is>
          <t>leaf</t>
        </is>
      </c>
      <c r="F2102" s="18" t="n"/>
      <c r="G2102" s="18" t="n"/>
      <c r="H2102" s="37" t="n"/>
      <c r="I2102" s="18" t="n"/>
      <c r="J2102" s="18" t="n"/>
      <c r="K2102" s="18" t="n"/>
      <c r="L2102" s="18" t="n"/>
      <c r="M2102" s="18" t="n"/>
      <c r="N2102" s="34" t="n">
        <v>0.0150816235691309</v>
      </c>
    </row>
    <row r="2103">
      <c r="B2103" s="18" t="inlineStr">
        <is>
          <t>154|4</t>
        </is>
      </c>
      <c r="C2103" s="18" t="n">
        <v>154</v>
      </c>
      <c r="D2103" s="18" t="n">
        <v>4</v>
      </c>
      <c r="E2103" s="18" t="inlineStr">
        <is>
          <t>category split</t>
        </is>
      </c>
      <c r="F2103" s="18" t="n">
        <v>49</v>
      </c>
      <c r="G2103" s="18" t="inlineStr">
        <is>
          <t>energy_rating</t>
        </is>
      </c>
      <c r="H2103" s="37" t="n"/>
      <c r="I2103" s="18" t="inlineStr">
        <is>
          <t>0;1</t>
        </is>
      </c>
      <c r="J2103" s="18" t="inlineStr">
        <is>
          <t>A;B</t>
        </is>
      </c>
      <c r="K2103" s="18" t="inlineStr">
        <is>
          <t>left</t>
        </is>
      </c>
      <c r="L2103" s="18" t="n">
        <v>7</v>
      </c>
      <c r="M2103" s="18" t="n">
        <v>8</v>
      </c>
      <c r="N2103" s="34" t="n"/>
    </row>
    <row r="2104">
      <c r="B2104" s="18" t="inlineStr">
        <is>
          <t>154|5</t>
        </is>
      </c>
      <c r="C2104" s="18" t="n">
        <v>154</v>
      </c>
      <c r="D2104" s="18" t="n">
        <v>5</v>
      </c>
      <c r="E2104" s="18" t="inlineStr">
        <is>
          <t>category split</t>
        </is>
      </c>
      <c r="F2104" s="18" t="n">
        <v>40</v>
      </c>
      <c r="G2104" s="18" t="inlineStr">
        <is>
          <t>branch_id</t>
        </is>
      </c>
      <c r="H2104" s="37" t="n"/>
      <c r="I2104" s="18" t="inlineStr">
        <is>
          <t>0;1;2;3;5;7;8;9;11;13;14;20;22;23;24</t>
        </is>
      </c>
      <c r="J2104" s="18" t="inlineStr">
        <is>
          <t>1;10;11;12;14;16;17;18;2;21;22;5;7;8;9</t>
        </is>
      </c>
      <c r="K2104" s="18" t="inlineStr">
        <is>
          <t>left</t>
        </is>
      </c>
      <c r="L2104" s="18" t="n">
        <v>9</v>
      </c>
      <c r="M2104" s="18" t="n">
        <v>10</v>
      </c>
      <c r="N2104" s="34" t="n"/>
    </row>
    <row r="2105">
      <c r="B2105" s="18" t="inlineStr">
        <is>
          <t>154|6</t>
        </is>
      </c>
      <c r="C2105" s="18" t="n">
        <v>154</v>
      </c>
      <c r="D2105" s="18" t="n">
        <v>6</v>
      </c>
      <c r="E2105" s="18" t="inlineStr">
        <is>
          <t>split</t>
        </is>
      </c>
      <c r="F2105" s="18" t="n">
        <v>8</v>
      </c>
      <c r="G2105" s="18" t="inlineStr">
        <is>
          <t>prior_claims_5y</t>
        </is>
      </c>
      <c r="H2105" s="37" t="n">
        <v>0.9999999701976776</v>
      </c>
      <c r="I2105" s="18" t="n"/>
      <c r="J2105" s="18" t="n"/>
      <c r="K2105" s="18" t="inlineStr">
        <is>
          <t>right</t>
        </is>
      </c>
      <c r="L2105" s="18" t="n">
        <v>11</v>
      </c>
      <c r="M2105" s="18" t="n">
        <v>12</v>
      </c>
      <c r="N2105" s="34" t="n"/>
    </row>
    <row r="2106">
      <c r="B2106" s="18" t="inlineStr">
        <is>
          <t>154|7</t>
        </is>
      </c>
      <c r="C2106" s="18" t="n">
        <v>154</v>
      </c>
      <c r="D2106" s="18" t="n">
        <v>7</v>
      </c>
      <c r="E2106" s="18" t="inlineStr">
        <is>
          <t>leaf</t>
        </is>
      </c>
      <c r="F2106" s="18" t="n"/>
      <c r="G2106" s="18" t="n"/>
      <c r="H2106" s="37" t="n"/>
      <c r="I2106" s="18" t="n"/>
      <c r="J2106" s="18" t="n"/>
      <c r="K2106" s="18" t="n"/>
      <c r="L2106" s="18" t="n"/>
      <c r="M2106" s="18" t="n"/>
      <c r="N2106" s="34" t="n">
        <v>-0.0007171291508711874</v>
      </c>
    </row>
    <row r="2107">
      <c r="B2107" s="18" t="inlineStr">
        <is>
          <t>154|8</t>
        </is>
      </c>
      <c r="C2107" s="18" t="n">
        <v>154</v>
      </c>
      <c r="D2107" s="18" t="n">
        <v>8</v>
      </c>
      <c r="E2107" s="18" t="inlineStr">
        <is>
          <t>leaf</t>
        </is>
      </c>
      <c r="F2107" s="18" t="n"/>
      <c r="G2107" s="18" t="n"/>
      <c r="H2107" s="37" t="n"/>
      <c r="I2107" s="18" t="n"/>
      <c r="J2107" s="18" t="n"/>
      <c r="K2107" s="18" t="n"/>
      <c r="L2107" s="18" t="n"/>
      <c r="M2107" s="18" t="n"/>
      <c r="N2107" s="34" t="n">
        <v>0.007138222455978394</v>
      </c>
    </row>
    <row r="2108">
      <c r="B2108" s="18" t="inlineStr">
        <is>
          <t>154|9</t>
        </is>
      </c>
      <c r="C2108" s="18" t="n">
        <v>154</v>
      </c>
      <c r="D2108" s="18" t="n">
        <v>9</v>
      </c>
      <c r="E2108" s="18" t="inlineStr">
        <is>
          <t>leaf</t>
        </is>
      </c>
      <c r="F2108" s="18" t="n"/>
      <c r="G2108" s="18" t="n"/>
      <c r="H2108" s="37" t="n"/>
      <c r="I2108" s="18" t="n"/>
      <c r="J2108" s="18" t="n"/>
      <c r="K2108" s="18" t="n"/>
      <c r="L2108" s="18" t="n"/>
      <c r="M2108" s="18" t="n"/>
      <c r="N2108" s="34" t="n">
        <v>0.005586044397205114</v>
      </c>
    </row>
    <row r="2109">
      <c r="B2109" s="18" t="inlineStr">
        <is>
          <t>154|10</t>
        </is>
      </c>
      <c r="C2109" s="18" t="n">
        <v>154</v>
      </c>
      <c r="D2109" s="18" t="n">
        <v>10</v>
      </c>
      <c r="E2109" s="18" t="inlineStr">
        <is>
          <t>leaf</t>
        </is>
      </c>
      <c r="F2109" s="18" t="n"/>
      <c r="G2109" s="18" t="n"/>
      <c r="H2109" s="37" t="n"/>
      <c r="I2109" s="18" t="n"/>
      <c r="J2109" s="18" t="n"/>
      <c r="K2109" s="18" t="n"/>
      <c r="L2109" s="18" t="n"/>
      <c r="M2109" s="18" t="n"/>
      <c r="N2109" s="34" t="n">
        <v>-0.001522007980383933</v>
      </c>
    </row>
    <row r="2110">
      <c r="B2110" s="18" t="inlineStr">
        <is>
          <t>154|11</t>
        </is>
      </c>
      <c r="C2110" s="18" t="n">
        <v>154</v>
      </c>
      <c r="D2110" s="18" t="n">
        <v>11</v>
      </c>
      <c r="E2110" s="18" t="inlineStr">
        <is>
          <t>leaf</t>
        </is>
      </c>
      <c r="F2110" s="18" t="n"/>
      <c r="G2110" s="18" t="n"/>
      <c r="H2110" s="37" t="n"/>
      <c r="I2110" s="18" t="n"/>
      <c r="J2110" s="18" t="n"/>
      <c r="K2110" s="18" t="n"/>
      <c r="L2110" s="18" t="n"/>
      <c r="M2110" s="18" t="n"/>
      <c r="N2110" s="34" t="n">
        <v>-0.004596756305545568</v>
      </c>
    </row>
    <row r="2111">
      <c r="B2111" s="18" t="inlineStr">
        <is>
          <t>154|12</t>
        </is>
      </c>
      <c r="C2111" s="18" t="n">
        <v>154</v>
      </c>
      <c r="D2111" s="18" t="n">
        <v>12</v>
      </c>
      <c r="E2111" s="18" t="inlineStr">
        <is>
          <t>leaf</t>
        </is>
      </c>
      <c r="F2111" s="18" t="n"/>
      <c r="G2111" s="18" t="n"/>
      <c r="H2111" s="37" t="n"/>
      <c r="I2111" s="18" t="n"/>
      <c r="J2111" s="18" t="n"/>
      <c r="K2111" s="18" t="n"/>
      <c r="L2111" s="18" t="n"/>
      <c r="M2111" s="18" t="n"/>
      <c r="N2111" s="34" t="n">
        <v>0.001423618639819324</v>
      </c>
    </row>
    <row r="2112">
      <c r="B2112" s="18" t="inlineStr">
        <is>
          <t>155|0</t>
        </is>
      </c>
      <c r="C2112" s="18" t="n">
        <v>155</v>
      </c>
      <c r="D2112" s="18" t="n">
        <v>0</v>
      </c>
      <c r="E2112" s="18" t="inlineStr">
        <is>
          <t>category split</t>
        </is>
      </c>
      <c r="F2112" s="18" t="n">
        <v>38</v>
      </c>
      <c r="G2112" s="18" t="inlineStr">
        <is>
          <t>previous_insurer</t>
        </is>
      </c>
      <c r="H2112" s="37" t="n"/>
      <c r="I2112" s="18" t="inlineStr">
        <is>
          <t>0;5;6;7;8;10;12;14;16;20;22;24;25;26;27;30;33;34;36;37;39</t>
        </is>
      </c>
      <c r="J2112" s="18" t="inlineStr">
        <is>
          <t>INS00;INS05;INS06;INS07;INS08;INS10;INS12;INS14;INS16;INS20;INS22;INS24;INS25;INS26;INS27;INS30;INS33;INS34;INS36;INS37;INS39</t>
        </is>
      </c>
      <c r="K2112" s="18" t="inlineStr">
        <is>
          <t>left</t>
        </is>
      </c>
      <c r="L2112" s="18" t="n">
        <v>1</v>
      </c>
      <c r="M2112" s="18" t="n">
        <v>2</v>
      </c>
      <c r="N2112" s="34" t="n"/>
    </row>
    <row r="2113">
      <c r="B2113" s="18" t="inlineStr">
        <is>
          <t>155|1</t>
        </is>
      </c>
      <c r="C2113" s="18" t="n">
        <v>155</v>
      </c>
      <c r="D2113" s="18" t="n">
        <v>1</v>
      </c>
      <c r="E2113" s="18" t="inlineStr">
        <is>
          <t>category split</t>
        </is>
      </c>
      <c r="F2113" s="18" t="n">
        <v>40</v>
      </c>
      <c r="G2113" s="18" t="inlineStr">
        <is>
          <t>branch_id</t>
        </is>
      </c>
      <c r="H2113" s="37" t="n"/>
      <c r="I2113" s="18" t="inlineStr">
        <is>
          <t>0;1;2;3;4;5;7;9;10;11;12;13;14;15;17;18;20;21;22;23;24</t>
        </is>
      </c>
      <c r="J2113" s="18" t="inlineStr">
        <is>
          <t>1;10;11;12;13;14;16;18;19;2;20;21;22;23;25;3;5;6;7;8;9</t>
        </is>
      </c>
      <c r="K2113" s="18" t="inlineStr">
        <is>
          <t>left</t>
        </is>
      </c>
      <c r="L2113" s="18" t="n">
        <v>3</v>
      </c>
      <c r="M2113" s="18" t="n">
        <v>4</v>
      </c>
      <c r="N2113" s="34" t="n"/>
    </row>
    <row r="2114">
      <c r="B2114" s="18" t="inlineStr">
        <is>
          <t>155|2</t>
        </is>
      </c>
      <c r="C2114" s="18" t="n">
        <v>155</v>
      </c>
      <c r="D2114" s="18" t="n">
        <v>2</v>
      </c>
      <c r="E2114" s="18" t="inlineStr">
        <is>
          <t>category split</t>
        </is>
      </c>
      <c r="F2114" s="18" t="n">
        <v>40</v>
      </c>
      <c r="G2114" s="18" t="inlineStr">
        <is>
          <t>branch_id</t>
        </is>
      </c>
      <c r="H2114" s="37" t="n"/>
      <c r="I2114" s="18" t="inlineStr">
        <is>
          <t>2;5;6;7;8;10;11;13;14;16;18;19;20;21;22;24</t>
        </is>
      </c>
      <c r="J2114" s="18" t="inlineStr">
        <is>
          <t>11;14;15;16;17;19;2;21;22;24;3;4;5;6;7;9</t>
        </is>
      </c>
      <c r="K2114" s="18" t="inlineStr">
        <is>
          <t>left</t>
        </is>
      </c>
      <c r="L2114" s="18" t="n">
        <v>5</v>
      </c>
      <c r="M2114" s="18" t="n">
        <v>6</v>
      </c>
      <c r="N2114" s="34" t="n"/>
    </row>
    <row r="2115">
      <c r="B2115" s="18" t="inlineStr">
        <is>
          <t>155|3</t>
        </is>
      </c>
      <c r="C2115" s="18" t="n">
        <v>155</v>
      </c>
      <c r="D2115" s="18" t="n">
        <v>3</v>
      </c>
      <c r="E2115" s="18" t="inlineStr">
        <is>
          <t>split</t>
        </is>
      </c>
      <c r="F2115" s="18" t="n">
        <v>15</v>
      </c>
      <c r="G2115" s="18" t="inlineStr">
        <is>
          <t>year_built</t>
        </is>
      </c>
      <c r="H2115" s="37" t="n">
        <v>1988.999938964844</v>
      </c>
      <c r="I2115" s="18" t="n"/>
      <c r="J2115" s="18" t="n"/>
      <c r="K2115" s="18" t="inlineStr">
        <is>
          <t>right</t>
        </is>
      </c>
      <c r="L2115" s="18" t="n">
        <v>7</v>
      </c>
      <c r="M2115" s="18" t="n">
        <v>8</v>
      </c>
      <c r="N2115" s="34" t="n"/>
    </row>
    <row r="2116">
      <c r="B2116" s="18" t="inlineStr">
        <is>
          <t>155|4</t>
        </is>
      </c>
      <c r="C2116" s="18" t="n">
        <v>155</v>
      </c>
      <c r="D2116" s="18" t="n">
        <v>4</v>
      </c>
      <c r="E2116" s="18" t="inlineStr">
        <is>
          <t>category split</t>
        </is>
      </c>
      <c r="F2116" s="18" t="n">
        <v>35</v>
      </c>
      <c r="G2116" s="18" t="inlineStr">
        <is>
          <t>email_domain</t>
        </is>
      </c>
      <c r="H2116" s="37" t="n"/>
      <c r="I2116" s="18" t="inlineStr">
        <is>
          <t>0;3</t>
        </is>
      </c>
      <c r="J2116" s="18" t="inlineStr">
        <is>
          <t>inboxly;other</t>
        </is>
      </c>
      <c r="K2116" s="18" t="inlineStr">
        <is>
          <t>left</t>
        </is>
      </c>
      <c r="L2116" s="18" t="n">
        <v>9</v>
      </c>
      <c r="M2116" s="18" t="n">
        <v>10</v>
      </c>
      <c r="N2116" s="34" t="n"/>
    </row>
    <row r="2117">
      <c r="B2117" s="18" t="inlineStr">
        <is>
          <t>155|5</t>
        </is>
      </c>
      <c r="C2117" s="18" t="n">
        <v>155</v>
      </c>
      <c r="D2117" s="18" t="n">
        <v>5</v>
      </c>
      <c r="E2117" s="18" t="inlineStr">
        <is>
          <t>category split</t>
        </is>
      </c>
      <c r="F2117" s="18" t="n">
        <v>39</v>
      </c>
      <c r="G2117" s="18" t="inlineStr">
        <is>
          <t>campaign_code</t>
        </is>
      </c>
      <c r="H2117" s="37" t="n"/>
      <c r="I2117" s="18" t="inlineStr">
        <is>
          <t>0;1;2;3;4;5;6;7;8;9;10;11;12;13</t>
        </is>
      </c>
      <c r="J2117" s="18" t="inlineStr">
        <is>
          <t>CMP00;CMP01;CMP02;CMP03;CMP04;CMP05;CMP06;CMP07;CMP08;CMP09;CMP10;CMP11;CMP12;CMP13</t>
        </is>
      </c>
      <c r="K2117" s="18" t="inlineStr">
        <is>
          <t>left</t>
        </is>
      </c>
      <c r="L2117" s="18" t="n">
        <v>11</v>
      </c>
      <c r="M2117" s="18" t="n">
        <v>12</v>
      </c>
      <c r="N2117" s="34" t="n"/>
    </row>
    <row r="2118">
      <c r="B2118" s="18" t="inlineStr">
        <is>
          <t>155|6</t>
        </is>
      </c>
      <c r="C2118" s="18" t="n">
        <v>155</v>
      </c>
      <c r="D2118" s="18" t="n">
        <v>6</v>
      </c>
      <c r="E2118" s="18" t="inlineStr">
        <is>
          <t>split</t>
        </is>
      </c>
      <c r="F2118" s="18" t="n">
        <v>15</v>
      </c>
      <c r="G2118" s="18" t="inlineStr">
        <is>
          <t>year_built</t>
        </is>
      </c>
      <c r="H2118" s="37" t="n">
        <v>1952.999938964844</v>
      </c>
      <c r="I2118" s="18" t="n"/>
      <c r="J2118" s="18" t="n"/>
      <c r="K2118" s="18" t="inlineStr">
        <is>
          <t>right</t>
        </is>
      </c>
      <c r="L2118" s="18" t="n">
        <v>13</v>
      </c>
      <c r="M2118" s="18" t="n">
        <v>14</v>
      </c>
      <c r="N2118" s="34" t="n"/>
    </row>
    <row r="2119">
      <c r="B2119" s="18" t="inlineStr">
        <is>
          <t>155|7</t>
        </is>
      </c>
      <c r="C2119" s="18" t="n">
        <v>155</v>
      </c>
      <c r="D2119" s="18" t="n">
        <v>7</v>
      </c>
      <c r="E2119" s="18" t="inlineStr">
        <is>
          <t>leaf</t>
        </is>
      </c>
      <c r="F2119" s="18" t="n"/>
      <c r="G2119" s="18" t="n"/>
      <c r="H2119" s="37" t="n"/>
      <c r="I2119" s="18" t="n"/>
      <c r="J2119" s="18" t="n"/>
      <c r="K2119" s="18" t="n"/>
      <c r="L2119" s="18" t="n"/>
      <c r="M2119" s="18" t="n"/>
      <c r="N2119" s="34" t="n">
        <v>0.01192376203835011</v>
      </c>
    </row>
    <row r="2120">
      <c r="B2120" s="18" t="inlineStr">
        <is>
          <t>155|8</t>
        </is>
      </c>
      <c r="C2120" s="18" t="n">
        <v>155</v>
      </c>
      <c r="D2120" s="18" t="n">
        <v>8</v>
      </c>
      <c r="E2120" s="18" t="inlineStr">
        <is>
          <t>leaf</t>
        </is>
      </c>
      <c r="F2120" s="18" t="n"/>
      <c r="G2120" s="18" t="n"/>
      <c r="H2120" s="37" t="n"/>
      <c r="I2120" s="18" t="n"/>
      <c r="J2120" s="18" t="n"/>
      <c r="K2120" s="18" t="n"/>
      <c r="L2120" s="18" t="n"/>
      <c r="M2120" s="18" t="n"/>
      <c r="N2120" s="34" t="n">
        <v>-0.001501791412010789</v>
      </c>
    </row>
    <row r="2121">
      <c r="B2121" s="18" t="inlineStr">
        <is>
          <t>155|9</t>
        </is>
      </c>
      <c r="C2121" s="18" t="n">
        <v>155</v>
      </c>
      <c r="D2121" s="18" t="n">
        <v>9</v>
      </c>
      <c r="E2121" s="18" t="inlineStr">
        <is>
          <t>leaf</t>
        </is>
      </c>
      <c r="F2121" s="18" t="n"/>
      <c r="G2121" s="18" t="n"/>
      <c r="H2121" s="37" t="n"/>
      <c r="I2121" s="18" t="n"/>
      <c r="J2121" s="18" t="n"/>
      <c r="K2121" s="18" t="n"/>
      <c r="L2121" s="18" t="n"/>
      <c r="M2121" s="18" t="n"/>
      <c r="N2121" s="34" t="n">
        <v>0.003379317000508308</v>
      </c>
    </row>
    <row r="2122">
      <c r="B2122" s="18" t="inlineStr">
        <is>
          <t>155|10</t>
        </is>
      </c>
      <c r="C2122" s="18" t="n">
        <v>155</v>
      </c>
      <c r="D2122" s="18" t="n">
        <v>10</v>
      </c>
      <c r="E2122" s="18" t="inlineStr">
        <is>
          <t>leaf</t>
        </is>
      </c>
      <c r="F2122" s="18" t="n"/>
      <c r="G2122" s="18" t="n"/>
      <c r="H2122" s="37" t="n"/>
      <c r="I2122" s="18" t="n"/>
      <c r="J2122" s="18" t="n"/>
      <c r="K2122" s="18" t="n"/>
      <c r="L2122" s="18" t="n"/>
      <c r="M2122" s="18" t="n"/>
      <c r="N2122" s="34" t="n">
        <v>-0.003312794957309961</v>
      </c>
    </row>
    <row r="2123">
      <c r="B2123" s="18" t="inlineStr">
        <is>
          <t>155|11</t>
        </is>
      </c>
      <c r="C2123" s="18" t="n">
        <v>155</v>
      </c>
      <c r="D2123" s="18" t="n">
        <v>11</v>
      </c>
      <c r="E2123" s="18" t="inlineStr">
        <is>
          <t>leaf</t>
        </is>
      </c>
      <c r="F2123" s="18" t="n"/>
      <c r="G2123" s="18" t="n"/>
      <c r="H2123" s="37" t="n"/>
      <c r="I2123" s="18" t="n"/>
      <c r="J2123" s="18" t="n"/>
      <c r="K2123" s="18" t="n"/>
      <c r="L2123" s="18" t="n"/>
      <c r="M2123" s="18" t="n"/>
      <c r="N2123" s="34" t="n">
        <v>1.710917968011927e-05</v>
      </c>
    </row>
    <row r="2124">
      <c r="B2124" s="18" t="inlineStr">
        <is>
          <t>155|12</t>
        </is>
      </c>
      <c r="C2124" s="18" t="n">
        <v>155</v>
      </c>
      <c r="D2124" s="18" t="n">
        <v>12</v>
      </c>
      <c r="E2124" s="18" t="inlineStr">
        <is>
          <t>leaf</t>
        </is>
      </c>
      <c r="F2124" s="18" t="n"/>
      <c r="G2124" s="18" t="n"/>
      <c r="H2124" s="37" t="n"/>
      <c r="I2124" s="18" t="n"/>
      <c r="J2124" s="18" t="n"/>
      <c r="K2124" s="18" t="n"/>
      <c r="L2124" s="18" t="n"/>
      <c r="M2124" s="18" t="n"/>
      <c r="N2124" s="34" t="n">
        <v>0.009874301962554455</v>
      </c>
    </row>
    <row r="2125">
      <c r="B2125" s="18" t="inlineStr">
        <is>
          <t>155|13</t>
        </is>
      </c>
      <c r="C2125" s="18" t="n">
        <v>155</v>
      </c>
      <c r="D2125" s="18" t="n">
        <v>13</v>
      </c>
      <c r="E2125" s="18" t="inlineStr">
        <is>
          <t>leaf</t>
        </is>
      </c>
      <c r="F2125" s="18" t="n"/>
      <c r="G2125" s="18" t="n"/>
      <c r="H2125" s="37" t="n"/>
      <c r="I2125" s="18" t="n"/>
      <c r="J2125" s="18" t="n"/>
      <c r="K2125" s="18" t="n"/>
      <c r="L2125" s="18" t="n"/>
      <c r="M2125" s="18" t="n"/>
      <c r="N2125" s="34" t="n">
        <v>-0.0001674749219091609</v>
      </c>
    </row>
    <row r="2126">
      <c r="B2126" s="18" t="inlineStr">
        <is>
          <t>155|14</t>
        </is>
      </c>
      <c r="C2126" s="18" t="n">
        <v>155</v>
      </c>
      <c r="D2126" s="18" t="n">
        <v>14</v>
      </c>
      <c r="E2126" s="18" t="inlineStr">
        <is>
          <t>leaf</t>
        </is>
      </c>
      <c r="F2126" s="18" t="n"/>
      <c r="G2126" s="18" t="n"/>
      <c r="H2126" s="37" t="n"/>
      <c r="I2126" s="18" t="n"/>
      <c r="J2126" s="18" t="n"/>
      <c r="K2126" s="18" t="n"/>
      <c r="L2126" s="18" t="n"/>
      <c r="M2126" s="18" t="n"/>
      <c r="N2126" s="34" t="n">
        <v>-0.008290406316518784</v>
      </c>
    </row>
    <row r="2127">
      <c r="B2127" s="18" t="inlineStr">
        <is>
          <t>156|0</t>
        </is>
      </c>
      <c r="C2127" s="18" t="n">
        <v>156</v>
      </c>
      <c r="D2127" s="18" t="n">
        <v>0</v>
      </c>
      <c r="E2127" s="18" t="inlineStr">
        <is>
          <t>split</t>
        </is>
      </c>
      <c r="F2127" s="18" t="n">
        <v>15</v>
      </c>
      <c r="G2127" s="18" t="inlineStr">
        <is>
          <t>year_built</t>
        </is>
      </c>
      <c r="H2127" s="37" t="n">
        <v>2019.999938964844</v>
      </c>
      <c r="I2127" s="18" t="n"/>
      <c r="J2127" s="18" t="n"/>
      <c r="K2127" s="18" t="inlineStr">
        <is>
          <t>right</t>
        </is>
      </c>
      <c r="L2127" s="18" t="n">
        <v>1</v>
      </c>
      <c r="M2127" s="18" t="n">
        <v>2</v>
      </c>
      <c r="N2127" s="34" t="n"/>
    </row>
    <row r="2128">
      <c r="B2128" s="18" t="inlineStr">
        <is>
          <t>156|1</t>
        </is>
      </c>
      <c r="C2128" s="18" t="n">
        <v>156</v>
      </c>
      <c r="D2128" s="18" t="n">
        <v>1</v>
      </c>
      <c r="E2128" s="18" t="inlineStr">
        <is>
          <t>split</t>
        </is>
      </c>
      <c r="F2128" s="18" t="n">
        <v>8</v>
      </c>
      <c r="G2128" s="18" t="inlineStr">
        <is>
          <t>prior_claims_5y</t>
        </is>
      </c>
      <c r="H2128" s="37" t="n">
        <v>0.9999999701976776</v>
      </c>
      <c r="I2128" s="18" t="n"/>
      <c r="J2128" s="18" t="n"/>
      <c r="K2128" s="18" t="inlineStr">
        <is>
          <t>right</t>
        </is>
      </c>
      <c r="L2128" s="18" t="n">
        <v>3</v>
      </c>
      <c r="M2128" s="18" t="n">
        <v>4</v>
      </c>
      <c r="N2128" s="34" t="n"/>
    </row>
    <row r="2129">
      <c r="B2129" s="18" t="inlineStr">
        <is>
          <t>156|2</t>
        </is>
      </c>
      <c r="C2129" s="18" t="n">
        <v>156</v>
      </c>
      <c r="D2129" s="18" t="n">
        <v>2</v>
      </c>
      <c r="E2129" s="18" t="inlineStr">
        <is>
          <t>leaf</t>
        </is>
      </c>
      <c r="F2129" s="18" t="n"/>
      <c r="G2129" s="18" t="n"/>
      <c r="H2129" s="37" t="n"/>
      <c r="I2129" s="18" t="n"/>
      <c r="J2129" s="18" t="n"/>
      <c r="K2129" s="18" t="n"/>
      <c r="L2129" s="18" t="n"/>
      <c r="M2129" s="18" t="n"/>
      <c r="N2129" s="34" t="n">
        <v>0.01137715764343739</v>
      </c>
    </row>
    <row r="2130">
      <c r="B2130" s="18" t="inlineStr">
        <is>
          <t>156|3</t>
        </is>
      </c>
      <c r="C2130" s="18" t="n">
        <v>156</v>
      </c>
      <c r="D2130" s="18" t="n">
        <v>3</v>
      </c>
      <c r="E2130" s="18" t="inlineStr">
        <is>
          <t>split</t>
        </is>
      </c>
      <c r="F2130" s="18" t="n">
        <v>13</v>
      </c>
      <c r="G2130" s="18" t="inlineStr">
        <is>
          <t>distance_to_river_km</t>
        </is>
      </c>
      <c r="H2130" s="37" t="n">
        <v>9.72999906539917</v>
      </c>
      <c r="I2130" s="18" t="n"/>
      <c r="J2130" s="18" t="n"/>
      <c r="K2130" s="18" t="inlineStr">
        <is>
          <t>left</t>
        </is>
      </c>
      <c r="L2130" s="18" t="n">
        <v>5</v>
      </c>
      <c r="M2130" s="18" t="n">
        <v>6</v>
      </c>
      <c r="N2130" s="34" t="n"/>
    </row>
    <row r="2131">
      <c r="B2131" s="18" t="inlineStr">
        <is>
          <t>156|4</t>
        </is>
      </c>
      <c r="C2131" s="18" t="n">
        <v>156</v>
      </c>
      <c r="D2131" s="18" t="n">
        <v>4</v>
      </c>
      <c r="E2131" s="18" t="inlineStr">
        <is>
          <t>category split</t>
        </is>
      </c>
      <c r="F2131" s="18" t="n">
        <v>41</v>
      </c>
      <c r="G2131" s="18" t="inlineStr">
        <is>
          <t>marketing_segment</t>
        </is>
      </c>
      <c r="H2131" s="37" t="n"/>
      <c r="I2131" s="18" t="inlineStr">
        <is>
          <t>0;6</t>
        </is>
      </c>
      <c r="J2131" s="18" t="inlineStr">
        <is>
          <t>mature_affluent;senior_affluent</t>
        </is>
      </c>
      <c r="K2131" s="18" t="inlineStr">
        <is>
          <t>left</t>
        </is>
      </c>
      <c r="L2131" s="18" t="n">
        <v>7</v>
      </c>
      <c r="M2131" s="18" t="n">
        <v>8</v>
      </c>
      <c r="N2131" s="34" t="n"/>
    </row>
    <row r="2132">
      <c r="B2132" s="18" t="inlineStr">
        <is>
          <t>156|5</t>
        </is>
      </c>
      <c r="C2132" s="18" t="n">
        <v>156</v>
      </c>
      <c r="D2132" s="18" t="n">
        <v>5</v>
      </c>
      <c r="E2132" s="18" t="inlineStr">
        <is>
          <t>leaf</t>
        </is>
      </c>
      <c r="F2132" s="18" t="n"/>
      <c r="G2132" s="18" t="n"/>
      <c r="H2132" s="37" t="n"/>
      <c r="I2132" s="18" t="n"/>
      <c r="J2132" s="18" t="n"/>
      <c r="K2132" s="18" t="n"/>
      <c r="L2132" s="18" t="n"/>
      <c r="M2132" s="18" t="n"/>
      <c r="N2132" s="34" t="n">
        <v>-0.002180753042921424</v>
      </c>
    </row>
    <row r="2133">
      <c r="B2133" s="18" t="inlineStr">
        <is>
          <t>156|6</t>
        </is>
      </c>
      <c r="C2133" s="18" t="n">
        <v>156</v>
      </c>
      <c r="D2133" s="18" t="n">
        <v>6</v>
      </c>
      <c r="E2133" s="18" t="inlineStr">
        <is>
          <t>leaf</t>
        </is>
      </c>
      <c r="F2133" s="18" t="n"/>
      <c r="G2133" s="18" t="n"/>
      <c r="H2133" s="37" t="n"/>
      <c r="I2133" s="18" t="n"/>
      <c r="J2133" s="18" t="n"/>
      <c r="K2133" s="18" t="n"/>
      <c r="L2133" s="18" t="n"/>
      <c r="M2133" s="18" t="n"/>
      <c r="N2133" s="34" t="n">
        <v>0.01123570185154676</v>
      </c>
    </row>
    <row r="2134">
      <c r="B2134" s="18" t="inlineStr">
        <is>
          <t>156|7</t>
        </is>
      </c>
      <c r="C2134" s="18" t="n">
        <v>156</v>
      </c>
      <c r="D2134" s="18" t="n">
        <v>7</v>
      </c>
      <c r="E2134" s="18" t="inlineStr">
        <is>
          <t>leaf</t>
        </is>
      </c>
      <c r="F2134" s="18" t="n"/>
      <c r="G2134" s="18" t="n"/>
      <c r="H2134" s="37" t="n"/>
      <c r="I2134" s="18" t="n"/>
      <c r="J2134" s="18" t="n"/>
      <c r="K2134" s="18" t="n"/>
      <c r="L2134" s="18" t="n"/>
      <c r="M2134" s="18" t="n"/>
      <c r="N2134" s="34" t="n">
        <v>0.004683121107518673</v>
      </c>
    </row>
    <row r="2135">
      <c r="B2135" s="18" t="inlineStr">
        <is>
          <t>156|8</t>
        </is>
      </c>
      <c r="C2135" s="18" t="n">
        <v>156</v>
      </c>
      <c r="D2135" s="18" t="n">
        <v>8</v>
      </c>
      <c r="E2135" s="18" t="inlineStr">
        <is>
          <t>leaf</t>
        </is>
      </c>
      <c r="F2135" s="18" t="n"/>
      <c r="G2135" s="18" t="n"/>
      <c r="H2135" s="37" t="n"/>
      <c r="I2135" s="18" t="n"/>
      <c r="J2135" s="18" t="n"/>
      <c r="K2135" s="18" t="n"/>
      <c r="L2135" s="18" t="n"/>
      <c r="M2135" s="18" t="n"/>
      <c r="N2135" s="34" t="n">
        <v>-0.004020374733954668</v>
      </c>
    </row>
    <row r="2136">
      <c r="B2136" s="18" t="inlineStr">
        <is>
          <t>157|0</t>
        </is>
      </c>
      <c r="C2136" s="18" t="n">
        <v>157</v>
      </c>
      <c r="D2136" s="18" t="n">
        <v>0</v>
      </c>
      <c r="E2136" s="18" t="inlineStr">
        <is>
          <t>split</t>
        </is>
      </c>
      <c r="F2136" s="18" t="n">
        <v>8</v>
      </c>
      <c r="G2136" s="18" t="inlineStr">
        <is>
          <t>prior_claims_5y</t>
        </is>
      </c>
      <c r="H2136" s="37" t="n">
        <v>1.999999940395355</v>
      </c>
      <c r="I2136" s="18" t="n"/>
      <c r="J2136" s="18" t="n"/>
      <c r="K2136" s="18" t="inlineStr">
        <is>
          <t>right</t>
        </is>
      </c>
      <c r="L2136" s="18" t="n">
        <v>1</v>
      </c>
      <c r="M2136" s="18" t="n">
        <v>2</v>
      </c>
      <c r="N2136" s="34" t="n"/>
    </row>
    <row r="2137">
      <c r="B2137" s="18" t="inlineStr">
        <is>
          <t>157|1</t>
        </is>
      </c>
      <c r="C2137" s="18" t="n">
        <v>157</v>
      </c>
      <c r="D2137" s="18" t="n">
        <v>1</v>
      </c>
      <c r="E2137" s="18" t="inlineStr">
        <is>
          <t>category split</t>
        </is>
      </c>
      <c r="F2137" s="18" t="n">
        <v>38</v>
      </c>
      <c r="G2137" s="18" t="inlineStr">
        <is>
          <t>previous_insurer</t>
        </is>
      </c>
      <c r="H2137" s="37" t="n"/>
      <c r="I2137" s="18" t="inlineStr">
        <is>
          <t>0;1;2;4;5;9;10;11;13;14;16;20;21;22;24;25;30;31;35;36;37</t>
        </is>
      </c>
      <c r="J2137" s="18" t="inlineStr">
        <is>
          <t>INS00;INS01;INS02;INS04;INS05;INS09;INS10;INS11;INS13;INS14;INS16;INS20;INS21;INS22;INS24;INS25;INS30;INS31;INS35;INS36;INS37</t>
        </is>
      </c>
      <c r="K2137" s="18" t="inlineStr">
        <is>
          <t>left</t>
        </is>
      </c>
      <c r="L2137" s="18" t="n">
        <v>3</v>
      </c>
      <c r="M2137" s="18" t="n">
        <v>4</v>
      </c>
      <c r="N2137" s="34" t="n"/>
    </row>
    <row r="2138">
      <c r="B2138" s="18" t="inlineStr">
        <is>
          <t>157|2</t>
        </is>
      </c>
      <c r="C2138" s="18" t="n">
        <v>157</v>
      </c>
      <c r="D2138" s="18" t="n">
        <v>2</v>
      </c>
      <c r="E2138" s="18" t="inlineStr">
        <is>
          <t>category split</t>
        </is>
      </c>
      <c r="F2138" s="18" t="n">
        <v>31</v>
      </c>
      <c r="G2138" s="18" t="inlineStr">
        <is>
          <t>channel</t>
        </is>
      </c>
      <c r="H2138" s="37" t="n"/>
      <c r="I2138" s="18" t="inlineStr">
        <is>
          <t>1</t>
        </is>
      </c>
      <c r="J2138" s="18" t="inlineStr">
        <is>
          <t>comparison_site</t>
        </is>
      </c>
      <c r="K2138" s="18" t="inlineStr">
        <is>
          <t>left</t>
        </is>
      </c>
      <c r="L2138" s="18" t="n">
        <v>5</v>
      </c>
      <c r="M2138" s="18" t="n">
        <v>6</v>
      </c>
      <c r="N2138" s="34" t="n"/>
    </row>
    <row r="2139">
      <c r="B2139" s="18" t="inlineStr">
        <is>
          <t>157|3</t>
        </is>
      </c>
      <c r="C2139" s="18" t="n">
        <v>157</v>
      </c>
      <c r="D2139" s="18" t="n">
        <v>3</v>
      </c>
      <c r="E2139" s="18" t="inlineStr">
        <is>
          <t>category split</t>
        </is>
      </c>
      <c r="F2139" s="18" t="n">
        <v>31</v>
      </c>
      <c r="G2139" s="18" t="inlineStr">
        <is>
          <t>channel</t>
        </is>
      </c>
      <c r="H2139" s="37" t="n"/>
      <c r="I2139" s="18" t="inlineStr">
        <is>
          <t>1</t>
        </is>
      </c>
      <c r="J2139" s="18" t="inlineStr">
        <is>
          <t>comparison_site</t>
        </is>
      </c>
      <c r="K2139" s="18" t="inlineStr">
        <is>
          <t>left</t>
        </is>
      </c>
      <c r="L2139" s="18" t="n">
        <v>7</v>
      </c>
      <c r="M2139" s="18" t="n">
        <v>8</v>
      </c>
      <c r="N2139" s="34" t="n"/>
    </row>
    <row r="2140">
      <c r="B2140" s="18" t="inlineStr">
        <is>
          <t>157|4</t>
        </is>
      </c>
      <c r="C2140" s="18" t="n">
        <v>157</v>
      </c>
      <c r="D2140" s="18" t="n">
        <v>4</v>
      </c>
      <c r="E2140" s="18" t="inlineStr">
        <is>
          <t>category split</t>
        </is>
      </c>
      <c r="F2140" s="18" t="n">
        <v>39</v>
      </c>
      <c r="G2140" s="18" t="inlineStr">
        <is>
          <t>campaign_code</t>
        </is>
      </c>
      <c r="H2140" s="37" t="n"/>
      <c r="I2140" s="18" t="inlineStr">
        <is>
          <t>0;1;2;3;4;5;6;7;8;9;10;11;15</t>
        </is>
      </c>
      <c r="J2140" s="18" t="inlineStr">
        <is>
          <t>CMP00;CMP01;CMP02;CMP03;CMP04;CMP05;CMP06;CMP07;CMP08;CMP09;CMP10;CMP11;MISSING</t>
        </is>
      </c>
      <c r="K2140" s="18" t="inlineStr">
        <is>
          <t>left</t>
        </is>
      </c>
      <c r="L2140" s="18" t="n">
        <v>9</v>
      </c>
      <c r="M2140" s="18" t="n">
        <v>10</v>
      </c>
      <c r="N2140" s="34" t="n"/>
    </row>
    <row r="2141">
      <c r="B2141" s="18" t="inlineStr">
        <is>
          <t>157|5</t>
        </is>
      </c>
      <c r="C2141" s="18" t="n">
        <v>157</v>
      </c>
      <c r="D2141" s="18" t="n">
        <v>5</v>
      </c>
      <c r="E2141" s="18" t="inlineStr">
        <is>
          <t>leaf</t>
        </is>
      </c>
      <c r="F2141" s="18" t="n"/>
      <c r="G2141" s="18" t="n"/>
      <c r="H2141" s="37" t="n"/>
      <c r="I2141" s="18" t="n"/>
      <c r="J2141" s="18" t="n"/>
      <c r="K2141" s="18" t="n"/>
      <c r="L2141" s="18" t="n"/>
      <c r="M2141" s="18" t="n"/>
      <c r="N2141" s="34" t="n">
        <v>0.003514696611091495</v>
      </c>
    </row>
    <row r="2142">
      <c r="B2142" s="18" t="inlineStr">
        <is>
          <t>157|6</t>
        </is>
      </c>
      <c r="C2142" s="18" t="n">
        <v>157</v>
      </c>
      <c r="D2142" s="18" t="n">
        <v>6</v>
      </c>
      <c r="E2142" s="18" t="inlineStr">
        <is>
          <t>leaf</t>
        </is>
      </c>
      <c r="F2142" s="18" t="n"/>
      <c r="G2142" s="18" t="n"/>
      <c r="H2142" s="37" t="n"/>
      <c r="I2142" s="18" t="n"/>
      <c r="J2142" s="18" t="n"/>
      <c r="K2142" s="18" t="n"/>
      <c r="L2142" s="18" t="n"/>
      <c r="M2142" s="18" t="n"/>
      <c r="N2142" s="34" t="n">
        <v>0.01518701296299696</v>
      </c>
    </row>
    <row r="2143">
      <c r="B2143" s="18" t="inlineStr">
        <is>
          <t>157|7</t>
        </is>
      </c>
      <c r="C2143" s="18" t="n">
        <v>157</v>
      </c>
      <c r="D2143" s="18" t="n">
        <v>7</v>
      </c>
      <c r="E2143" s="18" t="inlineStr">
        <is>
          <t>leaf</t>
        </is>
      </c>
      <c r="F2143" s="18" t="n"/>
      <c r="G2143" s="18" t="n"/>
      <c r="H2143" s="37" t="n"/>
      <c r="I2143" s="18" t="n"/>
      <c r="J2143" s="18" t="n"/>
      <c r="K2143" s="18" t="n"/>
      <c r="L2143" s="18" t="n"/>
      <c r="M2143" s="18" t="n"/>
      <c r="N2143" s="34" t="n">
        <v>-0.0005352254374884069</v>
      </c>
    </row>
    <row r="2144">
      <c r="B2144" s="18" t="inlineStr">
        <is>
          <t>157|8</t>
        </is>
      </c>
      <c r="C2144" s="18" t="n">
        <v>157</v>
      </c>
      <c r="D2144" s="18" t="n">
        <v>8</v>
      </c>
      <c r="E2144" s="18" t="inlineStr">
        <is>
          <t>leaf</t>
        </is>
      </c>
      <c r="F2144" s="18" t="n"/>
      <c r="G2144" s="18" t="n"/>
      <c r="H2144" s="37" t="n"/>
      <c r="I2144" s="18" t="n"/>
      <c r="J2144" s="18" t="n"/>
      <c r="K2144" s="18" t="n"/>
      <c r="L2144" s="18" t="n"/>
      <c r="M2144" s="18" t="n"/>
      <c r="N2144" s="34" t="n">
        <v>0.004591926466673613</v>
      </c>
    </row>
    <row r="2145">
      <c r="B2145" s="18" t="inlineStr">
        <is>
          <t>157|9</t>
        </is>
      </c>
      <c r="C2145" s="18" t="n">
        <v>157</v>
      </c>
      <c r="D2145" s="18" t="n">
        <v>9</v>
      </c>
      <c r="E2145" s="18" t="inlineStr">
        <is>
          <t>leaf</t>
        </is>
      </c>
      <c r="F2145" s="18" t="n"/>
      <c r="G2145" s="18" t="n"/>
      <c r="H2145" s="37" t="n"/>
      <c r="I2145" s="18" t="n"/>
      <c r="J2145" s="18" t="n"/>
      <c r="K2145" s="18" t="n"/>
      <c r="L2145" s="18" t="n"/>
      <c r="M2145" s="18" t="n"/>
      <c r="N2145" s="34" t="n">
        <v>0.008951274678111076</v>
      </c>
    </row>
    <row r="2146">
      <c r="B2146" s="18" t="inlineStr">
        <is>
          <t>157|10</t>
        </is>
      </c>
      <c r="C2146" s="18" t="n">
        <v>157</v>
      </c>
      <c r="D2146" s="18" t="n">
        <v>10</v>
      </c>
      <c r="E2146" s="18" t="inlineStr">
        <is>
          <t>leaf</t>
        </is>
      </c>
      <c r="F2146" s="18" t="n"/>
      <c r="G2146" s="18" t="n"/>
      <c r="H2146" s="37" t="n"/>
      <c r="I2146" s="18" t="n"/>
      <c r="J2146" s="18" t="n"/>
      <c r="K2146" s="18" t="n"/>
      <c r="L2146" s="18" t="n"/>
      <c r="M2146" s="18" t="n"/>
      <c r="N2146" s="34" t="n">
        <v>-0.003486377885565162</v>
      </c>
    </row>
    <row r="2147">
      <c r="B2147" s="18" t="inlineStr">
        <is>
          <t>158|0</t>
        </is>
      </c>
      <c r="C2147" s="18" t="n">
        <v>158</v>
      </c>
      <c r="D2147" s="18" t="n">
        <v>0</v>
      </c>
      <c r="E2147" s="18" t="inlineStr">
        <is>
          <t>category split</t>
        </is>
      </c>
      <c r="F2147" s="18" t="n">
        <v>29</v>
      </c>
      <c r="G2147" s="18" t="inlineStr">
        <is>
          <t>accidental_damage_cover</t>
        </is>
      </c>
      <c r="H2147" s="37" t="n"/>
      <c r="I2147" s="18" t="inlineStr">
        <is>
          <t>0</t>
        </is>
      </c>
      <c r="J2147" s="18" t="inlineStr">
        <is>
          <t>False</t>
        </is>
      </c>
      <c r="K2147" s="18" t="inlineStr">
        <is>
          <t>left</t>
        </is>
      </c>
      <c r="L2147" s="18" t="n">
        <v>1</v>
      </c>
      <c r="M2147" s="18" t="n">
        <v>2</v>
      </c>
      <c r="N2147" s="34" t="n"/>
    </row>
    <row r="2148">
      <c r="B2148" s="18" t="inlineStr">
        <is>
          <t>158|1</t>
        </is>
      </c>
      <c r="C2148" s="18" t="n">
        <v>158</v>
      </c>
      <c r="D2148" s="18" t="n">
        <v>1</v>
      </c>
      <c r="E2148" s="18" t="inlineStr">
        <is>
          <t>split</t>
        </is>
      </c>
      <c r="F2148" s="18" t="n">
        <v>11</v>
      </c>
      <c r="G2148" s="18" t="inlineStr">
        <is>
          <t>customer_since_year</t>
        </is>
      </c>
      <c r="H2148" s="37" t="n">
        <v>2007.999938964844</v>
      </c>
      <c r="I2148" s="18" t="n"/>
      <c r="J2148" s="18" t="n"/>
      <c r="K2148" s="18" t="inlineStr">
        <is>
          <t>right</t>
        </is>
      </c>
      <c r="L2148" s="18" t="n">
        <v>3</v>
      </c>
      <c r="M2148" s="18" t="n">
        <v>4</v>
      </c>
      <c r="N2148" s="34" t="n"/>
    </row>
    <row r="2149">
      <c r="B2149" s="18" t="inlineStr">
        <is>
          <t>158|2</t>
        </is>
      </c>
      <c r="C2149" s="18" t="n">
        <v>158</v>
      </c>
      <c r="D2149" s="18" t="n">
        <v>2</v>
      </c>
      <c r="E2149" s="18" t="inlineStr">
        <is>
          <t>split</t>
        </is>
      </c>
      <c r="F2149" s="18" t="n">
        <v>25</v>
      </c>
      <c r="G2149" s="18" t="inlineStr">
        <is>
          <t>x_fz3_rain</t>
        </is>
      </c>
      <c r="H2149" s="37" t="n">
        <v>1.243999898433685</v>
      </c>
      <c r="I2149" s="18" t="n"/>
      <c r="J2149" s="18" t="n"/>
      <c r="K2149" s="18" t="inlineStr">
        <is>
          <t>right</t>
        </is>
      </c>
      <c r="L2149" s="18" t="n">
        <v>5</v>
      </c>
      <c r="M2149" s="18" t="n">
        <v>6</v>
      </c>
      <c r="N2149" s="34" t="n"/>
    </row>
    <row r="2150">
      <c r="B2150" s="18" t="inlineStr">
        <is>
          <t>158|3</t>
        </is>
      </c>
      <c r="C2150" s="18" t="n">
        <v>158</v>
      </c>
      <c r="D2150" s="18" t="n">
        <v>3</v>
      </c>
      <c r="E2150" s="18" t="inlineStr">
        <is>
          <t>leaf</t>
        </is>
      </c>
      <c r="F2150" s="18" t="n"/>
      <c r="G2150" s="18" t="n"/>
      <c r="H2150" s="37" t="n"/>
      <c r="I2150" s="18" t="n"/>
      <c r="J2150" s="18" t="n"/>
      <c r="K2150" s="18" t="n"/>
      <c r="L2150" s="18" t="n"/>
      <c r="M2150" s="18" t="n"/>
      <c r="N2150" s="34" t="n">
        <v>-0.007103879004716873</v>
      </c>
    </row>
    <row r="2151">
      <c r="B2151" s="18" t="inlineStr">
        <is>
          <t>158|4</t>
        </is>
      </c>
      <c r="C2151" s="18" t="n">
        <v>158</v>
      </c>
      <c r="D2151" s="18" t="n">
        <v>4</v>
      </c>
      <c r="E2151" s="18" t="inlineStr">
        <is>
          <t>category split</t>
        </is>
      </c>
      <c r="F2151" s="18" t="n">
        <v>26</v>
      </c>
      <c r="G2151" s="18" t="inlineStr">
        <is>
          <t>construction_type</t>
        </is>
      </c>
      <c r="H2151" s="37" t="n"/>
      <c r="I2151" s="18" t="inlineStr">
        <is>
          <t>0;2</t>
        </is>
      </c>
      <c r="J2151" s="18" t="inlineStr">
        <is>
          <t>brick;stone</t>
        </is>
      </c>
      <c r="K2151" s="18" t="inlineStr">
        <is>
          <t>left</t>
        </is>
      </c>
      <c r="L2151" s="18" t="n">
        <v>7</v>
      </c>
      <c r="M2151" s="18" t="n">
        <v>8</v>
      </c>
      <c r="N2151" s="34" t="n"/>
    </row>
    <row r="2152">
      <c r="B2152" s="18" t="inlineStr">
        <is>
          <t>158|5</t>
        </is>
      </c>
      <c r="C2152" s="18" t="n">
        <v>158</v>
      </c>
      <c r="D2152" s="18" t="n">
        <v>5</v>
      </c>
      <c r="E2152" s="18" t="inlineStr">
        <is>
          <t>split</t>
        </is>
      </c>
      <c r="F2152" s="18" t="n">
        <v>22</v>
      </c>
      <c r="G2152" s="18" t="inlineStr">
        <is>
          <t>rainfall_mm</t>
        </is>
      </c>
      <c r="H2152" s="37" t="n">
        <v>1382.999938964844</v>
      </c>
      <c r="I2152" s="18" t="n"/>
      <c r="J2152" s="18" t="n"/>
      <c r="K2152" s="18" t="inlineStr">
        <is>
          <t>right</t>
        </is>
      </c>
      <c r="L2152" s="18" t="n">
        <v>9</v>
      </c>
      <c r="M2152" s="18" t="n">
        <v>10</v>
      </c>
      <c r="N2152" s="34" t="n"/>
    </row>
    <row r="2153">
      <c r="B2153" s="18" t="inlineStr">
        <is>
          <t>158|6</t>
        </is>
      </c>
      <c r="C2153" s="18" t="n">
        <v>158</v>
      </c>
      <c r="D2153" s="18" t="n">
        <v>6</v>
      </c>
      <c r="E2153" s="18" t="inlineStr">
        <is>
          <t>split</t>
        </is>
      </c>
      <c r="F2153" s="18" t="n">
        <v>14</v>
      </c>
      <c r="G2153" s="18" t="inlineStr">
        <is>
          <t>elevation_m</t>
        </is>
      </c>
      <c r="H2153" s="37" t="n">
        <v>1.489999949932098</v>
      </c>
      <c r="I2153" s="18" t="n"/>
      <c r="J2153" s="18" t="n"/>
      <c r="K2153" s="18" t="inlineStr">
        <is>
          <t>right</t>
        </is>
      </c>
      <c r="L2153" s="18" t="n">
        <v>11</v>
      </c>
      <c r="M2153" s="18" t="n">
        <v>12</v>
      </c>
      <c r="N2153" s="34" t="n"/>
    </row>
    <row r="2154">
      <c r="B2154" s="18" t="inlineStr">
        <is>
          <t>158|7</t>
        </is>
      </c>
      <c r="C2154" s="18" t="n">
        <v>158</v>
      </c>
      <c r="D2154" s="18" t="n">
        <v>7</v>
      </c>
      <c r="E2154" s="18" t="inlineStr">
        <is>
          <t>leaf</t>
        </is>
      </c>
      <c r="F2154" s="18" t="n"/>
      <c r="G2154" s="18" t="n"/>
      <c r="H2154" s="37" t="n"/>
      <c r="I2154" s="18" t="n"/>
      <c r="J2154" s="18" t="n"/>
      <c r="K2154" s="18" t="n"/>
      <c r="L2154" s="18" t="n"/>
      <c r="M2154" s="18" t="n"/>
      <c r="N2154" s="34" t="n">
        <v>0.008332653902471066</v>
      </c>
    </row>
    <row r="2155">
      <c r="B2155" s="18" t="inlineStr">
        <is>
          <t>158|8</t>
        </is>
      </c>
      <c r="C2155" s="18" t="n">
        <v>158</v>
      </c>
      <c r="D2155" s="18" t="n">
        <v>8</v>
      </c>
      <c r="E2155" s="18" t="inlineStr">
        <is>
          <t>leaf</t>
        </is>
      </c>
      <c r="F2155" s="18" t="n"/>
      <c r="G2155" s="18" t="n"/>
      <c r="H2155" s="37" t="n"/>
      <c r="I2155" s="18" t="n"/>
      <c r="J2155" s="18" t="n"/>
      <c r="K2155" s="18" t="n"/>
      <c r="L2155" s="18" t="n"/>
      <c r="M2155" s="18" t="n"/>
      <c r="N2155" s="34" t="n">
        <v>0.001996730221435428</v>
      </c>
    </row>
    <row r="2156">
      <c r="B2156" s="18" t="inlineStr">
        <is>
          <t>158|9</t>
        </is>
      </c>
      <c r="C2156" s="18" t="n">
        <v>158</v>
      </c>
      <c r="D2156" s="18" t="n">
        <v>9</v>
      </c>
      <c r="E2156" s="18" t="inlineStr">
        <is>
          <t>leaf</t>
        </is>
      </c>
      <c r="F2156" s="18" t="n"/>
      <c r="G2156" s="18" t="n"/>
      <c r="H2156" s="37" t="n"/>
      <c r="I2156" s="18" t="n"/>
      <c r="J2156" s="18" t="n"/>
      <c r="K2156" s="18" t="n"/>
      <c r="L2156" s="18" t="n"/>
      <c r="M2156" s="18" t="n"/>
      <c r="N2156" s="34" t="n">
        <v>-0.001078933826647699</v>
      </c>
    </row>
    <row r="2157">
      <c r="B2157" s="18" t="inlineStr">
        <is>
          <t>158|10</t>
        </is>
      </c>
      <c r="C2157" s="18" t="n">
        <v>158</v>
      </c>
      <c r="D2157" s="18" t="n">
        <v>10</v>
      </c>
      <c r="E2157" s="18" t="inlineStr">
        <is>
          <t>leaf</t>
        </is>
      </c>
      <c r="F2157" s="18" t="n"/>
      <c r="G2157" s="18" t="n"/>
      <c r="H2157" s="37" t="n"/>
      <c r="I2157" s="18" t="n"/>
      <c r="J2157" s="18" t="n"/>
      <c r="K2157" s="18" t="n"/>
      <c r="L2157" s="18" t="n"/>
      <c r="M2157" s="18" t="n"/>
      <c r="N2157" s="34" t="n">
        <v>-0.01453209668397903</v>
      </c>
    </row>
    <row r="2158">
      <c r="B2158" s="18" t="inlineStr">
        <is>
          <t>158|11</t>
        </is>
      </c>
      <c r="C2158" s="18" t="n">
        <v>158</v>
      </c>
      <c r="D2158" s="18" t="n">
        <v>11</v>
      </c>
      <c r="E2158" s="18" t="inlineStr">
        <is>
          <t>leaf</t>
        </is>
      </c>
      <c r="F2158" s="18" t="n"/>
      <c r="G2158" s="18" t="n"/>
      <c r="H2158" s="37" t="n"/>
      <c r="I2158" s="18" t="n"/>
      <c r="J2158" s="18" t="n"/>
      <c r="K2158" s="18" t="n"/>
      <c r="L2158" s="18" t="n"/>
      <c r="M2158" s="18" t="n"/>
      <c r="N2158" s="34" t="n">
        <v>0.01331147272139788</v>
      </c>
    </row>
    <row r="2159">
      <c r="B2159" s="18" t="inlineStr">
        <is>
          <t>158|12</t>
        </is>
      </c>
      <c r="C2159" s="18" t="n">
        <v>158</v>
      </c>
      <c r="D2159" s="18" t="n">
        <v>12</v>
      </c>
      <c r="E2159" s="18" t="inlineStr">
        <is>
          <t>leaf</t>
        </is>
      </c>
      <c r="F2159" s="18" t="n"/>
      <c r="G2159" s="18" t="n"/>
      <c r="H2159" s="37" t="n"/>
      <c r="I2159" s="18" t="n"/>
      <c r="J2159" s="18" t="n"/>
      <c r="K2159" s="18" t="n"/>
      <c r="L2159" s="18" t="n"/>
      <c r="M2159" s="18" t="n"/>
      <c r="N2159" s="34" t="n">
        <v>-0.00158331380225718</v>
      </c>
    </row>
    <row r="2160">
      <c r="B2160" s="18" t="inlineStr">
        <is>
          <t>159|0</t>
        </is>
      </c>
      <c r="C2160" s="18" t="n">
        <v>159</v>
      </c>
      <c r="D2160" s="18" t="n">
        <v>0</v>
      </c>
      <c r="E2160" s="18" t="inlineStr">
        <is>
          <t>split</t>
        </is>
      </c>
      <c r="F2160" s="18" t="n">
        <v>0</v>
      </c>
      <c r="G2160" s="18" t="inlineStr">
        <is>
          <t>sum_insured</t>
        </is>
      </c>
      <c r="H2160" s="37" t="n">
        <v>127999.99609375</v>
      </c>
      <c r="I2160" s="18" t="n"/>
      <c r="J2160" s="18" t="n"/>
      <c r="K2160" s="18" t="inlineStr">
        <is>
          <t>right</t>
        </is>
      </c>
      <c r="L2160" s="18" t="n">
        <v>1</v>
      </c>
      <c r="M2160" s="18" t="n">
        <v>2</v>
      </c>
      <c r="N2160" s="34" t="n"/>
    </row>
    <row r="2161">
      <c r="B2161" s="18" t="inlineStr">
        <is>
          <t>159|1</t>
        </is>
      </c>
      <c r="C2161" s="18" t="n">
        <v>159</v>
      </c>
      <c r="D2161" s="18" t="n">
        <v>1</v>
      </c>
      <c r="E2161" s="18" t="inlineStr">
        <is>
          <t>split</t>
        </is>
      </c>
      <c r="F2161" s="18" t="n">
        <v>2</v>
      </c>
      <c r="G2161" s="18" t="inlineStr">
        <is>
          <t>voluntary_excess</t>
        </is>
      </c>
      <c r="H2161" s="37" t="n">
        <v>249.9999923706055</v>
      </c>
      <c r="I2161" s="18" t="n"/>
      <c r="J2161" s="18" t="n"/>
      <c r="K2161" s="18" t="inlineStr">
        <is>
          <t>right</t>
        </is>
      </c>
      <c r="L2161" s="18" t="n">
        <v>3</v>
      </c>
      <c r="M2161" s="18" t="n">
        <v>4</v>
      </c>
      <c r="N2161" s="34" t="n"/>
    </row>
    <row r="2162">
      <c r="B2162" s="18" t="inlineStr">
        <is>
          <t>159|2</t>
        </is>
      </c>
      <c r="C2162" s="18" t="n">
        <v>159</v>
      </c>
      <c r="D2162" s="18" t="n">
        <v>2</v>
      </c>
      <c r="E2162" s="18" t="inlineStr">
        <is>
          <t>category split</t>
        </is>
      </c>
      <c r="F2162" s="18" t="n">
        <v>26</v>
      </c>
      <c r="G2162" s="18" t="inlineStr">
        <is>
          <t>construction_type</t>
        </is>
      </c>
      <c r="H2162" s="37" t="n"/>
      <c r="I2162" s="18" t="inlineStr">
        <is>
          <t>0;2;3</t>
        </is>
      </c>
      <c r="J2162" s="18" t="inlineStr">
        <is>
          <t>brick;stone;timber</t>
        </is>
      </c>
      <c r="K2162" s="18" t="inlineStr">
        <is>
          <t>left</t>
        </is>
      </c>
      <c r="L2162" s="18" t="n">
        <v>5</v>
      </c>
      <c r="M2162" s="18" t="n">
        <v>6</v>
      </c>
      <c r="N2162" s="34" t="n"/>
    </row>
    <row r="2163">
      <c r="B2163" s="18" t="inlineStr">
        <is>
          <t>159|3</t>
        </is>
      </c>
      <c r="C2163" s="18" t="n">
        <v>159</v>
      </c>
      <c r="D2163" s="18" t="n">
        <v>3</v>
      </c>
      <c r="E2163" s="18" t="inlineStr">
        <is>
          <t>split</t>
        </is>
      </c>
      <c r="F2163" s="18" t="n">
        <v>13</v>
      </c>
      <c r="G2163" s="18" t="inlineStr">
        <is>
          <t>distance_to_river_km</t>
        </is>
      </c>
      <c r="H2163" s="37" t="n">
        <v>1.879999935626984</v>
      </c>
      <c r="I2163" s="18" t="n"/>
      <c r="J2163" s="18" t="n"/>
      <c r="K2163" s="18" t="inlineStr">
        <is>
          <t>left</t>
        </is>
      </c>
      <c r="L2163" s="18" t="n">
        <v>7</v>
      </c>
      <c r="M2163" s="18" t="n">
        <v>8</v>
      </c>
      <c r="N2163" s="34" t="n"/>
    </row>
    <row r="2164">
      <c r="B2164" s="18" t="inlineStr">
        <is>
          <t>159|4</t>
        </is>
      </c>
      <c r="C2164" s="18" t="n">
        <v>159</v>
      </c>
      <c r="D2164" s="18" t="n">
        <v>4</v>
      </c>
      <c r="E2164" s="18" t="inlineStr">
        <is>
          <t>leaf</t>
        </is>
      </c>
      <c r="F2164" s="18" t="n"/>
      <c r="G2164" s="18" t="n"/>
      <c r="H2164" s="37" t="n"/>
      <c r="I2164" s="18" t="n"/>
      <c r="J2164" s="18" t="n"/>
      <c r="K2164" s="18" t="n"/>
      <c r="L2164" s="18" t="n"/>
      <c r="M2164" s="18" t="n"/>
      <c r="N2164" s="34" t="n">
        <v>-0.01311014872044325</v>
      </c>
    </row>
    <row r="2165">
      <c r="B2165" s="18" t="inlineStr">
        <is>
          <t>159|5</t>
        </is>
      </c>
      <c r="C2165" s="18" t="n">
        <v>159</v>
      </c>
      <c r="D2165" s="18" t="n">
        <v>5</v>
      </c>
      <c r="E2165" s="18" t="inlineStr">
        <is>
          <t>category split</t>
        </is>
      </c>
      <c r="F2165" s="18" t="n">
        <v>31</v>
      </c>
      <c r="G2165" s="18" t="inlineStr">
        <is>
          <t>channel</t>
        </is>
      </c>
      <c r="H2165" s="37" t="n"/>
      <c r="I2165" s="18" t="inlineStr">
        <is>
          <t>2</t>
        </is>
      </c>
      <c r="J2165" s="18" t="inlineStr">
        <is>
          <t>direct</t>
        </is>
      </c>
      <c r="K2165" s="18" t="inlineStr">
        <is>
          <t>left</t>
        </is>
      </c>
      <c r="L2165" s="18" t="n">
        <v>9</v>
      </c>
      <c r="M2165" s="18" t="n">
        <v>10</v>
      </c>
      <c r="N2165" s="34" t="n"/>
    </row>
    <row r="2166">
      <c r="B2166" s="18" t="inlineStr">
        <is>
          <t>159|6</t>
        </is>
      </c>
      <c r="C2166" s="18" t="n">
        <v>159</v>
      </c>
      <c r="D2166" s="18" t="n">
        <v>6</v>
      </c>
      <c r="E2166" s="18" t="inlineStr">
        <is>
          <t>category split</t>
        </is>
      </c>
      <c r="F2166" s="18" t="n">
        <v>38</v>
      </c>
      <c r="G2166" s="18" t="inlineStr">
        <is>
          <t>previous_insurer</t>
        </is>
      </c>
      <c r="H2166" s="37" t="n"/>
      <c r="I2166" s="18" t="inlineStr">
        <is>
          <t>0;1;2;3;4;5;6;7;8;9;10;12;13;14;15;16;18;20;21;22;23;25;26;27;28;30;31;32;33;34;35;36;38;39</t>
        </is>
      </c>
      <c r="J2166" s="18" t="inlineStr">
        <is>
          <t>INS00;INS01;INS02;INS03;INS04;INS05;INS06;INS07;INS08;INS09;INS10;INS12;INS13;INS14;INS15;INS16;INS18;INS20;INS21;INS22;INS23;INS25;INS26;INS27;INS28;INS30;INS31;INS32;INS33;INS34;INS35;INS36;INS38;INS39</t>
        </is>
      </c>
      <c r="K2166" s="18" t="inlineStr">
        <is>
          <t>left</t>
        </is>
      </c>
      <c r="L2166" s="18" t="n">
        <v>11</v>
      </c>
      <c r="M2166" s="18" t="n">
        <v>12</v>
      </c>
      <c r="N2166" s="34" t="n"/>
    </row>
    <row r="2167">
      <c r="B2167" s="18" t="inlineStr">
        <is>
          <t>159|7</t>
        </is>
      </c>
      <c r="C2167" s="18" t="n">
        <v>159</v>
      </c>
      <c r="D2167" s="18" t="n">
        <v>7</v>
      </c>
      <c r="E2167" s="18" t="inlineStr">
        <is>
          <t>leaf</t>
        </is>
      </c>
      <c r="F2167" s="18" t="n"/>
      <c r="G2167" s="18" t="n"/>
      <c r="H2167" s="37" t="n"/>
      <c r="I2167" s="18" t="n"/>
      <c r="J2167" s="18" t="n"/>
      <c r="K2167" s="18" t="n"/>
      <c r="L2167" s="18" t="n"/>
      <c r="M2167" s="18" t="n"/>
      <c r="N2167" s="34" t="n">
        <v>-0.007427262607961893</v>
      </c>
    </row>
    <row r="2168">
      <c r="B2168" s="18" t="inlineStr">
        <is>
          <t>159|8</t>
        </is>
      </c>
      <c r="C2168" s="18" t="n">
        <v>159</v>
      </c>
      <c r="D2168" s="18" t="n">
        <v>8</v>
      </c>
      <c r="E2168" s="18" t="inlineStr">
        <is>
          <t>leaf</t>
        </is>
      </c>
      <c r="F2168" s="18" t="n"/>
      <c r="G2168" s="18" t="n"/>
      <c r="H2168" s="37" t="n"/>
      <c r="I2168" s="18" t="n"/>
      <c r="J2168" s="18" t="n"/>
      <c r="K2168" s="18" t="n"/>
      <c r="L2168" s="18" t="n"/>
      <c r="M2168" s="18" t="n"/>
      <c r="N2168" s="34" t="n">
        <v>0.005068397615104914</v>
      </c>
    </row>
    <row r="2169">
      <c r="B2169" s="18" t="inlineStr">
        <is>
          <t>159|9</t>
        </is>
      </c>
      <c r="C2169" s="18" t="n">
        <v>159</v>
      </c>
      <c r="D2169" s="18" t="n">
        <v>9</v>
      </c>
      <c r="E2169" s="18" t="inlineStr">
        <is>
          <t>leaf</t>
        </is>
      </c>
      <c r="F2169" s="18" t="n"/>
      <c r="G2169" s="18" t="n"/>
      <c r="H2169" s="37" t="n"/>
      <c r="I2169" s="18" t="n"/>
      <c r="J2169" s="18" t="n"/>
      <c r="K2169" s="18" t="n"/>
      <c r="L2169" s="18" t="n"/>
      <c r="M2169" s="18" t="n"/>
      <c r="N2169" s="34" t="n">
        <v>0.009355330839753151</v>
      </c>
    </row>
    <row r="2170">
      <c r="B2170" s="18" t="inlineStr">
        <is>
          <t>159|10</t>
        </is>
      </c>
      <c r="C2170" s="18" t="n">
        <v>159</v>
      </c>
      <c r="D2170" s="18" t="n">
        <v>10</v>
      </c>
      <c r="E2170" s="18" t="inlineStr">
        <is>
          <t>leaf</t>
        </is>
      </c>
      <c r="F2170" s="18" t="n"/>
      <c r="G2170" s="18" t="n"/>
      <c r="H2170" s="37" t="n"/>
      <c r="I2170" s="18" t="n"/>
      <c r="J2170" s="18" t="n"/>
      <c r="K2170" s="18" t="n"/>
      <c r="L2170" s="18" t="n"/>
      <c r="M2170" s="18" t="n"/>
      <c r="N2170" s="34" t="n">
        <v>-0.00222977134399116</v>
      </c>
    </row>
    <row r="2171">
      <c r="B2171" s="18" t="inlineStr">
        <is>
          <t>159|11</t>
        </is>
      </c>
      <c r="C2171" s="18" t="n">
        <v>159</v>
      </c>
      <c r="D2171" s="18" t="n">
        <v>11</v>
      </c>
      <c r="E2171" s="18" t="inlineStr">
        <is>
          <t>leaf</t>
        </is>
      </c>
      <c r="F2171" s="18" t="n"/>
      <c r="G2171" s="18" t="n"/>
      <c r="H2171" s="37" t="n"/>
      <c r="I2171" s="18" t="n"/>
      <c r="J2171" s="18" t="n"/>
      <c r="K2171" s="18" t="n"/>
      <c r="L2171" s="18" t="n"/>
      <c r="M2171" s="18" t="n"/>
      <c r="N2171" s="34" t="n">
        <v>0.004644827451556921</v>
      </c>
    </row>
    <row r="2172">
      <c r="B2172" s="18" t="inlineStr">
        <is>
          <t>159|12</t>
        </is>
      </c>
      <c r="C2172" s="18" t="n">
        <v>159</v>
      </c>
      <c r="D2172" s="18" t="n">
        <v>12</v>
      </c>
      <c r="E2172" s="18" t="inlineStr">
        <is>
          <t>leaf</t>
        </is>
      </c>
      <c r="F2172" s="18" t="n"/>
      <c r="G2172" s="18" t="n"/>
      <c r="H2172" s="37" t="n"/>
      <c r="I2172" s="18" t="n"/>
      <c r="J2172" s="18" t="n"/>
      <c r="K2172" s="18" t="n"/>
      <c r="L2172" s="18" t="n"/>
      <c r="M2172" s="18" t="n"/>
      <c r="N2172" s="34" t="n">
        <v>-0.001280749216675758</v>
      </c>
    </row>
    <row r="2173">
      <c r="B2173" s="18" t="inlineStr">
        <is>
          <t>160|0</t>
        </is>
      </c>
      <c r="C2173" s="18" t="n">
        <v>160</v>
      </c>
      <c r="D2173" s="18" t="n">
        <v>0</v>
      </c>
      <c r="E2173" s="18" t="inlineStr">
        <is>
          <t>split</t>
        </is>
      </c>
      <c r="F2173" s="18" t="n">
        <v>2</v>
      </c>
      <c r="G2173" s="18" t="inlineStr">
        <is>
          <t>voluntary_excess</t>
        </is>
      </c>
      <c r="H2173" s="37" t="n">
        <v>999.9999694824219</v>
      </c>
      <c r="I2173" s="18" t="n"/>
      <c r="J2173" s="18" t="n"/>
      <c r="K2173" s="18" t="inlineStr">
        <is>
          <t>right</t>
        </is>
      </c>
      <c r="L2173" s="18" t="n">
        <v>1</v>
      </c>
      <c r="M2173" s="18" t="n">
        <v>2</v>
      </c>
      <c r="N2173" s="34" t="n"/>
    </row>
    <row r="2174">
      <c r="B2174" s="18" t="inlineStr">
        <is>
          <t>160|1</t>
        </is>
      </c>
      <c r="C2174" s="18" t="n">
        <v>160</v>
      </c>
      <c r="D2174" s="18" t="n">
        <v>1</v>
      </c>
      <c r="E2174" s="18" t="inlineStr">
        <is>
          <t>split</t>
        </is>
      </c>
      <c r="F2174" s="18" t="n">
        <v>15</v>
      </c>
      <c r="G2174" s="18" t="inlineStr">
        <is>
          <t>year_built</t>
        </is>
      </c>
      <c r="H2174" s="37" t="n">
        <v>2019.999938964844</v>
      </c>
      <c r="I2174" s="18" t="n"/>
      <c r="J2174" s="18" t="n"/>
      <c r="K2174" s="18" t="inlineStr">
        <is>
          <t>right</t>
        </is>
      </c>
      <c r="L2174" s="18" t="n">
        <v>3</v>
      </c>
      <c r="M2174" s="18" t="n">
        <v>4</v>
      </c>
      <c r="N2174" s="34" t="n"/>
    </row>
    <row r="2175">
      <c r="B2175" s="18" t="inlineStr">
        <is>
          <t>160|2</t>
        </is>
      </c>
      <c r="C2175" s="18" t="n">
        <v>160</v>
      </c>
      <c r="D2175" s="18" t="n">
        <v>2</v>
      </c>
      <c r="E2175" s="18" t="inlineStr">
        <is>
          <t>split</t>
        </is>
      </c>
      <c r="F2175" s="18" t="n">
        <v>0</v>
      </c>
      <c r="G2175" s="18" t="inlineStr">
        <is>
          <t>sum_insured</t>
        </is>
      </c>
      <c r="H2175" s="37" t="n">
        <v>239999.9921875</v>
      </c>
      <c r="I2175" s="18" t="n"/>
      <c r="J2175" s="18" t="n"/>
      <c r="K2175" s="18" t="inlineStr">
        <is>
          <t>right</t>
        </is>
      </c>
      <c r="L2175" s="18" t="n">
        <v>5</v>
      </c>
      <c r="M2175" s="18" t="n">
        <v>6</v>
      </c>
      <c r="N2175" s="34" t="n"/>
    </row>
    <row r="2176">
      <c r="B2176" s="18" t="inlineStr">
        <is>
          <t>160|3</t>
        </is>
      </c>
      <c r="C2176" s="18" t="n">
        <v>160</v>
      </c>
      <c r="D2176" s="18" t="n">
        <v>3</v>
      </c>
      <c r="E2176" s="18" t="inlineStr">
        <is>
          <t>category split</t>
        </is>
      </c>
      <c r="F2176" s="18" t="n">
        <v>49</v>
      </c>
      <c r="G2176" s="18" t="inlineStr">
        <is>
          <t>energy_rating</t>
        </is>
      </c>
      <c r="H2176" s="37" t="n"/>
      <c r="I2176" s="18" t="inlineStr">
        <is>
          <t>0;1;2;3;6</t>
        </is>
      </c>
      <c r="J2176" s="18" t="inlineStr">
        <is>
          <t>A;B;C;D;G</t>
        </is>
      </c>
      <c r="K2176" s="18" t="inlineStr">
        <is>
          <t>left</t>
        </is>
      </c>
      <c r="L2176" s="18" t="n">
        <v>7</v>
      </c>
      <c r="M2176" s="18" t="n">
        <v>8</v>
      </c>
      <c r="N2176" s="34" t="n"/>
    </row>
    <row r="2177">
      <c r="B2177" s="18" t="inlineStr">
        <is>
          <t>160|4</t>
        </is>
      </c>
      <c r="C2177" s="18" t="n">
        <v>160</v>
      </c>
      <c r="D2177" s="18" t="n">
        <v>4</v>
      </c>
      <c r="E2177" s="18" t="inlineStr">
        <is>
          <t>leaf</t>
        </is>
      </c>
      <c r="F2177" s="18" t="n"/>
      <c r="G2177" s="18" t="n"/>
      <c r="H2177" s="37" t="n"/>
      <c r="I2177" s="18" t="n"/>
      <c r="J2177" s="18" t="n"/>
      <c r="K2177" s="18" t="n"/>
      <c r="L2177" s="18" t="n"/>
      <c r="M2177" s="18" t="n"/>
      <c r="N2177" s="34" t="n">
        <v>0.01254566479474306</v>
      </c>
    </row>
    <row r="2178">
      <c r="B2178" s="18" t="inlineStr">
        <is>
          <t>160|5</t>
        </is>
      </c>
      <c r="C2178" s="18" t="n">
        <v>160</v>
      </c>
      <c r="D2178" s="18" t="n">
        <v>5</v>
      </c>
      <c r="E2178" s="18" t="inlineStr">
        <is>
          <t>leaf</t>
        </is>
      </c>
      <c r="F2178" s="18" t="n"/>
      <c r="G2178" s="18" t="n"/>
      <c r="H2178" s="37" t="n"/>
      <c r="I2178" s="18" t="n"/>
      <c r="J2178" s="18" t="n"/>
      <c r="K2178" s="18" t="n"/>
      <c r="L2178" s="18" t="n"/>
      <c r="M2178" s="18" t="n"/>
      <c r="N2178" s="34" t="n">
        <v>-0.01757005974650383</v>
      </c>
    </row>
    <row r="2179">
      <c r="B2179" s="18" t="inlineStr">
        <is>
          <t>160|6</t>
        </is>
      </c>
      <c r="C2179" s="18" t="n">
        <v>160</v>
      </c>
      <c r="D2179" s="18" t="n">
        <v>6</v>
      </c>
      <c r="E2179" s="18" t="inlineStr">
        <is>
          <t>leaf</t>
        </is>
      </c>
      <c r="F2179" s="18" t="n"/>
      <c r="G2179" s="18" t="n"/>
      <c r="H2179" s="37" t="n"/>
      <c r="I2179" s="18" t="n"/>
      <c r="J2179" s="18" t="n"/>
      <c r="K2179" s="18" t="n"/>
      <c r="L2179" s="18" t="n"/>
      <c r="M2179" s="18" t="n"/>
      <c r="N2179" s="34" t="n">
        <v>-0.0005968986661173403</v>
      </c>
    </row>
    <row r="2180">
      <c r="B2180" s="18" t="inlineStr">
        <is>
          <t>160|7</t>
        </is>
      </c>
      <c r="C2180" s="18" t="n">
        <v>160</v>
      </c>
      <c r="D2180" s="18" t="n">
        <v>7</v>
      </c>
      <c r="E2180" s="18" t="inlineStr">
        <is>
          <t>leaf</t>
        </is>
      </c>
      <c r="F2180" s="18" t="n"/>
      <c r="G2180" s="18" t="n"/>
      <c r="H2180" s="37" t="n"/>
      <c r="I2180" s="18" t="n"/>
      <c r="J2180" s="18" t="n"/>
      <c r="K2180" s="18" t="n"/>
      <c r="L2180" s="18" t="n"/>
      <c r="M2180" s="18" t="n"/>
      <c r="N2180" s="34" t="n">
        <v>0.003580793738365173</v>
      </c>
    </row>
    <row r="2181">
      <c r="B2181" s="18" t="inlineStr">
        <is>
          <t>160|8</t>
        </is>
      </c>
      <c r="C2181" s="18" t="n">
        <v>160</v>
      </c>
      <c r="D2181" s="18" t="n">
        <v>8</v>
      </c>
      <c r="E2181" s="18" t="inlineStr">
        <is>
          <t>leaf</t>
        </is>
      </c>
      <c r="F2181" s="18" t="n"/>
      <c r="G2181" s="18" t="n"/>
      <c r="H2181" s="37" t="n"/>
      <c r="I2181" s="18" t="n"/>
      <c r="J2181" s="18" t="n"/>
      <c r="K2181" s="18" t="n"/>
      <c r="L2181" s="18" t="n"/>
      <c r="M2181" s="18" t="n"/>
      <c r="N2181" s="34" t="n">
        <v>-0.0005919396644458175</v>
      </c>
    </row>
    <row r="2182">
      <c r="B2182" s="18" t="inlineStr">
        <is>
          <t>161|0</t>
        </is>
      </c>
      <c r="C2182" s="18" t="n">
        <v>161</v>
      </c>
      <c r="D2182" s="18" t="n">
        <v>0</v>
      </c>
      <c r="E2182" s="18" t="inlineStr">
        <is>
          <t>split</t>
        </is>
      </c>
      <c r="F2182" s="18" t="n">
        <v>23</v>
      </c>
      <c r="G2182" s="18" t="inlineStr">
        <is>
          <t>mean_temperature_c</t>
        </is>
      </c>
      <c r="H2182" s="37" t="n">
        <v>6.799999952316284</v>
      </c>
      <c r="I2182" s="18" t="n"/>
      <c r="J2182" s="18" t="n"/>
      <c r="K2182" s="18" t="inlineStr">
        <is>
          <t>right</t>
        </is>
      </c>
      <c r="L2182" s="18" t="n">
        <v>1</v>
      </c>
      <c r="M2182" s="18" t="n">
        <v>2</v>
      </c>
      <c r="N2182" s="34" t="n"/>
    </row>
    <row r="2183">
      <c r="B2183" s="18" t="inlineStr">
        <is>
          <t>161|1</t>
        </is>
      </c>
      <c r="C2183" s="18" t="n">
        <v>161</v>
      </c>
      <c r="D2183" s="18" t="n">
        <v>1</v>
      </c>
      <c r="E2183" s="18" t="inlineStr">
        <is>
          <t>leaf</t>
        </is>
      </c>
      <c r="F2183" s="18" t="n"/>
      <c r="G2183" s="18" t="n"/>
      <c r="H2183" s="37" t="n"/>
      <c r="I2183" s="18" t="n"/>
      <c r="J2183" s="18" t="n"/>
      <c r="K2183" s="18" t="n"/>
      <c r="L2183" s="18" t="n"/>
      <c r="M2183" s="18" t="n"/>
      <c r="N2183" s="34" t="n">
        <v>-0.01150082424283028</v>
      </c>
    </row>
    <row r="2184">
      <c r="B2184" s="18" t="inlineStr">
        <is>
          <t>161|2</t>
        </is>
      </c>
      <c r="C2184" s="18" t="n">
        <v>161</v>
      </c>
      <c r="D2184" s="18" t="n">
        <v>2</v>
      </c>
      <c r="E2184" s="18" t="inlineStr">
        <is>
          <t>category split</t>
        </is>
      </c>
      <c r="F2184" s="18" t="n">
        <v>48</v>
      </c>
      <c r="G2184" s="18" t="inlineStr">
        <is>
          <t>listed_building</t>
        </is>
      </c>
      <c r="H2184" s="37" t="n"/>
      <c r="I2184" s="18" t="inlineStr">
        <is>
          <t>0</t>
        </is>
      </c>
      <c r="J2184" s="18" t="inlineStr">
        <is>
          <t>False</t>
        </is>
      </c>
      <c r="K2184" s="18" t="inlineStr">
        <is>
          <t>left</t>
        </is>
      </c>
      <c r="L2184" s="18" t="n">
        <v>3</v>
      </c>
      <c r="M2184" s="18" t="n">
        <v>4</v>
      </c>
      <c r="N2184" s="34" t="n"/>
    </row>
    <row r="2185">
      <c r="B2185" s="18" t="inlineStr">
        <is>
          <t>161|3</t>
        </is>
      </c>
      <c r="C2185" s="18" t="n">
        <v>161</v>
      </c>
      <c r="D2185" s="18" t="n">
        <v>3</v>
      </c>
      <c r="E2185" s="18" t="inlineStr">
        <is>
          <t>leaf</t>
        </is>
      </c>
      <c r="F2185" s="18" t="n"/>
      <c r="G2185" s="18" t="n"/>
      <c r="H2185" s="37" t="n"/>
      <c r="I2185" s="18" t="n"/>
      <c r="J2185" s="18" t="n"/>
      <c r="K2185" s="18" t="n"/>
      <c r="L2185" s="18" t="n"/>
      <c r="M2185" s="18" t="n"/>
      <c r="N2185" s="34" t="n">
        <v>0.008961929939687252</v>
      </c>
    </row>
    <row r="2186">
      <c r="B2186" s="18" t="inlineStr">
        <is>
          <t>161|4</t>
        </is>
      </c>
      <c r="C2186" s="18" t="n">
        <v>161</v>
      </c>
      <c r="D2186" s="18" t="n">
        <v>4</v>
      </c>
      <c r="E2186" s="18" t="inlineStr">
        <is>
          <t>split</t>
        </is>
      </c>
      <c r="F2186" s="18" t="n">
        <v>19</v>
      </c>
      <c r="G2186" s="18" t="inlineStr">
        <is>
          <t>freezing_days</t>
        </is>
      </c>
      <c r="H2186" s="37" t="n">
        <v>12.99999952316284</v>
      </c>
      <c r="I2186" s="18" t="n"/>
      <c r="J2186" s="18" t="n"/>
      <c r="K2186" s="18" t="inlineStr">
        <is>
          <t>right</t>
        </is>
      </c>
      <c r="L2186" s="18" t="n">
        <v>5</v>
      </c>
      <c r="M2186" s="18" t="n">
        <v>6</v>
      </c>
      <c r="N2186" s="34" t="n"/>
    </row>
    <row r="2187">
      <c r="B2187" s="18" t="inlineStr">
        <is>
          <t>161|5</t>
        </is>
      </c>
      <c r="C2187" s="18" t="n">
        <v>161</v>
      </c>
      <c r="D2187" s="18" t="n">
        <v>5</v>
      </c>
      <c r="E2187" s="18" t="inlineStr">
        <is>
          <t>leaf</t>
        </is>
      </c>
      <c r="F2187" s="18" t="n"/>
      <c r="G2187" s="18" t="n"/>
      <c r="H2187" s="37" t="n"/>
      <c r="I2187" s="18" t="n"/>
      <c r="J2187" s="18" t="n"/>
      <c r="K2187" s="18" t="n"/>
      <c r="L2187" s="18" t="n"/>
      <c r="M2187" s="18" t="n"/>
      <c r="N2187" s="34" t="n">
        <v>-0.004975052084773779</v>
      </c>
    </row>
    <row r="2188">
      <c r="B2188" s="18" t="inlineStr">
        <is>
          <t>161|6</t>
        </is>
      </c>
      <c r="C2188" s="18" t="n">
        <v>161</v>
      </c>
      <c r="D2188" s="18" t="n">
        <v>6</v>
      </c>
      <c r="E2188" s="18" t="inlineStr">
        <is>
          <t>leaf</t>
        </is>
      </c>
      <c r="F2188" s="18" t="n"/>
      <c r="G2188" s="18" t="n"/>
      <c r="H2188" s="37" t="n"/>
      <c r="I2188" s="18" t="n"/>
      <c r="J2188" s="18" t="n"/>
      <c r="K2188" s="18" t="n"/>
      <c r="L2188" s="18" t="n"/>
      <c r="M2188" s="18" t="n"/>
      <c r="N2188" s="34" t="n">
        <v>0.0001086611300706863</v>
      </c>
    </row>
    <row r="2189">
      <c r="B2189" s="18" t="inlineStr">
        <is>
          <t>162|0</t>
        </is>
      </c>
      <c r="C2189" s="18" t="n">
        <v>162</v>
      </c>
      <c r="D2189" s="18" t="n">
        <v>0</v>
      </c>
      <c r="E2189" s="18" t="inlineStr">
        <is>
          <t>category split</t>
        </is>
      </c>
      <c r="F2189" s="18" t="n">
        <v>29</v>
      </c>
      <c r="G2189" s="18" t="inlineStr">
        <is>
          <t>accidental_damage_cover</t>
        </is>
      </c>
      <c r="H2189" s="37" t="n"/>
      <c r="I2189" s="18" t="inlineStr">
        <is>
          <t>0</t>
        </is>
      </c>
      <c r="J2189" s="18" t="inlineStr">
        <is>
          <t>False</t>
        </is>
      </c>
      <c r="K2189" s="18" t="inlineStr">
        <is>
          <t>left</t>
        </is>
      </c>
      <c r="L2189" s="18" t="n">
        <v>1</v>
      </c>
      <c r="M2189" s="18" t="n">
        <v>2</v>
      </c>
      <c r="N2189" s="34" t="n"/>
    </row>
    <row r="2190">
      <c r="B2190" s="18" t="inlineStr">
        <is>
          <t>162|1</t>
        </is>
      </c>
      <c r="C2190" s="18" t="n">
        <v>162</v>
      </c>
      <c r="D2190" s="18" t="n">
        <v>1</v>
      </c>
      <c r="E2190" s="18" t="inlineStr">
        <is>
          <t>split</t>
        </is>
      </c>
      <c r="F2190" s="18" t="n">
        <v>4</v>
      </c>
      <c r="G2190" s="18" t="inlineStr">
        <is>
          <t>renewal_count</t>
        </is>
      </c>
      <c r="H2190" s="37" t="n">
        <v>15.99999952316284</v>
      </c>
      <c r="I2190" s="18" t="n"/>
      <c r="J2190" s="18" t="n"/>
      <c r="K2190" s="18" t="inlineStr">
        <is>
          <t>right</t>
        </is>
      </c>
      <c r="L2190" s="18" t="n">
        <v>3</v>
      </c>
      <c r="M2190" s="18" t="n">
        <v>4</v>
      </c>
      <c r="N2190" s="34" t="n"/>
    </row>
    <row r="2191">
      <c r="B2191" s="18" t="inlineStr">
        <is>
          <t>162|2</t>
        </is>
      </c>
      <c r="C2191" s="18" t="n">
        <v>162</v>
      </c>
      <c r="D2191" s="18" t="n">
        <v>2</v>
      </c>
      <c r="E2191" s="18" t="inlineStr">
        <is>
          <t>category split</t>
        </is>
      </c>
      <c r="F2191" s="18" t="n">
        <v>41</v>
      </c>
      <c r="G2191" s="18" t="inlineStr">
        <is>
          <t>marketing_segment</t>
        </is>
      </c>
      <c r="H2191" s="37" t="n"/>
      <c r="I2191" s="18" t="inlineStr">
        <is>
          <t>0;2;4;5;6;9;11</t>
        </is>
      </c>
      <c r="J2191" s="18" t="inlineStr">
        <is>
          <t>mature_affluent;mature_mainstream;midlife_budget;midlife_mainstream;senior_affluent;young_affluent;young_mainstream</t>
        </is>
      </c>
      <c r="K2191" s="18" t="inlineStr">
        <is>
          <t>left</t>
        </is>
      </c>
      <c r="L2191" s="18" t="n">
        <v>5</v>
      </c>
      <c r="M2191" s="18" t="n">
        <v>6</v>
      </c>
      <c r="N2191" s="34" t="n"/>
    </row>
    <row r="2192">
      <c r="B2192" s="18" t="inlineStr">
        <is>
          <t>162|3</t>
        </is>
      </c>
      <c r="C2192" s="18" t="n">
        <v>162</v>
      </c>
      <c r="D2192" s="18" t="n">
        <v>3</v>
      </c>
      <c r="E2192" s="18" t="inlineStr">
        <is>
          <t>split</t>
        </is>
      </c>
      <c r="F2192" s="18" t="n">
        <v>15</v>
      </c>
      <c r="G2192" s="18" t="inlineStr">
        <is>
          <t>year_built</t>
        </is>
      </c>
      <c r="H2192" s="37" t="n">
        <v>2014.999938964844</v>
      </c>
      <c r="I2192" s="18" t="n"/>
      <c r="J2192" s="18" t="n"/>
      <c r="K2192" s="18" t="inlineStr">
        <is>
          <t>right</t>
        </is>
      </c>
      <c r="L2192" s="18" t="n">
        <v>7</v>
      </c>
      <c r="M2192" s="18" t="n">
        <v>8</v>
      </c>
      <c r="N2192" s="34" t="n"/>
    </row>
    <row r="2193">
      <c r="B2193" s="18" t="inlineStr">
        <is>
          <t>162|4</t>
        </is>
      </c>
      <c r="C2193" s="18" t="n">
        <v>162</v>
      </c>
      <c r="D2193" s="18" t="n">
        <v>4</v>
      </c>
      <c r="E2193" s="18" t="inlineStr">
        <is>
          <t>leaf</t>
        </is>
      </c>
      <c r="F2193" s="18" t="n"/>
      <c r="G2193" s="18" t="n"/>
      <c r="H2193" s="37" t="n"/>
      <c r="I2193" s="18" t="n"/>
      <c r="J2193" s="18" t="n"/>
      <c r="K2193" s="18" t="n"/>
      <c r="L2193" s="18" t="n"/>
      <c r="M2193" s="18" t="n"/>
      <c r="N2193" s="34" t="n">
        <v>-0.008416039869189262</v>
      </c>
    </row>
    <row r="2194">
      <c r="B2194" s="18" t="inlineStr">
        <is>
          <t>162|5</t>
        </is>
      </c>
      <c r="C2194" s="18" t="n">
        <v>162</v>
      </c>
      <c r="D2194" s="18" t="n">
        <v>5</v>
      </c>
      <c r="E2194" s="18" t="inlineStr">
        <is>
          <t>split</t>
        </is>
      </c>
      <c r="F2194" s="18" t="n">
        <v>15</v>
      </c>
      <c r="G2194" s="18" t="inlineStr">
        <is>
          <t>year_built</t>
        </is>
      </c>
      <c r="H2194" s="37" t="n">
        <v>1971.999938964844</v>
      </c>
      <c r="I2194" s="18" t="n"/>
      <c r="J2194" s="18" t="n"/>
      <c r="K2194" s="18" t="inlineStr">
        <is>
          <t>right</t>
        </is>
      </c>
      <c r="L2194" s="18" t="n">
        <v>9</v>
      </c>
      <c r="M2194" s="18" t="n">
        <v>10</v>
      </c>
      <c r="N2194" s="34" t="n"/>
    </row>
    <row r="2195">
      <c r="B2195" s="18" t="inlineStr">
        <is>
          <t>162|6</t>
        </is>
      </c>
      <c r="C2195" s="18" t="n">
        <v>162</v>
      </c>
      <c r="D2195" s="18" t="n">
        <v>6</v>
      </c>
      <c r="E2195" s="18" t="inlineStr">
        <is>
          <t>split</t>
        </is>
      </c>
      <c r="F2195" s="18" t="n">
        <v>13</v>
      </c>
      <c r="G2195" s="18" t="inlineStr">
        <is>
          <t>distance_to_river_km</t>
        </is>
      </c>
      <c r="H2195" s="37" t="n">
        <v>0.2899999767541886</v>
      </c>
      <c r="I2195" s="18" t="n"/>
      <c r="J2195" s="18" t="n"/>
      <c r="K2195" s="18" t="inlineStr">
        <is>
          <t>right</t>
        </is>
      </c>
      <c r="L2195" s="18" t="n">
        <v>11</v>
      </c>
      <c r="M2195" s="18" t="n">
        <v>12</v>
      </c>
      <c r="N2195" s="34" t="n"/>
    </row>
    <row r="2196">
      <c r="B2196" s="18" t="inlineStr">
        <is>
          <t>162|7</t>
        </is>
      </c>
      <c r="C2196" s="18" t="n">
        <v>162</v>
      </c>
      <c r="D2196" s="18" t="n">
        <v>7</v>
      </c>
      <c r="E2196" s="18" t="inlineStr">
        <is>
          <t>leaf</t>
        </is>
      </c>
      <c r="F2196" s="18" t="n"/>
      <c r="G2196" s="18" t="n"/>
      <c r="H2196" s="37" t="n"/>
      <c r="I2196" s="18" t="n"/>
      <c r="J2196" s="18" t="n"/>
      <c r="K2196" s="18" t="n"/>
      <c r="L2196" s="18" t="n"/>
      <c r="M2196" s="18" t="n"/>
      <c r="N2196" s="34" t="n">
        <v>0.002008768497034907</v>
      </c>
    </row>
    <row r="2197">
      <c r="B2197" s="18" t="inlineStr">
        <is>
          <t>162|8</t>
        </is>
      </c>
      <c r="C2197" s="18" t="n">
        <v>162</v>
      </c>
      <c r="D2197" s="18" t="n">
        <v>8</v>
      </c>
      <c r="E2197" s="18" t="inlineStr">
        <is>
          <t>leaf</t>
        </is>
      </c>
      <c r="F2197" s="18" t="n"/>
      <c r="G2197" s="18" t="n"/>
      <c r="H2197" s="37" t="n"/>
      <c r="I2197" s="18" t="n"/>
      <c r="J2197" s="18" t="n"/>
      <c r="K2197" s="18" t="n"/>
      <c r="L2197" s="18" t="n"/>
      <c r="M2197" s="18" t="n"/>
      <c r="N2197" s="34" t="n">
        <v>0.01167938951402903</v>
      </c>
    </row>
    <row r="2198">
      <c r="B2198" s="18" t="inlineStr">
        <is>
          <t>162|9</t>
        </is>
      </c>
      <c r="C2198" s="18" t="n">
        <v>162</v>
      </c>
      <c r="D2198" s="18" t="n">
        <v>9</v>
      </c>
      <c r="E2198" s="18" t="inlineStr">
        <is>
          <t>leaf</t>
        </is>
      </c>
      <c r="F2198" s="18" t="n"/>
      <c r="G2198" s="18" t="n"/>
      <c r="H2198" s="37" t="n"/>
      <c r="I2198" s="18" t="n"/>
      <c r="J2198" s="18" t="n"/>
      <c r="K2198" s="18" t="n"/>
      <c r="L2198" s="18" t="n"/>
      <c r="M2198" s="18" t="n"/>
      <c r="N2198" s="34" t="n">
        <v>0.0057823252864182</v>
      </c>
    </row>
    <row r="2199">
      <c r="B2199" s="18" t="inlineStr">
        <is>
          <t>162|10</t>
        </is>
      </c>
      <c r="C2199" s="18" t="n">
        <v>162</v>
      </c>
      <c r="D2199" s="18" t="n">
        <v>10</v>
      </c>
      <c r="E2199" s="18" t="inlineStr">
        <is>
          <t>leaf</t>
        </is>
      </c>
      <c r="F2199" s="18" t="n"/>
      <c r="G2199" s="18" t="n"/>
      <c r="H2199" s="37" t="n"/>
      <c r="I2199" s="18" t="n"/>
      <c r="J2199" s="18" t="n"/>
      <c r="K2199" s="18" t="n"/>
      <c r="L2199" s="18" t="n"/>
      <c r="M2199" s="18" t="n"/>
      <c r="N2199" s="34" t="n">
        <v>-0.002481019124388695</v>
      </c>
    </row>
    <row r="2200">
      <c r="B2200" s="18" t="inlineStr">
        <is>
          <t>162|11</t>
        </is>
      </c>
      <c r="C2200" s="18" t="n">
        <v>162</v>
      </c>
      <c r="D2200" s="18" t="n">
        <v>11</v>
      </c>
      <c r="E2200" s="18" t="inlineStr">
        <is>
          <t>leaf</t>
        </is>
      </c>
      <c r="F2200" s="18" t="n"/>
      <c r="G2200" s="18" t="n"/>
      <c r="H2200" s="37" t="n"/>
      <c r="I2200" s="18" t="n"/>
      <c r="J2200" s="18" t="n"/>
      <c r="K2200" s="18" t="n"/>
      <c r="L2200" s="18" t="n"/>
      <c r="M2200" s="18" t="n"/>
      <c r="N2200" s="34" t="n">
        <v>0.006041820626705885</v>
      </c>
    </row>
    <row r="2201">
      <c r="B2201" s="18" t="inlineStr">
        <is>
          <t>162|12</t>
        </is>
      </c>
      <c r="C2201" s="18" t="n">
        <v>162</v>
      </c>
      <c r="D2201" s="18" t="n">
        <v>12</v>
      </c>
      <c r="E2201" s="18" t="inlineStr">
        <is>
          <t>leaf</t>
        </is>
      </c>
      <c r="F2201" s="18" t="n"/>
      <c r="G2201" s="18" t="n"/>
      <c r="H2201" s="37" t="n"/>
      <c r="I2201" s="18" t="n"/>
      <c r="J2201" s="18" t="n"/>
      <c r="K2201" s="18" t="n"/>
      <c r="L2201" s="18" t="n"/>
      <c r="M2201" s="18" t="n"/>
      <c r="N2201" s="34" t="n">
        <v>-0.004726238083094358</v>
      </c>
    </row>
    <row r="2202">
      <c r="B2202" s="18" t="inlineStr">
        <is>
          <t>163|0</t>
        </is>
      </c>
      <c r="C2202" s="18" t="n">
        <v>163</v>
      </c>
      <c r="D2202" s="18" t="n">
        <v>0</v>
      </c>
      <c r="E2202" s="18" t="inlineStr">
        <is>
          <t>category split</t>
        </is>
      </c>
      <c r="F2202" s="18" t="n">
        <v>27</v>
      </c>
      <c r="G2202" s="18" t="inlineStr">
        <is>
          <t>occupancy</t>
        </is>
      </c>
      <c r="H2202" s="37" t="n"/>
      <c r="I2202" s="18" t="inlineStr">
        <is>
          <t>0</t>
        </is>
      </c>
      <c r="J2202" s="18" t="inlineStr">
        <is>
          <t>let</t>
        </is>
      </c>
      <c r="K2202" s="18" t="inlineStr">
        <is>
          <t>left</t>
        </is>
      </c>
      <c r="L2202" s="18" t="n">
        <v>1</v>
      </c>
      <c r="M2202" s="18" t="n">
        <v>2</v>
      </c>
      <c r="N2202" s="34" t="n"/>
    </row>
    <row r="2203">
      <c r="B2203" s="18" t="inlineStr">
        <is>
          <t>163|1</t>
        </is>
      </c>
      <c r="C2203" s="18" t="n">
        <v>163</v>
      </c>
      <c r="D2203" s="18" t="n">
        <v>1</v>
      </c>
      <c r="E2203" s="18" t="inlineStr">
        <is>
          <t>category split</t>
        </is>
      </c>
      <c r="F2203" s="18" t="n">
        <v>38</v>
      </c>
      <c r="G2203" s="18" t="inlineStr">
        <is>
          <t>previous_insurer</t>
        </is>
      </c>
      <c r="H2203" s="37" t="n"/>
      <c r="I2203" s="18" t="inlineStr">
        <is>
          <t>0;1;2;4;5;6;8;9;11;12;14;20;21;22;25;26;27;33;34;35;36;39</t>
        </is>
      </c>
      <c r="J2203" s="18" t="inlineStr">
        <is>
          <t>INS00;INS01;INS02;INS04;INS05;INS06;INS08;INS09;INS11;INS12;INS14;INS20;INS21;INS22;INS25;INS26;INS27;INS33;INS34;INS35;INS36;INS39</t>
        </is>
      </c>
      <c r="K2203" s="18" t="inlineStr">
        <is>
          <t>left</t>
        </is>
      </c>
      <c r="L2203" s="18" t="n">
        <v>3</v>
      </c>
      <c r="M2203" s="18" t="n">
        <v>4</v>
      </c>
      <c r="N2203" s="34" t="n"/>
    </row>
    <row r="2204">
      <c r="B2204" s="18" t="inlineStr">
        <is>
          <t>163|2</t>
        </is>
      </c>
      <c r="C2204" s="18" t="n">
        <v>163</v>
      </c>
      <c r="D2204" s="18" t="n">
        <v>2</v>
      </c>
      <c r="E2204" s="18" t="inlineStr">
        <is>
          <t>split</t>
        </is>
      </c>
      <c r="F2204" s="18" t="n">
        <v>21</v>
      </c>
      <c r="G2204" s="18" t="inlineStr">
        <is>
          <t>wildfire_index</t>
        </is>
      </c>
      <c r="H2204" s="37" t="n">
        <v>0.2369999960064888</v>
      </c>
      <c r="I2204" s="18" t="n"/>
      <c r="J2204" s="18" t="n"/>
      <c r="K2204" s="18" t="inlineStr">
        <is>
          <t>right</t>
        </is>
      </c>
      <c r="L2204" s="18" t="n">
        <v>5</v>
      </c>
      <c r="M2204" s="18" t="n">
        <v>6</v>
      </c>
      <c r="N2204" s="34" t="n"/>
    </row>
    <row r="2205">
      <c r="B2205" s="18" t="inlineStr">
        <is>
          <t>163|3</t>
        </is>
      </c>
      <c r="C2205" s="18" t="n">
        <v>163</v>
      </c>
      <c r="D2205" s="18" t="n">
        <v>3</v>
      </c>
      <c r="E2205" s="18" t="inlineStr">
        <is>
          <t>split</t>
        </is>
      </c>
      <c r="F2205" s="18" t="n">
        <v>10</v>
      </c>
      <c r="G2205" s="18" t="inlineStr">
        <is>
          <t>years_at_address</t>
        </is>
      </c>
      <c r="H2205" s="37" t="n">
        <v>1.999999940395355</v>
      </c>
      <c r="I2205" s="18" t="n"/>
      <c r="J2205" s="18" t="n"/>
      <c r="K2205" s="18" t="inlineStr">
        <is>
          <t>right</t>
        </is>
      </c>
      <c r="L2205" s="18" t="n">
        <v>7</v>
      </c>
      <c r="M2205" s="18" t="n">
        <v>8</v>
      </c>
      <c r="N2205" s="34" t="n"/>
    </row>
    <row r="2206">
      <c r="B2206" s="18" t="inlineStr">
        <is>
          <t>163|4</t>
        </is>
      </c>
      <c r="C2206" s="18" t="n">
        <v>163</v>
      </c>
      <c r="D2206" s="18" t="n">
        <v>4</v>
      </c>
      <c r="E2206" s="18" t="inlineStr">
        <is>
          <t>split</t>
        </is>
      </c>
      <c r="F2206" s="18" t="n">
        <v>19</v>
      </c>
      <c r="G2206" s="18" t="inlineStr">
        <is>
          <t>freezing_days</t>
        </is>
      </c>
      <c r="H2206" s="37" t="n">
        <v>13.99999952316284</v>
      </c>
      <c r="I2206" s="18" t="n"/>
      <c r="J2206" s="18" t="n"/>
      <c r="K2206" s="18" t="inlineStr">
        <is>
          <t>right</t>
        </is>
      </c>
      <c r="L2206" s="18" t="n">
        <v>9</v>
      </c>
      <c r="M2206" s="18" t="n">
        <v>10</v>
      </c>
      <c r="N2206" s="34" t="n"/>
    </row>
    <row r="2207">
      <c r="B2207" s="18" t="inlineStr">
        <is>
          <t>163|5</t>
        </is>
      </c>
      <c r="C2207" s="18" t="n">
        <v>163</v>
      </c>
      <c r="D2207" s="18" t="n">
        <v>5</v>
      </c>
      <c r="E2207" s="18" t="inlineStr">
        <is>
          <t>category split</t>
        </is>
      </c>
      <c r="F2207" s="18" t="n">
        <v>31</v>
      </c>
      <c r="G2207" s="18" t="inlineStr">
        <is>
          <t>channel</t>
        </is>
      </c>
      <c r="H2207" s="37" t="n"/>
      <c r="I2207" s="18" t="inlineStr">
        <is>
          <t>1</t>
        </is>
      </c>
      <c r="J2207" s="18" t="inlineStr">
        <is>
          <t>comparison_site</t>
        </is>
      </c>
      <c r="K2207" s="18" t="inlineStr">
        <is>
          <t>left</t>
        </is>
      </c>
      <c r="L2207" s="18" t="n">
        <v>11</v>
      </c>
      <c r="M2207" s="18" t="n">
        <v>12</v>
      </c>
      <c r="N2207" s="34" t="n"/>
    </row>
    <row r="2208">
      <c r="B2208" s="18" t="inlineStr">
        <is>
          <t>163|6</t>
        </is>
      </c>
      <c r="C2208" s="18" t="n">
        <v>163</v>
      </c>
      <c r="D2208" s="18" t="n">
        <v>6</v>
      </c>
      <c r="E2208" s="18" t="inlineStr">
        <is>
          <t>leaf</t>
        </is>
      </c>
      <c r="F2208" s="18" t="n"/>
      <c r="G2208" s="18" t="n"/>
      <c r="H2208" s="37" t="n"/>
      <c r="I2208" s="18" t="n"/>
      <c r="J2208" s="18" t="n"/>
      <c r="K2208" s="18" t="n"/>
      <c r="L2208" s="18" t="n"/>
      <c r="M2208" s="18" t="n"/>
      <c r="N2208" s="34" t="n">
        <v>0.01300280075520277</v>
      </c>
    </row>
    <row r="2209">
      <c r="B2209" s="18" t="inlineStr">
        <is>
          <t>163|7</t>
        </is>
      </c>
      <c r="C2209" s="18" t="n">
        <v>163</v>
      </c>
      <c r="D2209" s="18" t="n">
        <v>7</v>
      </c>
      <c r="E2209" s="18" t="inlineStr">
        <is>
          <t>leaf</t>
        </is>
      </c>
      <c r="F2209" s="18" t="n"/>
      <c r="G2209" s="18" t="n"/>
      <c r="H2209" s="37" t="n"/>
      <c r="I2209" s="18" t="n"/>
      <c r="J2209" s="18" t="n"/>
      <c r="K2209" s="18" t="n"/>
      <c r="L2209" s="18" t="n"/>
      <c r="M2209" s="18" t="n"/>
      <c r="N2209" s="34" t="n">
        <v>0.0112135810777545</v>
      </c>
    </row>
    <row r="2210">
      <c r="B2210" s="18" t="inlineStr">
        <is>
          <t>163|8</t>
        </is>
      </c>
      <c r="C2210" s="18" t="n">
        <v>163</v>
      </c>
      <c r="D2210" s="18" t="n">
        <v>8</v>
      </c>
      <c r="E2210" s="18" t="inlineStr">
        <is>
          <t>leaf</t>
        </is>
      </c>
      <c r="F2210" s="18" t="n"/>
      <c r="G2210" s="18" t="n"/>
      <c r="H2210" s="37" t="n"/>
      <c r="I2210" s="18" t="n"/>
      <c r="J2210" s="18" t="n"/>
      <c r="K2210" s="18" t="n"/>
      <c r="L2210" s="18" t="n"/>
      <c r="M2210" s="18" t="n"/>
      <c r="N2210" s="34" t="n">
        <v>0.001239674165844917</v>
      </c>
    </row>
    <row r="2211">
      <c r="B2211" s="18" t="inlineStr">
        <is>
          <t>163|9</t>
        </is>
      </c>
      <c r="C2211" s="18" t="n">
        <v>163</v>
      </c>
      <c r="D2211" s="18" t="n">
        <v>9</v>
      </c>
      <c r="E2211" s="18" t="inlineStr">
        <is>
          <t>leaf</t>
        </is>
      </c>
      <c r="F2211" s="18" t="n"/>
      <c r="G2211" s="18" t="n"/>
      <c r="H2211" s="37" t="n"/>
      <c r="I2211" s="18" t="n"/>
      <c r="J2211" s="18" t="n"/>
      <c r="K2211" s="18" t="n"/>
      <c r="L2211" s="18" t="n"/>
      <c r="M2211" s="18" t="n"/>
      <c r="N2211" s="34" t="n">
        <v>-0.01108326110988855</v>
      </c>
    </row>
    <row r="2212">
      <c r="B2212" s="18" t="inlineStr">
        <is>
          <t>163|10</t>
        </is>
      </c>
      <c r="C2212" s="18" t="n">
        <v>163</v>
      </c>
      <c r="D2212" s="18" t="n">
        <v>10</v>
      </c>
      <c r="E2212" s="18" t="inlineStr">
        <is>
          <t>leaf</t>
        </is>
      </c>
      <c r="F2212" s="18" t="n"/>
      <c r="G2212" s="18" t="n"/>
      <c r="H2212" s="37" t="n"/>
      <c r="I2212" s="18" t="n"/>
      <c r="J2212" s="18" t="n"/>
      <c r="K2212" s="18" t="n"/>
      <c r="L2212" s="18" t="n"/>
      <c r="M2212" s="18" t="n"/>
      <c r="N2212" s="34" t="n">
        <v>-0.001404883689247072</v>
      </c>
    </row>
    <row r="2213">
      <c r="B2213" s="18" t="inlineStr">
        <is>
          <t>163|11</t>
        </is>
      </c>
      <c r="C2213" s="18" t="n">
        <v>163</v>
      </c>
      <c r="D2213" s="18" t="n">
        <v>11</v>
      </c>
      <c r="E2213" s="18" t="inlineStr">
        <is>
          <t>leaf</t>
        </is>
      </c>
      <c r="F2213" s="18" t="n"/>
      <c r="G2213" s="18" t="n"/>
      <c r="H2213" s="37" t="n"/>
      <c r="I2213" s="18" t="n"/>
      <c r="J2213" s="18" t="n"/>
      <c r="K2213" s="18" t="n"/>
      <c r="L2213" s="18" t="n"/>
      <c r="M2213" s="18" t="n"/>
      <c r="N2213" s="34" t="n">
        <v>-0.0011056256480515</v>
      </c>
    </row>
    <row r="2214">
      <c r="B2214" s="18" t="inlineStr">
        <is>
          <t>163|12</t>
        </is>
      </c>
      <c r="C2214" s="18" t="n">
        <v>163</v>
      </c>
      <c r="D2214" s="18" t="n">
        <v>12</v>
      </c>
      <c r="E2214" s="18" t="inlineStr">
        <is>
          <t>leaf</t>
        </is>
      </c>
      <c r="F2214" s="18" t="n"/>
      <c r="G2214" s="18" t="n"/>
      <c r="H2214" s="37" t="n"/>
      <c r="I2214" s="18" t="n"/>
      <c r="J2214" s="18" t="n"/>
      <c r="K2214" s="18" t="n"/>
      <c r="L2214" s="18" t="n"/>
      <c r="M2214" s="18" t="n"/>
      <c r="N2214" s="34" t="n">
        <v>0.01172476820647717</v>
      </c>
    </row>
    <row r="2215">
      <c r="B2215" s="18" t="inlineStr">
        <is>
          <t>164|0</t>
        </is>
      </c>
      <c r="C2215" s="18" t="n">
        <v>164</v>
      </c>
      <c r="D2215" s="18" t="n">
        <v>0</v>
      </c>
      <c r="E2215" s="18" t="inlineStr">
        <is>
          <t>category split</t>
        </is>
      </c>
      <c r="F2215" s="18" t="n">
        <v>32</v>
      </c>
      <c r="G2215" s="18" t="inlineStr">
        <is>
          <t>payment_method</t>
        </is>
      </c>
      <c r="H2215" s="37" t="n"/>
      <c r="I2215" s="18" t="inlineStr">
        <is>
          <t>0</t>
        </is>
      </c>
      <c r="J2215" s="18" t="inlineStr">
        <is>
          <t>annual</t>
        </is>
      </c>
      <c r="K2215" s="18" t="inlineStr">
        <is>
          <t>left</t>
        </is>
      </c>
      <c r="L2215" s="18" t="n">
        <v>1</v>
      </c>
      <c r="M2215" s="18" t="n">
        <v>2</v>
      </c>
      <c r="N2215" s="34" t="n"/>
    </row>
    <row r="2216">
      <c r="B2216" s="18" t="inlineStr">
        <is>
          <t>164|1</t>
        </is>
      </c>
      <c r="C2216" s="18" t="n">
        <v>164</v>
      </c>
      <c r="D2216" s="18" t="n">
        <v>1</v>
      </c>
      <c r="E2216" s="18" t="inlineStr">
        <is>
          <t>category split</t>
        </is>
      </c>
      <c r="F2216" s="18" t="n">
        <v>35</v>
      </c>
      <c r="G2216" s="18" t="inlineStr">
        <is>
          <t>email_domain</t>
        </is>
      </c>
      <c r="H2216" s="37" t="n"/>
      <c r="I2216" s="18" t="inlineStr">
        <is>
          <t>0;1;2</t>
        </is>
      </c>
      <c r="J2216" s="18" t="inlineStr">
        <is>
          <t>inboxly;mailone;netbox</t>
        </is>
      </c>
      <c r="K2216" s="18" t="inlineStr">
        <is>
          <t>left</t>
        </is>
      </c>
      <c r="L2216" s="18" t="n">
        <v>3</v>
      </c>
      <c r="M2216" s="18" t="n">
        <v>4</v>
      </c>
      <c r="N2216" s="34" t="n"/>
    </row>
    <row r="2217">
      <c r="B2217" s="18" t="inlineStr">
        <is>
          <t>164|2</t>
        </is>
      </c>
      <c r="C2217" s="18" t="n">
        <v>164</v>
      </c>
      <c r="D2217" s="18" t="n">
        <v>2</v>
      </c>
      <c r="E2217" s="18" t="inlineStr">
        <is>
          <t>split</t>
        </is>
      </c>
      <c r="F2217" s="18" t="n">
        <v>14</v>
      </c>
      <c r="G2217" s="18" t="inlineStr">
        <is>
          <t>elevation_m</t>
        </is>
      </c>
      <c r="H2217" s="37" t="n">
        <v>0.6999999582767488</v>
      </c>
      <c r="I2217" s="18" t="n"/>
      <c r="J2217" s="18" t="n"/>
      <c r="K2217" s="18" t="inlineStr">
        <is>
          <t>right</t>
        </is>
      </c>
      <c r="L2217" s="18" t="n">
        <v>5</v>
      </c>
      <c r="M2217" s="18" t="n">
        <v>6</v>
      </c>
      <c r="N2217" s="34" t="n"/>
    </row>
    <row r="2218">
      <c r="B2218" s="18" t="inlineStr">
        <is>
          <t>164|3</t>
        </is>
      </c>
      <c r="C2218" s="18" t="n">
        <v>164</v>
      </c>
      <c r="D2218" s="18" t="n">
        <v>3</v>
      </c>
      <c r="E2218" s="18" t="inlineStr">
        <is>
          <t>split</t>
        </is>
      </c>
      <c r="F2218" s="18" t="n">
        <v>14</v>
      </c>
      <c r="G2218" s="18" t="inlineStr">
        <is>
          <t>elevation_m</t>
        </is>
      </c>
      <c r="H2218" s="37" t="n">
        <v>11.19999933242798</v>
      </c>
      <c r="I2218" s="18" t="n"/>
      <c r="J2218" s="18" t="n"/>
      <c r="K2218" s="18" t="inlineStr">
        <is>
          <t>right</t>
        </is>
      </c>
      <c r="L2218" s="18" t="n">
        <v>7</v>
      </c>
      <c r="M2218" s="18" t="n">
        <v>8</v>
      </c>
      <c r="N2218" s="34" t="n"/>
    </row>
    <row r="2219">
      <c r="B2219" s="18" t="inlineStr">
        <is>
          <t>164|4</t>
        </is>
      </c>
      <c r="C2219" s="18" t="n">
        <v>164</v>
      </c>
      <c r="D2219" s="18" t="n">
        <v>4</v>
      </c>
      <c r="E2219" s="18" t="inlineStr">
        <is>
          <t>split</t>
        </is>
      </c>
      <c r="F2219" s="18" t="n">
        <v>21</v>
      </c>
      <c r="G2219" s="18" t="inlineStr">
        <is>
          <t>wildfire_index</t>
        </is>
      </c>
      <c r="H2219" s="37" t="n">
        <v>0.2009999975562096</v>
      </c>
      <c r="I2219" s="18" t="n"/>
      <c r="J2219" s="18" t="n"/>
      <c r="K2219" s="18" t="inlineStr">
        <is>
          <t>right</t>
        </is>
      </c>
      <c r="L2219" s="18" t="n">
        <v>9</v>
      </c>
      <c r="M2219" s="18" t="n">
        <v>10</v>
      </c>
      <c r="N2219" s="34" t="n"/>
    </row>
    <row r="2220">
      <c r="B2220" s="18" t="inlineStr">
        <is>
          <t>164|5</t>
        </is>
      </c>
      <c r="C2220" s="18" t="n">
        <v>164</v>
      </c>
      <c r="D2220" s="18" t="n">
        <v>5</v>
      </c>
      <c r="E2220" s="18" t="inlineStr">
        <is>
          <t>leaf</t>
        </is>
      </c>
      <c r="F2220" s="18" t="n"/>
      <c r="G2220" s="18" t="n"/>
      <c r="H2220" s="37" t="n"/>
      <c r="I2220" s="18" t="n"/>
      <c r="J2220" s="18" t="n"/>
      <c r="K2220" s="18" t="n"/>
      <c r="L2220" s="18" t="n"/>
      <c r="M2220" s="18" t="n"/>
      <c r="N2220" s="34" t="n">
        <v>0.008590906858444214</v>
      </c>
    </row>
    <row r="2221">
      <c r="B2221" s="18" t="inlineStr">
        <is>
          <t>164|6</t>
        </is>
      </c>
      <c r="C2221" s="18" t="n">
        <v>164</v>
      </c>
      <c r="D2221" s="18" t="n">
        <v>6</v>
      </c>
      <c r="E2221" s="18" t="inlineStr">
        <is>
          <t>split</t>
        </is>
      </c>
      <c r="F2221" s="18" t="n">
        <v>20</v>
      </c>
      <c r="G2221" s="18" t="inlineStr">
        <is>
          <t>dry_summer_index</t>
        </is>
      </c>
      <c r="H2221" s="37" t="n">
        <v>0.9129999577999115</v>
      </c>
      <c r="I2221" s="18" t="n"/>
      <c r="J2221" s="18" t="n"/>
      <c r="K2221" s="18" t="inlineStr">
        <is>
          <t>right</t>
        </is>
      </c>
      <c r="L2221" s="18" t="n">
        <v>11</v>
      </c>
      <c r="M2221" s="18" t="n">
        <v>12</v>
      </c>
      <c r="N2221" s="34" t="n"/>
    </row>
    <row r="2222">
      <c r="B2222" s="18" t="inlineStr">
        <is>
          <t>164|7</t>
        </is>
      </c>
      <c r="C2222" s="18" t="n">
        <v>164</v>
      </c>
      <c r="D2222" s="18" t="n">
        <v>7</v>
      </c>
      <c r="E2222" s="18" t="inlineStr">
        <is>
          <t>leaf</t>
        </is>
      </c>
      <c r="F2222" s="18" t="n"/>
      <c r="G2222" s="18" t="n"/>
      <c r="H2222" s="37" t="n"/>
      <c r="I2222" s="18" t="n"/>
      <c r="J2222" s="18" t="n"/>
      <c r="K2222" s="18" t="n"/>
      <c r="L2222" s="18" t="n"/>
      <c r="M2222" s="18" t="n"/>
      <c r="N2222" s="34" t="n">
        <v>0.007943058386445045</v>
      </c>
    </row>
    <row r="2223">
      <c r="B2223" s="18" t="inlineStr">
        <is>
          <t>164|8</t>
        </is>
      </c>
      <c r="C2223" s="18" t="n">
        <v>164</v>
      </c>
      <c r="D2223" s="18" t="n">
        <v>8</v>
      </c>
      <c r="E2223" s="18" t="inlineStr">
        <is>
          <t>leaf</t>
        </is>
      </c>
      <c r="F2223" s="18" t="n"/>
      <c r="G2223" s="18" t="n"/>
      <c r="H2223" s="37" t="n"/>
      <c r="I2223" s="18" t="n"/>
      <c r="J2223" s="18" t="n"/>
      <c r="K2223" s="18" t="n"/>
      <c r="L2223" s="18" t="n"/>
      <c r="M2223" s="18" t="n"/>
      <c r="N2223" s="34" t="n">
        <v>-0.001931366510689259</v>
      </c>
    </row>
    <row r="2224">
      <c r="B2224" s="18" t="inlineStr">
        <is>
          <t>164|9</t>
        </is>
      </c>
      <c r="C2224" s="18" t="n">
        <v>164</v>
      </c>
      <c r="D2224" s="18" t="n">
        <v>9</v>
      </c>
      <c r="E2224" s="18" t="inlineStr">
        <is>
          <t>leaf</t>
        </is>
      </c>
      <c r="F2224" s="18" t="n"/>
      <c r="G2224" s="18" t="n"/>
      <c r="H2224" s="37" t="n"/>
      <c r="I2224" s="18" t="n"/>
      <c r="J2224" s="18" t="n"/>
      <c r="K2224" s="18" t="n"/>
      <c r="L2224" s="18" t="n"/>
      <c r="M2224" s="18" t="n"/>
      <c r="N2224" s="34" t="n">
        <v>-0.003524960950016975</v>
      </c>
    </row>
    <row r="2225">
      <c r="B2225" s="18" t="inlineStr">
        <is>
          <t>164|10</t>
        </is>
      </c>
      <c r="C2225" s="18" t="n">
        <v>164</v>
      </c>
      <c r="D2225" s="18" t="n">
        <v>10</v>
      </c>
      <c r="E2225" s="18" t="inlineStr">
        <is>
          <t>leaf</t>
        </is>
      </c>
      <c r="F2225" s="18" t="n"/>
      <c r="G2225" s="18" t="n"/>
      <c r="H2225" s="37" t="n"/>
      <c r="I2225" s="18" t="n"/>
      <c r="J2225" s="18" t="n"/>
      <c r="K2225" s="18" t="n"/>
      <c r="L2225" s="18" t="n"/>
      <c r="M2225" s="18" t="n"/>
      <c r="N2225" s="34" t="n">
        <v>0.004084048792719841</v>
      </c>
    </row>
    <row r="2226">
      <c r="B2226" s="18" t="inlineStr">
        <is>
          <t>164|11</t>
        </is>
      </c>
      <c r="C2226" s="18" t="n">
        <v>164</v>
      </c>
      <c r="D2226" s="18" t="n">
        <v>11</v>
      </c>
      <c r="E2226" s="18" t="inlineStr">
        <is>
          <t>leaf</t>
        </is>
      </c>
      <c r="F2226" s="18" t="n"/>
      <c r="G2226" s="18" t="n"/>
      <c r="H2226" s="37" t="n"/>
      <c r="I2226" s="18" t="n"/>
      <c r="J2226" s="18" t="n"/>
      <c r="K2226" s="18" t="n"/>
      <c r="L2226" s="18" t="n"/>
      <c r="M2226" s="18" t="n"/>
      <c r="N2226" s="34" t="n">
        <v>-0.00308607891201973</v>
      </c>
    </row>
    <row r="2227">
      <c r="B2227" s="18" t="inlineStr">
        <is>
          <t>164|12</t>
        </is>
      </c>
      <c r="C2227" s="18" t="n">
        <v>164</v>
      </c>
      <c r="D2227" s="18" t="n">
        <v>12</v>
      </c>
      <c r="E2227" s="18" t="inlineStr">
        <is>
          <t>leaf</t>
        </is>
      </c>
      <c r="F2227" s="18" t="n"/>
      <c r="G2227" s="18" t="n"/>
      <c r="H2227" s="37" t="n"/>
      <c r="I2227" s="18" t="n"/>
      <c r="J2227" s="18" t="n"/>
      <c r="K2227" s="18" t="n"/>
      <c r="L2227" s="18" t="n"/>
      <c r="M2227" s="18" t="n"/>
      <c r="N2227" s="34" t="n">
        <v>0.006769794505089521</v>
      </c>
    </row>
    <row r="2228">
      <c r="B2228" s="18" t="inlineStr">
        <is>
          <t>165|0</t>
        </is>
      </c>
      <c r="C2228" s="18" t="n">
        <v>165</v>
      </c>
      <c r="D2228" s="18" t="n">
        <v>0</v>
      </c>
      <c r="E2228" s="18" t="inlineStr">
        <is>
          <t>split</t>
        </is>
      </c>
      <c r="F2228" s="18" t="n">
        <v>4</v>
      </c>
      <c r="G2228" s="18" t="inlineStr">
        <is>
          <t>renewal_count</t>
        </is>
      </c>
      <c r="H2228" s="37" t="n">
        <v>15.99999952316284</v>
      </c>
      <c r="I2228" s="18" t="n"/>
      <c r="J2228" s="18" t="n"/>
      <c r="K2228" s="18" t="inlineStr">
        <is>
          <t>right</t>
        </is>
      </c>
      <c r="L2228" s="18" t="n">
        <v>1</v>
      </c>
      <c r="M2228" s="18" t="n">
        <v>2</v>
      </c>
      <c r="N2228" s="34" t="n"/>
    </row>
    <row r="2229">
      <c r="B2229" s="18" t="inlineStr">
        <is>
          <t>165|1</t>
        </is>
      </c>
      <c r="C2229" s="18" t="n">
        <v>165</v>
      </c>
      <c r="D2229" s="18" t="n">
        <v>1</v>
      </c>
      <c r="E2229" s="18" t="inlineStr">
        <is>
          <t>split</t>
        </is>
      </c>
      <c r="F2229" s="18" t="n">
        <v>23</v>
      </c>
      <c r="G2229" s="18" t="inlineStr">
        <is>
          <t>mean_temperature_c</t>
        </is>
      </c>
      <c r="H2229" s="37" t="n">
        <v>6.699999570846558</v>
      </c>
      <c r="I2229" s="18" t="n"/>
      <c r="J2229" s="18" t="n"/>
      <c r="K2229" s="18" t="inlineStr">
        <is>
          <t>right</t>
        </is>
      </c>
      <c r="L2229" s="18" t="n">
        <v>3</v>
      </c>
      <c r="M2229" s="18" t="n">
        <v>4</v>
      </c>
      <c r="N2229" s="34" t="n"/>
    </row>
    <row r="2230">
      <c r="B2230" s="18" t="inlineStr">
        <is>
          <t>165|2</t>
        </is>
      </c>
      <c r="C2230" s="18" t="n">
        <v>165</v>
      </c>
      <c r="D2230" s="18" t="n">
        <v>2</v>
      </c>
      <c r="E2230" s="18" t="inlineStr">
        <is>
          <t>split</t>
        </is>
      </c>
      <c r="F2230" s="18" t="n">
        <v>15</v>
      </c>
      <c r="G2230" s="18" t="inlineStr">
        <is>
          <t>year_built</t>
        </is>
      </c>
      <c r="H2230" s="37" t="n">
        <v>1944.999938964844</v>
      </c>
      <c r="I2230" s="18" t="n"/>
      <c r="J2230" s="18" t="n"/>
      <c r="K2230" s="18" t="inlineStr">
        <is>
          <t>right</t>
        </is>
      </c>
      <c r="L2230" s="18" t="n">
        <v>5</v>
      </c>
      <c r="M2230" s="18" t="n">
        <v>6</v>
      </c>
      <c r="N2230" s="34" t="n"/>
    </row>
    <row r="2231">
      <c r="B2231" s="18" t="inlineStr">
        <is>
          <t>165|3</t>
        </is>
      </c>
      <c r="C2231" s="18" t="n">
        <v>165</v>
      </c>
      <c r="D2231" s="18" t="n">
        <v>3</v>
      </c>
      <c r="E2231" s="18" t="inlineStr">
        <is>
          <t>leaf</t>
        </is>
      </c>
      <c r="F2231" s="18" t="n"/>
      <c r="G2231" s="18" t="n"/>
      <c r="H2231" s="37" t="n"/>
      <c r="I2231" s="18" t="n"/>
      <c r="J2231" s="18" t="n"/>
      <c r="K2231" s="18" t="n"/>
      <c r="L2231" s="18" t="n"/>
      <c r="M2231" s="18" t="n"/>
      <c r="N2231" s="34" t="n">
        <v>-0.01067801471799612</v>
      </c>
    </row>
    <row r="2232">
      <c r="B2232" s="18" t="inlineStr">
        <is>
          <t>165|4</t>
        </is>
      </c>
      <c r="C2232" s="18" t="n">
        <v>165</v>
      </c>
      <c r="D2232" s="18" t="n">
        <v>4</v>
      </c>
      <c r="E2232" s="18" t="inlineStr">
        <is>
          <t>category split</t>
        </is>
      </c>
      <c r="F2232" s="18" t="n">
        <v>39</v>
      </c>
      <c r="G2232" s="18" t="inlineStr">
        <is>
          <t>campaign_code</t>
        </is>
      </c>
      <c r="H2232" s="37" t="n"/>
      <c r="I2232" s="18" t="inlineStr">
        <is>
          <t>0;1;2;3;4;5;6;7;11;12;13;15</t>
        </is>
      </c>
      <c r="J2232" s="18" t="inlineStr">
        <is>
          <t>CMP00;CMP01;CMP02;CMP03;CMP04;CMP05;CMP06;CMP07;CMP11;CMP12;CMP13;MISSING</t>
        </is>
      </c>
      <c r="K2232" s="18" t="inlineStr">
        <is>
          <t>left</t>
        </is>
      </c>
      <c r="L2232" s="18" t="n">
        <v>7</v>
      </c>
      <c r="M2232" s="18" t="n">
        <v>8</v>
      </c>
      <c r="N2232" s="34" t="n"/>
    </row>
    <row r="2233">
      <c r="B2233" s="18" t="inlineStr">
        <is>
          <t>165|5</t>
        </is>
      </c>
      <c r="C2233" s="18" t="n">
        <v>165</v>
      </c>
      <c r="D2233" s="18" t="n">
        <v>5</v>
      </c>
      <c r="E2233" s="18" t="inlineStr">
        <is>
          <t>leaf</t>
        </is>
      </c>
      <c r="F2233" s="18" t="n"/>
      <c r="G2233" s="18" t="n"/>
      <c r="H2233" s="37" t="n"/>
      <c r="I2233" s="18" t="n"/>
      <c r="J2233" s="18" t="n"/>
      <c r="K2233" s="18" t="n"/>
      <c r="L2233" s="18" t="n"/>
      <c r="M2233" s="18" t="n"/>
      <c r="N2233" s="34" t="n">
        <v>0.00302922329865396</v>
      </c>
    </row>
    <row r="2234">
      <c r="B2234" s="18" t="inlineStr">
        <is>
          <t>165|6</t>
        </is>
      </c>
      <c r="C2234" s="18" t="n">
        <v>165</v>
      </c>
      <c r="D2234" s="18" t="n">
        <v>6</v>
      </c>
      <c r="E2234" s="18" t="inlineStr">
        <is>
          <t>leaf</t>
        </is>
      </c>
      <c r="F2234" s="18" t="n"/>
      <c r="G2234" s="18" t="n"/>
      <c r="H2234" s="37" t="n"/>
      <c r="I2234" s="18" t="n"/>
      <c r="J2234" s="18" t="n"/>
      <c r="K2234" s="18" t="n"/>
      <c r="L2234" s="18" t="n"/>
      <c r="M2234" s="18" t="n"/>
      <c r="N2234" s="34" t="n">
        <v>-0.01472155191004276</v>
      </c>
    </row>
    <row r="2235">
      <c r="B2235" s="18" t="inlineStr">
        <is>
          <t>165|7</t>
        </is>
      </c>
      <c r="C2235" s="18" t="n">
        <v>165</v>
      </c>
      <c r="D2235" s="18" t="n">
        <v>7</v>
      </c>
      <c r="E2235" s="18" t="inlineStr">
        <is>
          <t>leaf</t>
        </is>
      </c>
      <c r="F2235" s="18" t="n"/>
      <c r="G2235" s="18" t="n"/>
      <c r="H2235" s="37" t="n"/>
      <c r="I2235" s="18" t="n"/>
      <c r="J2235" s="18" t="n"/>
      <c r="K2235" s="18" t="n"/>
      <c r="L2235" s="18" t="n"/>
      <c r="M2235" s="18" t="n"/>
      <c r="N2235" s="34" t="n">
        <v>0.006523205433040857</v>
      </c>
    </row>
    <row r="2236">
      <c r="B2236" s="18" t="inlineStr">
        <is>
          <t>165|8</t>
        </is>
      </c>
      <c r="C2236" s="18" t="n">
        <v>165</v>
      </c>
      <c r="D2236" s="18" t="n">
        <v>8</v>
      </c>
      <c r="E2236" s="18" t="inlineStr">
        <is>
          <t>leaf</t>
        </is>
      </c>
      <c r="F2236" s="18" t="n"/>
      <c r="G2236" s="18" t="n"/>
      <c r="H2236" s="37" t="n"/>
      <c r="I2236" s="18" t="n"/>
      <c r="J2236" s="18" t="n"/>
      <c r="K2236" s="18" t="n"/>
      <c r="L2236" s="18" t="n"/>
      <c r="M2236" s="18" t="n"/>
      <c r="N2236" s="34" t="n">
        <v>-3.237276905565523e-05</v>
      </c>
    </row>
    <row r="2237">
      <c r="B2237" s="18" t="inlineStr">
        <is>
          <t>166|0</t>
        </is>
      </c>
      <c r="C2237" s="18" t="n">
        <v>166</v>
      </c>
      <c r="D2237" s="18" t="n">
        <v>0</v>
      </c>
      <c r="E2237" s="18" t="inlineStr">
        <is>
          <t>split</t>
        </is>
      </c>
      <c r="F2237" s="18" t="n">
        <v>14</v>
      </c>
      <c r="G2237" s="18" t="inlineStr">
        <is>
          <t>elevation_m</t>
        </is>
      </c>
      <c r="H2237" s="37" t="n">
        <v>0.5999999940395355</v>
      </c>
      <c r="I2237" s="18" t="n"/>
      <c r="J2237" s="18" t="n"/>
      <c r="K2237" s="18" t="inlineStr">
        <is>
          <t>right</t>
        </is>
      </c>
      <c r="L2237" s="18" t="n">
        <v>1</v>
      </c>
      <c r="M2237" s="18" t="n">
        <v>2</v>
      </c>
      <c r="N2237" s="34" t="n"/>
    </row>
    <row r="2238">
      <c r="B2238" s="18" t="inlineStr">
        <is>
          <t>166|1</t>
        </is>
      </c>
      <c r="C2238" s="18" t="n">
        <v>166</v>
      </c>
      <c r="D2238" s="18" t="n">
        <v>1</v>
      </c>
      <c r="E2238" s="18" t="inlineStr">
        <is>
          <t>leaf</t>
        </is>
      </c>
      <c r="F2238" s="18" t="n"/>
      <c r="G2238" s="18" t="n"/>
      <c r="H2238" s="37" t="n"/>
      <c r="I2238" s="18" t="n"/>
      <c r="J2238" s="18" t="n"/>
      <c r="K2238" s="18" t="n"/>
      <c r="L2238" s="18" t="n"/>
      <c r="M2238" s="18" t="n"/>
      <c r="N2238" s="34" t="n">
        <v>0.008911972865462303</v>
      </c>
    </row>
    <row r="2239">
      <c r="B2239" s="18" t="inlineStr">
        <is>
          <t>166|2</t>
        </is>
      </c>
      <c r="C2239" s="18" t="n">
        <v>166</v>
      </c>
      <c r="D2239" s="18" t="n">
        <v>2</v>
      </c>
      <c r="E2239" s="18" t="inlineStr">
        <is>
          <t>split</t>
        </is>
      </c>
      <c r="F2239" s="18" t="n">
        <v>15</v>
      </c>
      <c r="G2239" s="18" t="inlineStr">
        <is>
          <t>year_built</t>
        </is>
      </c>
      <c r="H2239" s="37" t="n">
        <v>1982.999938964844</v>
      </c>
      <c r="I2239" s="18" t="n"/>
      <c r="J2239" s="18" t="n"/>
      <c r="K2239" s="18" t="inlineStr">
        <is>
          <t>right</t>
        </is>
      </c>
      <c r="L2239" s="18" t="n">
        <v>3</v>
      </c>
      <c r="M2239" s="18" t="n">
        <v>4</v>
      </c>
      <c r="N2239" s="34" t="n"/>
    </row>
    <row r="2240">
      <c r="B2240" s="18" t="inlineStr">
        <is>
          <t>166|3</t>
        </is>
      </c>
      <c r="C2240" s="18" t="n">
        <v>166</v>
      </c>
      <c r="D2240" s="18" t="n">
        <v>3</v>
      </c>
      <c r="E2240" s="18" t="inlineStr">
        <is>
          <t>category split</t>
        </is>
      </c>
      <c r="F2240" s="18" t="n">
        <v>40</v>
      </c>
      <c r="G2240" s="18" t="inlineStr">
        <is>
          <t>branch_id</t>
        </is>
      </c>
      <c r="H2240" s="37" t="n"/>
      <c r="I2240" s="18" t="inlineStr">
        <is>
          <t>0;1;2;4;5;12;13;14;15;17;18;20;22</t>
        </is>
      </c>
      <c r="J2240" s="18" t="inlineStr">
        <is>
          <t>1;10;11;13;14;20;21;22;23;25;3;5;7</t>
        </is>
      </c>
      <c r="K2240" s="18" t="inlineStr">
        <is>
          <t>left</t>
        </is>
      </c>
      <c r="L2240" s="18" t="n">
        <v>5</v>
      </c>
      <c r="M2240" s="18" t="n">
        <v>6</v>
      </c>
      <c r="N2240" s="34" t="n"/>
    </row>
    <row r="2241">
      <c r="B2241" s="18" t="inlineStr">
        <is>
          <t>166|4</t>
        </is>
      </c>
      <c r="C2241" s="18" t="n">
        <v>166</v>
      </c>
      <c r="D2241" s="18" t="n">
        <v>4</v>
      </c>
      <c r="E2241" s="18" t="inlineStr">
        <is>
          <t>split</t>
        </is>
      </c>
      <c r="F2241" s="18" t="n">
        <v>24</v>
      </c>
      <c r="G2241" s="18" t="inlineStr">
        <is>
          <t>x_clay_dry</t>
        </is>
      </c>
      <c r="H2241" s="37" t="n">
        <v>0.7639999687671662</v>
      </c>
      <c r="I2241" s="18" t="n"/>
      <c r="J2241" s="18" t="n"/>
      <c r="K2241" s="18" t="inlineStr">
        <is>
          <t>right</t>
        </is>
      </c>
      <c r="L2241" s="18" t="n">
        <v>7</v>
      </c>
      <c r="M2241" s="18" t="n">
        <v>8</v>
      </c>
      <c r="N2241" s="34" t="n"/>
    </row>
    <row r="2242">
      <c r="B2242" s="18" t="inlineStr">
        <is>
          <t>166|5</t>
        </is>
      </c>
      <c r="C2242" s="18" t="n">
        <v>166</v>
      </c>
      <c r="D2242" s="18" t="n">
        <v>5</v>
      </c>
      <c r="E2242" s="18" t="inlineStr">
        <is>
          <t>leaf</t>
        </is>
      </c>
      <c r="F2242" s="18" t="n"/>
      <c r="G2242" s="18" t="n"/>
      <c r="H2242" s="37" t="n"/>
      <c r="I2242" s="18" t="n"/>
      <c r="J2242" s="18" t="n"/>
      <c r="K2242" s="18" t="n"/>
      <c r="L2242" s="18" t="n"/>
      <c r="M2242" s="18" t="n"/>
      <c r="N2242" s="34" t="n">
        <v>0.003728827927261591</v>
      </c>
    </row>
    <row r="2243">
      <c r="B2243" s="18" t="inlineStr">
        <is>
          <t>166|6</t>
        </is>
      </c>
      <c r="C2243" s="18" t="n">
        <v>166</v>
      </c>
      <c r="D2243" s="18" t="n">
        <v>6</v>
      </c>
      <c r="E2243" s="18" t="inlineStr">
        <is>
          <t>leaf</t>
        </is>
      </c>
      <c r="F2243" s="18" t="n"/>
      <c r="G2243" s="18" t="n"/>
      <c r="H2243" s="37" t="n"/>
      <c r="I2243" s="18" t="n"/>
      <c r="J2243" s="18" t="n"/>
      <c r="K2243" s="18" t="n"/>
      <c r="L2243" s="18" t="n"/>
      <c r="M2243" s="18" t="n"/>
      <c r="N2243" s="34" t="n">
        <v>-0.001974516082555056</v>
      </c>
    </row>
    <row r="2244">
      <c r="B2244" s="18" t="inlineStr">
        <is>
          <t>166|7</t>
        </is>
      </c>
      <c r="C2244" s="18" t="n">
        <v>166</v>
      </c>
      <c r="D2244" s="18" t="n">
        <v>7</v>
      </c>
      <c r="E2244" s="18" t="inlineStr">
        <is>
          <t>leaf</t>
        </is>
      </c>
      <c r="F2244" s="18" t="n"/>
      <c r="G2244" s="18" t="n"/>
      <c r="H2244" s="37" t="n"/>
      <c r="I2244" s="18" t="n"/>
      <c r="J2244" s="18" t="n"/>
      <c r="K2244" s="18" t="n"/>
      <c r="L2244" s="18" t="n"/>
      <c r="M2244" s="18" t="n"/>
      <c r="N2244" s="34" t="n">
        <v>-0.004302927758544683</v>
      </c>
    </row>
    <row r="2245">
      <c r="B2245" s="18" t="inlineStr">
        <is>
          <t>166|8</t>
        </is>
      </c>
      <c r="C2245" s="18" t="n">
        <v>166</v>
      </c>
      <c r="D2245" s="18" t="n">
        <v>8</v>
      </c>
      <c r="E2245" s="18" t="inlineStr">
        <is>
          <t>leaf</t>
        </is>
      </c>
      <c r="F2245" s="18" t="n"/>
      <c r="G2245" s="18" t="n"/>
      <c r="H2245" s="37" t="n"/>
      <c r="I2245" s="18" t="n"/>
      <c r="J2245" s="18" t="n"/>
      <c r="K2245" s="18" t="n"/>
      <c r="L2245" s="18" t="n"/>
      <c r="M2245" s="18" t="n"/>
      <c r="N2245" s="34" t="n">
        <v>0.007897568866610527</v>
      </c>
    </row>
    <row r="2246">
      <c r="B2246" s="18" t="inlineStr">
        <is>
          <t>167|0</t>
        </is>
      </c>
      <c r="C2246" s="18" t="n">
        <v>167</v>
      </c>
      <c r="D2246" s="18" t="n">
        <v>0</v>
      </c>
      <c r="E2246" s="18" t="inlineStr">
        <is>
          <t>split</t>
        </is>
      </c>
      <c r="F2246" s="18" t="n">
        <v>5</v>
      </c>
      <c r="G2246" s="18" t="inlineStr">
        <is>
          <t>days_quote_to_inception</t>
        </is>
      </c>
      <c r="H2246" s="37" t="n">
        <v>0.9999999701976776</v>
      </c>
      <c r="I2246" s="18" t="n"/>
      <c r="J2246" s="18" t="n"/>
      <c r="K2246" s="18" t="inlineStr">
        <is>
          <t>right</t>
        </is>
      </c>
      <c r="L2246" s="18" t="n">
        <v>1</v>
      </c>
      <c r="M2246" s="18" t="n">
        <v>2</v>
      </c>
      <c r="N2246" s="34" t="n"/>
    </row>
    <row r="2247">
      <c r="B2247" s="18" t="inlineStr">
        <is>
          <t>167|1</t>
        </is>
      </c>
      <c r="C2247" s="18" t="n">
        <v>167</v>
      </c>
      <c r="D2247" s="18" t="n">
        <v>1</v>
      </c>
      <c r="E2247" s="18" t="inlineStr">
        <is>
          <t>category split</t>
        </is>
      </c>
      <c r="F2247" s="18" t="n">
        <v>49</v>
      </c>
      <c r="G2247" s="18" t="inlineStr">
        <is>
          <t>energy_rating</t>
        </is>
      </c>
      <c r="H2247" s="37" t="n"/>
      <c r="I2247" s="18" t="inlineStr">
        <is>
          <t>0;4;5</t>
        </is>
      </c>
      <c r="J2247" s="18" t="inlineStr">
        <is>
          <t>A;E;F</t>
        </is>
      </c>
      <c r="K2247" s="18" t="inlineStr">
        <is>
          <t>left</t>
        </is>
      </c>
      <c r="L2247" s="18" t="n">
        <v>3</v>
      </c>
      <c r="M2247" s="18" t="n">
        <v>4</v>
      </c>
      <c r="N2247" s="34" t="n"/>
    </row>
    <row r="2248">
      <c r="B2248" s="18" t="inlineStr">
        <is>
          <t>167|2</t>
        </is>
      </c>
      <c r="C2248" s="18" t="n">
        <v>167</v>
      </c>
      <c r="D2248" s="18" t="n">
        <v>2</v>
      </c>
      <c r="E2248" s="18" t="inlineStr">
        <is>
          <t>category split</t>
        </is>
      </c>
      <c r="F2248" s="18" t="n">
        <v>38</v>
      </c>
      <c r="G2248" s="18" t="inlineStr">
        <is>
          <t>previous_insurer</t>
        </is>
      </c>
      <c r="H2248" s="37" t="n"/>
      <c r="I2248" s="18" t="inlineStr">
        <is>
          <t>4;5;6;7;8;10;11;12;13;14;15;16;18;19;23;25;26;27;31;33;34;35;37;38</t>
        </is>
      </c>
      <c r="J2248" s="18" t="inlineStr">
        <is>
          <t>INS04;INS05;INS06;INS07;INS08;INS10;INS11;INS12;INS13;INS14;INS15;INS16;INS18;INS19;INS23;INS25;INS26;INS27;INS31;INS33;INS34;INS35;INS37;INS38</t>
        </is>
      </c>
      <c r="K2248" s="18" t="inlineStr">
        <is>
          <t>left</t>
        </is>
      </c>
      <c r="L2248" s="18" t="n">
        <v>5</v>
      </c>
      <c r="M2248" s="18" t="n">
        <v>6</v>
      </c>
      <c r="N2248" s="34" t="n"/>
    </row>
    <row r="2249">
      <c r="B2249" s="18" t="inlineStr">
        <is>
          <t>167|3</t>
        </is>
      </c>
      <c r="C2249" s="18" t="n">
        <v>167</v>
      </c>
      <c r="D2249" s="18" t="n">
        <v>3</v>
      </c>
      <c r="E2249" s="18" t="inlineStr">
        <is>
          <t>split</t>
        </is>
      </c>
      <c r="F2249" s="18" t="n">
        <v>7</v>
      </c>
      <c r="G2249" s="18" t="inlineStr">
        <is>
          <t>household_size</t>
        </is>
      </c>
      <c r="H2249" s="37" t="n">
        <v>2.99999988079071</v>
      </c>
      <c r="I2249" s="18" t="n"/>
      <c r="J2249" s="18" t="n"/>
      <c r="K2249" s="18" t="inlineStr">
        <is>
          <t>right</t>
        </is>
      </c>
      <c r="L2249" s="18" t="n">
        <v>7</v>
      </c>
      <c r="M2249" s="18" t="n">
        <v>8</v>
      </c>
      <c r="N2249" s="34" t="n"/>
    </row>
    <row r="2250">
      <c r="B2250" s="18" t="inlineStr">
        <is>
          <t>167|4</t>
        </is>
      </c>
      <c r="C2250" s="18" t="n">
        <v>167</v>
      </c>
      <c r="D2250" s="18" t="n">
        <v>4</v>
      </c>
      <c r="E2250" s="18" t="inlineStr">
        <is>
          <t>split</t>
        </is>
      </c>
      <c r="F2250" s="18" t="n">
        <v>4</v>
      </c>
      <c r="G2250" s="18" t="inlineStr">
        <is>
          <t>renewal_count</t>
        </is>
      </c>
      <c r="H2250" s="37" t="n">
        <v>5.999999761581421</v>
      </c>
      <c r="I2250" s="18" t="n"/>
      <c r="J2250" s="18" t="n"/>
      <c r="K2250" s="18" t="inlineStr">
        <is>
          <t>right</t>
        </is>
      </c>
      <c r="L2250" s="18" t="n">
        <v>9</v>
      </c>
      <c r="M2250" s="18" t="n">
        <v>10</v>
      </c>
      <c r="N2250" s="34" t="n"/>
    </row>
    <row r="2251">
      <c r="B2251" s="18" t="inlineStr">
        <is>
          <t>167|5</t>
        </is>
      </c>
      <c r="C2251" s="18" t="n">
        <v>167</v>
      </c>
      <c r="D2251" s="18" t="n">
        <v>5</v>
      </c>
      <c r="E2251" s="18" t="inlineStr">
        <is>
          <t>split</t>
        </is>
      </c>
      <c r="F2251" s="18" t="n">
        <v>2</v>
      </c>
      <c r="G2251" s="18" t="inlineStr">
        <is>
          <t>voluntary_excess</t>
        </is>
      </c>
      <c r="H2251" s="37" t="n">
        <v>499.9999847412109</v>
      </c>
      <c r="I2251" s="18" t="n"/>
      <c r="J2251" s="18" t="n"/>
      <c r="K2251" s="18" t="inlineStr">
        <is>
          <t>right</t>
        </is>
      </c>
      <c r="L2251" s="18" t="n">
        <v>11</v>
      </c>
      <c r="M2251" s="18" t="n">
        <v>12</v>
      </c>
      <c r="N2251" s="34" t="n"/>
    </row>
    <row r="2252">
      <c r="B2252" s="18" t="inlineStr">
        <is>
          <t>167|6</t>
        </is>
      </c>
      <c r="C2252" s="18" t="n">
        <v>167</v>
      </c>
      <c r="D2252" s="18" t="n">
        <v>6</v>
      </c>
      <c r="E2252" s="18" t="inlineStr">
        <is>
          <t>split</t>
        </is>
      </c>
      <c r="F2252" s="18" t="n">
        <v>24</v>
      </c>
      <c r="G2252" s="18" t="inlineStr">
        <is>
          <t>x_clay_dry</t>
        </is>
      </c>
      <c r="H2252" s="37" t="n">
        <v>0.785999983549118</v>
      </c>
      <c r="I2252" s="18" t="n"/>
      <c r="J2252" s="18" t="n"/>
      <c r="K2252" s="18" t="inlineStr">
        <is>
          <t>right</t>
        </is>
      </c>
      <c r="L2252" s="18" t="n">
        <v>13</v>
      </c>
      <c r="M2252" s="18" t="n">
        <v>14</v>
      </c>
      <c r="N2252" s="34" t="n"/>
    </row>
    <row r="2253">
      <c r="B2253" s="18" t="inlineStr">
        <is>
          <t>167|7</t>
        </is>
      </c>
      <c r="C2253" s="18" t="n">
        <v>167</v>
      </c>
      <c r="D2253" s="18" t="n">
        <v>7</v>
      </c>
      <c r="E2253" s="18" t="inlineStr">
        <is>
          <t>leaf</t>
        </is>
      </c>
      <c r="F2253" s="18" t="n"/>
      <c r="G2253" s="18" t="n"/>
      <c r="H2253" s="37" t="n"/>
      <c r="I2253" s="18" t="n"/>
      <c r="J2253" s="18" t="n"/>
      <c r="K2253" s="18" t="n"/>
      <c r="L2253" s="18" t="n"/>
      <c r="M2253" s="18" t="n"/>
      <c r="N2253" s="34" t="n">
        <v>0.004569234792143106</v>
      </c>
    </row>
    <row r="2254">
      <c r="B2254" s="18" t="inlineStr">
        <is>
          <t>167|8</t>
        </is>
      </c>
      <c r="C2254" s="18" t="n">
        <v>167</v>
      </c>
      <c r="D2254" s="18" t="n">
        <v>8</v>
      </c>
      <c r="E2254" s="18" t="inlineStr">
        <is>
          <t>leaf</t>
        </is>
      </c>
      <c r="F2254" s="18" t="n"/>
      <c r="G2254" s="18" t="n"/>
      <c r="H2254" s="37" t="n"/>
      <c r="I2254" s="18" t="n"/>
      <c r="J2254" s="18" t="n"/>
      <c r="K2254" s="18" t="n"/>
      <c r="L2254" s="18" t="n"/>
      <c r="M2254" s="18" t="n"/>
      <c r="N2254" s="34" t="n">
        <v>0.01328049506992102</v>
      </c>
    </row>
    <row r="2255">
      <c r="B2255" s="18" t="inlineStr">
        <is>
          <t>167|9</t>
        </is>
      </c>
      <c r="C2255" s="18" t="n">
        <v>167</v>
      </c>
      <c r="D2255" s="18" t="n">
        <v>9</v>
      </c>
      <c r="E2255" s="18" t="inlineStr">
        <is>
          <t>leaf</t>
        </is>
      </c>
      <c r="F2255" s="18" t="n"/>
      <c r="G2255" s="18" t="n"/>
      <c r="H2255" s="37" t="n"/>
      <c r="I2255" s="18" t="n"/>
      <c r="J2255" s="18" t="n"/>
      <c r="K2255" s="18" t="n"/>
      <c r="L2255" s="18" t="n"/>
      <c r="M2255" s="18" t="n"/>
      <c r="N2255" s="34" t="n">
        <v>-0.00619209511205554</v>
      </c>
    </row>
    <row r="2256">
      <c r="B2256" s="18" t="inlineStr">
        <is>
          <t>167|10</t>
        </is>
      </c>
      <c r="C2256" s="18" t="n">
        <v>167</v>
      </c>
      <c r="D2256" s="18" t="n">
        <v>10</v>
      </c>
      <c r="E2256" s="18" t="inlineStr">
        <is>
          <t>leaf</t>
        </is>
      </c>
      <c r="F2256" s="18" t="n"/>
      <c r="G2256" s="18" t="n"/>
      <c r="H2256" s="37" t="n"/>
      <c r="I2256" s="18" t="n"/>
      <c r="J2256" s="18" t="n"/>
      <c r="K2256" s="18" t="n"/>
      <c r="L2256" s="18" t="n"/>
      <c r="M2256" s="18" t="n"/>
      <c r="N2256" s="34" t="n">
        <v>0.004191386979073286</v>
      </c>
    </row>
    <row r="2257">
      <c r="B2257" s="18" t="inlineStr">
        <is>
          <t>167|11</t>
        </is>
      </c>
      <c r="C2257" s="18" t="n">
        <v>167</v>
      </c>
      <c r="D2257" s="18" t="n">
        <v>11</v>
      </c>
      <c r="E2257" s="18" t="inlineStr">
        <is>
          <t>leaf</t>
        </is>
      </c>
      <c r="F2257" s="18" t="n"/>
      <c r="G2257" s="18" t="n"/>
      <c r="H2257" s="37" t="n"/>
      <c r="I2257" s="18" t="n"/>
      <c r="J2257" s="18" t="n"/>
      <c r="K2257" s="18" t="n"/>
      <c r="L2257" s="18" t="n"/>
      <c r="M2257" s="18" t="n"/>
      <c r="N2257" s="34" t="n">
        <v>0.00305380136705935</v>
      </c>
    </row>
    <row r="2258">
      <c r="B2258" s="18" t="inlineStr">
        <is>
          <t>167|12</t>
        </is>
      </c>
      <c r="C2258" s="18" t="n">
        <v>167</v>
      </c>
      <c r="D2258" s="18" t="n">
        <v>12</v>
      </c>
      <c r="E2258" s="18" t="inlineStr">
        <is>
          <t>leaf</t>
        </is>
      </c>
      <c r="F2258" s="18" t="n"/>
      <c r="G2258" s="18" t="n"/>
      <c r="H2258" s="37" t="n"/>
      <c r="I2258" s="18" t="n"/>
      <c r="J2258" s="18" t="n"/>
      <c r="K2258" s="18" t="n"/>
      <c r="L2258" s="18" t="n"/>
      <c r="M2258" s="18" t="n"/>
      <c r="N2258" s="34" t="n">
        <v>-0.00372265768237412</v>
      </c>
    </row>
    <row r="2259">
      <c r="B2259" s="18" t="inlineStr">
        <is>
          <t>167|13</t>
        </is>
      </c>
      <c r="C2259" s="18" t="n">
        <v>167</v>
      </c>
      <c r="D2259" s="18" t="n">
        <v>13</v>
      </c>
      <c r="E2259" s="18" t="inlineStr">
        <is>
          <t>leaf</t>
        </is>
      </c>
      <c r="F2259" s="18" t="n"/>
      <c r="G2259" s="18" t="n"/>
      <c r="H2259" s="37" t="n"/>
      <c r="I2259" s="18" t="n"/>
      <c r="J2259" s="18" t="n"/>
      <c r="K2259" s="18" t="n"/>
      <c r="L2259" s="18" t="n"/>
      <c r="M2259" s="18" t="n"/>
      <c r="N2259" s="34" t="n">
        <v>-0.004121708683669567</v>
      </c>
    </row>
    <row r="2260">
      <c r="B2260" s="18" t="inlineStr">
        <is>
          <t>167|14</t>
        </is>
      </c>
      <c r="C2260" s="18" t="n">
        <v>167</v>
      </c>
      <c r="D2260" s="18" t="n">
        <v>14</v>
      </c>
      <c r="E2260" s="18" t="inlineStr">
        <is>
          <t>leaf</t>
        </is>
      </c>
      <c r="F2260" s="18" t="n"/>
      <c r="G2260" s="18" t="n"/>
      <c r="H2260" s="37" t="n"/>
      <c r="I2260" s="18" t="n"/>
      <c r="J2260" s="18" t="n"/>
      <c r="K2260" s="18" t="n"/>
      <c r="L2260" s="18" t="n"/>
      <c r="M2260" s="18" t="n"/>
      <c r="N2260" s="34" t="n">
        <v>0.007097505964338779</v>
      </c>
    </row>
    <row r="2261">
      <c r="B2261" s="18" t="inlineStr">
        <is>
          <t>168|0</t>
        </is>
      </c>
      <c r="C2261" s="18" t="n">
        <v>168</v>
      </c>
      <c r="D2261" s="18" t="n">
        <v>0</v>
      </c>
      <c r="E2261" s="18" t="inlineStr">
        <is>
          <t>category split</t>
        </is>
      </c>
      <c r="F2261" s="18" t="n">
        <v>38</v>
      </c>
      <c r="G2261" s="18" t="inlineStr">
        <is>
          <t>previous_insurer</t>
        </is>
      </c>
      <c r="H2261" s="37" t="n"/>
      <c r="I2261" s="18" t="inlineStr">
        <is>
          <t>1;10;11;12;13;14;16;18;19;20;24;25;29;33;37;39</t>
        </is>
      </c>
      <c r="J2261" s="18" t="inlineStr">
        <is>
          <t>INS01;INS10;INS11;INS12;INS13;INS14;INS16;INS18;INS19;INS20;INS24;INS25;INS29;INS33;INS37;INS39</t>
        </is>
      </c>
      <c r="K2261" s="18" t="inlineStr">
        <is>
          <t>left</t>
        </is>
      </c>
      <c r="L2261" s="18" t="n">
        <v>1</v>
      </c>
      <c r="M2261" s="18" t="n">
        <v>2</v>
      </c>
      <c r="N2261" s="34" t="n"/>
    </row>
    <row r="2262">
      <c r="B2262" s="18" t="inlineStr">
        <is>
          <t>168|1</t>
        </is>
      </c>
      <c r="C2262" s="18" t="n">
        <v>168</v>
      </c>
      <c r="D2262" s="18" t="n">
        <v>1</v>
      </c>
      <c r="E2262" s="18" t="inlineStr">
        <is>
          <t>split</t>
        </is>
      </c>
      <c r="F2262" s="18" t="n">
        <v>2</v>
      </c>
      <c r="G2262" s="18" t="inlineStr">
        <is>
          <t>voluntary_excess</t>
        </is>
      </c>
      <c r="H2262" s="37" t="n">
        <v>999.9999694824219</v>
      </c>
      <c r="I2262" s="18" t="n"/>
      <c r="J2262" s="18" t="n"/>
      <c r="K2262" s="18" t="inlineStr">
        <is>
          <t>right</t>
        </is>
      </c>
      <c r="L2262" s="18" t="n">
        <v>3</v>
      </c>
      <c r="M2262" s="18" t="n">
        <v>4</v>
      </c>
      <c r="N2262" s="34" t="n"/>
    </row>
    <row r="2263">
      <c r="B2263" s="18" t="inlineStr">
        <is>
          <t>168|2</t>
        </is>
      </c>
      <c r="C2263" s="18" t="n">
        <v>168</v>
      </c>
      <c r="D2263" s="18" t="n">
        <v>2</v>
      </c>
      <c r="E2263" s="18" t="inlineStr">
        <is>
          <t>split</t>
        </is>
      </c>
      <c r="F2263" s="18" t="n">
        <v>21</v>
      </c>
      <c r="G2263" s="18" t="inlineStr">
        <is>
          <t>wildfire_index</t>
        </is>
      </c>
      <c r="H2263" s="37" t="n">
        <v>0.3389999717473984</v>
      </c>
      <c r="I2263" s="18" t="n"/>
      <c r="J2263" s="18" t="n"/>
      <c r="K2263" s="18" t="inlineStr">
        <is>
          <t>right</t>
        </is>
      </c>
      <c r="L2263" s="18" t="n">
        <v>5</v>
      </c>
      <c r="M2263" s="18" t="n">
        <v>6</v>
      </c>
      <c r="N2263" s="34" t="n"/>
    </row>
    <row r="2264">
      <c r="B2264" s="18" t="inlineStr">
        <is>
          <t>168|3</t>
        </is>
      </c>
      <c r="C2264" s="18" t="n">
        <v>168</v>
      </c>
      <c r="D2264" s="18" t="n">
        <v>3</v>
      </c>
      <c r="E2264" s="18" t="inlineStr">
        <is>
          <t>split</t>
        </is>
      </c>
      <c r="F2264" s="18" t="n">
        <v>19</v>
      </c>
      <c r="G2264" s="18" t="inlineStr">
        <is>
          <t>freezing_days</t>
        </is>
      </c>
      <c r="H2264" s="37" t="n">
        <v>7.999999761581421</v>
      </c>
      <c r="I2264" s="18" t="n"/>
      <c r="J2264" s="18" t="n"/>
      <c r="K2264" s="18" t="inlineStr">
        <is>
          <t>right</t>
        </is>
      </c>
      <c r="L2264" s="18" t="n">
        <v>7</v>
      </c>
      <c r="M2264" s="18" t="n">
        <v>8</v>
      </c>
      <c r="N2264" s="34" t="n"/>
    </row>
    <row r="2265">
      <c r="B2265" s="18" t="inlineStr">
        <is>
          <t>168|4</t>
        </is>
      </c>
      <c r="C2265" s="18" t="n">
        <v>168</v>
      </c>
      <c r="D2265" s="18" t="n">
        <v>4</v>
      </c>
      <c r="E2265" s="18" t="inlineStr">
        <is>
          <t>leaf</t>
        </is>
      </c>
      <c r="F2265" s="18" t="n"/>
      <c r="G2265" s="18" t="n"/>
      <c r="H2265" s="37" t="n"/>
      <c r="I2265" s="18" t="n"/>
      <c r="J2265" s="18" t="n"/>
      <c r="K2265" s="18" t="n"/>
      <c r="L2265" s="18" t="n"/>
      <c r="M2265" s="18" t="n"/>
      <c r="N2265" s="34" t="n">
        <v>-0.01213183719664812</v>
      </c>
    </row>
    <row r="2266">
      <c r="B2266" s="18" t="inlineStr">
        <is>
          <t>168|5</t>
        </is>
      </c>
      <c r="C2266" s="18" t="n">
        <v>168</v>
      </c>
      <c r="D2266" s="18" t="n">
        <v>5</v>
      </c>
      <c r="E2266" s="18" t="inlineStr">
        <is>
          <t>split</t>
        </is>
      </c>
      <c r="F2266" s="18" t="n">
        <v>5</v>
      </c>
      <c r="G2266" s="18" t="inlineStr">
        <is>
          <t>days_quote_to_inception</t>
        </is>
      </c>
      <c r="H2266" s="37" t="n">
        <v>0.9999999701976776</v>
      </c>
      <c r="I2266" s="18" t="n"/>
      <c r="J2266" s="18" t="n"/>
      <c r="K2266" s="18" t="inlineStr">
        <is>
          <t>right</t>
        </is>
      </c>
      <c r="L2266" s="18" t="n">
        <v>9</v>
      </c>
      <c r="M2266" s="18" t="n">
        <v>10</v>
      </c>
      <c r="N2266" s="34" t="n"/>
    </row>
    <row r="2267">
      <c r="B2267" s="18" t="inlineStr">
        <is>
          <t>168|6</t>
        </is>
      </c>
      <c r="C2267" s="18" t="n">
        <v>168</v>
      </c>
      <c r="D2267" s="18" t="n">
        <v>6</v>
      </c>
      <c r="E2267" s="18" t="inlineStr">
        <is>
          <t>leaf</t>
        </is>
      </c>
      <c r="F2267" s="18" t="n"/>
      <c r="G2267" s="18" t="n"/>
      <c r="H2267" s="37" t="n"/>
      <c r="I2267" s="18" t="n"/>
      <c r="J2267" s="18" t="n"/>
      <c r="K2267" s="18" t="n"/>
      <c r="L2267" s="18" t="n"/>
      <c r="M2267" s="18" t="n"/>
      <c r="N2267" s="34" t="n">
        <v>0.006461536977440119</v>
      </c>
    </row>
    <row r="2268">
      <c r="B2268" s="18" t="inlineStr">
        <is>
          <t>168|7</t>
        </is>
      </c>
      <c r="C2268" s="18" t="n">
        <v>168</v>
      </c>
      <c r="D2268" s="18" t="n">
        <v>7</v>
      </c>
      <c r="E2268" s="18" t="inlineStr">
        <is>
          <t>leaf</t>
        </is>
      </c>
      <c r="F2268" s="18" t="n"/>
      <c r="G2268" s="18" t="n"/>
      <c r="H2268" s="37" t="n"/>
      <c r="I2268" s="18" t="n"/>
      <c r="J2268" s="18" t="n"/>
      <c r="K2268" s="18" t="n"/>
      <c r="L2268" s="18" t="n"/>
      <c r="M2268" s="18" t="n"/>
      <c r="N2268" s="34" t="n">
        <v>-0.007611938752233982</v>
      </c>
    </row>
    <row r="2269">
      <c r="B2269" s="18" t="inlineStr">
        <is>
          <t>168|8</t>
        </is>
      </c>
      <c r="C2269" s="18" t="n">
        <v>168</v>
      </c>
      <c r="D2269" s="18" t="n">
        <v>8</v>
      </c>
      <c r="E2269" s="18" t="inlineStr">
        <is>
          <t>leaf</t>
        </is>
      </c>
      <c r="F2269" s="18" t="n"/>
      <c r="G2269" s="18" t="n"/>
      <c r="H2269" s="37" t="n"/>
      <c r="I2269" s="18" t="n"/>
      <c r="J2269" s="18" t="n"/>
      <c r="K2269" s="18" t="n"/>
      <c r="L2269" s="18" t="n"/>
      <c r="M2269" s="18" t="n"/>
      <c r="N2269" s="34" t="n">
        <v>0.002411711262539029</v>
      </c>
    </row>
    <row r="2270">
      <c r="B2270" s="18" t="inlineStr">
        <is>
          <t>168|9</t>
        </is>
      </c>
      <c r="C2270" s="18" t="n">
        <v>168</v>
      </c>
      <c r="D2270" s="18" t="n">
        <v>9</v>
      </c>
      <c r="E2270" s="18" t="inlineStr">
        <is>
          <t>leaf</t>
        </is>
      </c>
      <c r="F2270" s="18" t="n"/>
      <c r="G2270" s="18" t="n"/>
      <c r="H2270" s="37" t="n"/>
      <c r="I2270" s="18" t="n"/>
      <c r="J2270" s="18" t="n"/>
      <c r="K2270" s="18" t="n"/>
      <c r="L2270" s="18" t="n"/>
      <c r="M2270" s="18" t="n"/>
      <c r="N2270" s="34" t="n">
        <v>0.002041314728558064</v>
      </c>
    </row>
    <row r="2271">
      <c r="B2271" s="18" t="inlineStr">
        <is>
          <t>168|10</t>
        </is>
      </c>
      <c r="C2271" s="18" t="n">
        <v>168</v>
      </c>
      <c r="D2271" s="18" t="n">
        <v>10</v>
      </c>
      <c r="E2271" s="18" t="inlineStr">
        <is>
          <t>leaf</t>
        </is>
      </c>
      <c r="F2271" s="18" t="n"/>
      <c r="G2271" s="18" t="n"/>
      <c r="H2271" s="37" t="n"/>
      <c r="I2271" s="18" t="n"/>
      <c r="J2271" s="18" t="n"/>
      <c r="K2271" s="18" t="n"/>
      <c r="L2271" s="18" t="n"/>
      <c r="M2271" s="18" t="n"/>
      <c r="N2271" s="34" t="n">
        <v>-0.005706338677555323</v>
      </c>
    </row>
    <row r="2272">
      <c r="B2272" s="18" t="inlineStr">
        <is>
          <t>169|0</t>
        </is>
      </c>
      <c r="C2272" s="18" t="n">
        <v>169</v>
      </c>
      <c r="D2272" s="18" t="n">
        <v>0</v>
      </c>
      <c r="E2272" s="18" t="inlineStr">
        <is>
          <t>category split</t>
        </is>
      </c>
      <c r="F2272" s="18" t="n">
        <v>38</v>
      </c>
      <c r="G2272" s="18" t="inlineStr">
        <is>
          <t>previous_insurer</t>
        </is>
      </c>
      <c r="H2272" s="37" t="n"/>
      <c r="I2272" s="18" t="inlineStr">
        <is>
          <t>0;1;5;6;7;10;13;14;16;18;22;25;27;31;33;34;35</t>
        </is>
      </c>
      <c r="J2272" s="18" t="inlineStr">
        <is>
          <t>INS00;INS01;INS05;INS06;INS07;INS10;INS13;INS14;INS16;INS18;INS22;INS25;INS27;INS31;INS33;INS34;INS35</t>
        </is>
      </c>
      <c r="K2272" s="18" t="inlineStr">
        <is>
          <t>left</t>
        </is>
      </c>
      <c r="L2272" s="18" t="n">
        <v>1</v>
      </c>
      <c r="M2272" s="18" t="n">
        <v>2</v>
      </c>
      <c r="N2272" s="34" t="n"/>
    </row>
    <row r="2273">
      <c r="B2273" s="18" t="inlineStr">
        <is>
          <t>169|1</t>
        </is>
      </c>
      <c r="C2273" s="18" t="n">
        <v>169</v>
      </c>
      <c r="D2273" s="18" t="n">
        <v>1</v>
      </c>
      <c r="E2273" s="18" t="inlineStr">
        <is>
          <t>category split</t>
        </is>
      </c>
      <c r="F2273" s="18" t="n">
        <v>40</v>
      </c>
      <c r="G2273" s="18" t="inlineStr">
        <is>
          <t>branch_id</t>
        </is>
      </c>
      <c r="H2273" s="37" t="n"/>
      <c r="I2273" s="18" t="inlineStr">
        <is>
          <t>0;2;3;6;7;11;12;13;15;20;22;23</t>
        </is>
      </c>
      <c r="J2273" s="18" t="inlineStr">
        <is>
          <t>1;11;12;15;16;2;20;21;23;5;7;8</t>
        </is>
      </c>
      <c r="K2273" s="18" t="inlineStr">
        <is>
          <t>left</t>
        </is>
      </c>
      <c r="L2273" s="18" t="n">
        <v>3</v>
      </c>
      <c r="M2273" s="18" t="n">
        <v>4</v>
      </c>
      <c r="N2273" s="34" t="n"/>
    </row>
    <row r="2274">
      <c r="B2274" s="18" t="inlineStr">
        <is>
          <t>169|2</t>
        </is>
      </c>
      <c r="C2274" s="18" t="n">
        <v>169</v>
      </c>
      <c r="D2274" s="18" t="n">
        <v>2</v>
      </c>
      <c r="E2274" s="18" t="inlineStr">
        <is>
          <t>category split</t>
        </is>
      </c>
      <c r="F2274" s="18" t="n">
        <v>31</v>
      </c>
      <c r="G2274" s="18" t="inlineStr">
        <is>
          <t>channel</t>
        </is>
      </c>
      <c r="H2274" s="37" t="n"/>
      <c r="I2274" s="18" t="inlineStr">
        <is>
          <t>2</t>
        </is>
      </c>
      <c r="J2274" s="18" t="inlineStr">
        <is>
          <t>direct</t>
        </is>
      </c>
      <c r="K2274" s="18" t="inlineStr">
        <is>
          <t>left</t>
        </is>
      </c>
      <c r="L2274" s="18" t="n">
        <v>5</v>
      </c>
      <c r="M2274" s="18" t="n">
        <v>6</v>
      </c>
      <c r="N2274" s="34" t="n"/>
    </row>
    <row r="2275">
      <c r="B2275" s="18" t="inlineStr">
        <is>
          <t>169|3</t>
        </is>
      </c>
      <c r="C2275" s="18" t="n">
        <v>169</v>
      </c>
      <c r="D2275" s="18" t="n">
        <v>3</v>
      </c>
      <c r="E2275" s="18" t="inlineStr">
        <is>
          <t>category split</t>
        </is>
      </c>
      <c r="F2275" s="18" t="n">
        <v>46</v>
      </c>
      <c r="G2275" s="18" t="inlineStr">
        <is>
          <t>basement</t>
        </is>
      </c>
      <c r="H2275" s="37" t="n"/>
      <c r="I2275" s="18" t="inlineStr">
        <is>
          <t>0</t>
        </is>
      </c>
      <c r="J2275" s="18" t="inlineStr">
        <is>
          <t>False</t>
        </is>
      </c>
      <c r="K2275" s="18" t="inlineStr">
        <is>
          <t>left</t>
        </is>
      </c>
      <c r="L2275" s="18" t="n">
        <v>7</v>
      </c>
      <c r="M2275" s="18" t="n">
        <v>8</v>
      </c>
      <c r="N2275" s="34" t="n"/>
    </row>
    <row r="2276">
      <c r="B2276" s="18" t="inlineStr">
        <is>
          <t>169|4</t>
        </is>
      </c>
      <c r="C2276" s="18" t="n">
        <v>169</v>
      </c>
      <c r="D2276" s="18" t="n">
        <v>4</v>
      </c>
      <c r="E2276" s="18" t="inlineStr">
        <is>
          <t>category split</t>
        </is>
      </c>
      <c r="F2276" s="18" t="n">
        <v>44</v>
      </c>
      <c r="G2276" s="18" t="inlineStr">
        <is>
          <t>property_type</t>
        </is>
      </c>
      <c r="H2276" s="37" t="n"/>
      <c r="I2276" s="18" t="inlineStr">
        <is>
          <t>1;2</t>
        </is>
      </c>
      <c r="J2276" s="18" t="inlineStr">
        <is>
          <t>flat;semi_detached</t>
        </is>
      </c>
      <c r="K2276" s="18" t="inlineStr">
        <is>
          <t>left</t>
        </is>
      </c>
      <c r="L2276" s="18" t="n">
        <v>9</v>
      </c>
      <c r="M2276" s="18" t="n">
        <v>10</v>
      </c>
      <c r="N2276" s="34" t="n"/>
    </row>
    <row r="2277">
      <c r="B2277" s="18" t="inlineStr">
        <is>
          <t>169|5</t>
        </is>
      </c>
      <c r="C2277" s="18" t="n">
        <v>169</v>
      </c>
      <c r="D2277" s="18" t="n">
        <v>5</v>
      </c>
      <c r="E2277" s="18" t="inlineStr">
        <is>
          <t>split</t>
        </is>
      </c>
      <c r="F2277" s="18" t="n">
        <v>13</v>
      </c>
      <c r="G2277" s="18" t="inlineStr">
        <is>
          <t>distance_to_river_km</t>
        </is>
      </c>
      <c r="H2277" s="37" t="n">
        <v>6.919999837875366</v>
      </c>
      <c r="I2277" s="18" t="n"/>
      <c r="J2277" s="18" t="n"/>
      <c r="K2277" s="18" t="inlineStr">
        <is>
          <t>left</t>
        </is>
      </c>
      <c r="L2277" s="18" t="n">
        <v>11</v>
      </c>
      <c r="M2277" s="18" t="n">
        <v>12</v>
      </c>
      <c r="N2277" s="34" t="n"/>
    </row>
    <row r="2278">
      <c r="B2278" s="18" t="inlineStr">
        <is>
          <t>169|6</t>
        </is>
      </c>
      <c r="C2278" s="18" t="n">
        <v>169</v>
      </c>
      <c r="D2278" s="18" t="n">
        <v>6</v>
      </c>
      <c r="E2278" s="18" t="inlineStr">
        <is>
          <t>split</t>
        </is>
      </c>
      <c r="F2278" s="18" t="n">
        <v>15</v>
      </c>
      <c r="G2278" s="18" t="inlineStr">
        <is>
          <t>year_built</t>
        </is>
      </c>
      <c r="H2278" s="37" t="n">
        <v>1955.999938964844</v>
      </c>
      <c r="I2278" s="18" t="n"/>
      <c r="J2278" s="18" t="n"/>
      <c r="K2278" s="18" t="inlineStr">
        <is>
          <t>right</t>
        </is>
      </c>
      <c r="L2278" s="18" t="n">
        <v>13</v>
      </c>
      <c r="M2278" s="18" t="n">
        <v>14</v>
      </c>
      <c r="N2278" s="34" t="n"/>
    </row>
    <row r="2279">
      <c r="B2279" s="18" t="inlineStr">
        <is>
          <t>169|7</t>
        </is>
      </c>
      <c r="C2279" s="18" t="n">
        <v>169</v>
      </c>
      <c r="D2279" s="18" t="n">
        <v>7</v>
      </c>
      <c r="E2279" s="18" t="inlineStr">
        <is>
          <t>leaf</t>
        </is>
      </c>
      <c r="F2279" s="18" t="n"/>
      <c r="G2279" s="18" t="n"/>
      <c r="H2279" s="37" t="n"/>
      <c r="I2279" s="18" t="n"/>
      <c r="J2279" s="18" t="n"/>
      <c r="K2279" s="18" t="n"/>
      <c r="L2279" s="18" t="n"/>
      <c r="M2279" s="18" t="n"/>
      <c r="N2279" s="34" t="n">
        <v>0.01118423417210579</v>
      </c>
    </row>
    <row r="2280">
      <c r="B2280" s="18" t="inlineStr">
        <is>
          <t>169|8</t>
        </is>
      </c>
      <c r="C2280" s="18" t="n">
        <v>169</v>
      </c>
      <c r="D2280" s="18" t="n">
        <v>8</v>
      </c>
      <c r="E2280" s="18" t="inlineStr">
        <is>
          <t>leaf</t>
        </is>
      </c>
      <c r="F2280" s="18" t="n"/>
      <c r="G2280" s="18" t="n"/>
      <c r="H2280" s="37" t="n"/>
      <c r="I2280" s="18" t="n"/>
      <c r="J2280" s="18" t="n"/>
      <c r="K2280" s="18" t="n"/>
      <c r="L2280" s="18" t="n"/>
      <c r="M2280" s="18" t="n"/>
      <c r="N2280" s="34" t="n">
        <v>0.002643445273861289</v>
      </c>
    </row>
    <row r="2281">
      <c r="B2281" s="18" t="inlineStr">
        <is>
          <t>169|9</t>
        </is>
      </c>
      <c r="C2281" s="18" t="n">
        <v>169</v>
      </c>
      <c r="D2281" s="18" t="n">
        <v>9</v>
      </c>
      <c r="E2281" s="18" t="inlineStr">
        <is>
          <t>leaf</t>
        </is>
      </c>
      <c r="F2281" s="18" t="n"/>
      <c r="G2281" s="18" t="n"/>
      <c r="H2281" s="37" t="n"/>
      <c r="I2281" s="18" t="n"/>
      <c r="J2281" s="18" t="n"/>
      <c r="K2281" s="18" t="n"/>
      <c r="L2281" s="18" t="n"/>
      <c r="M2281" s="18" t="n"/>
      <c r="N2281" s="34" t="n">
        <v>0.001783581683412194</v>
      </c>
    </row>
    <row r="2282">
      <c r="B2282" s="18" t="inlineStr">
        <is>
          <t>169|10</t>
        </is>
      </c>
      <c r="C2282" s="18" t="n">
        <v>169</v>
      </c>
      <c r="D2282" s="18" t="n">
        <v>10</v>
      </c>
      <c r="E2282" s="18" t="inlineStr">
        <is>
          <t>leaf</t>
        </is>
      </c>
      <c r="F2282" s="18" t="n"/>
      <c r="G2282" s="18" t="n"/>
      <c r="H2282" s="37" t="n"/>
      <c r="I2282" s="18" t="n"/>
      <c r="J2282" s="18" t="n"/>
      <c r="K2282" s="18" t="n"/>
      <c r="L2282" s="18" t="n"/>
      <c r="M2282" s="18" t="n"/>
      <c r="N2282" s="34" t="n">
        <v>-0.00430771242827177</v>
      </c>
    </row>
    <row r="2283">
      <c r="B2283" s="18" t="inlineStr">
        <is>
          <t>169|11</t>
        </is>
      </c>
      <c r="C2283" s="18" t="n">
        <v>169</v>
      </c>
      <c r="D2283" s="18" t="n">
        <v>11</v>
      </c>
      <c r="E2283" s="18" t="inlineStr">
        <is>
          <t>leaf</t>
        </is>
      </c>
      <c r="F2283" s="18" t="n"/>
      <c r="G2283" s="18" t="n"/>
      <c r="H2283" s="37" t="n"/>
      <c r="I2283" s="18" t="n"/>
      <c r="J2283" s="18" t="n"/>
      <c r="K2283" s="18" t="n"/>
      <c r="L2283" s="18" t="n"/>
      <c r="M2283" s="18" t="n"/>
      <c r="N2283" s="34" t="n">
        <v>-0.0007750733057036996</v>
      </c>
    </row>
    <row r="2284">
      <c r="B2284" s="18" t="inlineStr">
        <is>
          <t>169|12</t>
        </is>
      </c>
      <c r="C2284" s="18" t="n">
        <v>169</v>
      </c>
      <c r="D2284" s="18" t="n">
        <v>12</v>
      </c>
      <c r="E2284" s="18" t="inlineStr">
        <is>
          <t>leaf</t>
        </is>
      </c>
      <c r="F2284" s="18" t="n"/>
      <c r="G2284" s="18" t="n"/>
      <c r="H2284" s="37" t="n"/>
      <c r="I2284" s="18" t="n"/>
      <c r="J2284" s="18" t="n"/>
      <c r="K2284" s="18" t="n"/>
      <c r="L2284" s="18" t="n"/>
      <c r="M2284" s="18" t="n"/>
      <c r="N2284" s="34" t="n">
        <v>0.0102455448359251</v>
      </c>
    </row>
    <row r="2285">
      <c r="B2285" s="18" t="inlineStr">
        <is>
          <t>169|13</t>
        </is>
      </c>
      <c r="C2285" s="18" t="n">
        <v>169</v>
      </c>
      <c r="D2285" s="18" t="n">
        <v>13</v>
      </c>
      <c r="E2285" s="18" t="inlineStr">
        <is>
          <t>leaf</t>
        </is>
      </c>
      <c r="F2285" s="18" t="n"/>
      <c r="G2285" s="18" t="n"/>
      <c r="H2285" s="37" t="n"/>
      <c r="I2285" s="18" t="n"/>
      <c r="J2285" s="18" t="n"/>
      <c r="K2285" s="18" t="n"/>
      <c r="L2285" s="18" t="n"/>
      <c r="M2285" s="18" t="n"/>
      <c r="N2285" s="34" t="n">
        <v>-0.00146522477734834</v>
      </c>
    </row>
    <row r="2286">
      <c r="B2286" s="18" t="inlineStr">
        <is>
          <t>169|14</t>
        </is>
      </c>
      <c r="C2286" s="18" t="n">
        <v>169</v>
      </c>
      <c r="D2286" s="18" t="n">
        <v>14</v>
      </c>
      <c r="E2286" s="18" t="inlineStr">
        <is>
          <t>leaf</t>
        </is>
      </c>
      <c r="F2286" s="18" t="n"/>
      <c r="G2286" s="18" t="n"/>
      <c r="H2286" s="37" t="n"/>
      <c r="I2286" s="18" t="n"/>
      <c r="J2286" s="18" t="n"/>
      <c r="K2286" s="18" t="n"/>
      <c r="L2286" s="18" t="n"/>
      <c r="M2286" s="18" t="n"/>
      <c r="N2286" s="34" t="n">
        <v>-0.009657981805503368</v>
      </c>
    </row>
    <row r="2287">
      <c r="B2287" s="18" t="inlineStr">
        <is>
          <t>170|0</t>
        </is>
      </c>
      <c r="C2287" s="18" t="n">
        <v>170</v>
      </c>
      <c r="D2287" s="18" t="n">
        <v>0</v>
      </c>
      <c r="E2287" s="18" t="inlineStr">
        <is>
          <t>category split</t>
        </is>
      </c>
      <c r="F2287" s="18" t="n">
        <v>38</v>
      </c>
      <c r="G2287" s="18" t="inlineStr">
        <is>
          <t>previous_insurer</t>
        </is>
      </c>
      <c r="H2287" s="37" t="n"/>
      <c r="I2287" s="18" t="inlineStr">
        <is>
          <t>2;3;6;7;8;9;10;12;14;18;25;27;30;33;34;35;38;39</t>
        </is>
      </c>
      <c r="J2287" s="18" t="inlineStr">
        <is>
          <t>INS02;INS03;INS06;INS07;INS08;INS09;INS10;INS12;INS14;INS18;INS25;INS27;INS30;INS33;INS34;INS35;INS38;INS39</t>
        </is>
      </c>
      <c r="K2287" s="18" t="inlineStr">
        <is>
          <t>left</t>
        </is>
      </c>
      <c r="L2287" s="18" t="n">
        <v>1</v>
      </c>
      <c r="M2287" s="18" t="n">
        <v>2</v>
      </c>
      <c r="N2287" s="34" t="n"/>
    </row>
    <row r="2288">
      <c r="B2288" s="18" t="inlineStr">
        <is>
          <t>170|1</t>
        </is>
      </c>
      <c r="C2288" s="18" t="n">
        <v>170</v>
      </c>
      <c r="D2288" s="18" t="n">
        <v>1</v>
      </c>
      <c r="E2288" s="18" t="inlineStr">
        <is>
          <t>split</t>
        </is>
      </c>
      <c r="F2288" s="18" t="n">
        <v>1</v>
      </c>
      <c r="G2288" s="18" t="inlineStr">
        <is>
          <t>days_unoccupied</t>
        </is>
      </c>
      <c r="H2288" s="37" t="n">
        <v>47.99999809265137</v>
      </c>
      <c r="I2288" s="18" t="n"/>
      <c r="J2288" s="18" t="n"/>
      <c r="K2288" s="18" t="inlineStr">
        <is>
          <t>left</t>
        </is>
      </c>
      <c r="L2288" s="18" t="n">
        <v>3</v>
      </c>
      <c r="M2288" s="18" t="n">
        <v>4</v>
      </c>
      <c r="N2288" s="34" t="n"/>
    </row>
    <row r="2289">
      <c r="B2289" s="18" t="inlineStr">
        <is>
          <t>170|2</t>
        </is>
      </c>
      <c r="C2289" s="18" t="n">
        <v>170</v>
      </c>
      <c r="D2289" s="18" t="n">
        <v>2</v>
      </c>
      <c r="E2289" s="18" t="inlineStr">
        <is>
          <t>category split</t>
        </is>
      </c>
      <c r="F2289" s="18" t="n">
        <v>41</v>
      </c>
      <c r="G2289" s="18" t="inlineStr">
        <is>
          <t>marketing_segment</t>
        </is>
      </c>
      <c r="H2289" s="37" t="n"/>
      <c r="I2289" s="18" t="inlineStr">
        <is>
          <t>0;1;4;5;6;7</t>
        </is>
      </c>
      <c r="J2289" s="18" t="inlineStr">
        <is>
          <t>mature_affluent;mature_budget;midlife_budget;midlife_mainstream;senior_affluent;senior_budget</t>
        </is>
      </c>
      <c r="K2289" s="18" t="inlineStr">
        <is>
          <t>left</t>
        </is>
      </c>
      <c r="L2289" s="18" t="n">
        <v>5</v>
      </c>
      <c r="M2289" s="18" t="n">
        <v>6</v>
      </c>
      <c r="N2289" s="34" t="n"/>
    </row>
    <row r="2290">
      <c r="B2290" s="18" t="inlineStr">
        <is>
          <t>170|3</t>
        </is>
      </c>
      <c r="C2290" s="18" t="n">
        <v>170</v>
      </c>
      <c r="D2290" s="18" t="n">
        <v>3</v>
      </c>
      <c r="E2290" s="18" t="inlineStr">
        <is>
          <t>split</t>
        </is>
      </c>
      <c r="F2290" s="18" t="n">
        <v>13</v>
      </c>
      <c r="G2290" s="18" t="inlineStr">
        <is>
          <t>distance_to_river_km</t>
        </is>
      </c>
      <c r="H2290" s="37" t="n">
        <v>10.87999963760376</v>
      </c>
      <c r="I2290" s="18" t="n"/>
      <c r="J2290" s="18" t="n"/>
      <c r="K2290" s="18" t="inlineStr">
        <is>
          <t>right</t>
        </is>
      </c>
      <c r="L2290" s="18" t="n">
        <v>7</v>
      </c>
      <c r="M2290" s="18" t="n">
        <v>8</v>
      </c>
      <c r="N2290" s="34" t="n"/>
    </row>
    <row r="2291">
      <c r="B2291" s="18" t="inlineStr">
        <is>
          <t>170|4</t>
        </is>
      </c>
      <c r="C2291" s="18" t="n">
        <v>170</v>
      </c>
      <c r="D2291" s="18" t="n">
        <v>4</v>
      </c>
      <c r="E2291" s="18" t="inlineStr">
        <is>
          <t>leaf</t>
        </is>
      </c>
      <c r="F2291" s="18" t="n"/>
      <c r="G2291" s="18" t="n"/>
      <c r="H2291" s="37" t="n"/>
      <c r="I2291" s="18" t="n"/>
      <c r="J2291" s="18" t="n"/>
      <c r="K2291" s="18" t="n"/>
      <c r="L2291" s="18" t="n"/>
      <c r="M2291" s="18" t="n"/>
      <c r="N2291" s="34" t="n">
        <v>0.01355969067662954</v>
      </c>
    </row>
    <row r="2292">
      <c r="B2292" s="18" t="inlineStr">
        <is>
          <t>170|5</t>
        </is>
      </c>
      <c r="C2292" s="18" t="n">
        <v>170</v>
      </c>
      <c r="D2292" s="18" t="n">
        <v>5</v>
      </c>
      <c r="E2292" s="18" t="inlineStr">
        <is>
          <t>split</t>
        </is>
      </c>
      <c r="F2292" s="18" t="n">
        <v>13</v>
      </c>
      <c r="G2292" s="18" t="inlineStr">
        <is>
          <t>distance_to_river_km</t>
        </is>
      </c>
      <c r="H2292" s="37" t="n">
        <v>5.399999856948853</v>
      </c>
      <c r="I2292" s="18" t="n"/>
      <c r="J2292" s="18" t="n"/>
      <c r="K2292" s="18" t="inlineStr">
        <is>
          <t>right</t>
        </is>
      </c>
      <c r="L2292" s="18" t="n">
        <v>9</v>
      </c>
      <c r="M2292" s="18" t="n">
        <v>10</v>
      </c>
      <c r="N2292" s="34" t="n"/>
    </row>
    <row r="2293">
      <c r="B2293" s="18" t="inlineStr">
        <is>
          <t>170|6</t>
        </is>
      </c>
      <c r="C2293" s="18" t="n">
        <v>170</v>
      </c>
      <c r="D2293" s="18" t="n">
        <v>6</v>
      </c>
      <c r="E2293" s="18" t="inlineStr">
        <is>
          <t>split</t>
        </is>
      </c>
      <c r="F2293" s="18" t="n">
        <v>4</v>
      </c>
      <c r="G2293" s="18" t="inlineStr">
        <is>
          <t>renewal_count</t>
        </is>
      </c>
      <c r="H2293" s="37" t="n">
        <v>12.99999952316284</v>
      </c>
      <c r="I2293" s="18" t="n"/>
      <c r="J2293" s="18" t="n"/>
      <c r="K2293" s="18" t="inlineStr">
        <is>
          <t>right</t>
        </is>
      </c>
      <c r="L2293" s="18" t="n">
        <v>11</v>
      </c>
      <c r="M2293" s="18" t="n">
        <v>12</v>
      </c>
      <c r="N2293" s="34" t="n"/>
    </row>
    <row r="2294">
      <c r="B2294" s="18" t="inlineStr">
        <is>
          <t>170|7</t>
        </is>
      </c>
      <c r="C2294" s="18" t="n">
        <v>170</v>
      </c>
      <c r="D2294" s="18" t="n">
        <v>7</v>
      </c>
      <c r="E2294" s="18" t="inlineStr">
        <is>
          <t>leaf</t>
        </is>
      </c>
      <c r="F2294" s="18" t="n"/>
      <c r="G2294" s="18" t="n"/>
      <c r="H2294" s="37" t="n"/>
      <c r="I2294" s="18" t="n"/>
      <c r="J2294" s="18" t="n"/>
      <c r="K2294" s="18" t="n"/>
      <c r="L2294" s="18" t="n"/>
      <c r="M2294" s="18" t="n"/>
      <c r="N2294" s="34" t="n">
        <v>0.001113210222683847</v>
      </c>
    </row>
    <row r="2295">
      <c r="B2295" s="18" t="inlineStr">
        <is>
          <t>170|8</t>
        </is>
      </c>
      <c r="C2295" s="18" t="n">
        <v>170</v>
      </c>
      <c r="D2295" s="18" t="n">
        <v>8</v>
      </c>
      <c r="E2295" s="18" t="inlineStr">
        <is>
          <t>leaf</t>
        </is>
      </c>
      <c r="F2295" s="18" t="n"/>
      <c r="G2295" s="18" t="n"/>
      <c r="H2295" s="37" t="n"/>
      <c r="I2295" s="18" t="n"/>
      <c r="J2295" s="18" t="n"/>
      <c r="K2295" s="18" t="n"/>
      <c r="L2295" s="18" t="n"/>
      <c r="M2295" s="18" t="n"/>
      <c r="N2295" s="34" t="n">
        <v>0.01243000570684671</v>
      </c>
    </row>
    <row r="2296">
      <c r="B2296" s="18" t="inlineStr">
        <is>
          <t>170|9</t>
        </is>
      </c>
      <c r="C2296" s="18" t="n">
        <v>170</v>
      </c>
      <c r="D2296" s="18" t="n">
        <v>9</v>
      </c>
      <c r="E2296" s="18" t="inlineStr">
        <is>
          <t>leaf</t>
        </is>
      </c>
      <c r="F2296" s="18" t="n"/>
      <c r="G2296" s="18" t="n"/>
      <c r="H2296" s="37" t="n"/>
      <c r="I2296" s="18" t="n"/>
      <c r="J2296" s="18" t="n"/>
      <c r="K2296" s="18" t="n"/>
      <c r="L2296" s="18" t="n"/>
      <c r="M2296" s="18" t="n"/>
      <c r="N2296" s="34" t="n">
        <v>0.003204496344551444</v>
      </c>
    </row>
    <row r="2297">
      <c r="B2297" s="18" t="inlineStr">
        <is>
          <t>170|10</t>
        </is>
      </c>
      <c r="C2297" s="18" t="n">
        <v>170</v>
      </c>
      <c r="D2297" s="18" t="n">
        <v>10</v>
      </c>
      <c r="E2297" s="18" t="inlineStr">
        <is>
          <t>leaf</t>
        </is>
      </c>
      <c r="F2297" s="18" t="n"/>
      <c r="G2297" s="18" t="n"/>
      <c r="H2297" s="37" t="n"/>
      <c r="I2297" s="18" t="n"/>
      <c r="J2297" s="18" t="n"/>
      <c r="K2297" s="18" t="n"/>
      <c r="L2297" s="18" t="n"/>
      <c r="M2297" s="18" t="n"/>
      <c r="N2297" s="34" t="n">
        <v>-0.006361243315041065</v>
      </c>
    </row>
    <row r="2298">
      <c r="B2298" s="18" t="inlineStr">
        <is>
          <t>170|11</t>
        </is>
      </c>
      <c r="C2298" s="18" t="n">
        <v>170</v>
      </c>
      <c r="D2298" s="18" t="n">
        <v>11</v>
      </c>
      <c r="E2298" s="18" t="inlineStr">
        <is>
          <t>leaf</t>
        </is>
      </c>
      <c r="F2298" s="18" t="n"/>
      <c r="G2298" s="18" t="n"/>
      <c r="H2298" s="37" t="n"/>
      <c r="I2298" s="18" t="n"/>
      <c r="J2298" s="18" t="n"/>
      <c r="K2298" s="18" t="n"/>
      <c r="L2298" s="18" t="n"/>
      <c r="M2298" s="18" t="n"/>
      <c r="N2298" s="34" t="n">
        <v>-0.002781398594379425</v>
      </c>
    </row>
    <row r="2299">
      <c r="B2299" s="18" t="inlineStr">
        <is>
          <t>170|12</t>
        </is>
      </c>
      <c r="C2299" s="18" t="n">
        <v>170</v>
      </c>
      <c r="D2299" s="18" t="n">
        <v>12</v>
      </c>
      <c r="E2299" s="18" t="inlineStr">
        <is>
          <t>leaf</t>
        </is>
      </c>
      <c r="F2299" s="18" t="n"/>
      <c r="G2299" s="18" t="n"/>
      <c r="H2299" s="37" t="n"/>
      <c r="I2299" s="18" t="n"/>
      <c r="J2299" s="18" t="n"/>
      <c r="K2299" s="18" t="n"/>
      <c r="L2299" s="18" t="n"/>
      <c r="M2299" s="18" t="n"/>
      <c r="N2299" s="34" t="n">
        <v>-0.01311103533953428</v>
      </c>
    </row>
    <row r="2300">
      <c r="B2300" s="18" t="inlineStr">
        <is>
          <t>171|0</t>
        </is>
      </c>
      <c r="C2300" s="18" t="n">
        <v>171</v>
      </c>
      <c r="D2300" s="18" t="n">
        <v>0</v>
      </c>
      <c r="E2300" s="18" t="inlineStr">
        <is>
          <t>category split</t>
        </is>
      </c>
      <c r="F2300" s="18" t="n">
        <v>26</v>
      </c>
      <c r="G2300" s="18" t="inlineStr">
        <is>
          <t>construction_type</t>
        </is>
      </c>
      <c r="H2300" s="37" t="n"/>
      <c r="I2300" s="18" t="inlineStr">
        <is>
          <t>0;2;3</t>
        </is>
      </c>
      <c r="J2300" s="18" t="inlineStr">
        <is>
          <t>brick;stone;timber</t>
        </is>
      </c>
      <c r="K2300" s="18" t="inlineStr">
        <is>
          <t>left</t>
        </is>
      </c>
      <c r="L2300" s="18" t="n">
        <v>1</v>
      </c>
      <c r="M2300" s="18" t="n">
        <v>2</v>
      </c>
      <c r="N2300" s="34" t="n"/>
    </row>
    <row r="2301">
      <c r="B2301" s="18" t="inlineStr">
        <is>
          <t>171|1</t>
        </is>
      </c>
      <c r="C2301" s="18" t="n">
        <v>171</v>
      </c>
      <c r="D2301" s="18" t="n">
        <v>1</v>
      </c>
      <c r="E2301" s="18" t="inlineStr">
        <is>
          <t>split</t>
        </is>
      </c>
      <c r="F2301" s="18" t="n">
        <v>7</v>
      </c>
      <c r="G2301" s="18" t="inlineStr">
        <is>
          <t>household_size</t>
        </is>
      </c>
      <c r="H2301" s="37" t="n">
        <v>1.999999940395355</v>
      </c>
      <c r="I2301" s="18" t="n"/>
      <c r="J2301" s="18" t="n"/>
      <c r="K2301" s="18" t="inlineStr">
        <is>
          <t>left</t>
        </is>
      </c>
      <c r="L2301" s="18" t="n">
        <v>3</v>
      </c>
      <c r="M2301" s="18" t="n">
        <v>4</v>
      </c>
      <c r="N2301" s="34" t="n"/>
    </row>
    <row r="2302">
      <c r="B2302" s="18" t="inlineStr">
        <is>
          <t>171|2</t>
        </is>
      </c>
      <c r="C2302" s="18" t="n">
        <v>171</v>
      </c>
      <c r="D2302" s="18" t="n">
        <v>2</v>
      </c>
      <c r="E2302" s="18" t="inlineStr">
        <is>
          <t>category split</t>
        </is>
      </c>
      <c r="F2302" s="18" t="n">
        <v>38</v>
      </c>
      <c r="G2302" s="18" t="inlineStr">
        <is>
          <t>previous_insurer</t>
        </is>
      </c>
      <c r="H2302" s="37" t="n"/>
      <c r="I2302" s="18" t="inlineStr">
        <is>
          <t>1;2;4;5;7;8;10;11;12;15;20;22;23;24;25;26;27;30;31;32;33;34;35;37;38;39</t>
        </is>
      </c>
      <c r="J2302" s="18" t="inlineStr">
        <is>
          <t>INS01;INS02;INS04;INS05;INS07;INS08;INS10;INS11;INS12;INS15;INS20;INS22;INS23;INS24;INS25;INS26;INS27;INS30;INS31;INS32;INS33;INS34;INS35;INS37;INS38;INS39</t>
        </is>
      </c>
      <c r="K2302" s="18" t="inlineStr">
        <is>
          <t>left</t>
        </is>
      </c>
      <c r="L2302" s="18" t="n">
        <v>5</v>
      </c>
      <c r="M2302" s="18" t="n">
        <v>6</v>
      </c>
      <c r="N2302" s="34" t="n"/>
    </row>
    <row r="2303">
      <c r="B2303" s="18" t="inlineStr">
        <is>
          <t>171|3</t>
        </is>
      </c>
      <c r="C2303" s="18" t="n">
        <v>171</v>
      </c>
      <c r="D2303" s="18" t="n">
        <v>3</v>
      </c>
      <c r="E2303" s="18" t="inlineStr">
        <is>
          <t>split</t>
        </is>
      </c>
      <c r="F2303" s="18" t="n">
        <v>13</v>
      </c>
      <c r="G2303" s="18" t="inlineStr">
        <is>
          <t>distance_to_river_km</t>
        </is>
      </c>
      <c r="H2303" s="37" t="n">
        <v>1.739999949932098</v>
      </c>
      <c r="I2303" s="18" t="n"/>
      <c r="J2303" s="18" t="n"/>
      <c r="K2303" s="18" t="inlineStr">
        <is>
          <t>right</t>
        </is>
      </c>
      <c r="L2303" s="18" t="n">
        <v>7</v>
      </c>
      <c r="M2303" s="18" t="n">
        <v>8</v>
      </c>
      <c r="N2303" s="34" t="n"/>
    </row>
    <row r="2304">
      <c r="B2304" s="18" t="inlineStr">
        <is>
          <t>171|4</t>
        </is>
      </c>
      <c r="C2304" s="18" t="n">
        <v>171</v>
      </c>
      <c r="D2304" s="18" t="n">
        <v>4</v>
      </c>
      <c r="E2304" s="18" t="inlineStr">
        <is>
          <t>category split</t>
        </is>
      </c>
      <c r="F2304" s="18" t="n">
        <v>38</v>
      </c>
      <c r="G2304" s="18" t="inlineStr">
        <is>
          <t>previous_insurer</t>
        </is>
      </c>
      <c r="H2304" s="37" t="n"/>
      <c r="I2304" s="18" t="inlineStr">
        <is>
          <t>0;1;2;3;4;5;6;7;8;9;10;11;12;13;14;15;16;17;18;19</t>
        </is>
      </c>
      <c r="J2304" s="18" t="inlineStr">
        <is>
          <t>INS00;INS01;INS02;INS03;INS04;INS05;INS06;INS07;INS08;INS09;INS10;INS11;INS12;INS13;INS14;INS15;INS16;INS17;INS18;INS19</t>
        </is>
      </c>
      <c r="K2304" s="18" t="inlineStr">
        <is>
          <t>left</t>
        </is>
      </c>
      <c r="L2304" s="18" t="n">
        <v>9</v>
      </c>
      <c r="M2304" s="18" t="n">
        <v>10</v>
      </c>
      <c r="N2304" s="34" t="n"/>
    </row>
    <row r="2305">
      <c r="B2305" s="18" t="inlineStr">
        <is>
          <t>171|5</t>
        </is>
      </c>
      <c r="C2305" s="18" t="n">
        <v>171</v>
      </c>
      <c r="D2305" s="18" t="n">
        <v>5</v>
      </c>
      <c r="E2305" s="18" t="inlineStr">
        <is>
          <t>split</t>
        </is>
      </c>
      <c r="F2305" s="18" t="n">
        <v>22</v>
      </c>
      <c r="G2305" s="18" t="inlineStr">
        <is>
          <t>rainfall_mm</t>
        </is>
      </c>
      <c r="H2305" s="37" t="n">
        <v>775.9999694824219</v>
      </c>
      <c r="I2305" s="18" t="n"/>
      <c r="J2305" s="18" t="n"/>
      <c r="K2305" s="18" t="inlineStr">
        <is>
          <t>right</t>
        </is>
      </c>
      <c r="L2305" s="18" t="n">
        <v>11</v>
      </c>
      <c r="M2305" s="18" t="n">
        <v>12</v>
      </c>
      <c r="N2305" s="34" t="n"/>
    </row>
    <row r="2306">
      <c r="B2306" s="18" t="inlineStr">
        <is>
          <t>171|6</t>
        </is>
      </c>
      <c r="C2306" s="18" t="n">
        <v>171</v>
      </c>
      <c r="D2306" s="18" t="n">
        <v>6</v>
      </c>
      <c r="E2306" s="18" t="inlineStr">
        <is>
          <t>split</t>
        </is>
      </c>
      <c r="F2306" s="18" t="n">
        <v>11</v>
      </c>
      <c r="G2306" s="18" t="inlineStr">
        <is>
          <t>customer_since_year</t>
        </is>
      </c>
      <c r="H2306" s="37" t="n">
        <v>2019.999938964844</v>
      </c>
      <c r="I2306" s="18" t="n"/>
      <c r="J2306" s="18" t="n"/>
      <c r="K2306" s="18" t="inlineStr">
        <is>
          <t>right</t>
        </is>
      </c>
      <c r="L2306" s="18" t="n">
        <v>13</v>
      </c>
      <c r="M2306" s="18" t="n">
        <v>14</v>
      </c>
      <c r="N2306" s="34" t="n"/>
    </row>
    <row r="2307">
      <c r="B2307" s="18" t="inlineStr">
        <is>
          <t>171|7</t>
        </is>
      </c>
      <c r="C2307" s="18" t="n">
        <v>171</v>
      </c>
      <c r="D2307" s="18" t="n">
        <v>7</v>
      </c>
      <c r="E2307" s="18" t="inlineStr">
        <is>
          <t>leaf</t>
        </is>
      </c>
      <c r="F2307" s="18" t="n"/>
      <c r="G2307" s="18" t="n"/>
      <c r="H2307" s="37" t="n"/>
      <c r="I2307" s="18" t="n"/>
      <c r="J2307" s="18" t="n"/>
      <c r="K2307" s="18" t="n"/>
      <c r="L2307" s="18" t="n"/>
      <c r="M2307" s="18" t="n"/>
      <c r="N2307" s="34" t="n">
        <v>0.01788820140063763</v>
      </c>
    </row>
    <row r="2308">
      <c r="B2308" s="18" t="inlineStr">
        <is>
          <t>171|8</t>
        </is>
      </c>
      <c r="C2308" s="18" t="n">
        <v>171</v>
      </c>
      <c r="D2308" s="18" t="n">
        <v>8</v>
      </c>
      <c r="E2308" s="18" t="inlineStr">
        <is>
          <t>leaf</t>
        </is>
      </c>
      <c r="F2308" s="18" t="n"/>
      <c r="G2308" s="18" t="n"/>
      <c r="H2308" s="37" t="n"/>
      <c r="I2308" s="18" t="n"/>
      <c r="J2308" s="18" t="n"/>
      <c r="K2308" s="18" t="n"/>
      <c r="L2308" s="18" t="n"/>
      <c r="M2308" s="18" t="n"/>
      <c r="N2308" s="34" t="n">
        <v>0.005323832854628563</v>
      </c>
    </row>
    <row r="2309">
      <c r="B2309" s="18" t="inlineStr">
        <is>
          <t>171|9</t>
        </is>
      </c>
      <c r="C2309" s="18" t="n">
        <v>171</v>
      </c>
      <c r="D2309" s="18" t="n">
        <v>9</v>
      </c>
      <c r="E2309" s="18" t="inlineStr">
        <is>
          <t>leaf</t>
        </is>
      </c>
      <c r="F2309" s="18" t="n"/>
      <c r="G2309" s="18" t="n"/>
      <c r="H2309" s="37" t="n"/>
      <c r="I2309" s="18" t="n"/>
      <c r="J2309" s="18" t="n"/>
      <c r="K2309" s="18" t="n"/>
      <c r="L2309" s="18" t="n"/>
      <c r="M2309" s="18" t="n"/>
      <c r="N2309" s="34" t="n">
        <v>0.007287561893463135</v>
      </c>
    </row>
    <row r="2310">
      <c r="B2310" s="18" t="inlineStr">
        <is>
          <t>171|10</t>
        </is>
      </c>
      <c r="C2310" s="18" t="n">
        <v>171</v>
      </c>
      <c r="D2310" s="18" t="n">
        <v>10</v>
      </c>
      <c r="E2310" s="18" t="inlineStr">
        <is>
          <t>leaf</t>
        </is>
      </c>
      <c r="F2310" s="18" t="n"/>
      <c r="G2310" s="18" t="n"/>
      <c r="H2310" s="37" t="n"/>
      <c r="I2310" s="18" t="n"/>
      <c r="J2310" s="18" t="n"/>
      <c r="K2310" s="18" t="n"/>
      <c r="L2310" s="18" t="n"/>
      <c r="M2310" s="18" t="n"/>
      <c r="N2310" s="34" t="n">
        <v>-0.004137495066970587</v>
      </c>
    </row>
    <row r="2311">
      <c r="B2311" s="18" t="inlineStr">
        <is>
          <t>171|11</t>
        </is>
      </c>
      <c r="C2311" s="18" t="n">
        <v>171</v>
      </c>
      <c r="D2311" s="18" t="n">
        <v>11</v>
      </c>
      <c r="E2311" s="18" t="inlineStr">
        <is>
          <t>leaf</t>
        </is>
      </c>
      <c r="F2311" s="18" t="n"/>
      <c r="G2311" s="18" t="n"/>
      <c r="H2311" s="37" t="n"/>
      <c r="I2311" s="18" t="n"/>
      <c r="J2311" s="18" t="n"/>
      <c r="K2311" s="18" t="n"/>
      <c r="L2311" s="18" t="n"/>
      <c r="M2311" s="18" t="n"/>
      <c r="N2311" s="34" t="n">
        <v>-0.005513440351933241</v>
      </c>
    </row>
    <row r="2312">
      <c r="B2312" s="18" t="inlineStr">
        <is>
          <t>171|12</t>
        </is>
      </c>
      <c r="C2312" s="18" t="n">
        <v>171</v>
      </c>
      <c r="D2312" s="18" t="n">
        <v>12</v>
      </c>
      <c r="E2312" s="18" t="inlineStr">
        <is>
          <t>leaf</t>
        </is>
      </c>
      <c r="F2312" s="18" t="n"/>
      <c r="G2312" s="18" t="n"/>
      <c r="H2312" s="37" t="n"/>
      <c r="I2312" s="18" t="n"/>
      <c r="J2312" s="18" t="n"/>
      <c r="K2312" s="18" t="n"/>
      <c r="L2312" s="18" t="n"/>
      <c r="M2312" s="18" t="n"/>
      <c r="N2312" s="34" t="n">
        <v>0.003723913803696632</v>
      </c>
    </row>
    <row r="2313">
      <c r="B2313" s="18" t="inlineStr">
        <is>
          <t>171|13</t>
        </is>
      </c>
      <c r="C2313" s="18" t="n">
        <v>171</v>
      </c>
      <c r="D2313" s="18" t="n">
        <v>13</v>
      </c>
      <c r="E2313" s="18" t="inlineStr">
        <is>
          <t>leaf</t>
        </is>
      </c>
      <c r="F2313" s="18" t="n"/>
      <c r="G2313" s="18" t="n"/>
      <c r="H2313" s="37" t="n"/>
      <c r="I2313" s="18" t="n"/>
      <c r="J2313" s="18" t="n"/>
      <c r="K2313" s="18" t="n"/>
      <c r="L2313" s="18" t="n"/>
      <c r="M2313" s="18" t="n"/>
      <c r="N2313" s="34" t="n">
        <v>-0.003806789172813296</v>
      </c>
    </row>
    <row r="2314">
      <c r="B2314" s="18" t="inlineStr">
        <is>
          <t>171|14</t>
        </is>
      </c>
      <c r="C2314" s="18" t="n">
        <v>171</v>
      </c>
      <c r="D2314" s="18" t="n">
        <v>14</v>
      </c>
      <c r="E2314" s="18" t="inlineStr">
        <is>
          <t>leaf</t>
        </is>
      </c>
      <c r="F2314" s="18" t="n"/>
      <c r="G2314" s="18" t="n"/>
      <c r="H2314" s="37" t="n"/>
      <c r="I2314" s="18" t="n"/>
      <c r="J2314" s="18" t="n"/>
      <c r="K2314" s="18" t="n"/>
      <c r="L2314" s="18" t="n"/>
      <c r="M2314" s="18" t="n"/>
      <c r="N2314" s="34" t="n">
        <v>0.001859188661910594</v>
      </c>
    </row>
    <row r="2315">
      <c r="B2315" s="18" t="inlineStr">
        <is>
          <t>172|0</t>
        </is>
      </c>
      <c r="C2315" s="18" t="n">
        <v>172</v>
      </c>
      <c r="D2315" s="18" t="n">
        <v>0</v>
      </c>
      <c r="E2315" s="18" t="inlineStr">
        <is>
          <t>category split</t>
        </is>
      </c>
      <c r="F2315" s="18" t="n">
        <v>38</v>
      </c>
      <c r="G2315" s="18" t="inlineStr">
        <is>
          <t>previous_insurer</t>
        </is>
      </c>
      <c r="H2315" s="37" t="n"/>
      <c r="I2315" s="18" t="inlineStr">
        <is>
          <t>0;1;11;12;14;16;18;22;24;25;26;29;32;33;34;35;36</t>
        </is>
      </c>
      <c r="J2315" s="18" t="inlineStr">
        <is>
          <t>INS00;INS01;INS11;INS12;INS14;INS16;INS18;INS22;INS24;INS25;INS26;INS29;INS32;INS33;INS34;INS35;INS36</t>
        </is>
      </c>
      <c r="K2315" s="18" t="inlineStr">
        <is>
          <t>left</t>
        </is>
      </c>
      <c r="L2315" s="18" t="n">
        <v>1</v>
      </c>
      <c r="M2315" s="18" t="n">
        <v>2</v>
      </c>
      <c r="N2315" s="34" t="n"/>
    </row>
    <row r="2316">
      <c r="B2316" s="18" t="inlineStr">
        <is>
          <t>172|1</t>
        </is>
      </c>
      <c r="C2316" s="18" t="n">
        <v>172</v>
      </c>
      <c r="D2316" s="18" t="n">
        <v>1</v>
      </c>
      <c r="E2316" s="18" t="inlineStr">
        <is>
          <t>category split</t>
        </is>
      </c>
      <c r="F2316" s="18" t="n">
        <v>40</v>
      </c>
      <c r="G2316" s="18" t="inlineStr">
        <is>
          <t>branch_id</t>
        </is>
      </c>
      <c r="H2316" s="37" t="n"/>
      <c r="I2316" s="18" t="inlineStr">
        <is>
          <t>3;5;7;10;11;12;13;14;15;19;20;22</t>
        </is>
      </c>
      <c r="J2316" s="18" t="inlineStr">
        <is>
          <t>12;14;16;19;2;20;21;22;23;4;5;7</t>
        </is>
      </c>
      <c r="K2316" s="18" t="inlineStr">
        <is>
          <t>left</t>
        </is>
      </c>
      <c r="L2316" s="18" t="n">
        <v>3</v>
      </c>
      <c r="M2316" s="18" t="n">
        <v>4</v>
      </c>
      <c r="N2316" s="34" t="n"/>
    </row>
    <row r="2317">
      <c r="B2317" s="18" t="inlineStr">
        <is>
          <t>172|2</t>
        </is>
      </c>
      <c r="C2317" s="18" t="n">
        <v>172</v>
      </c>
      <c r="D2317" s="18" t="n">
        <v>2</v>
      </c>
      <c r="E2317" s="18" t="inlineStr">
        <is>
          <t>split</t>
        </is>
      </c>
      <c r="F2317" s="18" t="n">
        <v>21</v>
      </c>
      <c r="G2317" s="18" t="inlineStr">
        <is>
          <t>wildfire_index</t>
        </is>
      </c>
      <c r="H2317" s="37" t="n">
        <v>0.2319999858736992</v>
      </c>
      <c r="I2317" s="18" t="n"/>
      <c r="J2317" s="18" t="n"/>
      <c r="K2317" s="18" t="inlineStr">
        <is>
          <t>right</t>
        </is>
      </c>
      <c r="L2317" s="18" t="n">
        <v>5</v>
      </c>
      <c r="M2317" s="18" t="n">
        <v>6</v>
      </c>
      <c r="N2317" s="34" t="n"/>
    </row>
    <row r="2318">
      <c r="B2318" s="18" t="inlineStr">
        <is>
          <t>172|3</t>
        </is>
      </c>
      <c r="C2318" s="18" t="n">
        <v>172</v>
      </c>
      <c r="D2318" s="18" t="n">
        <v>3</v>
      </c>
      <c r="E2318" s="18" t="inlineStr">
        <is>
          <t>category split</t>
        </is>
      </c>
      <c r="F2318" s="18" t="n">
        <v>35</v>
      </c>
      <c r="G2318" s="18" t="inlineStr">
        <is>
          <t>email_domain</t>
        </is>
      </c>
      <c r="H2318" s="37" t="n"/>
      <c r="I2318" s="18" t="inlineStr">
        <is>
          <t>0;2</t>
        </is>
      </c>
      <c r="J2318" s="18" t="inlineStr">
        <is>
          <t>inboxly;netbox</t>
        </is>
      </c>
      <c r="K2318" s="18" t="inlineStr">
        <is>
          <t>left</t>
        </is>
      </c>
      <c r="L2318" s="18" t="n">
        <v>7</v>
      </c>
      <c r="M2318" s="18" t="n">
        <v>8</v>
      </c>
      <c r="N2318" s="34" t="n"/>
    </row>
    <row r="2319">
      <c r="B2319" s="18" t="inlineStr">
        <is>
          <t>172|4</t>
        </is>
      </c>
      <c r="C2319" s="18" t="n">
        <v>172</v>
      </c>
      <c r="D2319" s="18" t="n">
        <v>4</v>
      </c>
      <c r="E2319" s="18" t="inlineStr">
        <is>
          <t>split</t>
        </is>
      </c>
      <c r="F2319" s="18" t="n">
        <v>0</v>
      </c>
      <c r="G2319" s="18" t="inlineStr">
        <is>
          <t>sum_insured</t>
        </is>
      </c>
      <c r="H2319" s="37" t="n">
        <v>222999.9921875</v>
      </c>
      <c r="I2319" s="18" t="n"/>
      <c r="J2319" s="18" t="n"/>
      <c r="K2319" s="18" t="inlineStr">
        <is>
          <t>right</t>
        </is>
      </c>
      <c r="L2319" s="18" t="n">
        <v>9</v>
      </c>
      <c r="M2319" s="18" t="n">
        <v>10</v>
      </c>
      <c r="N2319" s="34" t="n"/>
    </row>
    <row r="2320">
      <c r="B2320" s="18" t="inlineStr">
        <is>
          <t>172|5</t>
        </is>
      </c>
      <c r="C2320" s="18" t="n">
        <v>172</v>
      </c>
      <c r="D2320" s="18" t="n">
        <v>5</v>
      </c>
      <c r="E2320" s="18" t="inlineStr">
        <is>
          <t>category split</t>
        </is>
      </c>
      <c r="F2320" s="18" t="n">
        <v>49</v>
      </c>
      <c r="G2320" s="18" t="inlineStr">
        <is>
          <t>energy_rating</t>
        </is>
      </c>
      <c r="H2320" s="37" t="n"/>
      <c r="I2320" s="18" t="inlineStr">
        <is>
          <t>0;1;2;3;6</t>
        </is>
      </c>
      <c r="J2320" s="18" t="inlineStr">
        <is>
          <t>A;B;C;D;G</t>
        </is>
      </c>
      <c r="K2320" s="18" t="inlineStr">
        <is>
          <t>left</t>
        </is>
      </c>
      <c r="L2320" s="18" t="n">
        <v>11</v>
      </c>
      <c r="M2320" s="18" t="n">
        <v>12</v>
      </c>
      <c r="N2320" s="34" t="n"/>
    </row>
    <row r="2321">
      <c r="B2321" s="18" t="inlineStr">
        <is>
          <t>172|6</t>
        </is>
      </c>
      <c r="C2321" s="18" t="n">
        <v>172</v>
      </c>
      <c r="D2321" s="18" t="n">
        <v>6</v>
      </c>
      <c r="E2321" s="18" t="inlineStr">
        <is>
          <t>split</t>
        </is>
      </c>
      <c r="F2321" s="18" t="n">
        <v>24</v>
      </c>
      <c r="G2321" s="18" t="inlineStr">
        <is>
          <t>x_clay_dry</t>
        </is>
      </c>
      <c r="H2321" s="37" t="n">
        <v>0.7699999511241913</v>
      </c>
      <c r="I2321" s="18" t="n"/>
      <c r="J2321" s="18" t="n"/>
      <c r="K2321" s="18" t="inlineStr">
        <is>
          <t>right</t>
        </is>
      </c>
      <c r="L2321" s="18" t="n">
        <v>13</v>
      </c>
      <c r="M2321" s="18" t="n">
        <v>14</v>
      </c>
      <c r="N2321" s="34" t="n"/>
    </row>
    <row r="2322">
      <c r="B2322" s="18" t="inlineStr">
        <is>
          <t>172|7</t>
        </is>
      </c>
      <c r="C2322" s="18" t="n">
        <v>172</v>
      </c>
      <c r="D2322" s="18" t="n">
        <v>7</v>
      </c>
      <c r="E2322" s="18" t="inlineStr">
        <is>
          <t>leaf</t>
        </is>
      </c>
      <c r="F2322" s="18" t="n"/>
      <c r="G2322" s="18" t="n"/>
      <c r="H2322" s="37" t="n"/>
      <c r="I2322" s="18" t="n"/>
      <c r="J2322" s="18" t="n"/>
      <c r="K2322" s="18" t="n"/>
      <c r="L2322" s="18" t="n"/>
      <c r="M2322" s="18" t="n"/>
      <c r="N2322" s="34" t="n">
        <v>0.006464318837970495</v>
      </c>
    </row>
    <row r="2323">
      <c r="B2323" s="18" t="inlineStr">
        <is>
          <t>172|8</t>
        </is>
      </c>
      <c r="C2323" s="18" t="n">
        <v>172</v>
      </c>
      <c r="D2323" s="18" t="n">
        <v>8</v>
      </c>
      <c r="E2323" s="18" t="inlineStr">
        <is>
          <t>leaf</t>
        </is>
      </c>
      <c r="F2323" s="18" t="n"/>
      <c r="G2323" s="18" t="n"/>
      <c r="H2323" s="37" t="n"/>
      <c r="I2323" s="18" t="n"/>
      <c r="J2323" s="18" t="n"/>
      <c r="K2323" s="18" t="n"/>
      <c r="L2323" s="18" t="n"/>
      <c r="M2323" s="18" t="n"/>
      <c r="N2323" s="34" t="n">
        <v>0.00010548595309956</v>
      </c>
    </row>
    <row r="2324">
      <c r="B2324" s="18" t="inlineStr">
        <is>
          <t>172|9</t>
        </is>
      </c>
      <c r="C2324" s="18" t="n">
        <v>172</v>
      </c>
      <c r="D2324" s="18" t="n">
        <v>9</v>
      </c>
      <c r="E2324" s="18" t="inlineStr">
        <is>
          <t>leaf</t>
        </is>
      </c>
      <c r="F2324" s="18" t="n"/>
      <c r="G2324" s="18" t="n"/>
      <c r="H2324" s="37" t="n"/>
      <c r="I2324" s="18" t="n"/>
      <c r="J2324" s="18" t="n"/>
      <c r="K2324" s="18" t="n"/>
      <c r="L2324" s="18" t="n"/>
      <c r="M2324" s="18" t="n"/>
      <c r="N2324" s="34" t="n">
        <v>-0.005485191475600004</v>
      </c>
    </row>
    <row r="2325">
      <c r="B2325" s="18" t="inlineStr">
        <is>
          <t>172|10</t>
        </is>
      </c>
      <c r="C2325" s="18" t="n">
        <v>172</v>
      </c>
      <c r="D2325" s="18" t="n">
        <v>10</v>
      </c>
      <c r="E2325" s="18" t="inlineStr">
        <is>
          <t>leaf</t>
        </is>
      </c>
      <c r="F2325" s="18" t="n"/>
      <c r="G2325" s="18" t="n"/>
      <c r="H2325" s="37" t="n"/>
      <c r="I2325" s="18" t="n"/>
      <c r="J2325" s="18" t="n"/>
      <c r="K2325" s="18" t="n"/>
      <c r="L2325" s="18" t="n"/>
      <c r="M2325" s="18" t="n"/>
      <c r="N2325" s="34" t="n">
        <v>0.00186476728413254</v>
      </c>
    </row>
    <row r="2326">
      <c r="B2326" s="18" t="inlineStr">
        <is>
          <t>172|11</t>
        </is>
      </c>
      <c r="C2326" s="18" t="n">
        <v>172</v>
      </c>
      <c r="D2326" s="18" t="n">
        <v>11</v>
      </c>
      <c r="E2326" s="18" t="inlineStr">
        <is>
          <t>leaf</t>
        </is>
      </c>
      <c r="F2326" s="18" t="n"/>
      <c r="G2326" s="18" t="n"/>
      <c r="H2326" s="37" t="n"/>
      <c r="I2326" s="18" t="n"/>
      <c r="J2326" s="18" t="n"/>
      <c r="K2326" s="18" t="n"/>
      <c r="L2326" s="18" t="n"/>
      <c r="M2326" s="18" t="n"/>
      <c r="N2326" s="34" t="n">
        <v>0.001612300053238869</v>
      </c>
    </row>
    <row r="2327">
      <c r="B2327" s="18" t="inlineStr">
        <is>
          <t>172|12</t>
        </is>
      </c>
      <c r="C2327" s="18" t="n">
        <v>172</v>
      </c>
      <c r="D2327" s="18" t="n">
        <v>12</v>
      </c>
      <c r="E2327" s="18" t="inlineStr">
        <is>
          <t>leaf</t>
        </is>
      </c>
      <c r="F2327" s="18" t="n"/>
      <c r="G2327" s="18" t="n"/>
      <c r="H2327" s="37" t="n"/>
      <c r="I2327" s="18" t="n"/>
      <c r="J2327" s="18" t="n"/>
      <c r="K2327" s="18" t="n"/>
      <c r="L2327" s="18" t="n"/>
      <c r="M2327" s="18" t="n"/>
      <c r="N2327" s="34" t="n">
        <v>-0.005990500096231699</v>
      </c>
    </row>
    <row r="2328">
      <c r="B2328" s="18" t="inlineStr">
        <is>
          <t>172|13</t>
        </is>
      </c>
      <c r="C2328" s="18" t="n">
        <v>172</v>
      </c>
      <c r="D2328" s="18" t="n">
        <v>13</v>
      </c>
      <c r="E2328" s="18" t="inlineStr">
        <is>
          <t>leaf</t>
        </is>
      </c>
      <c r="F2328" s="18" t="n"/>
      <c r="G2328" s="18" t="n"/>
      <c r="H2328" s="37" t="n"/>
      <c r="I2328" s="18" t="n"/>
      <c r="J2328" s="18" t="n"/>
      <c r="K2328" s="18" t="n"/>
      <c r="L2328" s="18" t="n"/>
      <c r="M2328" s="18" t="n"/>
      <c r="N2328" s="34" t="n">
        <v>0.0004947788547724485</v>
      </c>
    </row>
    <row r="2329">
      <c r="B2329" s="18" t="inlineStr">
        <is>
          <t>172|14</t>
        </is>
      </c>
      <c r="C2329" s="18" t="n">
        <v>172</v>
      </c>
      <c r="D2329" s="18" t="n">
        <v>14</v>
      </c>
      <c r="E2329" s="18" t="inlineStr">
        <is>
          <t>leaf</t>
        </is>
      </c>
      <c r="F2329" s="18" t="n"/>
      <c r="G2329" s="18" t="n"/>
      <c r="H2329" s="37" t="n"/>
      <c r="I2329" s="18" t="n"/>
      <c r="J2329" s="18" t="n"/>
      <c r="K2329" s="18" t="n"/>
      <c r="L2329" s="18" t="n"/>
      <c r="M2329" s="18" t="n"/>
      <c r="N2329" s="34" t="n">
        <v>0.01098013389855623</v>
      </c>
    </row>
    <row r="2330">
      <c r="B2330" s="18" t="inlineStr">
        <is>
          <t>173|0</t>
        </is>
      </c>
      <c r="C2330" s="18" t="n">
        <v>173</v>
      </c>
      <c r="D2330" s="18" t="n">
        <v>0</v>
      </c>
      <c r="E2330" s="18" t="inlineStr">
        <is>
          <t>split</t>
        </is>
      </c>
      <c r="F2330" s="18" t="n">
        <v>14</v>
      </c>
      <c r="G2330" s="18" t="inlineStr">
        <is>
          <t>elevation_m</t>
        </is>
      </c>
      <c r="H2330" s="37" t="n">
        <v>0.9999999701976776</v>
      </c>
      <c r="I2330" s="18" t="n"/>
      <c r="J2330" s="18" t="n"/>
      <c r="K2330" s="18" t="inlineStr">
        <is>
          <t>right</t>
        </is>
      </c>
      <c r="L2330" s="18" t="n">
        <v>1</v>
      </c>
      <c r="M2330" s="18" t="n">
        <v>2</v>
      </c>
      <c r="N2330" s="34" t="n"/>
    </row>
    <row r="2331">
      <c r="B2331" s="18" t="inlineStr">
        <is>
          <t>173|1</t>
        </is>
      </c>
      <c r="C2331" s="18" t="n">
        <v>173</v>
      </c>
      <c r="D2331" s="18" t="n">
        <v>1</v>
      </c>
      <c r="E2331" s="18" t="inlineStr">
        <is>
          <t>category split</t>
        </is>
      </c>
      <c r="F2331" s="18" t="n">
        <v>40</v>
      </c>
      <c r="G2331" s="18" t="inlineStr">
        <is>
          <t>branch_id</t>
        </is>
      </c>
      <c r="H2331" s="37" t="n"/>
      <c r="I2331" s="18" t="inlineStr">
        <is>
          <t>0;1;2;3;4;5;6;7;8;9;10;11;12;13;14;15;16;17</t>
        </is>
      </c>
      <c r="J2331" s="18" t="inlineStr">
        <is>
          <t>1;10;11;12;13;14;15;16;17;18;19;2;20;21;22;23;24;25</t>
        </is>
      </c>
      <c r="K2331" s="18" t="inlineStr">
        <is>
          <t>left</t>
        </is>
      </c>
      <c r="L2331" s="18" t="n">
        <v>3</v>
      </c>
      <c r="M2331" s="18" t="n">
        <v>4</v>
      </c>
      <c r="N2331" s="34" t="n"/>
    </row>
    <row r="2332">
      <c r="B2332" s="18" t="inlineStr">
        <is>
          <t>173|2</t>
        </is>
      </c>
      <c r="C2332" s="18" t="n">
        <v>173</v>
      </c>
      <c r="D2332" s="18" t="n">
        <v>2</v>
      </c>
      <c r="E2332" s="18" t="inlineStr">
        <is>
          <t>category split</t>
        </is>
      </c>
      <c r="F2332" s="18" t="n">
        <v>27</v>
      </c>
      <c r="G2332" s="18" t="inlineStr">
        <is>
          <t>occupancy</t>
        </is>
      </c>
      <c r="H2332" s="37" t="n"/>
      <c r="I2332" s="18" t="inlineStr">
        <is>
          <t>0</t>
        </is>
      </c>
      <c r="J2332" s="18" t="inlineStr">
        <is>
          <t>let</t>
        </is>
      </c>
      <c r="K2332" s="18" t="inlineStr">
        <is>
          <t>left</t>
        </is>
      </c>
      <c r="L2332" s="18" t="n">
        <v>5</v>
      </c>
      <c r="M2332" s="18" t="n">
        <v>6</v>
      </c>
      <c r="N2332" s="34" t="n"/>
    </row>
    <row r="2333">
      <c r="B2333" s="18" t="inlineStr">
        <is>
          <t>173|3</t>
        </is>
      </c>
      <c r="C2333" s="18" t="n">
        <v>173</v>
      </c>
      <c r="D2333" s="18" t="n">
        <v>3</v>
      </c>
      <c r="E2333" s="18" t="inlineStr">
        <is>
          <t>leaf</t>
        </is>
      </c>
      <c r="F2333" s="18" t="n"/>
      <c r="G2333" s="18" t="n"/>
      <c r="H2333" s="37" t="n"/>
      <c r="I2333" s="18" t="n"/>
      <c r="J2333" s="18" t="n"/>
      <c r="K2333" s="18" t="n"/>
      <c r="L2333" s="18" t="n"/>
      <c r="M2333" s="18" t="n"/>
      <c r="N2333" s="34" t="n">
        <v>0.01381800789386034</v>
      </c>
    </row>
    <row r="2334">
      <c r="B2334" s="18" t="inlineStr">
        <is>
          <t>173|4</t>
        </is>
      </c>
      <c r="C2334" s="18" t="n">
        <v>173</v>
      </c>
      <c r="D2334" s="18" t="n">
        <v>4</v>
      </c>
      <c r="E2334" s="18" t="inlineStr">
        <is>
          <t>split</t>
        </is>
      </c>
      <c r="F2334" s="18" t="n">
        <v>22</v>
      </c>
      <c r="G2334" s="18" t="inlineStr">
        <is>
          <t>rainfall_mm</t>
        </is>
      </c>
      <c r="H2334" s="37" t="n">
        <v>1215.999938964844</v>
      </c>
      <c r="I2334" s="18" t="n"/>
      <c r="J2334" s="18" t="n"/>
      <c r="K2334" s="18" t="inlineStr">
        <is>
          <t>right</t>
        </is>
      </c>
      <c r="L2334" s="18" t="n">
        <v>7</v>
      </c>
      <c r="M2334" s="18" t="n">
        <v>8</v>
      </c>
      <c r="N2334" s="34" t="n"/>
    </row>
    <row r="2335">
      <c r="B2335" s="18" t="inlineStr">
        <is>
          <t>173|5</t>
        </is>
      </c>
      <c r="C2335" s="18" t="n">
        <v>173</v>
      </c>
      <c r="D2335" s="18" t="n">
        <v>5</v>
      </c>
      <c r="E2335" s="18" t="inlineStr">
        <is>
          <t>category split</t>
        </is>
      </c>
      <c r="F2335" s="18" t="n">
        <v>38</v>
      </c>
      <c r="G2335" s="18" t="inlineStr">
        <is>
          <t>previous_insurer</t>
        </is>
      </c>
      <c r="H2335" s="37" t="n"/>
      <c r="I2335" s="18" t="inlineStr">
        <is>
          <t>2;3;4;5;6;7;8;9;10;11;12;14;15;17;18;20;21;23;25;26;27;30;31;33;34;35;36;37;38;39</t>
        </is>
      </c>
      <c r="J2335" s="18" t="inlineStr">
        <is>
          <t>INS02;INS03;INS04;INS05;INS06;INS07;INS08;INS09;INS10;INS11;INS12;INS14;INS15;INS17;INS18;INS20;INS21;INS23;INS25;INS26;INS27;INS30;INS31;INS33;INS34;INS35;INS36;INS37;INS38;INS39</t>
        </is>
      </c>
      <c r="K2335" s="18" t="inlineStr">
        <is>
          <t>left</t>
        </is>
      </c>
      <c r="L2335" s="18" t="n">
        <v>9</v>
      </c>
      <c r="M2335" s="18" t="n">
        <v>10</v>
      </c>
      <c r="N2335" s="34" t="n"/>
    </row>
    <row r="2336">
      <c r="B2336" s="18" t="inlineStr">
        <is>
          <t>173|6</t>
        </is>
      </c>
      <c r="C2336" s="18" t="n">
        <v>173</v>
      </c>
      <c r="D2336" s="18" t="n">
        <v>6</v>
      </c>
      <c r="E2336" s="18" t="inlineStr">
        <is>
          <t>split</t>
        </is>
      </c>
      <c r="F2336" s="18" t="n">
        <v>13</v>
      </c>
      <c r="G2336" s="18" t="inlineStr">
        <is>
          <t>distance_to_river_km</t>
        </is>
      </c>
      <c r="H2336" s="37" t="n">
        <v>2.949999928474427</v>
      </c>
      <c r="I2336" s="18" t="n"/>
      <c r="J2336" s="18" t="n"/>
      <c r="K2336" s="18" t="inlineStr">
        <is>
          <t>left</t>
        </is>
      </c>
      <c r="L2336" s="18" t="n">
        <v>11</v>
      </c>
      <c r="M2336" s="18" t="n">
        <v>12</v>
      </c>
      <c r="N2336" s="34" t="n"/>
    </row>
    <row r="2337">
      <c r="B2337" s="18" t="inlineStr">
        <is>
          <t>173|7</t>
        </is>
      </c>
      <c r="C2337" s="18" t="n">
        <v>173</v>
      </c>
      <c r="D2337" s="18" t="n">
        <v>7</v>
      </c>
      <c r="E2337" s="18" t="inlineStr">
        <is>
          <t>leaf</t>
        </is>
      </c>
      <c r="F2337" s="18" t="n"/>
      <c r="G2337" s="18" t="n"/>
      <c r="H2337" s="37" t="n"/>
      <c r="I2337" s="18" t="n"/>
      <c r="J2337" s="18" t="n"/>
      <c r="K2337" s="18" t="n"/>
      <c r="L2337" s="18" t="n"/>
      <c r="M2337" s="18" t="n"/>
      <c r="N2337" s="34" t="n">
        <v>-0.0006239680806174874</v>
      </c>
    </row>
    <row r="2338">
      <c r="B2338" s="18" t="inlineStr">
        <is>
          <t>173|8</t>
        </is>
      </c>
      <c r="C2338" s="18" t="n">
        <v>173</v>
      </c>
      <c r="D2338" s="18" t="n">
        <v>8</v>
      </c>
      <c r="E2338" s="18" t="inlineStr">
        <is>
          <t>leaf</t>
        </is>
      </c>
      <c r="F2338" s="18" t="n"/>
      <c r="G2338" s="18" t="n"/>
      <c r="H2338" s="37" t="n"/>
      <c r="I2338" s="18" t="n"/>
      <c r="J2338" s="18" t="n"/>
      <c r="K2338" s="18" t="n"/>
      <c r="L2338" s="18" t="n"/>
      <c r="M2338" s="18" t="n"/>
      <c r="N2338" s="34" t="n">
        <v>0.01175559964030981</v>
      </c>
    </row>
    <row r="2339">
      <c r="B2339" s="18" t="inlineStr">
        <is>
          <t>173|9</t>
        </is>
      </c>
      <c r="C2339" s="18" t="n">
        <v>173</v>
      </c>
      <c r="D2339" s="18" t="n">
        <v>9</v>
      </c>
      <c r="E2339" s="18" t="inlineStr">
        <is>
          <t>leaf</t>
        </is>
      </c>
      <c r="F2339" s="18" t="n"/>
      <c r="G2339" s="18" t="n"/>
      <c r="H2339" s="37" t="n"/>
      <c r="I2339" s="18" t="n"/>
      <c r="J2339" s="18" t="n"/>
      <c r="K2339" s="18" t="n"/>
      <c r="L2339" s="18" t="n"/>
      <c r="M2339" s="18" t="n"/>
      <c r="N2339" s="34" t="n">
        <v>0.002385167172178626</v>
      </c>
    </row>
    <row r="2340">
      <c r="B2340" s="18" t="inlineStr">
        <is>
          <t>173|10</t>
        </is>
      </c>
      <c r="C2340" s="18" t="n">
        <v>173</v>
      </c>
      <c r="D2340" s="18" t="n">
        <v>10</v>
      </c>
      <c r="E2340" s="18" t="inlineStr">
        <is>
          <t>leaf</t>
        </is>
      </c>
      <c r="F2340" s="18" t="n"/>
      <c r="G2340" s="18" t="n"/>
      <c r="H2340" s="37" t="n"/>
      <c r="I2340" s="18" t="n"/>
      <c r="J2340" s="18" t="n"/>
      <c r="K2340" s="18" t="n"/>
      <c r="L2340" s="18" t="n"/>
      <c r="M2340" s="18" t="n"/>
      <c r="N2340" s="34" t="n">
        <v>-0.002001740038394928</v>
      </c>
    </row>
    <row r="2341">
      <c r="B2341" s="18" t="inlineStr">
        <is>
          <t>173|11</t>
        </is>
      </c>
      <c r="C2341" s="18" t="n">
        <v>173</v>
      </c>
      <c r="D2341" s="18" t="n">
        <v>11</v>
      </c>
      <c r="E2341" s="18" t="inlineStr">
        <is>
          <t>leaf</t>
        </is>
      </c>
      <c r="F2341" s="18" t="n"/>
      <c r="G2341" s="18" t="n"/>
      <c r="H2341" s="37" t="n"/>
      <c r="I2341" s="18" t="n"/>
      <c r="J2341" s="18" t="n"/>
      <c r="K2341" s="18" t="n"/>
      <c r="L2341" s="18" t="n"/>
      <c r="M2341" s="18" t="n"/>
      <c r="N2341" s="34" t="n">
        <v>0.008032030425965786</v>
      </c>
    </row>
    <row r="2342">
      <c r="B2342" s="18" t="inlineStr">
        <is>
          <t>173|12</t>
        </is>
      </c>
      <c r="C2342" s="18" t="n">
        <v>173</v>
      </c>
      <c r="D2342" s="18" t="n">
        <v>12</v>
      </c>
      <c r="E2342" s="18" t="inlineStr">
        <is>
          <t>leaf</t>
        </is>
      </c>
      <c r="F2342" s="18" t="n"/>
      <c r="G2342" s="18" t="n"/>
      <c r="H2342" s="37" t="n"/>
      <c r="I2342" s="18" t="n"/>
      <c r="J2342" s="18" t="n"/>
      <c r="K2342" s="18" t="n"/>
      <c r="L2342" s="18" t="n"/>
      <c r="M2342" s="18" t="n"/>
      <c r="N2342" s="34" t="n">
        <v>-0.0005729193217121065</v>
      </c>
    </row>
    <row r="2343">
      <c r="B2343" s="18" t="inlineStr">
        <is>
          <t>174|0</t>
        </is>
      </c>
      <c r="C2343" s="18" t="n">
        <v>174</v>
      </c>
      <c r="D2343" s="18" t="n">
        <v>0</v>
      </c>
      <c r="E2343" s="18" t="inlineStr">
        <is>
          <t>split</t>
        </is>
      </c>
      <c r="F2343" s="18" t="n">
        <v>0</v>
      </c>
      <c r="G2343" s="18" t="inlineStr">
        <is>
          <t>sum_insured</t>
        </is>
      </c>
      <c r="H2343" s="37" t="n">
        <v>156999.9921875</v>
      </c>
      <c r="I2343" s="18" t="n"/>
      <c r="J2343" s="18" t="n"/>
      <c r="K2343" s="18" t="inlineStr">
        <is>
          <t>right</t>
        </is>
      </c>
      <c r="L2343" s="18" t="n">
        <v>1</v>
      </c>
      <c r="M2343" s="18" t="n">
        <v>2</v>
      </c>
      <c r="N2343" s="34" t="n"/>
    </row>
    <row r="2344">
      <c r="B2344" s="18" t="inlineStr">
        <is>
          <t>174|1</t>
        </is>
      </c>
      <c r="C2344" s="18" t="n">
        <v>174</v>
      </c>
      <c r="D2344" s="18" t="n">
        <v>1</v>
      </c>
      <c r="E2344" s="18" t="inlineStr">
        <is>
          <t>split</t>
        </is>
      </c>
      <c r="F2344" s="18" t="n">
        <v>4</v>
      </c>
      <c r="G2344" s="18" t="inlineStr">
        <is>
          <t>renewal_count</t>
        </is>
      </c>
      <c r="H2344" s="37" t="n">
        <v>12.99999952316284</v>
      </c>
      <c r="I2344" s="18" t="n"/>
      <c r="J2344" s="18" t="n"/>
      <c r="K2344" s="18" t="inlineStr">
        <is>
          <t>right</t>
        </is>
      </c>
      <c r="L2344" s="18" t="n">
        <v>3</v>
      </c>
      <c r="M2344" s="18" t="n">
        <v>4</v>
      </c>
      <c r="N2344" s="34" t="n"/>
    </row>
    <row r="2345">
      <c r="B2345" s="18" t="inlineStr">
        <is>
          <t>174|2</t>
        </is>
      </c>
      <c r="C2345" s="18" t="n">
        <v>174</v>
      </c>
      <c r="D2345" s="18" t="n">
        <v>2</v>
      </c>
      <c r="E2345" s="18" t="inlineStr">
        <is>
          <t>split</t>
        </is>
      </c>
      <c r="F2345" s="18" t="n">
        <v>3</v>
      </c>
      <c r="G2345" s="18" t="inlineStr">
        <is>
          <t>missed_payments_12m</t>
        </is>
      </c>
      <c r="H2345" s="37" t="n">
        <v>0.9999999701976776</v>
      </c>
      <c r="I2345" s="18" t="n"/>
      <c r="J2345" s="18" t="n"/>
      <c r="K2345" s="18" t="inlineStr">
        <is>
          <t>right</t>
        </is>
      </c>
      <c r="L2345" s="18" t="n">
        <v>5</v>
      </c>
      <c r="M2345" s="18" t="n">
        <v>6</v>
      </c>
      <c r="N2345" s="34" t="n"/>
    </row>
    <row r="2346">
      <c r="B2346" s="18" t="inlineStr">
        <is>
          <t>174|3</t>
        </is>
      </c>
      <c r="C2346" s="18" t="n">
        <v>174</v>
      </c>
      <c r="D2346" s="18" t="n">
        <v>3</v>
      </c>
      <c r="E2346" s="18" t="inlineStr">
        <is>
          <t>split</t>
        </is>
      </c>
      <c r="F2346" s="18" t="n">
        <v>10</v>
      </c>
      <c r="G2346" s="18" t="inlineStr">
        <is>
          <t>years_at_address</t>
        </is>
      </c>
      <c r="H2346" s="37" t="n">
        <v>9.999999523162842</v>
      </c>
      <c r="I2346" s="18" t="n"/>
      <c r="J2346" s="18" t="n"/>
      <c r="K2346" s="18" t="inlineStr">
        <is>
          <t>left</t>
        </is>
      </c>
      <c r="L2346" s="18" t="n">
        <v>7</v>
      </c>
      <c r="M2346" s="18" t="n">
        <v>8</v>
      </c>
      <c r="N2346" s="34" t="n"/>
    </row>
    <row r="2347">
      <c r="B2347" s="18" t="inlineStr">
        <is>
          <t>174|4</t>
        </is>
      </c>
      <c r="C2347" s="18" t="n">
        <v>174</v>
      </c>
      <c r="D2347" s="18" t="n">
        <v>4</v>
      </c>
      <c r="E2347" s="18" t="inlineStr">
        <is>
          <t>leaf</t>
        </is>
      </c>
      <c r="F2347" s="18" t="n"/>
      <c r="G2347" s="18" t="n"/>
      <c r="H2347" s="37" t="n"/>
      <c r="I2347" s="18" t="n"/>
      <c r="J2347" s="18" t="n"/>
      <c r="K2347" s="18" t="n"/>
      <c r="L2347" s="18" t="n"/>
      <c r="M2347" s="18" t="n"/>
      <c r="N2347" s="34" t="n">
        <v>-0.01365934778004885</v>
      </c>
    </row>
    <row r="2348">
      <c r="B2348" s="18" t="inlineStr">
        <is>
          <t>174|5</t>
        </is>
      </c>
      <c r="C2348" s="18" t="n">
        <v>174</v>
      </c>
      <c r="D2348" s="18" t="n">
        <v>5</v>
      </c>
      <c r="E2348" s="18" t="inlineStr">
        <is>
          <t>category split</t>
        </is>
      </c>
      <c r="F2348" s="18" t="n">
        <v>40</v>
      </c>
      <c r="G2348" s="18" t="inlineStr">
        <is>
          <t>branch_id</t>
        </is>
      </c>
      <c r="H2348" s="37" t="n"/>
      <c r="I2348" s="18" t="inlineStr">
        <is>
          <t>0;1;2;3;4;12;14;17;19;20;21;22</t>
        </is>
      </c>
      <c r="J2348" s="18" t="inlineStr">
        <is>
          <t>1;10;11;12;13;20;22;25;4;5;6;7</t>
        </is>
      </c>
      <c r="K2348" s="18" t="inlineStr">
        <is>
          <t>left</t>
        </is>
      </c>
      <c r="L2348" s="18" t="n">
        <v>9</v>
      </c>
      <c r="M2348" s="18" t="n">
        <v>10</v>
      </c>
      <c r="N2348" s="34" t="n"/>
    </row>
    <row r="2349">
      <c r="B2349" s="18" t="inlineStr">
        <is>
          <t>174|6</t>
        </is>
      </c>
      <c r="C2349" s="18" t="n">
        <v>174</v>
      </c>
      <c r="D2349" s="18" t="n">
        <v>6</v>
      </c>
      <c r="E2349" s="18" t="inlineStr">
        <is>
          <t>split</t>
        </is>
      </c>
      <c r="F2349" s="18" t="n">
        <v>1</v>
      </c>
      <c r="G2349" s="18" t="inlineStr">
        <is>
          <t>days_unoccupied</t>
        </is>
      </c>
      <c r="H2349" s="37" t="n">
        <v>5.999999761581421</v>
      </c>
      <c r="I2349" s="18" t="n"/>
      <c r="J2349" s="18" t="n"/>
      <c r="K2349" s="18" t="inlineStr">
        <is>
          <t>left</t>
        </is>
      </c>
      <c r="L2349" s="18" t="n">
        <v>11</v>
      </c>
      <c r="M2349" s="18" t="n">
        <v>12</v>
      </c>
      <c r="N2349" s="34" t="n"/>
    </row>
    <row r="2350">
      <c r="B2350" s="18" t="inlineStr">
        <is>
          <t>174|7</t>
        </is>
      </c>
      <c r="C2350" s="18" t="n">
        <v>174</v>
      </c>
      <c r="D2350" s="18" t="n">
        <v>7</v>
      </c>
      <c r="E2350" s="18" t="inlineStr">
        <is>
          <t>leaf</t>
        </is>
      </c>
      <c r="F2350" s="18" t="n"/>
      <c r="G2350" s="18" t="n"/>
      <c r="H2350" s="37" t="n"/>
      <c r="I2350" s="18" t="n"/>
      <c r="J2350" s="18" t="n"/>
      <c r="K2350" s="18" t="n"/>
      <c r="L2350" s="18" t="n"/>
      <c r="M2350" s="18" t="n"/>
      <c r="N2350" s="34" t="n">
        <v>0.0009337309747934341</v>
      </c>
    </row>
    <row r="2351">
      <c r="B2351" s="18" t="inlineStr">
        <is>
          <t>174|8</t>
        </is>
      </c>
      <c r="C2351" s="18" t="n">
        <v>174</v>
      </c>
      <c r="D2351" s="18" t="n">
        <v>8</v>
      </c>
      <c r="E2351" s="18" t="inlineStr">
        <is>
          <t>leaf</t>
        </is>
      </c>
      <c r="F2351" s="18" t="n"/>
      <c r="G2351" s="18" t="n"/>
      <c r="H2351" s="37" t="n"/>
      <c r="I2351" s="18" t="n"/>
      <c r="J2351" s="18" t="n"/>
      <c r="K2351" s="18" t="n"/>
      <c r="L2351" s="18" t="n"/>
      <c r="M2351" s="18" t="n"/>
      <c r="N2351" s="34" t="n">
        <v>-0.008842292241752148</v>
      </c>
    </row>
    <row r="2352">
      <c r="B2352" s="18" t="inlineStr">
        <is>
          <t>174|9</t>
        </is>
      </c>
      <c r="C2352" s="18" t="n">
        <v>174</v>
      </c>
      <c r="D2352" s="18" t="n">
        <v>9</v>
      </c>
      <c r="E2352" s="18" t="inlineStr">
        <is>
          <t>leaf</t>
        </is>
      </c>
      <c r="F2352" s="18" t="n"/>
      <c r="G2352" s="18" t="n"/>
      <c r="H2352" s="37" t="n"/>
      <c r="I2352" s="18" t="n"/>
      <c r="J2352" s="18" t="n"/>
      <c r="K2352" s="18" t="n"/>
      <c r="L2352" s="18" t="n"/>
      <c r="M2352" s="18" t="n"/>
      <c r="N2352" s="34" t="n">
        <v>0.002739985240623355</v>
      </c>
    </row>
    <row r="2353">
      <c r="B2353" s="18" t="inlineStr">
        <is>
          <t>174|10</t>
        </is>
      </c>
      <c r="C2353" s="18" t="n">
        <v>174</v>
      </c>
      <c r="D2353" s="18" t="n">
        <v>10</v>
      </c>
      <c r="E2353" s="18" t="inlineStr">
        <is>
          <t>leaf</t>
        </is>
      </c>
      <c r="F2353" s="18" t="n"/>
      <c r="G2353" s="18" t="n"/>
      <c r="H2353" s="37" t="n"/>
      <c r="I2353" s="18" t="n"/>
      <c r="J2353" s="18" t="n"/>
      <c r="K2353" s="18" t="n"/>
      <c r="L2353" s="18" t="n"/>
      <c r="M2353" s="18" t="n"/>
      <c r="N2353" s="34" t="n">
        <v>-0.001291890977881849</v>
      </c>
    </row>
    <row r="2354">
      <c r="B2354" s="18" t="inlineStr">
        <is>
          <t>174|11</t>
        </is>
      </c>
      <c r="C2354" s="18" t="n">
        <v>174</v>
      </c>
      <c r="D2354" s="18" t="n">
        <v>11</v>
      </c>
      <c r="E2354" s="18" t="inlineStr">
        <is>
          <t>leaf</t>
        </is>
      </c>
      <c r="F2354" s="18" t="n"/>
      <c r="G2354" s="18" t="n"/>
      <c r="H2354" s="37" t="n"/>
      <c r="I2354" s="18" t="n"/>
      <c r="J2354" s="18" t="n"/>
      <c r="K2354" s="18" t="n"/>
      <c r="L2354" s="18" t="n"/>
      <c r="M2354" s="18" t="n"/>
      <c r="N2354" s="34" t="n">
        <v>-0.000920660502742976</v>
      </c>
    </row>
    <row r="2355">
      <c r="B2355" s="18" t="inlineStr">
        <is>
          <t>174|12</t>
        </is>
      </c>
      <c r="C2355" s="18" t="n">
        <v>174</v>
      </c>
      <c r="D2355" s="18" t="n">
        <v>12</v>
      </c>
      <c r="E2355" s="18" t="inlineStr">
        <is>
          <t>leaf</t>
        </is>
      </c>
      <c r="F2355" s="18" t="n"/>
      <c r="G2355" s="18" t="n"/>
      <c r="H2355" s="37" t="n"/>
      <c r="I2355" s="18" t="n"/>
      <c r="J2355" s="18" t="n"/>
      <c r="K2355" s="18" t="n"/>
      <c r="L2355" s="18" t="n"/>
      <c r="M2355" s="18" t="n"/>
      <c r="N2355" s="34" t="n">
        <v>0.01167786028236151</v>
      </c>
    </row>
    <row r="2356">
      <c r="B2356" s="18" t="inlineStr">
        <is>
          <t>175|0</t>
        </is>
      </c>
      <c r="C2356" s="18" t="n">
        <v>175</v>
      </c>
      <c r="D2356" s="18" t="n">
        <v>0</v>
      </c>
      <c r="E2356" s="18" t="inlineStr">
        <is>
          <t>split</t>
        </is>
      </c>
      <c r="F2356" s="18" t="n">
        <v>12</v>
      </c>
      <c r="G2356" s="18" t="inlineStr">
        <is>
          <t>flood_zone</t>
        </is>
      </c>
      <c r="H2356" s="37" t="n">
        <v>4.999999761581421</v>
      </c>
      <c r="I2356" s="18" t="n"/>
      <c r="J2356" s="18" t="n"/>
      <c r="K2356" s="18" t="inlineStr">
        <is>
          <t>left</t>
        </is>
      </c>
      <c r="L2356" s="18" t="n">
        <v>1</v>
      </c>
      <c r="M2356" s="18" t="n">
        <v>2</v>
      </c>
      <c r="N2356" s="34" t="n"/>
    </row>
    <row r="2357">
      <c r="B2357" s="18" t="inlineStr">
        <is>
          <t>175|1</t>
        </is>
      </c>
      <c r="C2357" s="18" t="n">
        <v>175</v>
      </c>
      <c r="D2357" s="18" t="n">
        <v>1</v>
      </c>
      <c r="E2357" s="18" t="inlineStr">
        <is>
          <t>category split</t>
        </is>
      </c>
      <c r="F2357" s="18" t="n">
        <v>26</v>
      </c>
      <c r="G2357" s="18" t="inlineStr">
        <is>
          <t>construction_type</t>
        </is>
      </c>
      <c r="H2357" s="37" t="n"/>
      <c r="I2357" s="18" t="inlineStr">
        <is>
          <t>0;2;3</t>
        </is>
      </c>
      <c r="J2357" s="18" t="inlineStr">
        <is>
          <t>brick;stone;timber</t>
        </is>
      </c>
      <c r="K2357" s="18" t="inlineStr">
        <is>
          <t>left</t>
        </is>
      </c>
      <c r="L2357" s="18" t="n">
        <v>3</v>
      </c>
      <c r="M2357" s="18" t="n">
        <v>4</v>
      </c>
      <c r="N2357" s="34" t="n"/>
    </row>
    <row r="2358">
      <c r="B2358" s="18" t="inlineStr">
        <is>
          <t>175|2</t>
        </is>
      </c>
      <c r="C2358" s="18" t="n">
        <v>175</v>
      </c>
      <c r="D2358" s="18" t="n">
        <v>2</v>
      </c>
      <c r="E2358" s="18" t="inlineStr">
        <is>
          <t>leaf</t>
        </is>
      </c>
      <c r="F2358" s="18" t="n"/>
      <c r="G2358" s="18" t="n"/>
      <c r="H2358" s="37" t="n"/>
      <c r="I2358" s="18" t="n"/>
      <c r="J2358" s="18" t="n"/>
      <c r="K2358" s="18" t="n"/>
      <c r="L2358" s="18" t="n"/>
      <c r="M2358" s="18" t="n"/>
      <c r="N2358" s="34" t="n">
        <v>0.008825085125863552</v>
      </c>
    </row>
    <row r="2359">
      <c r="B2359" s="18" t="inlineStr">
        <is>
          <t>175|3</t>
        </is>
      </c>
      <c r="C2359" s="18" t="n">
        <v>175</v>
      </c>
      <c r="D2359" s="18" t="n">
        <v>3</v>
      </c>
      <c r="E2359" s="18" t="inlineStr">
        <is>
          <t>split</t>
        </is>
      </c>
      <c r="F2359" s="18" t="n">
        <v>22</v>
      </c>
      <c r="G2359" s="18" t="inlineStr">
        <is>
          <t>rainfall_mm</t>
        </is>
      </c>
      <c r="H2359" s="37" t="n">
        <v>1035.999938964844</v>
      </c>
      <c r="I2359" s="18" t="n"/>
      <c r="J2359" s="18" t="n"/>
      <c r="K2359" s="18" t="inlineStr">
        <is>
          <t>right</t>
        </is>
      </c>
      <c r="L2359" s="18" t="n">
        <v>5</v>
      </c>
      <c r="M2359" s="18" t="n">
        <v>6</v>
      </c>
      <c r="N2359" s="34" t="n"/>
    </row>
    <row r="2360">
      <c r="B2360" s="18" t="inlineStr">
        <is>
          <t>175|4</t>
        </is>
      </c>
      <c r="C2360" s="18" t="n">
        <v>175</v>
      </c>
      <c r="D2360" s="18" t="n">
        <v>4</v>
      </c>
      <c r="E2360" s="18" t="inlineStr">
        <is>
          <t>category split</t>
        </is>
      </c>
      <c r="F2360" s="18" t="n">
        <v>38</v>
      </c>
      <c r="G2360" s="18" t="inlineStr">
        <is>
          <t>previous_insurer</t>
        </is>
      </c>
      <c r="H2360" s="37" t="n"/>
      <c r="I2360" s="18" t="inlineStr">
        <is>
          <t>0;1;3;4;5;7;8;9;10;12;13;15;16;17;20;21;22;23;24;25;26;27;30;32;33;34;38;39</t>
        </is>
      </c>
      <c r="J2360" s="18" t="inlineStr">
        <is>
          <t>INS00;INS01;INS03;INS04;INS05;INS07;INS08;INS09;INS10;INS12;INS13;INS15;INS16;INS17;INS20;INS21;INS22;INS23;INS24;INS25;INS26;INS27;INS30;INS32;INS33;INS34;INS38;INS39</t>
        </is>
      </c>
      <c r="K2360" s="18" t="inlineStr">
        <is>
          <t>left</t>
        </is>
      </c>
      <c r="L2360" s="18" t="n">
        <v>7</v>
      </c>
      <c r="M2360" s="18" t="n">
        <v>8</v>
      </c>
      <c r="N2360" s="34" t="n"/>
    </row>
    <row r="2361">
      <c r="B2361" s="18" t="inlineStr">
        <is>
          <t>175|5</t>
        </is>
      </c>
      <c r="C2361" s="18" t="n">
        <v>175</v>
      </c>
      <c r="D2361" s="18" t="n">
        <v>5</v>
      </c>
      <c r="E2361" s="18" t="inlineStr">
        <is>
          <t>leaf</t>
        </is>
      </c>
      <c r="F2361" s="18" t="n"/>
      <c r="G2361" s="18" t="n"/>
      <c r="H2361" s="37" t="n"/>
      <c r="I2361" s="18" t="n"/>
      <c r="J2361" s="18" t="n"/>
      <c r="K2361" s="18" t="n"/>
      <c r="L2361" s="18" t="n"/>
      <c r="M2361" s="18" t="n"/>
      <c r="N2361" s="34" t="n">
        <v>0.008086830377578735</v>
      </c>
    </row>
    <row r="2362">
      <c r="B2362" s="18" t="inlineStr">
        <is>
          <t>175|6</t>
        </is>
      </c>
      <c r="C2362" s="18" t="n">
        <v>175</v>
      </c>
      <c r="D2362" s="18" t="n">
        <v>6</v>
      </c>
      <c r="E2362" s="18" t="inlineStr">
        <is>
          <t>leaf</t>
        </is>
      </c>
      <c r="F2362" s="18" t="n"/>
      <c r="G2362" s="18" t="n"/>
      <c r="H2362" s="37" t="n"/>
      <c r="I2362" s="18" t="n"/>
      <c r="J2362" s="18" t="n"/>
      <c r="K2362" s="18" t="n"/>
      <c r="L2362" s="18" t="n"/>
      <c r="M2362" s="18" t="n"/>
      <c r="N2362" s="34" t="n">
        <v>0.0001321203744737431</v>
      </c>
    </row>
    <row r="2363">
      <c r="B2363" s="18" t="inlineStr">
        <is>
          <t>175|7</t>
        </is>
      </c>
      <c r="C2363" s="18" t="n">
        <v>175</v>
      </c>
      <c r="D2363" s="18" t="n">
        <v>7</v>
      </c>
      <c r="E2363" s="18" t="inlineStr">
        <is>
          <t>leaf</t>
        </is>
      </c>
      <c r="F2363" s="18" t="n"/>
      <c r="G2363" s="18" t="n"/>
      <c r="H2363" s="37" t="n"/>
      <c r="I2363" s="18" t="n"/>
      <c r="J2363" s="18" t="n"/>
      <c r="K2363" s="18" t="n"/>
      <c r="L2363" s="18" t="n"/>
      <c r="M2363" s="18" t="n"/>
      <c r="N2363" s="34" t="n">
        <v>0.002309800824150443</v>
      </c>
    </row>
    <row r="2364">
      <c r="B2364" s="18" t="inlineStr">
        <is>
          <t>175|8</t>
        </is>
      </c>
      <c r="C2364" s="18" t="n">
        <v>175</v>
      </c>
      <c r="D2364" s="18" t="n">
        <v>8</v>
      </c>
      <c r="E2364" s="18" t="inlineStr">
        <is>
          <t>leaf</t>
        </is>
      </c>
      <c r="F2364" s="18" t="n"/>
      <c r="G2364" s="18" t="n"/>
      <c r="H2364" s="37" t="n"/>
      <c r="I2364" s="18" t="n"/>
      <c r="J2364" s="18" t="n"/>
      <c r="K2364" s="18" t="n"/>
      <c r="L2364" s="18" t="n"/>
      <c r="M2364" s="18" t="n"/>
      <c r="N2364" s="34" t="n">
        <v>-0.002341918647289276</v>
      </c>
    </row>
    <row r="2365">
      <c r="B2365" s="18" t="inlineStr">
        <is>
          <t>176|0</t>
        </is>
      </c>
      <c r="C2365" s="18" t="n">
        <v>176</v>
      </c>
      <c r="D2365" s="18" t="n">
        <v>0</v>
      </c>
      <c r="E2365" s="18" t="inlineStr">
        <is>
          <t>category split</t>
        </is>
      </c>
      <c r="F2365" s="18" t="n">
        <v>26</v>
      </c>
      <c r="G2365" s="18" t="inlineStr">
        <is>
          <t>construction_type</t>
        </is>
      </c>
      <c r="H2365" s="37" t="n"/>
      <c r="I2365" s="18" t="inlineStr">
        <is>
          <t>0;2;3</t>
        </is>
      </c>
      <c r="J2365" s="18" t="inlineStr">
        <is>
          <t>brick;stone;timber</t>
        </is>
      </c>
      <c r="K2365" s="18" t="inlineStr">
        <is>
          <t>left</t>
        </is>
      </c>
      <c r="L2365" s="18" t="n">
        <v>1</v>
      </c>
      <c r="M2365" s="18" t="n">
        <v>2</v>
      </c>
      <c r="N2365" s="34" t="n"/>
    </row>
    <row r="2366">
      <c r="B2366" s="18" t="inlineStr">
        <is>
          <t>176|1</t>
        </is>
      </c>
      <c r="C2366" s="18" t="n">
        <v>176</v>
      </c>
      <c r="D2366" s="18" t="n">
        <v>1</v>
      </c>
      <c r="E2366" s="18" t="inlineStr">
        <is>
          <t>category split</t>
        </is>
      </c>
      <c r="F2366" s="18" t="n">
        <v>44</v>
      </c>
      <c r="G2366" s="18" t="inlineStr">
        <is>
          <t>property_type</t>
        </is>
      </c>
      <c r="H2366" s="37" t="n"/>
      <c r="I2366" s="18" t="inlineStr">
        <is>
          <t>1;2</t>
        </is>
      </c>
      <c r="J2366" s="18" t="inlineStr">
        <is>
          <t>flat;semi_detached</t>
        </is>
      </c>
      <c r="K2366" s="18" t="inlineStr">
        <is>
          <t>left</t>
        </is>
      </c>
      <c r="L2366" s="18" t="n">
        <v>3</v>
      </c>
      <c r="M2366" s="18" t="n">
        <v>4</v>
      </c>
      <c r="N2366" s="34" t="n"/>
    </row>
    <row r="2367">
      <c r="B2367" s="18" t="inlineStr">
        <is>
          <t>176|2</t>
        </is>
      </c>
      <c r="C2367" s="18" t="n">
        <v>176</v>
      </c>
      <c r="D2367" s="18" t="n">
        <v>2</v>
      </c>
      <c r="E2367" s="18" t="inlineStr">
        <is>
          <t>category split</t>
        </is>
      </c>
      <c r="F2367" s="18" t="n">
        <v>40</v>
      </c>
      <c r="G2367" s="18" t="inlineStr">
        <is>
          <t>branch_id</t>
        </is>
      </c>
      <c r="H2367" s="37" t="n"/>
      <c r="I2367" s="18" t="inlineStr">
        <is>
          <t>5;7;8;10;11;12;13;14;18;19;20;21;22;24</t>
        </is>
      </c>
      <c r="J2367" s="18" t="inlineStr">
        <is>
          <t>14;16;17;19;2;20;21;22;3;4;5;6;7;9</t>
        </is>
      </c>
      <c r="K2367" s="18" t="inlineStr">
        <is>
          <t>left</t>
        </is>
      </c>
      <c r="L2367" s="18" t="n">
        <v>5</v>
      </c>
      <c r="M2367" s="18" t="n">
        <v>6</v>
      </c>
      <c r="N2367" s="34" t="n"/>
    </row>
    <row r="2368">
      <c r="B2368" s="18" t="inlineStr">
        <is>
          <t>176|3</t>
        </is>
      </c>
      <c r="C2368" s="18" t="n">
        <v>176</v>
      </c>
      <c r="D2368" s="18" t="n">
        <v>3</v>
      </c>
      <c r="E2368" s="18" t="inlineStr">
        <is>
          <t>split</t>
        </is>
      </c>
      <c r="F2368" s="18" t="n">
        <v>14</v>
      </c>
      <c r="G2368" s="18" t="inlineStr">
        <is>
          <t>elevation_m</t>
        </is>
      </c>
      <c r="H2368" s="37" t="n">
        <v>9.999999523162842</v>
      </c>
      <c r="I2368" s="18" t="n"/>
      <c r="J2368" s="18" t="n"/>
      <c r="K2368" s="18" t="inlineStr">
        <is>
          <t>right</t>
        </is>
      </c>
      <c r="L2368" s="18" t="n">
        <v>7</v>
      </c>
      <c r="M2368" s="18" t="n">
        <v>8</v>
      </c>
      <c r="N2368" s="34" t="n"/>
    </row>
    <row r="2369">
      <c r="B2369" s="18" t="inlineStr">
        <is>
          <t>176|4</t>
        </is>
      </c>
      <c r="C2369" s="18" t="n">
        <v>176</v>
      </c>
      <c r="D2369" s="18" t="n">
        <v>4</v>
      </c>
      <c r="E2369" s="18" t="inlineStr">
        <is>
          <t>split</t>
        </is>
      </c>
      <c r="F2369" s="18" t="n">
        <v>7</v>
      </c>
      <c r="G2369" s="18" t="inlineStr">
        <is>
          <t>household_size</t>
        </is>
      </c>
      <c r="H2369" s="37" t="n">
        <v>1.999999940395355</v>
      </c>
      <c r="I2369" s="18" t="n"/>
      <c r="J2369" s="18" t="n"/>
      <c r="K2369" s="18" t="inlineStr">
        <is>
          <t>left</t>
        </is>
      </c>
      <c r="L2369" s="18" t="n">
        <v>9</v>
      </c>
      <c r="M2369" s="18" t="n">
        <v>10</v>
      </c>
      <c r="N2369" s="34" t="n"/>
    </row>
    <row r="2370">
      <c r="B2370" s="18" t="inlineStr">
        <is>
          <t>176|5</t>
        </is>
      </c>
      <c r="C2370" s="18" t="n">
        <v>176</v>
      </c>
      <c r="D2370" s="18" t="n">
        <v>5</v>
      </c>
      <c r="E2370" s="18" t="inlineStr">
        <is>
          <t>category split</t>
        </is>
      </c>
      <c r="F2370" s="18" t="n">
        <v>37</v>
      </c>
      <c r="G2370" s="18" t="inlineStr">
        <is>
          <t>document_preference</t>
        </is>
      </c>
      <c r="H2370" s="37" t="n"/>
      <c r="I2370" s="18" t="inlineStr">
        <is>
          <t>2</t>
        </is>
      </c>
      <c r="J2370" s="18" t="inlineStr">
        <is>
          <t>post</t>
        </is>
      </c>
      <c r="K2370" s="18" t="inlineStr">
        <is>
          <t>left</t>
        </is>
      </c>
      <c r="L2370" s="18" t="n">
        <v>11</v>
      </c>
      <c r="M2370" s="18" t="n">
        <v>12</v>
      </c>
      <c r="N2370" s="34" t="n"/>
    </row>
    <row r="2371">
      <c r="B2371" s="18" t="inlineStr">
        <is>
          <t>176|6</t>
        </is>
      </c>
      <c r="C2371" s="18" t="n">
        <v>176</v>
      </c>
      <c r="D2371" s="18" t="n">
        <v>6</v>
      </c>
      <c r="E2371" s="18" t="inlineStr">
        <is>
          <t>split</t>
        </is>
      </c>
      <c r="F2371" s="18" t="n">
        <v>24</v>
      </c>
      <c r="G2371" s="18" t="inlineStr">
        <is>
          <t>x_clay_dry</t>
        </is>
      </c>
      <c r="H2371" s="37" t="n">
        <v>0.8729999959468842</v>
      </c>
      <c r="I2371" s="18" t="n"/>
      <c r="J2371" s="18" t="n"/>
      <c r="K2371" s="18" t="inlineStr">
        <is>
          <t>right</t>
        </is>
      </c>
      <c r="L2371" s="18" t="n">
        <v>13</v>
      </c>
      <c r="M2371" s="18" t="n">
        <v>14</v>
      </c>
      <c r="N2371" s="34" t="n"/>
    </row>
    <row r="2372">
      <c r="B2372" s="18" t="inlineStr">
        <is>
          <t>176|7</t>
        </is>
      </c>
      <c r="C2372" s="18" t="n">
        <v>176</v>
      </c>
      <c r="D2372" s="18" t="n">
        <v>7</v>
      </c>
      <c r="E2372" s="18" t="inlineStr">
        <is>
          <t>leaf</t>
        </is>
      </c>
      <c r="F2372" s="18" t="n"/>
      <c r="G2372" s="18" t="n"/>
      <c r="H2372" s="37" t="n"/>
      <c r="I2372" s="18" t="n"/>
      <c r="J2372" s="18" t="n"/>
      <c r="K2372" s="18" t="n"/>
      <c r="L2372" s="18" t="n"/>
      <c r="M2372" s="18" t="n"/>
      <c r="N2372" s="34" t="n">
        <v>0.006451339460909367</v>
      </c>
    </row>
    <row r="2373">
      <c r="B2373" s="18" t="inlineStr">
        <is>
          <t>176|8</t>
        </is>
      </c>
      <c r="C2373" s="18" t="n">
        <v>176</v>
      </c>
      <c r="D2373" s="18" t="n">
        <v>8</v>
      </c>
      <c r="E2373" s="18" t="inlineStr">
        <is>
          <t>leaf</t>
        </is>
      </c>
      <c r="F2373" s="18" t="n"/>
      <c r="G2373" s="18" t="n"/>
      <c r="H2373" s="37" t="n"/>
      <c r="I2373" s="18" t="n"/>
      <c r="J2373" s="18" t="n"/>
      <c r="K2373" s="18" t="n"/>
      <c r="L2373" s="18" t="n"/>
      <c r="M2373" s="18" t="n"/>
      <c r="N2373" s="34" t="n">
        <v>0.0153423985466361</v>
      </c>
    </row>
    <row r="2374">
      <c r="B2374" s="18" t="inlineStr">
        <is>
          <t>176|9</t>
        </is>
      </c>
      <c r="C2374" s="18" t="n">
        <v>176</v>
      </c>
      <c r="D2374" s="18" t="n">
        <v>9</v>
      </c>
      <c r="E2374" s="18" t="inlineStr">
        <is>
          <t>leaf</t>
        </is>
      </c>
      <c r="F2374" s="18" t="n"/>
      <c r="G2374" s="18" t="n"/>
      <c r="H2374" s="37" t="n"/>
      <c r="I2374" s="18" t="n"/>
      <c r="J2374" s="18" t="n"/>
      <c r="K2374" s="18" t="n"/>
      <c r="L2374" s="18" t="n"/>
      <c r="M2374" s="18" t="n"/>
      <c r="N2374" s="34" t="n">
        <v>0.007344012148678303</v>
      </c>
    </row>
    <row r="2375">
      <c r="B2375" s="18" t="inlineStr">
        <is>
          <t>176|10</t>
        </is>
      </c>
      <c r="C2375" s="18" t="n">
        <v>176</v>
      </c>
      <c r="D2375" s="18" t="n">
        <v>10</v>
      </c>
      <c r="E2375" s="18" t="inlineStr">
        <is>
          <t>leaf</t>
        </is>
      </c>
      <c r="F2375" s="18" t="n"/>
      <c r="G2375" s="18" t="n"/>
      <c r="H2375" s="37" t="n"/>
      <c r="I2375" s="18" t="n"/>
      <c r="J2375" s="18" t="n"/>
      <c r="K2375" s="18" t="n"/>
      <c r="L2375" s="18" t="n"/>
      <c r="M2375" s="18" t="n"/>
      <c r="N2375" s="34" t="n">
        <v>-0.005944639444351196</v>
      </c>
    </row>
    <row r="2376">
      <c r="B2376" s="18" t="inlineStr">
        <is>
          <t>176|11</t>
        </is>
      </c>
      <c r="C2376" s="18" t="n">
        <v>176</v>
      </c>
      <c r="D2376" s="18" t="n">
        <v>11</v>
      </c>
      <c r="E2376" s="18" t="inlineStr">
        <is>
          <t>leaf</t>
        </is>
      </c>
      <c r="F2376" s="18" t="n"/>
      <c r="G2376" s="18" t="n"/>
      <c r="H2376" s="37" t="n"/>
      <c r="I2376" s="18" t="n"/>
      <c r="J2376" s="18" t="n"/>
      <c r="K2376" s="18" t="n"/>
      <c r="L2376" s="18" t="n"/>
      <c r="M2376" s="18" t="n"/>
      <c r="N2376" s="34" t="n">
        <v>0.002639866434037685</v>
      </c>
    </row>
    <row r="2377">
      <c r="B2377" s="18" t="inlineStr">
        <is>
          <t>176|12</t>
        </is>
      </c>
      <c r="C2377" s="18" t="n">
        <v>176</v>
      </c>
      <c r="D2377" s="18" t="n">
        <v>12</v>
      </c>
      <c r="E2377" s="18" t="inlineStr">
        <is>
          <t>leaf</t>
        </is>
      </c>
      <c r="F2377" s="18" t="n"/>
      <c r="G2377" s="18" t="n"/>
      <c r="H2377" s="37" t="n"/>
      <c r="I2377" s="18" t="n"/>
      <c r="J2377" s="18" t="n"/>
      <c r="K2377" s="18" t="n"/>
      <c r="L2377" s="18" t="n"/>
      <c r="M2377" s="18" t="n"/>
      <c r="N2377" s="34" t="n">
        <v>-0.006005228962749243</v>
      </c>
    </row>
    <row r="2378">
      <c r="B2378" s="18" t="inlineStr">
        <is>
          <t>176|13</t>
        </is>
      </c>
      <c r="C2378" s="18" t="n">
        <v>176</v>
      </c>
      <c r="D2378" s="18" t="n">
        <v>13</v>
      </c>
      <c r="E2378" s="18" t="inlineStr">
        <is>
          <t>leaf</t>
        </is>
      </c>
      <c r="F2378" s="18" t="n"/>
      <c r="G2378" s="18" t="n"/>
      <c r="H2378" s="37" t="n"/>
      <c r="I2378" s="18" t="n"/>
      <c r="J2378" s="18" t="n"/>
      <c r="K2378" s="18" t="n"/>
      <c r="L2378" s="18" t="n"/>
      <c r="M2378" s="18" t="n"/>
      <c r="N2378" s="34" t="n">
        <v>-0.002630983712151647</v>
      </c>
    </row>
    <row r="2379">
      <c r="B2379" s="18" t="inlineStr">
        <is>
          <t>176|14</t>
        </is>
      </c>
      <c r="C2379" s="18" t="n">
        <v>176</v>
      </c>
      <c r="D2379" s="18" t="n">
        <v>14</v>
      </c>
      <c r="E2379" s="18" t="inlineStr">
        <is>
          <t>leaf</t>
        </is>
      </c>
      <c r="F2379" s="18" t="n"/>
      <c r="G2379" s="18" t="n"/>
      <c r="H2379" s="37" t="n"/>
      <c r="I2379" s="18" t="n"/>
      <c r="J2379" s="18" t="n"/>
      <c r="K2379" s="18" t="n"/>
      <c r="L2379" s="18" t="n"/>
      <c r="M2379" s="18" t="n"/>
      <c r="N2379" s="34" t="n">
        <v>0.01079026889055967</v>
      </c>
    </row>
    <row r="2380">
      <c r="B2380" s="18" t="inlineStr">
        <is>
          <t>177|0</t>
        </is>
      </c>
      <c r="C2380" s="18" t="n">
        <v>177</v>
      </c>
      <c r="D2380" s="18" t="n">
        <v>0</v>
      </c>
      <c r="E2380" s="18" t="inlineStr">
        <is>
          <t>category split</t>
        </is>
      </c>
      <c r="F2380" s="18" t="n">
        <v>38</v>
      </c>
      <c r="G2380" s="18" t="inlineStr">
        <is>
          <t>previous_insurer</t>
        </is>
      </c>
      <c r="H2380" s="37" t="n"/>
      <c r="I2380" s="18" t="inlineStr">
        <is>
          <t>0;1;5;7;8;10;14;18;19;22;25;26;29;30;32;33;35;36;37;38</t>
        </is>
      </c>
      <c r="J2380" s="18" t="inlineStr">
        <is>
          <t>INS00;INS01;INS05;INS07;INS08;INS10;INS14;INS18;INS19;INS22;INS25;INS26;INS29;INS30;INS32;INS33;INS35;INS36;INS37;INS38</t>
        </is>
      </c>
      <c r="K2380" s="18" t="inlineStr">
        <is>
          <t>left</t>
        </is>
      </c>
      <c r="L2380" s="18" t="n">
        <v>1</v>
      </c>
      <c r="M2380" s="18" t="n">
        <v>2</v>
      </c>
      <c r="N2380" s="34" t="n"/>
    </row>
    <row r="2381">
      <c r="B2381" s="18" t="inlineStr">
        <is>
          <t>177|1</t>
        </is>
      </c>
      <c r="C2381" s="18" t="n">
        <v>177</v>
      </c>
      <c r="D2381" s="18" t="n">
        <v>1</v>
      </c>
      <c r="E2381" s="18" t="inlineStr">
        <is>
          <t>split</t>
        </is>
      </c>
      <c r="F2381" s="18" t="n">
        <v>4</v>
      </c>
      <c r="G2381" s="18" t="inlineStr">
        <is>
          <t>renewal_count</t>
        </is>
      </c>
      <c r="H2381" s="37" t="n">
        <v>0.9999999701976776</v>
      </c>
      <c r="I2381" s="18" t="n"/>
      <c r="J2381" s="18" t="n"/>
      <c r="K2381" s="18" t="inlineStr">
        <is>
          <t>right</t>
        </is>
      </c>
      <c r="L2381" s="18" t="n">
        <v>3</v>
      </c>
      <c r="M2381" s="18" t="n">
        <v>4</v>
      </c>
      <c r="N2381" s="34" t="n"/>
    </row>
    <row r="2382">
      <c r="B2382" s="18" t="inlineStr">
        <is>
          <t>177|2</t>
        </is>
      </c>
      <c r="C2382" s="18" t="n">
        <v>177</v>
      </c>
      <c r="D2382" s="18" t="n">
        <v>2</v>
      </c>
      <c r="E2382" s="18" t="inlineStr">
        <is>
          <t>split</t>
        </is>
      </c>
      <c r="F2382" s="18" t="n">
        <v>5</v>
      </c>
      <c r="G2382" s="18" t="inlineStr">
        <is>
          <t>days_quote_to_inception</t>
        </is>
      </c>
      <c r="H2382" s="37" t="n">
        <v>25.99999904632568</v>
      </c>
      <c r="I2382" s="18" t="n"/>
      <c r="J2382" s="18" t="n"/>
      <c r="K2382" s="18" t="inlineStr">
        <is>
          <t>right</t>
        </is>
      </c>
      <c r="L2382" s="18" t="n">
        <v>5</v>
      </c>
      <c r="M2382" s="18" t="n">
        <v>6</v>
      </c>
      <c r="N2382" s="34" t="n"/>
    </row>
    <row r="2383">
      <c r="B2383" s="18" t="inlineStr">
        <is>
          <t>177|3</t>
        </is>
      </c>
      <c r="C2383" s="18" t="n">
        <v>177</v>
      </c>
      <c r="D2383" s="18" t="n">
        <v>3</v>
      </c>
      <c r="E2383" s="18" t="inlineStr">
        <is>
          <t>split</t>
        </is>
      </c>
      <c r="F2383" s="18" t="n">
        <v>13</v>
      </c>
      <c r="G2383" s="18" t="inlineStr">
        <is>
          <t>distance_to_river_km</t>
        </is>
      </c>
      <c r="H2383" s="37" t="n">
        <v>2.839999794960022</v>
      </c>
      <c r="I2383" s="18" t="n"/>
      <c r="J2383" s="18" t="n"/>
      <c r="K2383" s="18" t="inlineStr">
        <is>
          <t>right</t>
        </is>
      </c>
      <c r="L2383" s="18" t="n">
        <v>7</v>
      </c>
      <c r="M2383" s="18" t="n">
        <v>8</v>
      </c>
      <c r="N2383" s="34" t="n"/>
    </row>
    <row r="2384">
      <c r="B2384" s="18" t="inlineStr">
        <is>
          <t>177|4</t>
        </is>
      </c>
      <c r="C2384" s="18" t="n">
        <v>177</v>
      </c>
      <c r="D2384" s="18" t="n">
        <v>4</v>
      </c>
      <c r="E2384" s="18" t="inlineStr">
        <is>
          <t>split</t>
        </is>
      </c>
      <c r="F2384" s="18" t="n">
        <v>0</v>
      </c>
      <c r="G2384" s="18" t="inlineStr">
        <is>
          <t>sum_insured</t>
        </is>
      </c>
      <c r="H2384" s="37" t="n">
        <v>111999.99609375</v>
      </c>
      <c r="I2384" s="18" t="n"/>
      <c r="J2384" s="18" t="n"/>
      <c r="K2384" s="18" t="inlineStr">
        <is>
          <t>right</t>
        </is>
      </c>
      <c r="L2384" s="18" t="n">
        <v>9</v>
      </c>
      <c r="M2384" s="18" t="n">
        <v>10</v>
      </c>
      <c r="N2384" s="34" t="n"/>
    </row>
    <row r="2385">
      <c r="B2385" s="18" t="inlineStr">
        <is>
          <t>177|5</t>
        </is>
      </c>
      <c r="C2385" s="18" t="n">
        <v>177</v>
      </c>
      <c r="D2385" s="18" t="n">
        <v>5</v>
      </c>
      <c r="E2385" s="18" t="inlineStr">
        <is>
          <t>category split</t>
        </is>
      </c>
      <c r="F2385" s="18" t="n">
        <v>41</v>
      </c>
      <c r="G2385" s="18" t="inlineStr">
        <is>
          <t>marketing_segment</t>
        </is>
      </c>
      <c r="H2385" s="37" t="n"/>
      <c r="I2385" s="18" t="inlineStr">
        <is>
          <t>0;1;3;4;5;6;7;9;11</t>
        </is>
      </c>
      <c r="J2385" s="18" t="inlineStr">
        <is>
          <t>mature_affluent;mature_budget;midlife_affluent;midlife_budget;midlife_mainstream;senior_affluent;senior_budget;young_affluent;young_mainstream</t>
        </is>
      </c>
      <c r="K2385" s="18" t="inlineStr">
        <is>
          <t>left</t>
        </is>
      </c>
      <c r="L2385" s="18" t="n">
        <v>11</v>
      </c>
      <c r="M2385" s="18" t="n">
        <v>12</v>
      </c>
      <c r="N2385" s="34" t="n"/>
    </row>
    <row r="2386">
      <c r="B2386" s="18" t="inlineStr">
        <is>
          <t>177|6</t>
        </is>
      </c>
      <c r="C2386" s="18" t="n">
        <v>177</v>
      </c>
      <c r="D2386" s="18" t="n">
        <v>6</v>
      </c>
      <c r="E2386" s="18" t="inlineStr">
        <is>
          <t>category split</t>
        </is>
      </c>
      <c r="F2386" s="18" t="n">
        <v>44</v>
      </c>
      <c r="G2386" s="18" t="inlineStr">
        <is>
          <t>property_type</t>
        </is>
      </c>
      <c r="H2386" s="37" t="n"/>
      <c r="I2386" s="18" t="inlineStr">
        <is>
          <t>1;2;3</t>
        </is>
      </c>
      <c r="J2386" s="18" t="inlineStr">
        <is>
          <t>flat;semi_detached;terraced</t>
        </is>
      </c>
      <c r="K2386" s="18" t="inlineStr">
        <is>
          <t>left</t>
        </is>
      </c>
      <c r="L2386" s="18" t="n">
        <v>13</v>
      </c>
      <c r="M2386" s="18" t="n">
        <v>14</v>
      </c>
      <c r="N2386" s="34" t="n"/>
    </row>
    <row r="2387">
      <c r="B2387" s="18" t="inlineStr">
        <is>
          <t>177|7</t>
        </is>
      </c>
      <c r="C2387" s="18" t="n">
        <v>177</v>
      </c>
      <c r="D2387" s="18" t="n">
        <v>7</v>
      </c>
      <c r="E2387" s="18" t="inlineStr">
        <is>
          <t>leaf</t>
        </is>
      </c>
      <c r="F2387" s="18" t="n"/>
      <c r="G2387" s="18" t="n"/>
      <c r="H2387" s="37" t="n"/>
      <c r="I2387" s="18" t="n"/>
      <c r="J2387" s="18" t="n"/>
      <c r="K2387" s="18" t="n"/>
      <c r="L2387" s="18" t="n"/>
      <c r="M2387" s="18" t="n"/>
      <c r="N2387" s="34" t="n">
        <v>0.01498291175812483</v>
      </c>
    </row>
    <row r="2388">
      <c r="B2388" s="18" t="inlineStr">
        <is>
          <t>177|8</t>
        </is>
      </c>
      <c r="C2388" s="18" t="n">
        <v>177</v>
      </c>
      <c r="D2388" s="18" t="n">
        <v>8</v>
      </c>
      <c r="E2388" s="18" t="inlineStr">
        <is>
          <t>leaf</t>
        </is>
      </c>
      <c r="F2388" s="18" t="n"/>
      <c r="G2388" s="18" t="n"/>
      <c r="H2388" s="37" t="n"/>
      <c r="I2388" s="18" t="n"/>
      <c r="J2388" s="18" t="n"/>
      <c r="K2388" s="18" t="n"/>
      <c r="L2388" s="18" t="n"/>
      <c r="M2388" s="18" t="n"/>
      <c r="N2388" s="34" t="n">
        <v>-0.000598567770794034</v>
      </c>
    </row>
    <row r="2389">
      <c r="B2389" s="18" t="inlineStr">
        <is>
          <t>177|9</t>
        </is>
      </c>
      <c r="C2389" s="18" t="n">
        <v>177</v>
      </c>
      <c r="D2389" s="18" t="n">
        <v>9</v>
      </c>
      <c r="E2389" s="18" t="inlineStr">
        <is>
          <t>leaf</t>
        </is>
      </c>
      <c r="F2389" s="18" t="n"/>
      <c r="G2389" s="18" t="n"/>
      <c r="H2389" s="37" t="n"/>
      <c r="I2389" s="18" t="n"/>
      <c r="J2389" s="18" t="n"/>
      <c r="K2389" s="18" t="n"/>
      <c r="L2389" s="18" t="n"/>
      <c r="M2389" s="18" t="n"/>
      <c r="N2389" s="34" t="n">
        <v>-0.01025847624987364</v>
      </c>
    </row>
    <row r="2390">
      <c r="B2390" s="18" t="inlineStr">
        <is>
          <t>177|10</t>
        </is>
      </c>
      <c r="C2390" s="18" t="n">
        <v>177</v>
      </c>
      <c r="D2390" s="18" t="n">
        <v>10</v>
      </c>
      <c r="E2390" s="18" t="inlineStr">
        <is>
          <t>leaf</t>
        </is>
      </c>
      <c r="F2390" s="18" t="n"/>
      <c r="G2390" s="18" t="n"/>
      <c r="H2390" s="37" t="n"/>
      <c r="I2390" s="18" t="n"/>
      <c r="J2390" s="18" t="n"/>
      <c r="K2390" s="18" t="n"/>
      <c r="L2390" s="18" t="n"/>
      <c r="M2390" s="18" t="n"/>
      <c r="N2390" s="34" t="n">
        <v>0.001968502998352051</v>
      </c>
    </row>
    <row r="2391">
      <c r="B2391" s="18" t="inlineStr">
        <is>
          <t>177|11</t>
        </is>
      </c>
      <c r="C2391" s="18" t="n">
        <v>177</v>
      </c>
      <c r="D2391" s="18" t="n">
        <v>11</v>
      </c>
      <c r="E2391" s="18" t="inlineStr">
        <is>
          <t>leaf</t>
        </is>
      </c>
      <c r="F2391" s="18" t="n"/>
      <c r="G2391" s="18" t="n"/>
      <c r="H2391" s="37" t="n"/>
      <c r="I2391" s="18" t="n"/>
      <c r="J2391" s="18" t="n"/>
      <c r="K2391" s="18" t="n"/>
      <c r="L2391" s="18" t="n"/>
      <c r="M2391" s="18" t="n"/>
      <c r="N2391" s="34" t="n">
        <v>0.00516906101256609</v>
      </c>
    </row>
    <row r="2392">
      <c r="B2392" s="18" t="inlineStr">
        <is>
          <t>177|12</t>
        </is>
      </c>
      <c r="C2392" s="18" t="n">
        <v>177</v>
      </c>
      <c r="D2392" s="18" t="n">
        <v>12</v>
      </c>
      <c r="E2392" s="18" t="inlineStr">
        <is>
          <t>leaf</t>
        </is>
      </c>
      <c r="F2392" s="18" t="n"/>
      <c r="G2392" s="18" t="n"/>
      <c r="H2392" s="37" t="n"/>
      <c r="I2392" s="18" t="n"/>
      <c r="J2392" s="18" t="n"/>
      <c r="K2392" s="18" t="n"/>
      <c r="L2392" s="18" t="n"/>
      <c r="M2392" s="18" t="n"/>
      <c r="N2392" s="34" t="n">
        <v>-0.005112457554787397</v>
      </c>
    </row>
    <row r="2393">
      <c r="B2393" s="18" t="inlineStr">
        <is>
          <t>177|13</t>
        </is>
      </c>
      <c r="C2393" s="18" t="n">
        <v>177</v>
      </c>
      <c r="D2393" s="18" t="n">
        <v>13</v>
      </c>
      <c r="E2393" s="18" t="inlineStr">
        <is>
          <t>leaf</t>
        </is>
      </c>
      <c r="F2393" s="18" t="n"/>
      <c r="G2393" s="18" t="n"/>
      <c r="H2393" s="37" t="n"/>
      <c r="I2393" s="18" t="n"/>
      <c r="J2393" s="18" t="n"/>
      <c r="K2393" s="18" t="n"/>
      <c r="L2393" s="18" t="n"/>
      <c r="M2393" s="18" t="n"/>
      <c r="N2393" s="34" t="n">
        <v>0.01454374101012945</v>
      </c>
    </row>
    <row r="2394">
      <c r="B2394" s="18" t="inlineStr">
        <is>
          <t>177|14</t>
        </is>
      </c>
      <c r="C2394" s="18" t="n">
        <v>177</v>
      </c>
      <c r="D2394" s="18" t="n">
        <v>14</v>
      </c>
      <c r="E2394" s="18" t="inlineStr">
        <is>
          <t>leaf</t>
        </is>
      </c>
      <c r="F2394" s="18" t="n"/>
      <c r="G2394" s="18" t="n"/>
      <c r="H2394" s="37" t="n"/>
      <c r="I2394" s="18" t="n"/>
      <c r="J2394" s="18" t="n"/>
      <c r="K2394" s="18" t="n"/>
      <c r="L2394" s="18" t="n"/>
      <c r="M2394" s="18" t="n"/>
      <c r="N2394" s="34" t="n">
        <v>0.003141767112538218</v>
      </c>
    </row>
    <row r="2395">
      <c r="B2395" s="18" t="inlineStr">
        <is>
          <t>178|0</t>
        </is>
      </c>
      <c r="C2395" s="18" t="n">
        <v>178</v>
      </c>
      <c r="D2395" s="18" t="n">
        <v>0</v>
      </c>
      <c r="E2395" s="18" t="inlineStr">
        <is>
          <t>split</t>
        </is>
      </c>
      <c r="F2395" s="18" t="n">
        <v>5</v>
      </c>
      <c r="G2395" s="18" t="inlineStr">
        <is>
          <t>days_quote_to_inception</t>
        </is>
      </c>
      <c r="H2395" s="37" t="n">
        <v>4.999999761581421</v>
      </c>
      <c r="I2395" s="18" t="n"/>
      <c r="J2395" s="18" t="n"/>
      <c r="K2395" s="18" t="inlineStr">
        <is>
          <t>right</t>
        </is>
      </c>
      <c r="L2395" s="18" t="n">
        <v>1</v>
      </c>
      <c r="M2395" s="18" t="n">
        <v>2</v>
      </c>
      <c r="N2395" s="34" t="n"/>
    </row>
    <row r="2396">
      <c r="B2396" s="18" t="inlineStr">
        <is>
          <t>178|1</t>
        </is>
      </c>
      <c r="C2396" s="18" t="n">
        <v>178</v>
      </c>
      <c r="D2396" s="18" t="n">
        <v>1</v>
      </c>
      <c r="E2396" s="18" t="inlineStr">
        <is>
          <t>split</t>
        </is>
      </c>
      <c r="F2396" s="18" t="n">
        <v>13</v>
      </c>
      <c r="G2396" s="18" t="inlineStr">
        <is>
          <t>distance_to_river_km</t>
        </is>
      </c>
      <c r="H2396" s="37" t="n">
        <v>5.169999837875366</v>
      </c>
      <c r="I2396" s="18" t="n"/>
      <c r="J2396" s="18" t="n"/>
      <c r="K2396" s="18" t="inlineStr">
        <is>
          <t>right</t>
        </is>
      </c>
      <c r="L2396" s="18" t="n">
        <v>3</v>
      </c>
      <c r="M2396" s="18" t="n">
        <v>4</v>
      </c>
      <c r="N2396" s="34" t="n"/>
    </row>
    <row r="2397">
      <c r="B2397" s="18" t="inlineStr">
        <is>
          <t>178|2</t>
        </is>
      </c>
      <c r="C2397" s="18" t="n">
        <v>178</v>
      </c>
      <c r="D2397" s="18" t="n">
        <v>2</v>
      </c>
      <c r="E2397" s="18" t="inlineStr">
        <is>
          <t>category split</t>
        </is>
      </c>
      <c r="F2397" s="18" t="n">
        <v>49</v>
      </c>
      <c r="G2397" s="18" t="inlineStr">
        <is>
          <t>energy_rating</t>
        </is>
      </c>
      <c r="H2397" s="37" t="n"/>
      <c r="I2397" s="18" t="inlineStr">
        <is>
          <t>1;2;3;4;6</t>
        </is>
      </c>
      <c r="J2397" s="18" t="inlineStr">
        <is>
          <t>B;C;D;E;G</t>
        </is>
      </c>
      <c r="K2397" s="18" t="inlineStr">
        <is>
          <t>left</t>
        </is>
      </c>
      <c r="L2397" s="18" t="n">
        <v>5</v>
      </c>
      <c r="M2397" s="18" t="n">
        <v>6</v>
      </c>
      <c r="N2397" s="34" t="n"/>
    </row>
    <row r="2398">
      <c r="B2398" s="18" t="inlineStr">
        <is>
          <t>178|3</t>
        </is>
      </c>
      <c r="C2398" s="18" t="n">
        <v>178</v>
      </c>
      <c r="D2398" s="18" t="n">
        <v>3</v>
      </c>
      <c r="E2398" s="18" t="inlineStr">
        <is>
          <t>split</t>
        </is>
      </c>
      <c r="F2398" s="18" t="n">
        <v>8</v>
      </c>
      <c r="G2398" s="18" t="inlineStr">
        <is>
          <t>prior_claims_5y</t>
        </is>
      </c>
      <c r="H2398" s="37" t="n">
        <v>0.9999999701976776</v>
      </c>
      <c r="I2398" s="18" t="n"/>
      <c r="J2398" s="18" t="n"/>
      <c r="K2398" s="18" t="inlineStr">
        <is>
          <t>right</t>
        </is>
      </c>
      <c r="L2398" s="18" t="n">
        <v>7</v>
      </c>
      <c r="M2398" s="18" t="n">
        <v>8</v>
      </c>
      <c r="N2398" s="34" t="n"/>
    </row>
    <row r="2399">
      <c r="B2399" s="18" t="inlineStr">
        <is>
          <t>178|4</t>
        </is>
      </c>
      <c r="C2399" s="18" t="n">
        <v>178</v>
      </c>
      <c r="D2399" s="18" t="n">
        <v>4</v>
      </c>
      <c r="E2399" s="18" t="inlineStr">
        <is>
          <t>split</t>
        </is>
      </c>
      <c r="F2399" s="18" t="n">
        <v>6</v>
      </c>
      <c r="G2399" s="18" t="inlineStr">
        <is>
          <t>discount_applied</t>
        </is>
      </c>
      <c r="H2399" s="37" t="n">
        <v>0.04999999888241292</v>
      </c>
      <c r="I2399" s="18" t="n"/>
      <c r="J2399" s="18" t="n"/>
      <c r="K2399" s="18" t="inlineStr">
        <is>
          <t>right</t>
        </is>
      </c>
      <c r="L2399" s="18" t="n">
        <v>9</v>
      </c>
      <c r="M2399" s="18" t="n">
        <v>10</v>
      </c>
      <c r="N2399" s="34" t="n"/>
    </row>
    <row r="2400">
      <c r="B2400" s="18" t="inlineStr">
        <is>
          <t>178|5</t>
        </is>
      </c>
      <c r="C2400" s="18" t="n">
        <v>178</v>
      </c>
      <c r="D2400" s="18" t="n">
        <v>5</v>
      </c>
      <c r="E2400" s="18" t="inlineStr">
        <is>
          <t>split</t>
        </is>
      </c>
      <c r="F2400" s="18" t="n">
        <v>2</v>
      </c>
      <c r="G2400" s="18" t="inlineStr">
        <is>
          <t>voluntary_excess</t>
        </is>
      </c>
      <c r="H2400" s="37" t="n">
        <v>249.9999923706055</v>
      </c>
      <c r="I2400" s="18" t="n"/>
      <c r="J2400" s="18" t="n"/>
      <c r="K2400" s="18" t="inlineStr">
        <is>
          <t>right</t>
        </is>
      </c>
      <c r="L2400" s="18" t="n">
        <v>11</v>
      </c>
      <c r="M2400" s="18" t="n">
        <v>12</v>
      </c>
      <c r="N2400" s="34" t="n"/>
    </row>
    <row r="2401">
      <c r="B2401" s="18" t="inlineStr">
        <is>
          <t>178|6</t>
        </is>
      </c>
      <c r="C2401" s="18" t="n">
        <v>178</v>
      </c>
      <c r="D2401" s="18" t="n">
        <v>6</v>
      </c>
      <c r="E2401" s="18" t="inlineStr">
        <is>
          <t>split</t>
        </is>
      </c>
      <c r="F2401" s="18" t="n">
        <v>5</v>
      </c>
      <c r="G2401" s="18" t="inlineStr">
        <is>
          <t>days_quote_to_inception</t>
        </is>
      </c>
      <c r="H2401" s="37" t="n">
        <v>27.99999904632568</v>
      </c>
      <c r="I2401" s="18" t="n"/>
      <c r="J2401" s="18" t="n"/>
      <c r="K2401" s="18" t="inlineStr">
        <is>
          <t>right</t>
        </is>
      </c>
      <c r="L2401" s="18" t="n">
        <v>13</v>
      </c>
      <c r="M2401" s="18" t="n">
        <v>14</v>
      </c>
      <c r="N2401" s="34" t="n"/>
    </row>
    <row r="2402">
      <c r="B2402" s="18" t="inlineStr">
        <is>
          <t>178|7</t>
        </is>
      </c>
      <c r="C2402" s="18" t="n">
        <v>178</v>
      </c>
      <c r="D2402" s="18" t="n">
        <v>7</v>
      </c>
      <c r="E2402" s="18" t="inlineStr">
        <is>
          <t>leaf</t>
        </is>
      </c>
      <c r="F2402" s="18" t="n"/>
      <c r="G2402" s="18" t="n"/>
      <c r="H2402" s="37" t="n"/>
      <c r="I2402" s="18" t="n"/>
      <c r="J2402" s="18" t="n"/>
      <c r="K2402" s="18" t="n"/>
      <c r="L2402" s="18" t="n"/>
      <c r="M2402" s="18" t="n"/>
      <c r="N2402" s="34" t="n">
        <v>0.001826582360081375</v>
      </c>
    </row>
    <row r="2403">
      <c r="B2403" s="18" t="inlineStr">
        <is>
          <t>178|8</t>
        </is>
      </c>
      <c r="C2403" s="18" t="n">
        <v>178</v>
      </c>
      <c r="D2403" s="18" t="n">
        <v>8</v>
      </c>
      <c r="E2403" s="18" t="inlineStr">
        <is>
          <t>leaf</t>
        </is>
      </c>
      <c r="F2403" s="18" t="n"/>
      <c r="G2403" s="18" t="n"/>
      <c r="H2403" s="37" t="n"/>
      <c r="I2403" s="18" t="n"/>
      <c r="J2403" s="18" t="n"/>
      <c r="K2403" s="18" t="n"/>
      <c r="L2403" s="18" t="n"/>
      <c r="M2403" s="18" t="n"/>
      <c r="N2403" s="34" t="n">
        <v>0.0094563327729702</v>
      </c>
    </row>
    <row r="2404">
      <c r="B2404" s="18" t="inlineStr">
        <is>
          <t>178|9</t>
        </is>
      </c>
      <c r="C2404" s="18" t="n">
        <v>178</v>
      </c>
      <c r="D2404" s="18" t="n">
        <v>9</v>
      </c>
      <c r="E2404" s="18" t="inlineStr">
        <is>
          <t>leaf</t>
        </is>
      </c>
      <c r="F2404" s="18" t="n"/>
      <c r="G2404" s="18" t="n"/>
      <c r="H2404" s="37" t="n"/>
      <c r="I2404" s="18" t="n"/>
      <c r="J2404" s="18" t="n"/>
      <c r="K2404" s="18" t="n"/>
      <c r="L2404" s="18" t="n"/>
      <c r="M2404" s="18" t="n"/>
      <c r="N2404" s="34" t="n">
        <v>6.028873031027615e-05</v>
      </c>
    </row>
    <row r="2405">
      <c r="B2405" s="18" t="inlineStr">
        <is>
          <t>178|10</t>
        </is>
      </c>
      <c r="C2405" s="18" t="n">
        <v>178</v>
      </c>
      <c r="D2405" s="18" t="n">
        <v>10</v>
      </c>
      <c r="E2405" s="18" t="inlineStr">
        <is>
          <t>leaf</t>
        </is>
      </c>
      <c r="F2405" s="18" t="n"/>
      <c r="G2405" s="18" t="n"/>
      <c r="H2405" s="37" t="n"/>
      <c r="I2405" s="18" t="n"/>
      <c r="J2405" s="18" t="n"/>
      <c r="K2405" s="18" t="n"/>
      <c r="L2405" s="18" t="n"/>
      <c r="M2405" s="18" t="n"/>
      <c r="N2405" s="34" t="n">
        <v>-0.01125456672161818</v>
      </c>
    </row>
    <row r="2406">
      <c r="B2406" s="18" t="inlineStr">
        <is>
          <t>178|11</t>
        </is>
      </c>
      <c r="C2406" s="18" t="n">
        <v>178</v>
      </c>
      <c r="D2406" s="18" t="n">
        <v>11</v>
      </c>
      <c r="E2406" s="18" t="inlineStr">
        <is>
          <t>leaf</t>
        </is>
      </c>
      <c r="F2406" s="18" t="n"/>
      <c r="G2406" s="18" t="n"/>
      <c r="H2406" s="37" t="n"/>
      <c r="I2406" s="18" t="n"/>
      <c r="J2406" s="18" t="n"/>
      <c r="K2406" s="18" t="n"/>
      <c r="L2406" s="18" t="n"/>
      <c r="M2406" s="18" t="n"/>
      <c r="N2406" s="34" t="n">
        <v>0.006126557011157274</v>
      </c>
    </row>
    <row r="2407">
      <c r="B2407" s="18" t="inlineStr">
        <is>
          <t>178|12</t>
        </is>
      </c>
      <c r="C2407" s="18" t="n">
        <v>178</v>
      </c>
      <c r="D2407" s="18" t="n">
        <v>12</v>
      </c>
      <c r="E2407" s="18" t="inlineStr">
        <is>
          <t>leaf</t>
        </is>
      </c>
      <c r="F2407" s="18" t="n"/>
      <c r="G2407" s="18" t="n"/>
      <c r="H2407" s="37" t="n"/>
      <c r="I2407" s="18" t="n"/>
      <c r="J2407" s="18" t="n"/>
      <c r="K2407" s="18" t="n"/>
      <c r="L2407" s="18" t="n"/>
      <c r="M2407" s="18" t="n"/>
      <c r="N2407" s="34" t="n">
        <v>-0.001275146845728159</v>
      </c>
    </row>
    <row r="2408">
      <c r="B2408" s="18" t="inlineStr">
        <is>
          <t>178|13</t>
        </is>
      </c>
      <c r="C2408" s="18" t="n">
        <v>178</v>
      </c>
      <c r="D2408" s="18" t="n">
        <v>13</v>
      </c>
      <c r="E2408" s="18" t="inlineStr">
        <is>
          <t>leaf</t>
        </is>
      </c>
      <c r="F2408" s="18" t="n"/>
      <c r="G2408" s="18" t="n"/>
      <c r="H2408" s="37" t="n"/>
      <c r="I2408" s="18" t="n"/>
      <c r="J2408" s="18" t="n"/>
      <c r="K2408" s="18" t="n"/>
      <c r="L2408" s="18" t="n"/>
      <c r="M2408" s="18" t="n"/>
      <c r="N2408" s="34" t="n">
        <v>-0.003441502107307315</v>
      </c>
    </row>
    <row r="2409">
      <c r="B2409" s="18" t="inlineStr">
        <is>
          <t>178|14</t>
        </is>
      </c>
      <c r="C2409" s="18" t="n">
        <v>178</v>
      </c>
      <c r="D2409" s="18" t="n">
        <v>14</v>
      </c>
      <c r="E2409" s="18" t="inlineStr">
        <is>
          <t>leaf</t>
        </is>
      </c>
      <c r="F2409" s="18" t="n"/>
      <c r="G2409" s="18" t="n"/>
      <c r="H2409" s="37" t="n"/>
      <c r="I2409" s="18" t="n"/>
      <c r="J2409" s="18" t="n"/>
      <c r="K2409" s="18" t="n"/>
      <c r="L2409" s="18" t="n"/>
      <c r="M2409" s="18" t="n"/>
      <c r="N2409" s="34" t="n">
        <v>0.004542678594589233</v>
      </c>
    </row>
    <row r="2410">
      <c r="B2410" s="18" t="inlineStr">
        <is>
          <t>179|0</t>
        </is>
      </c>
      <c r="C2410" s="18" t="n">
        <v>179</v>
      </c>
      <c r="D2410" s="18" t="n">
        <v>0</v>
      </c>
      <c r="E2410" s="18" t="inlineStr">
        <is>
          <t>split</t>
        </is>
      </c>
      <c r="F2410" s="18" t="n">
        <v>0</v>
      </c>
      <c r="G2410" s="18" t="inlineStr">
        <is>
          <t>sum_insured</t>
        </is>
      </c>
      <c r="H2410" s="37" t="n">
        <v>128999.99609375</v>
      </c>
      <c r="I2410" s="18" t="n"/>
      <c r="J2410" s="18" t="n"/>
      <c r="K2410" s="18" t="inlineStr">
        <is>
          <t>right</t>
        </is>
      </c>
      <c r="L2410" s="18" t="n">
        <v>1</v>
      </c>
      <c r="M2410" s="18" t="n">
        <v>2</v>
      </c>
      <c r="N2410" s="34" t="n"/>
    </row>
    <row r="2411">
      <c r="B2411" s="18" t="inlineStr">
        <is>
          <t>179|1</t>
        </is>
      </c>
      <c r="C2411" s="18" t="n">
        <v>179</v>
      </c>
      <c r="D2411" s="18" t="n">
        <v>1</v>
      </c>
      <c r="E2411" s="18" t="inlineStr">
        <is>
          <t>category split</t>
        </is>
      </c>
      <c r="F2411" s="18" t="n">
        <v>39</v>
      </c>
      <c r="G2411" s="18" t="inlineStr">
        <is>
          <t>campaign_code</t>
        </is>
      </c>
      <c r="H2411" s="37" t="n"/>
      <c r="I2411" s="18" t="inlineStr">
        <is>
          <t>0;1;15</t>
        </is>
      </c>
      <c r="J2411" s="18" t="inlineStr">
        <is>
          <t>CMP00;CMP01;MISSING</t>
        </is>
      </c>
      <c r="K2411" s="18" t="inlineStr">
        <is>
          <t>left</t>
        </is>
      </c>
      <c r="L2411" s="18" t="n">
        <v>3</v>
      </c>
      <c r="M2411" s="18" t="n">
        <v>4</v>
      </c>
      <c r="N2411" s="34" t="n"/>
    </row>
    <row r="2412">
      <c r="B2412" s="18" t="inlineStr">
        <is>
          <t>179|2</t>
        </is>
      </c>
      <c r="C2412" s="18" t="n">
        <v>179</v>
      </c>
      <c r="D2412" s="18" t="n">
        <v>2</v>
      </c>
      <c r="E2412" s="18" t="inlineStr">
        <is>
          <t>category split</t>
        </is>
      </c>
      <c r="F2412" s="18" t="n">
        <v>49</v>
      </c>
      <c r="G2412" s="18" t="inlineStr">
        <is>
          <t>energy_rating</t>
        </is>
      </c>
      <c r="H2412" s="37" t="n"/>
      <c r="I2412" s="18" t="inlineStr">
        <is>
          <t>0;1;2;3;4;5;6</t>
        </is>
      </c>
      <c r="J2412" s="18" t="inlineStr">
        <is>
          <t>A;B;C;D;E;F;G</t>
        </is>
      </c>
      <c r="K2412" s="18" t="inlineStr">
        <is>
          <t>left</t>
        </is>
      </c>
      <c r="L2412" s="18" t="n">
        <v>5</v>
      </c>
      <c r="M2412" s="18" t="n">
        <v>6</v>
      </c>
      <c r="N2412" s="34" t="n"/>
    </row>
    <row r="2413">
      <c r="B2413" s="18" t="inlineStr">
        <is>
          <t>179|3</t>
        </is>
      </c>
      <c r="C2413" s="18" t="n">
        <v>179</v>
      </c>
      <c r="D2413" s="18" t="n">
        <v>3</v>
      </c>
      <c r="E2413" s="18" t="inlineStr">
        <is>
          <t>leaf</t>
        </is>
      </c>
      <c r="F2413" s="18" t="n"/>
      <c r="G2413" s="18" t="n"/>
      <c r="H2413" s="37" t="n"/>
      <c r="I2413" s="18" t="n"/>
      <c r="J2413" s="18" t="n"/>
      <c r="K2413" s="18" t="n"/>
      <c r="L2413" s="18" t="n"/>
      <c r="M2413" s="18" t="n"/>
      <c r="N2413" s="34" t="n">
        <v>0.0005529051995836198</v>
      </c>
    </row>
    <row r="2414">
      <c r="B2414" s="18" t="inlineStr">
        <is>
          <t>179|4</t>
        </is>
      </c>
      <c r="C2414" s="18" t="n">
        <v>179</v>
      </c>
      <c r="D2414" s="18" t="n">
        <v>4</v>
      </c>
      <c r="E2414" s="18" t="inlineStr">
        <is>
          <t>category split</t>
        </is>
      </c>
      <c r="F2414" s="18" t="n">
        <v>31</v>
      </c>
      <c r="G2414" s="18" t="inlineStr">
        <is>
          <t>channel</t>
        </is>
      </c>
      <c r="H2414" s="37" t="n"/>
      <c r="I2414" s="18" t="inlineStr">
        <is>
          <t>1</t>
        </is>
      </c>
      <c r="J2414" s="18" t="inlineStr">
        <is>
          <t>comparison_site</t>
        </is>
      </c>
      <c r="K2414" s="18" t="inlineStr">
        <is>
          <t>left</t>
        </is>
      </c>
      <c r="L2414" s="18" t="n">
        <v>7</v>
      </c>
      <c r="M2414" s="18" t="n">
        <v>8</v>
      </c>
      <c r="N2414" s="34" t="n"/>
    </row>
    <row r="2415">
      <c r="B2415" s="18" t="inlineStr">
        <is>
          <t>179|5</t>
        </is>
      </c>
      <c r="C2415" s="18" t="n">
        <v>179</v>
      </c>
      <c r="D2415" s="18" t="n">
        <v>5</v>
      </c>
      <c r="E2415" s="18" t="inlineStr">
        <is>
          <t>leaf</t>
        </is>
      </c>
      <c r="F2415" s="18" t="n"/>
      <c r="G2415" s="18" t="n"/>
      <c r="H2415" s="37" t="n"/>
      <c r="I2415" s="18" t="n"/>
      <c r="J2415" s="18" t="n"/>
      <c r="K2415" s="18" t="n"/>
      <c r="L2415" s="18" t="n"/>
      <c r="M2415" s="18" t="n"/>
      <c r="N2415" s="34" t="n">
        <v>0.01218446809798479</v>
      </c>
    </row>
    <row r="2416">
      <c r="B2416" s="18" t="inlineStr">
        <is>
          <t>179|6</t>
        </is>
      </c>
      <c r="C2416" s="18" t="n">
        <v>179</v>
      </c>
      <c r="D2416" s="18" t="n">
        <v>6</v>
      </c>
      <c r="E2416" s="18" t="inlineStr">
        <is>
          <t>category split</t>
        </is>
      </c>
      <c r="F2416" s="18" t="n">
        <v>41</v>
      </c>
      <c r="G2416" s="18" t="inlineStr">
        <is>
          <t>marketing_segment</t>
        </is>
      </c>
      <c r="H2416" s="37" t="n"/>
      <c r="I2416" s="18" t="inlineStr">
        <is>
          <t>0;3;4;5;6;7;9;10;11</t>
        </is>
      </c>
      <c r="J2416" s="18" t="inlineStr">
        <is>
          <t>mature_affluent;midlife_affluent;midlife_budget;midlife_mainstream;senior_affluent;senior_budget;young_affluent;young_budget;young_mainstream</t>
        </is>
      </c>
      <c r="K2416" s="18" t="inlineStr">
        <is>
          <t>left</t>
        </is>
      </c>
      <c r="L2416" s="18" t="n">
        <v>9</v>
      </c>
      <c r="M2416" s="18" t="n">
        <v>10</v>
      </c>
      <c r="N2416" s="34" t="n"/>
    </row>
    <row r="2417">
      <c r="B2417" s="18" t="inlineStr">
        <is>
          <t>179|7</t>
        </is>
      </c>
      <c r="C2417" s="18" t="n">
        <v>179</v>
      </c>
      <c r="D2417" s="18" t="n">
        <v>7</v>
      </c>
      <c r="E2417" s="18" t="inlineStr">
        <is>
          <t>leaf</t>
        </is>
      </c>
      <c r="F2417" s="18" t="n"/>
      <c r="G2417" s="18" t="n"/>
      <c r="H2417" s="37" t="n"/>
      <c r="I2417" s="18" t="n"/>
      <c r="J2417" s="18" t="n"/>
      <c r="K2417" s="18" t="n"/>
      <c r="L2417" s="18" t="n"/>
      <c r="M2417" s="18" t="n"/>
      <c r="N2417" s="34" t="n">
        <v>-0.01294317562133074</v>
      </c>
    </row>
    <row r="2418">
      <c r="B2418" s="18" t="inlineStr">
        <is>
          <t>179|8</t>
        </is>
      </c>
      <c r="C2418" s="18" t="n">
        <v>179</v>
      </c>
      <c r="D2418" s="18" t="n">
        <v>8</v>
      </c>
      <c r="E2418" s="18" t="inlineStr">
        <is>
          <t>leaf</t>
        </is>
      </c>
      <c r="F2418" s="18" t="n"/>
      <c r="G2418" s="18" t="n"/>
      <c r="H2418" s="37" t="n"/>
      <c r="I2418" s="18" t="n"/>
      <c r="J2418" s="18" t="n"/>
      <c r="K2418" s="18" t="n"/>
      <c r="L2418" s="18" t="n"/>
      <c r="M2418" s="18" t="n"/>
      <c r="N2418" s="34" t="n">
        <v>-0.0008847739663906395</v>
      </c>
    </row>
    <row r="2419">
      <c r="B2419" s="18" t="inlineStr">
        <is>
          <t>179|9</t>
        </is>
      </c>
      <c r="C2419" s="18" t="n">
        <v>179</v>
      </c>
      <c r="D2419" s="18" t="n">
        <v>9</v>
      </c>
      <c r="E2419" s="18" t="inlineStr">
        <is>
          <t>leaf</t>
        </is>
      </c>
      <c r="F2419" s="18" t="n"/>
      <c r="G2419" s="18" t="n"/>
      <c r="H2419" s="37" t="n"/>
      <c r="I2419" s="18" t="n"/>
      <c r="J2419" s="18" t="n"/>
      <c r="K2419" s="18" t="n"/>
      <c r="L2419" s="18" t="n"/>
      <c r="M2419" s="18" t="n"/>
      <c r="N2419" s="34" t="n">
        <v>0.00396841624751687</v>
      </c>
    </row>
    <row r="2420">
      <c r="B2420" s="18" t="inlineStr">
        <is>
          <t>179|10</t>
        </is>
      </c>
      <c r="C2420" s="18" t="n">
        <v>179</v>
      </c>
      <c r="D2420" s="18" t="n">
        <v>10</v>
      </c>
      <c r="E2420" s="18" t="inlineStr">
        <is>
          <t>leaf</t>
        </is>
      </c>
      <c r="F2420" s="18" t="n"/>
      <c r="G2420" s="18" t="n"/>
      <c r="H2420" s="37" t="n"/>
      <c r="I2420" s="18" t="n"/>
      <c r="J2420" s="18" t="n"/>
      <c r="K2420" s="18" t="n"/>
      <c r="L2420" s="18" t="n"/>
      <c r="M2420" s="18" t="n"/>
      <c r="N2420" s="34" t="n">
        <v>-0.0007769734947942197</v>
      </c>
    </row>
    <row r="2421">
      <c r="B2421" s="18" t="inlineStr">
        <is>
          <t>180|0</t>
        </is>
      </c>
      <c r="C2421" s="18" t="n">
        <v>180</v>
      </c>
      <c r="D2421" s="18" t="n">
        <v>0</v>
      </c>
      <c r="E2421" s="18" t="inlineStr">
        <is>
          <t>category split</t>
        </is>
      </c>
      <c r="F2421" s="18" t="n">
        <v>38</v>
      </c>
      <c r="G2421" s="18" t="inlineStr">
        <is>
          <t>previous_insurer</t>
        </is>
      </c>
      <c r="H2421" s="37" t="n"/>
      <c r="I2421" s="18" t="inlineStr">
        <is>
          <t>0;1;2;6;7;8;9;10;14;16;20;22;24;25;26;27;31;33;36</t>
        </is>
      </c>
      <c r="J2421" s="18" t="inlineStr">
        <is>
          <t>INS00;INS01;INS02;INS06;INS07;INS08;INS09;INS10;INS14;INS16;INS20;INS22;INS24;INS25;INS26;INS27;INS31;INS33;INS36</t>
        </is>
      </c>
      <c r="K2421" s="18" t="inlineStr">
        <is>
          <t>left</t>
        </is>
      </c>
      <c r="L2421" s="18" t="n">
        <v>1</v>
      </c>
      <c r="M2421" s="18" t="n">
        <v>2</v>
      </c>
      <c r="N2421" s="34" t="n"/>
    </row>
    <row r="2422">
      <c r="B2422" s="18" t="inlineStr">
        <is>
          <t>180|1</t>
        </is>
      </c>
      <c r="C2422" s="18" t="n">
        <v>180</v>
      </c>
      <c r="D2422" s="18" t="n">
        <v>1</v>
      </c>
      <c r="E2422" s="18" t="inlineStr">
        <is>
          <t>category split</t>
        </is>
      </c>
      <c r="F2422" s="18" t="n">
        <v>40</v>
      </c>
      <c r="G2422" s="18" t="inlineStr">
        <is>
          <t>branch_id</t>
        </is>
      </c>
      <c r="H2422" s="37" t="n"/>
      <c r="I2422" s="18" t="inlineStr">
        <is>
          <t>0;1;2;3;4;7;10;11;12;13;14;15;20;21;22</t>
        </is>
      </c>
      <c r="J2422" s="18" t="inlineStr">
        <is>
          <t>1;10;11;12;13;16;19;2;20;21;22;23;5;6;7</t>
        </is>
      </c>
      <c r="K2422" s="18" t="inlineStr">
        <is>
          <t>left</t>
        </is>
      </c>
      <c r="L2422" s="18" t="n">
        <v>3</v>
      </c>
      <c r="M2422" s="18" t="n">
        <v>4</v>
      </c>
      <c r="N2422" s="34" t="n"/>
    </row>
    <row r="2423">
      <c r="B2423" s="18" t="inlineStr">
        <is>
          <t>180|2</t>
        </is>
      </c>
      <c r="C2423" s="18" t="n">
        <v>180</v>
      </c>
      <c r="D2423" s="18" t="n">
        <v>2</v>
      </c>
      <c r="E2423" s="18" t="inlineStr">
        <is>
          <t>split</t>
        </is>
      </c>
      <c r="F2423" s="18" t="n">
        <v>1</v>
      </c>
      <c r="G2423" s="18" t="inlineStr">
        <is>
          <t>days_unoccupied</t>
        </is>
      </c>
      <c r="H2423" s="37" t="n">
        <v>1.999999940395355</v>
      </c>
      <c r="I2423" s="18" t="n"/>
      <c r="J2423" s="18" t="n"/>
      <c r="K2423" s="18" t="inlineStr">
        <is>
          <t>right</t>
        </is>
      </c>
      <c r="L2423" s="18" t="n">
        <v>5</v>
      </c>
      <c r="M2423" s="18" t="n">
        <v>6</v>
      </c>
      <c r="N2423" s="34" t="n"/>
    </row>
    <row r="2424">
      <c r="B2424" s="18" t="inlineStr">
        <is>
          <t>180|3</t>
        </is>
      </c>
      <c r="C2424" s="18" t="n">
        <v>180</v>
      </c>
      <c r="D2424" s="18" t="n">
        <v>3</v>
      </c>
      <c r="E2424" s="18" t="inlineStr">
        <is>
          <t>split</t>
        </is>
      </c>
      <c r="F2424" s="18" t="n">
        <v>13</v>
      </c>
      <c r="G2424" s="18" t="inlineStr">
        <is>
          <t>distance_to_river_km</t>
        </is>
      </c>
      <c r="H2424" s="37" t="n">
        <v>1.739999949932098</v>
      </c>
      <c r="I2424" s="18" t="n"/>
      <c r="J2424" s="18" t="n"/>
      <c r="K2424" s="18" t="inlineStr">
        <is>
          <t>right</t>
        </is>
      </c>
      <c r="L2424" s="18" t="n">
        <v>7</v>
      </c>
      <c r="M2424" s="18" t="n">
        <v>8</v>
      </c>
      <c r="N2424" s="34" t="n"/>
    </row>
    <row r="2425">
      <c r="B2425" s="18" t="inlineStr">
        <is>
          <t>180|4</t>
        </is>
      </c>
      <c r="C2425" s="18" t="n">
        <v>180</v>
      </c>
      <c r="D2425" s="18" t="n">
        <v>4</v>
      </c>
      <c r="E2425" s="18" t="inlineStr">
        <is>
          <t>split</t>
        </is>
      </c>
      <c r="F2425" s="18" t="n">
        <v>5</v>
      </c>
      <c r="G2425" s="18" t="inlineStr">
        <is>
          <t>days_quote_to_inception</t>
        </is>
      </c>
      <c r="H2425" s="37" t="n">
        <v>11.99999952316284</v>
      </c>
      <c r="I2425" s="18" t="n"/>
      <c r="J2425" s="18" t="n"/>
      <c r="K2425" s="18" t="inlineStr">
        <is>
          <t>right</t>
        </is>
      </c>
      <c r="L2425" s="18" t="n">
        <v>9</v>
      </c>
      <c r="M2425" s="18" t="n">
        <v>10</v>
      </c>
      <c r="N2425" s="34" t="n"/>
    </row>
    <row r="2426">
      <c r="B2426" s="18" t="inlineStr">
        <is>
          <t>180|5</t>
        </is>
      </c>
      <c r="C2426" s="18" t="n">
        <v>180</v>
      </c>
      <c r="D2426" s="18" t="n">
        <v>5</v>
      </c>
      <c r="E2426" s="18" t="inlineStr">
        <is>
          <t>split</t>
        </is>
      </c>
      <c r="F2426" s="18" t="n">
        <v>0</v>
      </c>
      <c r="G2426" s="18" t="inlineStr">
        <is>
          <t>sum_insured</t>
        </is>
      </c>
      <c r="H2426" s="37" t="n">
        <v>266999.984375</v>
      </c>
      <c r="I2426" s="18" t="n"/>
      <c r="J2426" s="18" t="n"/>
      <c r="K2426" s="18" t="inlineStr">
        <is>
          <t>right</t>
        </is>
      </c>
      <c r="L2426" s="18" t="n">
        <v>11</v>
      </c>
      <c r="M2426" s="18" t="n">
        <v>12</v>
      </c>
      <c r="N2426" s="34" t="n"/>
    </row>
    <row r="2427">
      <c r="B2427" s="18" t="inlineStr">
        <is>
          <t>180|6</t>
        </is>
      </c>
      <c r="C2427" s="18" t="n">
        <v>180</v>
      </c>
      <c r="D2427" s="18" t="n">
        <v>6</v>
      </c>
      <c r="E2427" s="18" t="inlineStr">
        <is>
          <t>split</t>
        </is>
      </c>
      <c r="F2427" s="18" t="n">
        <v>3</v>
      </c>
      <c r="G2427" s="18" t="inlineStr">
        <is>
          <t>missed_payments_12m</t>
        </is>
      </c>
      <c r="H2427" s="37" t="n">
        <v>0.9999999701976776</v>
      </c>
      <c r="I2427" s="18" t="n"/>
      <c r="J2427" s="18" t="n"/>
      <c r="K2427" s="18" t="inlineStr">
        <is>
          <t>right</t>
        </is>
      </c>
      <c r="L2427" s="18" t="n">
        <v>13</v>
      </c>
      <c r="M2427" s="18" t="n">
        <v>14</v>
      </c>
      <c r="N2427" s="34" t="n"/>
    </row>
    <row r="2428">
      <c r="B2428" s="18" t="inlineStr">
        <is>
          <t>180|7</t>
        </is>
      </c>
      <c r="C2428" s="18" t="n">
        <v>180</v>
      </c>
      <c r="D2428" s="18" t="n">
        <v>7</v>
      </c>
      <c r="E2428" s="18" t="inlineStr">
        <is>
          <t>leaf</t>
        </is>
      </c>
      <c r="F2428" s="18" t="n"/>
      <c r="G2428" s="18" t="n"/>
      <c r="H2428" s="37" t="n"/>
      <c r="I2428" s="18" t="n"/>
      <c r="J2428" s="18" t="n"/>
      <c r="K2428" s="18" t="n"/>
      <c r="L2428" s="18" t="n"/>
      <c r="M2428" s="18" t="n"/>
      <c r="N2428" s="34" t="n">
        <v>0.009514664299786091</v>
      </c>
    </row>
    <row r="2429">
      <c r="B2429" s="18" t="inlineStr">
        <is>
          <t>180|8</t>
        </is>
      </c>
      <c r="C2429" s="18" t="n">
        <v>180</v>
      </c>
      <c r="D2429" s="18" t="n">
        <v>8</v>
      </c>
      <c r="E2429" s="18" t="inlineStr">
        <is>
          <t>leaf</t>
        </is>
      </c>
      <c r="F2429" s="18" t="n"/>
      <c r="G2429" s="18" t="n"/>
      <c r="H2429" s="37" t="n"/>
      <c r="I2429" s="18" t="n"/>
      <c r="J2429" s="18" t="n"/>
      <c r="K2429" s="18" t="n"/>
      <c r="L2429" s="18" t="n"/>
      <c r="M2429" s="18" t="n"/>
      <c r="N2429" s="34" t="n">
        <v>0.002529543824493885</v>
      </c>
    </row>
    <row r="2430">
      <c r="B2430" s="18" t="inlineStr">
        <is>
          <t>180|9</t>
        </is>
      </c>
      <c r="C2430" s="18" t="n">
        <v>180</v>
      </c>
      <c r="D2430" s="18" t="n">
        <v>9</v>
      </c>
      <c r="E2430" s="18" t="inlineStr">
        <is>
          <t>leaf</t>
        </is>
      </c>
      <c r="F2430" s="18" t="n"/>
      <c r="G2430" s="18" t="n"/>
      <c r="H2430" s="37" t="n"/>
      <c r="I2430" s="18" t="n"/>
      <c r="J2430" s="18" t="n"/>
      <c r="K2430" s="18" t="n"/>
      <c r="L2430" s="18" t="n"/>
      <c r="M2430" s="18" t="n"/>
      <c r="N2430" s="34" t="n">
        <v>0.002368730027228594</v>
      </c>
    </row>
    <row r="2431">
      <c r="B2431" s="18" t="inlineStr">
        <is>
          <t>180|10</t>
        </is>
      </c>
      <c r="C2431" s="18" t="n">
        <v>180</v>
      </c>
      <c r="D2431" s="18" t="n">
        <v>10</v>
      </c>
      <c r="E2431" s="18" t="inlineStr">
        <is>
          <t>leaf</t>
        </is>
      </c>
      <c r="F2431" s="18" t="n"/>
      <c r="G2431" s="18" t="n"/>
      <c r="H2431" s="37" t="n"/>
      <c r="I2431" s="18" t="n"/>
      <c r="J2431" s="18" t="n"/>
      <c r="K2431" s="18" t="n"/>
      <c r="L2431" s="18" t="n"/>
      <c r="M2431" s="18" t="n"/>
      <c r="N2431" s="34" t="n">
        <v>-0.003178672632202506</v>
      </c>
    </row>
    <row r="2432">
      <c r="B2432" s="18" t="inlineStr">
        <is>
          <t>180|11</t>
        </is>
      </c>
      <c r="C2432" s="18" t="n">
        <v>180</v>
      </c>
      <c r="D2432" s="18" t="n">
        <v>11</v>
      </c>
      <c r="E2432" s="18" t="inlineStr">
        <is>
          <t>leaf</t>
        </is>
      </c>
      <c r="F2432" s="18" t="n"/>
      <c r="G2432" s="18" t="n"/>
      <c r="H2432" s="37" t="n"/>
      <c r="I2432" s="18" t="n"/>
      <c r="J2432" s="18" t="n"/>
      <c r="K2432" s="18" t="n"/>
      <c r="L2432" s="18" t="n"/>
      <c r="M2432" s="18" t="n"/>
      <c r="N2432" s="34" t="n">
        <v>-0.01570719294250011</v>
      </c>
    </row>
    <row r="2433">
      <c r="B2433" s="18" t="inlineStr">
        <is>
          <t>180|12</t>
        </is>
      </c>
      <c r="C2433" s="18" t="n">
        <v>180</v>
      </c>
      <c r="D2433" s="18" t="n">
        <v>12</v>
      </c>
      <c r="E2433" s="18" t="inlineStr">
        <is>
          <t>leaf</t>
        </is>
      </c>
      <c r="F2433" s="18" t="n"/>
      <c r="G2433" s="18" t="n"/>
      <c r="H2433" s="37" t="n"/>
      <c r="I2433" s="18" t="n"/>
      <c r="J2433" s="18" t="n"/>
      <c r="K2433" s="18" t="n"/>
      <c r="L2433" s="18" t="n"/>
      <c r="M2433" s="18" t="n"/>
      <c r="N2433" s="34" t="n">
        <v>-0.000823860929813236</v>
      </c>
    </row>
    <row r="2434">
      <c r="B2434" s="18" t="inlineStr">
        <is>
          <t>180|13</t>
        </is>
      </c>
      <c r="C2434" s="18" t="n">
        <v>180</v>
      </c>
      <c r="D2434" s="18" t="n">
        <v>13</v>
      </c>
      <c r="E2434" s="18" t="inlineStr">
        <is>
          <t>leaf</t>
        </is>
      </c>
      <c r="F2434" s="18" t="n"/>
      <c r="G2434" s="18" t="n"/>
      <c r="H2434" s="37" t="n"/>
      <c r="I2434" s="18" t="n"/>
      <c r="J2434" s="18" t="n"/>
      <c r="K2434" s="18" t="n"/>
      <c r="L2434" s="18" t="n"/>
      <c r="M2434" s="18" t="n"/>
      <c r="N2434" s="34" t="n">
        <v>-0.001712089753709733</v>
      </c>
    </row>
    <row r="2435">
      <c r="B2435" s="18" t="inlineStr">
        <is>
          <t>180|14</t>
        </is>
      </c>
      <c r="C2435" s="18" t="n">
        <v>180</v>
      </c>
      <c r="D2435" s="18" t="n">
        <v>14</v>
      </c>
      <c r="E2435" s="18" t="inlineStr">
        <is>
          <t>leaf</t>
        </is>
      </c>
      <c r="F2435" s="18" t="n"/>
      <c r="G2435" s="18" t="n"/>
      <c r="H2435" s="37" t="n"/>
      <c r="I2435" s="18" t="n"/>
      <c r="J2435" s="18" t="n"/>
      <c r="K2435" s="18" t="n"/>
      <c r="L2435" s="18" t="n"/>
      <c r="M2435" s="18" t="n"/>
      <c r="N2435" s="34" t="n">
        <v>0.006513976957648993</v>
      </c>
    </row>
    <row r="2436">
      <c r="B2436" s="18" t="inlineStr">
        <is>
          <t>181|0</t>
        </is>
      </c>
      <c r="C2436" s="18" t="n">
        <v>181</v>
      </c>
      <c r="D2436" s="18" t="n">
        <v>0</v>
      </c>
      <c r="E2436" s="18" t="inlineStr">
        <is>
          <t>split</t>
        </is>
      </c>
      <c r="F2436" s="18" t="n">
        <v>0</v>
      </c>
      <c r="G2436" s="18" t="inlineStr">
        <is>
          <t>sum_insured</t>
        </is>
      </c>
      <c r="H2436" s="37" t="n">
        <v>438999.984375</v>
      </c>
      <c r="I2436" s="18" t="n"/>
      <c r="J2436" s="18" t="n"/>
      <c r="K2436" s="18" t="inlineStr">
        <is>
          <t>right</t>
        </is>
      </c>
      <c r="L2436" s="18" t="n">
        <v>1</v>
      </c>
      <c r="M2436" s="18" t="n">
        <v>2</v>
      </c>
      <c r="N2436" s="34" t="n"/>
    </row>
    <row r="2437">
      <c r="B2437" s="18" t="inlineStr">
        <is>
          <t>181|1</t>
        </is>
      </c>
      <c r="C2437" s="18" t="n">
        <v>181</v>
      </c>
      <c r="D2437" s="18" t="n">
        <v>1</v>
      </c>
      <c r="E2437" s="18" t="inlineStr">
        <is>
          <t>category split</t>
        </is>
      </c>
      <c r="F2437" s="18" t="n">
        <v>38</v>
      </c>
      <c r="G2437" s="18" t="inlineStr">
        <is>
          <t>previous_insurer</t>
        </is>
      </c>
      <c r="H2437" s="37" t="n"/>
      <c r="I2437" s="18" t="inlineStr">
        <is>
          <t>0;1;5;7;8;11;13;14;17;19;20;22;23;24;25;27;32;33;34;35;37</t>
        </is>
      </c>
      <c r="J2437" s="18" t="inlineStr">
        <is>
          <t>INS00;INS01;INS05;INS07;INS08;INS11;INS13;INS14;INS17;INS19;INS20;INS22;INS23;INS24;INS25;INS27;INS32;INS33;INS34;INS35;INS37</t>
        </is>
      </c>
      <c r="K2437" s="18" t="inlineStr">
        <is>
          <t>left</t>
        </is>
      </c>
      <c r="L2437" s="18" t="n">
        <v>3</v>
      </c>
      <c r="M2437" s="18" t="n">
        <v>4</v>
      </c>
      <c r="N2437" s="34" t="n"/>
    </row>
    <row r="2438">
      <c r="B2438" s="18" t="inlineStr">
        <is>
          <t>181|2</t>
        </is>
      </c>
      <c r="C2438" s="18" t="n">
        <v>181</v>
      </c>
      <c r="D2438" s="18" t="n">
        <v>2</v>
      </c>
      <c r="E2438" s="18" t="inlineStr">
        <is>
          <t>leaf</t>
        </is>
      </c>
      <c r="F2438" s="18" t="n"/>
      <c r="G2438" s="18" t="n"/>
      <c r="H2438" s="37" t="n"/>
      <c r="I2438" s="18" t="n"/>
      <c r="J2438" s="18" t="n"/>
      <c r="K2438" s="18" t="n"/>
      <c r="L2438" s="18" t="n"/>
      <c r="M2438" s="18" t="n"/>
      <c r="N2438" s="34" t="n">
        <v>0.009812961332499981</v>
      </c>
    </row>
    <row r="2439">
      <c r="B2439" s="18" t="inlineStr">
        <is>
          <t>181|3</t>
        </is>
      </c>
      <c r="C2439" s="18" t="n">
        <v>181</v>
      </c>
      <c r="D2439" s="18" t="n">
        <v>3</v>
      </c>
      <c r="E2439" s="18" t="inlineStr">
        <is>
          <t>split</t>
        </is>
      </c>
      <c r="F2439" s="18" t="n">
        <v>25</v>
      </c>
      <c r="G2439" s="18" t="inlineStr">
        <is>
          <t>x_fz3_rain</t>
        </is>
      </c>
      <c r="H2439" s="37" t="n">
        <v>1.296999990940094</v>
      </c>
      <c r="I2439" s="18" t="n"/>
      <c r="J2439" s="18" t="n"/>
      <c r="K2439" s="18" t="inlineStr">
        <is>
          <t>right</t>
        </is>
      </c>
      <c r="L2439" s="18" t="n">
        <v>5</v>
      </c>
      <c r="M2439" s="18" t="n">
        <v>6</v>
      </c>
      <c r="N2439" s="34" t="n"/>
    </row>
    <row r="2440">
      <c r="B2440" s="18" t="inlineStr">
        <is>
          <t>181|4</t>
        </is>
      </c>
      <c r="C2440" s="18" t="n">
        <v>181</v>
      </c>
      <c r="D2440" s="18" t="n">
        <v>4</v>
      </c>
      <c r="E2440" s="18" t="inlineStr">
        <is>
          <t>split</t>
        </is>
      </c>
      <c r="F2440" s="18" t="n">
        <v>3</v>
      </c>
      <c r="G2440" s="18" t="inlineStr">
        <is>
          <t>missed_payments_12m</t>
        </is>
      </c>
      <c r="H2440" s="37" t="n">
        <v>0.9999999701976776</v>
      </c>
      <c r="I2440" s="18" t="n"/>
      <c r="J2440" s="18" t="n"/>
      <c r="K2440" s="18" t="inlineStr">
        <is>
          <t>right</t>
        </is>
      </c>
      <c r="L2440" s="18" t="n">
        <v>7</v>
      </c>
      <c r="M2440" s="18" t="n">
        <v>8</v>
      </c>
      <c r="N2440" s="34" t="n"/>
    </row>
    <row r="2441">
      <c r="B2441" s="18" t="inlineStr">
        <is>
          <t>181|5</t>
        </is>
      </c>
      <c r="C2441" s="18" t="n">
        <v>181</v>
      </c>
      <c r="D2441" s="18" t="n">
        <v>5</v>
      </c>
      <c r="E2441" s="18" t="inlineStr">
        <is>
          <t>leaf</t>
        </is>
      </c>
      <c r="F2441" s="18" t="n"/>
      <c r="G2441" s="18" t="n"/>
      <c r="H2441" s="37" t="n"/>
      <c r="I2441" s="18" t="n"/>
      <c r="J2441" s="18" t="n"/>
      <c r="K2441" s="18" t="n"/>
      <c r="L2441" s="18" t="n"/>
      <c r="M2441" s="18" t="n"/>
      <c r="N2441" s="34" t="n">
        <v>0.0007216860540211201</v>
      </c>
    </row>
    <row r="2442">
      <c r="B2442" s="18" t="inlineStr">
        <is>
          <t>181|6</t>
        </is>
      </c>
      <c r="C2442" s="18" t="n">
        <v>181</v>
      </c>
      <c r="D2442" s="18" t="n">
        <v>6</v>
      </c>
      <c r="E2442" s="18" t="inlineStr">
        <is>
          <t>leaf</t>
        </is>
      </c>
      <c r="F2442" s="18" t="n"/>
      <c r="G2442" s="18" t="n"/>
      <c r="H2442" s="37" t="n"/>
      <c r="I2442" s="18" t="n"/>
      <c r="J2442" s="18" t="n"/>
      <c r="K2442" s="18" t="n"/>
      <c r="L2442" s="18" t="n"/>
      <c r="M2442" s="18" t="n"/>
      <c r="N2442" s="34" t="n">
        <v>0.01226489152759314</v>
      </c>
    </row>
    <row r="2443">
      <c r="B2443" s="18" t="inlineStr">
        <is>
          <t>181|7</t>
        </is>
      </c>
      <c r="C2443" s="18" t="n">
        <v>181</v>
      </c>
      <c r="D2443" s="18" t="n">
        <v>7</v>
      </c>
      <c r="E2443" s="18" t="inlineStr">
        <is>
          <t>leaf</t>
        </is>
      </c>
      <c r="F2443" s="18" t="n"/>
      <c r="G2443" s="18" t="n"/>
      <c r="H2443" s="37" t="n"/>
      <c r="I2443" s="18" t="n"/>
      <c r="J2443" s="18" t="n"/>
      <c r="K2443" s="18" t="n"/>
      <c r="L2443" s="18" t="n"/>
      <c r="M2443" s="18" t="n"/>
      <c r="N2443" s="34" t="n">
        <v>-0.00391232967376709</v>
      </c>
    </row>
    <row r="2444">
      <c r="B2444" s="18" t="inlineStr">
        <is>
          <t>181|8</t>
        </is>
      </c>
      <c r="C2444" s="18" t="n">
        <v>181</v>
      </c>
      <c r="D2444" s="18" t="n">
        <v>8</v>
      </c>
      <c r="E2444" s="18" t="inlineStr">
        <is>
          <t>leaf</t>
        </is>
      </c>
      <c r="F2444" s="18" t="n"/>
      <c r="G2444" s="18" t="n"/>
      <c r="H2444" s="37" t="n"/>
      <c r="I2444" s="18" t="n"/>
      <c r="J2444" s="18" t="n"/>
      <c r="K2444" s="18" t="n"/>
      <c r="L2444" s="18" t="n"/>
      <c r="M2444" s="18" t="n"/>
      <c r="N2444" s="34" t="n">
        <v>0.006970072630792856</v>
      </c>
    </row>
    <row r="2445">
      <c r="B2445" s="18" t="inlineStr">
        <is>
          <t>182|0</t>
        </is>
      </c>
      <c r="C2445" s="18" t="n">
        <v>182</v>
      </c>
      <c r="D2445" s="18" t="n">
        <v>0</v>
      </c>
      <c r="E2445" s="18" t="inlineStr">
        <is>
          <t>split</t>
        </is>
      </c>
      <c r="F2445" s="18" t="n">
        <v>0</v>
      </c>
      <c r="G2445" s="18" t="inlineStr">
        <is>
          <t>sum_insured</t>
        </is>
      </c>
      <c r="H2445" s="37" t="n">
        <v>156999.9921875</v>
      </c>
      <c r="I2445" s="18" t="n"/>
      <c r="J2445" s="18" t="n"/>
      <c r="K2445" s="18" t="inlineStr">
        <is>
          <t>right</t>
        </is>
      </c>
      <c r="L2445" s="18" t="n">
        <v>1</v>
      </c>
      <c r="M2445" s="18" t="n">
        <v>2</v>
      </c>
      <c r="N2445" s="34" t="n"/>
    </row>
    <row r="2446">
      <c r="B2446" s="18" t="inlineStr">
        <is>
          <t>182|1</t>
        </is>
      </c>
      <c r="C2446" s="18" t="n">
        <v>182</v>
      </c>
      <c r="D2446" s="18" t="n">
        <v>1</v>
      </c>
      <c r="E2446" s="18" t="inlineStr">
        <is>
          <t>split</t>
        </is>
      </c>
      <c r="F2446" s="18" t="n">
        <v>17</v>
      </c>
      <c r="G2446" s="18" t="inlineStr">
        <is>
          <t>hail_days</t>
        </is>
      </c>
      <c r="H2446" s="37" t="n">
        <v>3.99999988079071</v>
      </c>
      <c r="I2446" s="18" t="n"/>
      <c r="J2446" s="18" t="n"/>
      <c r="K2446" s="18" t="inlineStr">
        <is>
          <t>right</t>
        </is>
      </c>
      <c r="L2446" s="18" t="n">
        <v>3</v>
      </c>
      <c r="M2446" s="18" t="n">
        <v>4</v>
      </c>
      <c r="N2446" s="34" t="n"/>
    </row>
    <row r="2447">
      <c r="B2447" s="18" t="inlineStr">
        <is>
          <t>182|2</t>
        </is>
      </c>
      <c r="C2447" s="18" t="n">
        <v>182</v>
      </c>
      <c r="D2447" s="18" t="n">
        <v>2</v>
      </c>
      <c r="E2447" s="18" t="inlineStr">
        <is>
          <t>split</t>
        </is>
      </c>
      <c r="F2447" s="18" t="n">
        <v>20</v>
      </c>
      <c r="G2447" s="18" t="inlineStr">
        <is>
          <t>dry_summer_index</t>
        </is>
      </c>
      <c r="H2447" s="37" t="n">
        <v>0.07599999383091928</v>
      </c>
      <c r="I2447" s="18" t="n"/>
      <c r="J2447" s="18" t="n"/>
      <c r="K2447" s="18" t="inlineStr">
        <is>
          <t>right</t>
        </is>
      </c>
      <c r="L2447" s="18" t="n">
        <v>5</v>
      </c>
      <c r="M2447" s="18" t="n">
        <v>6</v>
      </c>
      <c r="N2447" s="34" t="n"/>
    </row>
    <row r="2448">
      <c r="B2448" s="18" t="inlineStr">
        <is>
          <t>182|3</t>
        </is>
      </c>
      <c r="C2448" s="18" t="n">
        <v>182</v>
      </c>
      <c r="D2448" s="18" t="n">
        <v>3</v>
      </c>
      <c r="E2448" s="18" t="inlineStr">
        <is>
          <t>split</t>
        </is>
      </c>
      <c r="F2448" s="18" t="n">
        <v>4</v>
      </c>
      <c r="G2448" s="18" t="inlineStr">
        <is>
          <t>renewal_count</t>
        </is>
      </c>
      <c r="H2448" s="37" t="n">
        <v>5.999999761581421</v>
      </c>
      <c r="I2448" s="18" t="n"/>
      <c r="J2448" s="18" t="n"/>
      <c r="K2448" s="18" t="inlineStr">
        <is>
          <t>right</t>
        </is>
      </c>
      <c r="L2448" s="18" t="n">
        <v>7</v>
      </c>
      <c r="M2448" s="18" t="n">
        <v>8</v>
      </c>
      <c r="N2448" s="34" t="n"/>
    </row>
    <row r="2449">
      <c r="B2449" s="18" t="inlineStr">
        <is>
          <t>182|4</t>
        </is>
      </c>
      <c r="C2449" s="18" t="n">
        <v>182</v>
      </c>
      <c r="D2449" s="18" t="n">
        <v>4</v>
      </c>
      <c r="E2449" s="18" t="inlineStr">
        <is>
          <t>category split</t>
        </is>
      </c>
      <c r="F2449" s="18" t="n">
        <v>31</v>
      </c>
      <c r="G2449" s="18" t="inlineStr">
        <is>
          <t>channel</t>
        </is>
      </c>
      <c r="H2449" s="37" t="n"/>
      <c r="I2449" s="18" t="inlineStr">
        <is>
          <t>2</t>
        </is>
      </c>
      <c r="J2449" s="18" t="inlineStr">
        <is>
          <t>direct</t>
        </is>
      </c>
      <c r="K2449" s="18" t="inlineStr">
        <is>
          <t>left</t>
        </is>
      </c>
      <c r="L2449" s="18" t="n">
        <v>9</v>
      </c>
      <c r="M2449" s="18" t="n">
        <v>10</v>
      </c>
      <c r="N2449" s="34" t="n"/>
    </row>
    <row r="2450">
      <c r="B2450" s="18" t="inlineStr">
        <is>
          <t>182|5</t>
        </is>
      </c>
      <c r="C2450" s="18" t="n">
        <v>182</v>
      </c>
      <c r="D2450" s="18" t="n">
        <v>5</v>
      </c>
      <c r="E2450" s="18" t="inlineStr">
        <is>
          <t>leaf</t>
        </is>
      </c>
      <c r="F2450" s="18" t="n"/>
      <c r="G2450" s="18" t="n"/>
      <c r="H2450" s="37" t="n"/>
      <c r="I2450" s="18" t="n"/>
      <c r="J2450" s="18" t="n"/>
      <c r="K2450" s="18" t="n"/>
      <c r="L2450" s="18" t="n"/>
      <c r="M2450" s="18" t="n"/>
      <c r="N2450" s="34" t="n">
        <v>-0.008598369546234608</v>
      </c>
    </row>
    <row r="2451">
      <c r="B2451" s="18" t="inlineStr">
        <is>
          <t>182|6</t>
        </is>
      </c>
      <c r="C2451" s="18" t="n">
        <v>182</v>
      </c>
      <c r="D2451" s="18" t="n">
        <v>6</v>
      </c>
      <c r="E2451" s="18" t="inlineStr">
        <is>
          <t>category split</t>
        </is>
      </c>
      <c r="F2451" s="18" t="n">
        <v>29</v>
      </c>
      <c r="G2451" s="18" t="inlineStr">
        <is>
          <t>accidental_damage_cover</t>
        </is>
      </c>
      <c r="H2451" s="37" t="n"/>
      <c r="I2451" s="18" t="inlineStr">
        <is>
          <t>0</t>
        </is>
      </c>
      <c r="J2451" s="18" t="inlineStr">
        <is>
          <t>False</t>
        </is>
      </c>
      <c r="K2451" s="18" t="inlineStr">
        <is>
          <t>left</t>
        </is>
      </c>
      <c r="L2451" s="18" t="n">
        <v>11</v>
      </c>
      <c r="M2451" s="18" t="n">
        <v>12</v>
      </c>
      <c r="N2451" s="34" t="n"/>
    </row>
    <row r="2452">
      <c r="B2452" s="18" t="inlineStr">
        <is>
          <t>182|7</t>
        </is>
      </c>
      <c r="C2452" s="18" t="n">
        <v>182</v>
      </c>
      <c r="D2452" s="18" t="n">
        <v>7</v>
      </c>
      <c r="E2452" s="18" t="inlineStr">
        <is>
          <t>leaf</t>
        </is>
      </c>
      <c r="F2452" s="18" t="n"/>
      <c r="G2452" s="18" t="n"/>
      <c r="H2452" s="37" t="n"/>
      <c r="I2452" s="18" t="n"/>
      <c r="J2452" s="18" t="n"/>
      <c r="K2452" s="18" t="n"/>
      <c r="L2452" s="18" t="n"/>
      <c r="M2452" s="18" t="n"/>
      <c r="N2452" s="34" t="n">
        <v>-0.006052607670426369</v>
      </c>
    </row>
    <row r="2453">
      <c r="B2453" s="18" t="inlineStr">
        <is>
          <t>182|8</t>
        </is>
      </c>
      <c r="C2453" s="18" t="n">
        <v>182</v>
      </c>
      <c r="D2453" s="18" t="n">
        <v>8</v>
      </c>
      <c r="E2453" s="18" t="inlineStr">
        <is>
          <t>leaf</t>
        </is>
      </c>
      <c r="F2453" s="18" t="n"/>
      <c r="G2453" s="18" t="n"/>
      <c r="H2453" s="37" t="n"/>
      <c r="I2453" s="18" t="n"/>
      <c r="J2453" s="18" t="n"/>
      <c r="K2453" s="18" t="n"/>
      <c r="L2453" s="18" t="n"/>
      <c r="M2453" s="18" t="n"/>
      <c r="N2453" s="34" t="n">
        <v>-0.01719309203326702</v>
      </c>
    </row>
    <row r="2454">
      <c r="B2454" s="18" t="inlineStr">
        <is>
          <t>182|9</t>
        </is>
      </c>
      <c r="C2454" s="18" t="n">
        <v>182</v>
      </c>
      <c r="D2454" s="18" t="n">
        <v>9</v>
      </c>
      <c r="E2454" s="18" t="inlineStr">
        <is>
          <t>leaf</t>
        </is>
      </c>
      <c r="F2454" s="18" t="n"/>
      <c r="G2454" s="18" t="n"/>
      <c r="H2454" s="37" t="n"/>
      <c r="I2454" s="18" t="n"/>
      <c r="J2454" s="18" t="n"/>
      <c r="K2454" s="18" t="n"/>
      <c r="L2454" s="18" t="n"/>
      <c r="M2454" s="18" t="n"/>
      <c r="N2454" s="34" t="n">
        <v>0.001610894105397165</v>
      </c>
    </row>
    <row r="2455">
      <c r="B2455" s="18" t="inlineStr">
        <is>
          <t>182|10</t>
        </is>
      </c>
      <c r="C2455" s="18" t="n">
        <v>182</v>
      </c>
      <c r="D2455" s="18" t="n">
        <v>10</v>
      </c>
      <c r="E2455" s="18" t="inlineStr">
        <is>
          <t>leaf</t>
        </is>
      </c>
      <c r="F2455" s="18" t="n"/>
      <c r="G2455" s="18" t="n"/>
      <c r="H2455" s="37" t="n"/>
      <c r="I2455" s="18" t="n"/>
      <c r="J2455" s="18" t="n"/>
      <c r="K2455" s="18" t="n"/>
      <c r="L2455" s="18" t="n"/>
      <c r="M2455" s="18" t="n"/>
      <c r="N2455" s="34" t="n">
        <v>-0.006822783034294844</v>
      </c>
    </row>
    <row r="2456">
      <c r="B2456" s="18" t="inlineStr">
        <is>
          <t>182|11</t>
        </is>
      </c>
      <c r="C2456" s="18" t="n">
        <v>182</v>
      </c>
      <c r="D2456" s="18" t="n">
        <v>11</v>
      </c>
      <c r="E2456" s="18" t="inlineStr">
        <is>
          <t>leaf</t>
        </is>
      </c>
      <c r="F2456" s="18" t="n"/>
      <c r="G2456" s="18" t="n"/>
      <c r="H2456" s="37" t="n"/>
      <c r="I2456" s="18" t="n"/>
      <c r="J2456" s="18" t="n"/>
      <c r="K2456" s="18" t="n"/>
      <c r="L2456" s="18" t="n"/>
      <c r="M2456" s="18" t="n"/>
      <c r="N2456" s="34" t="n">
        <v>0.003913500811904669</v>
      </c>
    </row>
    <row r="2457">
      <c r="B2457" s="18" t="inlineStr">
        <is>
          <t>182|12</t>
        </is>
      </c>
      <c r="C2457" s="18" t="n">
        <v>182</v>
      </c>
      <c r="D2457" s="18" t="n">
        <v>12</v>
      </c>
      <c r="E2457" s="18" t="inlineStr">
        <is>
          <t>leaf</t>
        </is>
      </c>
      <c r="F2457" s="18" t="n"/>
      <c r="G2457" s="18" t="n"/>
      <c r="H2457" s="37" t="n"/>
      <c r="I2457" s="18" t="n"/>
      <c r="J2457" s="18" t="n"/>
      <c r="K2457" s="18" t="n"/>
      <c r="L2457" s="18" t="n"/>
      <c r="M2457" s="18" t="n"/>
      <c r="N2457" s="34" t="n">
        <v>-0.0003583882353268564</v>
      </c>
    </row>
    <row r="2458">
      <c r="B2458" s="18" t="inlineStr">
        <is>
          <t>183|0</t>
        </is>
      </c>
      <c r="C2458" s="18" t="n">
        <v>183</v>
      </c>
      <c r="D2458" s="18" t="n">
        <v>0</v>
      </c>
      <c r="E2458" s="18" t="inlineStr">
        <is>
          <t>category split</t>
        </is>
      </c>
      <c r="F2458" s="18" t="n">
        <v>31</v>
      </c>
      <c r="G2458" s="18" t="inlineStr">
        <is>
          <t>channel</t>
        </is>
      </c>
      <c r="H2458" s="37" t="n"/>
      <c r="I2458" s="18" t="inlineStr">
        <is>
          <t>1</t>
        </is>
      </c>
      <c r="J2458" s="18" t="inlineStr">
        <is>
          <t>comparison_site</t>
        </is>
      </c>
      <c r="K2458" s="18" t="inlineStr">
        <is>
          <t>left</t>
        </is>
      </c>
      <c r="L2458" s="18" t="n">
        <v>1</v>
      </c>
      <c r="M2458" s="18" t="n">
        <v>2</v>
      </c>
      <c r="N2458" s="34" t="n"/>
    </row>
    <row r="2459">
      <c r="B2459" s="18" t="inlineStr">
        <is>
          <t>183|1</t>
        </is>
      </c>
      <c r="C2459" s="18" t="n">
        <v>183</v>
      </c>
      <c r="D2459" s="18" t="n">
        <v>1</v>
      </c>
      <c r="E2459" s="18" t="inlineStr">
        <is>
          <t>split</t>
        </is>
      </c>
      <c r="F2459" s="18" t="n">
        <v>20</v>
      </c>
      <c r="G2459" s="18" t="inlineStr">
        <is>
          <t>dry_summer_index</t>
        </is>
      </c>
      <c r="H2459" s="37" t="n">
        <v>0.09599999710917473</v>
      </c>
      <c r="I2459" s="18" t="n"/>
      <c r="J2459" s="18" t="n"/>
      <c r="K2459" s="18" t="inlineStr">
        <is>
          <t>right</t>
        </is>
      </c>
      <c r="L2459" s="18" t="n">
        <v>3</v>
      </c>
      <c r="M2459" s="18" t="n">
        <v>4</v>
      </c>
      <c r="N2459" s="34" t="n"/>
    </row>
    <row r="2460">
      <c r="B2460" s="18" t="inlineStr">
        <is>
          <t>183|2</t>
        </is>
      </c>
      <c r="C2460" s="18" t="n">
        <v>183</v>
      </c>
      <c r="D2460" s="18" t="n">
        <v>2</v>
      </c>
      <c r="E2460" s="18" t="inlineStr">
        <is>
          <t>category split</t>
        </is>
      </c>
      <c r="F2460" s="18" t="n">
        <v>44</v>
      </c>
      <c r="G2460" s="18" t="inlineStr">
        <is>
          <t>property_type</t>
        </is>
      </c>
      <c r="H2460" s="37" t="n"/>
      <c r="I2460" s="18" t="inlineStr">
        <is>
          <t>2</t>
        </is>
      </c>
      <c r="J2460" s="18" t="inlineStr">
        <is>
          <t>semi_detached</t>
        </is>
      </c>
      <c r="K2460" s="18" t="inlineStr">
        <is>
          <t>left</t>
        </is>
      </c>
      <c r="L2460" s="18" t="n">
        <v>5</v>
      </c>
      <c r="M2460" s="18" t="n">
        <v>6</v>
      </c>
      <c r="N2460" s="34" t="n"/>
    </row>
    <row r="2461">
      <c r="B2461" s="18" t="inlineStr">
        <is>
          <t>183|3</t>
        </is>
      </c>
      <c r="C2461" s="18" t="n">
        <v>183</v>
      </c>
      <c r="D2461" s="18" t="n">
        <v>3</v>
      </c>
      <c r="E2461" s="18" t="inlineStr">
        <is>
          <t>leaf</t>
        </is>
      </c>
      <c r="F2461" s="18" t="n"/>
      <c r="G2461" s="18" t="n"/>
      <c r="H2461" s="37" t="n"/>
      <c r="I2461" s="18" t="n"/>
      <c r="J2461" s="18" t="n"/>
      <c r="K2461" s="18" t="n"/>
      <c r="L2461" s="18" t="n"/>
      <c r="M2461" s="18" t="n"/>
      <c r="N2461" s="34" t="n">
        <v>-0.0112038804218173</v>
      </c>
    </row>
    <row r="2462">
      <c r="B2462" s="18" t="inlineStr">
        <is>
          <t>183|4</t>
        </is>
      </c>
      <c r="C2462" s="18" t="n">
        <v>183</v>
      </c>
      <c r="D2462" s="18" t="n">
        <v>4</v>
      </c>
      <c r="E2462" s="18" t="inlineStr">
        <is>
          <t>category split</t>
        </is>
      </c>
      <c r="F2462" s="18" t="n">
        <v>41</v>
      </c>
      <c r="G2462" s="18" t="inlineStr">
        <is>
          <t>marketing_segment</t>
        </is>
      </c>
      <c r="H2462" s="37" t="n"/>
      <c r="I2462" s="18" t="inlineStr">
        <is>
          <t>0;3;6;9;11</t>
        </is>
      </c>
      <c r="J2462" s="18" t="inlineStr">
        <is>
          <t>mature_affluent;midlife_affluent;senior_affluent;young_affluent;young_mainstream</t>
        </is>
      </c>
      <c r="K2462" s="18" t="inlineStr">
        <is>
          <t>left</t>
        </is>
      </c>
      <c r="L2462" s="18" t="n">
        <v>7</v>
      </c>
      <c r="M2462" s="18" t="n">
        <v>8</v>
      </c>
      <c r="N2462" s="34" t="n"/>
    </row>
    <row r="2463">
      <c r="B2463" s="18" t="inlineStr">
        <is>
          <t>183|5</t>
        </is>
      </c>
      <c r="C2463" s="18" t="n">
        <v>183</v>
      </c>
      <c r="D2463" s="18" t="n">
        <v>5</v>
      </c>
      <c r="E2463" s="18" t="inlineStr">
        <is>
          <t>category split</t>
        </is>
      </c>
      <c r="F2463" s="18" t="n">
        <v>41</v>
      </c>
      <c r="G2463" s="18" t="inlineStr">
        <is>
          <t>marketing_segment</t>
        </is>
      </c>
      <c r="H2463" s="37" t="n"/>
      <c r="I2463" s="18" t="inlineStr">
        <is>
          <t>0;1;2;3;4;5;6;7;8;10;11</t>
        </is>
      </c>
      <c r="J2463" s="18" t="inlineStr">
        <is>
          <t>mature_affluent;mature_budget;mature_mainstream;midlife_affluent;midlife_budget;midlife_mainstream;senior_affluent;senior_budget;senior_mainstream;young_budget;young_mainstream</t>
        </is>
      </c>
      <c r="K2463" s="18" t="inlineStr">
        <is>
          <t>left</t>
        </is>
      </c>
      <c r="L2463" s="18" t="n">
        <v>9</v>
      </c>
      <c r="M2463" s="18" t="n">
        <v>10</v>
      </c>
      <c r="N2463" s="34" t="n"/>
    </row>
    <row r="2464">
      <c r="B2464" s="18" t="inlineStr">
        <is>
          <t>183|6</t>
        </is>
      </c>
      <c r="C2464" s="18" t="n">
        <v>183</v>
      </c>
      <c r="D2464" s="18" t="n">
        <v>6</v>
      </c>
      <c r="E2464" s="18" t="inlineStr">
        <is>
          <t>category split</t>
        </is>
      </c>
      <c r="F2464" s="18" t="n">
        <v>41</v>
      </c>
      <c r="G2464" s="18" t="inlineStr">
        <is>
          <t>marketing_segment</t>
        </is>
      </c>
      <c r="H2464" s="37" t="n"/>
      <c r="I2464" s="18" t="inlineStr">
        <is>
          <t>0;1;2;3</t>
        </is>
      </c>
      <c r="J2464" s="18" t="inlineStr">
        <is>
          <t>mature_affluent;mature_budget;mature_mainstream;midlife_affluent</t>
        </is>
      </c>
      <c r="K2464" s="18" t="inlineStr">
        <is>
          <t>left</t>
        </is>
      </c>
      <c r="L2464" s="18" t="n">
        <v>11</v>
      </c>
      <c r="M2464" s="18" t="n">
        <v>12</v>
      </c>
      <c r="N2464" s="34" t="n"/>
    </row>
    <row r="2465">
      <c r="B2465" s="18" t="inlineStr">
        <is>
          <t>183|7</t>
        </is>
      </c>
      <c r="C2465" s="18" t="n">
        <v>183</v>
      </c>
      <c r="D2465" s="18" t="n">
        <v>7</v>
      </c>
      <c r="E2465" s="18" t="inlineStr">
        <is>
          <t>leaf</t>
        </is>
      </c>
      <c r="F2465" s="18" t="n"/>
      <c r="G2465" s="18" t="n"/>
      <c r="H2465" s="37" t="n"/>
      <c r="I2465" s="18" t="n"/>
      <c r="J2465" s="18" t="n"/>
      <c r="K2465" s="18" t="n"/>
      <c r="L2465" s="18" t="n"/>
      <c r="M2465" s="18" t="n"/>
      <c r="N2465" s="34" t="n">
        <v>0.0015348712913692</v>
      </c>
    </row>
    <row r="2466">
      <c r="B2466" s="18" t="inlineStr">
        <is>
          <t>183|8</t>
        </is>
      </c>
      <c r="C2466" s="18" t="n">
        <v>183</v>
      </c>
      <c r="D2466" s="18" t="n">
        <v>8</v>
      </c>
      <c r="E2466" s="18" t="inlineStr">
        <is>
          <t>leaf</t>
        </is>
      </c>
      <c r="F2466" s="18" t="n"/>
      <c r="G2466" s="18" t="n"/>
      <c r="H2466" s="37" t="n"/>
      <c r="I2466" s="18" t="n"/>
      <c r="J2466" s="18" t="n"/>
      <c r="K2466" s="18" t="n"/>
      <c r="L2466" s="18" t="n"/>
      <c r="M2466" s="18" t="n"/>
      <c r="N2466" s="34" t="n">
        <v>-0.002898916834965348</v>
      </c>
    </row>
    <row r="2467">
      <c r="B2467" s="18" t="inlineStr">
        <is>
          <t>183|9</t>
        </is>
      </c>
      <c r="C2467" s="18" t="n">
        <v>183</v>
      </c>
      <c r="D2467" s="18" t="n">
        <v>9</v>
      </c>
      <c r="E2467" s="18" t="inlineStr">
        <is>
          <t>leaf</t>
        </is>
      </c>
      <c r="F2467" s="18" t="n"/>
      <c r="G2467" s="18" t="n"/>
      <c r="H2467" s="37" t="n"/>
      <c r="I2467" s="18" t="n"/>
      <c r="J2467" s="18" t="n"/>
      <c r="K2467" s="18" t="n"/>
      <c r="L2467" s="18" t="n"/>
      <c r="M2467" s="18" t="n"/>
      <c r="N2467" s="34" t="n">
        <v>0.01272666919976473</v>
      </c>
    </row>
    <row r="2468">
      <c r="B2468" s="18" t="inlineStr">
        <is>
          <t>183|10</t>
        </is>
      </c>
      <c r="C2468" s="18" t="n">
        <v>183</v>
      </c>
      <c r="D2468" s="18" t="n">
        <v>10</v>
      </c>
      <c r="E2468" s="18" t="inlineStr">
        <is>
          <t>leaf</t>
        </is>
      </c>
      <c r="F2468" s="18" t="n"/>
      <c r="G2468" s="18" t="n"/>
      <c r="H2468" s="37" t="n"/>
      <c r="I2468" s="18" t="n"/>
      <c r="J2468" s="18" t="n"/>
      <c r="K2468" s="18" t="n"/>
      <c r="L2468" s="18" t="n"/>
      <c r="M2468" s="18" t="n"/>
      <c r="N2468" s="34" t="n">
        <v>0.003050249768421054</v>
      </c>
    </row>
    <row r="2469">
      <c r="B2469" s="18" t="inlineStr">
        <is>
          <t>183|11</t>
        </is>
      </c>
      <c r="C2469" s="18" t="n">
        <v>183</v>
      </c>
      <c r="D2469" s="18" t="n">
        <v>11</v>
      </c>
      <c r="E2469" s="18" t="inlineStr">
        <is>
          <t>leaf</t>
        </is>
      </c>
      <c r="F2469" s="18" t="n"/>
      <c r="G2469" s="18" t="n"/>
      <c r="H2469" s="37" t="n"/>
      <c r="I2469" s="18" t="n"/>
      <c r="J2469" s="18" t="n"/>
      <c r="K2469" s="18" t="n"/>
      <c r="L2469" s="18" t="n"/>
      <c r="M2469" s="18" t="n"/>
      <c r="N2469" s="34" t="n">
        <v>-0.00713761243969202</v>
      </c>
    </row>
    <row r="2470">
      <c r="B2470" s="18" t="inlineStr">
        <is>
          <t>183|12</t>
        </is>
      </c>
      <c r="C2470" s="18" t="n">
        <v>183</v>
      </c>
      <c r="D2470" s="18" t="n">
        <v>12</v>
      </c>
      <c r="E2470" s="18" t="inlineStr">
        <is>
          <t>leaf</t>
        </is>
      </c>
      <c r="F2470" s="18" t="n"/>
      <c r="G2470" s="18" t="n"/>
      <c r="H2470" s="37" t="n"/>
      <c r="I2470" s="18" t="n"/>
      <c r="J2470" s="18" t="n"/>
      <c r="K2470" s="18" t="n"/>
      <c r="L2470" s="18" t="n"/>
      <c r="M2470" s="18" t="n"/>
      <c r="N2470" s="34" t="n">
        <v>0.002958269324153662</v>
      </c>
    </row>
    <row r="2471">
      <c r="B2471" s="18" t="inlineStr">
        <is>
          <t>184|0</t>
        </is>
      </c>
      <c r="C2471" s="18" t="n">
        <v>184</v>
      </c>
      <c r="D2471" s="18" t="n">
        <v>0</v>
      </c>
      <c r="E2471" s="18" t="inlineStr">
        <is>
          <t>category split</t>
        </is>
      </c>
      <c r="F2471" s="18" t="n">
        <v>40</v>
      </c>
      <c r="G2471" s="18" t="inlineStr">
        <is>
          <t>branch_id</t>
        </is>
      </c>
      <c r="H2471" s="37" t="n"/>
      <c r="I2471" s="18" t="inlineStr">
        <is>
          <t>0;2;3;5;7;8;9;10;11;14;15;17;19;20;22</t>
        </is>
      </c>
      <c r="J2471" s="18" t="inlineStr">
        <is>
          <t>1;11;12;14;16;17;18;19;2;22;23;25;4;5;7</t>
        </is>
      </c>
      <c r="K2471" s="18" t="inlineStr">
        <is>
          <t>left</t>
        </is>
      </c>
      <c r="L2471" s="18" t="n">
        <v>1</v>
      </c>
      <c r="M2471" s="18" t="n">
        <v>2</v>
      </c>
      <c r="N2471" s="34" t="n"/>
    </row>
    <row r="2472">
      <c r="B2472" s="18" t="inlineStr">
        <is>
          <t>184|1</t>
        </is>
      </c>
      <c r="C2472" s="18" t="n">
        <v>184</v>
      </c>
      <c r="D2472" s="18" t="n">
        <v>1</v>
      </c>
      <c r="E2472" s="18" t="inlineStr">
        <is>
          <t>category split</t>
        </is>
      </c>
      <c r="F2472" s="18" t="n">
        <v>51</v>
      </c>
      <c r="G2472" s="18" t="inlineStr">
        <is>
          <t>policyholder_age_band</t>
        </is>
      </c>
      <c r="H2472" s="37" t="n"/>
      <c r="I2472" s="18" t="inlineStr">
        <is>
          <t>0;2;4</t>
        </is>
      </c>
      <c r="J2472" s="18" t="inlineStr">
        <is>
          <t>17-24;35-49;65+</t>
        </is>
      </c>
      <c r="K2472" s="18" t="inlineStr">
        <is>
          <t>left</t>
        </is>
      </c>
      <c r="L2472" s="18" t="n">
        <v>3</v>
      </c>
      <c r="M2472" s="18" t="n">
        <v>4</v>
      </c>
      <c r="N2472" s="34" t="n"/>
    </row>
    <row r="2473">
      <c r="B2473" s="18" t="inlineStr">
        <is>
          <t>184|2</t>
        </is>
      </c>
      <c r="C2473" s="18" t="n">
        <v>184</v>
      </c>
      <c r="D2473" s="18" t="n">
        <v>2</v>
      </c>
      <c r="E2473" s="18" t="inlineStr">
        <is>
          <t>split</t>
        </is>
      </c>
      <c r="F2473" s="18" t="n">
        <v>0</v>
      </c>
      <c r="G2473" s="18" t="inlineStr">
        <is>
          <t>sum_insured</t>
        </is>
      </c>
      <c r="H2473" s="37" t="n">
        <v>189999.9921875</v>
      </c>
      <c r="I2473" s="18" t="n"/>
      <c r="J2473" s="18" t="n"/>
      <c r="K2473" s="18" t="inlineStr">
        <is>
          <t>right</t>
        </is>
      </c>
      <c r="L2473" s="18" t="n">
        <v>5</v>
      </c>
      <c r="M2473" s="18" t="n">
        <v>6</v>
      </c>
      <c r="N2473" s="34" t="n"/>
    </row>
    <row r="2474">
      <c r="B2474" s="18" t="inlineStr">
        <is>
          <t>184|3</t>
        </is>
      </c>
      <c r="C2474" s="18" t="n">
        <v>184</v>
      </c>
      <c r="D2474" s="18" t="n">
        <v>3</v>
      </c>
      <c r="E2474" s="18" t="inlineStr">
        <is>
          <t>split</t>
        </is>
      </c>
      <c r="F2474" s="18" t="n">
        <v>15</v>
      </c>
      <c r="G2474" s="18" t="inlineStr">
        <is>
          <t>year_built</t>
        </is>
      </c>
      <c r="H2474" s="37" t="n">
        <v>1944.999938964844</v>
      </c>
      <c r="I2474" s="18" t="n"/>
      <c r="J2474" s="18" t="n"/>
      <c r="K2474" s="18" t="inlineStr">
        <is>
          <t>right</t>
        </is>
      </c>
      <c r="L2474" s="18" t="n">
        <v>7</v>
      </c>
      <c r="M2474" s="18" t="n">
        <v>8</v>
      </c>
      <c r="N2474" s="34" t="n"/>
    </row>
    <row r="2475">
      <c r="B2475" s="18" t="inlineStr">
        <is>
          <t>184|4</t>
        </is>
      </c>
      <c r="C2475" s="18" t="n">
        <v>184</v>
      </c>
      <c r="D2475" s="18" t="n">
        <v>4</v>
      </c>
      <c r="E2475" s="18" t="inlineStr">
        <is>
          <t>split</t>
        </is>
      </c>
      <c r="F2475" s="18" t="n">
        <v>5</v>
      </c>
      <c r="G2475" s="18" t="inlineStr">
        <is>
          <t>days_quote_to_inception</t>
        </is>
      </c>
      <c r="H2475" s="37" t="n">
        <v>19.99999904632568</v>
      </c>
      <c r="I2475" s="18" t="n"/>
      <c r="J2475" s="18" t="n"/>
      <c r="K2475" s="18" t="inlineStr">
        <is>
          <t>right</t>
        </is>
      </c>
      <c r="L2475" s="18" t="n">
        <v>9</v>
      </c>
      <c r="M2475" s="18" t="n">
        <v>10</v>
      </c>
      <c r="N2475" s="34" t="n"/>
    </row>
    <row r="2476">
      <c r="B2476" s="18" t="inlineStr">
        <is>
          <t>184|5</t>
        </is>
      </c>
      <c r="C2476" s="18" t="n">
        <v>184</v>
      </c>
      <c r="D2476" s="18" t="n">
        <v>5</v>
      </c>
      <c r="E2476" s="18" t="inlineStr">
        <is>
          <t>category split</t>
        </is>
      </c>
      <c r="F2476" s="18" t="n">
        <v>49</v>
      </c>
      <c r="G2476" s="18" t="inlineStr">
        <is>
          <t>energy_rating</t>
        </is>
      </c>
      <c r="H2476" s="37" t="n"/>
      <c r="I2476" s="18" t="inlineStr">
        <is>
          <t>0;1</t>
        </is>
      </c>
      <c r="J2476" s="18" t="inlineStr">
        <is>
          <t>A;B</t>
        </is>
      </c>
      <c r="K2476" s="18" t="inlineStr">
        <is>
          <t>left</t>
        </is>
      </c>
      <c r="L2476" s="18" t="n">
        <v>11</v>
      </c>
      <c r="M2476" s="18" t="n">
        <v>12</v>
      </c>
      <c r="N2476" s="34" t="n"/>
    </row>
    <row r="2477">
      <c r="B2477" s="18" t="inlineStr">
        <is>
          <t>184|6</t>
        </is>
      </c>
      <c r="C2477" s="18" t="n">
        <v>184</v>
      </c>
      <c r="D2477" s="18" t="n">
        <v>6</v>
      </c>
      <c r="E2477" s="18" t="inlineStr">
        <is>
          <t>split</t>
        </is>
      </c>
      <c r="F2477" s="18" t="n">
        <v>13</v>
      </c>
      <c r="G2477" s="18" t="inlineStr">
        <is>
          <t>distance_to_river_km</t>
        </is>
      </c>
      <c r="H2477" s="37" t="n">
        <v>3.069999814033509</v>
      </c>
      <c r="I2477" s="18" t="n"/>
      <c r="J2477" s="18" t="n"/>
      <c r="K2477" s="18" t="inlineStr">
        <is>
          <t>right</t>
        </is>
      </c>
      <c r="L2477" s="18" t="n">
        <v>13</v>
      </c>
      <c r="M2477" s="18" t="n">
        <v>14</v>
      </c>
      <c r="N2477" s="34" t="n"/>
    </row>
    <row r="2478">
      <c r="B2478" s="18" t="inlineStr">
        <is>
          <t>184|7</t>
        </is>
      </c>
      <c r="C2478" s="18" t="n">
        <v>184</v>
      </c>
      <c r="D2478" s="18" t="n">
        <v>7</v>
      </c>
      <c r="E2478" s="18" t="inlineStr">
        <is>
          <t>leaf</t>
        </is>
      </c>
      <c r="F2478" s="18" t="n"/>
      <c r="G2478" s="18" t="n"/>
      <c r="H2478" s="37" t="n"/>
      <c r="I2478" s="18" t="n"/>
      <c r="J2478" s="18" t="n"/>
      <c r="K2478" s="18" t="n"/>
      <c r="L2478" s="18" t="n"/>
      <c r="M2478" s="18" t="n"/>
      <c r="N2478" s="34" t="n">
        <v>0.01085685007274151</v>
      </c>
    </row>
    <row r="2479">
      <c r="B2479" s="18" t="inlineStr">
        <is>
          <t>184|8</t>
        </is>
      </c>
      <c r="C2479" s="18" t="n">
        <v>184</v>
      </c>
      <c r="D2479" s="18" t="n">
        <v>8</v>
      </c>
      <c r="E2479" s="18" t="inlineStr">
        <is>
          <t>leaf</t>
        </is>
      </c>
      <c r="F2479" s="18" t="n"/>
      <c r="G2479" s="18" t="n"/>
      <c r="H2479" s="37" t="n"/>
      <c r="I2479" s="18" t="n"/>
      <c r="J2479" s="18" t="n"/>
      <c r="K2479" s="18" t="n"/>
      <c r="L2479" s="18" t="n"/>
      <c r="M2479" s="18" t="n"/>
      <c r="N2479" s="34" t="n">
        <v>0.001707647345028818</v>
      </c>
    </row>
    <row r="2480">
      <c r="B2480" s="18" t="inlineStr">
        <is>
          <t>184|9</t>
        </is>
      </c>
      <c r="C2480" s="18" t="n">
        <v>184</v>
      </c>
      <c r="D2480" s="18" t="n">
        <v>9</v>
      </c>
      <c r="E2480" s="18" t="inlineStr">
        <is>
          <t>leaf</t>
        </is>
      </c>
      <c r="F2480" s="18" t="n"/>
      <c r="G2480" s="18" t="n"/>
      <c r="H2480" s="37" t="n"/>
      <c r="I2480" s="18" t="n"/>
      <c r="J2480" s="18" t="n"/>
      <c r="K2480" s="18" t="n"/>
      <c r="L2480" s="18" t="n"/>
      <c r="M2480" s="18" t="n"/>
      <c r="N2480" s="34" t="n">
        <v>-0.00315709225833416</v>
      </c>
    </row>
    <row r="2481">
      <c r="B2481" s="18" t="inlineStr">
        <is>
          <t>184|10</t>
        </is>
      </c>
      <c r="C2481" s="18" t="n">
        <v>184</v>
      </c>
      <c r="D2481" s="18" t="n">
        <v>10</v>
      </c>
      <c r="E2481" s="18" t="inlineStr">
        <is>
          <t>leaf</t>
        </is>
      </c>
      <c r="F2481" s="18" t="n"/>
      <c r="G2481" s="18" t="n"/>
      <c r="H2481" s="37" t="n"/>
      <c r="I2481" s="18" t="n"/>
      <c r="J2481" s="18" t="n"/>
      <c r="K2481" s="18" t="n"/>
      <c r="L2481" s="18" t="n"/>
      <c r="M2481" s="18" t="n"/>
      <c r="N2481" s="34" t="n">
        <v>0.005511035211384296</v>
      </c>
    </row>
    <row r="2482">
      <c r="B2482" s="18" t="inlineStr">
        <is>
          <t>184|11</t>
        </is>
      </c>
      <c r="C2482" s="18" t="n">
        <v>184</v>
      </c>
      <c r="D2482" s="18" t="n">
        <v>11</v>
      </c>
      <c r="E2482" s="18" t="inlineStr">
        <is>
          <t>leaf</t>
        </is>
      </c>
      <c r="F2482" s="18" t="n"/>
      <c r="G2482" s="18" t="n"/>
      <c r="H2482" s="37" t="n"/>
      <c r="I2482" s="18" t="n"/>
      <c r="J2482" s="18" t="n"/>
      <c r="K2482" s="18" t="n"/>
      <c r="L2482" s="18" t="n"/>
      <c r="M2482" s="18" t="n"/>
      <c r="N2482" s="34" t="n">
        <v>-0.003758458886295557</v>
      </c>
    </row>
    <row r="2483">
      <c r="B2483" s="18" t="inlineStr">
        <is>
          <t>184|12</t>
        </is>
      </c>
      <c r="C2483" s="18" t="n">
        <v>184</v>
      </c>
      <c r="D2483" s="18" t="n">
        <v>12</v>
      </c>
      <c r="E2483" s="18" t="inlineStr">
        <is>
          <t>leaf</t>
        </is>
      </c>
      <c r="F2483" s="18" t="n"/>
      <c r="G2483" s="18" t="n"/>
      <c r="H2483" s="37" t="n"/>
      <c r="I2483" s="18" t="n"/>
      <c r="J2483" s="18" t="n"/>
      <c r="K2483" s="18" t="n"/>
      <c r="L2483" s="18" t="n"/>
      <c r="M2483" s="18" t="n"/>
      <c r="N2483" s="34" t="n">
        <v>-0.01266197767108679</v>
      </c>
    </row>
    <row r="2484">
      <c r="B2484" s="18" t="inlineStr">
        <is>
          <t>184|13</t>
        </is>
      </c>
      <c r="C2484" s="18" t="n">
        <v>184</v>
      </c>
      <c r="D2484" s="18" t="n">
        <v>13</v>
      </c>
      <c r="E2484" s="18" t="inlineStr">
        <is>
          <t>leaf</t>
        </is>
      </c>
      <c r="F2484" s="18" t="n"/>
      <c r="G2484" s="18" t="n"/>
      <c r="H2484" s="37" t="n"/>
      <c r="I2484" s="18" t="n"/>
      <c r="J2484" s="18" t="n"/>
      <c r="K2484" s="18" t="n"/>
      <c r="L2484" s="18" t="n"/>
      <c r="M2484" s="18" t="n"/>
      <c r="N2484" s="34" t="n">
        <v>0.001457704114727676</v>
      </c>
    </row>
    <row r="2485">
      <c r="B2485" s="18" t="inlineStr">
        <is>
          <t>184|14</t>
        </is>
      </c>
      <c r="C2485" s="18" t="n">
        <v>184</v>
      </c>
      <c r="D2485" s="18" t="n">
        <v>14</v>
      </c>
      <c r="E2485" s="18" t="inlineStr">
        <is>
          <t>leaf</t>
        </is>
      </c>
      <c r="F2485" s="18" t="n"/>
      <c r="G2485" s="18" t="n"/>
      <c r="H2485" s="37" t="n"/>
      <c r="I2485" s="18" t="n"/>
      <c r="J2485" s="18" t="n"/>
      <c r="K2485" s="18" t="n"/>
      <c r="L2485" s="18" t="n"/>
      <c r="M2485" s="18" t="n"/>
      <c r="N2485" s="34" t="n">
        <v>-0.003332624910399318</v>
      </c>
    </row>
    <row r="2486">
      <c r="B2486" s="18" t="inlineStr">
        <is>
          <t>185|0</t>
        </is>
      </c>
      <c r="C2486" s="18" t="n">
        <v>185</v>
      </c>
      <c r="D2486" s="18" t="n">
        <v>0</v>
      </c>
      <c r="E2486" s="18" t="inlineStr">
        <is>
          <t>category split</t>
        </is>
      </c>
      <c r="F2486" s="18" t="n">
        <v>40</v>
      </c>
      <c r="G2486" s="18" t="inlineStr">
        <is>
          <t>branch_id</t>
        </is>
      </c>
      <c r="H2486" s="37" t="n"/>
      <c r="I2486" s="18" t="inlineStr">
        <is>
          <t>0;1;2;3;8;12;13;14;15;20;22</t>
        </is>
      </c>
      <c r="J2486" s="18" t="inlineStr">
        <is>
          <t>1;10;11;12;17;20;21;22;23;5;7</t>
        </is>
      </c>
      <c r="K2486" s="18" t="inlineStr">
        <is>
          <t>left</t>
        </is>
      </c>
      <c r="L2486" s="18" t="n">
        <v>1</v>
      </c>
      <c r="M2486" s="18" t="n">
        <v>2</v>
      </c>
      <c r="N2486" s="34" t="n"/>
    </row>
    <row r="2487">
      <c r="B2487" s="18" t="inlineStr">
        <is>
          <t>185|1</t>
        </is>
      </c>
      <c r="C2487" s="18" t="n">
        <v>185</v>
      </c>
      <c r="D2487" s="18" t="n">
        <v>1</v>
      </c>
      <c r="E2487" s="18" t="inlineStr">
        <is>
          <t>split</t>
        </is>
      </c>
      <c r="F2487" s="18" t="n">
        <v>14</v>
      </c>
      <c r="G2487" s="18" t="inlineStr">
        <is>
          <t>elevation_m</t>
        </is>
      </c>
      <c r="H2487" s="37" t="n">
        <v>11.19999933242798</v>
      </c>
      <c r="I2487" s="18" t="n"/>
      <c r="J2487" s="18" t="n"/>
      <c r="K2487" s="18" t="inlineStr">
        <is>
          <t>right</t>
        </is>
      </c>
      <c r="L2487" s="18" t="n">
        <v>3</v>
      </c>
      <c r="M2487" s="18" t="n">
        <v>4</v>
      </c>
      <c r="N2487" s="34" t="n"/>
    </row>
    <row r="2488">
      <c r="B2488" s="18" t="inlineStr">
        <is>
          <t>185|2</t>
        </is>
      </c>
      <c r="C2488" s="18" t="n">
        <v>185</v>
      </c>
      <c r="D2488" s="18" t="n">
        <v>2</v>
      </c>
      <c r="E2488" s="18" t="inlineStr">
        <is>
          <t>split</t>
        </is>
      </c>
      <c r="F2488" s="18" t="n">
        <v>23</v>
      </c>
      <c r="G2488" s="18" t="inlineStr">
        <is>
          <t>mean_temperature_c</t>
        </is>
      </c>
      <c r="H2488" s="37" t="n">
        <v>7.299999952316284</v>
      </c>
      <c r="I2488" s="18" t="n"/>
      <c r="J2488" s="18" t="n"/>
      <c r="K2488" s="18" t="inlineStr">
        <is>
          <t>right</t>
        </is>
      </c>
      <c r="L2488" s="18" t="n">
        <v>5</v>
      </c>
      <c r="M2488" s="18" t="n">
        <v>6</v>
      </c>
      <c r="N2488" s="34" t="n"/>
    </row>
    <row r="2489">
      <c r="B2489" s="18" t="inlineStr">
        <is>
          <t>185|3</t>
        </is>
      </c>
      <c r="C2489" s="18" t="n">
        <v>185</v>
      </c>
      <c r="D2489" s="18" t="n">
        <v>3</v>
      </c>
      <c r="E2489" s="18" t="inlineStr">
        <is>
          <t>split</t>
        </is>
      </c>
      <c r="F2489" s="18" t="n">
        <v>10</v>
      </c>
      <c r="G2489" s="18" t="inlineStr">
        <is>
          <t>years_at_address</t>
        </is>
      </c>
      <c r="H2489" s="37" t="n">
        <v>5.999999761581421</v>
      </c>
      <c r="I2489" s="18" t="n"/>
      <c r="J2489" s="18" t="n"/>
      <c r="K2489" s="18" t="inlineStr">
        <is>
          <t>left</t>
        </is>
      </c>
      <c r="L2489" s="18" t="n">
        <v>7</v>
      </c>
      <c r="M2489" s="18" t="n">
        <v>8</v>
      </c>
      <c r="N2489" s="34" t="n"/>
    </row>
    <row r="2490">
      <c r="B2490" s="18" t="inlineStr">
        <is>
          <t>185|4</t>
        </is>
      </c>
      <c r="C2490" s="18" t="n">
        <v>185</v>
      </c>
      <c r="D2490" s="18" t="n">
        <v>4</v>
      </c>
      <c r="E2490" s="18" t="inlineStr">
        <is>
          <t>split</t>
        </is>
      </c>
      <c r="F2490" s="18" t="n">
        <v>14</v>
      </c>
      <c r="G2490" s="18" t="inlineStr">
        <is>
          <t>elevation_m</t>
        </is>
      </c>
      <c r="H2490" s="37" t="n">
        <v>23.79999828338623</v>
      </c>
      <c r="I2490" s="18" t="n"/>
      <c r="J2490" s="18" t="n"/>
      <c r="K2490" s="18" t="inlineStr">
        <is>
          <t>right</t>
        </is>
      </c>
      <c r="L2490" s="18" t="n">
        <v>9</v>
      </c>
      <c r="M2490" s="18" t="n">
        <v>10</v>
      </c>
      <c r="N2490" s="34" t="n"/>
    </row>
    <row r="2491">
      <c r="B2491" s="18" t="inlineStr">
        <is>
          <t>185|5</t>
        </is>
      </c>
      <c r="C2491" s="18" t="n">
        <v>185</v>
      </c>
      <c r="D2491" s="18" t="n">
        <v>5</v>
      </c>
      <c r="E2491" s="18" t="inlineStr">
        <is>
          <t>leaf</t>
        </is>
      </c>
      <c r="F2491" s="18" t="n"/>
      <c r="G2491" s="18" t="n"/>
      <c r="H2491" s="37" t="n"/>
      <c r="I2491" s="18" t="n"/>
      <c r="J2491" s="18" t="n"/>
      <c r="K2491" s="18" t="n"/>
      <c r="L2491" s="18" t="n"/>
      <c r="M2491" s="18" t="n"/>
      <c r="N2491" s="34" t="n">
        <v>-0.01353506185114384</v>
      </c>
    </row>
    <row r="2492">
      <c r="B2492" s="18" t="inlineStr">
        <is>
          <t>185|6</t>
        </is>
      </c>
      <c r="C2492" s="18" t="n">
        <v>185</v>
      </c>
      <c r="D2492" s="18" t="n">
        <v>6</v>
      </c>
      <c r="E2492" s="18" t="inlineStr">
        <is>
          <t>category split</t>
        </is>
      </c>
      <c r="F2492" s="18" t="n">
        <v>26</v>
      </c>
      <c r="G2492" s="18" t="inlineStr">
        <is>
          <t>construction_type</t>
        </is>
      </c>
      <c r="H2492" s="37" t="n"/>
      <c r="I2492" s="18" t="inlineStr">
        <is>
          <t>0;2</t>
        </is>
      </c>
      <c r="J2492" s="18" t="inlineStr">
        <is>
          <t>brick;stone</t>
        </is>
      </c>
      <c r="K2492" s="18" t="inlineStr">
        <is>
          <t>left</t>
        </is>
      </c>
      <c r="L2492" s="18" t="n">
        <v>11</v>
      </c>
      <c r="M2492" s="18" t="n">
        <v>12</v>
      </c>
      <c r="N2492" s="34" t="n"/>
    </row>
    <row r="2493">
      <c r="B2493" s="18" t="inlineStr">
        <is>
          <t>185|7</t>
        </is>
      </c>
      <c r="C2493" s="18" t="n">
        <v>185</v>
      </c>
      <c r="D2493" s="18" t="n">
        <v>7</v>
      </c>
      <c r="E2493" s="18" t="inlineStr">
        <is>
          <t>leaf</t>
        </is>
      </c>
      <c r="F2493" s="18" t="n"/>
      <c r="G2493" s="18" t="n"/>
      <c r="H2493" s="37" t="n"/>
      <c r="I2493" s="18" t="n"/>
      <c r="J2493" s="18" t="n"/>
      <c r="K2493" s="18" t="n"/>
      <c r="L2493" s="18" t="n"/>
      <c r="M2493" s="18" t="n"/>
      <c r="N2493" s="34" t="n">
        <v>0.001556959352456033</v>
      </c>
    </row>
    <row r="2494">
      <c r="B2494" s="18" t="inlineStr">
        <is>
          <t>185|8</t>
        </is>
      </c>
      <c r="C2494" s="18" t="n">
        <v>185</v>
      </c>
      <c r="D2494" s="18" t="n">
        <v>8</v>
      </c>
      <c r="E2494" s="18" t="inlineStr">
        <is>
          <t>leaf</t>
        </is>
      </c>
      <c r="F2494" s="18" t="n"/>
      <c r="G2494" s="18" t="n"/>
      <c r="H2494" s="37" t="n"/>
      <c r="I2494" s="18" t="n"/>
      <c r="J2494" s="18" t="n"/>
      <c r="K2494" s="18" t="n"/>
      <c r="L2494" s="18" t="n"/>
      <c r="M2494" s="18" t="n"/>
      <c r="N2494" s="34" t="n">
        <v>0.006034099031239748</v>
      </c>
    </row>
    <row r="2495">
      <c r="B2495" s="18" t="inlineStr">
        <is>
          <t>185|9</t>
        </is>
      </c>
      <c r="C2495" s="18" t="n">
        <v>185</v>
      </c>
      <c r="D2495" s="18" t="n">
        <v>9</v>
      </c>
      <c r="E2495" s="18" t="inlineStr">
        <is>
          <t>leaf</t>
        </is>
      </c>
      <c r="F2495" s="18" t="n"/>
      <c r="G2495" s="18" t="n"/>
      <c r="H2495" s="37" t="n"/>
      <c r="I2495" s="18" t="n"/>
      <c r="J2495" s="18" t="n"/>
      <c r="K2495" s="18" t="n"/>
      <c r="L2495" s="18" t="n"/>
      <c r="M2495" s="18" t="n"/>
      <c r="N2495" s="34" t="n">
        <v>-0.004352258052676916</v>
      </c>
    </row>
    <row r="2496">
      <c r="B2496" s="18" t="inlineStr">
        <is>
          <t>185|10</t>
        </is>
      </c>
      <c r="C2496" s="18" t="n">
        <v>185</v>
      </c>
      <c r="D2496" s="18" t="n">
        <v>10</v>
      </c>
      <c r="E2496" s="18" t="inlineStr">
        <is>
          <t>leaf</t>
        </is>
      </c>
      <c r="F2496" s="18" t="n"/>
      <c r="G2496" s="18" t="n"/>
      <c r="H2496" s="37" t="n"/>
      <c r="I2496" s="18" t="n"/>
      <c r="J2496" s="18" t="n"/>
      <c r="K2496" s="18" t="n"/>
      <c r="L2496" s="18" t="n"/>
      <c r="M2496" s="18" t="n"/>
      <c r="N2496" s="34" t="n">
        <v>0.005597549956291914</v>
      </c>
    </row>
    <row r="2497">
      <c r="B2497" s="18" t="inlineStr">
        <is>
          <t>185|11</t>
        </is>
      </c>
      <c r="C2497" s="18" t="n">
        <v>185</v>
      </c>
      <c r="D2497" s="18" t="n">
        <v>11</v>
      </c>
      <c r="E2497" s="18" t="inlineStr">
        <is>
          <t>leaf</t>
        </is>
      </c>
      <c r="F2497" s="18" t="n"/>
      <c r="G2497" s="18" t="n"/>
      <c r="H2497" s="37" t="n"/>
      <c r="I2497" s="18" t="n"/>
      <c r="J2497" s="18" t="n"/>
      <c r="K2497" s="18" t="n"/>
      <c r="L2497" s="18" t="n"/>
      <c r="M2497" s="18" t="n"/>
      <c r="N2497" s="34" t="n">
        <v>0.004044174682348967</v>
      </c>
    </row>
    <row r="2498">
      <c r="B2498" s="18" t="inlineStr">
        <is>
          <t>185|12</t>
        </is>
      </c>
      <c r="C2498" s="18" t="n">
        <v>185</v>
      </c>
      <c r="D2498" s="18" t="n">
        <v>12</v>
      </c>
      <c r="E2498" s="18" t="inlineStr">
        <is>
          <t>leaf</t>
        </is>
      </c>
      <c r="F2498" s="18" t="n"/>
      <c r="G2498" s="18" t="n"/>
      <c r="H2498" s="37" t="n"/>
      <c r="I2498" s="18" t="n"/>
      <c r="J2498" s="18" t="n"/>
      <c r="K2498" s="18" t="n"/>
      <c r="L2498" s="18" t="n"/>
      <c r="M2498" s="18" t="n"/>
      <c r="N2498" s="34" t="n">
        <v>-0.00296883168630302</v>
      </c>
    </row>
    <row r="2499">
      <c r="B2499" s="18" t="inlineStr">
        <is>
          <t>186|0</t>
        </is>
      </c>
      <c r="C2499" s="18" t="n">
        <v>186</v>
      </c>
      <c r="D2499" s="18" t="n">
        <v>0</v>
      </c>
      <c r="E2499" s="18" t="inlineStr">
        <is>
          <t>split</t>
        </is>
      </c>
      <c r="F2499" s="18" t="n">
        <v>0</v>
      </c>
      <c r="G2499" s="18" t="inlineStr">
        <is>
          <t>sum_insured</t>
        </is>
      </c>
      <c r="H2499" s="37" t="n">
        <v>89999.99609375</v>
      </c>
      <c r="I2499" s="18" t="n"/>
      <c r="J2499" s="18" t="n"/>
      <c r="K2499" s="18" t="inlineStr">
        <is>
          <t>right</t>
        </is>
      </c>
      <c r="L2499" s="18" t="n">
        <v>1</v>
      </c>
      <c r="M2499" s="18" t="n">
        <v>2</v>
      </c>
      <c r="N2499" s="34" t="n"/>
    </row>
    <row r="2500">
      <c r="B2500" s="18" t="inlineStr">
        <is>
          <t>186|1</t>
        </is>
      </c>
      <c r="C2500" s="18" t="n">
        <v>186</v>
      </c>
      <c r="D2500" s="18" t="n">
        <v>1</v>
      </c>
      <c r="E2500" s="18" t="inlineStr">
        <is>
          <t>leaf</t>
        </is>
      </c>
      <c r="F2500" s="18" t="n"/>
      <c r="G2500" s="18" t="n"/>
      <c r="H2500" s="37" t="n"/>
      <c r="I2500" s="18" t="n"/>
      <c r="J2500" s="18" t="n"/>
      <c r="K2500" s="18" t="n"/>
      <c r="L2500" s="18" t="n"/>
      <c r="M2500" s="18" t="n"/>
      <c r="N2500" s="34" t="n">
        <v>-0.0120108351111412</v>
      </c>
    </row>
    <row r="2501">
      <c r="B2501" s="18" t="inlineStr">
        <is>
          <t>186|2</t>
        </is>
      </c>
      <c r="C2501" s="18" t="n">
        <v>186</v>
      </c>
      <c r="D2501" s="18" t="n">
        <v>2</v>
      </c>
      <c r="E2501" s="18" t="inlineStr">
        <is>
          <t>category split</t>
        </is>
      </c>
      <c r="F2501" s="18" t="n">
        <v>38</v>
      </c>
      <c r="G2501" s="18" t="inlineStr">
        <is>
          <t>previous_insurer</t>
        </is>
      </c>
      <c r="H2501" s="37" t="n"/>
      <c r="I2501" s="18" t="inlineStr">
        <is>
          <t>7;8;10;12;14;18;25;29;30;32;33;35</t>
        </is>
      </c>
      <c r="J2501" s="18" t="inlineStr">
        <is>
          <t>INS07;INS08;INS10;INS12;INS14;INS18;INS25;INS29;INS30;INS32;INS33;INS35</t>
        </is>
      </c>
      <c r="K2501" s="18" t="inlineStr">
        <is>
          <t>left</t>
        </is>
      </c>
      <c r="L2501" s="18" t="n">
        <v>3</v>
      </c>
      <c r="M2501" s="18" t="n">
        <v>4</v>
      </c>
      <c r="N2501" s="34" t="n"/>
    </row>
    <row r="2502">
      <c r="B2502" s="18" t="inlineStr">
        <is>
          <t>186|3</t>
        </is>
      </c>
      <c r="C2502" s="18" t="n">
        <v>186</v>
      </c>
      <c r="D2502" s="18" t="n">
        <v>3</v>
      </c>
      <c r="E2502" s="18" t="inlineStr">
        <is>
          <t>category split</t>
        </is>
      </c>
      <c r="F2502" s="18" t="n">
        <v>40</v>
      </c>
      <c r="G2502" s="18" t="inlineStr">
        <is>
          <t>branch_id</t>
        </is>
      </c>
      <c r="H2502" s="37" t="n"/>
      <c r="I2502" s="18" t="inlineStr">
        <is>
          <t>3;4;13;17;18;20;22</t>
        </is>
      </c>
      <c r="J2502" s="18" t="inlineStr">
        <is>
          <t>12;13;21;25;3;5;7</t>
        </is>
      </c>
      <c r="K2502" s="18" t="inlineStr">
        <is>
          <t>left</t>
        </is>
      </c>
      <c r="L2502" s="18" t="n">
        <v>5</v>
      </c>
      <c r="M2502" s="18" t="n">
        <v>6</v>
      </c>
      <c r="N2502" s="34" t="n"/>
    </row>
    <row r="2503">
      <c r="B2503" s="18" t="inlineStr">
        <is>
          <t>186|4</t>
        </is>
      </c>
      <c r="C2503" s="18" t="n">
        <v>186</v>
      </c>
      <c r="D2503" s="18" t="n">
        <v>4</v>
      </c>
      <c r="E2503" s="18" t="inlineStr">
        <is>
          <t>split</t>
        </is>
      </c>
      <c r="F2503" s="18" t="n">
        <v>14</v>
      </c>
      <c r="G2503" s="18" t="inlineStr">
        <is>
          <t>elevation_m</t>
        </is>
      </c>
      <c r="H2503" s="37" t="n">
        <v>18.79999828338623</v>
      </c>
      <c r="I2503" s="18" t="n"/>
      <c r="J2503" s="18" t="n"/>
      <c r="K2503" s="18" t="inlineStr">
        <is>
          <t>right</t>
        </is>
      </c>
      <c r="L2503" s="18" t="n">
        <v>7</v>
      </c>
      <c r="M2503" s="18" t="n">
        <v>8</v>
      </c>
      <c r="N2503" s="34" t="n"/>
    </row>
    <row r="2504">
      <c r="B2504" s="18" t="inlineStr">
        <is>
          <t>186|5</t>
        </is>
      </c>
      <c r="C2504" s="18" t="n">
        <v>186</v>
      </c>
      <c r="D2504" s="18" t="n">
        <v>5</v>
      </c>
      <c r="E2504" s="18" t="inlineStr">
        <is>
          <t>leaf</t>
        </is>
      </c>
      <c r="F2504" s="18" t="n"/>
      <c r="G2504" s="18" t="n"/>
      <c r="H2504" s="37" t="n"/>
      <c r="I2504" s="18" t="n"/>
      <c r="J2504" s="18" t="n"/>
      <c r="K2504" s="18" t="n"/>
      <c r="L2504" s="18" t="n"/>
      <c r="M2504" s="18" t="n"/>
      <c r="N2504" s="34" t="n">
        <v>0.003466465277597308</v>
      </c>
    </row>
    <row r="2505">
      <c r="B2505" s="18" t="inlineStr">
        <is>
          <t>186|6</t>
        </is>
      </c>
      <c r="C2505" s="18" t="n">
        <v>186</v>
      </c>
      <c r="D2505" s="18" t="n">
        <v>6</v>
      </c>
      <c r="E2505" s="18" t="inlineStr">
        <is>
          <t>leaf</t>
        </is>
      </c>
      <c r="F2505" s="18" t="n"/>
      <c r="G2505" s="18" t="n"/>
      <c r="H2505" s="37" t="n"/>
      <c r="I2505" s="18" t="n"/>
      <c r="J2505" s="18" t="n"/>
      <c r="K2505" s="18" t="n"/>
      <c r="L2505" s="18" t="n"/>
      <c r="M2505" s="18" t="n"/>
      <c r="N2505" s="34" t="n">
        <v>-0.001774507225491107</v>
      </c>
    </row>
    <row r="2506">
      <c r="B2506" s="18" t="inlineStr">
        <is>
          <t>186|7</t>
        </is>
      </c>
      <c r="C2506" s="18" t="n">
        <v>186</v>
      </c>
      <c r="D2506" s="18" t="n">
        <v>7</v>
      </c>
      <c r="E2506" s="18" t="inlineStr">
        <is>
          <t>leaf</t>
        </is>
      </c>
      <c r="F2506" s="18" t="n"/>
      <c r="G2506" s="18" t="n"/>
      <c r="H2506" s="37" t="n"/>
      <c r="I2506" s="18" t="n"/>
      <c r="J2506" s="18" t="n"/>
      <c r="K2506" s="18" t="n"/>
      <c r="L2506" s="18" t="n"/>
      <c r="M2506" s="18" t="n"/>
      <c r="N2506" s="34" t="n">
        <v>-0.001249904162250459</v>
      </c>
    </row>
    <row r="2507">
      <c r="B2507" s="18" t="inlineStr">
        <is>
          <t>186|8</t>
        </is>
      </c>
      <c r="C2507" s="18" t="n">
        <v>186</v>
      </c>
      <c r="D2507" s="18" t="n">
        <v>8</v>
      </c>
      <c r="E2507" s="18" t="inlineStr">
        <is>
          <t>leaf</t>
        </is>
      </c>
      <c r="F2507" s="18" t="n"/>
      <c r="G2507" s="18" t="n"/>
      <c r="H2507" s="37" t="n"/>
      <c r="I2507" s="18" t="n"/>
      <c r="J2507" s="18" t="n"/>
      <c r="K2507" s="18" t="n"/>
      <c r="L2507" s="18" t="n"/>
      <c r="M2507" s="18" t="n"/>
      <c r="N2507" s="34" t="n">
        <v>-0.01152149215340614</v>
      </c>
    </row>
    <row r="2508">
      <c r="B2508" s="18" t="inlineStr">
        <is>
          <t>187|0</t>
        </is>
      </c>
      <c r="C2508" s="18" t="n">
        <v>187</v>
      </c>
      <c r="D2508" s="18" t="n">
        <v>0</v>
      </c>
      <c r="E2508" s="18" t="inlineStr">
        <is>
          <t>category split</t>
        </is>
      </c>
      <c r="F2508" s="18" t="n">
        <v>38</v>
      </c>
      <c r="G2508" s="18" t="inlineStr">
        <is>
          <t>previous_insurer</t>
        </is>
      </c>
      <c r="H2508" s="37" t="n"/>
      <c r="I2508" s="18" t="inlineStr">
        <is>
          <t>0;2;7;8;9;10;14;15;16;24;25;26;33;34;35;37</t>
        </is>
      </c>
      <c r="J2508" s="18" t="inlineStr">
        <is>
          <t>INS00;INS02;INS07;INS08;INS09;INS10;INS14;INS15;INS16;INS24;INS25;INS26;INS33;INS34;INS35;INS37</t>
        </is>
      </c>
      <c r="K2508" s="18" t="inlineStr">
        <is>
          <t>left</t>
        </is>
      </c>
      <c r="L2508" s="18" t="n">
        <v>1</v>
      </c>
      <c r="M2508" s="18" t="n">
        <v>2</v>
      </c>
      <c r="N2508" s="34" t="n"/>
    </row>
    <row r="2509">
      <c r="B2509" s="18" t="inlineStr">
        <is>
          <t>187|1</t>
        </is>
      </c>
      <c r="C2509" s="18" t="n">
        <v>187</v>
      </c>
      <c r="D2509" s="18" t="n">
        <v>1</v>
      </c>
      <c r="E2509" s="18" t="inlineStr">
        <is>
          <t>category split</t>
        </is>
      </c>
      <c r="F2509" s="18" t="n">
        <v>40</v>
      </c>
      <c r="G2509" s="18" t="inlineStr">
        <is>
          <t>branch_id</t>
        </is>
      </c>
      <c r="H2509" s="37" t="n"/>
      <c r="I2509" s="18" t="inlineStr">
        <is>
          <t>1;3;5;6;9;11;12;14;15;22;24</t>
        </is>
      </c>
      <c r="J2509" s="18" t="inlineStr">
        <is>
          <t>10;12;14;15;18;2;20;22;23;7;9</t>
        </is>
      </c>
      <c r="K2509" s="18" t="inlineStr">
        <is>
          <t>left</t>
        </is>
      </c>
      <c r="L2509" s="18" t="n">
        <v>3</v>
      </c>
      <c r="M2509" s="18" t="n">
        <v>4</v>
      </c>
      <c r="N2509" s="34" t="n"/>
    </row>
    <row r="2510">
      <c r="B2510" s="18" t="inlineStr">
        <is>
          <t>187|2</t>
        </is>
      </c>
      <c r="C2510" s="18" t="n">
        <v>187</v>
      </c>
      <c r="D2510" s="18" t="n">
        <v>2</v>
      </c>
      <c r="E2510" s="18" t="inlineStr">
        <is>
          <t>split</t>
        </is>
      </c>
      <c r="F2510" s="18" t="n">
        <v>14</v>
      </c>
      <c r="G2510" s="18" t="inlineStr">
        <is>
          <t>elevation_m</t>
        </is>
      </c>
      <c r="H2510" s="37" t="n">
        <v>5.799999952316284</v>
      </c>
      <c r="I2510" s="18" t="n"/>
      <c r="J2510" s="18" t="n"/>
      <c r="K2510" s="18" t="inlineStr">
        <is>
          <t>right</t>
        </is>
      </c>
      <c r="L2510" s="18" t="n">
        <v>5</v>
      </c>
      <c r="M2510" s="18" t="n">
        <v>6</v>
      </c>
      <c r="N2510" s="34" t="n"/>
    </row>
    <row r="2511">
      <c r="B2511" s="18" t="inlineStr">
        <is>
          <t>187|3</t>
        </is>
      </c>
      <c r="C2511" s="18" t="n">
        <v>187</v>
      </c>
      <c r="D2511" s="18" t="n">
        <v>3</v>
      </c>
      <c r="E2511" s="18" t="inlineStr">
        <is>
          <t>split</t>
        </is>
      </c>
      <c r="F2511" s="18" t="n">
        <v>0</v>
      </c>
      <c r="G2511" s="18" t="inlineStr">
        <is>
          <t>sum_insured</t>
        </is>
      </c>
      <c r="H2511" s="37" t="n">
        <v>125999.99609375</v>
      </c>
      <c r="I2511" s="18" t="n"/>
      <c r="J2511" s="18" t="n"/>
      <c r="K2511" s="18" t="inlineStr">
        <is>
          <t>right</t>
        </is>
      </c>
      <c r="L2511" s="18" t="n">
        <v>7</v>
      </c>
      <c r="M2511" s="18" t="n">
        <v>8</v>
      </c>
      <c r="N2511" s="34" t="n"/>
    </row>
    <row r="2512">
      <c r="B2512" s="18" t="inlineStr">
        <is>
          <t>187|4</t>
        </is>
      </c>
      <c r="C2512" s="18" t="n">
        <v>187</v>
      </c>
      <c r="D2512" s="18" t="n">
        <v>4</v>
      </c>
      <c r="E2512" s="18" t="inlineStr">
        <is>
          <t>split</t>
        </is>
      </c>
      <c r="F2512" s="18" t="n">
        <v>23</v>
      </c>
      <c r="G2512" s="18" t="inlineStr">
        <is>
          <t>mean_temperature_c</t>
        </is>
      </c>
      <c r="H2512" s="37" t="n">
        <v>14.69999933242798</v>
      </c>
      <c r="I2512" s="18" t="n"/>
      <c r="J2512" s="18" t="n"/>
      <c r="K2512" s="18" t="inlineStr">
        <is>
          <t>right</t>
        </is>
      </c>
      <c r="L2512" s="18" t="n">
        <v>9</v>
      </c>
      <c r="M2512" s="18" t="n">
        <v>10</v>
      </c>
      <c r="N2512" s="34" t="n"/>
    </row>
    <row r="2513">
      <c r="B2513" s="18" t="inlineStr">
        <is>
          <t>187|5</t>
        </is>
      </c>
      <c r="C2513" s="18" t="n">
        <v>187</v>
      </c>
      <c r="D2513" s="18" t="n">
        <v>5</v>
      </c>
      <c r="E2513" s="18" t="inlineStr">
        <is>
          <t>split</t>
        </is>
      </c>
      <c r="F2513" s="18" t="n">
        <v>11</v>
      </c>
      <c r="G2513" s="18" t="inlineStr">
        <is>
          <t>customer_since_year</t>
        </is>
      </c>
      <c r="H2513" s="37" t="n">
        <v>2014.999938964844</v>
      </c>
      <c r="I2513" s="18" t="n"/>
      <c r="J2513" s="18" t="n"/>
      <c r="K2513" s="18" t="inlineStr">
        <is>
          <t>right</t>
        </is>
      </c>
      <c r="L2513" s="18" t="n">
        <v>11</v>
      </c>
      <c r="M2513" s="18" t="n">
        <v>12</v>
      </c>
      <c r="N2513" s="34" t="n"/>
    </row>
    <row r="2514">
      <c r="B2514" s="18" t="inlineStr">
        <is>
          <t>187|6</t>
        </is>
      </c>
      <c r="C2514" s="18" t="n">
        <v>187</v>
      </c>
      <c r="D2514" s="18" t="n">
        <v>6</v>
      </c>
      <c r="E2514" s="18" t="inlineStr">
        <is>
          <t>split</t>
        </is>
      </c>
      <c r="F2514" s="18" t="n">
        <v>22</v>
      </c>
      <c r="G2514" s="18" t="inlineStr">
        <is>
          <t>rainfall_mm</t>
        </is>
      </c>
      <c r="H2514" s="37" t="n">
        <v>684.9999694824219</v>
      </c>
      <c r="I2514" s="18" t="n"/>
      <c r="J2514" s="18" t="n"/>
      <c r="K2514" s="18" t="inlineStr">
        <is>
          <t>right</t>
        </is>
      </c>
      <c r="L2514" s="18" t="n">
        <v>13</v>
      </c>
      <c r="M2514" s="18" t="n">
        <v>14</v>
      </c>
      <c r="N2514" s="34" t="n"/>
    </row>
    <row r="2515">
      <c r="B2515" s="18" t="inlineStr">
        <is>
          <t>187|7</t>
        </is>
      </c>
      <c r="C2515" s="18" t="n">
        <v>187</v>
      </c>
      <c r="D2515" s="18" t="n">
        <v>7</v>
      </c>
      <c r="E2515" s="18" t="inlineStr">
        <is>
          <t>leaf</t>
        </is>
      </c>
      <c r="F2515" s="18" t="n"/>
      <c r="G2515" s="18" t="n"/>
      <c r="H2515" s="37" t="n"/>
      <c r="I2515" s="18" t="n"/>
      <c r="J2515" s="18" t="n"/>
      <c r="K2515" s="18" t="n"/>
      <c r="L2515" s="18" t="n"/>
      <c r="M2515" s="18" t="n"/>
      <c r="N2515" s="34" t="n">
        <v>-0.007982122711837292</v>
      </c>
    </row>
    <row r="2516">
      <c r="B2516" s="18" t="inlineStr">
        <is>
          <t>187|8</t>
        </is>
      </c>
      <c r="C2516" s="18" t="n">
        <v>187</v>
      </c>
      <c r="D2516" s="18" t="n">
        <v>8</v>
      </c>
      <c r="E2516" s="18" t="inlineStr">
        <is>
          <t>leaf</t>
        </is>
      </c>
      <c r="F2516" s="18" t="n"/>
      <c r="G2516" s="18" t="n"/>
      <c r="H2516" s="37" t="n"/>
      <c r="I2516" s="18" t="n"/>
      <c r="J2516" s="18" t="n"/>
      <c r="K2516" s="18" t="n"/>
      <c r="L2516" s="18" t="n"/>
      <c r="M2516" s="18" t="n"/>
      <c r="N2516" s="34" t="n">
        <v>0.003992217127233744</v>
      </c>
    </row>
    <row r="2517">
      <c r="B2517" s="18" t="inlineStr">
        <is>
          <t>187|9</t>
        </is>
      </c>
      <c r="C2517" s="18" t="n">
        <v>187</v>
      </c>
      <c r="D2517" s="18" t="n">
        <v>9</v>
      </c>
      <c r="E2517" s="18" t="inlineStr">
        <is>
          <t>leaf</t>
        </is>
      </c>
      <c r="F2517" s="18" t="n"/>
      <c r="G2517" s="18" t="n"/>
      <c r="H2517" s="37" t="n"/>
      <c r="I2517" s="18" t="n"/>
      <c r="J2517" s="18" t="n"/>
      <c r="K2517" s="18" t="n"/>
      <c r="L2517" s="18" t="n"/>
      <c r="M2517" s="18" t="n"/>
      <c r="N2517" s="34" t="n">
        <v>0.001218296936713159</v>
      </c>
    </row>
    <row r="2518">
      <c r="B2518" s="18" t="inlineStr">
        <is>
          <t>187|10</t>
        </is>
      </c>
      <c r="C2518" s="18" t="n">
        <v>187</v>
      </c>
      <c r="D2518" s="18" t="n">
        <v>10</v>
      </c>
      <c r="E2518" s="18" t="inlineStr">
        <is>
          <t>leaf</t>
        </is>
      </c>
      <c r="F2518" s="18" t="n"/>
      <c r="G2518" s="18" t="n"/>
      <c r="H2518" s="37" t="n"/>
      <c r="I2518" s="18" t="n"/>
      <c r="J2518" s="18" t="n"/>
      <c r="K2518" s="18" t="n"/>
      <c r="L2518" s="18" t="n"/>
      <c r="M2518" s="18" t="n"/>
      <c r="N2518" s="34" t="n">
        <v>-0.008242899551987648</v>
      </c>
    </row>
    <row r="2519">
      <c r="B2519" s="18" t="inlineStr">
        <is>
          <t>187|11</t>
        </is>
      </c>
      <c r="C2519" s="18" t="n">
        <v>187</v>
      </c>
      <c r="D2519" s="18" t="n">
        <v>11</v>
      </c>
      <c r="E2519" s="18" t="inlineStr">
        <is>
          <t>leaf</t>
        </is>
      </c>
      <c r="F2519" s="18" t="n"/>
      <c r="G2519" s="18" t="n"/>
      <c r="H2519" s="37" t="n"/>
      <c r="I2519" s="18" t="n"/>
      <c r="J2519" s="18" t="n"/>
      <c r="K2519" s="18" t="n"/>
      <c r="L2519" s="18" t="n"/>
      <c r="M2519" s="18" t="n"/>
      <c r="N2519" s="34" t="n">
        <v>0.005294152069836855</v>
      </c>
    </row>
    <row r="2520">
      <c r="B2520" s="18" t="inlineStr">
        <is>
          <t>187|12</t>
        </is>
      </c>
      <c r="C2520" s="18" t="n">
        <v>187</v>
      </c>
      <c r="D2520" s="18" t="n">
        <v>12</v>
      </c>
      <c r="E2520" s="18" t="inlineStr">
        <is>
          <t>leaf</t>
        </is>
      </c>
      <c r="F2520" s="18" t="n"/>
      <c r="G2520" s="18" t="n"/>
      <c r="H2520" s="37" t="n"/>
      <c r="I2520" s="18" t="n"/>
      <c r="J2520" s="18" t="n"/>
      <c r="K2520" s="18" t="n"/>
      <c r="L2520" s="18" t="n"/>
      <c r="M2520" s="18" t="n"/>
      <c r="N2520" s="34" t="n">
        <v>-0.003052612533792853</v>
      </c>
    </row>
    <row r="2521">
      <c r="B2521" s="18" t="inlineStr">
        <is>
          <t>187|13</t>
        </is>
      </c>
      <c r="C2521" s="18" t="n">
        <v>187</v>
      </c>
      <c r="D2521" s="18" t="n">
        <v>13</v>
      </c>
      <c r="E2521" s="18" t="inlineStr">
        <is>
          <t>leaf</t>
        </is>
      </c>
      <c r="F2521" s="18" t="n"/>
      <c r="G2521" s="18" t="n"/>
      <c r="H2521" s="37" t="n"/>
      <c r="I2521" s="18" t="n"/>
      <c r="J2521" s="18" t="n"/>
      <c r="K2521" s="18" t="n"/>
      <c r="L2521" s="18" t="n"/>
      <c r="M2521" s="18" t="n"/>
      <c r="N2521" s="34" t="n">
        <v>0.008131105452775955</v>
      </c>
    </row>
    <row r="2522">
      <c r="B2522" s="18" t="inlineStr">
        <is>
          <t>187|14</t>
        </is>
      </c>
      <c r="C2522" s="18" t="n">
        <v>187</v>
      </c>
      <c r="D2522" s="18" t="n">
        <v>14</v>
      </c>
      <c r="E2522" s="18" t="inlineStr">
        <is>
          <t>leaf</t>
        </is>
      </c>
      <c r="F2522" s="18" t="n"/>
      <c r="G2522" s="18" t="n"/>
      <c r="H2522" s="37" t="n"/>
      <c r="I2522" s="18" t="n"/>
      <c r="J2522" s="18" t="n"/>
      <c r="K2522" s="18" t="n"/>
      <c r="L2522" s="18" t="n"/>
      <c r="M2522" s="18" t="n"/>
      <c r="N2522" s="34" t="n">
        <v>-0.006937006954103708</v>
      </c>
    </row>
    <row r="2523">
      <c r="B2523" s="18" t="inlineStr">
        <is>
          <t>188|0</t>
        </is>
      </c>
      <c r="C2523" s="18" t="n">
        <v>188</v>
      </c>
      <c r="D2523" s="18" t="n">
        <v>0</v>
      </c>
      <c r="E2523" s="18" t="inlineStr">
        <is>
          <t>split</t>
        </is>
      </c>
      <c r="F2523" s="18" t="n">
        <v>1</v>
      </c>
      <c r="G2523" s="18" t="inlineStr">
        <is>
          <t>days_unoccupied</t>
        </is>
      </c>
      <c r="H2523" s="37" t="n">
        <v>0.9999999701976776</v>
      </c>
      <c r="I2523" s="18" t="n"/>
      <c r="J2523" s="18" t="n"/>
      <c r="K2523" s="18" t="inlineStr">
        <is>
          <t>left</t>
        </is>
      </c>
      <c r="L2523" s="18" t="n">
        <v>1</v>
      </c>
      <c r="M2523" s="18" t="n">
        <v>2</v>
      </c>
      <c r="N2523" s="34" t="n"/>
    </row>
    <row r="2524">
      <c r="B2524" s="18" t="inlineStr">
        <is>
          <t>188|1</t>
        </is>
      </c>
      <c r="C2524" s="18" t="n">
        <v>188</v>
      </c>
      <c r="D2524" s="18" t="n">
        <v>1</v>
      </c>
      <c r="E2524" s="18" t="inlineStr">
        <is>
          <t>category split</t>
        </is>
      </c>
      <c r="F2524" s="18" t="n">
        <v>38</v>
      </c>
      <c r="G2524" s="18" t="inlineStr">
        <is>
          <t>previous_insurer</t>
        </is>
      </c>
      <c r="H2524" s="37" t="n"/>
      <c r="I2524" s="18" t="inlineStr">
        <is>
          <t>0;1;2;3;4;5;6;7;8;9;10;11;12;13;14;15;16;17</t>
        </is>
      </c>
      <c r="J2524" s="18" t="inlineStr">
        <is>
          <t>INS00;INS01;INS02;INS03;INS04;INS05;INS06;INS07;INS08;INS09;INS10;INS11;INS12;INS13;INS14;INS15;INS16;INS17</t>
        </is>
      </c>
      <c r="K2524" s="18" t="inlineStr">
        <is>
          <t>left</t>
        </is>
      </c>
      <c r="L2524" s="18" t="n">
        <v>3</v>
      </c>
      <c r="M2524" s="18" t="n">
        <v>4</v>
      </c>
      <c r="N2524" s="34" t="n"/>
    </row>
    <row r="2525">
      <c r="B2525" s="18" t="inlineStr">
        <is>
          <t>188|2</t>
        </is>
      </c>
      <c r="C2525" s="18" t="n">
        <v>188</v>
      </c>
      <c r="D2525" s="18" t="n">
        <v>2</v>
      </c>
      <c r="E2525" s="18" t="inlineStr">
        <is>
          <t>category split</t>
        </is>
      </c>
      <c r="F2525" s="18" t="n">
        <v>38</v>
      </c>
      <c r="G2525" s="18" t="inlineStr">
        <is>
          <t>previous_insurer</t>
        </is>
      </c>
      <c r="H2525" s="37" t="n"/>
      <c r="I2525" s="18" t="inlineStr">
        <is>
          <t>0;1;2;4;6;7;9;10;11;17;23;27;33;34;38</t>
        </is>
      </c>
      <c r="J2525" s="18" t="inlineStr">
        <is>
          <t>INS00;INS01;INS02;INS04;INS06;INS07;INS09;INS10;INS11;INS17;INS23;INS27;INS33;INS34;INS38</t>
        </is>
      </c>
      <c r="K2525" s="18" t="inlineStr">
        <is>
          <t>left</t>
        </is>
      </c>
      <c r="L2525" s="18" t="n">
        <v>5</v>
      </c>
      <c r="M2525" s="18" t="n">
        <v>6</v>
      </c>
      <c r="N2525" s="34" t="n"/>
    </row>
    <row r="2526">
      <c r="B2526" s="18" t="inlineStr">
        <is>
          <t>188|3</t>
        </is>
      </c>
      <c r="C2526" s="18" t="n">
        <v>188</v>
      </c>
      <c r="D2526" s="18" t="n">
        <v>3</v>
      </c>
      <c r="E2526" s="18" t="inlineStr">
        <is>
          <t>split</t>
        </is>
      </c>
      <c r="F2526" s="18" t="n">
        <v>15</v>
      </c>
      <c r="G2526" s="18" t="inlineStr">
        <is>
          <t>year_built</t>
        </is>
      </c>
      <c r="H2526" s="37" t="n">
        <v>1957.999938964844</v>
      </c>
      <c r="I2526" s="18" t="n"/>
      <c r="J2526" s="18" t="n"/>
      <c r="K2526" s="18" t="inlineStr">
        <is>
          <t>right</t>
        </is>
      </c>
      <c r="L2526" s="18" t="n">
        <v>7</v>
      </c>
      <c r="M2526" s="18" t="n">
        <v>8</v>
      </c>
      <c r="N2526" s="34" t="n"/>
    </row>
    <row r="2527">
      <c r="B2527" s="18" t="inlineStr">
        <is>
          <t>188|4</t>
        </is>
      </c>
      <c r="C2527" s="18" t="n">
        <v>188</v>
      </c>
      <c r="D2527" s="18" t="n">
        <v>4</v>
      </c>
      <c r="E2527" s="18" t="inlineStr">
        <is>
          <t>leaf</t>
        </is>
      </c>
      <c r="F2527" s="18" t="n"/>
      <c r="G2527" s="18" t="n"/>
      <c r="H2527" s="37" t="n"/>
      <c r="I2527" s="18" t="n"/>
      <c r="J2527" s="18" t="n"/>
      <c r="K2527" s="18" t="n"/>
      <c r="L2527" s="18" t="n"/>
      <c r="M2527" s="18" t="n"/>
      <c r="N2527" s="34" t="n">
        <v>-0.001335997018031776</v>
      </c>
    </row>
    <row r="2528">
      <c r="B2528" s="18" t="inlineStr">
        <is>
          <t>188|5</t>
        </is>
      </c>
      <c r="C2528" s="18" t="n">
        <v>188</v>
      </c>
      <c r="D2528" s="18" t="n">
        <v>5</v>
      </c>
      <c r="E2528" s="18" t="inlineStr">
        <is>
          <t>category split</t>
        </is>
      </c>
      <c r="F2528" s="18" t="n">
        <v>40</v>
      </c>
      <c r="G2528" s="18" t="inlineStr">
        <is>
          <t>branch_id</t>
        </is>
      </c>
      <c r="H2528" s="37" t="n"/>
      <c r="I2528" s="18" t="inlineStr">
        <is>
          <t>3;6;7;12;14;15;16;22</t>
        </is>
      </c>
      <c r="J2528" s="18" t="inlineStr">
        <is>
          <t>12;15;16;20;22;23;24;7</t>
        </is>
      </c>
      <c r="K2528" s="18" t="inlineStr">
        <is>
          <t>left</t>
        </is>
      </c>
      <c r="L2528" s="18" t="n">
        <v>9</v>
      </c>
      <c r="M2528" s="18" t="n">
        <v>10</v>
      </c>
      <c r="N2528" s="34" t="n"/>
    </row>
    <row r="2529">
      <c r="B2529" s="18" t="inlineStr">
        <is>
          <t>188|6</t>
        </is>
      </c>
      <c r="C2529" s="18" t="n">
        <v>188</v>
      </c>
      <c r="D2529" s="18" t="n">
        <v>6</v>
      </c>
      <c r="E2529" s="18" t="inlineStr">
        <is>
          <t>category split</t>
        </is>
      </c>
      <c r="F2529" s="18" t="n">
        <v>29</v>
      </c>
      <c r="G2529" s="18" t="inlineStr">
        <is>
          <t>accidental_damage_cover</t>
        </is>
      </c>
      <c r="H2529" s="37" t="n"/>
      <c r="I2529" s="18" t="inlineStr">
        <is>
          <t>0</t>
        </is>
      </c>
      <c r="J2529" s="18" t="inlineStr">
        <is>
          <t>False</t>
        </is>
      </c>
      <c r="K2529" s="18" t="inlineStr">
        <is>
          <t>left</t>
        </is>
      </c>
      <c r="L2529" s="18" t="n">
        <v>11</v>
      </c>
      <c r="M2529" s="18" t="n">
        <v>12</v>
      </c>
      <c r="N2529" s="34" t="n"/>
    </row>
    <row r="2530">
      <c r="B2530" s="18" t="inlineStr">
        <is>
          <t>188|7</t>
        </is>
      </c>
      <c r="C2530" s="18" t="n">
        <v>188</v>
      </c>
      <c r="D2530" s="18" t="n">
        <v>7</v>
      </c>
      <c r="E2530" s="18" t="inlineStr">
        <is>
          <t>leaf</t>
        </is>
      </c>
      <c r="F2530" s="18" t="n"/>
      <c r="G2530" s="18" t="n"/>
      <c r="H2530" s="37" t="n"/>
      <c r="I2530" s="18" t="n"/>
      <c r="J2530" s="18" t="n"/>
      <c r="K2530" s="18" t="n"/>
      <c r="L2530" s="18" t="n"/>
      <c r="M2530" s="18" t="n"/>
      <c r="N2530" s="34" t="n">
        <v>-0.006009269040077925</v>
      </c>
    </row>
    <row r="2531">
      <c r="B2531" s="18" t="inlineStr">
        <is>
          <t>188|8</t>
        </is>
      </c>
      <c r="C2531" s="18" t="n">
        <v>188</v>
      </c>
      <c r="D2531" s="18" t="n">
        <v>8</v>
      </c>
      <c r="E2531" s="18" t="inlineStr">
        <is>
          <t>leaf</t>
        </is>
      </c>
      <c r="F2531" s="18" t="n"/>
      <c r="G2531" s="18" t="n"/>
      <c r="H2531" s="37" t="n"/>
      <c r="I2531" s="18" t="n"/>
      <c r="J2531" s="18" t="n"/>
      <c r="K2531" s="18" t="n"/>
      <c r="L2531" s="18" t="n"/>
      <c r="M2531" s="18" t="n"/>
      <c r="N2531" s="34" t="n">
        <v>-0.01868524588644505</v>
      </c>
    </row>
    <row r="2532">
      <c r="B2532" s="18" t="inlineStr">
        <is>
          <t>188|9</t>
        </is>
      </c>
      <c r="C2532" s="18" t="n">
        <v>188</v>
      </c>
      <c r="D2532" s="18" t="n">
        <v>9</v>
      </c>
      <c r="E2532" s="18" t="inlineStr">
        <is>
          <t>leaf</t>
        </is>
      </c>
      <c r="F2532" s="18" t="n"/>
      <c r="G2532" s="18" t="n"/>
      <c r="H2532" s="37" t="n"/>
      <c r="I2532" s="18" t="n"/>
      <c r="J2532" s="18" t="n"/>
      <c r="K2532" s="18" t="n"/>
      <c r="L2532" s="18" t="n"/>
      <c r="M2532" s="18" t="n"/>
      <c r="N2532" s="34" t="n">
        <v>0.004006108269095421</v>
      </c>
    </row>
    <row r="2533">
      <c r="B2533" s="18" t="inlineStr">
        <is>
          <t>188|10</t>
        </is>
      </c>
      <c r="C2533" s="18" t="n">
        <v>188</v>
      </c>
      <c r="D2533" s="18" t="n">
        <v>10</v>
      </c>
      <c r="E2533" s="18" t="inlineStr">
        <is>
          <t>leaf</t>
        </is>
      </c>
      <c r="F2533" s="18" t="n"/>
      <c r="G2533" s="18" t="n"/>
      <c r="H2533" s="37" t="n"/>
      <c r="I2533" s="18" t="n"/>
      <c r="J2533" s="18" t="n"/>
      <c r="K2533" s="18" t="n"/>
      <c r="L2533" s="18" t="n"/>
      <c r="M2533" s="18" t="n"/>
      <c r="N2533" s="34" t="n">
        <v>-0.001325350254774094</v>
      </c>
    </row>
    <row r="2534">
      <c r="B2534" s="18" t="inlineStr">
        <is>
          <t>188|11</t>
        </is>
      </c>
      <c r="C2534" s="18" t="n">
        <v>188</v>
      </c>
      <c r="D2534" s="18" t="n">
        <v>11</v>
      </c>
      <c r="E2534" s="18" t="inlineStr">
        <is>
          <t>leaf</t>
        </is>
      </c>
      <c r="F2534" s="18" t="n"/>
      <c r="G2534" s="18" t="n"/>
      <c r="H2534" s="37" t="n"/>
      <c r="I2534" s="18" t="n"/>
      <c r="J2534" s="18" t="n"/>
      <c r="K2534" s="18" t="n"/>
      <c r="L2534" s="18" t="n"/>
      <c r="M2534" s="18" t="n"/>
      <c r="N2534" s="34" t="n">
        <v>0.002295063342899084</v>
      </c>
    </row>
    <row r="2535">
      <c r="B2535" s="18" t="inlineStr">
        <is>
          <t>188|12</t>
        </is>
      </c>
      <c r="C2535" s="18" t="n">
        <v>188</v>
      </c>
      <c r="D2535" s="18" t="n">
        <v>12</v>
      </c>
      <c r="E2535" s="18" t="inlineStr">
        <is>
          <t>leaf</t>
        </is>
      </c>
      <c r="F2535" s="18" t="n"/>
      <c r="G2535" s="18" t="n"/>
      <c r="H2535" s="37" t="n"/>
      <c r="I2535" s="18" t="n"/>
      <c r="J2535" s="18" t="n"/>
      <c r="K2535" s="18" t="n"/>
      <c r="L2535" s="18" t="n"/>
      <c r="M2535" s="18" t="n"/>
      <c r="N2535" s="34" t="n">
        <v>-0.004514279775321484</v>
      </c>
    </row>
    <row r="2536">
      <c r="B2536" s="18" t="inlineStr">
        <is>
          <t>189|0</t>
        </is>
      </c>
      <c r="C2536" s="18" t="n">
        <v>189</v>
      </c>
      <c r="D2536" s="18" t="n">
        <v>0</v>
      </c>
      <c r="E2536" s="18" t="inlineStr">
        <is>
          <t>category split</t>
        </is>
      </c>
      <c r="F2536" s="18" t="n">
        <v>26</v>
      </c>
      <c r="G2536" s="18" t="inlineStr">
        <is>
          <t>construction_type</t>
        </is>
      </c>
      <c r="H2536" s="37" t="n"/>
      <c r="I2536" s="18" t="inlineStr">
        <is>
          <t>0;2;3</t>
        </is>
      </c>
      <c r="J2536" s="18" t="inlineStr">
        <is>
          <t>brick;stone;timber</t>
        </is>
      </c>
      <c r="K2536" s="18" t="inlineStr">
        <is>
          <t>left</t>
        </is>
      </c>
      <c r="L2536" s="18" t="n">
        <v>1</v>
      </c>
      <c r="M2536" s="18" t="n">
        <v>2</v>
      </c>
      <c r="N2536" s="34" t="n"/>
    </row>
    <row r="2537">
      <c r="B2537" s="18" t="inlineStr">
        <is>
          <t>189|1</t>
        </is>
      </c>
      <c r="C2537" s="18" t="n">
        <v>189</v>
      </c>
      <c r="D2537" s="18" t="n">
        <v>1</v>
      </c>
      <c r="E2537" s="18" t="inlineStr">
        <is>
          <t>category split</t>
        </is>
      </c>
      <c r="F2537" s="18" t="n">
        <v>51</v>
      </c>
      <c r="G2537" s="18" t="inlineStr">
        <is>
          <t>policyholder_age_band</t>
        </is>
      </c>
      <c r="H2537" s="37" t="n"/>
      <c r="I2537" s="18" t="inlineStr">
        <is>
          <t>4</t>
        </is>
      </c>
      <c r="J2537" s="18" t="inlineStr">
        <is>
          <t>65+</t>
        </is>
      </c>
      <c r="K2537" s="18" t="inlineStr">
        <is>
          <t>left</t>
        </is>
      </c>
      <c r="L2537" s="18" t="n">
        <v>3</v>
      </c>
      <c r="M2537" s="18" t="n">
        <v>4</v>
      </c>
      <c r="N2537" s="34" t="n"/>
    </row>
    <row r="2538">
      <c r="B2538" s="18" t="inlineStr">
        <is>
          <t>189|2</t>
        </is>
      </c>
      <c r="C2538" s="18" t="n">
        <v>189</v>
      </c>
      <c r="D2538" s="18" t="n">
        <v>2</v>
      </c>
      <c r="E2538" s="18" t="inlineStr">
        <is>
          <t>category split</t>
        </is>
      </c>
      <c r="F2538" s="18" t="n">
        <v>38</v>
      </c>
      <c r="G2538" s="18" t="inlineStr">
        <is>
          <t>previous_insurer</t>
        </is>
      </c>
      <c r="H2538" s="37" t="n"/>
      <c r="I2538" s="18" t="inlineStr">
        <is>
          <t>0;4;7;10;11;12;14;20;22;23;24;25;30;31;32;33;36;37;39</t>
        </is>
      </c>
      <c r="J2538" s="18" t="inlineStr">
        <is>
          <t>INS00;INS04;INS07;INS10;INS11;INS12;INS14;INS20;INS22;INS23;INS24;INS25;INS30;INS31;INS32;INS33;INS36;INS37;INS39</t>
        </is>
      </c>
      <c r="K2538" s="18" t="inlineStr">
        <is>
          <t>left</t>
        </is>
      </c>
      <c r="L2538" s="18" t="n">
        <v>5</v>
      </c>
      <c r="M2538" s="18" t="n">
        <v>6</v>
      </c>
      <c r="N2538" s="34" t="n"/>
    </row>
    <row r="2539">
      <c r="B2539" s="18" t="inlineStr">
        <is>
          <t>189|3</t>
        </is>
      </c>
      <c r="C2539" s="18" t="n">
        <v>189</v>
      </c>
      <c r="D2539" s="18" t="n">
        <v>3</v>
      </c>
      <c r="E2539" s="18" t="inlineStr">
        <is>
          <t>split</t>
        </is>
      </c>
      <c r="F2539" s="18" t="n">
        <v>22</v>
      </c>
      <c r="G2539" s="18" t="inlineStr">
        <is>
          <t>rainfall_mm</t>
        </is>
      </c>
      <c r="H2539" s="37" t="n">
        <v>1068.999938964844</v>
      </c>
      <c r="I2539" s="18" t="n"/>
      <c r="J2539" s="18" t="n"/>
      <c r="K2539" s="18" t="inlineStr">
        <is>
          <t>right</t>
        </is>
      </c>
      <c r="L2539" s="18" t="n">
        <v>7</v>
      </c>
      <c r="M2539" s="18" t="n">
        <v>8</v>
      </c>
      <c r="N2539" s="34" t="n"/>
    </row>
    <row r="2540">
      <c r="B2540" s="18" t="inlineStr">
        <is>
          <t>189|4</t>
        </is>
      </c>
      <c r="C2540" s="18" t="n">
        <v>189</v>
      </c>
      <c r="D2540" s="18" t="n">
        <v>4</v>
      </c>
      <c r="E2540" s="18" t="inlineStr">
        <is>
          <t>leaf</t>
        </is>
      </c>
      <c r="F2540" s="18" t="n"/>
      <c r="G2540" s="18" t="n"/>
      <c r="H2540" s="37" t="n"/>
      <c r="I2540" s="18" t="n"/>
      <c r="J2540" s="18" t="n"/>
      <c r="K2540" s="18" t="n"/>
      <c r="L2540" s="18" t="n"/>
      <c r="M2540" s="18" t="n"/>
      <c r="N2540" s="34" t="n">
        <v>-0.00216986401937902</v>
      </c>
    </row>
    <row r="2541">
      <c r="B2541" s="18" t="inlineStr">
        <is>
          <t>189|5</t>
        </is>
      </c>
      <c r="C2541" s="18" t="n">
        <v>189</v>
      </c>
      <c r="D2541" s="18" t="n">
        <v>5</v>
      </c>
      <c r="E2541" s="18" t="inlineStr">
        <is>
          <t>split</t>
        </is>
      </c>
      <c r="F2541" s="18" t="n">
        <v>24</v>
      </c>
      <c r="G2541" s="18" t="inlineStr">
        <is>
          <t>x_clay_dry</t>
        </is>
      </c>
      <c r="H2541" s="37" t="n">
        <v>0.3839999884366989</v>
      </c>
      <c r="I2541" s="18" t="n"/>
      <c r="J2541" s="18" t="n"/>
      <c r="K2541" s="18" t="inlineStr">
        <is>
          <t>right</t>
        </is>
      </c>
      <c r="L2541" s="18" t="n">
        <v>9</v>
      </c>
      <c r="M2541" s="18" t="n">
        <v>10</v>
      </c>
      <c r="N2541" s="34" t="n"/>
    </row>
    <row r="2542">
      <c r="B2542" s="18" t="inlineStr">
        <is>
          <t>189|6</t>
        </is>
      </c>
      <c r="C2542" s="18" t="n">
        <v>189</v>
      </c>
      <c r="D2542" s="18" t="n">
        <v>6</v>
      </c>
      <c r="E2542" s="18" t="inlineStr">
        <is>
          <t>split</t>
        </is>
      </c>
      <c r="F2542" s="18" t="n">
        <v>22</v>
      </c>
      <c r="G2542" s="18" t="inlineStr">
        <is>
          <t>rainfall_mm</t>
        </is>
      </c>
      <c r="H2542" s="37" t="n">
        <v>1313.999938964844</v>
      </c>
      <c r="I2542" s="18" t="n"/>
      <c r="J2542" s="18" t="n"/>
      <c r="K2542" s="18" t="inlineStr">
        <is>
          <t>right</t>
        </is>
      </c>
      <c r="L2542" s="18" t="n">
        <v>11</v>
      </c>
      <c r="M2542" s="18" t="n">
        <v>12</v>
      </c>
      <c r="N2542" s="34" t="n"/>
    </row>
    <row r="2543">
      <c r="B2543" s="18" t="inlineStr">
        <is>
          <t>189|7</t>
        </is>
      </c>
      <c r="C2543" s="18" t="n">
        <v>189</v>
      </c>
      <c r="D2543" s="18" t="n">
        <v>7</v>
      </c>
      <c r="E2543" s="18" t="inlineStr">
        <is>
          <t>leaf</t>
        </is>
      </c>
      <c r="F2543" s="18" t="n"/>
      <c r="G2543" s="18" t="n"/>
      <c r="H2543" s="37" t="n"/>
      <c r="I2543" s="18" t="n"/>
      <c r="J2543" s="18" t="n"/>
      <c r="K2543" s="18" t="n"/>
      <c r="L2543" s="18" t="n"/>
      <c r="M2543" s="18" t="n"/>
      <c r="N2543" s="34" t="n">
        <v>0.01285417657345533</v>
      </c>
    </row>
    <row r="2544">
      <c r="B2544" s="18" t="inlineStr">
        <is>
          <t>189|8</t>
        </is>
      </c>
      <c r="C2544" s="18" t="n">
        <v>189</v>
      </c>
      <c r="D2544" s="18" t="n">
        <v>8</v>
      </c>
      <c r="E2544" s="18" t="inlineStr">
        <is>
          <t>leaf</t>
        </is>
      </c>
      <c r="F2544" s="18" t="n"/>
      <c r="G2544" s="18" t="n"/>
      <c r="H2544" s="37" t="n"/>
      <c r="I2544" s="18" t="n"/>
      <c r="J2544" s="18" t="n"/>
      <c r="K2544" s="18" t="n"/>
      <c r="L2544" s="18" t="n"/>
      <c r="M2544" s="18" t="n"/>
      <c r="N2544" s="34" t="n">
        <v>0.0001731699449010193</v>
      </c>
    </row>
    <row r="2545">
      <c r="B2545" s="18" t="inlineStr">
        <is>
          <t>189|9</t>
        </is>
      </c>
      <c r="C2545" s="18" t="n">
        <v>189</v>
      </c>
      <c r="D2545" s="18" t="n">
        <v>9</v>
      </c>
      <c r="E2545" s="18" t="inlineStr">
        <is>
          <t>leaf</t>
        </is>
      </c>
      <c r="F2545" s="18" t="n"/>
      <c r="G2545" s="18" t="n"/>
      <c r="H2545" s="37" t="n"/>
      <c r="I2545" s="18" t="n"/>
      <c r="J2545" s="18" t="n"/>
      <c r="K2545" s="18" t="n"/>
      <c r="L2545" s="18" t="n"/>
      <c r="M2545" s="18" t="n"/>
      <c r="N2545" s="34" t="n">
        <v>-5.782393782283179e-05</v>
      </c>
    </row>
    <row r="2546">
      <c r="B2546" s="18" t="inlineStr">
        <is>
          <t>189|10</t>
        </is>
      </c>
      <c r="C2546" s="18" t="n">
        <v>189</v>
      </c>
      <c r="D2546" s="18" t="n">
        <v>10</v>
      </c>
      <c r="E2546" s="18" t="inlineStr">
        <is>
          <t>leaf</t>
        </is>
      </c>
      <c r="F2546" s="18" t="n"/>
      <c r="G2546" s="18" t="n"/>
      <c r="H2546" s="37" t="n"/>
      <c r="I2546" s="18" t="n"/>
      <c r="J2546" s="18" t="n"/>
      <c r="K2546" s="18" t="n"/>
      <c r="L2546" s="18" t="n"/>
      <c r="M2546" s="18" t="n"/>
      <c r="N2546" s="34" t="n">
        <v>0.005082550924271345</v>
      </c>
    </row>
    <row r="2547">
      <c r="B2547" s="18" t="inlineStr">
        <is>
          <t>189|11</t>
        </is>
      </c>
      <c r="C2547" s="18" t="n">
        <v>189</v>
      </c>
      <c r="D2547" s="18" t="n">
        <v>11</v>
      </c>
      <c r="E2547" s="18" t="inlineStr">
        <is>
          <t>leaf</t>
        </is>
      </c>
      <c r="F2547" s="18" t="n"/>
      <c r="G2547" s="18" t="n"/>
      <c r="H2547" s="37" t="n"/>
      <c r="I2547" s="18" t="n"/>
      <c r="J2547" s="18" t="n"/>
      <c r="K2547" s="18" t="n"/>
      <c r="L2547" s="18" t="n"/>
      <c r="M2547" s="18" t="n"/>
      <c r="N2547" s="34" t="n">
        <v>-0.001136445207521319</v>
      </c>
    </row>
    <row r="2548">
      <c r="B2548" s="18" t="inlineStr">
        <is>
          <t>189|12</t>
        </is>
      </c>
      <c r="C2548" s="18" t="n">
        <v>189</v>
      </c>
      <c r="D2548" s="18" t="n">
        <v>12</v>
      </c>
      <c r="E2548" s="18" t="inlineStr">
        <is>
          <t>leaf</t>
        </is>
      </c>
      <c r="F2548" s="18" t="n"/>
      <c r="G2548" s="18" t="n"/>
      <c r="H2548" s="37" t="n"/>
      <c r="I2548" s="18" t="n"/>
      <c r="J2548" s="18" t="n"/>
      <c r="K2548" s="18" t="n"/>
      <c r="L2548" s="18" t="n"/>
      <c r="M2548" s="18" t="n"/>
      <c r="N2548" s="34" t="n">
        <v>-0.009212124161422253</v>
      </c>
    </row>
    <row r="2549">
      <c r="B2549" s="18" t="inlineStr">
        <is>
          <t>190|0</t>
        </is>
      </c>
      <c r="C2549" s="18" t="n">
        <v>190</v>
      </c>
      <c r="D2549" s="18" t="n">
        <v>0</v>
      </c>
      <c r="E2549" s="18" t="inlineStr">
        <is>
          <t>split</t>
        </is>
      </c>
      <c r="F2549" s="18" t="n">
        <v>8</v>
      </c>
      <c r="G2549" s="18" t="inlineStr">
        <is>
          <t>prior_claims_5y</t>
        </is>
      </c>
      <c r="H2549" s="37" t="n">
        <v>1.999999940395355</v>
      </c>
      <c r="I2549" s="18" t="n"/>
      <c r="J2549" s="18" t="n"/>
      <c r="K2549" s="18" t="inlineStr">
        <is>
          <t>right</t>
        </is>
      </c>
      <c r="L2549" s="18" t="n">
        <v>1</v>
      </c>
      <c r="M2549" s="18" t="n">
        <v>2</v>
      </c>
      <c r="N2549" s="34" t="n"/>
    </row>
    <row r="2550">
      <c r="B2550" s="18" t="inlineStr">
        <is>
          <t>190|1</t>
        </is>
      </c>
      <c r="C2550" s="18" t="n">
        <v>190</v>
      </c>
      <c r="D2550" s="18" t="n">
        <v>1</v>
      </c>
      <c r="E2550" s="18" t="inlineStr">
        <is>
          <t>split</t>
        </is>
      </c>
      <c r="F2550" s="18" t="n">
        <v>1</v>
      </c>
      <c r="G2550" s="18" t="inlineStr">
        <is>
          <t>days_unoccupied</t>
        </is>
      </c>
      <c r="H2550" s="37" t="n">
        <v>31.99999904632568</v>
      </c>
      <c r="I2550" s="18" t="n"/>
      <c r="J2550" s="18" t="n"/>
      <c r="K2550" s="18" t="inlineStr">
        <is>
          <t>left</t>
        </is>
      </c>
      <c r="L2550" s="18" t="n">
        <v>3</v>
      </c>
      <c r="M2550" s="18" t="n">
        <v>4</v>
      </c>
      <c r="N2550" s="34" t="n"/>
    </row>
    <row r="2551">
      <c r="B2551" s="18" t="inlineStr">
        <is>
          <t>190|2</t>
        </is>
      </c>
      <c r="C2551" s="18" t="n">
        <v>190</v>
      </c>
      <c r="D2551" s="18" t="n">
        <v>2</v>
      </c>
      <c r="E2551" s="18" t="inlineStr">
        <is>
          <t>split</t>
        </is>
      </c>
      <c r="F2551" s="18" t="n">
        <v>22</v>
      </c>
      <c r="G2551" s="18" t="inlineStr">
        <is>
          <t>rainfall_mm</t>
        </is>
      </c>
      <c r="H2551" s="37" t="n">
        <v>973.9999694824219</v>
      </c>
      <c r="I2551" s="18" t="n"/>
      <c r="J2551" s="18" t="n"/>
      <c r="K2551" s="18" t="inlineStr">
        <is>
          <t>right</t>
        </is>
      </c>
      <c r="L2551" s="18" t="n">
        <v>5</v>
      </c>
      <c r="M2551" s="18" t="n">
        <v>6</v>
      </c>
      <c r="N2551" s="34" t="n"/>
    </row>
    <row r="2552">
      <c r="B2552" s="18" t="inlineStr">
        <is>
          <t>190|3</t>
        </is>
      </c>
      <c r="C2552" s="18" t="n">
        <v>190</v>
      </c>
      <c r="D2552" s="18" t="n">
        <v>3</v>
      </c>
      <c r="E2552" s="18" t="inlineStr">
        <is>
          <t>category split</t>
        </is>
      </c>
      <c r="F2552" s="18" t="n">
        <v>40</v>
      </c>
      <c r="G2552" s="18" t="inlineStr">
        <is>
          <t>branch_id</t>
        </is>
      </c>
      <c r="H2552" s="37" t="n"/>
      <c r="I2552" s="18" t="inlineStr">
        <is>
          <t>1;3;4;5;7;8;9;12;14;20;22</t>
        </is>
      </c>
      <c r="J2552" s="18" t="inlineStr">
        <is>
          <t>10;12;13;14;16;17;18;20;22;5;7</t>
        </is>
      </c>
      <c r="K2552" s="18" t="inlineStr">
        <is>
          <t>left</t>
        </is>
      </c>
      <c r="L2552" s="18" t="n">
        <v>7</v>
      </c>
      <c r="M2552" s="18" t="n">
        <v>8</v>
      </c>
      <c r="N2552" s="34" t="n"/>
    </row>
    <row r="2553">
      <c r="B2553" s="18" t="inlineStr">
        <is>
          <t>190|4</t>
        </is>
      </c>
      <c r="C2553" s="18" t="n">
        <v>190</v>
      </c>
      <c r="D2553" s="18" t="n">
        <v>4</v>
      </c>
      <c r="E2553" s="18" t="inlineStr">
        <is>
          <t>split</t>
        </is>
      </c>
      <c r="F2553" s="18" t="n">
        <v>1</v>
      </c>
      <c r="G2553" s="18" t="inlineStr">
        <is>
          <t>days_unoccupied</t>
        </is>
      </c>
      <c r="H2553" s="37" t="n">
        <v>77.99999618530273</v>
      </c>
      <c r="I2553" s="18" t="n"/>
      <c r="J2553" s="18" t="n"/>
      <c r="K2553" s="18" t="inlineStr">
        <is>
          <t>right</t>
        </is>
      </c>
      <c r="L2553" s="18" t="n">
        <v>9</v>
      </c>
      <c r="M2553" s="18" t="n">
        <v>10</v>
      </c>
      <c r="N2553" s="34" t="n"/>
    </row>
    <row r="2554">
      <c r="B2554" s="18" t="inlineStr">
        <is>
          <t>190|5</t>
        </is>
      </c>
      <c r="C2554" s="18" t="n">
        <v>190</v>
      </c>
      <c r="D2554" s="18" t="n">
        <v>5</v>
      </c>
      <c r="E2554" s="18" t="inlineStr">
        <is>
          <t>leaf</t>
        </is>
      </c>
      <c r="F2554" s="18" t="n"/>
      <c r="G2554" s="18" t="n"/>
      <c r="H2554" s="37" t="n"/>
      <c r="I2554" s="18" t="n"/>
      <c r="J2554" s="18" t="n"/>
      <c r="K2554" s="18" t="n"/>
      <c r="L2554" s="18" t="n"/>
      <c r="M2554" s="18" t="n"/>
      <c r="N2554" s="34" t="n">
        <v>-0.000723965116776526</v>
      </c>
    </row>
    <row r="2555">
      <c r="B2555" s="18" t="inlineStr">
        <is>
          <t>190|6</t>
        </is>
      </c>
      <c r="C2555" s="18" t="n">
        <v>190</v>
      </c>
      <c r="D2555" s="18" t="n">
        <v>6</v>
      </c>
      <c r="E2555" s="18" t="inlineStr">
        <is>
          <t>leaf</t>
        </is>
      </c>
      <c r="F2555" s="18" t="n"/>
      <c r="G2555" s="18" t="n"/>
      <c r="H2555" s="37" t="n"/>
      <c r="I2555" s="18" t="n"/>
      <c r="J2555" s="18" t="n"/>
      <c r="K2555" s="18" t="n"/>
      <c r="L2555" s="18" t="n"/>
      <c r="M2555" s="18" t="n"/>
      <c r="N2555" s="34" t="n">
        <v>0.01305486261844635</v>
      </c>
    </row>
    <row r="2556">
      <c r="B2556" s="18" t="inlineStr">
        <is>
          <t>190|7</t>
        </is>
      </c>
      <c r="C2556" s="18" t="n">
        <v>190</v>
      </c>
      <c r="D2556" s="18" t="n">
        <v>7</v>
      </c>
      <c r="E2556" s="18" t="inlineStr">
        <is>
          <t>leaf</t>
        </is>
      </c>
      <c r="F2556" s="18" t="n"/>
      <c r="G2556" s="18" t="n"/>
      <c r="H2556" s="37" t="n"/>
      <c r="I2556" s="18" t="n"/>
      <c r="J2556" s="18" t="n"/>
      <c r="K2556" s="18" t="n"/>
      <c r="L2556" s="18" t="n"/>
      <c r="M2556" s="18" t="n"/>
      <c r="N2556" s="34" t="n">
        <v>0.001124035683460534</v>
      </c>
    </row>
    <row r="2557">
      <c r="B2557" s="18" t="inlineStr">
        <is>
          <t>190|8</t>
        </is>
      </c>
      <c r="C2557" s="18" t="n">
        <v>190</v>
      </c>
      <c r="D2557" s="18" t="n">
        <v>8</v>
      </c>
      <c r="E2557" s="18" t="inlineStr">
        <is>
          <t>leaf</t>
        </is>
      </c>
      <c r="F2557" s="18" t="n"/>
      <c r="G2557" s="18" t="n"/>
      <c r="H2557" s="37" t="n"/>
      <c r="I2557" s="18" t="n"/>
      <c r="J2557" s="18" t="n"/>
      <c r="K2557" s="18" t="n"/>
      <c r="L2557" s="18" t="n"/>
      <c r="M2557" s="18" t="n"/>
      <c r="N2557" s="34" t="n">
        <v>-0.002517560729756951</v>
      </c>
    </row>
    <row r="2558">
      <c r="B2558" s="18" t="inlineStr">
        <is>
          <t>190|9</t>
        </is>
      </c>
      <c r="C2558" s="18" t="n">
        <v>190</v>
      </c>
      <c r="D2558" s="18" t="n">
        <v>9</v>
      </c>
      <c r="E2558" s="18" t="inlineStr">
        <is>
          <t>leaf</t>
        </is>
      </c>
      <c r="F2558" s="18" t="n"/>
      <c r="G2558" s="18" t="n"/>
      <c r="H2558" s="37" t="n"/>
      <c r="I2558" s="18" t="n"/>
      <c r="J2558" s="18" t="n"/>
      <c r="K2558" s="18" t="n"/>
      <c r="L2558" s="18" t="n"/>
      <c r="M2558" s="18" t="n"/>
      <c r="N2558" s="34" t="n">
        <v>0.01396820601075888</v>
      </c>
    </row>
    <row r="2559">
      <c r="B2559" s="18" t="inlineStr">
        <is>
          <t>190|10</t>
        </is>
      </c>
      <c r="C2559" s="18" t="n">
        <v>190</v>
      </c>
      <c r="D2559" s="18" t="n">
        <v>10</v>
      </c>
      <c r="E2559" s="18" t="inlineStr">
        <is>
          <t>leaf</t>
        </is>
      </c>
      <c r="F2559" s="18" t="n"/>
      <c r="G2559" s="18" t="n"/>
      <c r="H2559" s="37" t="n"/>
      <c r="I2559" s="18" t="n"/>
      <c r="J2559" s="18" t="n"/>
      <c r="K2559" s="18" t="n"/>
      <c r="L2559" s="18" t="n"/>
      <c r="M2559" s="18" t="n"/>
      <c r="N2559" s="34" t="n">
        <v>-0.0002802616509143263</v>
      </c>
    </row>
    <row r="2560">
      <c r="B2560" s="18" t="inlineStr">
        <is>
          <t>191|0</t>
        </is>
      </c>
      <c r="C2560" s="18" t="n">
        <v>191</v>
      </c>
      <c r="D2560" s="18" t="n">
        <v>0</v>
      </c>
      <c r="E2560" s="18" t="inlineStr">
        <is>
          <t>category split</t>
        </is>
      </c>
      <c r="F2560" s="18" t="n">
        <v>48</v>
      </c>
      <c r="G2560" s="18" t="inlineStr">
        <is>
          <t>listed_building</t>
        </is>
      </c>
      <c r="H2560" s="37" t="n"/>
      <c r="I2560" s="18" t="inlineStr">
        <is>
          <t>0</t>
        </is>
      </c>
      <c r="J2560" s="18" t="inlineStr">
        <is>
          <t>False</t>
        </is>
      </c>
      <c r="K2560" s="18" t="inlineStr">
        <is>
          <t>left</t>
        </is>
      </c>
      <c r="L2560" s="18" t="n">
        <v>1</v>
      </c>
      <c r="M2560" s="18" t="n">
        <v>2</v>
      </c>
      <c r="N2560" s="34" t="n"/>
    </row>
    <row r="2561">
      <c r="B2561" s="18" t="inlineStr">
        <is>
          <t>191|1</t>
        </is>
      </c>
      <c r="C2561" s="18" t="n">
        <v>191</v>
      </c>
      <c r="D2561" s="18" t="n">
        <v>1</v>
      </c>
      <c r="E2561" s="18" t="inlineStr">
        <is>
          <t>leaf</t>
        </is>
      </c>
      <c r="F2561" s="18" t="n"/>
      <c r="G2561" s="18" t="n"/>
      <c r="H2561" s="37" t="n"/>
      <c r="I2561" s="18" t="n"/>
      <c r="J2561" s="18" t="n"/>
      <c r="K2561" s="18" t="n"/>
      <c r="L2561" s="18" t="n"/>
      <c r="M2561" s="18" t="n"/>
      <c r="N2561" s="34" t="n">
        <v>0.01032938528805971</v>
      </c>
    </row>
    <row r="2562">
      <c r="B2562" s="18" t="inlineStr">
        <is>
          <t>191|2</t>
        </is>
      </c>
      <c r="C2562" s="18" t="n">
        <v>191</v>
      </c>
      <c r="D2562" s="18" t="n">
        <v>2</v>
      </c>
      <c r="E2562" s="18" t="inlineStr">
        <is>
          <t>split</t>
        </is>
      </c>
      <c r="F2562" s="18" t="n">
        <v>22</v>
      </c>
      <c r="G2562" s="18" t="inlineStr">
        <is>
          <t>rainfall_mm</t>
        </is>
      </c>
      <c r="H2562" s="37" t="n">
        <v>908.9999694824219</v>
      </c>
      <c r="I2562" s="18" t="n"/>
      <c r="J2562" s="18" t="n"/>
      <c r="K2562" s="18" t="inlineStr">
        <is>
          <t>right</t>
        </is>
      </c>
      <c r="L2562" s="18" t="n">
        <v>3</v>
      </c>
      <c r="M2562" s="18" t="n">
        <v>4</v>
      </c>
      <c r="N2562" s="34" t="n"/>
    </row>
    <row r="2563">
      <c r="B2563" s="18" t="inlineStr">
        <is>
          <t>191|3</t>
        </is>
      </c>
      <c r="C2563" s="18" t="n">
        <v>191</v>
      </c>
      <c r="D2563" s="18" t="n">
        <v>3</v>
      </c>
      <c r="E2563" s="18" t="inlineStr">
        <is>
          <t>split</t>
        </is>
      </c>
      <c r="F2563" s="18" t="n">
        <v>15</v>
      </c>
      <c r="G2563" s="18" t="inlineStr">
        <is>
          <t>year_built</t>
        </is>
      </c>
      <c r="H2563" s="37" t="n">
        <v>2016.999938964844</v>
      </c>
      <c r="I2563" s="18" t="n"/>
      <c r="J2563" s="18" t="n"/>
      <c r="K2563" s="18" t="inlineStr">
        <is>
          <t>right</t>
        </is>
      </c>
      <c r="L2563" s="18" t="n">
        <v>5</v>
      </c>
      <c r="M2563" s="18" t="n">
        <v>6</v>
      </c>
      <c r="N2563" s="34" t="n"/>
    </row>
    <row r="2564">
      <c r="B2564" s="18" t="inlineStr">
        <is>
          <t>191|4</t>
        </is>
      </c>
      <c r="C2564" s="18" t="n">
        <v>191</v>
      </c>
      <c r="D2564" s="18" t="n">
        <v>4</v>
      </c>
      <c r="E2564" s="18" t="inlineStr">
        <is>
          <t>category split</t>
        </is>
      </c>
      <c r="F2564" s="18" t="n">
        <v>40</v>
      </c>
      <c r="G2564" s="18" t="inlineStr">
        <is>
          <t>branch_id</t>
        </is>
      </c>
      <c r="H2564" s="37" t="n"/>
      <c r="I2564" s="18" t="inlineStr">
        <is>
          <t>0;1;5;7;8;19;22</t>
        </is>
      </c>
      <c r="J2564" s="18" t="inlineStr">
        <is>
          <t>1;10;14;16;17;4;7</t>
        </is>
      </c>
      <c r="K2564" s="18" t="inlineStr">
        <is>
          <t>left</t>
        </is>
      </c>
      <c r="L2564" s="18" t="n">
        <v>7</v>
      </c>
      <c r="M2564" s="18" t="n">
        <v>8</v>
      </c>
      <c r="N2564" s="34" t="n"/>
    </row>
    <row r="2565">
      <c r="B2565" s="18" t="inlineStr">
        <is>
          <t>191|5</t>
        </is>
      </c>
      <c r="C2565" s="18" t="n">
        <v>191</v>
      </c>
      <c r="D2565" s="18" t="n">
        <v>5</v>
      </c>
      <c r="E2565" s="18" t="inlineStr">
        <is>
          <t>leaf</t>
        </is>
      </c>
      <c r="F2565" s="18" t="n"/>
      <c r="G2565" s="18" t="n"/>
      <c r="H2565" s="37" t="n"/>
      <c r="I2565" s="18" t="n"/>
      <c r="J2565" s="18" t="n"/>
      <c r="K2565" s="18" t="n"/>
      <c r="L2565" s="18" t="n"/>
      <c r="M2565" s="18" t="n"/>
      <c r="N2565" s="34" t="n">
        <v>-0.002976733725517988</v>
      </c>
    </row>
    <row r="2566">
      <c r="B2566" s="18" t="inlineStr">
        <is>
          <t>191|6</t>
        </is>
      </c>
      <c r="C2566" s="18" t="n">
        <v>191</v>
      </c>
      <c r="D2566" s="18" t="n">
        <v>6</v>
      </c>
      <c r="E2566" s="18" t="inlineStr">
        <is>
          <t>leaf</t>
        </is>
      </c>
      <c r="F2566" s="18" t="n"/>
      <c r="G2566" s="18" t="n"/>
      <c r="H2566" s="37" t="n"/>
      <c r="I2566" s="18" t="n"/>
      <c r="J2566" s="18" t="n"/>
      <c r="K2566" s="18" t="n"/>
      <c r="L2566" s="18" t="n"/>
      <c r="M2566" s="18" t="n"/>
      <c r="N2566" s="34" t="n">
        <v>0.009822390042245388</v>
      </c>
    </row>
    <row r="2567">
      <c r="B2567" s="18" t="inlineStr">
        <is>
          <t>191|7</t>
        </is>
      </c>
      <c r="C2567" s="18" t="n">
        <v>191</v>
      </c>
      <c r="D2567" s="18" t="n">
        <v>7</v>
      </c>
      <c r="E2567" s="18" t="inlineStr">
        <is>
          <t>leaf</t>
        </is>
      </c>
      <c r="F2567" s="18" t="n"/>
      <c r="G2567" s="18" t="n"/>
      <c r="H2567" s="37" t="n"/>
      <c r="I2567" s="18" t="n"/>
      <c r="J2567" s="18" t="n"/>
      <c r="K2567" s="18" t="n"/>
      <c r="L2567" s="18" t="n"/>
      <c r="M2567" s="18" t="n"/>
      <c r="N2567" s="34" t="n">
        <v>0.003051542676985264</v>
      </c>
    </row>
    <row r="2568">
      <c r="B2568" s="18" t="inlineStr">
        <is>
          <t>191|8</t>
        </is>
      </c>
      <c r="C2568" s="18" t="n">
        <v>191</v>
      </c>
      <c r="D2568" s="18" t="n">
        <v>8</v>
      </c>
      <c r="E2568" s="18" t="inlineStr">
        <is>
          <t>leaf</t>
        </is>
      </c>
      <c r="F2568" s="18" t="n"/>
      <c r="G2568" s="18" t="n"/>
      <c r="H2568" s="37" t="n"/>
      <c r="I2568" s="18" t="n"/>
      <c r="J2568" s="18" t="n"/>
      <c r="K2568" s="18" t="n"/>
      <c r="L2568" s="18" t="n"/>
      <c r="M2568" s="18" t="n"/>
      <c r="N2568" s="34" t="n">
        <v>-0.002763012889772654</v>
      </c>
    </row>
    <row r="2569">
      <c r="B2569" s="18" t="inlineStr">
        <is>
          <t>192|0</t>
        </is>
      </c>
      <c r="C2569" s="18" t="n">
        <v>192</v>
      </c>
      <c r="D2569" s="18" t="n">
        <v>0</v>
      </c>
      <c r="E2569" s="18" t="inlineStr">
        <is>
          <t>category split</t>
        </is>
      </c>
      <c r="F2569" s="18" t="n">
        <v>38</v>
      </c>
      <c r="G2569" s="18" t="inlineStr">
        <is>
          <t>previous_insurer</t>
        </is>
      </c>
      <c r="H2569" s="37" t="n"/>
      <c r="I2569" s="18" t="inlineStr">
        <is>
          <t>1;2;6;8;9;10;15;17;24;25;27;29;30;31;32;33;35;38;39</t>
        </is>
      </c>
      <c r="J2569" s="18" t="inlineStr">
        <is>
          <t>INS01;INS02;INS06;INS08;INS09;INS10;INS15;INS17;INS24;INS25;INS27;INS29;INS30;INS31;INS32;INS33;INS35;INS38;INS39</t>
        </is>
      </c>
      <c r="K2569" s="18" t="inlineStr">
        <is>
          <t>left</t>
        </is>
      </c>
      <c r="L2569" s="18" t="n">
        <v>1</v>
      </c>
      <c r="M2569" s="18" t="n">
        <v>2</v>
      </c>
      <c r="N2569" s="34" t="n"/>
    </row>
    <row r="2570">
      <c r="B2570" s="18" t="inlineStr">
        <is>
          <t>192|1</t>
        </is>
      </c>
      <c r="C2570" s="18" t="n">
        <v>192</v>
      </c>
      <c r="D2570" s="18" t="n">
        <v>1</v>
      </c>
      <c r="E2570" s="18" t="inlineStr">
        <is>
          <t>category split</t>
        </is>
      </c>
      <c r="F2570" s="18" t="n">
        <v>40</v>
      </c>
      <c r="G2570" s="18" t="inlineStr">
        <is>
          <t>branch_id</t>
        </is>
      </c>
      <c r="H2570" s="37" t="n"/>
      <c r="I2570" s="18" t="inlineStr">
        <is>
          <t>0;5;8;11;13;14;15;16;18;19;22</t>
        </is>
      </c>
      <c r="J2570" s="18" t="inlineStr">
        <is>
          <t>1;14;17;2;21;22;23;24;3;4;7</t>
        </is>
      </c>
      <c r="K2570" s="18" t="inlineStr">
        <is>
          <t>left</t>
        </is>
      </c>
      <c r="L2570" s="18" t="n">
        <v>3</v>
      </c>
      <c r="M2570" s="18" t="n">
        <v>4</v>
      </c>
      <c r="N2570" s="34" t="n"/>
    </row>
    <row r="2571">
      <c r="B2571" s="18" t="inlineStr">
        <is>
          <t>192|2</t>
        </is>
      </c>
      <c r="C2571" s="18" t="n">
        <v>192</v>
      </c>
      <c r="D2571" s="18" t="n">
        <v>2</v>
      </c>
      <c r="E2571" s="18" t="inlineStr">
        <is>
          <t>category split</t>
        </is>
      </c>
      <c r="F2571" s="18" t="n">
        <v>41</v>
      </c>
      <c r="G2571" s="18" t="inlineStr">
        <is>
          <t>marketing_segment</t>
        </is>
      </c>
      <c r="H2571" s="37" t="n"/>
      <c r="I2571" s="18" t="inlineStr">
        <is>
          <t>0;1;3;4;5;6;9;10;11</t>
        </is>
      </c>
      <c r="J2571" s="18" t="inlineStr">
        <is>
          <t>mature_affluent;mature_budget;midlife_affluent;midlife_budget;midlife_mainstream;senior_affluent;young_affluent;young_budget;young_mainstream</t>
        </is>
      </c>
      <c r="K2571" s="18" t="inlineStr">
        <is>
          <t>left</t>
        </is>
      </c>
      <c r="L2571" s="18" t="n">
        <v>5</v>
      </c>
      <c r="M2571" s="18" t="n">
        <v>6</v>
      </c>
      <c r="N2571" s="34" t="n"/>
    </row>
    <row r="2572">
      <c r="B2572" s="18" t="inlineStr">
        <is>
          <t>192|3</t>
        </is>
      </c>
      <c r="C2572" s="18" t="n">
        <v>192</v>
      </c>
      <c r="D2572" s="18" t="n">
        <v>3</v>
      </c>
      <c r="E2572" s="18" t="inlineStr">
        <is>
          <t>category split</t>
        </is>
      </c>
      <c r="F2572" s="18" t="n">
        <v>35</v>
      </c>
      <c r="G2572" s="18" t="inlineStr">
        <is>
          <t>email_domain</t>
        </is>
      </c>
      <c r="H2572" s="37" t="n"/>
      <c r="I2572" s="18" t="inlineStr">
        <is>
          <t>0;2</t>
        </is>
      </c>
      <c r="J2572" s="18" t="inlineStr">
        <is>
          <t>inboxly;netbox</t>
        </is>
      </c>
      <c r="K2572" s="18" t="inlineStr">
        <is>
          <t>left</t>
        </is>
      </c>
      <c r="L2572" s="18" t="n">
        <v>7</v>
      </c>
      <c r="M2572" s="18" t="n">
        <v>8</v>
      </c>
      <c r="N2572" s="34" t="n"/>
    </row>
    <row r="2573">
      <c r="B2573" s="18" t="inlineStr">
        <is>
          <t>192|4</t>
        </is>
      </c>
      <c r="C2573" s="18" t="n">
        <v>192</v>
      </c>
      <c r="D2573" s="18" t="n">
        <v>4</v>
      </c>
      <c r="E2573" s="18" t="inlineStr">
        <is>
          <t>category split</t>
        </is>
      </c>
      <c r="F2573" s="18" t="n">
        <v>39</v>
      </c>
      <c r="G2573" s="18" t="inlineStr">
        <is>
          <t>campaign_code</t>
        </is>
      </c>
      <c r="H2573" s="37" t="n"/>
      <c r="I2573" s="18" t="inlineStr">
        <is>
          <t>0;1;2;3;4;5;6;7;8;9;15</t>
        </is>
      </c>
      <c r="J2573" s="18" t="inlineStr">
        <is>
          <t>CMP00;CMP01;CMP02;CMP03;CMP04;CMP05;CMP06;CMP07;CMP08;CMP09;MISSING</t>
        </is>
      </c>
      <c r="K2573" s="18" t="inlineStr">
        <is>
          <t>left</t>
        </is>
      </c>
      <c r="L2573" s="18" t="n">
        <v>9</v>
      </c>
      <c r="M2573" s="18" t="n">
        <v>10</v>
      </c>
      <c r="N2573" s="34" t="n"/>
    </row>
    <row r="2574">
      <c r="B2574" s="18" t="inlineStr">
        <is>
          <t>192|5</t>
        </is>
      </c>
      <c r="C2574" s="18" t="n">
        <v>192</v>
      </c>
      <c r="D2574" s="18" t="n">
        <v>5</v>
      </c>
      <c r="E2574" s="18" t="inlineStr">
        <is>
          <t>split</t>
        </is>
      </c>
      <c r="F2574" s="18" t="n">
        <v>20</v>
      </c>
      <c r="G2574" s="18" t="inlineStr">
        <is>
          <t>dry_summer_index</t>
        </is>
      </c>
      <c r="H2574" s="37" t="n">
        <v>0.4209999889135361</v>
      </c>
      <c r="I2574" s="18" t="n"/>
      <c r="J2574" s="18" t="n"/>
      <c r="K2574" s="18" t="inlineStr">
        <is>
          <t>right</t>
        </is>
      </c>
      <c r="L2574" s="18" t="n">
        <v>11</v>
      </c>
      <c r="M2574" s="18" t="n">
        <v>12</v>
      </c>
      <c r="N2574" s="34" t="n"/>
    </row>
    <row r="2575">
      <c r="B2575" s="18" t="inlineStr">
        <is>
          <t>192|6</t>
        </is>
      </c>
      <c r="C2575" s="18" t="n">
        <v>192</v>
      </c>
      <c r="D2575" s="18" t="n">
        <v>6</v>
      </c>
      <c r="E2575" s="18" t="inlineStr">
        <is>
          <t>split</t>
        </is>
      </c>
      <c r="F2575" s="18" t="n">
        <v>21</v>
      </c>
      <c r="G2575" s="18" t="inlineStr">
        <is>
          <t>wildfire_index</t>
        </is>
      </c>
      <c r="H2575" s="37" t="n">
        <v>0.2269999906420708</v>
      </c>
      <c r="I2575" s="18" t="n"/>
      <c r="J2575" s="18" t="n"/>
      <c r="K2575" s="18" t="inlineStr">
        <is>
          <t>right</t>
        </is>
      </c>
      <c r="L2575" s="18" t="n">
        <v>13</v>
      </c>
      <c r="M2575" s="18" t="n">
        <v>14</v>
      </c>
      <c r="N2575" s="34" t="n"/>
    </row>
    <row r="2576">
      <c r="B2576" s="18" t="inlineStr">
        <is>
          <t>192|7</t>
        </is>
      </c>
      <c r="C2576" s="18" t="n">
        <v>192</v>
      </c>
      <c r="D2576" s="18" t="n">
        <v>7</v>
      </c>
      <c r="E2576" s="18" t="inlineStr">
        <is>
          <t>leaf</t>
        </is>
      </c>
      <c r="F2576" s="18" t="n"/>
      <c r="G2576" s="18" t="n"/>
      <c r="H2576" s="37" t="n"/>
      <c r="I2576" s="18" t="n"/>
      <c r="J2576" s="18" t="n"/>
      <c r="K2576" s="18" t="n"/>
      <c r="L2576" s="18" t="n"/>
      <c r="M2576" s="18" t="n"/>
      <c r="N2576" s="34" t="n">
        <v>0.006973604205995798</v>
      </c>
    </row>
    <row r="2577">
      <c r="B2577" s="18" t="inlineStr">
        <is>
          <t>192|8</t>
        </is>
      </c>
      <c r="C2577" s="18" t="n">
        <v>192</v>
      </c>
      <c r="D2577" s="18" t="n">
        <v>8</v>
      </c>
      <c r="E2577" s="18" t="inlineStr">
        <is>
          <t>leaf</t>
        </is>
      </c>
      <c r="F2577" s="18" t="n"/>
      <c r="G2577" s="18" t="n"/>
      <c r="H2577" s="37" t="n"/>
      <c r="I2577" s="18" t="n"/>
      <c r="J2577" s="18" t="n"/>
      <c r="K2577" s="18" t="n"/>
      <c r="L2577" s="18" t="n"/>
      <c r="M2577" s="18" t="n"/>
      <c r="N2577" s="34" t="n">
        <v>-0.0004639744875021279</v>
      </c>
    </row>
    <row r="2578">
      <c r="B2578" s="18" t="inlineStr">
        <is>
          <t>192|9</t>
        </is>
      </c>
      <c r="C2578" s="18" t="n">
        <v>192</v>
      </c>
      <c r="D2578" s="18" t="n">
        <v>9</v>
      </c>
      <c r="E2578" s="18" t="inlineStr">
        <is>
          <t>leaf</t>
        </is>
      </c>
      <c r="F2578" s="18" t="n"/>
      <c r="G2578" s="18" t="n"/>
      <c r="H2578" s="37" t="n"/>
      <c r="I2578" s="18" t="n"/>
      <c r="J2578" s="18" t="n"/>
      <c r="K2578" s="18" t="n"/>
      <c r="L2578" s="18" t="n"/>
      <c r="M2578" s="18" t="n"/>
      <c r="N2578" s="34" t="n">
        <v>0.009160338900983334</v>
      </c>
    </row>
    <row r="2579">
      <c r="B2579" s="18" t="inlineStr">
        <is>
          <t>192|10</t>
        </is>
      </c>
      <c r="C2579" s="18" t="n">
        <v>192</v>
      </c>
      <c r="D2579" s="18" t="n">
        <v>10</v>
      </c>
      <c r="E2579" s="18" t="inlineStr">
        <is>
          <t>leaf</t>
        </is>
      </c>
      <c r="F2579" s="18" t="n"/>
      <c r="G2579" s="18" t="n"/>
      <c r="H2579" s="37" t="n"/>
      <c r="I2579" s="18" t="n"/>
      <c r="J2579" s="18" t="n"/>
      <c r="K2579" s="18" t="n"/>
      <c r="L2579" s="18" t="n"/>
      <c r="M2579" s="18" t="n"/>
      <c r="N2579" s="34" t="n">
        <v>-0.002335831988602877</v>
      </c>
    </row>
    <row r="2580">
      <c r="B2580" s="18" t="inlineStr">
        <is>
          <t>192|11</t>
        </is>
      </c>
      <c r="C2580" s="18" t="n">
        <v>192</v>
      </c>
      <c r="D2580" s="18" t="n">
        <v>11</v>
      </c>
      <c r="E2580" s="18" t="inlineStr">
        <is>
          <t>leaf</t>
        </is>
      </c>
      <c r="F2580" s="18" t="n"/>
      <c r="G2580" s="18" t="n"/>
      <c r="H2580" s="37" t="n"/>
      <c r="I2580" s="18" t="n"/>
      <c r="J2580" s="18" t="n"/>
      <c r="K2580" s="18" t="n"/>
      <c r="L2580" s="18" t="n"/>
      <c r="M2580" s="18" t="n"/>
      <c r="N2580" s="34" t="n">
        <v>-0.007472594268620014</v>
      </c>
    </row>
    <row r="2581">
      <c r="B2581" s="18" t="inlineStr">
        <is>
          <t>192|12</t>
        </is>
      </c>
      <c r="C2581" s="18" t="n">
        <v>192</v>
      </c>
      <c r="D2581" s="18" t="n">
        <v>12</v>
      </c>
      <c r="E2581" s="18" t="inlineStr">
        <is>
          <t>leaf</t>
        </is>
      </c>
      <c r="F2581" s="18" t="n"/>
      <c r="G2581" s="18" t="n"/>
      <c r="H2581" s="37" t="n"/>
      <c r="I2581" s="18" t="n"/>
      <c r="J2581" s="18" t="n"/>
      <c r="K2581" s="18" t="n"/>
      <c r="L2581" s="18" t="n"/>
      <c r="M2581" s="18" t="n"/>
      <c r="N2581" s="34" t="n">
        <v>0.008697072975337505</v>
      </c>
    </row>
    <row r="2582">
      <c r="B2582" s="18" t="inlineStr">
        <is>
          <t>192|13</t>
        </is>
      </c>
      <c r="C2582" s="18" t="n">
        <v>192</v>
      </c>
      <c r="D2582" s="18" t="n">
        <v>13</v>
      </c>
      <c r="E2582" s="18" t="inlineStr">
        <is>
          <t>leaf</t>
        </is>
      </c>
      <c r="F2582" s="18" t="n"/>
      <c r="G2582" s="18" t="n"/>
      <c r="H2582" s="37" t="n"/>
      <c r="I2582" s="18" t="n"/>
      <c r="J2582" s="18" t="n"/>
      <c r="K2582" s="18" t="n"/>
      <c r="L2582" s="18" t="n"/>
      <c r="M2582" s="18" t="n"/>
      <c r="N2582" s="34" t="n">
        <v>-0.004562093410640955</v>
      </c>
    </row>
    <row r="2583">
      <c r="B2583" s="18" t="inlineStr">
        <is>
          <t>192|14</t>
        </is>
      </c>
      <c r="C2583" s="18" t="n">
        <v>192</v>
      </c>
      <c r="D2583" s="18" t="n">
        <v>14</v>
      </c>
      <c r="E2583" s="18" t="inlineStr">
        <is>
          <t>leaf</t>
        </is>
      </c>
      <c r="F2583" s="18" t="n"/>
      <c r="G2583" s="18" t="n"/>
      <c r="H2583" s="37" t="n"/>
      <c r="I2583" s="18" t="n"/>
      <c r="J2583" s="18" t="n"/>
      <c r="K2583" s="18" t="n"/>
      <c r="L2583" s="18" t="n"/>
      <c r="M2583" s="18" t="n"/>
      <c r="N2583" s="34" t="n">
        <v>0.001362783717922866</v>
      </c>
    </row>
  </sheetData>
  <pageMargins left="0.75" right="0.75" top="1" bottom="1" header="0.5" footer="0.5"/>
</worksheet>
</file>

<file path=xl/worksheets/sheet6.xml><?xml version="1.0" encoding="utf-8"?>
<worksheet xmlns="http://schemas.openxmlformats.org/spreadsheetml/2006/main">
  <sheetPr>
    <tabColor rgb="00D9D9D9"/>
    <outlinePr summaryBelow="1" summaryRight="1"/>
    <pageSetUpPr/>
  </sheetPr>
  <dimension ref="B2:BS16"/>
  <sheetViews>
    <sheetView showGridLines="0" workbookViewId="0">
      <pane xSplit="2" ySplit="9" topLeftCell="C10" activePane="bottomRight" state="frozen"/>
      <selection pane="topRight"/>
      <selection pane="bottomLeft"/>
      <selection pane="bottomRight" activeCell="A1" sqref="A1"/>
    </sheetView>
  </sheetViews>
  <sheetFormatPr baseColWidth="8" defaultRowHeight="15"/>
  <cols>
    <col width="1"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s>
  <sheetData>
    <row r="2">
      <c r="B2" s="22" t="inlineStr">
        <is>
          <t>Rating Motor: small-claim GLM + large-claim GLM, then the level steps</t>
        </is>
      </c>
    </row>
    <row r="3">
      <c r="B3" s="16" t="inlineStr">
        <is>
          <t>Each term: the key it looks up (line|component|term|level) and its log contribution. Row 8 holds the term's key prefix. Prediction = EXP(sum of logs) per component.</t>
        </is>
      </c>
    </row>
    <row r="4">
      <c r="BR4" s="16" t="inlineStr">
        <is>
          <t>Rows off Python (0 = pass)</t>
        </is>
      </c>
      <c r="BS4" s="16" t="inlineStr">
        <is>
          <t>Keys not found (0 = pass)</t>
        </is>
      </c>
    </row>
    <row r="5">
      <c r="B5" s="16" t="inlineStr">
        <is>
          <t>Checks sit above their own columns at the right.</t>
        </is>
      </c>
      <c r="BR5" s="38">
        <f>COUNTIF(BR10:BR16,"&gt;1E-9")</f>
        <v/>
      </c>
      <c r="BS5" s="38">
        <f>SUM(BS10:BS16)</f>
        <v/>
      </c>
    </row>
    <row r="7">
      <c r="B7" s="5" t="inlineStr">
        <is>
          <t>Policy</t>
        </is>
      </c>
      <c r="C7" s="5" t="n"/>
      <c r="D7" s="5" t="n"/>
      <c r="E7" s="5" t="n"/>
      <c r="F7" s="5" t="n"/>
      <c r="G7" s="5" t="inlineStr">
        <is>
          <t>Inputs</t>
        </is>
      </c>
      <c r="H7" s="5" t="n"/>
      <c r="I7" s="5" t="n"/>
      <c r="J7" s="5" t="n"/>
      <c r="K7" s="5" t="n"/>
      <c r="L7" s="5" t="n"/>
      <c r="M7" s="5" t="n"/>
      <c r="N7" s="5" t="n"/>
      <c r="O7" s="5" t="n"/>
      <c r="P7" s="5" t="n"/>
      <c r="Q7" s="5" t="n"/>
      <c r="R7" s="5" t="n"/>
      <c r="S7" s="5" t="n"/>
      <c r="T7" s="5" t="n"/>
      <c r="U7" s="5" t="inlineStr">
        <is>
          <t>Small claims GLM</t>
        </is>
      </c>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5" t="n"/>
      <c r="BB7" s="5" t="inlineStr">
        <is>
          <t>Large claims GLM</t>
        </is>
      </c>
      <c r="BC7" s="5" t="n"/>
      <c r="BD7" s="5" t="n"/>
      <c r="BE7" s="5" t="n"/>
      <c r="BF7" s="5" t="n"/>
      <c r="BG7" s="5" t="n"/>
      <c r="BH7" s="5" t="n"/>
      <c r="BI7" s="5" t="n"/>
      <c r="BJ7" s="5" t="n"/>
      <c r="BK7" s="5" t="n"/>
      <c r="BL7" s="5" t="n"/>
      <c r="BM7" s="5" t="n"/>
      <c r="BN7" s="5" t="inlineStr">
        <is>
          <t>Prediction</t>
        </is>
      </c>
      <c r="BO7" s="5" t="n"/>
      <c r="BP7" s="5" t="n"/>
      <c r="BQ7" s="5" t="inlineStr">
        <is>
          <t>Check against Python</t>
        </is>
      </c>
      <c r="BR7" s="5" t="n"/>
      <c r="BS7" s="5" t="n"/>
    </row>
    <row r="8" ht="45" customHeight="1">
      <c r="U8" s="39" t="inlineStr">
        <is>
          <t>motor|small|marketing_segment</t>
        </is>
      </c>
      <c r="W8" s="39" t="inlineStr">
        <is>
          <t>motor|small|cover_type</t>
        </is>
      </c>
      <c r="Y8" s="39" t="inlineStr">
        <is>
          <t>motor|small|urban_density</t>
        </is>
      </c>
      <c r="AA8" s="39" t="inlineStr">
        <is>
          <t>motor|small|channel</t>
        </is>
      </c>
      <c r="AC8" s="39" t="inlineStr">
        <is>
          <t>motor|small|vehicle_use</t>
        </is>
      </c>
      <c r="AE8" s="39" t="inlineStr">
        <is>
          <t>motor|small|payment_method</t>
        </is>
      </c>
      <c r="AG8" s="39" t="inlineStr">
        <is>
          <t>motor|small|driver_age_band</t>
        </is>
      </c>
      <c r="AI8" s="39" t="inlineStr">
        <is>
          <t>motor|small|prior_claims_5y</t>
        </is>
      </c>
      <c r="AK8" s="39" t="inlineStr">
        <is>
          <t>motor|small|missed_payments_12m</t>
        </is>
      </c>
      <c r="AM8" s="39" t="inlineStr">
        <is>
          <t>motor|small|ncb_years</t>
        </is>
      </c>
      <c r="AO8" s="39" t="inlineStr">
        <is>
          <t>motor|small|years_licensed</t>
        </is>
      </c>
      <c r="AQ8" s="39" t="inlineStr">
        <is>
          <t>motor|small|vehicle_age</t>
        </is>
      </c>
      <c r="AS8" s="39" t="inlineStr">
        <is>
          <t>motor|small|vehicle_value_group</t>
        </is>
      </c>
      <c r="AU8" s="39" t="inlineStr">
        <is>
          <t>motor|small|voluntary_excess</t>
        </is>
      </c>
      <c r="AW8" s="39" t="inlineStr">
        <is>
          <t>motor|small|(intercept)|</t>
        </is>
      </c>
      <c r="AX8" s="39" t="inlineStr">
        <is>
          <t>motor|small|trend|log contribution in 2025</t>
        </is>
      </c>
      <c r="BB8" s="39" t="inlineStr">
        <is>
          <t>motor|large|driver_age_band</t>
        </is>
      </c>
      <c r="BD8" s="39" t="inlineStr">
        <is>
          <t>motor|large|ncb_years</t>
        </is>
      </c>
      <c r="BF8" s="39" t="inlineStr">
        <is>
          <t>motor|large|years_licensed</t>
        </is>
      </c>
      <c r="BH8" s="39" t="inlineStr">
        <is>
          <t>motor|large|(intercept)|</t>
        </is>
      </c>
      <c r="BI8" s="39" t="inlineStr">
        <is>
          <t>motor|large|trend|log contribution in 2025</t>
        </is>
      </c>
      <c r="BK8" s="39" t="inlineStr">
        <is>
          <t>motor|large|Pareto adjustment|</t>
        </is>
      </c>
    </row>
    <row r="9" ht="45" customHeight="1">
      <c r="B9" s="6" t="inlineStr">
        <is>
          <t>Policy row</t>
        </is>
      </c>
      <c r="C9" s="6" t="inlineStr">
        <is>
          <t>New business</t>
        </is>
      </c>
      <c r="D9" s="6" t="inlineStr">
        <is>
          <t>Period start</t>
        </is>
      </c>
      <c r="E9" s="6" t="inlineStr">
        <is>
          <t>Period end</t>
        </is>
      </c>
      <c r="F9" s="6" t="inlineStr">
        <is>
          <t>Exposure (model, D-01)</t>
        </is>
      </c>
      <c r="G9" s="6" t="inlineStr">
        <is>
          <t>marketing_segment</t>
        </is>
      </c>
      <c r="H9" s="6" t="inlineStr">
        <is>
          <t>cover_type</t>
        </is>
      </c>
      <c r="I9" s="6" t="inlineStr">
        <is>
          <t>urban_density</t>
        </is>
      </c>
      <c r="J9" s="6" t="inlineStr">
        <is>
          <t>channel</t>
        </is>
      </c>
      <c r="K9" s="6" t="inlineStr">
        <is>
          <t>vehicle_use</t>
        </is>
      </c>
      <c r="L9" s="6" t="inlineStr">
        <is>
          <t>payment_method</t>
        </is>
      </c>
      <c r="M9" s="6" t="inlineStr">
        <is>
          <t>driver_age_band</t>
        </is>
      </c>
      <c r="N9" s="6" t="inlineStr">
        <is>
          <t>prior_claims_5y</t>
        </is>
      </c>
      <c r="O9" s="6" t="inlineStr">
        <is>
          <t>missed_payments_12m</t>
        </is>
      </c>
      <c r="P9" s="6" t="inlineStr">
        <is>
          <t>ncb_years</t>
        </is>
      </c>
      <c r="Q9" s="6" t="inlineStr">
        <is>
          <t>years_licensed</t>
        </is>
      </c>
      <c r="R9" s="6" t="inlineStr">
        <is>
          <t>vehicle_age</t>
        </is>
      </c>
      <c r="S9" s="6" t="inlineStr">
        <is>
          <t>vehicle_value_group</t>
        </is>
      </c>
      <c r="T9" s="6" t="inlineStr">
        <is>
          <t>voluntary_excess</t>
        </is>
      </c>
      <c r="U9" s="6" t="inlineStr">
        <is>
          <t>marketing_segment: key</t>
        </is>
      </c>
      <c r="V9" s="6" t="inlineStr">
        <is>
          <t>marketing_segment: log</t>
        </is>
      </c>
      <c r="W9" s="6" t="inlineStr">
        <is>
          <t>cover_type: key</t>
        </is>
      </c>
      <c r="X9" s="6" t="inlineStr">
        <is>
          <t>cover_type: log</t>
        </is>
      </c>
      <c r="Y9" s="6" t="inlineStr">
        <is>
          <t>urban_density: key</t>
        </is>
      </c>
      <c r="Z9" s="6" t="inlineStr">
        <is>
          <t>urban_density: log</t>
        </is>
      </c>
      <c r="AA9" s="6" t="inlineStr">
        <is>
          <t>channel: key</t>
        </is>
      </c>
      <c r="AB9" s="6" t="inlineStr">
        <is>
          <t>channel: log</t>
        </is>
      </c>
      <c r="AC9" s="6" t="inlineStr">
        <is>
          <t>vehicle_use: key</t>
        </is>
      </c>
      <c r="AD9" s="6" t="inlineStr">
        <is>
          <t>vehicle_use: log</t>
        </is>
      </c>
      <c r="AE9" s="6" t="inlineStr">
        <is>
          <t>payment_method: key</t>
        </is>
      </c>
      <c r="AF9" s="6" t="inlineStr">
        <is>
          <t>payment_method: log</t>
        </is>
      </c>
      <c r="AG9" s="6" t="inlineStr">
        <is>
          <t>driver_age_band: key</t>
        </is>
      </c>
      <c r="AH9" s="6" t="inlineStr">
        <is>
          <t>driver_age_band: log</t>
        </is>
      </c>
      <c r="AI9" s="6" t="inlineStr">
        <is>
          <t>prior_claims_5y: band</t>
        </is>
      </c>
      <c r="AJ9" s="6" t="inlineStr">
        <is>
          <t>prior_claims_5y: log</t>
        </is>
      </c>
      <c r="AK9" s="6" t="inlineStr">
        <is>
          <t>missed_payments_12m: band</t>
        </is>
      </c>
      <c r="AL9" s="6" t="inlineStr">
        <is>
          <t>missed_payments_12m: log</t>
        </is>
      </c>
      <c r="AM9" s="6" t="inlineStr">
        <is>
          <t>ncb_years: key</t>
        </is>
      </c>
      <c r="AN9" s="6" t="inlineStr">
        <is>
          <t>ncb_years: log</t>
        </is>
      </c>
      <c r="AO9" s="6" t="inlineStr">
        <is>
          <t>years_licensed: key</t>
        </is>
      </c>
      <c r="AP9" s="6" t="inlineStr">
        <is>
          <t>years_licensed: log</t>
        </is>
      </c>
      <c r="AQ9" s="6" t="inlineStr">
        <is>
          <t>vehicle_age: key</t>
        </is>
      </c>
      <c r="AR9" s="6" t="inlineStr">
        <is>
          <t>vehicle_age: log</t>
        </is>
      </c>
      <c r="AS9" s="6" t="inlineStr">
        <is>
          <t>vehicle_value_group: key</t>
        </is>
      </c>
      <c r="AT9" s="6" t="inlineStr">
        <is>
          <t>vehicle_value_group: log</t>
        </is>
      </c>
      <c r="AU9" s="6" t="inlineStr">
        <is>
          <t>voluntary_excess: key</t>
        </is>
      </c>
      <c r="AV9" s="6" t="inlineStr">
        <is>
          <t>voluntary_excess: log</t>
        </is>
      </c>
      <c r="AW9" s="6" t="inlineStr">
        <is>
          <t>Intercept</t>
        </is>
      </c>
      <c r="AX9" s="6" t="inlineStr">
        <is>
          <t>Trend to 2025</t>
        </is>
      </c>
      <c r="AY9" s="6" t="inlineStr">
        <is>
          <t>ln(exposure)</t>
        </is>
      </c>
      <c r="AZ9" s="6" t="inlineStr">
        <is>
          <t>Log prediction</t>
        </is>
      </c>
      <c r="BA9" s="6" t="inlineStr">
        <is>
          <t>Small claim (CU)</t>
        </is>
      </c>
      <c r="BB9" s="6" t="inlineStr">
        <is>
          <t>driver_age_band: key</t>
        </is>
      </c>
      <c r="BC9" s="6" t="inlineStr">
        <is>
          <t>driver_age_band: log</t>
        </is>
      </c>
      <c r="BD9" s="6" t="inlineStr">
        <is>
          <t>ncb_years: band</t>
        </is>
      </c>
      <c r="BE9" s="6" t="inlineStr">
        <is>
          <t>ncb_years: log</t>
        </is>
      </c>
      <c r="BF9" s="6" t="inlineStr">
        <is>
          <t>years_licensed: band</t>
        </is>
      </c>
      <c r="BG9" s="6" t="inlineStr">
        <is>
          <t>years_licensed: log</t>
        </is>
      </c>
      <c r="BH9" s="6" t="inlineStr">
        <is>
          <t>Intercept</t>
        </is>
      </c>
      <c r="BI9" s="6" t="inlineStr">
        <is>
          <t>Trend to 2025</t>
        </is>
      </c>
      <c r="BJ9" s="6" t="inlineStr">
        <is>
          <t>ln(exposure)</t>
        </is>
      </c>
      <c r="BK9" s="6" t="inlineStr">
        <is>
          <t>ln(Pareto adj.)</t>
        </is>
      </c>
      <c r="BL9" s="6" t="inlineStr">
        <is>
          <t>Log prediction</t>
        </is>
      </c>
      <c r="BM9" s="6" t="inlineStr">
        <is>
          <t>Large claim (CU)</t>
        </is>
      </c>
      <c r="BN9" s="6" t="inlineStr">
        <is>
          <t>As is (CU)</t>
        </is>
      </c>
      <c r="BO9" s="6" t="inlineStr">
        <is>
          <t>Level step 1</t>
        </is>
      </c>
      <c r="BP9" s="6" t="inlineStr">
        <is>
          <t>Final risk premium (CU)</t>
        </is>
      </c>
      <c r="BQ9" s="6" t="inlineStr">
        <is>
          <t>Python final</t>
        </is>
      </c>
      <c r="BR9" s="6" t="inlineStr">
        <is>
          <t>Relative difference</t>
        </is>
      </c>
      <c r="BS9" s="6" t="inlineStr">
        <is>
          <t>Keys not found</t>
        </is>
      </c>
    </row>
    <row r="10">
      <c r="B10" s="8">
        <f>'Int. Inputs'!$B$16</f>
        <v/>
      </c>
      <c r="C10" s="40">
        <f>IF(ISBLANK(INDEX(Pol_Data,MATCH($B10,Pol_ID,0),MATCH("new_business",Pol_Head,0))),"",INDEX(Pol_Data,MATCH($B10,Pol_ID,0),MATCH("new_business",Pol_Head,0)))</f>
        <v/>
      </c>
      <c r="D10" s="41">
        <f>IF(ISBLANK(INDEX(Pol_Data,MATCH($B10,Pol_ID,0),MATCH("period_start",Pol_Head,0))),"",INDEX(Pol_Data,MATCH($B10,Pol_ID,0),MATCH("period_start",Pol_Head,0)))</f>
        <v/>
      </c>
      <c r="E10" s="41">
        <f>IF(ISBLANK(INDEX(Pol_Data,MATCH($B10,Pol_ID,0),MATCH("period_end",Pol_Head,0))),"",INDEX(Pol_Data,MATCH($B10,Pol_ID,0),MATCH("period_end",Pol_Head,0)))</f>
        <v/>
      </c>
      <c r="F10" s="42">
        <f>(E10-D10+1)/365</f>
        <v/>
      </c>
      <c r="G10" s="43">
        <f>IF(ISBLANK(INDEX(Pol_Data,MATCH($B10,Pol_ID,0),MATCH("marketing_segment",Pol_Head,0))),"",INDEX(Pol_Data,MATCH($B10,Pol_ID,0),MATCH("marketing_segment",Pol_Head,0)))</f>
        <v/>
      </c>
      <c r="H10" s="43">
        <f>IF(ISBLANK(INDEX(Pol_Data,MATCH($B10,Pol_ID,0),MATCH("cover_type",Pol_Head,0))),"",INDEX(Pol_Data,MATCH($B10,Pol_ID,0),MATCH("cover_type",Pol_Head,0)))</f>
        <v/>
      </c>
      <c r="I10" s="43">
        <f>IF(ISBLANK(INDEX(Pol_Data,MATCH($B10,Pol_ID,0),MATCH("urban_density",Pol_Head,0))),"",INDEX(Pol_Data,MATCH($B10,Pol_ID,0),MATCH("urban_density",Pol_Head,0)))</f>
        <v/>
      </c>
      <c r="J10" s="43">
        <f>IF(ISBLANK(INDEX(Pol_Data,MATCH($B10,Pol_ID,0),MATCH("channel",Pol_Head,0))),"",INDEX(Pol_Data,MATCH($B10,Pol_ID,0),MATCH("channel",Pol_Head,0)))</f>
        <v/>
      </c>
      <c r="K10" s="43">
        <f>IF(ISBLANK(INDEX(Pol_Data,MATCH($B10,Pol_ID,0),MATCH("vehicle_use",Pol_Head,0))),"",INDEX(Pol_Data,MATCH($B10,Pol_ID,0),MATCH("vehicle_use",Pol_Head,0)))</f>
        <v/>
      </c>
      <c r="L10" s="43">
        <f>IF(ISBLANK(INDEX(Pol_Data,MATCH($B10,Pol_ID,0),MATCH("payment_method",Pol_Head,0))),"",INDEX(Pol_Data,MATCH($B10,Pol_ID,0),MATCH("payment_method",Pol_Head,0)))</f>
        <v/>
      </c>
      <c r="M10" s="43">
        <f>IF(ISBLANK(INDEX(Pol_Data,MATCH($B10,Pol_ID,0),MATCH("driver_age_band",Pol_Head,0))),"",INDEX(Pol_Data,MATCH($B10,Pol_ID,0),MATCH("driver_age_band",Pol_Head,0)))</f>
        <v/>
      </c>
      <c r="N10" s="43">
        <f>IF(ISBLANK(INDEX(Pol_Data,MATCH($B10,Pol_ID,0),MATCH("prior_claims_5y",Pol_Head,0))),"",INDEX(Pol_Data,MATCH($B10,Pol_ID,0),MATCH("prior_claims_5y",Pol_Head,0)))</f>
        <v/>
      </c>
      <c r="O10" s="43">
        <f>IF(ISBLANK(INDEX(Pol_Data,MATCH($B10,Pol_ID,0),MATCH("missed_payments_12m",Pol_Head,0))),"",INDEX(Pol_Data,MATCH($B10,Pol_ID,0),MATCH("missed_payments_12m",Pol_Head,0)))</f>
        <v/>
      </c>
      <c r="P10" s="43">
        <f>IF(ISBLANK(INDEX(Pol_Data,MATCH($B10,Pol_ID,0),MATCH("ncb_years",Pol_Head,0))),"",INDEX(Pol_Data,MATCH($B10,Pol_ID,0),MATCH("ncb_years",Pol_Head,0)))</f>
        <v/>
      </c>
      <c r="Q10" s="43">
        <f>IF(ISBLANK(INDEX(Pol_Data,MATCH($B10,Pol_ID,0),MATCH("years_licensed",Pol_Head,0))),"",INDEX(Pol_Data,MATCH($B10,Pol_ID,0),MATCH("years_licensed",Pol_Head,0)))</f>
        <v/>
      </c>
      <c r="R10" s="43">
        <f>IF(ISBLANK(INDEX(Pol_Data,MATCH($B10,Pol_ID,0),MATCH("vehicle_age",Pol_Head,0))),"",INDEX(Pol_Data,MATCH($B10,Pol_ID,0),MATCH("vehicle_age",Pol_Head,0)))</f>
        <v/>
      </c>
      <c r="S10" s="43">
        <f>IF(ISBLANK(INDEX(Pol_Data,MATCH($B10,Pol_ID,0),MATCH("vehicle_value_group",Pol_Head,0))),"",INDEX(Pol_Data,MATCH($B10,Pol_ID,0),MATCH("vehicle_value_group",Pol_Head,0)))</f>
        <v/>
      </c>
      <c r="T10" s="43">
        <f>IF(ISBLANK(INDEX(Pol_Data,MATCH($B10,Pol_ID,0),MATCH("voluntary_excess",Pol_Head,0))),"",INDEX(Pol_Data,MATCH($B10,Pol_ID,0),MATCH("voluntary_excess",Pol_Head,0)))</f>
        <v/>
      </c>
      <c r="U10" s="40">
        <f>IFERROR(INDEX(Remap_To,MATCH(U$8&amp;"|"&amp;IF(G10="","MISSING",G10&amp;""),Remap_Key,0)),U$8&amp;"|"&amp;IF(G10="","MISSING",G10&amp;""))</f>
        <v/>
      </c>
      <c r="V10" s="42">
        <f>IFERROR(INDEX(Terms_Contrib,MATCH(U10,Terms_Key,0)),0)</f>
        <v/>
      </c>
      <c r="W10" s="40">
        <f>IFERROR(INDEX(Remap_To,MATCH(W$8&amp;"|"&amp;IF(H10="","MISSING",H10&amp;""),Remap_Key,0)),W$8&amp;"|"&amp;IF(H10="","MISSING",H10&amp;""))</f>
        <v/>
      </c>
      <c r="X10" s="42">
        <f>IFERROR(INDEX(Terms_Contrib,MATCH(W10,Terms_Key,0)),0)</f>
        <v/>
      </c>
      <c r="Y10" s="40">
        <f>IFERROR(INDEX(Remap_To,MATCH(Y$8&amp;"|"&amp;IF(I10="","MISSING",I10&amp;""),Remap_Key,0)),Y$8&amp;"|"&amp;IF(I10="","MISSING",I10&amp;""))</f>
        <v/>
      </c>
      <c r="Z10" s="42">
        <f>IFERROR(INDEX(Terms_Contrib,MATCH(Y10,Terms_Key,0)),0)</f>
        <v/>
      </c>
      <c r="AA10" s="40">
        <f>IFERROR(INDEX(Remap_To,MATCH(AA$8&amp;"|"&amp;IF(J10="","MISSING",J10&amp;""),Remap_Key,0)),AA$8&amp;"|"&amp;IF(J10="","MISSING",J10&amp;""))</f>
        <v/>
      </c>
      <c r="AB10" s="42">
        <f>IFERROR(INDEX(Terms_Contrib,MATCH(AA10,Terms_Key,0)),0)</f>
        <v/>
      </c>
      <c r="AC10" s="40">
        <f>IFERROR(INDEX(Remap_To,MATCH(AC$8&amp;"|"&amp;IF(K10="","MISSING",K10&amp;""),Remap_Key,0)),AC$8&amp;"|"&amp;IF(K10="","MISSING",K10&amp;""))</f>
        <v/>
      </c>
      <c r="AD10" s="42">
        <f>IFERROR(INDEX(Terms_Contrib,MATCH(AC10,Terms_Key,0)),0)</f>
        <v/>
      </c>
      <c r="AE10" s="40">
        <f>IFERROR(INDEX(Remap_To,MATCH(AE$8&amp;"|"&amp;IF(L10="","MISSING",L10&amp;""),Remap_Key,0)),AE$8&amp;"|"&amp;IF(L10="","MISSING",L10&amp;""))</f>
        <v/>
      </c>
      <c r="AF10" s="42">
        <f>IFERROR(INDEX(Terms_Contrib,MATCH(AE10,Terms_Key,0)),0)</f>
        <v/>
      </c>
      <c r="AG10" s="40">
        <f>IFERROR(INDEX(Remap_To,MATCH(AG$8&amp;"|"&amp;IF(M10="","MISSING",M10&amp;""),Remap_Key,0)),AG$8&amp;"|"&amp;IF(M10="","MISSING",M10&amp;""))</f>
        <v/>
      </c>
      <c r="AH10" s="42">
        <f>IFERROR(INDEX(Terms_Contrib,MATCH(AG10,Terms_Key,0)),0)</f>
        <v/>
      </c>
      <c r="AI10" s="40">
        <f>IF(N10="",AI$8&amp;"|MISSING",AI$8&amp;"|q"&amp;TEXT(COUNTIFS(Terms_LCT,AI$8,Terms_Kind,"band",Terms_Lower,"&lt;"&amp;N10)-1,"00"))</f>
        <v/>
      </c>
      <c r="AJ10" s="42">
        <f>IFERROR(INDEX(Terms_Contrib,MATCH(AI10,Terms_Key,0)),0)</f>
        <v/>
      </c>
      <c r="AK10" s="40">
        <f>IF(O10="",AK$8&amp;"|MISSING",AK$8&amp;"|q"&amp;TEXT(COUNTIFS(Terms_LCT,AK$8,Terms_Kind,"band",Terms_Lower,"&lt;"&amp;O10)-1,"00"))</f>
        <v/>
      </c>
      <c r="AL10" s="42">
        <f>IFERROR(INDEX(Terms_Contrib,MATCH(AK10,Terms_Key,0)),0)</f>
        <v/>
      </c>
      <c r="AM10" s="40">
        <f>IF(P10="",AM$8&amp;"|MISSING",AM$8&amp;"|"&amp;TEXT(P10,INDEX(Fmt_Str,MATCH(AM$8,Fmt_LCT,0))))</f>
        <v/>
      </c>
      <c r="AN10" s="42">
        <f>IFERROR(INDEX(Terms_Contrib,MATCH(AM10,Terms_Key,0)),0)</f>
        <v/>
      </c>
      <c r="AO10" s="40">
        <f>IF(Q10="",AO$8&amp;"|MISSING",AO$8&amp;"|"&amp;TEXT(Q10,INDEX(Fmt_Str,MATCH(AO$8,Fmt_LCT,0))))</f>
        <v/>
      </c>
      <c r="AP10" s="42">
        <f>IFERROR(INDEX(Terms_Contrib,MATCH(AO10,Terms_Key,0)),0)</f>
        <v/>
      </c>
      <c r="AQ10" s="40">
        <f>IF(R10="",AQ$8&amp;"|MISSING",AQ$8&amp;"|"&amp;TEXT(R10,INDEX(Fmt_Str,MATCH(AQ$8,Fmt_LCT,0))))</f>
        <v/>
      </c>
      <c r="AR10" s="42">
        <f>IFERROR(INDEX(Terms_Contrib,MATCH(AQ10,Terms_Key,0)),0)</f>
        <v/>
      </c>
      <c r="AS10" s="40">
        <f>IF(S10="",AS$8&amp;"|MISSING",AS$8&amp;"|"&amp;TEXT(S10,INDEX(Fmt_Str,MATCH(AS$8,Fmt_LCT,0))))</f>
        <v/>
      </c>
      <c r="AT10" s="42">
        <f>IFERROR(INDEX(Terms_Contrib,MATCH(AS10,Terms_Key,0)),0)</f>
        <v/>
      </c>
      <c r="AU10" s="40">
        <f>IF(T10="",AU$8&amp;"|MISSING",AU$8&amp;"|"&amp;TEXT(T10,INDEX(Fmt_Str,MATCH(AU$8,Fmt_LCT,0))))</f>
        <v/>
      </c>
      <c r="AV10" s="42">
        <f>IFERROR(INDEX(Terms_Contrib,MATCH(AU10,Terms_Key,0)),0)</f>
        <v/>
      </c>
      <c r="AW10" s="42">
        <f>INDEX(Terms_Contrib,MATCH(AW$8,Terms_Key,0))</f>
        <v/>
      </c>
      <c r="AX10" s="42">
        <f>INDEX(Terms_Contrib,MATCH(AX$8,Terms_Key,0))</f>
        <v/>
      </c>
      <c r="AY10" s="42">
        <f>LN(F10)</f>
        <v/>
      </c>
      <c r="AZ10" s="42">
        <f>V10+X10+Z10+AB10+AD10+AF10+AH10+AJ10+AL10+AN10+AP10+AR10+AT10+AV10+AW10+AX10+AY10</f>
        <v/>
      </c>
      <c r="BA10" s="44">
        <f>EXP(AZ10)</f>
        <v/>
      </c>
      <c r="BB10" s="40">
        <f>IFERROR(INDEX(Remap_To,MATCH(BB$8&amp;"|"&amp;IF(M10="","MISSING",M10&amp;""),Remap_Key,0)),BB$8&amp;"|"&amp;IF(M10="","MISSING",M10&amp;""))</f>
        <v/>
      </c>
      <c r="BC10" s="42">
        <f>IFERROR(INDEX(Terms_Contrib,MATCH(BB10,Terms_Key,0)),0)</f>
        <v/>
      </c>
      <c r="BD10" s="40">
        <f>IF(P10="",BD$8&amp;"|MISSING",BD$8&amp;"|q"&amp;TEXT(COUNTIFS(Terms_LCT,BD$8,Terms_Kind,"band",Terms_Lower,"&lt;"&amp;P10)-1,"00"))</f>
        <v/>
      </c>
      <c r="BE10" s="42">
        <f>IFERROR(INDEX(Terms_Contrib,MATCH(BD10,Terms_Key,0)),0)</f>
        <v/>
      </c>
      <c r="BF10" s="40">
        <f>IF(Q10="",BF$8&amp;"|MISSING",BF$8&amp;"|q"&amp;TEXT(COUNTIFS(Terms_LCT,BF$8,Terms_Kind,"band",Terms_Lower,"&lt;"&amp;Q10)-1,"00"))</f>
        <v/>
      </c>
      <c r="BG10" s="42">
        <f>IFERROR(INDEX(Terms_Contrib,MATCH(BF10,Terms_Key,0)),0)</f>
        <v/>
      </c>
      <c r="BH10" s="42">
        <f>INDEX(Terms_Contrib,MATCH(BH$8,Terms_Key,0))</f>
        <v/>
      </c>
      <c r="BI10" s="42">
        <f>INDEX(Terms_Contrib,MATCH(BI$8,Terms_Key,0))</f>
        <v/>
      </c>
      <c r="BJ10" s="42">
        <f>LN(F10)</f>
        <v/>
      </c>
      <c r="BK10" s="42">
        <f>INDEX(Terms_Contrib,MATCH(BK$8,Terms_Key,0))</f>
        <v/>
      </c>
      <c r="BL10" s="42">
        <f>BC10+BE10+BG10+BH10+BI10+BJ10+BK10</f>
        <v/>
      </c>
      <c r="BM10" s="44">
        <f>EXP(BL10)</f>
        <v/>
      </c>
      <c r="BN10" s="44">
        <f>BA10+BM10</f>
        <v/>
      </c>
      <c r="BO10" s="42">
        <f>IF(C10="true",Lvl_MotNB,Lvl_MotRen)</f>
        <v/>
      </c>
      <c r="BP10" s="44">
        <f>IF(C10="true",BN10*BO10*Lvl_MotNB2/BO10,BN10*BO10)</f>
        <v/>
      </c>
      <c r="BQ10" s="44">
        <f>INDEX(Py_Final,MATCH($B10,Py_ID,0))</f>
        <v/>
      </c>
      <c r="BR10" s="45">
        <f>ABS(BP10/BQ10-1)</f>
        <v/>
      </c>
      <c r="BS10" s="46">
        <f>ISNA(MATCH(U10,Terms_Key,0))+ISNA(MATCH(W10,Terms_Key,0))+ISNA(MATCH(Y10,Terms_Key,0))+ISNA(MATCH(AA10,Terms_Key,0))+ISNA(MATCH(AC10,Terms_Key,0))+ISNA(MATCH(AE10,Terms_Key,0))+ISNA(MATCH(AG10,Terms_Key,0))+ISNA(MATCH(AI10,Terms_Key,0))+ISNA(MATCH(AK10,Terms_Key,0))+ISNA(MATCH(AM10,Terms_Key,0))+ISNA(MATCH(AO10,Terms_Key,0))+ISNA(MATCH(AQ10,Terms_Key,0))+ISNA(MATCH(AS10,Terms_Key,0))+ISNA(MATCH(AU10,Terms_Key,0))+ISNA(MATCH(AW$8,Terms_Key,0))+ISNA(MATCH(AX$8,Terms_Key,0))+ISNA(MATCH(BB10,Terms_Key,0))+ISNA(MATCH(BD10,Terms_Key,0))+ISNA(MATCH(BF10,Terms_Key,0))+ISNA(MATCH(BH$8,Terms_Key,0))+ISNA(MATCH(BI$8,Terms_Key,0))+ISNA(MATCH(BK$8,Terms_Key,0))</f>
        <v/>
      </c>
    </row>
    <row r="11">
      <c r="B11" s="8">
        <f>'Int. Inputs'!$B$17</f>
        <v/>
      </c>
      <c r="C11" s="40">
        <f>IF(ISBLANK(INDEX(Pol_Data,MATCH($B11,Pol_ID,0),MATCH("new_business",Pol_Head,0))),"",INDEX(Pol_Data,MATCH($B11,Pol_ID,0),MATCH("new_business",Pol_Head,0)))</f>
        <v/>
      </c>
      <c r="D11" s="41">
        <f>IF(ISBLANK(INDEX(Pol_Data,MATCH($B11,Pol_ID,0),MATCH("period_start",Pol_Head,0))),"",INDEX(Pol_Data,MATCH($B11,Pol_ID,0),MATCH("period_start",Pol_Head,0)))</f>
        <v/>
      </c>
      <c r="E11" s="41">
        <f>IF(ISBLANK(INDEX(Pol_Data,MATCH($B11,Pol_ID,0),MATCH("period_end",Pol_Head,0))),"",INDEX(Pol_Data,MATCH($B11,Pol_ID,0),MATCH("period_end",Pol_Head,0)))</f>
        <v/>
      </c>
      <c r="F11" s="42">
        <f>(E11-D11+1)/365</f>
        <v/>
      </c>
      <c r="G11" s="43">
        <f>IF(ISBLANK(INDEX(Pol_Data,MATCH($B11,Pol_ID,0),MATCH("marketing_segment",Pol_Head,0))),"",INDEX(Pol_Data,MATCH($B11,Pol_ID,0),MATCH("marketing_segment",Pol_Head,0)))</f>
        <v/>
      </c>
      <c r="H11" s="43">
        <f>IF(ISBLANK(INDEX(Pol_Data,MATCH($B11,Pol_ID,0),MATCH("cover_type",Pol_Head,0))),"",INDEX(Pol_Data,MATCH($B11,Pol_ID,0),MATCH("cover_type",Pol_Head,0)))</f>
        <v/>
      </c>
      <c r="I11" s="43">
        <f>IF(ISBLANK(INDEX(Pol_Data,MATCH($B11,Pol_ID,0),MATCH("urban_density",Pol_Head,0))),"",INDEX(Pol_Data,MATCH($B11,Pol_ID,0),MATCH("urban_density",Pol_Head,0)))</f>
        <v/>
      </c>
      <c r="J11" s="43">
        <f>IF(ISBLANK(INDEX(Pol_Data,MATCH($B11,Pol_ID,0),MATCH("channel",Pol_Head,0))),"",INDEX(Pol_Data,MATCH($B11,Pol_ID,0),MATCH("channel",Pol_Head,0)))</f>
        <v/>
      </c>
      <c r="K11" s="43">
        <f>IF(ISBLANK(INDEX(Pol_Data,MATCH($B11,Pol_ID,0),MATCH("vehicle_use",Pol_Head,0))),"",INDEX(Pol_Data,MATCH($B11,Pol_ID,0),MATCH("vehicle_use",Pol_Head,0)))</f>
        <v/>
      </c>
      <c r="L11" s="43">
        <f>IF(ISBLANK(INDEX(Pol_Data,MATCH($B11,Pol_ID,0),MATCH("payment_method",Pol_Head,0))),"",INDEX(Pol_Data,MATCH($B11,Pol_ID,0),MATCH("payment_method",Pol_Head,0)))</f>
        <v/>
      </c>
      <c r="M11" s="43">
        <f>IF(ISBLANK(INDEX(Pol_Data,MATCH($B11,Pol_ID,0),MATCH("driver_age_band",Pol_Head,0))),"",INDEX(Pol_Data,MATCH($B11,Pol_ID,0),MATCH("driver_age_band",Pol_Head,0)))</f>
        <v/>
      </c>
      <c r="N11" s="43">
        <f>IF(ISBLANK(INDEX(Pol_Data,MATCH($B11,Pol_ID,0),MATCH("prior_claims_5y",Pol_Head,0))),"",INDEX(Pol_Data,MATCH($B11,Pol_ID,0),MATCH("prior_claims_5y",Pol_Head,0)))</f>
        <v/>
      </c>
      <c r="O11" s="43">
        <f>IF(ISBLANK(INDEX(Pol_Data,MATCH($B11,Pol_ID,0),MATCH("missed_payments_12m",Pol_Head,0))),"",INDEX(Pol_Data,MATCH($B11,Pol_ID,0),MATCH("missed_payments_12m",Pol_Head,0)))</f>
        <v/>
      </c>
      <c r="P11" s="43">
        <f>IF(ISBLANK(INDEX(Pol_Data,MATCH($B11,Pol_ID,0),MATCH("ncb_years",Pol_Head,0))),"",INDEX(Pol_Data,MATCH($B11,Pol_ID,0),MATCH("ncb_years",Pol_Head,0)))</f>
        <v/>
      </c>
      <c r="Q11" s="43">
        <f>IF(ISBLANK(INDEX(Pol_Data,MATCH($B11,Pol_ID,0),MATCH("years_licensed",Pol_Head,0))),"",INDEX(Pol_Data,MATCH($B11,Pol_ID,0),MATCH("years_licensed",Pol_Head,0)))</f>
        <v/>
      </c>
      <c r="R11" s="43">
        <f>IF(ISBLANK(INDEX(Pol_Data,MATCH($B11,Pol_ID,0),MATCH("vehicle_age",Pol_Head,0))),"",INDEX(Pol_Data,MATCH($B11,Pol_ID,0),MATCH("vehicle_age",Pol_Head,0)))</f>
        <v/>
      </c>
      <c r="S11" s="43">
        <f>IF(ISBLANK(INDEX(Pol_Data,MATCH($B11,Pol_ID,0),MATCH("vehicle_value_group",Pol_Head,0))),"",INDEX(Pol_Data,MATCH($B11,Pol_ID,0),MATCH("vehicle_value_group",Pol_Head,0)))</f>
        <v/>
      </c>
      <c r="T11" s="43">
        <f>IF(ISBLANK(INDEX(Pol_Data,MATCH($B11,Pol_ID,0),MATCH("voluntary_excess",Pol_Head,0))),"",INDEX(Pol_Data,MATCH($B11,Pol_ID,0),MATCH("voluntary_excess",Pol_Head,0)))</f>
        <v/>
      </c>
      <c r="U11" s="40">
        <f>IFERROR(INDEX(Remap_To,MATCH(U$8&amp;"|"&amp;IF(G11="","MISSING",G11&amp;""),Remap_Key,0)),U$8&amp;"|"&amp;IF(G11="","MISSING",G11&amp;""))</f>
        <v/>
      </c>
      <c r="V11" s="42">
        <f>IFERROR(INDEX(Terms_Contrib,MATCH(U11,Terms_Key,0)),0)</f>
        <v/>
      </c>
      <c r="W11" s="40">
        <f>IFERROR(INDEX(Remap_To,MATCH(W$8&amp;"|"&amp;IF(H11="","MISSING",H11&amp;""),Remap_Key,0)),W$8&amp;"|"&amp;IF(H11="","MISSING",H11&amp;""))</f>
        <v/>
      </c>
      <c r="X11" s="42">
        <f>IFERROR(INDEX(Terms_Contrib,MATCH(W11,Terms_Key,0)),0)</f>
        <v/>
      </c>
      <c r="Y11" s="40">
        <f>IFERROR(INDEX(Remap_To,MATCH(Y$8&amp;"|"&amp;IF(I11="","MISSING",I11&amp;""),Remap_Key,0)),Y$8&amp;"|"&amp;IF(I11="","MISSING",I11&amp;""))</f>
        <v/>
      </c>
      <c r="Z11" s="42">
        <f>IFERROR(INDEX(Terms_Contrib,MATCH(Y11,Terms_Key,0)),0)</f>
        <v/>
      </c>
      <c r="AA11" s="40">
        <f>IFERROR(INDEX(Remap_To,MATCH(AA$8&amp;"|"&amp;IF(J11="","MISSING",J11&amp;""),Remap_Key,0)),AA$8&amp;"|"&amp;IF(J11="","MISSING",J11&amp;""))</f>
        <v/>
      </c>
      <c r="AB11" s="42">
        <f>IFERROR(INDEX(Terms_Contrib,MATCH(AA11,Terms_Key,0)),0)</f>
        <v/>
      </c>
      <c r="AC11" s="40">
        <f>IFERROR(INDEX(Remap_To,MATCH(AC$8&amp;"|"&amp;IF(K11="","MISSING",K11&amp;""),Remap_Key,0)),AC$8&amp;"|"&amp;IF(K11="","MISSING",K11&amp;""))</f>
        <v/>
      </c>
      <c r="AD11" s="42">
        <f>IFERROR(INDEX(Terms_Contrib,MATCH(AC11,Terms_Key,0)),0)</f>
        <v/>
      </c>
      <c r="AE11" s="40">
        <f>IFERROR(INDEX(Remap_To,MATCH(AE$8&amp;"|"&amp;IF(L11="","MISSING",L11&amp;""),Remap_Key,0)),AE$8&amp;"|"&amp;IF(L11="","MISSING",L11&amp;""))</f>
        <v/>
      </c>
      <c r="AF11" s="42">
        <f>IFERROR(INDEX(Terms_Contrib,MATCH(AE11,Terms_Key,0)),0)</f>
        <v/>
      </c>
      <c r="AG11" s="40">
        <f>IFERROR(INDEX(Remap_To,MATCH(AG$8&amp;"|"&amp;IF(M11="","MISSING",M11&amp;""),Remap_Key,0)),AG$8&amp;"|"&amp;IF(M11="","MISSING",M11&amp;""))</f>
        <v/>
      </c>
      <c r="AH11" s="42">
        <f>IFERROR(INDEX(Terms_Contrib,MATCH(AG11,Terms_Key,0)),0)</f>
        <v/>
      </c>
      <c r="AI11" s="40">
        <f>IF(N11="",AI$8&amp;"|MISSING",AI$8&amp;"|q"&amp;TEXT(COUNTIFS(Terms_LCT,AI$8,Terms_Kind,"band",Terms_Lower,"&lt;"&amp;N11)-1,"00"))</f>
        <v/>
      </c>
      <c r="AJ11" s="42">
        <f>IFERROR(INDEX(Terms_Contrib,MATCH(AI11,Terms_Key,0)),0)</f>
        <v/>
      </c>
      <c r="AK11" s="40">
        <f>IF(O11="",AK$8&amp;"|MISSING",AK$8&amp;"|q"&amp;TEXT(COUNTIFS(Terms_LCT,AK$8,Terms_Kind,"band",Terms_Lower,"&lt;"&amp;O11)-1,"00"))</f>
        <v/>
      </c>
      <c r="AL11" s="42">
        <f>IFERROR(INDEX(Terms_Contrib,MATCH(AK11,Terms_Key,0)),0)</f>
        <v/>
      </c>
      <c r="AM11" s="40">
        <f>IF(P11="",AM$8&amp;"|MISSING",AM$8&amp;"|"&amp;TEXT(P11,INDEX(Fmt_Str,MATCH(AM$8,Fmt_LCT,0))))</f>
        <v/>
      </c>
      <c r="AN11" s="42">
        <f>IFERROR(INDEX(Terms_Contrib,MATCH(AM11,Terms_Key,0)),0)</f>
        <v/>
      </c>
      <c r="AO11" s="40">
        <f>IF(Q11="",AO$8&amp;"|MISSING",AO$8&amp;"|"&amp;TEXT(Q11,INDEX(Fmt_Str,MATCH(AO$8,Fmt_LCT,0))))</f>
        <v/>
      </c>
      <c r="AP11" s="42">
        <f>IFERROR(INDEX(Terms_Contrib,MATCH(AO11,Terms_Key,0)),0)</f>
        <v/>
      </c>
      <c r="AQ11" s="40">
        <f>IF(R11="",AQ$8&amp;"|MISSING",AQ$8&amp;"|"&amp;TEXT(R11,INDEX(Fmt_Str,MATCH(AQ$8,Fmt_LCT,0))))</f>
        <v/>
      </c>
      <c r="AR11" s="42">
        <f>IFERROR(INDEX(Terms_Contrib,MATCH(AQ11,Terms_Key,0)),0)</f>
        <v/>
      </c>
      <c r="AS11" s="40">
        <f>IF(S11="",AS$8&amp;"|MISSING",AS$8&amp;"|"&amp;TEXT(S11,INDEX(Fmt_Str,MATCH(AS$8,Fmt_LCT,0))))</f>
        <v/>
      </c>
      <c r="AT11" s="42">
        <f>IFERROR(INDEX(Terms_Contrib,MATCH(AS11,Terms_Key,0)),0)</f>
        <v/>
      </c>
      <c r="AU11" s="40">
        <f>IF(T11="",AU$8&amp;"|MISSING",AU$8&amp;"|"&amp;TEXT(T11,INDEX(Fmt_Str,MATCH(AU$8,Fmt_LCT,0))))</f>
        <v/>
      </c>
      <c r="AV11" s="42">
        <f>IFERROR(INDEX(Terms_Contrib,MATCH(AU11,Terms_Key,0)),0)</f>
        <v/>
      </c>
      <c r="AW11" s="42">
        <f>INDEX(Terms_Contrib,MATCH(AW$8,Terms_Key,0))</f>
        <v/>
      </c>
      <c r="AX11" s="42">
        <f>INDEX(Terms_Contrib,MATCH(AX$8,Terms_Key,0))</f>
        <v/>
      </c>
      <c r="AY11" s="42">
        <f>LN(F11)</f>
        <v/>
      </c>
      <c r="AZ11" s="42">
        <f>V11+X11+Z11+AB11+AD11+AF11+AH11+AJ11+AL11+AN11+AP11+AR11+AT11+AV11+AW11+AX11+AY11</f>
        <v/>
      </c>
      <c r="BA11" s="44">
        <f>EXP(AZ11)</f>
        <v/>
      </c>
      <c r="BB11" s="40">
        <f>IFERROR(INDEX(Remap_To,MATCH(BB$8&amp;"|"&amp;IF(M11="","MISSING",M11&amp;""),Remap_Key,0)),BB$8&amp;"|"&amp;IF(M11="","MISSING",M11&amp;""))</f>
        <v/>
      </c>
      <c r="BC11" s="42">
        <f>IFERROR(INDEX(Terms_Contrib,MATCH(BB11,Terms_Key,0)),0)</f>
        <v/>
      </c>
      <c r="BD11" s="40">
        <f>IF(P11="",BD$8&amp;"|MISSING",BD$8&amp;"|q"&amp;TEXT(COUNTIFS(Terms_LCT,BD$8,Terms_Kind,"band",Terms_Lower,"&lt;"&amp;P11)-1,"00"))</f>
        <v/>
      </c>
      <c r="BE11" s="42">
        <f>IFERROR(INDEX(Terms_Contrib,MATCH(BD11,Terms_Key,0)),0)</f>
        <v/>
      </c>
      <c r="BF11" s="40">
        <f>IF(Q11="",BF$8&amp;"|MISSING",BF$8&amp;"|q"&amp;TEXT(COUNTIFS(Terms_LCT,BF$8,Terms_Kind,"band",Terms_Lower,"&lt;"&amp;Q11)-1,"00"))</f>
        <v/>
      </c>
      <c r="BG11" s="42">
        <f>IFERROR(INDEX(Terms_Contrib,MATCH(BF11,Terms_Key,0)),0)</f>
        <v/>
      </c>
      <c r="BH11" s="42">
        <f>INDEX(Terms_Contrib,MATCH(BH$8,Terms_Key,0))</f>
        <v/>
      </c>
      <c r="BI11" s="42">
        <f>INDEX(Terms_Contrib,MATCH(BI$8,Terms_Key,0))</f>
        <v/>
      </c>
      <c r="BJ11" s="42">
        <f>LN(F11)</f>
        <v/>
      </c>
      <c r="BK11" s="42">
        <f>INDEX(Terms_Contrib,MATCH(BK$8,Terms_Key,0))</f>
        <v/>
      </c>
      <c r="BL11" s="42">
        <f>BC11+BE11+BG11+BH11+BI11+BJ11+BK11</f>
        <v/>
      </c>
      <c r="BM11" s="44">
        <f>EXP(BL11)</f>
        <v/>
      </c>
      <c r="BN11" s="44">
        <f>BA11+BM11</f>
        <v/>
      </c>
      <c r="BO11" s="42">
        <f>IF(C11="true",Lvl_MotNB,Lvl_MotRen)</f>
        <v/>
      </c>
      <c r="BP11" s="44">
        <f>IF(C11="true",BN11*BO11*Lvl_MotNB2/BO11,BN11*BO11)</f>
        <v/>
      </c>
      <c r="BQ11" s="44">
        <f>INDEX(Py_Final,MATCH($B11,Py_ID,0))</f>
        <v/>
      </c>
      <c r="BR11" s="45">
        <f>ABS(BP11/BQ11-1)</f>
        <v/>
      </c>
      <c r="BS11" s="46">
        <f>ISNA(MATCH(U11,Terms_Key,0))+ISNA(MATCH(W11,Terms_Key,0))+ISNA(MATCH(Y11,Terms_Key,0))+ISNA(MATCH(AA11,Terms_Key,0))+ISNA(MATCH(AC11,Terms_Key,0))+ISNA(MATCH(AE11,Terms_Key,0))+ISNA(MATCH(AG11,Terms_Key,0))+ISNA(MATCH(AI11,Terms_Key,0))+ISNA(MATCH(AK11,Terms_Key,0))+ISNA(MATCH(AM11,Terms_Key,0))+ISNA(MATCH(AO11,Terms_Key,0))+ISNA(MATCH(AQ11,Terms_Key,0))+ISNA(MATCH(AS11,Terms_Key,0))+ISNA(MATCH(AU11,Terms_Key,0))+ISNA(MATCH(AW$8,Terms_Key,0))+ISNA(MATCH(AX$8,Terms_Key,0))+ISNA(MATCH(BB11,Terms_Key,0))+ISNA(MATCH(BD11,Terms_Key,0))+ISNA(MATCH(BF11,Terms_Key,0))+ISNA(MATCH(BH$8,Terms_Key,0))+ISNA(MATCH(BI$8,Terms_Key,0))+ISNA(MATCH(BK$8,Terms_Key,0))</f>
        <v/>
      </c>
    </row>
    <row r="12">
      <c r="B12" s="8">
        <f>'Int. Inputs'!$B$18</f>
        <v/>
      </c>
      <c r="C12" s="40">
        <f>IF(ISBLANK(INDEX(Pol_Data,MATCH($B12,Pol_ID,0),MATCH("new_business",Pol_Head,0))),"",INDEX(Pol_Data,MATCH($B12,Pol_ID,0),MATCH("new_business",Pol_Head,0)))</f>
        <v/>
      </c>
      <c r="D12" s="41">
        <f>IF(ISBLANK(INDEX(Pol_Data,MATCH($B12,Pol_ID,0),MATCH("period_start",Pol_Head,0))),"",INDEX(Pol_Data,MATCH($B12,Pol_ID,0),MATCH("period_start",Pol_Head,0)))</f>
        <v/>
      </c>
      <c r="E12" s="41">
        <f>IF(ISBLANK(INDEX(Pol_Data,MATCH($B12,Pol_ID,0),MATCH("period_end",Pol_Head,0))),"",INDEX(Pol_Data,MATCH($B12,Pol_ID,0),MATCH("period_end",Pol_Head,0)))</f>
        <v/>
      </c>
      <c r="F12" s="42">
        <f>(E12-D12+1)/365</f>
        <v/>
      </c>
      <c r="G12" s="43">
        <f>IF(ISBLANK(INDEX(Pol_Data,MATCH($B12,Pol_ID,0),MATCH("marketing_segment",Pol_Head,0))),"",INDEX(Pol_Data,MATCH($B12,Pol_ID,0),MATCH("marketing_segment",Pol_Head,0)))</f>
        <v/>
      </c>
      <c r="H12" s="43">
        <f>IF(ISBLANK(INDEX(Pol_Data,MATCH($B12,Pol_ID,0),MATCH("cover_type",Pol_Head,0))),"",INDEX(Pol_Data,MATCH($B12,Pol_ID,0),MATCH("cover_type",Pol_Head,0)))</f>
        <v/>
      </c>
      <c r="I12" s="43">
        <f>IF(ISBLANK(INDEX(Pol_Data,MATCH($B12,Pol_ID,0),MATCH("urban_density",Pol_Head,0))),"",INDEX(Pol_Data,MATCH($B12,Pol_ID,0),MATCH("urban_density",Pol_Head,0)))</f>
        <v/>
      </c>
      <c r="J12" s="43">
        <f>IF(ISBLANK(INDEX(Pol_Data,MATCH($B12,Pol_ID,0),MATCH("channel",Pol_Head,0))),"",INDEX(Pol_Data,MATCH($B12,Pol_ID,0),MATCH("channel",Pol_Head,0)))</f>
        <v/>
      </c>
      <c r="K12" s="43">
        <f>IF(ISBLANK(INDEX(Pol_Data,MATCH($B12,Pol_ID,0),MATCH("vehicle_use",Pol_Head,0))),"",INDEX(Pol_Data,MATCH($B12,Pol_ID,0),MATCH("vehicle_use",Pol_Head,0)))</f>
        <v/>
      </c>
      <c r="L12" s="43">
        <f>IF(ISBLANK(INDEX(Pol_Data,MATCH($B12,Pol_ID,0),MATCH("payment_method",Pol_Head,0))),"",INDEX(Pol_Data,MATCH($B12,Pol_ID,0),MATCH("payment_method",Pol_Head,0)))</f>
        <v/>
      </c>
      <c r="M12" s="43">
        <f>IF(ISBLANK(INDEX(Pol_Data,MATCH($B12,Pol_ID,0),MATCH("driver_age_band",Pol_Head,0))),"",INDEX(Pol_Data,MATCH($B12,Pol_ID,0),MATCH("driver_age_band",Pol_Head,0)))</f>
        <v/>
      </c>
      <c r="N12" s="43">
        <f>IF(ISBLANK(INDEX(Pol_Data,MATCH($B12,Pol_ID,0),MATCH("prior_claims_5y",Pol_Head,0))),"",INDEX(Pol_Data,MATCH($B12,Pol_ID,0),MATCH("prior_claims_5y",Pol_Head,0)))</f>
        <v/>
      </c>
      <c r="O12" s="43">
        <f>IF(ISBLANK(INDEX(Pol_Data,MATCH($B12,Pol_ID,0),MATCH("missed_payments_12m",Pol_Head,0))),"",INDEX(Pol_Data,MATCH($B12,Pol_ID,0),MATCH("missed_payments_12m",Pol_Head,0)))</f>
        <v/>
      </c>
      <c r="P12" s="43">
        <f>IF(ISBLANK(INDEX(Pol_Data,MATCH($B12,Pol_ID,0),MATCH("ncb_years",Pol_Head,0))),"",INDEX(Pol_Data,MATCH($B12,Pol_ID,0),MATCH("ncb_years",Pol_Head,0)))</f>
        <v/>
      </c>
      <c r="Q12" s="43">
        <f>IF(ISBLANK(INDEX(Pol_Data,MATCH($B12,Pol_ID,0),MATCH("years_licensed",Pol_Head,0))),"",INDEX(Pol_Data,MATCH($B12,Pol_ID,0),MATCH("years_licensed",Pol_Head,0)))</f>
        <v/>
      </c>
      <c r="R12" s="43">
        <f>IF(ISBLANK(INDEX(Pol_Data,MATCH($B12,Pol_ID,0),MATCH("vehicle_age",Pol_Head,0))),"",INDEX(Pol_Data,MATCH($B12,Pol_ID,0),MATCH("vehicle_age",Pol_Head,0)))</f>
        <v/>
      </c>
      <c r="S12" s="43">
        <f>IF(ISBLANK(INDEX(Pol_Data,MATCH($B12,Pol_ID,0),MATCH("vehicle_value_group",Pol_Head,0))),"",INDEX(Pol_Data,MATCH($B12,Pol_ID,0),MATCH("vehicle_value_group",Pol_Head,0)))</f>
        <v/>
      </c>
      <c r="T12" s="43">
        <f>IF(ISBLANK(INDEX(Pol_Data,MATCH($B12,Pol_ID,0),MATCH("voluntary_excess",Pol_Head,0))),"",INDEX(Pol_Data,MATCH($B12,Pol_ID,0),MATCH("voluntary_excess",Pol_Head,0)))</f>
        <v/>
      </c>
      <c r="U12" s="40">
        <f>IFERROR(INDEX(Remap_To,MATCH(U$8&amp;"|"&amp;IF(G12="","MISSING",G12&amp;""),Remap_Key,0)),U$8&amp;"|"&amp;IF(G12="","MISSING",G12&amp;""))</f>
        <v/>
      </c>
      <c r="V12" s="42">
        <f>IFERROR(INDEX(Terms_Contrib,MATCH(U12,Terms_Key,0)),0)</f>
        <v/>
      </c>
      <c r="W12" s="40">
        <f>IFERROR(INDEX(Remap_To,MATCH(W$8&amp;"|"&amp;IF(H12="","MISSING",H12&amp;""),Remap_Key,0)),W$8&amp;"|"&amp;IF(H12="","MISSING",H12&amp;""))</f>
        <v/>
      </c>
      <c r="X12" s="42">
        <f>IFERROR(INDEX(Terms_Contrib,MATCH(W12,Terms_Key,0)),0)</f>
        <v/>
      </c>
      <c r="Y12" s="40">
        <f>IFERROR(INDEX(Remap_To,MATCH(Y$8&amp;"|"&amp;IF(I12="","MISSING",I12&amp;""),Remap_Key,0)),Y$8&amp;"|"&amp;IF(I12="","MISSING",I12&amp;""))</f>
        <v/>
      </c>
      <c r="Z12" s="42">
        <f>IFERROR(INDEX(Terms_Contrib,MATCH(Y12,Terms_Key,0)),0)</f>
        <v/>
      </c>
      <c r="AA12" s="40">
        <f>IFERROR(INDEX(Remap_To,MATCH(AA$8&amp;"|"&amp;IF(J12="","MISSING",J12&amp;""),Remap_Key,0)),AA$8&amp;"|"&amp;IF(J12="","MISSING",J12&amp;""))</f>
        <v/>
      </c>
      <c r="AB12" s="42">
        <f>IFERROR(INDEX(Terms_Contrib,MATCH(AA12,Terms_Key,0)),0)</f>
        <v/>
      </c>
      <c r="AC12" s="40">
        <f>IFERROR(INDEX(Remap_To,MATCH(AC$8&amp;"|"&amp;IF(K12="","MISSING",K12&amp;""),Remap_Key,0)),AC$8&amp;"|"&amp;IF(K12="","MISSING",K12&amp;""))</f>
        <v/>
      </c>
      <c r="AD12" s="42">
        <f>IFERROR(INDEX(Terms_Contrib,MATCH(AC12,Terms_Key,0)),0)</f>
        <v/>
      </c>
      <c r="AE12" s="40">
        <f>IFERROR(INDEX(Remap_To,MATCH(AE$8&amp;"|"&amp;IF(L12="","MISSING",L12&amp;""),Remap_Key,0)),AE$8&amp;"|"&amp;IF(L12="","MISSING",L12&amp;""))</f>
        <v/>
      </c>
      <c r="AF12" s="42">
        <f>IFERROR(INDEX(Terms_Contrib,MATCH(AE12,Terms_Key,0)),0)</f>
        <v/>
      </c>
      <c r="AG12" s="40">
        <f>IFERROR(INDEX(Remap_To,MATCH(AG$8&amp;"|"&amp;IF(M12="","MISSING",M12&amp;""),Remap_Key,0)),AG$8&amp;"|"&amp;IF(M12="","MISSING",M12&amp;""))</f>
        <v/>
      </c>
      <c r="AH12" s="42">
        <f>IFERROR(INDEX(Terms_Contrib,MATCH(AG12,Terms_Key,0)),0)</f>
        <v/>
      </c>
      <c r="AI12" s="40">
        <f>IF(N12="",AI$8&amp;"|MISSING",AI$8&amp;"|q"&amp;TEXT(COUNTIFS(Terms_LCT,AI$8,Terms_Kind,"band",Terms_Lower,"&lt;"&amp;N12)-1,"00"))</f>
        <v/>
      </c>
      <c r="AJ12" s="42">
        <f>IFERROR(INDEX(Terms_Contrib,MATCH(AI12,Terms_Key,0)),0)</f>
        <v/>
      </c>
      <c r="AK12" s="40">
        <f>IF(O12="",AK$8&amp;"|MISSING",AK$8&amp;"|q"&amp;TEXT(COUNTIFS(Terms_LCT,AK$8,Terms_Kind,"band",Terms_Lower,"&lt;"&amp;O12)-1,"00"))</f>
        <v/>
      </c>
      <c r="AL12" s="42">
        <f>IFERROR(INDEX(Terms_Contrib,MATCH(AK12,Terms_Key,0)),0)</f>
        <v/>
      </c>
      <c r="AM12" s="40">
        <f>IF(P12="",AM$8&amp;"|MISSING",AM$8&amp;"|"&amp;TEXT(P12,INDEX(Fmt_Str,MATCH(AM$8,Fmt_LCT,0))))</f>
        <v/>
      </c>
      <c r="AN12" s="42">
        <f>IFERROR(INDEX(Terms_Contrib,MATCH(AM12,Terms_Key,0)),0)</f>
        <v/>
      </c>
      <c r="AO12" s="40">
        <f>IF(Q12="",AO$8&amp;"|MISSING",AO$8&amp;"|"&amp;TEXT(Q12,INDEX(Fmt_Str,MATCH(AO$8,Fmt_LCT,0))))</f>
        <v/>
      </c>
      <c r="AP12" s="42">
        <f>IFERROR(INDEX(Terms_Contrib,MATCH(AO12,Terms_Key,0)),0)</f>
        <v/>
      </c>
      <c r="AQ12" s="40">
        <f>IF(R12="",AQ$8&amp;"|MISSING",AQ$8&amp;"|"&amp;TEXT(R12,INDEX(Fmt_Str,MATCH(AQ$8,Fmt_LCT,0))))</f>
        <v/>
      </c>
      <c r="AR12" s="42">
        <f>IFERROR(INDEX(Terms_Contrib,MATCH(AQ12,Terms_Key,0)),0)</f>
        <v/>
      </c>
      <c r="AS12" s="40">
        <f>IF(S12="",AS$8&amp;"|MISSING",AS$8&amp;"|"&amp;TEXT(S12,INDEX(Fmt_Str,MATCH(AS$8,Fmt_LCT,0))))</f>
        <v/>
      </c>
      <c r="AT12" s="42">
        <f>IFERROR(INDEX(Terms_Contrib,MATCH(AS12,Terms_Key,0)),0)</f>
        <v/>
      </c>
      <c r="AU12" s="40">
        <f>IF(T12="",AU$8&amp;"|MISSING",AU$8&amp;"|"&amp;TEXT(T12,INDEX(Fmt_Str,MATCH(AU$8,Fmt_LCT,0))))</f>
        <v/>
      </c>
      <c r="AV12" s="42">
        <f>IFERROR(INDEX(Terms_Contrib,MATCH(AU12,Terms_Key,0)),0)</f>
        <v/>
      </c>
      <c r="AW12" s="42">
        <f>INDEX(Terms_Contrib,MATCH(AW$8,Terms_Key,0))</f>
        <v/>
      </c>
      <c r="AX12" s="42">
        <f>INDEX(Terms_Contrib,MATCH(AX$8,Terms_Key,0))</f>
        <v/>
      </c>
      <c r="AY12" s="42">
        <f>LN(F12)</f>
        <v/>
      </c>
      <c r="AZ12" s="42">
        <f>V12+X12+Z12+AB12+AD12+AF12+AH12+AJ12+AL12+AN12+AP12+AR12+AT12+AV12+AW12+AX12+AY12</f>
        <v/>
      </c>
      <c r="BA12" s="44">
        <f>EXP(AZ12)</f>
        <v/>
      </c>
      <c r="BB12" s="40">
        <f>IFERROR(INDEX(Remap_To,MATCH(BB$8&amp;"|"&amp;IF(M12="","MISSING",M12&amp;""),Remap_Key,0)),BB$8&amp;"|"&amp;IF(M12="","MISSING",M12&amp;""))</f>
        <v/>
      </c>
      <c r="BC12" s="42">
        <f>IFERROR(INDEX(Terms_Contrib,MATCH(BB12,Terms_Key,0)),0)</f>
        <v/>
      </c>
      <c r="BD12" s="40">
        <f>IF(P12="",BD$8&amp;"|MISSING",BD$8&amp;"|q"&amp;TEXT(COUNTIFS(Terms_LCT,BD$8,Terms_Kind,"band",Terms_Lower,"&lt;"&amp;P12)-1,"00"))</f>
        <v/>
      </c>
      <c r="BE12" s="42">
        <f>IFERROR(INDEX(Terms_Contrib,MATCH(BD12,Terms_Key,0)),0)</f>
        <v/>
      </c>
      <c r="BF12" s="40">
        <f>IF(Q12="",BF$8&amp;"|MISSING",BF$8&amp;"|q"&amp;TEXT(COUNTIFS(Terms_LCT,BF$8,Terms_Kind,"band",Terms_Lower,"&lt;"&amp;Q12)-1,"00"))</f>
        <v/>
      </c>
      <c r="BG12" s="42">
        <f>IFERROR(INDEX(Terms_Contrib,MATCH(BF12,Terms_Key,0)),0)</f>
        <v/>
      </c>
      <c r="BH12" s="42">
        <f>INDEX(Terms_Contrib,MATCH(BH$8,Terms_Key,0))</f>
        <v/>
      </c>
      <c r="BI12" s="42">
        <f>INDEX(Terms_Contrib,MATCH(BI$8,Terms_Key,0))</f>
        <v/>
      </c>
      <c r="BJ12" s="42">
        <f>LN(F12)</f>
        <v/>
      </c>
      <c r="BK12" s="42">
        <f>INDEX(Terms_Contrib,MATCH(BK$8,Terms_Key,0))</f>
        <v/>
      </c>
      <c r="BL12" s="42">
        <f>BC12+BE12+BG12+BH12+BI12+BJ12+BK12</f>
        <v/>
      </c>
      <c r="BM12" s="44">
        <f>EXP(BL12)</f>
        <v/>
      </c>
      <c r="BN12" s="44">
        <f>BA12+BM12</f>
        <v/>
      </c>
      <c r="BO12" s="42">
        <f>IF(C12="true",Lvl_MotNB,Lvl_MotRen)</f>
        <v/>
      </c>
      <c r="BP12" s="44">
        <f>IF(C12="true",BN12*BO12*Lvl_MotNB2/BO12,BN12*BO12)</f>
        <v/>
      </c>
      <c r="BQ12" s="44">
        <f>INDEX(Py_Final,MATCH($B12,Py_ID,0))</f>
        <v/>
      </c>
      <c r="BR12" s="45">
        <f>ABS(BP12/BQ12-1)</f>
        <v/>
      </c>
      <c r="BS12" s="46">
        <f>ISNA(MATCH(U12,Terms_Key,0))+ISNA(MATCH(W12,Terms_Key,0))+ISNA(MATCH(Y12,Terms_Key,0))+ISNA(MATCH(AA12,Terms_Key,0))+ISNA(MATCH(AC12,Terms_Key,0))+ISNA(MATCH(AE12,Terms_Key,0))+ISNA(MATCH(AG12,Terms_Key,0))+ISNA(MATCH(AI12,Terms_Key,0))+ISNA(MATCH(AK12,Terms_Key,0))+ISNA(MATCH(AM12,Terms_Key,0))+ISNA(MATCH(AO12,Terms_Key,0))+ISNA(MATCH(AQ12,Terms_Key,0))+ISNA(MATCH(AS12,Terms_Key,0))+ISNA(MATCH(AU12,Terms_Key,0))+ISNA(MATCH(AW$8,Terms_Key,0))+ISNA(MATCH(AX$8,Terms_Key,0))+ISNA(MATCH(BB12,Terms_Key,0))+ISNA(MATCH(BD12,Terms_Key,0))+ISNA(MATCH(BF12,Terms_Key,0))+ISNA(MATCH(BH$8,Terms_Key,0))+ISNA(MATCH(BI$8,Terms_Key,0))+ISNA(MATCH(BK$8,Terms_Key,0))</f>
        <v/>
      </c>
    </row>
    <row r="13">
      <c r="B13" s="8">
        <f>'Int. Inputs'!$B$19</f>
        <v/>
      </c>
      <c r="C13" s="40">
        <f>IF(ISBLANK(INDEX(Pol_Data,MATCH($B13,Pol_ID,0),MATCH("new_business",Pol_Head,0))),"",INDEX(Pol_Data,MATCH($B13,Pol_ID,0),MATCH("new_business",Pol_Head,0)))</f>
        <v/>
      </c>
      <c r="D13" s="41">
        <f>IF(ISBLANK(INDEX(Pol_Data,MATCH($B13,Pol_ID,0),MATCH("period_start",Pol_Head,0))),"",INDEX(Pol_Data,MATCH($B13,Pol_ID,0),MATCH("period_start",Pol_Head,0)))</f>
        <v/>
      </c>
      <c r="E13" s="41">
        <f>IF(ISBLANK(INDEX(Pol_Data,MATCH($B13,Pol_ID,0),MATCH("period_end",Pol_Head,0))),"",INDEX(Pol_Data,MATCH($B13,Pol_ID,0),MATCH("period_end",Pol_Head,0)))</f>
        <v/>
      </c>
      <c r="F13" s="42">
        <f>(E13-D13+1)/365</f>
        <v/>
      </c>
      <c r="G13" s="43">
        <f>IF(ISBLANK(INDEX(Pol_Data,MATCH($B13,Pol_ID,0),MATCH("marketing_segment",Pol_Head,0))),"",INDEX(Pol_Data,MATCH($B13,Pol_ID,0),MATCH("marketing_segment",Pol_Head,0)))</f>
        <v/>
      </c>
      <c r="H13" s="43">
        <f>IF(ISBLANK(INDEX(Pol_Data,MATCH($B13,Pol_ID,0),MATCH("cover_type",Pol_Head,0))),"",INDEX(Pol_Data,MATCH($B13,Pol_ID,0),MATCH("cover_type",Pol_Head,0)))</f>
        <v/>
      </c>
      <c r="I13" s="43">
        <f>IF(ISBLANK(INDEX(Pol_Data,MATCH($B13,Pol_ID,0),MATCH("urban_density",Pol_Head,0))),"",INDEX(Pol_Data,MATCH($B13,Pol_ID,0),MATCH("urban_density",Pol_Head,0)))</f>
        <v/>
      </c>
      <c r="J13" s="43">
        <f>IF(ISBLANK(INDEX(Pol_Data,MATCH($B13,Pol_ID,0),MATCH("channel",Pol_Head,0))),"",INDEX(Pol_Data,MATCH($B13,Pol_ID,0),MATCH("channel",Pol_Head,0)))</f>
        <v/>
      </c>
      <c r="K13" s="43">
        <f>IF(ISBLANK(INDEX(Pol_Data,MATCH($B13,Pol_ID,0),MATCH("vehicle_use",Pol_Head,0))),"",INDEX(Pol_Data,MATCH($B13,Pol_ID,0),MATCH("vehicle_use",Pol_Head,0)))</f>
        <v/>
      </c>
      <c r="L13" s="43">
        <f>IF(ISBLANK(INDEX(Pol_Data,MATCH($B13,Pol_ID,0),MATCH("payment_method",Pol_Head,0))),"",INDEX(Pol_Data,MATCH($B13,Pol_ID,0),MATCH("payment_method",Pol_Head,0)))</f>
        <v/>
      </c>
      <c r="M13" s="43">
        <f>IF(ISBLANK(INDEX(Pol_Data,MATCH($B13,Pol_ID,0),MATCH("driver_age_band",Pol_Head,0))),"",INDEX(Pol_Data,MATCH($B13,Pol_ID,0),MATCH("driver_age_band",Pol_Head,0)))</f>
        <v/>
      </c>
      <c r="N13" s="43">
        <f>IF(ISBLANK(INDEX(Pol_Data,MATCH($B13,Pol_ID,0),MATCH("prior_claims_5y",Pol_Head,0))),"",INDEX(Pol_Data,MATCH($B13,Pol_ID,0),MATCH("prior_claims_5y",Pol_Head,0)))</f>
        <v/>
      </c>
      <c r="O13" s="43">
        <f>IF(ISBLANK(INDEX(Pol_Data,MATCH($B13,Pol_ID,0),MATCH("missed_payments_12m",Pol_Head,0))),"",INDEX(Pol_Data,MATCH($B13,Pol_ID,0),MATCH("missed_payments_12m",Pol_Head,0)))</f>
        <v/>
      </c>
      <c r="P13" s="43">
        <f>IF(ISBLANK(INDEX(Pol_Data,MATCH($B13,Pol_ID,0),MATCH("ncb_years",Pol_Head,0))),"",INDEX(Pol_Data,MATCH($B13,Pol_ID,0),MATCH("ncb_years",Pol_Head,0)))</f>
        <v/>
      </c>
      <c r="Q13" s="43">
        <f>IF(ISBLANK(INDEX(Pol_Data,MATCH($B13,Pol_ID,0),MATCH("years_licensed",Pol_Head,0))),"",INDEX(Pol_Data,MATCH($B13,Pol_ID,0),MATCH("years_licensed",Pol_Head,0)))</f>
        <v/>
      </c>
      <c r="R13" s="43">
        <f>IF(ISBLANK(INDEX(Pol_Data,MATCH($B13,Pol_ID,0),MATCH("vehicle_age",Pol_Head,0))),"",INDEX(Pol_Data,MATCH($B13,Pol_ID,0),MATCH("vehicle_age",Pol_Head,0)))</f>
        <v/>
      </c>
      <c r="S13" s="43">
        <f>IF(ISBLANK(INDEX(Pol_Data,MATCH($B13,Pol_ID,0),MATCH("vehicle_value_group",Pol_Head,0))),"",INDEX(Pol_Data,MATCH($B13,Pol_ID,0),MATCH("vehicle_value_group",Pol_Head,0)))</f>
        <v/>
      </c>
      <c r="T13" s="43">
        <f>IF(ISBLANK(INDEX(Pol_Data,MATCH($B13,Pol_ID,0),MATCH("voluntary_excess",Pol_Head,0))),"",INDEX(Pol_Data,MATCH($B13,Pol_ID,0),MATCH("voluntary_excess",Pol_Head,0)))</f>
        <v/>
      </c>
      <c r="U13" s="40">
        <f>IFERROR(INDEX(Remap_To,MATCH(U$8&amp;"|"&amp;IF(G13="","MISSING",G13&amp;""),Remap_Key,0)),U$8&amp;"|"&amp;IF(G13="","MISSING",G13&amp;""))</f>
        <v/>
      </c>
      <c r="V13" s="42">
        <f>IFERROR(INDEX(Terms_Contrib,MATCH(U13,Terms_Key,0)),0)</f>
        <v/>
      </c>
      <c r="W13" s="40">
        <f>IFERROR(INDEX(Remap_To,MATCH(W$8&amp;"|"&amp;IF(H13="","MISSING",H13&amp;""),Remap_Key,0)),W$8&amp;"|"&amp;IF(H13="","MISSING",H13&amp;""))</f>
        <v/>
      </c>
      <c r="X13" s="42">
        <f>IFERROR(INDEX(Terms_Contrib,MATCH(W13,Terms_Key,0)),0)</f>
        <v/>
      </c>
      <c r="Y13" s="40">
        <f>IFERROR(INDEX(Remap_To,MATCH(Y$8&amp;"|"&amp;IF(I13="","MISSING",I13&amp;""),Remap_Key,0)),Y$8&amp;"|"&amp;IF(I13="","MISSING",I13&amp;""))</f>
        <v/>
      </c>
      <c r="Z13" s="42">
        <f>IFERROR(INDEX(Terms_Contrib,MATCH(Y13,Terms_Key,0)),0)</f>
        <v/>
      </c>
      <c r="AA13" s="40">
        <f>IFERROR(INDEX(Remap_To,MATCH(AA$8&amp;"|"&amp;IF(J13="","MISSING",J13&amp;""),Remap_Key,0)),AA$8&amp;"|"&amp;IF(J13="","MISSING",J13&amp;""))</f>
        <v/>
      </c>
      <c r="AB13" s="42">
        <f>IFERROR(INDEX(Terms_Contrib,MATCH(AA13,Terms_Key,0)),0)</f>
        <v/>
      </c>
      <c r="AC13" s="40">
        <f>IFERROR(INDEX(Remap_To,MATCH(AC$8&amp;"|"&amp;IF(K13="","MISSING",K13&amp;""),Remap_Key,0)),AC$8&amp;"|"&amp;IF(K13="","MISSING",K13&amp;""))</f>
        <v/>
      </c>
      <c r="AD13" s="42">
        <f>IFERROR(INDEX(Terms_Contrib,MATCH(AC13,Terms_Key,0)),0)</f>
        <v/>
      </c>
      <c r="AE13" s="40">
        <f>IFERROR(INDEX(Remap_To,MATCH(AE$8&amp;"|"&amp;IF(L13="","MISSING",L13&amp;""),Remap_Key,0)),AE$8&amp;"|"&amp;IF(L13="","MISSING",L13&amp;""))</f>
        <v/>
      </c>
      <c r="AF13" s="42">
        <f>IFERROR(INDEX(Terms_Contrib,MATCH(AE13,Terms_Key,0)),0)</f>
        <v/>
      </c>
      <c r="AG13" s="40">
        <f>IFERROR(INDEX(Remap_To,MATCH(AG$8&amp;"|"&amp;IF(M13="","MISSING",M13&amp;""),Remap_Key,0)),AG$8&amp;"|"&amp;IF(M13="","MISSING",M13&amp;""))</f>
        <v/>
      </c>
      <c r="AH13" s="42">
        <f>IFERROR(INDEX(Terms_Contrib,MATCH(AG13,Terms_Key,0)),0)</f>
        <v/>
      </c>
      <c r="AI13" s="40">
        <f>IF(N13="",AI$8&amp;"|MISSING",AI$8&amp;"|q"&amp;TEXT(COUNTIFS(Terms_LCT,AI$8,Terms_Kind,"band",Terms_Lower,"&lt;"&amp;N13)-1,"00"))</f>
        <v/>
      </c>
      <c r="AJ13" s="42">
        <f>IFERROR(INDEX(Terms_Contrib,MATCH(AI13,Terms_Key,0)),0)</f>
        <v/>
      </c>
      <c r="AK13" s="40">
        <f>IF(O13="",AK$8&amp;"|MISSING",AK$8&amp;"|q"&amp;TEXT(COUNTIFS(Terms_LCT,AK$8,Terms_Kind,"band",Terms_Lower,"&lt;"&amp;O13)-1,"00"))</f>
        <v/>
      </c>
      <c r="AL13" s="42">
        <f>IFERROR(INDEX(Terms_Contrib,MATCH(AK13,Terms_Key,0)),0)</f>
        <v/>
      </c>
      <c r="AM13" s="40">
        <f>IF(P13="",AM$8&amp;"|MISSING",AM$8&amp;"|"&amp;TEXT(P13,INDEX(Fmt_Str,MATCH(AM$8,Fmt_LCT,0))))</f>
        <v/>
      </c>
      <c r="AN13" s="42">
        <f>IFERROR(INDEX(Terms_Contrib,MATCH(AM13,Terms_Key,0)),0)</f>
        <v/>
      </c>
      <c r="AO13" s="40">
        <f>IF(Q13="",AO$8&amp;"|MISSING",AO$8&amp;"|"&amp;TEXT(Q13,INDEX(Fmt_Str,MATCH(AO$8,Fmt_LCT,0))))</f>
        <v/>
      </c>
      <c r="AP13" s="42">
        <f>IFERROR(INDEX(Terms_Contrib,MATCH(AO13,Terms_Key,0)),0)</f>
        <v/>
      </c>
      <c r="AQ13" s="40">
        <f>IF(R13="",AQ$8&amp;"|MISSING",AQ$8&amp;"|"&amp;TEXT(R13,INDEX(Fmt_Str,MATCH(AQ$8,Fmt_LCT,0))))</f>
        <v/>
      </c>
      <c r="AR13" s="42">
        <f>IFERROR(INDEX(Terms_Contrib,MATCH(AQ13,Terms_Key,0)),0)</f>
        <v/>
      </c>
      <c r="AS13" s="40">
        <f>IF(S13="",AS$8&amp;"|MISSING",AS$8&amp;"|"&amp;TEXT(S13,INDEX(Fmt_Str,MATCH(AS$8,Fmt_LCT,0))))</f>
        <v/>
      </c>
      <c r="AT13" s="42">
        <f>IFERROR(INDEX(Terms_Contrib,MATCH(AS13,Terms_Key,0)),0)</f>
        <v/>
      </c>
      <c r="AU13" s="40">
        <f>IF(T13="",AU$8&amp;"|MISSING",AU$8&amp;"|"&amp;TEXT(T13,INDEX(Fmt_Str,MATCH(AU$8,Fmt_LCT,0))))</f>
        <v/>
      </c>
      <c r="AV13" s="42">
        <f>IFERROR(INDEX(Terms_Contrib,MATCH(AU13,Terms_Key,0)),0)</f>
        <v/>
      </c>
      <c r="AW13" s="42">
        <f>INDEX(Terms_Contrib,MATCH(AW$8,Terms_Key,0))</f>
        <v/>
      </c>
      <c r="AX13" s="42">
        <f>INDEX(Terms_Contrib,MATCH(AX$8,Terms_Key,0))</f>
        <v/>
      </c>
      <c r="AY13" s="42">
        <f>LN(F13)</f>
        <v/>
      </c>
      <c r="AZ13" s="42">
        <f>V13+X13+Z13+AB13+AD13+AF13+AH13+AJ13+AL13+AN13+AP13+AR13+AT13+AV13+AW13+AX13+AY13</f>
        <v/>
      </c>
      <c r="BA13" s="44">
        <f>EXP(AZ13)</f>
        <v/>
      </c>
      <c r="BB13" s="40">
        <f>IFERROR(INDEX(Remap_To,MATCH(BB$8&amp;"|"&amp;IF(M13="","MISSING",M13&amp;""),Remap_Key,0)),BB$8&amp;"|"&amp;IF(M13="","MISSING",M13&amp;""))</f>
        <v/>
      </c>
      <c r="BC13" s="42">
        <f>IFERROR(INDEX(Terms_Contrib,MATCH(BB13,Terms_Key,0)),0)</f>
        <v/>
      </c>
      <c r="BD13" s="40">
        <f>IF(P13="",BD$8&amp;"|MISSING",BD$8&amp;"|q"&amp;TEXT(COUNTIFS(Terms_LCT,BD$8,Terms_Kind,"band",Terms_Lower,"&lt;"&amp;P13)-1,"00"))</f>
        <v/>
      </c>
      <c r="BE13" s="42">
        <f>IFERROR(INDEX(Terms_Contrib,MATCH(BD13,Terms_Key,0)),0)</f>
        <v/>
      </c>
      <c r="BF13" s="40">
        <f>IF(Q13="",BF$8&amp;"|MISSING",BF$8&amp;"|q"&amp;TEXT(COUNTIFS(Terms_LCT,BF$8,Terms_Kind,"band",Terms_Lower,"&lt;"&amp;Q13)-1,"00"))</f>
        <v/>
      </c>
      <c r="BG13" s="42">
        <f>IFERROR(INDEX(Terms_Contrib,MATCH(BF13,Terms_Key,0)),0)</f>
        <v/>
      </c>
      <c r="BH13" s="42">
        <f>INDEX(Terms_Contrib,MATCH(BH$8,Terms_Key,0))</f>
        <v/>
      </c>
      <c r="BI13" s="42">
        <f>INDEX(Terms_Contrib,MATCH(BI$8,Terms_Key,0))</f>
        <v/>
      </c>
      <c r="BJ13" s="42">
        <f>LN(F13)</f>
        <v/>
      </c>
      <c r="BK13" s="42">
        <f>INDEX(Terms_Contrib,MATCH(BK$8,Terms_Key,0))</f>
        <v/>
      </c>
      <c r="BL13" s="42">
        <f>BC13+BE13+BG13+BH13+BI13+BJ13+BK13</f>
        <v/>
      </c>
      <c r="BM13" s="44">
        <f>EXP(BL13)</f>
        <v/>
      </c>
      <c r="BN13" s="44">
        <f>BA13+BM13</f>
        <v/>
      </c>
      <c r="BO13" s="42">
        <f>IF(C13="true",Lvl_MotNB,Lvl_MotRen)</f>
        <v/>
      </c>
      <c r="BP13" s="44">
        <f>IF(C13="true",BN13*BO13*Lvl_MotNB2/BO13,BN13*BO13)</f>
        <v/>
      </c>
      <c r="BQ13" s="44">
        <f>INDEX(Py_Final,MATCH($B13,Py_ID,0))</f>
        <v/>
      </c>
      <c r="BR13" s="45">
        <f>ABS(BP13/BQ13-1)</f>
        <v/>
      </c>
      <c r="BS13" s="46">
        <f>ISNA(MATCH(U13,Terms_Key,0))+ISNA(MATCH(W13,Terms_Key,0))+ISNA(MATCH(Y13,Terms_Key,0))+ISNA(MATCH(AA13,Terms_Key,0))+ISNA(MATCH(AC13,Terms_Key,0))+ISNA(MATCH(AE13,Terms_Key,0))+ISNA(MATCH(AG13,Terms_Key,0))+ISNA(MATCH(AI13,Terms_Key,0))+ISNA(MATCH(AK13,Terms_Key,0))+ISNA(MATCH(AM13,Terms_Key,0))+ISNA(MATCH(AO13,Terms_Key,0))+ISNA(MATCH(AQ13,Terms_Key,0))+ISNA(MATCH(AS13,Terms_Key,0))+ISNA(MATCH(AU13,Terms_Key,0))+ISNA(MATCH(AW$8,Terms_Key,0))+ISNA(MATCH(AX$8,Terms_Key,0))+ISNA(MATCH(BB13,Terms_Key,0))+ISNA(MATCH(BD13,Terms_Key,0))+ISNA(MATCH(BF13,Terms_Key,0))+ISNA(MATCH(BH$8,Terms_Key,0))+ISNA(MATCH(BI$8,Terms_Key,0))+ISNA(MATCH(BK$8,Terms_Key,0))</f>
        <v/>
      </c>
    </row>
    <row r="14">
      <c r="B14" s="8">
        <f>'Int. Inputs'!$B$20</f>
        <v/>
      </c>
      <c r="C14" s="40">
        <f>IF(ISBLANK(INDEX(Pol_Data,MATCH($B14,Pol_ID,0),MATCH("new_business",Pol_Head,0))),"",INDEX(Pol_Data,MATCH($B14,Pol_ID,0),MATCH("new_business",Pol_Head,0)))</f>
        <v/>
      </c>
      <c r="D14" s="41">
        <f>IF(ISBLANK(INDEX(Pol_Data,MATCH($B14,Pol_ID,0),MATCH("period_start",Pol_Head,0))),"",INDEX(Pol_Data,MATCH($B14,Pol_ID,0),MATCH("period_start",Pol_Head,0)))</f>
        <v/>
      </c>
      <c r="E14" s="41">
        <f>IF(ISBLANK(INDEX(Pol_Data,MATCH($B14,Pol_ID,0),MATCH("period_end",Pol_Head,0))),"",INDEX(Pol_Data,MATCH($B14,Pol_ID,0),MATCH("period_end",Pol_Head,0)))</f>
        <v/>
      </c>
      <c r="F14" s="42">
        <f>(E14-D14+1)/365</f>
        <v/>
      </c>
      <c r="G14" s="43">
        <f>IF(ISBLANK(INDEX(Pol_Data,MATCH($B14,Pol_ID,0),MATCH("marketing_segment",Pol_Head,0))),"",INDEX(Pol_Data,MATCH($B14,Pol_ID,0),MATCH("marketing_segment",Pol_Head,0)))</f>
        <v/>
      </c>
      <c r="H14" s="43">
        <f>IF(ISBLANK(INDEX(Pol_Data,MATCH($B14,Pol_ID,0),MATCH("cover_type",Pol_Head,0))),"",INDEX(Pol_Data,MATCH($B14,Pol_ID,0),MATCH("cover_type",Pol_Head,0)))</f>
        <v/>
      </c>
      <c r="I14" s="43">
        <f>IF(ISBLANK(INDEX(Pol_Data,MATCH($B14,Pol_ID,0),MATCH("urban_density",Pol_Head,0))),"",INDEX(Pol_Data,MATCH($B14,Pol_ID,0),MATCH("urban_density",Pol_Head,0)))</f>
        <v/>
      </c>
      <c r="J14" s="43">
        <f>IF(ISBLANK(INDEX(Pol_Data,MATCH($B14,Pol_ID,0),MATCH("channel",Pol_Head,0))),"",INDEX(Pol_Data,MATCH($B14,Pol_ID,0),MATCH("channel",Pol_Head,0)))</f>
        <v/>
      </c>
      <c r="K14" s="43">
        <f>IF(ISBLANK(INDEX(Pol_Data,MATCH($B14,Pol_ID,0),MATCH("vehicle_use",Pol_Head,0))),"",INDEX(Pol_Data,MATCH($B14,Pol_ID,0),MATCH("vehicle_use",Pol_Head,0)))</f>
        <v/>
      </c>
      <c r="L14" s="43">
        <f>IF(ISBLANK(INDEX(Pol_Data,MATCH($B14,Pol_ID,0),MATCH("payment_method",Pol_Head,0))),"",INDEX(Pol_Data,MATCH($B14,Pol_ID,0),MATCH("payment_method",Pol_Head,0)))</f>
        <v/>
      </c>
      <c r="M14" s="43">
        <f>IF(ISBLANK(INDEX(Pol_Data,MATCH($B14,Pol_ID,0),MATCH("driver_age_band",Pol_Head,0))),"",INDEX(Pol_Data,MATCH($B14,Pol_ID,0),MATCH("driver_age_band",Pol_Head,0)))</f>
        <v/>
      </c>
      <c r="N14" s="43">
        <f>IF(ISBLANK(INDEX(Pol_Data,MATCH($B14,Pol_ID,0),MATCH("prior_claims_5y",Pol_Head,0))),"",INDEX(Pol_Data,MATCH($B14,Pol_ID,0),MATCH("prior_claims_5y",Pol_Head,0)))</f>
        <v/>
      </c>
      <c r="O14" s="43">
        <f>IF(ISBLANK(INDEX(Pol_Data,MATCH($B14,Pol_ID,0),MATCH("missed_payments_12m",Pol_Head,0))),"",INDEX(Pol_Data,MATCH($B14,Pol_ID,0),MATCH("missed_payments_12m",Pol_Head,0)))</f>
        <v/>
      </c>
      <c r="P14" s="43">
        <f>IF(ISBLANK(INDEX(Pol_Data,MATCH($B14,Pol_ID,0),MATCH("ncb_years",Pol_Head,0))),"",INDEX(Pol_Data,MATCH($B14,Pol_ID,0),MATCH("ncb_years",Pol_Head,0)))</f>
        <v/>
      </c>
      <c r="Q14" s="43">
        <f>IF(ISBLANK(INDEX(Pol_Data,MATCH($B14,Pol_ID,0),MATCH("years_licensed",Pol_Head,0))),"",INDEX(Pol_Data,MATCH($B14,Pol_ID,0),MATCH("years_licensed",Pol_Head,0)))</f>
        <v/>
      </c>
      <c r="R14" s="43">
        <f>IF(ISBLANK(INDEX(Pol_Data,MATCH($B14,Pol_ID,0),MATCH("vehicle_age",Pol_Head,0))),"",INDEX(Pol_Data,MATCH($B14,Pol_ID,0),MATCH("vehicle_age",Pol_Head,0)))</f>
        <v/>
      </c>
      <c r="S14" s="43">
        <f>IF(ISBLANK(INDEX(Pol_Data,MATCH($B14,Pol_ID,0),MATCH("vehicle_value_group",Pol_Head,0))),"",INDEX(Pol_Data,MATCH($B14,Pol_ID,0),MATCH("vehicle_value_group",Pol_Head,0)))</f>
        <v/>
      </c>
      <c r="T14" s="43">
        <f>IF(ISBLANK(INDEX(Pol_Data,MATCH($B14,Pol_ID,0),MATCH("voluntary_excess",Pol_Head,0))),"",INDEX(Pol_Data,MATCH($B14,Pol_ID,0),MATCH("voluntary_excess",Pol_Head,0)))</f>
        <v/>
      </c>
      <c r="U14" s="40">
        <f>IFERROR(INDEX(Remap_To,MATCH(U$8&amp;"|"&amp;IF(G14="","MISSING",G14&amp;""),Remap_Key,0)),U$8&amp;"|"&amp;IF(G14="","MISSING",G14&amp;""))</f>
        <v/>
      </c>
      <c r="V14" s="42">
        <f>IFERROR(INDEX(Terms_Contrib,MATCH(U14,Terms_Key,0)),0)</f>
        <v/>
      </c>
      <c r="W14" s="40">
        <f>IFERROR(INDEX(Remap_To,MATCH(W$8&amp;"|"&amp;IF(H14="","MISSING",H14&amp;""),Remap_Key,0)),W$8&amp;"|"&amp;IF(H14="","MISSING",H14&amp;""))</f>
        <v/>
      </c>
      <c r="X14" s="42">
        <f>IFERROR(INDEX(Terms_Contrib,MATCH(W14,Terms_Key,0)),0)</f>
        <v/>
      </c>
      <c r="Y14" s="40">
        <f>IFERROR(INDEX(Remap_To,MATCH(Y$8&amp;"|"&amp;IF(I14="","MISSING",I14&amp;""),Remap_Key,0)),Y$8&amp;"|"&amp;IF(I14="","MISSING",I14&amp;""))</f>
        <v/>
      </c>
      <c r="Z14" s="42">
        <f>IFERROR(INDEX(Terms_Contrib,MATCH(Y14,Terms_Key,0)),0)</f>
        <v/>
      </c>
      <c r="AA14" s="40">
        <f>IFERROR(INDEX(Remap_To,MATCH(AA$8&amp;"|"&amp;IF(J14="","MISSING",J14&amp;""),Remap_Key,0)),AA$8&amp;"|"&amp;IF(J14="","MISSING",J14&amp;""))</f>
        <v/>
      </c>
      <c r="AB14" s="42">
        <f>IFERROR(INDEX(Terms_Contrib,MATCH(AA14,Terms_Key,0)),0)</f>
        <v/>
      </c>
      <c r="AC14" s="40">
        <f>IFERROR(INDEX(Remap_To,MATCH(AC$8&amp;"|"&amp;IF(K14="","MISSING",K14&amp;""),Remap_Key,0)),AC$8&amp;"|"&amp;IF(K14="","MISSING",K14&amp;""))</f>
        <v/>
      </c>
      <c r="AD14" s="42">
        <f>IFERROR(INDEX(Terms_Contrib,MATCH(AC14,Terms_Key,0)),0)</f>
        <v/>
      </c>
      <c r="AE14" s="40">
        <f>IFERROR(INDEX(Remap_To,MATCH(AE$8&amp;"|"&amp;IF(L14="","MISSING",L14&amp;""),Remap_Key,0)),AE$8&amp;"|"&amp;IF(L14="","MISSING",L14&amp;""))</f>
        <v/>
      </c>
      <c r="AF14" s="42">
        <f>IFERROR(INDEX(Terms_Contrib,MATCH(AE14,Terms_Key,0)),0)</f>
        <v/>
      </c>
      <c r="AG14" s="40">
        <f>IFERROR(INDEX(Remap_To,MATCH(AG$8&amp;"|"&amp;IF(M14="","MISSING",M14&amp;""),Remap_Key,0)),AG$8&amp;"|"&amp;IF(M14="","MISSING",M14&amp;""))</f>
        <v/>
      </c>
      <c r="AH14" s="42">
        <f>IFERROR(INDEX(Terms_Contrib,MATCH(AG14,Terms_Key,0)),0)</f>
        <v/>
      </c>
      <c r="AI14" s="40">
        <f>IF(N14="",AI$8&amp;"|MISSING",AI$8&amp;"|q"&amp;TEXT(COUNTIFS(Terms_LCT,AI$8,Terms_Kind,"band",Terms_Lower,"&lt;"&amp;N14)-1,"00"))</f>
        <v/>
      </c>
      <c r="AJ14" s="42">
        <f>IFERROR(INDEX(Terms_Contrib,MATCH(AI14,Terms_Key,0)),0)</f>
        <v/>
      </c>
      <c r="AK14" s="40">
        <f>IF(O14="",AK$8&amp;"|MISSING",AK$8&amp;"|q"&amp;TEXT(COUNTIFS(Terms_LCT,AK$8,Terms_Kind,"band",Terms_Lower,"&lt;"&amp;O14)-1,"00"))</f>
        <v/>
      </c>
      <c r="AL14" s="42">
        <f>IFERROR(INDEX(Terms_Contrib,MATCH(AK14,Terms_Key,0)),0)</f>
        <v/>
      </c>
      <c r="AM14" s="40">
        <f>IF(P14="",AM$8&amp;"|MISSING",AM$8&amp;"|"&amp;TEXT(P14,INDEX(Fmt_Str,MATCH(AM$8,Fmt_LCT,0))))</f>
        <v/>
      </c>
      <c r="AN14" s="42">
        <f>IFERROR(INDEX(Terms_Contrib,MATCH(AM14,Terms_Key,0)),0)</f>
        <v/>
      </c>
      <c r="AO14" s="40">
        <f>IF(Q14="",AO$8&amp;"|MISSING",AO$8&amp;"|"&amp;TEXT(Q14,INDEX(Fmt_Str,MATCH(AO$8,Fmt_LCT,0))))</f>
        <v/>
      </c>
      <c r="AP14" s="42">
        <f>IFERROR(INDEX(Terms_Contrib,MATCH(AO14,Terms_Key,0)),0)</f>
        <v/>
      </c>
      <c r="AQ14" s="40">
        <f>IF(R14="",AQ$8&amp;"|MISSING",AQ$8&amp;"|"&amp;TEXT(R14,INDEX(Fmt_Str,MATCH(AQ$8,Fmt_LCT,0))))</f>
        <v/>
      </c>
      <c r="AR14" s="42">
        <f>IFERROR(INDEX(Terms_Contrib,MATCH(AQ14,Terms_Key,0)),0)</f>
        <v/>
      </c>
      <c r="AS14" s="40">
        <f>IF(S14="",AS$8&amp;"|MISSING",AS$8&amp;"|"&amp;TEXT(S14,INDEX(Fmt_Str,MATCH(AS$8,Fmt_LCT,0))))</f>
        <v/>
      </c>
      <c r="AT14" s="42">
        <f>IFERROR(INDEX(Terms_Contrib,MATCH(AS14,Terms_Key,0)),0)</f>
        <v/>
      </c>
      <c r="AU14" s="40">
        <f>IF(T14="",AU$8&amp;"|MISSING",AU$8&amp;"|"&amp;TEXT(T14,INDEX(Fmt_Str,MATCH(AU$8,Fmt_LCT,0))))</f>
        <v/>
      </c>
      <c r="AV14" s="42">
        <f>IFERROR(INDEX(Terms_Contrib,MATCH(AU14,Terms_Key,0)),0)</f>
        <v/>
      </c>
      <c r="AW14" s="42">
        <f>INDEX(Terms_Contrib,MATCH(AW$8,Terms_Key,0))</f>
        <v/>
      </c>
      <c r="AX14" s="42">
        <f>INDEX(Terms_Contrib,MATCH(AX$8,Terms_Key,0))</f>
        <v/>
      </c>
      <c r="AY14" s="42">
        <f>LN(F14)</f>
        <v/>
      </c>
      <c r="AZ14" s="42">
        <f>V14+X14+Z14+AB14+AD14+AF14+AH14+AJ14+AL14+AN14+AP14+AR14+AT14+AV14+AW14+AX14+AY14</f>
        <v/>
      </c>
      <c r="BA14" s="44">
        <f>EXP(AZ14)</f>
        <v/>
      </c>
      <c r="BB14" s="40">
        <f>IFERROR(INDEX(Remap_To,MATCH(BB$8&amp;"|"&amp;IF(M14="","MISSING",M14&amp;""),Remap_Key,0)),BB$8&amp;"|"&amp;IF(M14="","MISSING",M14&amp;""))</f>
        <v/>
      </c>
      <c r="BC14" s="42">
        <f>IFERROR(INDEX(Terms_Contrib,MATCH(BB14,Terms_Key,0)),0)</f>
        <v/>
      </c>
      <c r="BD14" s="40">
        <f>IF(P14="",BD$8&amp;"|MISSING",BD$8&amp;"|q"&amp;TEXT(COUNTIFS(Terms_LCT,BD$8,Terms_Kind,"band",Terms_Lower,"&lt;"&amp;P14)-1,"00"))</f>
        <v/>
      </c>
      <c r="BE14" s="42">
        <f>IFERROR(INDEX(Terms_Contrib,MATCH(BD14,Terms_Key,0)),0)</f>
        <v/>
      </c>
      <c r="BF14" s="40">
        <f>IF(Q14="",BF$8&amp;"|MISSING",BF$8&amp;"|q"&amp;TEXT(COUNTIFS(Terms_LCT,BF$8,Terms_Kind,"band",Terms_Lower,"&lt;"&amp;Q14)-1,"00"))</f>
        <v/>
      </c>
      <c r="BG14" s="42">
        <f>IFERROR(INDEX(Terms_Contrib,MATCH(BF14,Terms_Key,0)),0)</f>
        <v/>
      </c>
      <c r="BH14" s="42">
        <f>INDEX(Terms_Contrib,MATCH(BH$8,Terms_Key,0))</f>
        <v/>
      </c>
      <c r="BI14" s="42">
        <f>INDEX(Terms_Contrib,MATCH(BI$8,Terms_Key,0))</f>
        <v/>
      </c>
      <c r="BJ14" s="42">
        <f>LN(F14)</f>
        <v/>
      </c>
      <c r="BK14" s="42">
        <f>INDEX(Terms_Contrib,MATCH(BK$8,Terms_Key,0))</f>
        <v/>
      </c>
      <c r="BL14" s="42">
        <f>BC14+BE14+BG14+BH14+BI14+BJ14+BK14</f>
        <v/>
      </c>
      <c r="BM14" s="44">
        <f>EXP(BL14)</f>
        <v/>
      </c>
      <c r="BN14" s="44">
        <f>BA14+BM14</f>
        <v/>
      </c>
      <c r="BO14" s="42">
        <f>IF(C14="true",Lvl_MotNB,Lvl_MotRen)</f>
        <v/>
      </c>
      <c r="BP14" s="44">
        <f>IF(C14="true",BN14*BO14*Lvl_MotNB2/BO14,BN14*BO14)</f>
        <v/>
      </c>
      <c r="BQ14" s="44">
        <f>INDEX(Py_Final,MATCH($B14,Py_ID,0))</f>
        <v/>
      </c>
      <c r="BR14" s="45">
        <f>ABS(BP14/BQ14-1)</f>
        <v/>
      </c>
      <c r="BS14" s="46">
        <f>ISNA(MATCH(U14,Terms_Key,0))+ISNA(MATCH(W14,Terms_Key,0))+ISNA(MATCH(Y14,Terms_Key,0))+ISNA(MATCH(AA14,Terms_Key,0))+ISNA(MATCH(AC14,Terms_Key,0))+ISNA(MATCH(AE14,Terms_Key,0))+ISNA(MATCH(AG14,Terms_Key,0))+ISNA(MATCH(AI14,Terms_Key,0))+ISNA(MATCH(AK14,Terms_Key,0))+ISNA(MATCH(AM14,Terms_Key,0))+ISNA(MATCH(AO14,Terms_Key,0))+ISNA(MATCH(AQ14,Terms_Key,0))+ISNA(MATCH(AS14,Terms_Key,0))+ISNA(MATCH(AU14,Terms_Key,0))+ISNA(MATCH(AW$8,Terms_Key,0))+ISNA(MATCH(AX$8,Terms_Key,0))+ISNA(MATCH(BB14,Terms_Key,0))+ISNA(MATCH(BD14,Terms_Key,0))+ISNA(MATCH(BF14,Terms_Key,0))+ISNA(MATCH(BH$8,Terms_Key,0))+ISNA(MATCH(BI$8,Terms_Key,0))+ISNA(MATCH(BK$8,Terms_Key,0))</f>
        <v/>
      </c>
    </row>
    <row r="15">
      <c r="B15" s="8">
        <f>'Int. Inputs'!$B$21</f>
        <v/>
      </c>
      <c r="C15" s="40">
        <f>IF(ISBLANK(INDEX(Pol_Data,MATCH($B15,Pol_ID,0),MATCH("new_business",Pol_Head,0))),"",INDEX(Pol_Data,MATCH($B15,Pol_ID,0),MATCH("new_business",Pol_Head,0)))</f>
        <v/>
      </c>
      <c r="D15" s="41">
        <f>IF(ISBLANK(INDEX(Pol_Data,MATCH($B15,Pol_ID,0),MATCH("period_start",Pol_Head,0))),"",INDEX(Pol_Data,MATCH($B15,Pol_ID,0),MATCH("period_start",Pol_Head,0)))</f>
        <v/>
      </c>
      <c r="E15" s="41">
        <f>IF(ISBLANK(INDEX(Pol_Data,MATCH($B15,Pol_ID,0),MATCH("period_end",Pol_Head,0))),"",INDEX(Pol_Data,MATCH($B15,Pol_ID,0),MATCH("period_end",Pol_Head,0)))</f>
        <v/>
      </c>
      <c r="F15" s="42">
        <f>(E15-D15+1)/365</f>
        <v/>
      </c>
      <c r="G15" s="43">
        <f>IF(ISBLANK(INDEX(Pol_Data,MATCH($B15,Pol_ID,0),MATCH("marketing_segment",Pol_Head,0))),"",INDEX(Pol_Data,MATCH($B15,Pol_ID,0),MATCH("marketing_segment",Pol_Head,0)))</f>
        <v/>
      </c>
      <c r="H15" s="43">
        <f>IF(ISBLANK(INDEX(Pol_Data,MATCH($B15,Pol_ID,0),MATCH("cover_type",Pol_Head,0))),"",INDEX(Pol_Data,MATCH($B15,Pol_ID,0),MATCH("cover_type",Pol_Head,0)))</f>
        <v/>
      </c>
      <c r="I15" s="43">
        <f>IF(ISBLANK(INDEX(Pol_Data,MATCH($B15,Pol_ID,0),MATCH("urban_density",Pol_Head,0))),"",INDEX(Pol_Data,MATCH($B15,Pol_ID,0),MATCH("urban_density",Pol_Head,0)))</f>
        <v/>
      </c>
      <c r="J15" s="43">
        <f>IF(ISBLANK(INDEX(Pol_Data,MATCH($B15,Pol_ID,0),MATCH("channel",Pol_Head,0))),"",INDEX(Pol_Data,MATCH($B15,Pol_ID,0),MATCH("channel",Pol_Head,0)))</f>
        <v/>
      </c>
      <c r="K15" s="43">
        <f>IF(ISBLANK(INDEX(Pol_Data,MATCH($B15,Pol_ID,0),MATCH("vehicle_use",Pol_Head,0))),"",INDEX(Pol_Data,MATCH($B15,Pol_ID,0),MATCH("vehicle_use",Pol_Head,0)))</f>
        <v/>
      </c>
      <c r="L15" s="43">
        <f>IF(ISBLANK(INDEX(Pol_Data,MATCH($B15,Pol_ID,0),MATCH("payment_method",Pol_Head,0))),"",INDEX(Pol_Data,MATCH($B15,Pol_ID,0),MATCH("payment_method",Pol_Head,0)))</f>
        <v/>
      </c>
      <c r="M15" s="43">
        <f>IF(ISBLANK(INDEX(Pol_Data,MATCH($B15,Pol_ID,0),MATCH("driver_age_band",Pol_Head,0))),"",INDEX(Pol_Data,MATCH($B15,Pol_ID,0),MATCH("driver_age_band",Pol_Head,0)))</f>
        <v/>
      </c>
      <c r="N15" s="43">
        <f>IF(ISBLANK(INDEX(Pol_Data,MATCH($B15,Pol_ID,0),MATCH("prior_claims_5y",Pol_Head,0))),"",INDEX(Pol_Data,MATCH($B15,Pol_ID,0),MATCH("prior_claims_5y",Pol_Head,0)))</f>
        <v/>
      </c>
      <c r="O15" s="43">
        <f>IF(ISBLANK(INDEX(Pol_Data,MATCH($B15,Pol_ID,0),MATCH("missed_payments_12m",Pol_Head,0))),"",INDEX(Pol_Data,MATCH($B15,Pol_ID,0),MATCH("missed_payments_12m",Pol_Head,0)))</f>
        <v/>
      </c>
      <c r="P15" s="43">
        <f>IF(ISBLANK(INDEX(Pol_Data,MATCH($B15,Pol_ID,0),MATCH("ncb_years",Pol_Head,0))),"",INDEX(Pol_Data,MATCH($B15,Pol_ID,0),MATCH("ncb_years",Pol_Head,0)))</f>
        <v/>
      </c>
      <c r="Q15" s="43">
        <f>IF(ISBLANK(INDEX(Pol_Data,MATCH($B15,Pol_ID,0),MATCH("years_licensed",Pol_Head,0))),"",INDEX(Pol_Data,MATCH($B15,Pol_ID,0),MATCH("years_licensed",Pol_Head,0)))</f>
        <v/>
      </c>
      <c r="R15" s="43">
        <f>IF(ISBLANK(INDEX(Pol_Data,MATCH($B15,Pol_ID,0),MATCH("vehicle_age",Pol_Head,0))),"",INDEX(Pol_Data,MATCH($B15,Pol_ID,0),MATCH("vehicle_age",Pol_Head,0)))</f>
        <v/>
      </c>
      <c r="S15" s="43">
        <f>IF(ISBLANK(INDEX(Pol_Data,MATCH($B15,Pol_ID,0),MATCH("vehicle_value_group",Pol_Head,0))),"",INDEX(Pol_Data,MATCH($B15,Pol_ID,0),MATCH("vehicle_value_group",Pol_Head,0)))</f>
        <v/>
      </c>
      <c r="T15" s="43">
        <f>IF(ISBLANK(INDEX(Pol_Data,MATCH($B15,Pol_ID,0),MATCH("voluntary_excess",Pol_Head,0))),"",INDEX(Pol_Data,MATCH($B15,Pol_ID,0),MATCH("voluntary_excess",Pol_Head,0)))</f>
        <v/>
      </c>
      <c r="U15" s="40">
        <f>IFERROR(INDEX(Remap_To,MATCH(U$8&amp;"|"&amp;IF(G15="","MISSING",G15&amp;""),Remap_Key,0)),U$8&amp;"|"&amp;IF(G15="","MISSING",G15&amp;""))</f>
        <v/>
      </c>
      <c r="V15" s="42">
        <f>IFERROR(INDEX(Terms_Contrib,MATCH(U15,Terms_Key,0)),0)</f>
        <v/>
      </c>
      <c r="W15" s="40">
        <f>IFERROR(INDEX(Remap_To,MATCH(W$8&amp;"|"&amp;IF(H15="","MISSING",H15&amp;""),Remap_Key,0)),W$8&amp;"|"&amp;IF(H15="","MISSING",H15&amp;""))</f>
        <v/>
      </c>
      <c r="X15" s="42">
        <f>IFERROR(INDEX(Terms_Contrib,MATCH(W15,Terms_Key,0)),0)</f>
        <v/>
      </c>
      <c r="Y15" s="40">
        <f>IFERROR(INDEX(Remap_To,MATCH(Y$8&amp;"|"&amp;IF(I15="","MISSING",I15&amp;""),Remap_Key,0)),Y$8&amp;"|"&amp;IF(I15="","MISSING",I15&amp;""))</f>
        <v/>
      </c>
      <c r="Z15" s="42">
        <f>IFERROR(INDEX(Terms_Contrib,MATCH(Y15,Terms_Key,0)),0)</f>
        <v/>
      </c>
      <c r="AA15" s="40">
        <f>IFERROR(INDEX(Remap_To,MATCH(AA$8&amp;"|"&amp;IF(J15="","MISSING",J15&amp;""),Remap_Key,0)),AA$8&amp;"|"&amp;IF(J15="","MISSING",J15&amp;""))</f>
        <v/>
      </c>
      <c r="AB15" s="42">
        <f>IFERROR(INDEX(Terms_Contrib,MATCH(AA15,Terms_Key,0)),0)</f>
        <v/>
      </c>
      <c r="AC15" s="40">
        <f>IFERROR(INDEX(Remap_To,MATCH(AC$8&amp;"|"&amp;IF(K15="","MISSING",K15&amp;""),Remap_Key,0)),AC$8&amp;"|"&amp;IF(K15="","MISSING",K15&amp;""))</f>
        <v/>
      </c>
      <c r="AD15" s="42">
        <f>IFERROR(INDEX(Terms_Contrib,MATCH(AC15,Terms_Key,0)),0)</f>
        <v/>
      </c>
      <c r="AE15" s="40">
        <f>IFERROR(INDEX(Remap_To,MATCH(AE$8&amp;"|"&amp;IF(L15="","MISSING",L15&amp;""),Remap_Key,0)),AE$8&amp;"|"&amp;IF(L15="","MISSING",L15&amp;""))</f>
        <v/>
      </c>
      <c r="AF15" s="42">
        <f>IFERROR(INDEX(Terms_Contrib,MATCH(AE15,Terms_Key,0)),0)</f>
        <v/>
      </c>
      <c r="AG15" s="40">
        <f>IFERROR(INDEX(Remap_To,MATCH(AG$8&amp;"|"&amp;IF(M15="","MISSING",M15&amp;""),Remap_Key,0)),AG$8&amp;"|"&amp;IF(M15="","MISSING",M15&amp;""))</f>
        <v/>
      </c>
      <c r="AH15" s="42">
        <f>IFERROR(INDEX(Terms_Contrib,MATCH(AG15,Terms_Key,0)),0)</f>
        <v/>
      </c>
      <c r="AI15" s="40">
        <f>IF(N15="",AI$8&amp;"|MISSING",AI$8&amp;"|q"&amp;TEXT(COUNTIFS(Terms_LCT,AI$8,Terms_Kind,"band",Terms_Lower,"&lt;"&amp;N15)-1,"00"))</f>
        <v/>
      </c>
      <c r="AJ15" s="42">
        <f>IFERROR(INDEX(Terms_Contrib,MATCH(AI15,Terms_Key,0)),0)</f>
        <v/>
      </c>
      <c r="AK15" s="40">
        <f>IF(O15="",AK$8&amp;"|MISSING",AK$8&amp;"|q"&amp;TEXT(COUNTIFS(Terms_LCT,AK$8,Terms_Kind,"band",Terms_Lower,"&lt;"&amp;O15)-1,"00"))</f>
        <v/>
      </c>
      <c r="AL15" s="42">
        <f>IFERROR(INDEX(Terms_Contrib,MATCH(AK15,Terms_Key,0)),0)</f>
        <v/>
      </c>
      <c r="AM15" s="40">
        <f>IF(P15="",AM$8&amp;"|MISSING",AM$8&amp;"|"&amp;TEXT(P15,INDEX(Fmt_Str,MATCH(AM$8,Fmt_LCT,0))))</f>
        <v/>
      </c>
      <c r="AN15" s="42">
        <f>IFERROR(INDEX(Terms_Contrib,MATCH(AM15,Terms_Key,0)),0)</f>
        <v/>
      </c>
      <c r="AO15" s="40">
        <f>IF(Q15="",AO$8&amp;"|MISSING",AO$8&amp;"|"&amp;TEXT(Q15,INDEX(Fmt_Str,MATCH(AO$8,Fmt_LCT,0))))</f>
        <v/>
      </c>
      <c r="AP15" s="42">
        <f>IFERROR(INDEX(Terms_Contrib,MATCH(AO15,Terms_Key,0)),0)</f>
        <v/>
      </c>
      <c r="AQ15" s="40">
        <f>IF(R15="",AQ$8&amp;"|MISSING",AQ$8&amp;"|"&amp;TEXT(R15,INDEX(Fmt_Str,MATCH(AQ$8,Fmt_LCT,0))))</f>
        <v/>
      </c>
      <c r="AR15" s="42">
        <f>IFERROR(INDEX(Terms_Contrib,MATCH(AQ15,Terms_Key,0)),0)</f>
        <v/>
      </c>
      <c r="AS15" s="40">
        <f>IF(S15="",AS$8&amp;"|MISSING",AS$8&amp;"|"&amp;TEXT(S15,INDEX(Fmt_Str,MATCH(AS$8,Fmt_LCT,0))))</f>
        <v/>
      </c>
      <c r="AT15" s="42">
        <f>IFERROR(INDEX(Terms_Contrib,MATCH(AS15,Terms_Key,0)),0)</f>
        <v/>
      </c>
      <c r="AU15" s="40">
        <f>IF(T15="",AU$8&amp;"|MISSING",AU$8&amp;"|"&amp;TEXT(T15,INDEX(Fmt_Str,MATCH(AU$8,Fmt_LCT,0))))</f>
        <v/>
      </c>
      <c r="AV15" s="42">
        <f>IFERROR(INDEX(Terms_Contrib,MATCH(AU15,Terms_Key,0)),0)</f>
        <v/>
      </c>
      <c r="AW15" s="42">
        <f>INDEX(Terms_Contrib,MATCH(AW$8,Terms_Key,0))</f>
        <v/>
      </c>
      <c r="AX15" s="42">
        <f>INDEX(Terms_Contrib,MATCH(AX$8,Terms_Key,0))</f>
        <v/>
      </c>
      <c r="AY15" s="42">
        <f>LN(F15)</f>
        <v/>
      </c>
      <c r="AZ15" s="42">
        <f>V15+X15+Z15+AB15+AD15+AF15+AH15+AJ15+AL15+AN15+AP15+AR15+AT15+AV15+AW15+AX15+AY15</f>
        <v/>
      </c>
      <c r="BA15" s="44">
        <f>EXP(AZ15)</f>
        <v/>
      </c>
      <c r="BB15" s="40">
        <f>IFERROR(INDEX(Remap_To,MATCH(BB$8&amp;"|"&amp;IF(M15="","MISSING",M15&amp;""),Remap_Key,0)),BB$8&amp;"|"&amp;IF(M15="","MISSING",M15&amp;""))</f>
        <v/>
      </c>
      <c r="BC15" s="42">
        <f>IFERROR(INDEX(Terms_Contrib,MATCH(BB15,Terms_Key,0)),0)</f>
        <v/>
      </c>
      <c r="BD15" s="40">
        <f>IF(P15="",BD$8&amp;"|MISSING",BD$8&amp;"|q"&amp;TEXT(COUNTIFS(Terms_LCT,BD$8,Terms_Kind,"band",Terms_Lower,"&lt;"&amp;P15)-1,"00"))</f>
        <v/>
      </c>
      <c r="BE15" s="42">
        <f>IFERROR(INDEX(Terms_Contrib,MATCH(BD15,Terms_Key,0)),0)</f>
        <v/>
      </c>
      <c r="BF15" s="40">
        <f>IF(Q15="",BF$8&amp;"|MISSING",BF$8&amp;"|q"&amp;TEXT(COUNTIFS(Terms_LCT,BF$8,Terms_Kind,"band",Terms_Lower,"&lt;"&amp;Q15)-1,"00"))</f>
        <v/>
      </c>
      <c r="BG15" s="42">
        <f>IFERROR(INDEX(Terms_Contrib,MATCH(BF15,Terms_Key,0)),0)</f>
        <v/>
      </c>
      <c r="BH15" s="42">
        <f>INDEX(Terms_Contrib,MATCH(BH$8,Terms_Key,0))</f>
        <v/>
      </c>
      <c r="BI15" s="42">
        <f>INDEX(Terms_Contrib,MATCH(BI$8,Terms_Key,0))</f>
        <v/>
      </c>
      <c r="BJ15" s="42">
        <f>LN(F15)</f>
        <v/>
      </c>
      <c r="BK15" s="42">
        <f>INDEX(Terms_Contrib,MATCH(BK$8,Terms_Key,0))</f>
        <v/>
      </c>
      <c r="BL15" s="42">
        <f>BC15+BE15+BG15+BH15+BI15+BJ15+BK15</f>
        <v/>
      </c>
      <c r="BM15" s="44">
        <f>EXP(BL15)</f>
        <v/>
      </c>
      <c r="BN15" s="44">
        <f>BA15+BM15</f>
        <v/>
      </c>
      <c r="BO15" s="42">
        <f>IF(C15="true",Lvl_MotNB,Lvl_MotRen)</f>
        <v/>
      </c>
      <c r="BP15" s="44">
        <f>IF(C15="true",BN15*BO15*Lvl_MotNB2/BO15,BN15*BO15)</f>
        <v/>
      </c>
      <c r="BQ15" s="44">
        <f>INDEX(Py_Final,MATCH($B15,Py_ID,0))</f>
        <v/>
      </c>
      <c r="BR15" s="45">
        <f>ABS(BP15/BQ15-1)</f>
        <v/>
      </c>
      <c r="BS15" s="46">
        <f>ISNA(MATCH(U15,Terms_Key,0))+ISNA(MATCH(W15,Terms_Key,0))+ISNA(MATCH(Y15,Terms_Key,0))+ISNA(MATCH(AA15,Terms_Key,0))+ISNA(MATCH(AC15,Terms_Key,0))+ISNA(MATCH(AE15,Terms_Key,0))+ISNA(MATCH(AG15,Terms_Key,0))+ISNA(MATCH(AI15,Terms_Key,0))+ISNA(MATCH(AK15,Terms_Key,0))+ISNA(MATCH(AM15,Terms_Key,0))+ISNA(MATCH(AO15,Terms_Key,0))+ISNA(MATCH(AQ15,Terms_Key,0))+ISNA(MATCH(AS15,Terms_Key,0))+ISNA(MATCH(AU15,Terms_Key,0))+ISNA(MATCH(AW$8,Terms_Key,0))+ISNA(MATCH(AX$8,Terms_Key,0))+ISNA(MATCH(BB15,Terms_Key,0))+ISNA(MATCH(BD15,Terms_Key,0))+ISNA(MATCH(BF15,Terms_Key,0))+ISNA(MATCH(BH$8,Terms_Key,0))+ISNA(MATCH(BI$8,Terms_Key,0))+ISNA(MATCH(BK$8,Terms_Key,0))</f>
        <v/>
      </c>
    </row>
    <row r="16">
      <c r="B16" s="8">
        <f>'Int. Inputs'!$B$22</f>
        <v/>
      </c>
      <c r="C16" s="40">
        <f>IF(ISBLANK(INDEX(Pol_Data,MATCH($B16,Pol_ID,0),MATCH("new_business",Pol_Head,0))),"",INDEX(Pol_Data,MATCH($B16,Pol_ID,0),MATCH("new_business",Pol_Head,0)))</f>
        <v/>
      </c>
      <c r="D16" s="41">
        <f>IF(ISBLANK(INDEX(Pol_Data,MATCH($B16,Pol_ID,0),MATCH("period_start",Pol_Head,0))),"",INDEX(Pol_Data,MATCH($B16,Pol_ID,0),MATCH("period_start",Pol_Head,0)))</f>
        <v/>
      </c>
      <c r="E16" s="41">
        <f>IF(ISBLANK(INDEX(Pol_Data,MATCH($B16,Pol_ID,0),MATCH("period_end",Pol_Head,0))),"",INDEX(Pol_Data,MATCH($B16,Pol_ID,0),MATCH("period_end",Pol_Head,0)))</f>
        <v/>
      </c>
      <c r="F16" s="42">
        <f>(E16-D16+1)/365</f>
        <v/>
      </c>
      <c r="G16" s="43">
        <f>IF(ISBLANK(INDEX(Pol_Data,MATCH($B16,Pol_ID,0),MATCH("marketing_segment",Pol_Head,0))),"",INDEX(Pol_Data,MATCH($B16,Pol_ID,0),MATCH("marketing_segment",Pol_Head,0)))</f>
        <v/>
      </c>
      <c r="H16" s="43">
        <f>IF(ISBLANK(INDEX(Pol_Data,MATCH($B16,Pol_ID,0),MATCH("cover_type",Pol_Head,0))),"",INDEX(Pol_Data,MATCH($B16,Pol_ID,0),MATCH("cover_type",Pol_Head,0)))</f>
        <v/>
      </c>
      <c r="I16" s="43">
        <f>IF(ISBLANK(INDEX(Pol_Data,MATCH($B16,Pol_ID,0),MATCH("urban_density",Pol_Head,0))),"",INDEX(Pol_Data,MATCH($B16,Pol_ID,0),MATCH("urban_density",Pol_Head,0)))</f>
        <v/>
      </c>
      <c r="J16" s="43">
        <f>IF(ISBLANK(INDEX(Pol_Data,MATCH($B16,Pol_ID,0),MATCH("channel",Pol_Head,0))),"",INDEX(Pol_Data,MATCH($B16,Pol_ID,0),MATCH("channel",Pol_Head,0)))</f>
        <v/>
      </c>
      <c r="K16" s="43">
        <f>IF(ISBLANK(INDEX(Pol_Data,MATCH($B16,Pol_ID,0),MATCH("vehicle_use",Pol_Head,0))),"",INDEX(Pol_Data,MATCH($B16,Pol_ID,0),MATCH("vehicle_use",Pol_Head,0)))</f>
        <v/>
      </c>
      <c r="L16" s="43">
        <f>IF(ISBLANK(INDEX(Pol_Data,MATCH($B16,Pol_ID,0),MATCH("payment_method",Pol_Head,0))),"",INDEX(Pol_Data,MATCH($B16,Pol_ID,0),MATCH("payment_method",Pol_Head,0)))</f>
        <v/>
      </c>
      <c r="M16" s="43">
        <f>IF(ISBLANK(INDEX(Pol_Data,MATCH($B16,Pol_ID,0),MATCH("driver_age_band",Pol_Head,0))),"",INDEX(Pol_Data,MATCH($B16,Pol_ID,0),MATCH("driver_age_band",Pol_Head,0)))</f>
        <v/>
      </c>
      <c r="N16" s="43">
        <f>IF(ISBLANK(INDEX(Pol_Data,MATCH($B16,Pol_ID,0),MATCH("prior_claims_5y",Pol_Head,0))),"",INDEX(Pol_Data,MATCH($B16,Pol_ID,0),MATCH("prior_claims_5y",Pol_Head,0)))</f>
        <v/>
      </c>
      <c r="O16" s="43">
        <f>IF(ISBLANK(INDEX(Pol_Data,MATCH($B16,Pol_ID,0),MATCH("missed_payments_12m",Pol_Head,0))),"",INDEX(Pol_Data,MATCH($B16,Pol_ID,0),MATCH("missed_payments_12m",Pol_Head,0)))</f>
        <v/>
      </c>
      <c r="P16" s="43">
        <f>IF(ISBLANK(INDEX(Pol_Data,MATCH($B16,Pol_ID,0),MATCH("ncb_years",Pol_Head,0))),"",INDEX(Pol_Data,MATCH($B16,Pol_ID,0),MATCH("ncb_years",Pol_Head,0)))</f>
        <v/>
      </c>
      <c r="Q16" s="43">
        <f>IF(ISBLANK(INDEX(Pol_Data,MATCH($B16,Pol_ID,0),MATCH("years_licensed",Pol_Head,0))),"",INDEX(Pol_Data,MATCH($B16,Pol_ID,0),MATCH("years_licensed",Pol_Head,0)))</f>
        <v/>
      </c>
      <c r="R16" s="43">
        <f>IF(ISBLANK(INDEX(Pol_Data,MATCH($B16,Pol_ID,0),MATCH("vehicle_age",Pol_Head,0))),"",INDEX(Pol_Data,MATCH($B16,Pol_ID,0),MATCH("vehicle_age",Pol_Head,0)))</f>
        <v/>
      </c>
      <c r="S16" s="43">
        <f>IF(ISBLANK(INDEX(Pol_Data,MATCH($B16,Pol_ID,0),MATCH("vehicle_value_group",Pol_Head,0))),"",INDEX(Pol_Data,MATCH($B16,Pol_ID,0),MATCH("vehicle_value_group",Pol_Head,0)))</f>
        <v/>
      </c>
      <c r="T16" s="43">
        <f>IF(ISBLANK(INDEX(Pol_Data,MATCH($B16,Pol_ID,0),MATCH("voluntary_excess",Pol_Head,0))),"",INDEX(Pol_Data,MATCH($B16,Pol_ID,0),MATCH("voluntary_excess",Pol_Head,0)))</f>
        <v/>
      </c>
      <c r="U16" s="40">
        <f>IFERROR(INDEX(Remap_To,MATCH(U$8&amp;"|"&amp;IF(G16="","MISSING",G16&amp;""),Remap_Key,0)),U$8&amp;"|"&amp;IF(G16="","MISSING",G16&amp;""))</f>
        <v/>
      </c>
      <c r="V16" s="42">
        <f>IFERROR(INDEX(Terms_Contrib,MATCH(U16,Terms_Key,0)),0)</f>
        <v/>
      </c>
      <c r="W16" s="40">
        <f>IFERROR(INDEX(Remap_To,MATCH(W$8&amp;"|"&amp;IF(H16="","MISSING",H16&amp;""),Remap_Key,0)),W$8&amp;"|"&amp;IF(H16="","MISSING",H16&amp;""))</f>
        <v/>
      </c>
      <c r="X16" s="42">
        <f>IFERROR(INDEX(Terms_Contrib,MATCH(W16,Terms_Key,0)),0)</f>
        <v/>
      </c>
      <c r="Y16" s="40">
        <f>IFERROR(INDEX(Remap_To,MATCH(Y$8&amp;"|"&amp;IF(I16="","MISSING",I16&amp;""),Remap_Key,0)),Y$8&amp;"|"&amp;IF(I16="","MISSING",I16&amp;""))</f>
        <v/>
      </c>
      <c r="Z16" s="42">
        <f>IFERROR(INDEX(Terms_Contrib,MATCH(Y16,Terms_Key,0)),0)</f>
        <v/>
      </c>
      <c r="AA16" s="40">
        <f>IFERROR(INDEX(Remap_To,MATCH(AA$8&amp;"|"&amp;IF(J16="","MISSING",J16&amp;""),Remap_Key,0)),AA$8&amp;"|"&amp;IF(J16="","MISSING",J16&amp;""))</f>
        <v/>
      </c>
      <c r="AB16" s="42">
        <f>IFERROR(INDEX(Terms_Contrib,MATCH(AA16,Terms_Key,0)),0)</f>
        <v/>
      </c>
      <c r="AC16" s="40">
        <f>IFERROR(INDEX(Remap_To,MATCH(AC$8&amp;"|"&amp;IF(K16="","MISSING",K16&amp;""),Remap_Key,0)),AC$8&amp;"|"&amp;IF(K16="","MISSING",K16&amp;""))</f>
        <v/>
      </c>
      <c r="AD16" s="42">
        <f>IFERROR(INDEX(Terms_Contrib,MATCH(AC16,Terms_Key,0)),0)</f>
        <v/>
      </c>
      <c r="AE16" s="40">
        <f>IFERROR(INDEX(Remap_To,MATCH(AE$8&amp;"|"&amp;IF(L16="","MISSING",L16&amp;""),Remap_Key,0)),AE$8&amp;"|"&amp;IF(L16="","MISSING",L16&amp;""))</f>
        <v/>
      </c>
      <c r="AF16" s="42">
        <f>IFERROR(INDEX(Terms_Contrib,MATCH(AE16,Terms_Key,0)),0)</f>
        <v/>
      </c>
      <c r="AG16" s="40">
        <f>IFERROR(INDEX(Remap_To,MATCH(AG$8&amp;"|"&amp;IF(M16="","MISSING",M16&amp;""),Remap_Key,0)),AG$8&amp;"|"&amp;IF(M16="","MISSING",M16&amp;""))</f>
        <v/>
      </c>
      <c r="AH16" s="42">
        <f>IFERROR(INDEX(Terms_Contrib,MATCH(AG16,Terms_Key,0)),0)</f>
        <v/>
      </c>
      <c r="AI16" s="40">
        <f>IF(N16="",AI$8&amp;"|MISSING",AI$8&amp;"|q"&amp;TEXT(COUNTIFS(Terms_LCT,AI$8,Terms_Kind,"band",Terms_Lower,"&lt;"&amp;N16)-1,"00"))</f>
        <v/>
      </c>
      <c r="AJ16" s="42">
        <f>IFERROR(INDEX(Terms_Contrib,MATCH(AI16,Terms_Key,0)),0)</f>
        <v/>
      </c>
      <c r="AK16" s="40">
        <f>IF(O16="",AK$8&amp;"|MISSING",AK$8&amp;"|q"&amp;TEXT(COUNTIFS(Terms_LCT,AK$8,Terms_Kind,"band",Terms_Lower,"&lt;"&amp;O16)-1,"00"))</f>
        <v/>
      </c>
      <c r="AL16" s="42">
        <f>IFERROR(INDEX(Terms_Contrib,MATCH(AK16,Terms_Key,0)),0)</f>
        <v/>
      </c>
      <c r="AM16" s="40">
        <f>IF(P16="",AM$8&amp;"|MISSING",AM$8&amp;"|"&amp;TEXT(P16,INDEX(Fmt_Str,MATCH(AM$8,Fmt_LCT,0))))</f>
        <v/>
      </c>
      <c r="AN16" s="42">
        <f>IFERROR(INDEX(Terms_Contrib,MATCH(AM16,Terms_Key,0)),0)</f>
        <v/>
      </c>
      <c r="AO16" s="40">
        <f>IF(Q16="",AO$8&amp;"|MISSING",AO$8&amp;"|"&amp;TEXT(Q16,INDEX(Fmt_Str,MATCH(AO$8,Fmt_LCT,0))))</f>
        <v/>
      </c>
      <c r="AP16" s="42">
        <f>IFERROR(INDEX(Terms_Contrib,MATCH(AO16,Terms_Key,0)),0)</f>
        <v/>
      </c>
      <c r="AQ16" s="40">
        <f>IF(R16="",AQ$8&amp;"|MISSING",AQ$8&amp;"|"&amp;TEXT(R16,INDEX(Fmt_Str,MATCH(AQ$8,Fmt_LCT,0))))</f>
        <v/>
      </c>
      <c r="AR16" s="42">
        <f>IFERROR(INDEX(Terms_Contrib,MATCH(AQ16,Terms_Key,0)),0)</f>
        <v/>
      </c>
      <c r="AS16" s="40">
        <f>IF(S16="",AS$8&amp;"|MISSING",AS$8&amp;"|"&amp;TEXT(S16,INDEX(Fmt_Str,MATCH(AS$8,Fmt_LCT,0))))</f>
        <v/>
      </c>
      <c r="AT16" s="42">
        <f>IFERROR(INDEX(Terms_Contrib,MATCH(AS16,Terms_Key,0)),0)</f>
        <v/>
      </c>
      <c r="AU16" s="40">
        <f>IF(T16="",AU$8&amp;"|MISSING",AU$8&amp;"|"&amp;TEXT(T16,INDEX(Fmt_Str,MATCH(AU$8,Fmt_LCT,0))))</f>
        <v/>
      </c>
      <c r="AV16" s="42">
        <f>IFERROR(INDEX(Terms_Contrib,MATCH(AU16,Terms_Key,0)),0)</f>
        <v/>
      </c>
      <c r="AW16" s="42">
        <f>INDEX(Terms_Contrib,MATCH(AW$8,Terms_Key,0))</f>
        <v/>
      </c>
      <c r="AX16" s="42">
        <f>INDEX(Terms_Contrib,MATCH(AX$8,Terms_Key,0))</f>
        <v/>
      </c>
      <c r="AY16" s="42">
        <f>LN(F16)</f>
        <v/>
      </c>
      <c r="AZ16" s="42">
        <f>V16+X16+Z16+AB16+AD16+AF16+AH16+AJ16+AL16+AN16+AP16+AR16+AT16+AV16+AW16+AX16+AY16</f>
        <v/>
      </c>
      <c r="BA16" s="44">
        <f>EXP(AZ16)</f>
        <v/>
      </c>
      <c r="BB16" s="40">
        <f>IFERROR(INDEX(Remap_To,MATCH(BB$8&amp;"|"&amp;IF(M16="","MISSING",M16&amp;""),Remap_Key,0)),BB$8&amp;"|"&amp;IF(M16="","MISSING",M16&amp;""))</f>
        <v/>
      </c>
      <c r="BC16" s="42">
        <f>IFERROR(INDEX(Terms_Contrib,MATCH(BB16,Terms_Key,0)),0)</f>
        <v/>
      </c>
      <c r="BD16" s="40">
        <f>IF(P16="",BD$8&amp;"|MISSING",BD$8&amp;"|q"&amp;TEXT(COUNTIFS(Terms_LCT,BD$8,Terms_Kind,"band",Terms_Lower,"&lt;"&amp;P16)-1,"00"))</f>
        <v/>
      </c>
      <c r="BE16" s="42">
        <f>IFERROR(INDEX(Terms_Contrib,MATCH(BD16,Terms_Key,0)),0)</f>
        <v/>
      </c>
      <c r="BF16" s="40">
        <f>IF(Q16="",BF$8&amp;"|MISSING",BF$8&amp;"|q"&amp;TEXT(COUNTIFS(Terms_LCT,BF$8,Terms_Kind,"band",Terms_Lower,"&lt;"&amp;Q16)-1,"00"))</f>
        <v/>
      </c>
      <c r="BG16" s="42">
        <f>IFERROR(INDEX(Terms_Contrib,MATCH(BF16,Terms_Key,0)),0)</f>
        <v/>
      </c>
      <c r="BH16" s="42">
        <f>INDEX(Terms_Contrib,MATCH(BH$8,Terms_Key,0))</f>
        <v/>
      </c>
      <c r="BI16" s="42">
        <f>INDEX(Terms_Contrib,MATCH(BI$8,Terms_Key,0))</f>
        <v/>
      </c>
      <c r="BJ16" s="42">
        <f>LN(F16)</f>
        <v/>
      </c>
      <c r="BK16" s="42">
        <f>INDEX(Terms_Contrib,MATCH(BK$8,Terms_Key,0))</f>
        <v/>
      </c>
      <c r="BL16" s="42">
        <f>BC16+BE16+BG16+BH16+BI16+BJ16+BK16</f>
        <v/>
      </c>
      <c r="BM16" s="44">
        <f>EXP(BL16)</f>
        <v/>
      </c>
      <c r="BN16" s="44">
        <f>BA16+BM16</f>
        <v/>
      </c>
      <c r="BO16" s="42">
        <f>IF(C16="true",Lvl_MotNB,Lvl_MotRen)</f>
        <v/>
      </c>
      <c r="BP16" s="44">
        <f>IF(C16="true",BN16*BO16*Lvl_MotNB2/BO16,BN16*BO16)</f>
        <v/>
      </c>
      <c r="BQ16" s="44">
        <f>INDEX(Py_Final,MATCH($B16,Py_ID,0))</f>
        <v/>
      </c>
      <c r="BR16" s="45">
        <f>ABS(BP16/BQ16-1)</f>
        <v/>
      </c>
      <c r="BS16" s="46">
        <f>ISNA(MATCH(U16,Terms_Key,0))+ISNA(MATCH(W16,Terms_Key,0))+ISNA(MATCH(Y16,Terms_Key,0))+ISNA(MATCH(AA16,Terms_Key,0))+ISNA(MATCH(AC16,Terms_Key,0))+ISNA(MATCH(AE16,Terms_Key,0))+ISNA(MATCH(AG16,Terms_Key,0))+ISNA(MATCH(AI16,Terms_Key,0))+ISNA(MATCH(AK16,Terms_Key,0))+ISNA(MATCH(AM16,Terms_Key,0))+ISNA(MATCH(AO16,Terms_Key,0))+ISNA(MATCH(AQ16,Terms_Key,0))+ISNA(MATCH(AS16,Terms_Key,0))+ISNA(MATCH(AU16,Terms_Key,0))+ISNA(MATCH(AW$8,Terms_Key,0))+ISNA(MATCH(AX$8,Terms_Key,0))+ISNA(MATCH(BB16,Terms_Key,0))+ISNA(MATCH(BD16,Terms_Key,0))+ISNA(MATCH(BF16,Terms_Key,0))+ISNA(MATCH(BH$8,Terms_Key,0))+ISNA(MATCH(BI$8,Terms_Key,0))+ISNA(MATCH(BK$8,Terms_Key,0))</f>
        <v/>
      </c>
    </row>
  </sheetData>
  <pageMargins left="0.75" right="0.75" top="1" bottom="1" header="0.5" footer="0.5"/>
</worksheet>
</file>

<file path=xl/worksheets/sheet7.xml><?xml version="1.0" encoding="utf-8"?>
<worksheet xmlns="http://schemas.openxmlformats.org/spreadsheetml/2006/main">
  <sheetPr>
    <tabColor rgb="00D9D9D9"/>
    <outlinePr summaryBelow="1" summaryRight="1"/>
    <pageSetUpPr/>
  </sheetPr>
  <dimension ref="B2:AT16"/>
  <sheetViews>
    <sheetView showGridLines="0" workbookViewId="0">
      <pane xSplit="2" ySplit="9" topLeftCell="C10" activePane="bottomRight" state="frozen"/>
      <selection pane="topRight"/>
      <selection pane="bottomLeft"/>
      <selection pane="bottomRight" activeCell="A1" sqref="A1"/>
    </sheetView>
  </sheetViews>
  <sheetFormatPr baseColWidth="8" defaultRowHeight="15"/>
  <cols>
    <col width="1"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s>
  <sheetData>
    <row r="2">
      <c r="B2" s="22" t="inlineStr">
        <is>
          <t>Rating Buildings: inputs, data fixes and the large-claim GLM</t>
        </is>
      </c>
    </row>
    <row r="3">
      <c r="B3" s="16" t="inlineStr">
        <is>
          <t>Small claims are XGBoost (193 trees): scored on the next sheet, Rating Buildings Trees, which also combines small and large claims and applies the level step.</t>
        </is>
      </c>
    </row>
    <row r="4">
      <c r="AS4" s="16" t="inlineStr">
        <is>
          <t>Rows off Python (0 = pass)</t>
        </is>
      </c>
      <c r="AT4" s="16" t="inlineStr">
        <is>
          <t>Keys not found (0 = pass)</t>
        </is>
      </c>
    </row>
    <row r="5">
      <c r="B5" s="16" t="inlineStr">
        <is>
          <t>Checks sit above their own columns at the right.</t>
        </is>
      </c>
      <c r="AS5" s="38">
        <f>COUNTIF(AS10:AS16,"&gt;1E-9")</f>
        <v/>
      </c>
      <c r="AT5" s="38">
        <f>SUM(AT10:AT16)</f>
        <v/>
      </c>
    </row>
    <row r="7">
      <c r="B7" s="5" t="inlineStr">
        <is>
          <t>Policy</t>
        </is>
      </c>
      <c r="C7" s="5" t="n"/>
      <c r="D7" s="5" t="n"/>
      <c r="E7" s="5" t="n"/>
      <c r="F7" s="5" t="n"/>
      <c r="G7" s="5" t="inlineStr">
        <is>
          <t>Inputs</t>
        </is>
      </c>
      <c r="H7" s="5" t="n"/>
      <c r="I7" s="5" t="n"/>
      <c r="J7" s="5" t="n"/>
      <c r="K7" s="5" t="n"/>
      <c r="L7" s="5" t="n"/>
      <c r="M7" s="5" t="n"/>
      <c r="N7" s="5" t="n"/>
      <c r="O7" s="5" t="n"/>
      <c r="P7" s="5" t="n"/>
      <c r="Q7" s="5" t="inlineStr">
        <is>
          <t>Data fixes</t>
        </is>
      </c>
      <c r="R7" s="5" t="n"/>
      <c r="S7" s="5" t="n"/>
      <c r="T7" s="5" t="inlineStr">
        <is>
          <t>Large claims GLM</t>
        </is>
      </c>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inlineStr">
        <is>
          <t>Check against Python</t>
        </is>
      </c>
      <c r="AS7" s="5" t="n"/>
      <c r="AT7" s="5" t="n"/>
    </row>
    <row r="8" ht="45" customHeight="1">
      <c r="T8" s="39" t="inlineStr">
        <is>
          <t>buildings|large|soil_type</t>
        </is>
      </c>
      <c r="V8" s="39" t="inlineStr">
        <is>
          <t>buildings|large|construction_type</t>
        </is>
      </c>
      <c r="X8" s="39" t="inlineStr">
        <is>
          <t>buildings|large|flood_zone</t>
        </is>
      </c>
      <c r="Z8" s="39" t="inlineStr">
        <is>
          <t>buildings|large|sum_insured</t>
        </is>
      </c>
      <c r="AB8" s="39" t="inlineStr">
        <is>
          <t>buildings|large|elevation_m</t>
        </is>
      </c>
      <c r="AD8" s="39" t="inlineStr">
        <is>
          <t>buildings|large|year_built</t>
        </is>
      </c>
      <c r="AF8" s="39" t="inlineStr">
        <is>
          <t>buildings|large|distance_to_river_km</t>
        </is>
      </c>
      <c r="AI8" s="39" t="inlineStr">
        <is>
          <t>buildings|large|x_clay_dry|per unit</t>
        </is>
      </c>
      <c r="AK8" s="39" t="inlineStr">
        <is>
          <t>buildings|large|x_fz3_rain|per unit</t>
        </is>
      </c>
      <c r="AL8" s="39" t="inlineStr">
        <is>
          <t>buildings|large|(intercept)|</t>
        </is>
      </c>
      <c r="AM8" s="39" t="inlineStr">
        <is>
          <t>buildings|large|trend|log contribution in 2025</t>
        </is>
      </c>
      <c r="AO8" s="39" t="inlineStr">
        <is>
          <t>buildings|large|Pareto adjustment|</t>
        </is>
      </c>
    </row>
    <row r="9" ht="45" customHeight="1">
      <c r="B9" s="6" t="inlineStr">
        <is>
          <t>Policy row</t>
        </is>
      </c>
      <c r="C9" s="6" t="inlineStr">
        <is>
          <t>New business</t>
        </is>
      </c>
      <c r="D9" s="6" t="inlineStr">
        <is>
          <t>Period start</t>
        </is>
      </c>
      <c r="E9" s="6" t="inlineStr">
        <is>
          <t>Period end</t>
        </is>
      </c>
      <c r="F9" s="6" t="inlineStr">
        <is>
          <t>Exposure (model, D-01)</t>
        </is>
      </c>
      <c r="G9" s="6" t="inlineStr">
        <is>
          <t>soil_type</t>
        </is>
      </c>
      <c r="H9" s="6" t="inlineStr">
        <is>
          <t>construction_type</t>
        </is>
      </c>
      <c r="I9" s="6" t="inlineStr">
        <is>
          <t>flood_zone</t>
        </is>
      </c>
      <c r="J9" s="6" t="inlineStr">
        <is>
          <t>sum_insured</t>
        </is>
      </c>
      <c r="K9" s="6" t="inlineStr">
        <is>
          <t>elevation_m</t>
        </is>
      </c>
      <c r="L9" s="6" t="inlineStr">
        <is>
          <t>year_built</t>
        </is>
      </c>
      <c r="M9" s="6" t="inlineStr">
        <is>
          <t>distance_to_river_km</t>
        </is>
      </c>
      <c r="N9" s="6" t="inlineStr">
        <is>
          <t>dry_summer_index</t>
        </is>
      </c>
      <c r="O9" s="6" t="inlineStr">
        <is>
          <t>rainfall_mm</t>
        </is>
      </c>
      <c r="P9" s="6" t="inlineStr">
        <is>
          <t>energy_rating</t>
        </is>
      </c>
      <c r="Q9" s="6" t="inlineStr">
        <is>
          <t>Sum insured (D-02)</t>
        </is>
      </c>
      <c r="R9" s="6" t="inlineStr">
        <is>
          <t>Year built (D-27)</t>
        </is>
      </c>
      <c r="S9" s="6" t="inlineStr">
        <is>
          <t>Construction (mapped)</t>
        </is>
      </c>
      <c r="T9" s="6" t="inlineStr">
        <is>
          <t>soil_type: key</t>
        </is>
      </c>
      <c r="U9" s="6" t="inlineStr">
        <is>
          <t>soil_type: log</t>
        </is>
      </c>
      <c r="V9" s="6" t="inlineStr">
        <is>
          <t>construction_type: key</t>
        </is>
      </c>
      <c r="W9" s="6" t="inlineStr">
        <is>
          <t>construction_type: log</t>
        </is>
      </c>
      <c r="X9" s="6" t="inlineStr">
        <is>
          <t>flood_zone: band</t>
        </is>
      </c>
      <c r="Y9" s="6" t="inlineStr">
        <is>
          <t>flood_zone: log</t>
        </is>
      </c>
      <c r="Z9" s="6" t="inlineStr">
        <is>
          <t>sum_insured: key</t>
        </is>
      </c>
      <c r="AA9" s="6" t="inlineStr">
        <is>
          <t>sum_insured: log</t>
        </is>
      </c>
      <c r="AB9" s="6" t="inlineStr">
        <is>
          <t>elevation_m: key</t>
        </is>
      </c>
      <c r="AC9" s="6" t="inlineStr">
        <is>
          <t>elevation_m: log</t>
        </is>
      </c>
      <c r="AD9" s="6" t="inlineStr">
        <is>
          <t>year_built: key</t>
        </is>
      </c>
      <c r="AE9" s="6" t="inlineStr">
        <is>
          <t>year_built: log</t>
        </is>
      </c>
      <c r="AF9" s="6" t="inlineStr">
        <is>
          <t>distance_to_river_km: key</t>
        </is>
      </c>
      <c r="AG9" s="6" t="inlineStr">
        <is>
          <t>distance_to_river_km: log</t>
        </is>
      </c>
      <c r="AH9" s="6" t="inlineStr">
        <is>
          <t>x_clay_dry</t>
        </is>
      </c>
      <c r="AI9" s="6" t="inlineStr">
        <is>
          <t>x_clay_dry: log</t>
        </is>
      </c>
      <c r="AJ9" s="6" t="inlineStr">
        <is>
          <t>x_fz3_rain</t>
        </is>
      </c>
      <c r="AK9" s="6" t="inlineStr">
        <is>
          <t>x_fz3_rain: log</t>
        </is>
      </c>
      <c r="AL9" s="6" t="inlineStr">
        <is>
          <t>Intercept</t>
        </is>
      </c>
      <c r="AM9" s="6" t="inlineStr">
        <is>
          <t>Trend to 2025</t>
        </is>
      </c>
      <c r="AN9" s="6" t="inlineStr">
        <is>
          <t>ln(exposure)</t>
        </is>
      </c>
      <c r="AO9" s="6" t="inlineStr">
        <is>
          <t>ln(Pareto adj.)</t>
        </is>
      </c>
      <c r="AP9" s="6" t="inlineStr">
        <is>
          <t>Log prediction</t>
        </is>
      </c>
      <c r="AQ9" s="6" t="inlineStr">
        <is>
          <t>Large claim (CU)</t>
        </is>
      </c>
      <c r="AR9" s="6" t="inlineStr">
        <is>
          <t>Python large claim</t>
        </is>
      </c>
      <c r="AS9" s="6" t="inlineStr">
        <is>
          <t>Relative difference</t>
        </is>
      </c>
      <c r="AT9" s="6" t="inlineStr">
        <is>
          <t>Keys not found</t>
        </is>
      </c>
    </row>
    <row r="10">
      <c r="B10" s="8">
        <f>'Int. Inputs'!$B$23</f>
        <v/>
      </c>
      <c r="C10" s="40">
        <f>IF(ISBLANK(INDEX(Pol_Data,MATCH($B10,Pol_ID,0),MATCH("new_business",Pol_Head,0))),"",INDEX(Pol_Data,MATCH($B10,Pol_ID,0),MATCH("new_business",Pol_Head,0)))</f>
        <v/>
      </c>
      <c r="D10" s="41">
        <f>IF(ISBLANK(INDEX(Pol_Data,MATCH($B10,Pol_ID,0),MATCH("period_start",Pol_Head,0))),"",INDEX(Pol_Data,MATCH($B10,Pol_ID,0),MATCH("period_start",Pol_Head,0)))</f>
        <v/>
      </c>
      <c r="E10" s="41">
        <f>IF(ISBLANK(INDEX(Pol_Data,MATCH($B10,Pol_ID,0),MATCH("period_end",Pol_Head,0))),"",INDEX(Pol_Data,MATCH($B10,Pol_ID,0),MATCH("period_end",Pol_Head,0)))</f>
        <v/>
      </c>
      <c r="F10" s="42">
        <f>(E10-D10+1)/365</f>
        <v/>
      </c>
      <c r="G10" s="43">
        <f>IF(ISBLANK(INDEX(Pol_Data,MATCH($B10,Pol_ID,0),MATCH("soil_type",Pol_Head,0))),"",INDEX(Pol_Data,MATCH($B10,Pol_ID,0),MATCH("soil_type",Pol_Head,0)))</f>
        <v/>
      </c>
      <c r="H10" s="43">
        <f>IF(ISBLANK(INDEX(Pol_Data,MATCH($B10,Pol_ID,0),MATCH("construction_type",Pol_Head,0))),"",INDEX(Pol_Data,MATCH($B10,Pol_ID,0),MATCH("construction_type",Pol_Head,0)))</f>
        <v/>
      </c>
      <c r="I10" s="43">
        <f>IF(ISBLANK(INDEX(Pol_Data,MATCH($B10,Pol_ID,0),MATCH("flood_zone",Pol_Head,0))),"",INDEX(Pol_Data,MATCH($B10,Pol_ID,0),MATCH("flood_zone",Pol_Head,0)))</f>
        <v/>
      </c>
      <c r="J10" s="43">
        <f>IF(ISBLANK(INDEX(Pol_Data,MATCH($B10,Pol_ID,0),MATCH("sum_insured",Pol_Head,0))),"",INDEX(Pol_Data,MATCH($B10,Pol_ID,0),MATCH("sum_insured",Pol_Head,0)))</f>
        <v/>
      </c>
      <c r="K10" s="47">
        <f>IF(ISBLANK(INDEX(Pol_Data,MATCH($B10,Pol_ID,0),MATCH("elevation_m",Pol_Head,0))),"",INDEX(Pol_Data,MATCH($B10,Pol_ID,0),MATCH("elevation_m",Pol_Head,0)))</f>
        <v/>
      </c>
      <c r="L10" s="43">
        <f>IF(ISBLANK(INDEX(Pol_Data,MATCH($B10,Pol_ID,0),MATCH("year_built",Pol_Head,0))),"",INDEX(Pol_Data,MATCH($B10,Pol_ID,0),MATCH("year_built",Pol_Head,0)))</f>
        <v/>
      </c>
      <c r="M10" s="47">
        <f>IF(ISBLANK(INDEX(Pol_Data,MATCH($B10,Pol_ID,0),MATCH("distance_to_river_km",Pol_Head,0))),"",INDEX(Pol_Data,MATCH($B10,Pol_ID,0),MATCH("distance_to_river_km",Pol_Head,0)))</f>
        <v/>
      </c>
      <c r="N10" s="43">
        <f>IF(ISBLANK(INDEX(Pol_Data,MATCH($B10,Pol_ID,0),MATCH("dry_summer_index",Pol_Head,0))),"",INDEX(Pol_Data,MATCH($B10,Pol_ID,0),MATCH("dry_summer_index",Pol_Head,0)))</f>
        <v/>
      </c>
      <c r="O10" s="43">
        <f>IF(ISBLANK(INDEX(Pol_Data,MATCH($B10,Pol_ID,0),MATCH("rainfall_mm",Pol_Head,0))),"",INDEX(Pol_Data,MATCH($B10,Pol_ID,0),MATCH("rainfall_mm",Pol_Head,0)))</f>
        <v/>
      </c>
      <c r="P10" s="43">
        <f>IF(ISBLANK(INDEX(Pol_Data,MATCH($B10,Pol_ID,0),MATCH("energy_rating",Pol_Head,0))),"",INDEX(Pol_Data,MATCH($B10,Pol_ID,0),MATCH("energy_rating",Pol_Head,0)))</f>
        <v/>
      </c>
      <c r="Q10" s="48">
        <f>IF(J10="","",IF(J10&gt;=SI_Thr_Bld,J10/SI_Div,J10))</f>
        <v/>
      </c>
      <c r="R10" s="46">
        <f>IF(L10=1900,INDEX(YB_Fill,MATCH(IF(P10="","missing",P10),YB_Rating,0)),L10)</f>
        <v/>
      </c>
      <c r="S10" s="40">
        <f>IF(H10="","",INDEX(Con_Model,MATCH(H10,Con_Raw,0)))</f>
        <v/>
      </c>
      <c r="T10" s="40">
        <f>IFERROR(INDEX(Remap_To,MATCH(T$8&amp;"|"&amp;IF(G10="","MISSING",G10&amp;""),Remap_Key,0)),T$8&amp;"|"&amp;IF(G10="","MISSING",G10&amp;""))</f>
        <v/>
      </c>
      <c r="U10" s="42">
        <f>IFERROR(INDEX(Terms_Contrib,MATCH(T10,Terms_Key,0)),0)</f>
        <v/>
      </c>
      <c r="V10" s="40">
        <f>IFERROR(INDEX(Remap_To,MATCH(V$8&amp;"|"&amp;IF(S10="","MISSING",S10&amp;""),Remap_Key,0)),V$8&amp;"|"&amp;IF(S10="","MISSING",S10&amp;""))</f>
        <v/>
      </c>
      <c r="W10" s="42">
        <f>IFERROR(INDEX(Terms_Contrib,MATCH(V10,Terms_Key,0)),0)</f>
        <v/>
      </c>
      <c r="X10" s="40">
        <f>IF(I10="",X$8&amp;"|MISSING",X$8&amp;"|q"&amp;TEXT(COUNTIFS(Terms_LCT,X$8,Terms_Kind,"band",Terms_Lower,"&lt;"&amp;I10)-1,"00"))</f>
        <v/>
      </c>
      <c r="Y10" s="42">
        <f>IFERROR(INDEX(Terms_Contrib,MATCH(X10,Terms_Key,0)),0)</f>
        <v/>
      </c>
      <c r="Z10" s="40">
        <f>IF(Q10="",Z$8&amp;"|MISSING",Z$8&amp;"|"&amp;TEXT(Q10,INDEX(Fmt_Str,MATCH(Z$8,Fmt_LCT,0))))</f>
        <v/>
      </c>
      <c r="AA10" s="42">
        <f>IFERROR(INDEX(Terms_Contrib,MATCH(Z10,Terms_Key,0)),0)</f>
        <v/>
      </c>
      <c r="AB10" s="40">
        <f>IF(K10="",AB$8&amp;"|MISSING",AB$8&amp;"|"&amp;TEXT(K10,INDEX(Fmt_Str,MATCH(AB$8,Fmt_LCT,0))))</f>
        <v/>
      </c>
      <c r="AC10" s="42">
        <f>IFERROR(INDEX(Terms_Contrib,MATCH(AB10,Terms_Key,0)),0)</f>
        <v/>
      </c>
      <c r="AD10" s="40">
        <f>IF(R10="",AD$8&amp;"|MISSING",AD$8&amp;"|"&amp;TEXT(R10,INDEX(Fmt_Str,MATCH(AD$8,Fmt_LCT,0))))</f>
        <v/>
      </c>
      <c r="AE10" s="42">
        <f>IFERROR(INDEX(Terms_Contrib,MATCH(AD10,Terms_Key,0)),0)</f>
        <v/>
      </c>
      <c r="AF10" s="40">
        <f>IF(M10="",AF$8&amp;"|MISSING",AF$8&amp;"|"&amp;TEXT(M10,INDEX(Fmt_Str,MATCH(AF$8,Fmt_LCT,0))))</f>
        <v/>
      </c>
      <c r="AG10" s="42">
        <f>IFERROR(INDEX(Terms_Contrib,MATCH(AF10,Terms_Key,0)),0)</f>
        <v/>
      </c>
      <c r="AH10" s="49">
        <f>IF(AND(G10="clay",ISNUMBER(N10)),N10,0)</f>
        <v/>
      </c>
      <c r="AI10" s="42">
        <f>INDEX(Terms_Contrib,MATCH(AI$8,Terms_Key,0))*AH10</f>
        <v/>
      </c>
      <c r="AJ10" s="49">
        <f>IF(AND(IF(I10="",99,I10)&gt;=3,ISNUMBER(O10)),O10/1000,0)</f>
        <v/>
      </c>
      <c r="AK10" s="42">
        <f>INDEX(Terms_Contrib,MATCH(AK$8,Terms_Key,0))*AJ10</f>
        <v/>
      </c>
      <c r="AL10" s="42">
        <f>INDEX(Terms_Contrib,MATCH(AL$8,Terms_Key,0))</f>
        <v/>
      </c>
      <c r="AM10" s="42">
        <f>INDEX(Terms_Contrib,MATCH(AM$8,Terms_Key,0))</f>
        <v/>
      </c>
      <c r="AN10" s="42">
        <f>LN(F10)</f>
        <v/>
      </c>
      <c r="AO10" s="42">
        <f>INDEX(Terms_Contrib,MATCH(AO$8,Terms_Key,0))</f>
        <v/>
      </c>
      <c r="AP10" s="42">
        <f>U10+W10+Y10+AA10+AC10+AE10+AG10+AI10+AK10+AL10+AM10+AN10+AO10</f>
        <v/>
      </c>
      <c r="AQ10" s="44">
        <f>EXP(AP10)</f>
        <v/>
      </c>
      <c r="AR10" s="44">
        <f>INDEX(Py_Large,MATCH($B10,Py_ID,0))</f>
        <v/>
      </c>
      <c r="AS10" s="45">
        <f>ABS(AQ10/AR10-1)</f>
        <v/>
      </c>
      <c r="AT10" s="46">
        <f>ISNA(MATCH(T10,Terms_Key,0))+ISNA(MATCH(V10,Terms_Key,0))+ISNA(MATCH(X10,Terms_Key,0))+ISNA(MATCH(Z10,Terms_Key,0))+ISNA(MATCH(AB10,Terms_Key,0))+ISNA(MATCH(AD10,Terms_Key,0))+ISNA(MATCH(AF10,Terms_Key,0))+ISNA(MATCH(AI$8,Terms_Key,0))+ISNA(MATCH(AK$8,Terms_Key,0))+ISNA(MATCH(AL$8,Terms_Key,0))+ISNA(MATCH(AM$8,Terms_Key,0))+ISNA(MATCH(AO$8,Terms_Key,0))</f>
        <v/>
      </c>
    </row>
    <row r="11">
      <c r="B11" s="8">
        <f>'Int. Inputs'!$B$24</f>
        <v/>
      </c>
      <c r="C11" s="40">
        <f>IF(ISBLANK(INDEX(Pol_Data,MATCH($B11,Pol_ID,0),MATCH("new_business",Pol_Head,0))),"",INDEX(Pol_Data,MATCH($B11,Pol_ID,0),MATCH("new_business",Pol_Head,0)))</f>
        <v/>
      </c>
      <c r="D11" s="41">
        <f>IF(ISBLANK(INDEX(Pol_Data,MATCH($B11,Pol_ID,0),MATCH("period_start",Pol_Head,0))),"",INDEX(Pol_Data,MATCH($B11,Pol_ID,0),MATCH("period_start",Pol_Head,0)))</f>
        <v/>
      </c>
      <c r="E11" s="41">
        <f>IF(ISBLANK(INDEX(Pol_Data,MATCH($B11,Pol_ID,0),MATCH("period_end",Pol_Head,0))),"",INDEX(Pol_Data,MATCH($B11,Pol_ID,0),MATCH("period_end",Pol_Head,0)))</f>
        <v/>
      </c>
      <c r="F11" s="42">
        <f>(E11-D11+1)/365</f>
        <v/>
      </c>
      <c r="G11" s="43">
        <f>IF(ISBLANK(INDEX(Pol_Data,MATCH($B11,Pol_ID,0),MATCH("soil_type",Pol_Head,0))),"",INDEX(Pol_Data,MATCH($B11,Pol_ID,0),MATCH("soil_type",Pol_Head,0)))</f>
        <v/>
      </c>
      <c r="H11" s="43">
        <f>IF(ISBLANK(INDEX(Pol_Data,MATCH($B11,Pol_ID,0),MATCH("construction_type",Pol_Head,0))),"",INDEX(Pol_Data,MATCH($B11,Pol_ID,0),MATCH("construction_type",Pol_Head,0)))</f>
        <v/>
      </c>
      <c r="I11" s="43">
        <f>IF(ISBLANK(INDEX(Pol_Data,MATCH($B11,Pol_ID,0),MATCH("flood_zone",Pol_Head,0))),"",INDEX(Pol_Data,MATCH($B11,Pol_ID,0),MATCH("flood_zone",Pol_Head,0)))</f>
        <v/>
      </c>
      <c r="J11" s="43">
        <f>IF(ISBLANK(INDEX(Pol_Data,MATCH($B11,Pol_ID,0),MATCH("sum_insured",Pol_Head,0))),"",INDEX(Pol_Data,MATCH($B11,Pol_ID,0),MATCH("sum_insured",Pol_Head,0)))</f>
        <v/>
      </c>
      <c r="K11" s="47">
        <f>IF(ISBLANK(INDEX(Pol_Data,MATCH($B11,Pol_ID,0),MATCH("elevation_m",Pol_Head,0))),"",INDEX(Pol_Data,MATCH($B11,Pol_ID,0),MATCH("elevation_m",Pol_Head,0)))</f>
        <v/>
      </c>
      <c r="L11" s="43">
        <f>IF(ISBLANK(INDEX(Pol_Data,MATCH($B11,Pol_ID,0),MATCH("year_built",Pol_Head,0))),"",INDEX(Pol_Data,MATCH($B11,Pol_ID,0),MATCH("year_built",Pol_Head,0)))</f>
        <v/>
      </c>
      <c r="M11" s="47">
        <f>IF(ISBLANK(INDEX(Pol_Data,MATCH($B11,Pol_ID,0),MATCH("distance_to_river_km",Pol_Head,0))),"",INDEX(Pol_Data,MATCH($B11,Pol_ID,0),MATCH("distance_to_river_km",Pol_Head,0)))</f>
        <v/>
      </c>
      <c r="N11" s="43">
        <f>IF(ISBLANK(INDEX(Pol_Data,MATCH($B11,Pol_ID,0),MATCH("dry_summer_index",Pol_Head,0))),"",INDEX(Pol_Data,MATCH($B11,Pol_ID,0),MATCH("dry_summer_index",Pol_Head,0)))</f>
        <v/>
      </c>
      <c r="O11" s="43">
        <f>IF(ISBLANK(INDEX(Pol_Data,MATCH($B11,Pol_ID,0),MATCH("rainfall_mm",Pol_Head,0))),"",INDEX(Pol_Data,MATCH($B11,Pol_ID,0),MATCH("rainfall_mm",Pol_Head,0)))</f>
        <v/>
      </c>
      <c r="P11" s="43">
        <f>IF(ISBLANK(INDEX(Pol_Data,MATCH($B11,Pol_ID,0),MATCH("energy_rating",Pol_Head,0))),"",INDEX(Pol_Data,MATCH($B11,Pol_ID,0),MATCH("energy_rating",Pol_Head,0)))</f>
        <v/>
      </c>
      <c r="Q11" s="48">
        <f>IF(J11="","",IF(J11&gt;=SI_Thr_Bld,J11/SI_Div,J11))</f>
        <v/>
      </c>
      <c r="R11" s="46">
        <f>IF(L11=1900,INDEX(YB_Fill,MATCH(IF(P11="","missing",P11),YB_Rating,0)),L11)</f>
        <v/>
      </c>
      <c r="S11" s="40">
        <f>IF(H11="","",INDEX(Con_Model,MATCH(H11,Con_Raw,0)))</f>
        <v/>
      </c>
      <c r="T11" s="40">
        <f>IFERROR(INDEX(Remap_To,MATCH(T$8&amp;"|"&amp;IF(G11="","MISSING",G11&amp;""),Remap_Key,0)),T$8&amp;"|"&amp;IF(G11="","MISSING",G11&amp;""))</f>
        <v/>
      </c>
      <c r="U11" s="42">
        <f>IFERROR(INDEX(Terms_Contrib,MATCH(T11,Terms_Key,0)),0)</f>
        <v/>
      </c>
      <c r="V11" s="40">
        <f>IFERROR(INDEX(Remap_To,MATCH(V$8&amp;"|"&amp;IF(S11="","MISSING",S11&amp;""),Remap_Key,0)),V$8&amp;"|"&amp;IF(S11="","MISSING",S11&amp;""))</f>
        <v/>
      </c>
      <c r="W11" s="42">
        <f>IFERROR(INDEX(Terms_Contrib,MATCH(V11,Terms_Key,0)),0)</f>
        <v/>
      </c>
      <c r="X11" s="40">
        <f>IF(I11="",X$8&amp;"|MISSING",X$8&amp;"|q"&amp;TEXT(COUNTIFS(Terms_LCT,X$8,Terms_Kind,"band",Terms_Lower,"&lt;"&amp;I11)-1,"00"))</f>
        <v/>
      </c>
      <c r="Y11" s="42">
        <f>IFERROR(INDEX(Terms_Contrib,MATCH(X11,Terms_Key,0)),0)</f>
        <v/>
      </c>
      <c r="Z11" s="40">
        <f>IF(Q11="",Z$8&amp;"|MISSING",Z$8&amp;"|"&amp;TEXT(Q11,INDEX(Fmt_Str,MATCH(Z$8,Fmt_LCT,0))))</f>
        <v/>
      </c>
      <c r="AA11" s="42">
        <f>IFERROR(INDEX(Terms_Contrib,MATCH(Z11,Terms_Key,0)),0)</f>
        <v/>
      </c>
      <c r="AB11" s="40">
        <f>IF(K11="",AB$8&amp;"|MISSING",AB$8&amp;"|"&amp;TEXT(K11,INDEX(Fmt_Str,MATCH(AB$8,Fmt_LCT,0))))</f>
        <v/>
      </c>
      <c r="AC11" s="42">
        <f>IFERROR(INDEX(Terms_Contrib,MATCH(AB11,Terms_Key,0)),0)</f>
        <v/>
      </c>
      <c r="AD11" s="40">
        <f>IF(R11="",AD$8&amp;"|MISSING",AD$8&amp;"|"&amp;TEXT(R11,INDEX(Fmt_Str,MATCH(AD$8,Fmt_LCT,0))))</f>
        <v/>
      </c>
      <c r="AE11" s="42">
        <f>IFERROR(INDEX(Terms_Contrib,MATCH(AD11,Terms_Key,0)),0)</f>
        <v/>
      </c>
      <c r="AF11" s="40">
        <f>IF(M11="",AF$8&amp;"|MISSING",AF$8&amp;"|"&amp;TEXT(M11,INDEX(Fmt_Str,MATCH(AF$8,Fmt_LCT,0))))</f>
        <v/>
      </c>
      <c r="AG11" s="42">
        <f>IFERROR(INDEX(Terms_Contrib,MATCH(AF11,Terms_Key,0)),0)</f>
        <v/>
      </c>
      <c r="AH11" s="49">
        <f>IF(AND(G11="clay",ISNUMBER(N11)),N11,0)</f>
        <v/>
      </c>
      <c r="AI11" s="42">
        <f>INDEX(Terms_Contrib,MATCH(AI$8,Terms_Key,0))*AH11</f>
        <v/>
      </c>
      <c r="AJ11" s="49">
        <f>IF(AND(IF(I11="",99,I11)&gt;=3,ISNUMBER(O11)),O11/1000,0)</f>
        <v/>
      </c>
      <c r="AK11" s="42">
        <f>INDEX(Terms_Contrib,MATCH(AK$8,Terms_Key,0))*AJ11</f>
        <v/>
      </c>
      <c r="AL11" s="42">
        <f>INDEX(Terms_Contrib,MATCH(AL$8,Terms_Key,0))</f>
        <v/>
      </c>
      <c r="AM11" s="42">
        <f>INDEX(Terms_Contrib,MATCH(AM$8,Terms_Key,0))</f>
        <v/>
      </c>
      <c r="AN11" s="42">
        <f>LN(F11)</f>
        <v/>
      </c>
      <c r="AO11" s="42">
        <f>INDEX(Terms_Contrib,MATCH(AO$8,Terms_Key,0))</f>
        <v/>
      </c>
      <c r="AP11" s="42">
        <f>U11+W11+Y11+AA11+AC11+AE11+AG11+AI11+AK11+AL11+AM11+AN11+AO11</f>
        <v/>
      </c>
      <c r="AQ11" s="44">
        <f>EXP(AP11)</f>
        <v/>
      </c>
      <c r="AR11" s="44">
        <f>INDEX(Py_Large,MATCH($B11,Py_ID,0))</f>
        <v/>
      </c>
      <c r="AS11" s="45">
        <f>ABS(AQ11/AR11-1)</f>
        <v/>
      </c>
      <c r="AT11" s="46">
        <f>ISNA(MATCH(T11,Terms_Key,0))+ISNA(MATCH(V11,Terms_Key,0))+ISNA(MATCH(X11,Terms_Key,0))+ISNA(MATCH(Z11,Terms_Key,0))+ISNA(MATCH(AB11,Terms_Key,0))+ISNA(MATCH(AD11,Terms_Key,0))+ISNA(MATCH(AF11,Terms_Key,0))+ISNA(MATCH(AI$8,Terms_Key,0))+ISNA(MATCH(AK$8,Terms_Key,0))+ISNA(MATCH(AL$8,Terms_Key,0))+ISNA(MATCH(AM$8,Terms_Key,0))+ISNA(MATCH(AO$8,Terms_Key,0))</f>
        <v/>
      </c>
    </row>
    <row r="12">
      <c r="B12" s="8">
        <f>'Int. Inputs'!$B$25</f>
        <v/>
      </c>
      <c r="C12" s="40">
        <f>IF(ISBLANK(INDEX(Pol_Data,MATCH($B12,Pol_ID,0),MATCH("new_business",Pol_Head,0))),"",INDEX(Pol_Data,MATCH($B12,Pol_ID,0),MATCH("new_business",Pol_Head,0)))</f>
        <v/>
      </c>
      <c r="D12" s="41">
        <f>IF(ISBLANK(INDEX(Pol_Data,MATCH($B12,Pol_ID,0),MATCH("period_start",Pol_Head,0))),"",INDEX(Pol_Data,MATCH($B12,Pol_ID,0),MATCH("period_start",Pol_Head,0)))</f>
        <v/>
      </c>
      <c r="E12" s="41">
        <f>IF(ISBLANK(INDEX(Pol_Data,MATCH($B12,Pol_ID,0),MATCH("period_end",Pol_Head,0))),"",INDEX(Pol_Data,MATCH($B12,Pol_ID,0),MATCH("period_end",Pol_Head,0)))</f>
        <v/>
      </c>
      <c r="F12" s="42">
        <f>(E12-D12+1)/365</f>
        <v/>
      </c>
      <c r="G12" s="43">
        <f>IF(ISBLANK(INDEX(Pol_Data,MATCH($B12,Pol_ID,0),MATCH("soil_type",Pol_Head,0))),"",INDEX(Pol_Data,MATCH($B12,Pol_ID,0),MATCH("soil_type",Pol_Head,0)))</f>
        <v/>
      </c>
      <c r="H12" s="43">
        <f>IF(ISBLANK(INDEX(Pol_Data,MATCH($B12,Pol_ID,0),MATCH("construction_type",Pol_Head,0))),"",INDEX(Pol_Data,MATCH($B12,Pol_ID,0),MATCH("construction_type",Pol_Head,0)))</f>
        <v/>
      </c>
      <c r="I12" s="43">
        <f>IF(ISBLANK(INDEX(Pol_Data,MATCH($B12,Pol_ID,0),MATCH("flood_zone",Pol_Head,0))),"",INDEX(Pol_Data,MATCH($B12,Pol_ID,0),MATCH("flood_zone",Pol_Head,0)))</f>
        <v/>
      </c>
      <c r="J12" s="43">
        <f>IF(ISBLANK(INDEX(Pol_Data,MATCH($B12,Pol_ID,0),MATCH("sum_insured",Pol_Head,0))),"",INDEX(Pol_Data,MATCH($B12,Pol_ID,0),MATCH("sum_insured",Pol_Head,0)))</f>
        <v/>
      </c>
      <c r="K12" s="47">
        <f>IF(ISBLANK(INDEX(Pol_Data,MATCH($B12,Pol_ID,0),MATCH("elevation_m",Pol_Head,0))),"",INDEX(Pol_Data,MATCH($B12,Pol_ID,0),MATCH("elevation_m",Pol_Head,0)))</f>
        <v/>
      </c>
      <c r="L12" s="43">
        <f>IF(ISBLANK(INDEX(Pol_Data,MATCH($B12,Pol_ID,0),MATCH("year_built",Pol_Head,0))),"",INDEX(Pol_Data,MATCH($B12,Pol_ID,0),MATCH("year_built",Pol_Head,0)))</f>
        <v/>
      </c>
      <c r="M12" s="47">
        <f>IF(ISBLANK(INDEX(Pol_Data,MATCH($B12,Pol_ID,0),MATCH("distance_to_river_km",Pol_Head,0))),"",INDEX(Pol_Data,MATCH($B12,Pol_ID,0),MATCH("distance_to_river_km",Pol_Head,0)))</f>
        <v/>
      </c>
      <c r="N12" s="43">
        <f>IF(ISBLANK(INDEX(Pol_Data,MATCH($B12,Pol_ID,0),MATCH("dry_summer_index",Pol_Head,0))),"",INDEX(Pol_Data,MATCH($B12,Pol_ID,0),MATCH("dry_summer_index",Pol_Head,0)))</f>
        <v/>
      </c>
      <c r="O12" s="43">
        <f>IF(ISBLANK(INDEX(Pol_Data,MATCH($B12,Pol_ID,0),MATCH("rainfall_mm",Pol_Head,0))),"",INDEX(Pol_Data,MATCH($B12,Pol_ID,0),MATCH("rainfall_mm",Pol_Head,0)))</f>
        <v/>
      </c>
      <c r="P12" s="43">
        <f>IF(ISBLANK(INDEX(Pol_Data,MATCH($B12,Pol_ID,0),MATCH("energy_rating",Pol_Head,0))),"",INDEX(Pol_Data,MATCH($B12,Pol_ID,0),MATCH("energy_rating",Pol_Head,0)))</f>
        <v/>
      </c>
      <c r="Q12" s="48">
        <f>IF(J12="","",IF(J12&gt;=SI_Thr_Bld,J12/SI_Div,J12))</f>
        <v/>
      </c>
      <c r="R12" s="46">
        <f>IF(L12=1900,INDEX(YB_Fill,MATCH(IF(P12="","missing",P12),YB_Rating,0)),L12)</f>
        <v/>
      </c>
      <c r="S12" s="40">
        <f>IF(H12="","",INDEX(Con_Model,MATCH(H12,Con_Raw,0)))</f>
        <v/>
      </c>
      <c r="T12" s="40">
        <f>IFERROR(INDEX(Remap_To,MATCH(T$8&amp;"|"&amp;IF(G12="","MISSING",G12&amp;""),Remap_Key,0)),T$8&amp;"|"&amp;IF(G12="","MISSING",G12&amp;""))</f>
        <v/>
      </c>
      <c r="U12" s="42">
        <f>IFERROR(INDEX(Terms_Contrib,MATCH(T12,Terms_Key,0)),0)</f>
        <v/>
      </c>
      <c r="V12" s="40">
        <f>IFERROR(INDEX(Remap_To,MATCH(V$8&amp;"|"&amp;IF(S12="","MISSING",S12&amp;""),Remap_Key,0)),V$8&amp;"|"&amp;IF(S12="","MISSING",S12&amp;""))</f>
        <v/>
      </c>
      <c r="W12" s="42">
        <f>IFERROR(INDEX(Terms_Contrib,MATCH(V12,Terms_Key,0)),0)</f>
        <v/>
      </c>
      <c r="X12" s="40">
        <f>IF(I12="",X$8&amp;"|MISSING",X$8&amp;"|q"&amp;TEXT(COUNTIFS(Terms_LCT,X$8,Terms_Kind,"band",Terms_Lower,"&lt;"&amp;I12)-1,"00"))</f>
        <v/>
      </c>
      <c r="Y12" s="42">
        <f>IFERROR(INDEX(Terms_Contrib,MATCH(X12,Terms_Key,0)),0)</f>
        <v/>
      </c>
      <c r="Z12" s="40">
        <f>IF(Q12="",Z$8&amp;"|MISSING",Z$8&amp;"|"&amp;TEXT(Q12,INDEX(Fmt_Str,MATCH(Z$8,Fmt_LCT,0))))</f>
        <v/>
      </c>
      <c r="AA12" s="42">
        <f>IFERROR(INDEX(Terms_Contrib,MATCH(Z12,Terms_Key,0)),0)</f>
        <v/>
      </c>
      <c r="AB12" s="40">
        <f>IF(K12="",AB$8&amp;"|MISSING",AB$8&amp;"|"&amp;TEXT(K12,INDEX(Fmt_Str,MATCH(AB$8,Fmt_LCT,0))))</f>
        <v/>
      </c>
      <c r="AC12" s="42">
        <f>IFERROR(INDEX(Terms_Contrib,MATCH(AB12,Terms_Key,0)),0)</f>
        <v/>
      </c>
      <c r="AD12" s="40">
        <f>IF(R12="",AD$8&amp;"|MISSING",AD$8&amp;"|"&amp;TEXT(R12,INDEX(Fmt_Str,MATCH(AD$8,Fmt_LCT,0))))</f>
        <v/>
      </c>
      <c r="AE12" s="42">
        <f>IFERROR(INDEX(Terms_Contrib,MATCH(AD12,Terms_Key,0)),0)</f>
        <v/>
      </c>
      <c r="AF12" s="40">
        <f>IF(M12="",AF$8&amp;"|MISSING",AF$8&amp;"|"&amp;TEXT(M12,INDEX(Fmt_Str,MATCH(AF$8,Fmt_LCT,0))))</f>
        <v/>
      </c>
      <c r="AG12" s="42">
        <f>IFERROR(INDEX(Terms_Contrib,MATCH(AF12,Terms_Key,0)),0)</f>
        <v/>
      </c>
      <c r="AH12" s="49">
        <f>IF(AND(G12="clay",ISNUMBER(N12)),N12,0)</f>
        <v/>
      </c>
      <c r="AI12" s="42">
        <f>INDEX(Terms_Contrib,MATCH(AI$8,Terms_Key,0))*AH12</f>
        <v/>
      </c>
      <c r="AJ12" s="49">
        <f>IF(AND(IF(I12="",99,I12)&gt;=3,ISNUMBER(O12)),O12/1000,0)</f>
        <v/>
      </c>
      <c r="AK12" s="42">
        <f>INDEX(Terms_Contrib,MATCH(AK$8,Terms_Key,0))*AJ12</f>
        <v/>
      </c>
      <c r="AL12" s="42">
        <f>INDEX(Terms_Contrib,MATCH(AL$8,Terms_Key,0))</f>
        <v/>
      </c>
      <c r="AM12" s="42">
        <f>INDEX(Terms_Contrib,MATCH(AM$8,Terms_Key,0))</f>
        <v/>
      </c>
      <c r="AN12" s="42">
        <f>LN(F12)</f>
        <v/>
      </c>
      <c r="AO12" s="42">
        <f>INDEX(Terms_Contrib,MATCH(AO$8,Terms_Key,0))</f>
        <v/>
      </c>
      <c r="AP12" s="42">
        <f>U12+W12+Y12+AA12+AC12+AE12+AG12+AI12+AK12+AL12+AM12+AN12+AO12</f>
        <v/>
      </c>
      <c r="AQ12" s="44">
        <f>EXP(AP12)</f>
        <v/>
      </c>
      <c r="AR12" s="44">
        <f>INDEX(Py_Large,MATCH($B12,Py_ID,0))</f>
        <v/>
      </c>
      <c r="AS12" s="45">
        <f>ABS(AQ12/AR12-1)</f>
        <v/>
      </c>
      <c r="AT12" s="46">
        <f>ISNA(MATCH(T12,Terms_Key,0))+ISNA(MATCH(V12,Terms_Key,0))+ISNA(MATCH(X12,Terms_Key,0))+ISNA(MATCH(Z12,Terms_Key,0))+ISNA(MATCH(AB12,Terms_Key,0))+ISNA(MATCH(AD12,Terms_Key,0))+ISNA(MATCH(AF12,Terms_Key,0))+ISNA(MATCH(AI$8,Terms_Key,0))+ISNA(MATCH(AK$8,Terms_Key,0))+ISNA(MATCH(AL$8,Terms_Key,0))+ISNA(MATCH(AM$8,Terms_Key,0))+ISNA(MATCH(AO$8,Terms_Key,0))</f>
        <v/>
      </c>
    </row>
    <row r="13">
      <c r="B13" s="8">
        <f>'Int. Inputs'!$B$26</f>
        <v/>
      </c>
      <c r="C13" s="40">
        <f>IF(ISBLANK(INDEX(Pol_Data,MATCH($B13,Pol_ID,0),MATCH("new_business",Pol_Head,0))),"",INDEX(Pol_Data,MATCH($B13,Pol_ID,0),MATCH("new_business",Pol_Head,0)))</f>
        <v/>
      </c>
      <c r="D13" s="41">
        <f>IF(ISBLANK(INDEX(Pol_Data,MATCH($B13,Pol_ID,0),MATCH("period_start",Pol_Head,0))),"",INDEX(Pol_Data,MATCH($B13,Pol_ID,0),MATCH("period_start",Pol_Head,0)))</f>
        <v/>
      </c>
      <c r="E13" s="41">
        <f>IF(ISBLANK(INDEX(Pol_Data,MATCH($B13,Pol_ID,0),MATCH("period_end",Pol_Head,0))),"",INDEX(Pol_Data,MATCH($B13,Pol_ID,0),MATCH("period_end",Pol_Head,0)))</f>
        <v/>
      </c>
      <c r="F13" s="42">
        <f>(E13-D13+1)/365</f>
        <v/>
      </c>
      <c r="G13" s="43">
        <f>IF(ISBLANK(INDEX(Pol_Data,MATCH($B13,Pol_ID,0),MATCH("soil_type",Pol_Head,0))),"",INDEX(Pol_Data,MATCH($B13,Pol_ID,0),MATCH("soil_type",Pol_Head,0)))</f>
        <v/>
      </c>
      <c r="H13" s="43">
        <f>IF(ISBLANK(INDEX(Pol_Data,MATCH($B13,Pol_ID,0),MATCH("construction_type",Pol_Head,0))),"",INDEX(Pol_Data,MATCH($B13,Pol_ID,0),MATCH("construction_type",Pol_Head,0)))</f>
        <v/>
      </c>
      <c r="I13" s="43">
        <f>IF(ISBLANK(INDEX(Pol_Data,MATCH($B13,Pol_ID,0),MATCH("flood_zone",Pol_Head,0))),"",INDEX(Pol_Data,MATCH($B13,Pol_ID,0),MATCH("flood_zone",Pol_Head,0)))</f>
        <v/>
      </c>
      <c r="J13" s="43">
        <f>IF(ISBLANK(INDEX(Pol_Data,MATCH($B13,Pol_ID,0),MATCH("sum_insured",Pol_Head,0))),"",INDEX(Pol_Data,MATCH($B13,Pol_ID,0),MATCH("sum_insured",Pol_Head,0)))</f>
        <v/>
      </c>
      <c r="K13" s="47">
        <f>IF(ISBLANK(INDEX(Pol_Data,MATCH($B13,Pol_ID,0),MATCH("elevation_m",Pol_Head,0))),"",INDEX(Pol_Data,MATCH($B13,Pol_ID,0),MATCH("elevation_m",Pol_Head,0)))</f>
        <v/>
      </c>
      <c r="L13" s="43">
        <f>IF(ISBLANK(INDEX(Pol_Data,MATCH($B13,Pol_ID,0),MATCH("year_built",Pol_Head,0))),"",INDEX(Pol_Data,MATCH($B13,Pol_ID,0),MATCH("year_built",Pol_Head,0)))</f>
        <v/>
      </c>
      <c r="M13" s="47">
        <f>IF(ISBLANK(INDEX(Pol_Data,MATCH($B13,Pol_ID,0),MATCH("distance_to_river_km",Pol_Head,0))),"",INDEX(Pol_Data,MATCH($B13,Pol_ID,0),MATCH("distance_to_river_km",Pol_Head,0)))</f>
        <v/>
      </c>
      <c r="N13" s="43">
        <f>IF(ISBLANK(INDEX(Pol_Data,MATCH($B13,Pol_ID,0),MATCH("dry_summer_index",Pol_Head,0))),"",INDEX(Pol_Data,MATCH($B13,Pol_ID,0),MATCH("dry_summer_index",Pol_Head,0)))</f>
        <v/>
      </c>
      <c r="O13" s="43">
        <f>IF(ISBLANK(INDEX(Pol_Data,MATCH($B13,Pol_ID,0),MATCH("rainfall_mm",Pol_Head,0))),"",INDEX(Pol_Data,MATCH($B13,Pol_ID,0),MATCH("rainfall_mm",Pol_Head,0)))</f>
        <v/>
      </c>
      <c r="P13" s="43">
        <f>IF(ISBLANK(INDEX(Pol_Data,MATCH($B13,Pol_ID,0),MATCH("energy_rating",Pol_Head,0))),"",INDEX(Pol_Data,MATCH($B13,Pol_ID,0),MATCH("energy_rating",Pol_Head,0)))</f>
        <v/>
      </c>
      <c r="Q13" s="48">
        <f>IF(J13="","",IF(J13&gt;=SI_Thr_Bld,J13/SI_Div,J13))</f>
        <v/>
      </c>
      <c r="R13" s="46">
        <f>IF(L13=1900,INDEX(YB_Fill,MATCH(IF(P13="","missing",P13),YB_Rating,0)),L13)</f>
        <v/>
      </c>
      <c r="S13" s="40">
        <f>IF(H13="","",INDEX(Con_Model,MATCH(H13,Con_Raw,0)))</f>
        <v/>
      </c>
      <c r="T13" s="40">
        <f>IFERROR(INDEX(Remap_To,MATCH(T$8&amp;"|"&amp;IF(G13="","MISSING",G13&amp;""),Remap_Key,0)),T$8&amp;"|"&amp;IF(G13="","MISSING",G13&amp;""))</f>
        <v/>
      </c>
      <c r="U13" s="42">
        <f>IFERROR(INDEX(Terms_Contrib,MATCH(T13,Terms_Key,0)),0)</f>
        <v/>
      </c>
      <c r="V13" s="40">
        <f>IFERROR(INDEX(Remap_To,MATCH(V$8&amp;"|"&amp;IF(S13="","MISSING",S13&amp;""),Remap_Key,0)),V$8&amp;"|"&amp;IF(S13="","MISSING",S13&amp;""))</f>
        <v/>
      </c>
      <c r="W13" s="42">
        <f>IFERROR(INDEX(Terms_Contrib,MATCH(V13,Terms_Key,0)),0)</f>
        <v/>
      </c>
      <c r="X13" s="40">
        <f>IF(I13="",X$8&amp;"|MISSING",X$8&amp;"|q"&amp;TEXT(COUNTIFS(Terms_LCT,X$8,Terms_Kind,"band",Terms_Lower,"&lt;"&amp;I13)-1,"00"))</f>
        <v/>
      </c>
      <c r="Y13" s="42">
        <f>IFERROR(INDEX(Terms_Contrib,MATCH(X13,Terms_Key,0)),0)</f>
        <v/>
      </c>
      <c r="Z13" s="40">
        <f>IF(Q13="",Z$8&amp;"|MISSING",Z$8&amp;"|"&amp;TEXT(Q13,INDEX(Fmt_Str,MATCH(Z$8,Fmt_LCT,0))))</f>
        <v/>
      </c>
      <c r="AA13" s="42">
        <f>IFERROR(INDEX(Terms_Contrib,MATCH(Z13,Terms_Key,0)),0)</f>
        <v/>
      </c>
      <c r="AB13" s="40">
        <f>IF(K13="",AB$8&amp;"|MISSING",AB$8&amp;"|"&amp;TEXT(K13,INDEX(Fmt_Str,MATCH(AB$8,Fmt_LCT,0))))</f>
        <v/>
      </c>
      <c r="AC13" s="42">
        <f>IFERROR(INDEX(Terms_Contrib,MATCH(AB13,Terms_Key,0)),0)</f>
        <v/>
      </c>
      <c r="AD13" s="40">
        <f>IF(R13="",AD$8&amp;"|MISSING",AD$8&amp;"|"&amp;TEXT(R13,INDEX(Fmt_Str,MATCH(AD$8,Fmt_LCT,0))))</f>
        <v/>
      </c>
      <c r="AE13" s="42">
        <f>IFERROR(INDEX(Terms_Contrib,MATCH(AD13,Terms_Key,0)),0)</f>
        <v/>
      </c>
      <c r="AF13" s="40">
        <f>IF(M13="",AF$8&amp;"|MISSING",AF$8&amp;"|"&amp;TEXT(M13,INDEX(Fmt_Str,MATCH(AF$8,Fmt_LCT,0))))</f>
        <v/>
      </c>
      <c r="AG13" s="42">
        <f>IFERROR(INDEX(Terms_Contrib,MATCH(AF13,Terms_Key,0)),0)</f>
        <v/>
      </c>
      <c r="AH13" s="49">
        <f>IF(AND(G13="clay",ISNUMBER(N13)),N13,0)</f>
        <v/>
      </c>
      <c r="AI13" s="42">
        <f>INDEX(Terms_Contrib,MATCH(AI$8,Terms_Key,0))*AH13</f>
        <v/>
      </c>
      <c r="AJ13" s="49">
        <f>IF(AND(IF(I13="",99,I13)&gt;=3,ISNUMBER(O13)),O13/1000,0)</f>
        <v/>
      </c>
      <c r="AK13" s="42">
        <f>INDEX(Terms_Contrib,MATCH(AK$8,Terms_Key,0))*AJ13</f>
        <v/>
      </c>
      <c r="AL13" s="42">
        <f>INDEX(Terms_Contrib,MATCH(AL$8,Terms_Key,0))</f>
        <v/>
      </c>
      <c r="AM13" s="42">
        <f>INDEX(Terms_Contrib,MATCH(AM$8,Terms_Key,0))</f>
        <v/>
      </c>
      <c r="AN13" s="42">
        <f>LN(F13)</f>
        <v/>
      </c>
      <c r="AO13" s="42">
        <f>INDEX(Terms_Contrib,MATCH(AO$8,Terms_Key,0))</f>
        <v/>
      </c>
      <c r="AP13" s="42">
        <f>U13+W13+Y13+AA13+AC13+AE13+AG13+AI13+AK13+AL13+AM13+AN13+AO13</f>
        <v/>
      </c>
      <c r="AQ13" s="44">
        <f>EXP(AP13)</f>
        <v/>
      </c>
      <c r="AR13" s="44">
        <f>INDEX(Py_Large,MATCH($B13,Py_ID,0))</f>
        <v/>
      </c>
      <c r="AS13" s="45">
        <f>ABS(AQ13/AR13-1)</f>
        <v/>
      </c>
      <c r="AT13" s="46">
        <f>ISNA(MATCH(T13,Terms_Key,0))+ISNA(MATCH(V13,Terms_Key,0))+ISNA(MATCH(X13,Terms_Key,0))+ISNA(MATCH(Z13,Terms_Key,0))+ISNA(MATCH(AB13,Terms_Key,0))+ISNA(MATCH(AD13,Terms_Key,0))+ISNA(MATCH(AF13,Terms_Key,0))+ISNA(MATCH(AI$8,Terms_Key,0))+ISNA(MATCH(AK$8,Terms_Key,0))+ISNA(MATCH(AL$8,Terms_Key,0))+ISNA(MATCH(AM$8,Terms_Key,0))+ISNA(MATCH(AO$8,Terms_Key,0))</f>
        <v/>
      </c>
    </row>
    <row r="14">
      <c r="B14" s="8">
        <f>'Int. Inputs'!$B$27</f>
        <v/>
      </c>
      <c r="C14" s="40">
        <f>IF(ISBLANK(INDEX(Pol_Data,MATCH($B14,Pol_ID,0),MATCH("new_business",Pol_Head,0))),"",INDEX(Pol_Data,MATCH($B14,Pol_ID,0),MATCH("new_business",Pol_Head,0)))</f>
        <v/>
      </c>
      <c r="D14" s="41">
        <f>IF(ISBLANK(INDEX(Pol_Data,MATCH($B14,Pol_ID,0),MATCH("period_start",Pol_Head,0))),"",INDEX(Pol_Data,MATCH($B14,Pol_ID,0),MATCH("period_start",Pol_Head,0)))</f>
        <v/>
      </c>
      <c r="E14" s="41">
        <f>IF(ISBLANK(INDEX(Pol_Data,MATCH($B14,Pol_ID,0),MATCH("period_end",Pol_Head,0))),"",INDEX(Pol_Data,MATCH($B14,Pol_ID,0),MATCH("period_end",Pol_Head,0)))</f>
        <v/>
      </c>
      <c r="F14" s="42">
        <f>(E14-D14+1)/365</f>
        <v/>
      </c>
      <c r="G14" s="43">
        <f>IF(ISBLANK(INDEX(Pol_Data,MATCH($B14,Pol_ID,0),MATCH("soil_type",Pol_Head,0))),"",INDEX(Pol_Data,MATCH($B14,Pol_ID,0),MATCH("soil_type",Pol_Head,0)))</f>
        <v/>
      </c>
      <c r="H14" s="43">
        <f>IF(ISBLANK(INDEX(Pol_Data,MATCH($B14,Pol_ID,0),MATCH("construction_type",Pol_Head,0))),"",INDEX(Pol_Data,MATCH($B14,Pol_ID,0),MATCH("construction_type",Pol_Head,0)))</f>
        <v/>
      </c>
      <c r="I14" s="43">
        <f>IF(ISBLANK(INDEX(Pol_Data,MATCH($B14,Pol_ID,0),MATCH("flood_zone",Pol_Head,0))),"",INDEX(Pol_Data,MATCH($B14,Pol_ID,0),MATCH("flood_zone",Pol_Head,0)))</f>
        <v/>
      </c>
      <c r="J14" s="43">
        <f>IF(ISBLANK(INDEX(Pol_Data,MATCH($B14,Pol_ID,0),MATCH("sum_insured",Pol_Head,0))),"",INDEX(Pol_Data,MATCH($B14,Pol_ID,0),MATCH("sum_insured",Pol_Head,0)))</f>
        <v/>
      </c>
      <c r="K14" s="47">
        <f>IF(ISBLANK(INDEX(Pol_Data,MATCH($B14,Pol_ID,0),MATCH("elevation_m",Pol_Head,0))),"",INDEX(Pol_Data,MATCH($B14,Pol_ID,0),MATCH("elevation_m",Pol_Head,0)))</f>
        <v/>
      </c>
      <c r="L14" s="43">
        <f>IF(ISBLANK(INDEX(Pol_Data,MATCH($B14,Pol_ID,0),MATCH("year_built",Pol_Head,0))),"",INDEX(Pol_Data,MATCH($B14,Pol_ID,0),MATCH("year_built",Pol_Head,0)))</f>
        <v/>
      </c>
      <c r="M14" s="47">
        <f>IF(ISBLANK(INDEX(Pol_Data,MATCH($B14,Pol_ID,0),MATCH("distance_to_river_km",Pol_Head,0))),"",INDEX(Pol_Data,MATCH($B14,Pol_ID,0),MATCH("distance_to_river_km",Pol_Head,0)))</f>
        <v/>
      </c>
      <c r="N14" s="43">
        <f>IF(ISBLANK(INDEX(Pol_Data,MATCH($B14,Pol_ID,0),MATCH("dry_summer_index",Pol_Head,0))),"",INDEX(Pol_Data,MATCH($B14,Pol_ID,0),MATCH("dry_summer_index",Pol_Head,0)))</f>
        <v/>
      </c>
      <c r="O14" s="43">
        <f>IF(ISBLANK(INDEX(Pol_Data,MATCH($B14,Pol_ID,0),MATCH("rainfall_mm",Pol_Head,0))),"",INDEX(Pol_Data,MATCH($B14,Pol_ID,0),MATCH("rainfall_mm",Pol_Head,0)))</f>
        <v/>
      </c>
      <c r="P14" s="43">
        <f>IF(ISBLANK(INDEX(Pol_Data,MATCH($B14,Pol_ID,0),MATCH("energy_rating",Pol_Head,0))),"",INDEX(Pol_Data,MATCH($B14,Pol_ID,0),MATCH("energy_rating",Pol_Head,0)))</f>
        <v/>
      </c>
      <c r="Q14" s="48">
        <f>IF(J14="","",IF(J14&gt;=SI_Thr_Bld,J14/SI_Div,J14))</f>
        <v/>
      </c>
      <c r="R14" s="46">
        <f>IF(L14=1900,INDEX(YB_Fill,MATCH(IF(P14="","missing",P14),YB_Rating,0)),L14)</f>
        <v/>
      </c>
      <c r="S14" s="40">
        <f>IF(H14="","",INDEX(Con_Model,MATCH(H14,Con_Raw,0)))</f>
        <v/>
      </c>
      <c r="T14" s="40">
        <f>IFERROR(INDEX(Remap_To,MATCH(T$8&amp;"|"&amp;IF(G14="","MISSING",G14&amp;""),Remap_Key,0)),T$8&amp;"|"&amp;IF(G14="","MISSING",G14&amp;""))</f>
        <v/>
      </c>
      <c r="U14" s="42">
        <f>IFERROR(INDEX(Terms_Contrib,MATCH(T14,Terms_Key,0)),0)</f>
        <v/>
      </c>
      <c r="V14" s="40">
        <f>IFERROR(INDEX(Remap_To,MATCH(V$8&amp;"|"&amp;IF(S14="","MISSING",S14&amp;""),Remap_Key,0)),V$8&amp;"|"&amp;IF(S14="","MISSING",S14&amp;""))</f>
        <v/>
      </c>
      <c r="W14" s="42">
        <f>IFERROR(INDEX(Terms_Contrib,MATCH(V14,Terms_Key,0)),0)</f>
        <v/>
      </c>
      <c r="X14" s="40">
        <f>IF(I14="",X$8&amp;"|MISSING",X$8&amp;"|q"&amp;TEXT(COUNTIFS(Terms_LCT,X$8,Terms_Kind,"band",Terms_Lower,"&lt;"&amp;I14)-1,"00"))</f>
        <v/>
      </c>
      <c r="Y14" s="42">
        <f>IFERROR(INDEX(Terms_Contrib,MATCH(X14,Terms_Key,0)),0)</f>
        <v/>
      </c>
      <c r="Z14" s="40">
        <f>IF(Q14="",Z$8&amp;"|MISSING",Z$8&amp;"|"&amp;TEXT(Q14,INDEX(Fmt_Str,MATCH(Z$8,Fmt_LCT,0))))</f>
        <v/>
      </c>
      <c r="AA14" s="42">
        <f>IFERROR(INDEX(Terms_Contrib,MATCH(Z14,Terms_Key,0)),0)</f>
        <v/>
      </c>
      <c r="AB14" s="40">
        <f>IF(K14="",AB$8&amp;"|MISSING",AB$8&amp;"|"&amp;TEXT(K14,INDEX(Fmt_Str,MATCH(AB$8,Fmt_LCT,0))))</f>
        <v/>
      </c>
      <c r="AC14" s="42">
        <f>IFERROR(INDEX(Terms_Contrib,MATCH(AB14,Terms_Key,0)),0)</f>
        <v/>
      </c>
      <c r="AD14" s="40">
        <f>IF(R14="",AD$8&amp;"|MISSING",AD$8&amp;"|"&amp;TEXT(R14,INDEX(Fmt_Str,MATCH(AD$8,Fmt_LCT,0))))</f>
        <v/>
      </c>
      <c r="AE14" s="42">
        <f>IFERROR(INDEX(Terms_Contrib,MATCH(AD14,Terms_Key,0)),0)</f>
        <v/>
      </c>
      <c r="AF14" s="40">
        <f>IF(M14="",AF$8&amp;"|MISSING",AF$8&amp;"|"&amp;TEXT(M14,INDEX(Fmt_Str,MATCH(AF$8,Fmt_LCT,0))))</f>
        <v/>
      </c>
      <c r="AG14" s="42">
        <f>IFERROR(INDEX(Terms_Contrib,MATCH(AF14,Terms_Key,0)),0)</f>
        <v/>
      </c>
      <c r="AH14" s="49">
        <f>IF(AND(G14="clay",ISNUMBER(N14)),N14,0)</f>
        <v/>
      </c>
      <c r="AI14" s="42">
        <f>INDEX(Terms_Contrib,MATCH(AI$8,Terms_Key,0))*AH14</f>
        <v/>
      </c>
      <c r="AJ14" s="49">
        <f>IF(AND(IF(I14="",99,I14)&gt;=3,ISNUMBER(O14)),O14/1000,0)</f>
        <v/>
      </c>
      <c r="AK14" s="42">
        <f>INDEX(Terms_Contrib,MATCH(AK$8,Terms_Key,0))*AJ14</f>
        <v/>
      </c>
      <c r="AL14" s="42">
        <f>INDEX(Terms_Contrib,MATCH(AL$8,Terms_Key,0))</f>
        <v/>
      </c>
      <c r="AM14" s="42">
        <f>INDEX(Terms_Contrib,MATCH(AM$8,Terms_Key,0))</f>
        <v/>
      </c>
      <c r="AN14" s="42">
        <f>LN(F14)</f>
        <v/>
      </c>
      <c r="AO14" s="42">
        <f>INDEX(Terms_Contrib,MATCH(AO$8,Terms_Key,0))</f>
        <v/>
      </c>
      <c r="AP14" s="42">
        <f>U14+W14+Y14+AA14+AC14+AE14+AG14+AI14+AK14+AL14+AM14+AN14+AO14</f>
        <v/>
      </c>
      <c r="AQ14" s="44">
        <f>EXP(AP14)</f>
        <v/>
      </c>
      <c r="AR14" s="44">
        <f>INDEX(Py_Large,MATCH($B14,Py_ID,0))</f>
        <v/>
      </c>
      <c r="AS14" s="45">
        <f>ABS(AQ14/AR14-1)</f>
        <v/>
      </c>
      <c r="AT14" s="46">
        <f>ISNA(MATCH(T14,Terms_Key,0))+ISNA(MATCH(V14,Terms_Key,0))+ISNA(MATCH(X14,Terms_Key,0))+ISNA(MATCH(Z14,Terms_Key,0))+ISNA(MATCH(AB14,Terms_Key,0))+ISNA(MATCH(AD14,Terms_Key,0))+ISNA(MATCH(AF14,Terms_Key,0))+ISNA(MATCH(AI$8,Terms_Key,0))+ISNA(MATCH(AK$8,Terms_Key,0))+ISNA(MATCH(AL$8,Terms_Key,0))+ISNA(MATCH(AM$8,Terms_Key,0))+ISNA(MATCH(AO$8,Terms_Key,0))</f>
        <v/>
      </c>
    </row>
    <row r="15">
      <c r="B15" s="8">
        <f>'Int. Inputs'!$B$28</f>
        <v/>
      </c>
      <c r="C15" s="40">
        <f>IF(ISBLANK(INDEX(Pol_Data,MATCH($B15,Pol_ID,0),MATCH("new_business",Pol_Head,0))),"",INDEX(Pol_Data,MATCH($B15,Pol_ID,0),MATCH("new_business",Pol_Head,0)))</f>
        <v/>
      </c>
      <c r="D15" s="41">
        <f>IF(ISBLANK(INDEX(Pol_Data,MATCH($B15,Pol_ID,0),MATCH("period_start",Pol_Head,0))),"",INDEX(Pol_Data,MATCH($B15,Pol_ID,0),MATCH("period_start",Pol_Head,0)))</f>
        <v/>
      </c>
      <c r="E15" s="41">
        <f>IF(ISBLANK(INDEX(Pol_Data,MATCH($B15,Pol_ID,0),MATCH("period_end",Pol_Head,0))),"",INDEX(Pol_Data,MATCH($B15,Pol_ID,0),MATCH("period_end",Pol_Head,0)))</f>
        <v/>
      </c>
      <c r="F15" s="42">
        <f>(E15-D15+1)/365</f>
        <v/>
      </c>
      <c r="G15" s="43">
        <f>IF(ISBLANK(INDEX(Pol_Data,MATCH($B15,Pol_ID,0),MATCH("soil_type",Pol_Head,0))),"",INDEX(Pol_Data,MATCH($B15,Pol_ID,0),MATCH("soil_type",Pol_Head,0)))</f>
        <v/>
      </c>
      <c r="H15" s="43">
        <f>IF(ISBLANK(INDEX(Pol_Data,MATCH($B15,Pol_ID,0),MATCH("construction_type",Pol_Head,0))),"",INDEX(Pol_Data,MATCH($B15,Pol_ID,0),MATCH("construction_type",Pol_Head,0)))</f>
        <v/>
      </c>
      <c r="I15" s="43">
        <f>IF(ISBLANK(INDEX(Pol_Data,MATCH($B15,Pol_ID,0),MATCH("flood_zone",Pol_Head,0))),"",INDEX(Pol_Data,MATCH($B15,Pol_ID,0),MATCH("flood_zone",Pol_Head,0)))</f>
        <v/>
      </c>
      <c r="J15" s="43">
        <f>IF(ISBLANK(INDEX(Pol_Data,MATCH($B15,Pol_ID,0),MATCH("sum_insured",Pol_Head,0))),"",INDEX(Pol_Data,MATCH($B15,Pol_ID,0),MATCH("sum_insured",Pol_Head,0)))</f>
        <v/>
      </c>
      <c r="K15" s="47">
        <f>IF(ISBLANK(INDEX(Pol_Data,MATCH($B15,Pol_ID,0),MATCH("elevation_m",Pol_Head,0))),"",INDEX(Pol_Data,MATCH($B15,Pol_ID,0),MATCH("elevation_m",Pol_Head,0)))</f>
        <v/>
      </c>
      <c r="L15" s="43">
        <f>IF(ISBLANK(INDEX(Pol_Data,MATCH($B15,Pol_ID,0),MATCH("year_built",Pol_Head,0))),"",INDEX(Pol_Data,MATCH($B15,Pol_ID,0),MATCH("year_built",Pol_Head,0)))</f>
        <v/>
      </c>
      <c r="M15" s="47">
        <f>IF(ISBLANK(INDEX(Pol_Data,MATCH($B15,Pol_ID,0),MATCH("distance_to_river_km",Pol_Head,0))),"",INDEX(Pol_Data,MATCH($B15,Pol_ID,0),MATCH("distance_to_river_km",Pol_Head,0)))</f>
        <v/>
      </c>
      <c r="N15" s="43">
        <f>IF(ISBLANK(INDEX(Pol_Data,MATCH($B15,Pol_ID,0),MATCH("dry_summer_index",Pol_Head,0))),"",INDEX(Pol_Data,MATCH($B15,Pol_ID,0),MATCH("dry_summer_index",Pol_Head,0)))</f>
        <v/>
      </c>
      <c r="O15" s="43">
        <f>IF(ISBLANK(INDEX(Pol_Data,MATCH($B15,Pol_ID,0),MATCH("rainfall_mm",Pol_Head,0))),"",INDEX(Pol_Data,MATCH($B15,Pol_ID,0),MATCH("rainfall_mm",Pol_Head,0)))</f>
        <v/>
      </c>
      <c r="P15" s="43">
        <f>IF(ISBLANK(INDEX(Pol_Data,MATCH($B15,Pol_ID,0),MATCH("energy_rating",Pol_Head,0))),"",INDEX(Pol_Data,MATCH($B15,Pol_ID,0),MATCH("energy_rating",Pol_Head,0)))</f>
        <v/>
      </c>
      <c r="Q15" s="48">
        <f>IF(J15="","",IF(J15&gt;=SI_Thr_Bld,J15/SI_Div,J15))</f>
        <v/>
      </c>
      <c r="R15" s="46">
        <f>IF(L15=1900,INDEX(YB_Fill,MATCH(IF(P15="","missing",P15),YB_Rating,0)),L15)</f>
        <v/>
      </c>
      <c r="S15" s="40">
        <f>IF(H15="","",INDEX(Con_Model,MATCH(H15,Con_Raw,0)))</f>
        <v/>
      </c>
      <c r="T15" s="40">
        <f>IFERROR(INDEX(Remap_To,MATCH(T$8&amp;"|"&amp;IF(G15="","MISSING",G15&amp;""),Remap_Key,0)),T$8&amp;"|"&amp;IF(G15="","MISSING",G15&amp;""))</f>
        <v/>
      </c>
      <c r="U15" s="42">
        <f>IFERROR(INDEX(Terms_Contrib,MATCH(T15,Terms_Key,0)),0)</f>
        <v/>
      </c>
      <c r="V15" s="40">
        <f>IFERROR(INDEX(Remap_To,MATCH(V$8&amp;"|"&amp;IF(S15="","MISSING",S15&amp;""),Remap_Key,0)),V$8&amp;"|"&amp;IF(S15="","MISSING",S15&amp;""))</f>
        <v/>
      </c>
      <c r="W15" s="42">
        <f>IFERROR(INDEX(Terms_Contrib,MATCH(V15,Terms_Key,0)),0)</f>
        <v/>
      </c>
      <c r="X15" s="40">
        <f>IF(I15="",X$8&amp;"|MISSING",X$8&amp;"|q"&amp;TEXT(COUNTIFS(Terms_LCT,X$8,Terms_Kind,"band",Terms_Lower,"&lt;"&amp;I15)-1,"00"))</f>
        <v/>
      </c>
      <c r="Y15" s="42">
        <f>IFERROR(INDEX(Terms_Contrib,MATCH(X15,Terms_Key,0)),0)</f>
        <v/>
      </c>
      <c r="Z15" s="40">
        <f>IF(Q15="",Z$8&amp;"|MISSING",Z$8&amp;"|"&amp;TEXT(Q15,INDEX(Fmt_Str,MATCH(Z$8,Fmt_LCT,0))))</f>
        <v/>
      </c>
      <c r="AA15" s="42">
        <f>IFERROR(INDEX(Terms_Contrib,MATCH(Z15,Terms_Key,0)),0)</f>
        <v/>
      </c>
      <c r="AB15" s="40">
        <f>IF(K15="",AB$8&amp;"|MISSING",AB$8&amp;"|"&amp;TEXT(K15,INDEX(Fmt_Str,MATCH(AB$8,Fmt_LCT,0))))</f>
        <v/>
      </c>
      <c r="AC15" s="42">
        <f>IFERROR(INDEX(Terms_Contrib,MATCH(AB15,Terms_Key,0)),0)</f>
        <v/>
      </c>
      <c r="AD15" s="40">
        <f>IF(R15="",AD$8&amp;"|MISSING",AD$8&amp;"|"&amp;TEXT(R15,INDEX(Fmt_Str,MATCH(AD$8,Fmt_LCT,0))))</f>
        <v/>
      </c>
      <c r="AE15" s="42">
        <f>IFERROR(INDEX(Terms_Contrib,MATCH(AD15,Terms_Key,0)),0)</f>
        <v/>
      </c>
      <c r="AF15" s="40">
        <f>IF(M15="",AF$8&amp;"|MISSING",AF$8&amp;"|"&amp;TEXT(M15,INDEX(Fmt_Str,MATCH(AF$8,Fmt_LCT,0))))</f>
        <v/>
      </c>
      <c r="AG15" s="42">
        <f>IFERROR(INDEX(Terms_Contrib,MATCH(AF15,Terms_Key,0)),0)</f>
        <v/>
      </c>
      <c r="AH15" s="49">
        <f>IF(AND(G15="clay",ISNUMBER(N15)),N15,0)</f>
        <v/>
      </c>
      <c r="AI15" s="42">
        <f>INDEX(Terms_Contrib,MATCH(AI$8,Terms_Key,0))*AH15</f>
        <v/>
      </c>
      <c r="AJ15" s="49">
        <f>IF(AND(IF(I15="",99,I15)&gt;=3,ISNUMBER(O15)),O15/1000,0)</f>
        <v/>
      </c>
      <c r="AK15" s="42">
        <f>INDEX(Terms_Contrib,MATCH(AK$8,Terms_Key,0))*AJ15</f>
        <v/>
      </c>
      <c r="AL15" s="42">
        <f>INDEX(Terms_Contrib,MATCH(AL$8,Terms_Key,0))</f>
        <v/>
      </c>
      <c r="AM15" s="42">
        <f>INDEX(Terms_Contrib,MATCH(AM$8,Terms_Key,0))</f>
        <v/>
      </c>
      <c r="AN15" s="42">
        <f>LN(F15)</f>
        <v/>
      </c>
      <c r="AO15" s="42">
        <f>INDEX(Terms_Contrib,MATCH(AO$8,Terms_Key,0))</f>
        <v/>
      </c>
      <c r="AP15" s="42">
        <f>U15+W15+Y15+AA15+AC15+AE15+AG15+AI15+AK15+AL15+AM15+AN15+AO15</f>
        <v/>
      </c>
      <c r="AQ15" s="44">
        <f>EXP(AP15)</f>
        <v/>
      </c>
      <c r="AR15" s="44">
        <f>INDEX(Py_Large,MATCH($B15,Py_ID,0))</f>
        <v/>
      </c>
      <c r="AS15" s="45">
        <f>ABS(AQ15/AR15-1)</f>
        <v/>
      </c>
      <c r="AT15" s="46">
        <f>ISNA(MATCH(T15,Terms_Key,0))+ISNA(MATCH(V15,Terms_Key,0))+ISNA(MATCH(X15,Terms_Key,0))+ISNA(MATCH(Z15,Terms_Key,0))+ISNA(MATCH(AB15,Terms_Key,0))+ISNA(MATCH(AD15,Terms_Key,0))+ISNA(MATCH(AF15,Terms_Key,0))+ISNA(MATCH(AI$8,Terms_Key,0))+ISNA(MATCH(AK$8,Terms_Key,0))+ISNA(MATCH(AL$8,Terms_Key,0))+ISNA(MATCH(AM$8,Terms_Key,0))+ISNA(MATCH(AO$8,Terms_Key,0))</f>
        <v/>
      </c>
    </row>
    <row r="16">
      <c r="B16" s="8">
        <f>'Int. Inputs'!$B$29</f>
        <v/>
      </c>
      <c r="C16" s="40">
        <f>IF(ISBLANK(INDEX(Pol_Data,MATCH($B16,Pol_ID,0),MATCH("new_business",Pol_Head,0))),"",INDEX(Pol_Data,MATCH($B16,Pol_ID,0),MATCH("new_business",Pol_Head,0)))</f>
        <v/>
      </c>
      <c r="D16" s="41">
        <f>IF(ISBLANK(INDEX(Pol_Data,MATCH($B16,Pol_ID,0),MATCH("period_start",Pol_Head,0))),"",INDEX(Pol_Data,MATCH($B16,Pol_ID,0),MATCH("period_start",Pol_Head,0)))</f>
        <v/>
      </c>
      <c r="E16" s="41">
        <f>IF(ISBLANK(INDEX(Pol_Data,MATCH($B16,Pol_ID,0),MATCH("period_end",Pol_Head,0))),"",INDEX(Pol_Data,MATCH($B16,Pol_ID,0),MATCH("period_end",Pol_Head,0)))</f>
        <v/>
      </c>
      <c r="F16" s="42">
        <f>(E16-D16+1)/365</f>
        <v/>
      </c>
      <c r="G16" s="43">
        <f>IF(ISBLANK(INDEX(Pol_Data,MATCH($B16,Pol_ID,0),MATCH("soil_type",Pol_Head,0))),"",INDEX(Pol_Data,MATCH($B16,Pol_ID,0),MATCH("soil_type",Pol_Head,0)))</f>
        <v/>
      </c>
      <c r="H16" s="43">
        <f>IF(ISBLANK(INDEX(Pol_Data,MATCH($B16,Pol_ID,0),MATCH("construction_type",Pol_Head,0))),"",INDEX(Pol_Data,MATCH($B16,Pol_ID,0),MATCH("construction_type",Pol_Head,0)))</f>
        <v/>
      </c>
      <c r="I16" s="43">
        <f>IF(ISBLANK(INDEX(Pol_Data,MATCH($B16,Pol_ID,0),MATCH("flood_zone",Pol_Head,0))),"",INDEX(Pol_Data,MATCH($B16,Pol_ID,0),MATCH("flood_zone",Pol_Head,0)))</f>
        <v/>
      </c>
      <c r="J16" s="43">
        <f>IF(ISBLANK(INDEX(Pol_Data,MATCH($B16,Pol_ID,0),MATCH("sum_insured",Pol_Head,0))),"",INDEX(Pol_Data,MATCH($B16,Pol_ID,0),MATCH("sum_insured",Pol_Head,0)))</f>
        <v/>
      </c>
      <c r="K16" s="47">
        <f>IF(ISBLANK(INDEX(Pol_Data,MATCH($B16,Pol_ID,0),MATCH("elevation_m",Pol_Head,0))),"",INDEX(Pol_Data,MATCH($B16,Pol_ID,0),MATCH("elevation_m",Pol_Head,0)))</f>
        <v/>
      </c>
      <c r="L16" s="43">
        <f>IF(ISBLANK(INDEX(Pol_Data,MATCH($B16,Pol_ID,0),MATCH("year_built",Pol_Head,0))),"",INDEX(Pol_Data,MATCH($B16,Pol_ID,0),MATCH("year_built",Pol_Head,0)))</f>
        <v/>
      </c>
      <c r="M16" s="47">
        <f>IF(ISBLANK(INDEX(Pol_Data,MATCH($B16,Pol_ID,0),MATCH("distance_to_river_km",Pol_Head,0))),"",INDEX(Pol_Data,MATCH($B16,Pol_ID,0),MATCH("distance_to_river_km",Pol_Head,0)))</f>
        <v/>
      </c>
      <c r="N16" s="43">
        <f>IF(ISBLANK(INDEX(Pol_Data,MATCH($B16,Pol_ID,0),MATCH("dry_summer_index",Pol_Head,0))),"",INDEX(Pol_Data,MATCH($B16,Pol_ID,0),MATCH("dry_summer_index",Pol_Head,0)))</f>
        <v/>
      </c>
      <c r="O16" s="43">
        <f>IF(ISBLANK(INDEX(Pol_Data,MATCH($B16,Pol_ID,0),MATCH("rainfall_mm",Pol_Head,0))),"",INDEX(Pol_Data,MATCH($B16,Pol_ID,0),MATCH("rainfall_mm",Pol_Head,0)))</f>
        <v/>
      </c>
      <c r="P16" s="43">
        <f>IF(ISBLANK(INDEX(Pol_Data,MATCH($B16,Pol_ID,0),MATCH("energy_rating",Pol_Head,0))),"",INDEX(Pol_Data,MATCH($B16,Pol_ID,0),MATCH("energy_rating",Pol_Head,0)))</f>
        <v/>
      </c>
      <c r="Q16" s="48">
        <f>IF(J16="","",IF(J16&gt;=SI_Thr_Bld,J16/SI_Div,J16))</f>
        <v/>
      </c>
      <c r="R16" s="46">
        <f>IF(L16=1900,INDEX(YB_Fill,MATCH(IF(P16="","missing",P16),YB_Rating,0)),L16)</f>
        <v/>
      </c>
      <c r="S16" s="40">
        <f>IF(H16="","",INDEX(Con_Model,MATCH(H16,Con_Raw,0)))</f>
        <v/>
      </c>
      <c r="T16" s="40">
        <f>IFERROR(INDEX(Remap_To,MATCH(T$8&amp;"|"&amp;IF(G16="","MISSING",G16&amp;""),Remap_Key,0)),T$8&amp;"|"&amp;IF(G16="","MISSING",G16&amp;""))</f>
        <v/>
      </c>
      <c r="U16" s="42">
        <f>IFERROR(INDEX(Terms_Contrib,MATCH(T16,Terms_Key,0)),0)</f>
        <v/>
      </c>
      <c r="V16" s="40">
        <f>IFERROR(INDEX(Remap_To,MATCH(V$8&amp;"|"&amp;IF(S16="","MISSING",S16&amp;""),Remap_Key,0)),V$8&amp;"|"&amp;IF(S16="","MISSING",S16&amp;""))</f>
        <v/>
      </c>
      <c r="W16" s="42">
        <f>IFERROR(INDEX(Terms_Contrib,MATCH(V16,Terms_Key,0)),0)</f>
        <v/>
      </c>
      <c r="X16" s="40">
        <f>IF(I16="",X$8&amp;"|MISSING",X$8&amp;"|q"&amp;TEXT(COUNTIFS(Terms_LCT,X$8,Terms_Kind,"band",Terms_Lower,"&lt;"&amp;I16)-1,"00"))</f>
        <v/>
      </c>
      <c r="Y16" s="42">
        <f>IFERROR(INDEX(Terms_Contrib,MATCH(X16,Terms_Key,0)),0)</f>
        <v/>
      </c>
      <c r="Z16" s="40">
        <f>IF(Q16="",Z$8&amp;"|MISSING",Z$8&amp;"|"&amp;TEXT(Q16,INDEX(Fmt_Str,MATCH(Z$8,Fmt_LCT,0))))</f>
        <v/>
      </c>
      <c r="AA16" s="42">
        <f>IFERROR(INDEX(Terms_Contrib,MATCH(Z16,Terms_Key,0)),0)</f>
        <v/>
      </c>
      <c r="AB16" s="40">
        <f>IF(K16="",AB$8&amp;"|MISSING",AB$8&amp;"|"&amp;TEXT(K16,INDEX(Fmt_Str,MATCH(AB$8,Fmt_LCT,0))))</f>
        <v/>
      </c>
      <c r="AC16" s="42">
        <f>IFERROR(INDEX(Terms_Contrib,MATCH(AB16,Terms_Key,0)),0)</f>
        <v/>
      </c>
      <c r="AD16" s="40">
        <f>IF(R16="",AD$8&amp;"|MISSING",AD$8&amp;"|"&amp;TEXT(R16,INDEX(Fmt_Str,MATCH(AD$8,Fmt_LCT,0))))</f>
        <v/>
      </c>
      <c r="AE16" s="42">
        <f>IFERROR(INDEX(Terms_Contrib,MATCH(AD16,Terms_Key,0)),0)</f>
        <v/>
      </c>
      <c r="AF16" s="40">
        <f>IF(M16="",AF$8&amp;"|MISSING",AF$8&amp;"|"&amp;TEXT(M16,INDEX(Fmt_Str,MATCH(AF$8,Fmt_LCT,0))))</f>
        <v/>
      </c>
      <c r="AG16" s="42">
        <f>IFERROR(INDEX(Terms_Contrib,MATCH(AF16,Terms_Key,0)),0)</f>
        <v/>
      </c>
      <c r="AH16" s="49">
        <f>IF(AND(G16="clay",ISNUMBER(N16)),N16,0)</f>
        <v/>
      </c>
      <c r="AI16" s="42">
        <f>INDEX(Terms_Contrib,MATCH(AI$8,Terms_Key,0))*AH16</f>
        <v/>
      </c>
      <c r="AJ16" s="49">
        <f>IF(AND(IF(I16="",99,I16)&gt;=3,ISNUMBER(O16)),O16/1000,0)</f>
        <v/>
      </c>
      <c r="AK16" s="42">
        <f>INDEX(Terms_Contrib,MATCH(AK$8,Terms_Key,0))*AJ16</f>
        <v/>
      </c>
      <c r="AL16" s="42">
        <f>INDEX(Terms_Contrib,MATCH(AL$8,Terms_Key,0))</f>
        <v/>
      </c>
      <c r="AM16" s="42">
        <f>INDEX(Terms_Contrib,MATCH(AM$8,Terms_Key,0))</f>
        <v/>
      </c>
      <c r="AN16" s="42">
        <f>LN(F16)</f>
        <v/>
      </c>
      <c r="AO16" s="42">
        <f>INDEX(Terms_Contrib,MATCH(AO$8,Terms_Key,0))</f>
        <v/>
      </c>
      <c r="AP16" s="42">
        <f>U16+W16+Y16+AA16+AC16+AE16+AG16+AI16+AK16+AL16+AM16+AN16+AO16</f>
        <v/>
      </c>
      <c r="AQ16" s="44">
        <f>EXP(AP16)</f>
        <v/>
      </c>
      <c r="AR16" s="44">
        <f>INDEX(Py_Large,MATCH($B16,Py_ID,0))</f>
        <v/>
      </c>
      <c r="AS16" s="45">
        <f>ABS(AQ16/AR16-1)</f>
        <v/>
      </c>
      <c r="AT16" s="46">
        <f>ISNA(MATCH(T16,Terms_Key,0))+ISNA(MATCH(V16,Terms_Key,0))+ISNA(MATCH(X16,Terms_Key,0))+ISNA(MATCH(Z16,Terms_Key,0))+ISNA(MATCH(AB16,Terms_Key,0))+ISNA(MATCH(AD16,Terms_Key,0))+ISNA(MATCH(AF16,Terms_Key,0))+ISNA(MATCH(AI$8,Terms_Key,0))+ISNA(MATCH(AK$8,Terms_Key,0))+ISNA(MATCH(AL$8,Terms_Key,0))+ISNA(MATCH(AM$8,Terms_Key,0))+ISNA(MATCH(AO$8,Terms_Key,0))</f>
        <v/>
      </c>
    </row>
  </sheetData>
  <pageMargins left="0.75" right="0.75" top="1" bottom="1" header="0.5" footer="0.5"/>
</worksheet>
</file>

<file path=xl/worksheets/sheet8.xml><?xml version="1.0" encoding="utf-8"?>
<worksheet xmlns="http://schemas.openxmlformats.org/spreadsheetml/2006/main">
  <sheetPr>
    <tabColor rgb="00D9D9D9"/>
    <outlinePr summaryBelow="1" summaryRight="1"/>
    <pageSetUpPr/>
  </sheetPr>
  <dimension ref="B2:CN202"/>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1" customWidth="1" min="1" max="1"/>
    <col width="22" customWidth="1" min="3" max="3"/>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 customWidth="1" min="26" max="26"/>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s>
  <sheetData>
    <row r="2">
      <c r="B2" s="22" t="inlineStr">
        <is>
          <t>Rating Buildings Trees: small claims from the 193 trees, then small + large, then the level step</t>
        </is>
      </c>
    </row>
    <row r="3">
      <c r="B3" s="16" t="inlineStr">
        <is>
          <t>Left: each policy's 52 inputs as the trees see them (category inputs become codes). Middle: the walk, three steps per tree to a leaf. Right: the prediction. Excel adds the leaves in double precision, XGBoost in single, so small claims differ from XGBoost by up to about 1e-5 relative (Ger's export README).</t>
        </is>
      </c>
    </row>
    <row r="4">
      <c r="CJ4" s="16" t="inlineStr">
        <is>
          <t>0 = pass</t>
        </is>
      </c>
      <c r="CL4" s="16" t="inlineStr">
        <is>
          <t>0 = pass</t>
        </is>
      </c>
      <c r="CM4" s="16" t="inlineStr">
        <is>
          <t>0 = pass</t>
        </is>
      </c>
      <c r="CN4" s="16" t="inlineStr">
        <is>
          <t>0 = pass</t>
        </is>
      </c>
    </row>
    <row r="5">
      <c r="B5" s="16" t="inlineStr">
        <is>
          <t>Checks sit above their own columns at the right.</t>
        </is>
      </c>
      <c r="CJ5" s="38">
        <f>COUNTIF(CJ10:CJ16,"&gt;1E-5")</f>
        <v/>
      </c>
      <c r="CL5" s="38">
        <f>COUNTIF(CL10:CL16,"&gt;1E-5")</f>
        <v/>
      </c>
      <c r="CM5" s="38">
        <f>SUM(CM10:CM16)</f>
        <v/>
      </c>
      <c r="CN5" s="38">
        <f>SUM(CN10:CN16)</f>
        <v/>
      </c>
    </row>
    <row r="7">
      <c r="B7" s="5" t="inlineStr">
        <is>
          <t>Feature</t>
        </is>
      </c>
      <c r="C7" s="5" t="n"/>
      <c r="D7" s="5" t="n"/>
      <c r="E7" s="5" t="inlineStr">
        <is>
          <t>Policy 1</t>
        </is>
      </c>
      <c r="F7" s="5" t="n"/>
      <c r="G7" s="5" t="n"/>
      <c r="H7" s="5" t="inlineStr">
        <is>
          <t>Policy 2</t>
        </is>
      </c>
      <c r="I7" s="5" t="n"/>
      <c r="J7" s="5" t="n"/>
      <c r="K7" s="5" t="inlineStr">
        <is>
          <t>Policy 3</t>
        </is>
      </c>
      <c r="L7" s="5" t="n"/>
      <c r="M7" s="5" t="n"/>
      <c r="N7" s="5" t="inlineStr">
        <is>
          <t>Policy 4</t>
        </is>
      </c>
      <c r="O7" s="5" t="n"/>
      <c r="P7" s="5" t="n"/>
      <c r="Q7" s="5" t="inlineStr">
        <is>
          <t>Policy 5</t>
        </is>
      </c>
      <c r="R7" s="5" t="n"/>
      <c r="S7" s="5" t="n"/>
      <c r="T7" s="5" t="inlineStr">
        <is>
          <t>Policy 6</t>
        </is>
      </c>
      <c r="U7" s="5" t="n"/>
      <c r="V7" s="5" t="n"/>
      <c r="W7" s="5" t="inlineStr">
        <is>
          <t>Policy 7</t>
        </is>
      </c>
      <c r="X7" s="5" t="n"/>
      <c r="Y7" s="5" t="n"/>
      <c r="AA7" s="5" t="inlineStr">
        <is>
          <t>Tree</t>
        </is>
      </c>
      <c r="AB7" s="5" t="inlineStr">
        <is>
          <t>Policy 1: walk</t>
        </is>
      </c>
      <c r="AC7" s="5" t="n"/>
      <c r="AD7" s="5" t="n"/>
      <c r="AE7" s="5" t="n"/>
      <c r="AF7" s="5" t="n"/>
      <c r="AG7" s="5" t="n"/>
      <c r="AH7" s="5" t="n"/>
      <c r="AI7" s="5" t="inlineStr">
        <is>
          <t>Policy 2: walk</t>
        </is>
      </c>
      <c r="AJ7" s="5" t="n"/>
      <c r="AK7" s="5" t="n"/>
      <c r="AL7" s="5" t="n"/>
      <c r="AM7" s="5" t="n"/>
      <c r="AN7" s="5" t="n"/>
      <c r="AO7" s="5" t="n"/>
      <c r="AP7" s="5" t="inlineStr">
        <is>
          <t>Policy 3: walk</t>
        </is>
      </c>
      <c r="AQ7" s="5" t="n"/>
      <c r="AR7" s="5" t="n"/>
      <c r="AS7" s="5" t="n"/>
      <c r="AT7" s="5" t="n"/>
      <c r="AU7" s="5" t="n"/>
      <c r="AV7" s="5" t="n"/>
      <c r="AW7" s="5" t="inlineStr">
        <is>
          <t>Policy 4: walk</t>
        </is>
      </c>
      <c r="AX7" s="5" t="n"/>
      <c r="AY7" s="5" t="n"/>
      <c r="AZ7" s="5" t="n"/>
      <c r="BA7" s="5" t="n"/>
      <c r="BB7" s="5" t="n"/>
      <c r="BC7" s="5" t="n"/>
      <c r="BD7" s="5" t="inlineStr">
        <is>
          <t>Policy 5: walk</t>
        </is>
      </c>
      <c r="BE7" s="5" t="n"/>
      <c r="BF7" s="5" t="n"/>
      <c r="BG7" s="5" t="n"/>
      <c r="BH7" s="5" t="n"/>
      <c r="BI7" s="5" t="n"/>
      <c r="BJ7" s="5" t="n"/>
      <c r="BK7" s="5" t="inlineStr">
        <is>
          <t>Policy 6: walk</t>
        </is>
      </c>
      <c r="BL7" s="5" t="n"/>
      <c r="BM7" s="5" t="n"/>
      <c r="BN7" s="5" t="n"/>
      <c r="BO7" s="5" t="n"/>
      <c r="BP7" s="5" t="n"/>
      <c r="BQ7" s="5" t="n"/>
      <c r="BR7" s="5" t="inlineStr">
        <is>
          <t>Policy 7: walk</t>
        </is>
      </c>
      <c r="BS7" s="5" t="n"/>
      <c r="BT7" s="5" t="n"/>
      <c r="BU7" s="5" t="n"/>
      <c r="BV7" s="5" t="n"/>
      <c r="BW7" s="5" t="n"/>
      <c r="BX7" s="5" t="n"/>
      <c r="BZ7" s="5" t="inlineStr">
        <is>
          <t>Prediction and checks</t>
        </is>
      </c>
      <c r="CA7" s="5" t="n"/>
      <c r="CB7" s="5" t="n"/>
      <c r="CC7" s="5" t="n"/>
      <c r="CD7" s="5" t="n"/>
      <c r="CE7" s="5" t="n"/>
      <c r="CF7" s="5" t="n"/>
      <c r="CG7" s="5" t="n"/>
      <c r="CH7" s="5" t="n"/>
      <c r="CI7" s="5" t="n"/>
      <c r="CJ7" s="5" t="n"/>
      <c r="CK7" s="5" t="n"/>
      <c r="CL7" s="5" t="n"/>
      <c r="CM7" s="5" t="n"/>
      <c r="CN7" s="5" t="n"/>
    </row>
    <row r="8">
      <c r="E8" s="8">
        <f>'Rating Buildings'!$B$10</f>
        <v/>
      </c>
      <c r="H8" s="8">
        <f>'Rating Buildings'!$B$11</f>
        <v/>
      </c>
      <c r="K8" s="8">
        <f>'Rating Buildings'!$B$12</f>
        <v/>
      </c>
      <c r="N8" s="8">
        <f>'Rating Buildings'!$B$13</f>
        <v/>
      </c>
      <c r="Q8" s="8">
        <f>'Rating Buildings'!$B$14</f>
        <v/>
      </c>
      <c r="T8" s="8">
        <f>'Rating Buildings'!$B$15</f>
        <v/>
      </c>
      <c r="W8" s="8">
        <f>'Rating Buildings'!$B$16</f>
        <v/>
      </c>
      <c r="AB8" s="8">
        <f>E$8</f>
        <v/>
      </c>
      <c r="AI8" s="8">
        <f>H$8</f>
        <v/>
      </c>
      <c r="AP8" s="8">
        <f>K$8</f>
        <v/>
      </c>
      <c r="AW8" s="8">
        <f>N$8</f>
        <v/>
      </c>
      <c r="BD8" s="8">
        <f>Q$8</f>
        <v/>
      </c>
      <c r="BK8" s="8">
        <f>T$8</f>
        <v/>
      </c>
      <c r="BR8" s="8">
        <f>W$8</f>
        <v/>
      </c>
    </row>
    <row r="9" ht="45" customHeight="1">
      <c r="B9" s="6" t="inlineStr">
        <is>
          <t>Position</t>
        </is>
      </c>
      <c r="C9" s="6" t="inlineStr">
        <is>
          <t>Feature</t>
        </is>
      </c>
      <c r="D9" s="6" t="inlineStr">
        <is>
          <t>Type</t>
        </is>
      </c>
      <c r="E9" s="6" t="inlineStr">
        <is>
          <t>Input</t>
        </is>
      </c>
      <c r="F9" s="6" t="inlineStr">
        <is>
          <t>Level key</t>
        </is>
      </c>
      <c r="G9" s="6" t="inlineStr">
        <is>
          <t>x (value or code)</t>
        </is>
      </c>
      <c r="H9" s="6" t="inlineStr">
        <is>
          <t>Input</t>
        </is>
      </c>
      <c r="I9" s="6" t="inlineStr">
        <is>
          <t>Level key</t>
        </is>
      </c>
      <c r="J9" s="6" t="inlineStr">
        <is>
          <t>x (value or code)</t>
        </is>
      </c>
      <c r="K9" s="6" t="inlineStr">
        <is>
          <t>Input</t>
        </is>
      </c>
      <c r="L9" s="6" t="inlineStr">
        <is>
          <t>Level key</t>
        </is>
      </c>
      <c r="M9" s="6" t="inlineStr">
        <is>
          <t>x (value or code)</t>
        </is>
      </c>
      <c r="N9" s="6" t="inlineStr">
        <is>
          <t>Input</t>
        </is>
      </c>
      <c r="O9" s="6" t="inlineStr">
        <is>
          <t>Level key</t>
        </is>
      </c>
      <c r="P9" s="6" t="inlineStr">
        <is>
          <t>x (value or code)</t>
        </is>
      </c>
      <c r="Q9" s="6" t="inlineStr">
        <is>
          <t>Input</t>
        </is>
      </c>
      <c r="R9" s="6" t="inlineStr">
        <is>
          <t>Level key</t>
        </is>
      </c>
      <c r="S9" s="6" t="inlineStr">
        <is>
          <t>x (value or code)</t>
        </is>
      </c>
      <c r="T9" s="6" t="inlineStr">
        <is>
          <t>Input</t>
        </is>
      </c>
      <c r="U9" s="6" t="inlineStr">
        <is>
          <t>Level key</t>
        </is>
      </c>
      <c r="V9" s="6" t="inlineStr">
        <is>
          <t>x (value or code)</t>
        </is>
      </c>
      <c r="W9" s="6" t="inlineStr">
        <is>
          <t>Input</t>
        </is>
      </c>
      <c r="X9" s="6" t="inlineStr">
        <is>
          <t>Level key</t>
        </is>
      </c>
      <c r="Y9" s="6" t="inlineStr">
        <is>
          <t>x (value or code)</t>
        </is>
      </c>
      <c r="AA9" s="6" t="inlineStr">
        <is>
          <t>Tree</t>
        </is>
      </c>
      <c r="AB9" s="6" t="inlineStr">
        <is>
          <t>Row of node 0</t>
        </is>
      </c>
      <c r="AC9" s="6" t="inlineStr">
        <is>
          <t>Node at depth 1</t>
        </is>
      </c>
      <c r="AD9" s="6" t="inlineStr">
        <is>
          <t>Row</t>
        </is>
      </c>
      <c r="AE9" s="6" t="inlineStr">
        <is>
          <t>Node at depth 2</t>
        </is>
      </c>
      <c r="AF9" s="6" t="inlineStr">
        <is>
          <t>Row</t>
        </is>
      </c>
      <c r="AG9" s="6" t="inlineStr">
        <is>
          <t>Node at depth 3</t>
        </is>
      </c>
      <c r="AH9" s="6" t="inlineStr">
        <is>
          <t>Leaf value</t>
        </is>
      </c>
      <c r="AI9" s="6" t="inlineStr">
        <is>
          <t>Row of node 0</t>
        </is>
      </c>
      <c r="AJ9" s="6" t="inlineStr">
        <is>
          <t>Node at depth 1</t>
        </is>
      </c>
      <c r="AK9" s="6" t="inlineStr">
        <is>
          <t>Row</t>
        </is>
      </c>
      <c r="AL9" s="6" t="inlineStr">
        <is>
          <t>Node at depth 2</t>
        </is>
      </c>
      <c r="AM9" s="6" t="inlineStr">
        <is>
          <t>Row</t>
        </is>
      </c>
      <c r="AN9" s="6" t="inlineStr">
        <is>
          <t>Node at depth 3</t>
        </is>
      </c>
      <c r="AO9" s="6" t="inlineStr">
        <is>
          <t>Leaf value</t>
        </is>
      </c>
      <c r="AP9" s="6" t="inlineStr">
        <is>
          <t>Row of node 0</t>
        </is>
      </c>
      <c r="AQ9" s="6" t="inlineStr">
        <is>
          <t>Node at depth 1</t>
        </is>
      </c>
      <c r="AR9" s="6" t="inlineStr">
        <is>
          <t>Row</t>
        </is>
      </c>
      <c r="AS9" s="6" t="inlineStr">
        <is>
          <t>Node at depth 2</t>
        </is>
      </c>
      <c r="AT9" s="6" t="inlineStr">
        <is>
          <t>Row</t>
        </is>
      </c>
      <c r="AU9" s="6" t="inlineStr">
        <is>
          <t>Node at depth 3</t>
        </is>
      </c>
      <c r="AV9" s="6" t="inlineStr">
        <is>
          <t>Leaf value</t>
        </is>
      </c>
      <c r="AW9" s="6" t="inlineStr">
        <is>
          <t>Row of node 0</t>
        </is>
      </c>
      <c r="AX9" s="6" t="inlineStr">
        <is>
          <t>Node at depth 1</t>
        </is>
      </c>
      <c r="AY9" s="6" t="inlineStr">
        <is>
          <t>Row</t>
        </is>
      </c>
      <c r="AZ9" s="6" t="inlineStr">
        <is>
          <t>Node at depth 2</t>
        </is>
      </c>
      <c r="BA9" s="6" t="inlineStr">
        <is>
          <t>Row</t>
        </is>
      </c>
      <c r="BB9" s="6" t="inlineStr">
        <is>
          <t>Node at depth 3</t>
        </is>
      </c>
      <c r="BC9" s="6" t="inlineStr">
        <is>
          <t>Leaf value</t>
        </is>
      </c>
      <c r="BD9" s="6" t="inlineStr">
        <is>
          <t>Row of node 0</t>
        </is>
      </c>
      <c r="BE9" s="6" t="inlineStr">
        <is>
          <t>Node at depth 1</t>
        </is>
      </c>
      <c r="BF9" s="6" t="inlineStr">
        <is>
          <t>Row</t>
        </is>
      </c>
      <c r="BG9" s="6" t="inlineStr">
        <is>
          <t>Node at depth 2</t>
        </is>
      </c>
      <c r="BH9" s="6" t="inlineStr">
        <is>
          <t>Row</t>
        </is>
      </c>
      <c r="BI9" s="6" t="inlineStr">
        <is>
          <t>Node at depth 3</t>
        </is>
      </c>
      <c r="BJ9" s="6" t="inlineStr">
        <is>
          <t>Leaf value</t>
        </is>
      </c>
      <c r="BK9" s="6" t="inlineStr">
        <is>
          <t>Row of node 0</t>
        </is>
      </c>
      <c r="BL9" s="6" t="inlineStr">
        <is>
          <t>Node at depth 1</t>
        </is>
      </c>
      <c r="BM9" s="6" t="inlineStr">
        <is>
          <t>Row</t>
        </is>
      </c>
      <c r="BN9" s="6" t="inlineStr">
        <is>
          <t>Node at depth 2</t>
        </is>
      </c>
      <c r="BO9" s="6" t="inlineStr">
        <is>
          <t>Row</t>
        </is>
      </c>
      <c r="BP9" s="6" t="inlineStr">
        <is>
          <t>Node at depth 3</t>
        </is>
      </c>
      <c r="BQ9" s="6" t="inlineStr">
        <is>
          <t>Leaf value</t>
        </is>
      </c>
      <c r="BR9" s="6" t="inlineStr">
        <is>
          <t>Row of node 0</t>
        </is>
      </c>
      <c r="BS9" s="6" t="inlineStr">
        <is>
          <t>Node at depth 1</t>
        </is>
      </c>
      <c r="BT9" s="6" t="inlineStr">
        <is>
          <t>Row</t>
        </is>
      </c>
      <c r="BU9" s="6" t="inlineStr">
        <is>
          <t>Node at depth 2</t>
        </is>
      </c>
      <c r="BV9" s="6" t="inlineStr">
        <is>
          <t>Row</t>
        </is>
      </c>
      <c r="BW9" s="6" t="inlineStr">
        <is>
          <t>Node at depth 3</t>
        </is>
      </c>
      <c r="BX9" s="6" t="inlineStr">
        <is>
          <t>Leaf value</t>
        </is>
      </c>
      <c r="BZ9" s="6" t="inlineStr">
        <is>
          <t>Policy row</t>
        </is>
      </c>
      <c r="CA9" s="6" t="inlineStr">
        <is>
          <t>Exposure (model)</t>
        </is>
      </c>
      <c r="CB9" s="6" t="inlineStr">
        <is>
          <t>Sum of leaves</t>
        </is>
      </c>
      <c r="CC9" s="6" t="inlineStr">
        <is>
          <t>Margin (log)</t>
        </is>
      </c>
      <c r="CD9" s="6" t="inlineStr">
        <is>
          <t>Small claim (CU)</t>
        </is>
      </c>
      <c r="CE9" s="6" t="inlineStr">
        <is>
          <t>Large claim (CU)</t>
        </is>
      </c>
      <c r="CF9" s="6" t="inlineStr">
        <is>
          <t>As is (CU)</t>
        </is>
      </c>
      <c r="CG9" s="6" t="inlineStr">
        <is>
          <t>Level step</t>
        </is>
      </c>
      <c r="CH9" s="6" t="inlineStr">
        <is>
          <t>Final risk premium (CU)</t>
        </is>
      </c>
      <c r="CI9" s="6" t="inlineStr">
        <is>
          <t>XGBoost small (Python)</t>
        </is>
      </c>
      <c r="CJ9" s="6" t="inlineStr">
        <is>
          <t>Small: relative difference</t>
        </is>
      </c>
      <c r="CK9" s="6" t="inlineStr">
        <is>
          <t>Python final</t>
        </is>
      </c>
      <c r="CL9" s="6" t="inlineStr">
        <is>
          <t>Final: relative difference</t>
        </is>
      </c>
      <c r="CM9" s="6" t="inlineStr">
        <is>
          <t>Category inputs without a code</t>
        </is>
      </c>
      <c r="CN9" s="6" t="inlineStr">
        <is>
          <t>Trees not ending in a leaf</t>
        </is>
      </c>
    </row>
    <row r="10">
      <c r="B10" s="36" t="n">
        <v>0</v>
      </c>
      <c r="C10" s="10" t="inlineStr">
        <is>
          <t>sum_insured</t>
        </is>
      </c>
      <c r="D10" s="10" t="inlineStr">
        <is>
          <t>numeric</t>
        </is>
      </c>
      <c r="E10" s="50">
        <f>'Rating Buildings'!$Q$10</f>
        <v/>
      </c>
      <c r="G10" s="51">
        <f>IF(E10="","",E10)</f>
        <v/>
      </c>
      <c r="H10" s="50">
        <f>'Rating Buildings'!$Q$11</f>
        <v/>
      </c>
      <c r="J10" s="51">
        <f>IF(H10="","",H10)</f>
        <v/>
      </c>
      <c r="K10" s="50">
        <f>'Rating Buildings'!$Q$12</f>
        <v/>
      </c>
      <c r="M10" s="51">
        <f>IF(K10="","",K10)</f>
        <v/>
      </c>
      <c r="N10" s="50">
        <f>'Rating Buildings'!$Q$13</f>
        <v/>
      </c>
      <c r="P10" s="51">
        <f>IF(N10="","",N10)</f>
        <v/>
      </c>
      <c r="Q10" s="50">
        <f>'Rating Buildings'!$Q$14</f>
        <v/>
      </c>
      <c r="S10" s="51">
        <f>IF(Q10="","",Q10)</f>
        <v/>
      </c>
      <c r="T10" s="50">
        <f>'Rating Buildings'!$Q$15</f>
        <v/>
      </c>
      <c r="V10" s="51">
        <f>IF(T10="","",T10)</f>
        <v/>
      </c>
      <c r="W10" s="50">
        <f>'Rating Buildings'!$Q$16</f>
        <v/>
      </c>
      <c r="Y10" s="51">
        <f>IF(W10="","",W10)</f>
        <v/>
      </c>
      <c r="AA10" s="36" t="n">
        <v>0</v>
      </c>
      <c r="AB10" s="46">
        <f>MATCH($AA10&amp;"|0",Node_Key,0)</f>
        <v/>
      </c>
      <c r="AC10" s="46">
        <f>IF(INDEX(Node_Kind,AB10)="leaf",0,IF(INDEX($G$10:$G$61,INDEX(Node_Pos,AB10)+1)="",IF(INDEX(Node_Miss,AB10)="left",INDEX(Node_Left,AB10),INDEX(Node_Right,AB10)),IF(INDEX(Node_Kind,AB10)="split",IF(INDEX($G$10:$G$61,INDEX(Node_Pos,AB10)+1)&lt;INDEX(Node_Thr,AB10),INDEX(Node_Left,AB10),INDEX(Node_Right,AB10)),IF(ISNUMBER(SEARCH(";"&amp;INDEX($G$10:$G$61,INDEX(Node_Pos,AB10)+1)&amp;";",";"&amp;INDEX(Node_RCodes,AB10)&amp;";")),INDEX(Node_Right,AB10),INDEX(Node_Left,AB10)))))</f>
        <v/>
      </c>
      <c r="AD10" s="46">
        <f>MATCH($AA10&amp;"|"&amp;AC10,Node_Key,0)</f>
        <v/>
      </c>
      <c r="AE10" s="46">
        <f>IF(INDEX(Node_Kind,AD10)="leaf",AC10,IF(INDEX($G$10:$G$61,INDEX(Node_Pos,AD10)+1)="",IF(INDEX(Node_Miss,AD10)="left",INDEX(Node_Left,AD10),INDEX(Node_Right,AD10)),IF(INDEX(Node_Kind,AD10)="split",IF(INDEX($G$10:$G$61,INDEX(Node_Pos,AD10)+1)&lt;INDEX(Node_Thr,AD10),INDEX(Node_Left,AD10),INDEX(Node_Right,AD10)),IF(ISNUMBER(SEARCH(";"&amp;INDEX($G$10:$G$61,INDEX(Node_Pos,AD10)+1)&amp;";",";"&amp;INDEX(Node_RCodes,AD10)&amp;";")),INDEX(Node_Right,AD10),INDEX(Node_Left,AD10)))))</f>
        <v/>
      </c>
      <c r="AF10" s="46">
        <f>MATCH($AA10&amp;"|"&amp;AE10,Node_Key,0)</f>
        <v/>
      </c>
      <c r="AG10" s="46">
        <f>IF(INDEX(Node_Kind,AF10)="leaf",AE10,IF(INDEX($G$10:$G$61,INDEX(Node_Pos,AF10)+1)="",IF(INDEX(Node_Miss,AF10)="left",INDEX(Node_Left,AF10),INDEX(Node_Right,AF10)),IF(INDEX(Node_Kind,AF10)="split",IF(INDEX($G$10:$G$61,INDEX(Node_Pos,AF10)+1)&lt;INDEX(Node_Thr,AF10),INDEX(Node_Left,AF10),INDEX(Node_Right,AF10)),IF(ISNUMBER(SEARCH(";"&amp;INDEX($G$10:$G$61,INDEX(Node_Pos,AF10)+1)&amp;";",";"&amp;INDEX(Node_RCodes,AF10)&amp;";")),INDEX(Node_Right,AF10),INDEX(Node_Left,AF10)))))</f>
        <v/>
      </c>
      <c r="AH10" s="52">
        <f>IF(INDEX(Node_Kind,MATCH($AA10&amp;"|"&amp;AG10,Node_Key,0))="leaf",INDEX(Node_Leaf,MATCH($AA10&amp;"|"&amp;AG10,Node_Key,0)),"not a leaf")</f>
        <v/>
      </c>
      <c r="AI10" s="46">
        <f>MATCH($AA10&amp;"|0",Node_Key,0)</f>
        <v/>
      </c>
      <c r="AJ10" s="46">
        <f>IF(INDEX(Node_Kind,AI10)="leaf",0,IF(INDEX($J$10:$J$61,INDEX(Node_Pos,AI10)+1)="",IF(INDEX(Node_Miss,AI10)="left",INDEX(Node_Left,AI10),INDEX(Node_Right,AI10)),IF(INDEX(Node_Kind,AI10)="split",IF(INDEX($J$10:$J$61,INDEX(Node_Pos,AI10)+1)&lt;INDEX(Node_Thr,AI10),INDEX(Node_Left,AI10),INDEX(Node_Right,AI10)),IF(ISNUMBER(SEARCH(";"&amp;INDEX($J$10:$J$61,INDEX(Node_Pos,AI10)+1)&amp;";",";"&amp;INDEX(Node_RCodes,AI10)&amp;";")),INDEX(Node_Right,AI10),INDEX(Node_Left,AI10)))))</f>
        <v/>
      </c>
      <c r="AK10" s="46">
        <f>MATCH($AA10&amp;"|"&amp;AJ10,Node_Key,0)</f>
        <v/>
      </c>
      <c r="AL10" s="46">
        <f>IF(INDEX(Node_Kind,AK10)="leaf",AJ10,IF(INDEX($J$10:$J$61,INDEX(Node_Pos,AK10)+1)="",IF(INDEX(Node_Miss,AK10)="left",INDEX(Node_Left,AK10),INDEX(Node_Right,AK10)),IF(INDEX(Node_Kind,AK10)="split",IF(INDEX($J$10:$J$61,INDEX(Node_Pos,AK10)+1)&lt;INDEX(Node_Thr,AK10),INDEX(Node_Left,AK10),INDEX(Node_Right,AK10)),IF(ISNUMBER(SEARCH(";"&amp;INDEX($J$10:$J$61,INDEX(Node_Pos,AK10)+1)&amp;";",";"&amp;INDEX(Node_RCodes,AK10)&amp;";")),INDEX(Node_Right,AK10),INDEX(Node_Left,AK10)))))</f>
        <v/>
      </c>
      <c r="AM10" s="46">
        <f>MATCH($AA10&amp;"|"&amp;AL10,Node_Key,0)</f>
        <v/>
      </c>
      <c r="AN10" s="46">
        <f>IF(INDEX(Node_Kind,AM10)="leaf",AL10,IF(INDEX($J$10:$J$61,INDEX(Node_Pos,AM10)+1)="",IF(INDEX(Node_Miss,AM10)="left",INDEX(Node_Left,AM10),INDEX(Node_Right,AM10)),IF(INDEX(Node_Kind,AM10)="split",IF(INDEX($J$10:$J$61,INDEX(Node_Pos,AM10)+1)&lt;INDEX(Node_Thr,AM10),INDEX(Node_Left,AM10),INDEX(Node_Right,AM10)),IF(ISNUMBER(SEARCH(";"&amp;INDEX($J$10:$J$61,INDEX(Node_Pos,AM10)+1)&amp;";",";"&amp;INDEX(Node_RCodes,AM10)&amp;";")),INDEX(Node_Right,AM10),INDEX(Node_Left,AM10)))))</f>
        <v/>
      </c>
      <c r="AO10" s="52">
        <f>IF(INDEX(Node_Kind,MATCH($AA10&amp;"|"&amp;AN10,Node_Key,0))="leaf",INDEX(Node_Leaf,MATCH($AA10&amp;"|"&amp;AN10,Node_Key,0)),"not a leaf")</f>
        <v/>
      </c>
      <c r="AP10" s="46">
        <f>MATCH($AA10&amp;"|0",Node_Key,0)</f>
        <v/>
      </c>
      <c r="AQ10" s="46">
        <f>IF(INDEX(Node_Kind,AP10)="leaf",0,IF(INDEX($M$10:$M$61,INDEX(Node_Pos,AP10)+1)="",IF(INDEX(Node_Miss,AP10)="left",INDEX(Node_Left,AP10),INDEX(Node_Right,AP10)),IF(INDEX(Node_Kind,AP10)="split",IF(INDEX($M$10:$M$61,INDEX(Node_Pos,AP10)+1)&lt;INDEX(Node_Thr,AP10),INDEX(Node_Left,AP10),INDEX(Node_Right,AP10)),IF(ISNUMBER(SEARCH(";"&amp;INDEX($M$10:$M$61,INDEX(Node_Pos,AP10)+1)&amp;";",";"&amp;INDEX(Node_RCodes,AP10)&amp;";")),INDEX(Node_Right,AP10),INDEX(Node_Left,AP10)))))</f>
        <v/>
      </c>
      <c r="AR10" s="46">
        <f>MATCH($AA10&amp;"|"&amp;AQ10,Node_Key,0)</f>
        <v/>
      </c>
      <c r="AS10" s="46">
        <f>IF(INDEX(Node_Kind,AR10)="leaf",AQ10,IF(INDEX($M$10:$M$61,INDEX(Node_Pos,AR10)+1)="",IF(INDEX(Node_Miss,AR10)="left",INDEX(Node_Left,AR10),INDEX(Node_Right,AR10)),IF(INDEX(Node_Kind,AR10)="split",IF(INDEX($M$10:$M$61,INDEX(Node_Pos,AR10)+1)&lt;INDEX(Node_Thr,AR10),INDEX(Node_Left,AR10),INDEX(Node_Right,AR10)),IF(ISNUMBER(SEARCH(";"&amp;INDEX($M$10:$M$61,INDEX(Node_Pos,AR10)+1)&amp;";",";"&amp;INDEX(Node_RCodes,AR10)&amp;";")),INDEX(Node_Right,AR10),INDEX(Node_Left,AR10)))))</f>
        <v/>
      </c>
      <c r="AT10" s="46">
        <f>MATCH($AA10&amp;"|"&amp;AS10,Node_Key,0)</f>
        <v/>
      </c>
      <c r="AU10" s="46">
        <f>IF(INDEX(Node_Kind,AT10)="leaf",AS10,IF(INDEX($M$10:$M$61,INDEX(Node_Pos,AT10)+1)="",IF(INDEX(Node_Miss,AT10)="left",INDEX(Node_Left,AT10),INDEX(Node_Right,AT10)),IF(INDEX(Node_Kind,AT10)="split",IF(INDEX($M$10:$M$61,INDEX(Node_Pos,AT10)+1)&lt;INDEX(Node_Thr,AT10),INDEX(Node_Left,AT10),INDEX(Node_Right,AT10)),IF(ISNUMBER(SEARCH(";"&amp;INDEX($M$10:$M$61,INDEX(Node_Pos,AT10)+1)&amp;";",";"&amp;INDEX(Node_RCodes,AT10)&amp;";")),INDEX(Node_Right,AT10),INDEX(Node_Left,AT10)))))</f>
        <v/>
      </c>
      <c r="AV10" s="52">
        <f>IF(INDEX(Node_Kind,MATCH($AA10&amp;"|"&amp;AU10,Node_Key,0))="leaf",INDEX(Node_Leaf,MATCH($AA10&amp;"|"&amp;AU10,Node_Key,0)),"not a leaf")</f>
        <v/>
      </c>
      <c r="AW10" s="46">
        <f>MATCH($AA10&amp;"|0",Node_Key,0)</f>
        <v/>
      </c>
      <c r="AX10" s="46">
        <f>IF(INDEX(Node_Kind,AW10)="leaf",0,IF(INDEX($P$10:$P$61,INDEX(Node_Pos,AW10)+1)="",IF(INDEX(Node_Miss,AW10)="left",INDEX(Node_Left,AW10),INDEX(Node_Right,AW10)),IF(INDEX(Node_Kind,AW10)="split",IF(INDEX($P$10:$P$61,INDEX(Node_Pos,AW10)+1)&lt;INDEX(Node_Thr,AW10),INDEX(Node_Left,AW10),INDEX(Node_Right,AW10)),IF(ISNUMBER(SEARCH(";"&amp;INDEX($P$10:$P$61,INDEX(Node_Pos,AW10)+1)&amp;";",";"&amp;INDEX(Node_RCodes,AW10)&amp;";")),INDEX(Node_Right,AW10),INDEX(Node_Left,AW10)))))</f>
        <v/>
      </c>
      <c r="AY10" s="46">
        <f>MATCH($AA10&amp;"|"&amp;AX10,Node_Key,0)</f>
        <v/>
      </c>
      <c r="AZ10" s="46">
        <f>IF(INDEX(Node_Kind,AY10)="leaf",AX10,IF(INDEX($P$10:$P$61,INDEX(Node_Pos,AY10)+1)="",IF(INDEX(Node_Miss,AY10)="left",INDEX(Node_Left,AY10),INDEX(Node_Right,AY10)),IF(INDEX(Node_Kind,AY10)="split",IF(INDEX($P$10:$P$61,INDEX(Node_Pos,AY10)+1)&lt;INDEX(Node_Thr,AY10),INDEX(Node_Left,AY10),INDEX(Node_Right,AY10)),IF(ISNUMBER(SEARCH(";"&amp;INDEX($P$10:$P$61,INDEX(Node_Pos,AY10)+1)&amp;";",";"&amp;INDEX(Node_RCodes,AY10)&amp;";")),INDEX(Node_Right,AY10),INDEX(Node_Left,AY10)))))</f>
        <v/>
      </c>
      <c r="BA10" s="46">
        <f>MATCH($AA10&amp;"|"&amp;AZ10,Node_Key,0)</f>
        <v/>
      </c>
      <c r="BB10" s="46">
        <f>IF(INDEX(Node_Kind,BA10)="leaf",AZ10,IF(INDEX($P$10:$P$61,INDEX(Node_Pos,BA10)+1)="",IF(INDEX(Node_Miss,BA10)="left",INDEX(Node_Left,BA10),INDEX(Node_Right,BA10)),IF(INDEX(Node_Kind,BA10)="split",IF(INDEX($P$10:$P$61,INDEX(Node_Pos,BA10)+1)&lt;INDEX(Node_Thr,BA10),INDEX(Node_Left,BA10),INDEX(Node_Right,BA10)),IF(ISNUMBER(SEARCH(";"&amp;INDEX($P$10:$P$61,INDEX(Node_Pos,BA10)+1)&amp;";",";"&amp;INDEX(Node_RCodes,BA10)&amp;";")),INDEX(Node_Right,BA10),INDEX(Node_Left,BA10)))))</f>
        <v/>
      </c>
      <c r="BC10" s="52">
        <f>IF(INDEX(Node_Kind,MATCH($AA10&amp;"|"&amp;BB10,Node_Key,0))="leaf",INDEX(Node_Leaf,MATCH($AA10&amp;"|"&amp;BB10,Node_Key,0)),"not a leaf")</f>
        <v/>
      </c>
      <c r="BD10" s="46">
        <f>MATCH($AA10&amp;"|0",Node_Key,0)</f>
        <v/>
      </c>
      <c r="BE10" s="46">
        <f>IF(INDEX(Node_Kind,BD10)="leaf",0,IF(INDEX($S$10:$S$61,INDEX(Node_Pos,BD10)+1)="",IF(INDEX(Node_Miss,BD10)="left",INDEX(Node_Left,BD10),INDEX(Node_Right,BD10)),IF(INDEX(Node_Kind,BD10)="split",IF(INDEX($S$10:$S$61,INDEX(Node_Pos,BD10)+1)&lt;INDEX(Node_Thr,BD10),INDEX(Node_Left,BD10),INDEX(Node_Right,BD10)),IF(ISNUMBER(SEARCH(";"&amp;INDEX($S$10:$S$61,INDEX(Node_Pos,BD10)+1)&amp;";",";"&amp;INDEX(Node_RCodes,BD10)&amp;";")),INDEX(Node_Right,BD10),INDEX(Node_Left,BD10)))))</f>
        <v/>
      </c>
      <c r="BF10" s="46">
        <f>MATCH($AA10&amp;"|"&amp;BE10,Node_Key,0)</f>
        <v/>
      </c>
      <c r="BG10" s="46">
        <f>IF(INDEX(Node_Kind,BF10)="leaf",BE10,IF(INDEX($S$10:$S$61,INDEX(Node_Pos,BF10)+1)="",IF(INDEX(Node_Miss,BF10)="left",INDEX(Node_Left,BF10),INDEX(Node_Right,BF10)),IF(INDEX(Node_Kind,BF10)="split",IF(INDEX($S$10:$S$61,INDEX(Node_Pos,BF10)+1)&lt;INDEX(Node_Thr,BF10),INDEX(Node_Left,BF10),INDEX(Node_Right,BF10)),IF(ISNUMBER(SEARCH(";"&amp;INDEX($S$10:$S$61,INDEX(Node_Pos,BF10)+1)&amp;";",";"&amp;INDEX(Node_RCodes,BF10)&amp;";")),INDEX(Node_Right,BF10),INDEX(Node_Left,BF10)))))</f>
        <v/>
      </c>
      <c r="BH10" s="46">
        <f>MATCH($AA10&amp;"|"&amp;BG10,Node_Key,0)</f>
        <v/>
      </c>
      <c r="BI10" s="46">
        <f>IF(INDEX(Node_Kind,BH10)="leaf",BG10,IF(INDEX($S$10:$S$61,INDEX(Node_Pos,BH10)+1)="",IF(INDEX(Node_Miss,BH10)="left",INDEX(Node_Left,BH10),INDEX(Node_Right,BH10)),IF(INDEX(Node_Kind,BH10)="split",IF(INDEX($S$10:$S$61,INDEX(Node_Pos,BH10)+1)&lt;INDEX(Node_Thr,BH10),INDEX(Node_Left,BH10),INDEX(Node_Right,BH10)),IF(ISNUMBER(SEARCH(";"&amp;INDEX($S$10:$S$61,INDEX(Node_Pos,BH10)+1)&amp;";",";"&amp;INDEX(Node_RCodes,BH10)&amp;";")),INDEX(Node_Right,BH10),INDEX(Node_Left,BH10)))))</f>
        <v/>
      </c>
      <c r="BJ10" s="52">
        <f>IF(INDEX(Node_Kind,MATCH($AA10&amp;"|"&amp;BI10,Node_Key,0))="leaf",INDEX(Node_Leaf,MATCH($AA10&amp;"|"&amp;BI10,Node_Key,0)),"not a leaf")</f>
        <v/>
      </c>
      <c r="BK10" s="46">
        <f>MATCH($AA10&amp;"|0",Node_Key,0)</f>
        <v/>
      </c>
      <c r="BL10" s="46">
        <f>IF(INDEX(Node_Kind,BK10)="leaf",0,IF(INDEX($V$10:$V$61,INDEX(Node_Pos,BK10)+1)="",IF(INDEX(Node_Miss,BK10)="left",INDEX(Node_Left,BK10),INDEX(Node_Right,BK10)),IF(INDEX(Node_Kind,BK10)="split",IF(INDEX($V$10:$V$61,INDEX(Node_Pos,BK10)+1)&lt;INDEX(Node_Thr,BK10),INDEX(Node_Left,BK10),INDEX(Node_Right,BK10)),IF(ISNUMBER(SEARCH(";"&amp;INDEX($V$10:$V$61,INDEX(Node_Pos,BK10)+1)&amp;";",";"&amp;INDEX(Node_RCodes,BK10)&amp;";")),INDEX(Node_Right,BK10),INDEX(Node_Left,BK10)))))</f>
        <v/>
      </c>
      <c r="BM10" s="46">
        <f>MATCH($AA10&amp;"|"&amp;BL10,Node_Key,0)</f>
        <v/>
      </c>
      <c r="BN10" s="46">
        <f>IF(INDEX(Node_Kind,BM10)="leaf",BL10,IF(INDEX($V$10:$V$61,INDEX(Node_Pos,BM10)+1)="",IF(INDEX(Node_Miss,BM10)="left",INDEX(Node_Left,BM10),INDEX(Node_Right,BM10)),IF(INDEX(Node_Kind,BM10)="split",IF(INDEX($V$10:$V$61,INDEX(Node_Pos,BM10)+1)&lt;INDEX(Node_Thr,BM10),INDEX(Node_Left,BM10),INDEX(Node_Right,BM10)),IF(ISNUMBER(SEARCH(";"&amp;INDEX($V$10:$V$61,INDEX(Node_Pos,BM10)+1)&amp;";",";"&amp;INDEX(Node_RCodes,BM10)&amp;";")),INDEX(Node_Right,BM10),INDEX(Node_Left,BM10)))))</f>
        <v/>
      </c>
      <c r="BO10" s="46">
        <f>MATCH($AA10&amp;"|"&amp;BN10,Node_Key,0)</f>
        <v/>
      </c>
      <c r="BP10" s="46">
        <f>IF(INDEX(Node_Kind,BO10)="leaf",BN10,IF(INDEX($V$10:$V$61,INDEX(Node_Pos,BO10)+1)="",IF(INDEX(Node_Miss,BO10)="left",INDEX(Node_Left,BO10),INDEX(Node_Right,BO10)),IF(INDEX(Node_Kind,BO10)="split",IF(INDEX($V$10:$V$61,INDEX(Node_Pos,BO10)+1)&lt;INDEX(Node_Thr,BO10),INDEX(Node_Left,BO10),INDEX(Node_Right,BO10)),IF(ISNUMBER(SEARCH(";"&amp;INDEX($V$10:$V$61,INDEX(Node_Pos,BO10)+1)&amp;";",";"&amp;INDEX(Node_RCodes,BO10)&amp;";")),INDEX(Node_Right,BO10),INDEX(Node_Left,BO10)))))</f>
        <v/>
      </c>
      <c r="BQ10" s="52">
        <f>IF(INDEX(Node_Kind,MATCH($AA10&amp;"|"&amp;BP10,Node_Key,0))="leaf",INDEX(Node_Leaf,MATCH($AA10&amp;"|"&amp;BP10,Node_Key,0)),"not a leaf")</f>
        <v/>
      </c>
      <c r="BR10" s="46">
        <f>MATCH($AA10&amp;"|0",Node_Key,0)</f>
        <v/>
      </c>
      <c r="BS10" s="46">
        <f>IF(INDEX(Node_Kind,BR10)="leaf",0,IF(INDEX($Y$10:$Y$61,INDEX(Node_Pos,BR10)+1)="",IF(INDEX(Node_Miss,BR10)="left",INDEX(Node_Left,BR10),INDEX(Node_Right,BR10)),IF(INDEX(Node_Kind,BR10)="split",IF(INDEX($Y$10:$Y$61,INDEX(Node_Pos,BR10)+1)&lt;INDEX(Node_Thr,BR10),INDEX(Node_Left,BR10),INDEX(Node_Right,BR10)),IF(ISNUMBER(SEARCH(";"&amp;INDEX($Y$10:$Y$61,INDEX(Node_Pos,BR10)+1)&amp;";",";"&amp;INDEX(Node_RCodes,BR10)&amp;";")),INDEX(Node_Right,BR10),INDEX(Node_Left,BR10)))))</f>
        <v/>
      </c>
      <c r="BT10" s="46">
        <f>MATCH($AA10&amp;"|"&amp;BS10,Node_Key,0)</f>
        <v/>
      </c>
      <c r="BU10" s="46">
        <f>IF(INDEX(Node_Kind,BT10)="leaf",BS10,IF(INDEX($Y$10:$Y$61,INDEX(Node_Pos,BT10)+1)="",IF(INDEX(Node_Miss,BT10)="left",INDEX(Node_Left,BT10),INDEX(Node_Right,BT10)),IF(INDEX(Node_Kind,BT10)="split",IF(INDEX($Y$10:$Y$61,INDEX(Node_Pos,BT10)+1)&lt;INDEX(Node_Thr,BT10),INDEX(Node_Left,BT10),INDEX(Node_Right,BT10)),IF(ISNUMBER(SEARCH(";"&amp;INDEX($Y$10:$Y$61,INDEX(Node_Pos,BT10)+1)&amp;";",";"&amp;INDEX(Node_RCodes,BT10)&amp;";")),INDEX(Node_Right,BT10),INDEX(Node_Left,BT10)))))</f>
        <v/>
      </c>
      <c r="BV10" s="46">
        <f>MATCH($AA10&amp;"|"&amp;BU10,Node_Key,0)</f>
        <v/>
      </c>
      <c r="BW10" s="46">
        <f>IF(INDEX(Node_Kind,BV10)="leaf",BU10,IF(INDEX($Y$10:$Y$61,INDEX(Node_Pos,BV10)+1)="",IF(INDEX(Node_Miss,BV10)="left",INDEX(Node_Left,BV10),INDEX(Node_Right,BV10)),IF(INDEX(Node_Kind,BV10)="split",IF(INDEX($Y$10:$Y$61,INDEX(Node_Pos,BV10)+1)&lt;INDEX(Node_Thr,BV10),INDEX(Node_Left,BV10),INDEX(Node_Right,BV10)),IF(ISNUMBER(SEARCH(";"&amp;INDEX($Y$10:$Y$61,INDEX(Node_Pos,BV10)+1)&amp;";",";"&amp;INDEX(Node_RCodes,BV10)&amp;";")),INDEX(Node_Right,BV10),INDEX(Node_Left,BV10)))))</f>
        <v/>
      </c>
      <c r="BX10" s="52">
        <f>IF(INDEX(Node_Kind,MATCH($AA10&amp;"|"&amp;BW10,Node_Key,0))="leaf",INDEX(Node_Leaf,MATCH($AA10&amp;"|"&amp;BW10,Node_Key,0)),"not a leaf")</f>
        <v/>
      </c>
      <c r="BZ10" s="8">
        <f>E$8</f>
        <v/>
      </c>
      <c r="CA10" s="53">
        <f>'Rating Buildings'!$F$10</f>
        <v/>
      </c>
      <c r="CB10" s="54">
        <f>SUM($AH$10:$AH$202)</f>
        <v/>
      </c>
      <c r="CC10" s="52">
        <f>LN(CA10)+LN(XGB_Base)+LN(XGB_Trend)+CB10</f>
        <v/>
      </c>
      <c r="CD10" s="44">
        <f>EXP(CC10)</f>
        <v/>
      </c>
      <c r="CE10" s="55">
        <f>'Rating Buildings'!$AQ$10</f>
        <v/>
      </c>
      <c r="CF10" s="44">
        <f>CD10+CE10</f>
        <v/>
      </c>
      <c r="CG10" s="42">
        <f>Lvl_Bld</f>
        <v/>
      </c>
      <c r="CH10" s="44">
        <f>CF10*CG10</f>
        <v/>
      </c>
      <c r="CI10" s="44">
        <f>INDEX(Py_Small,MATCH(BZ10,Py_ID,0))</f>
        <v/>
      </c>
      <c r="CJ10" s="45">
        <f>ABS(CD10/CI10-1)</f>
        <v/>
      </c>
      <c r="CK10" s="44">
        <f>INDEX(Py_Final,MATCH(BZ10,Py_ID,0))</f>
        <v/>
      </c>
      <c r="CL10" s="45">
        <f>ABS(CH10/CK10-1)</f>
        <v/>
      </c>
      <c r="CM10" s="56">
        <f>SUMPRODUCT((F$10:F$61&lt;&gt;"")*(G$10:G$61="")*(RIGHT(F$10:F$61,8)&lt;&gt;"|MISSING"))</f>
        <v/>
      </c>
      <c r="CN10" s="56">
        <f>COUNTIF($AH$10:$AH$202,"not a leaf")</f>
        <v/>
      </c>
    </row>
    <row r="11">
      <c r="B11" s="36" t="n">
        <v>1</v>
      </c>
      <c r="C11" s="10" t="inlineStr">
        <is>
          <t>days_unoccupied</t>
        </is>
      </c>
      <c r="D11" s="10" t="inlineStr">
        <is>
          <t>numeric</t>
        </is>
      </c>
      <c r="E11" s="40">
        <f>IF(ISBLANK(INDEX(Pol_Data,MATCH(E$8,Pol_ID,0),MATCH($C11,Pol_Head,0))),"",INDEX(Pol_Data,MATCH(E$8,Pol_ID,0),MATCH($C11,Pol_Head,0)))</f>
        <v/>
      </c>
      <c r="G11" s="51">
        <f>IF(E11="","",E11)</f>
        <v/>
      </c>
      <c r="H11" s="40">
        <f>IF(ISBLANK(INDEX(Pol_Data,MATCH(H$8,Pol_ID,0),MATCH($C11,Pol_Head,0))),"",INDEX(Pol_Data,MATCH(H$8,Pol_ID,0),MATCH($C11,Pol_Head,0)))</f>
        <v/>
      </c>
      <c r="J11" s="51">
        <f>IF(H11="","",H11)</f>
        <v/>
      </c>
      <c r="K11" s="40">
        <f>IF(ISBLANK(INDEX(Pol_Data,MATCH(K$8,Pol_ID,0),MATCH($C11,Pol_Head,0))),"",INDEX(Pol_Data,MATCH(K$8,Pol_ID,0),MATCH($C11,Pol_Head,0)))</f>
        <v/>
      </c>
      <c r="M11" s="51">
        <f>IF(K11="","",K11)</f>
        <v/>
      </c>
      <c r="N11" s="40">
        <f>IF(ISBLANK(INDEX(Pol_Data,MATCH(N$8,Pol_ID,0),MATCH($C11,Pol_Head,0))),"",INDEX(Pol_Data,MATCH(N$8,Pol_ID,0),MATCH($C11,Pol_Head,0)))</f>
        <v/>
      </c>
      <c r="P11" s="51">
        <f>IF(N11="","",N11)</f>
        <v/>
      </c>
      <c r="Q11" s="40">
        <f>IF(ISBLANK(INDEX(Pol_Data,MATCH(Q$8,Pol_ID,0),MATCH($C11,Pol_Head,0))),"",INDEX(Pol_Data,MATCH(Q$8,Pol_ID,0),MATCH($C11,Pol_Head,0)))</f>
        <v/>
      </c>
      <c r="S11" s="51">
        <f>IF(Q11="","",Q11)</f>
        <v/>
      </c>
      <c r="T11" s="40">
        <f>IF(ISBLANK(INDEX(Pol_Data,MATCH(T$8,Pol_ID,0),MATCH($C11,Pol_Head,0))),"",INDEX(Pol_Data,MATCH(T$8,Pol_ID,0),MATCH($C11,Pol_Head,0)))</f>
        <v/>
      </c>
      <c r="V11" s="51">
        <f>IF(T11="","",T11)</f>
        <v/>
      </c>
      <c r="W11" s="40">
        <f>IF(ISBLANK(INDEX(Pol_Data,MATCH(W$8,Pol_ID,0),MATCH($C11,Pol_Head,0))),"",INDEX(Pol_Data,MATCH(W$8,Pol_ID,0),MATCH($C11,Pol_Head,0)))</f>
        <v/>
      </c>
      <c r="Y11" s="51">
        <f>IF(W11="","",W11)</f>
        <v/>
      </c>
      <c r="AA11" s="36" t="n">
        <v>1</v>
      </c>
      <c r="AB11" s="46">
        <f>MATCH($AA11&amp;"|0",Node_Key,0)</f>
        <v/>
      </c>
      <c r="AC11" s="46">
        <f>IF(INDEX(Node_Kind,AB11)="leaf",0,IF(INDEX($G$10:$G$61,INDEX(Node_Pos,AB11)+1)="",IF(INDEX(Node_Miss,AB11)="left",INDEX(Node_Left,AB11),INDEX(Node_Right,AB11)),IF(INDEX(Node_Kind,AB11)="split",IF(INDEX($G$10:$G$61,INDEX(Node_Pos,AB11)+1)&lt;INDEX(Node_Thr,AB11),INDEX(Node_Left,AB11),INDEX(Node_Right,AB11)),IF(ISNUMBER(SEARCH(";"&amp;INDEX($G$10:$G$61,INDEX(Node_Pos,AB11)+1)&amp;";",";"&amp;INDEX(Node_RCodes,AB11)&amp;";")),INDEX(Node_Right,AB11),INDEX(Node_Left,AB11)))))</f>
        <v/>
      </c>
      <c r="AD11" s="46">
        <f>MATCH($AA11&amp;"|"&amp;AC11,Node_Key,0)</f>
        <v/>
      </c>
      <c r="AE11" s="46">
        <f>IF(INDEX(Node_Kind,AD11)="leaf",AC11,IF(INDEX($G$10:$G$61,INDEX(Node_Pos,AD11)+1)="",IF(INDEX(Node_Miss,AD11)="left",INDEX(Node_Left,AD11),INDEX(Node_Right,AD11)),IF(INDEX(Node_Kind,AD11)="split",IF(INDEX($G$10:$G$61,INDEX(Node_Pos,AD11)+1)&lt;INDEX(Node_Thr,AD11),INDEX(Node_Left,AD11),INDEX(Node_Right,AD11)),IF(ISNUMBER(SEARCH(";"&amp;INDEX($G$10:$G$61,INDEX(Node_Pos,AD11)+1)&amp;";",";"&amp;INDEX(Node_RCodes,AD11)&amp;";")),INDEX(Node_Right,AD11),INDEX(Node_Left,AD11)))))</f>
        <v/>
      </c>
      <c r="AF11" s="46">
        <f>MATCH($AA11&amp;"|"&amp;AE11,Node_Key,0)</f>
        <v/>
      </c>
      <c r="AG11" s="46">
        <f>IF(INDEX(Node_Kind,AF11)="leaf",AE11,IF(INDEX($G$10:$G$61,INDEX(Node_Pos,AF11)+1)="",IF(INDEX(Node_Miss,AF11)="left",INDEX(Node_Left,AF11),INDEX(Node_Right,AF11)),IF(INDEX(Node_Kind,AF11)="split",IF(INDEX($G$10:$G$61,INDEX(Node_Pos,AF11)+1)&lt;INDEX(Node_Thr,AF11),INDEX(Node_Left,AF11),INDEX(Node_Right,AF11)),IF(ISNUMBER(SEARCH(";"&amp;INDEX($G$10:$G$61,INDEX(Node_Pos,AF11)+1)&amp;";",";"&amp;INDEX(Node_RCodes,AF11)&amp;";")),INDEX(Node_Right,AF11),INDEX(Node_Left,AF11)))))</f>
        <v/>
      </c>
      <c r="AH11" s="52">
        <f>IF(INDEX(Node_Kind,MATCH($AA11&amp;"|"&amp;AG11,Node_Key,0))="leaf",INDEX(Node_Leaf,MATCH($AA11&amp;"|"&amp;AG11,Node_Key,0)),"not a leaf")</f>
        <v/>
      </c>
      <c r="AI11" s="46">
        <f>MATCH($AA11&amp;"|0",Node_Key,0)</f>
        <v/>
      </c>
      <c r="AJ11" s="46">
        <f>IF(INDEX(Node_Kind,AI11)="leaf",0,IF(INDEX($J$10:$J$61,INDEX(Node_Pos,AI11)+1)="",IF(INDEX(Node_Miss,AI11)="left",INDEX(Node_Left,AI11),INDEX(Node_Right,AI11)),IF(INDEX(Node_Kind,AI11)="split",IF(INDEX($J$10:$J$61,INDEX(Node_Pos,AI11)+1)&lt;INDEX(Node_Thr,AI11),INDEX(Node_Left,AI11),INDEX(Node_Right,AI11)),IF(ISNUMBER(SEARCH(";"&amp;INDEX($J$10:$J$61,INDEX(Node_Pos,AI11)+1)&amp;";",";"&amp;INDEX(Node_RCodes,AI11)&amp;";")),INDEX(Node_Right,AI11),INDEX(Node_Left,AI11)))))</f>
        <v/>
      </c>
      <c r="AK11" s="46">
        <f>MATCH($AA11&amp;"|"&amp;AJ11,Node_Key,0)</f>
        <v/>
      </c>
      <c r="AL11" s="46">
        <f>IF(INDEX(Node_Kind,AK11)="leaf",AJ11,IF(INDEX($J$10:$J$61,INDEX(Node_Pos,AK11)+1)="",IF(INDEX(Node_Miss,AK11)="left",INDEX(Node_Left,AK11),INDEX(Node_Right,AK11)),IF(INDEX(Node_Kind,AK11)="split",IF(INDEX($J$10:$J$61,INDEX(Node_Pos,AK11)+1)&lt;INDEX(Node_Thr,AK11),INDEX(Node_Left,AK11),INDEX(Node_Right,AK11)),IF(ISNUMBER(SEARCH(";"&amp;INDEX($J$10:$J$61,INDEX(Node_Pos,AK11)+1)&amp;";",";"&amp;INDEX(Node_RCodes,AK11)&amp;";")),INDEX(Node_Right,AK11),INDEX(Node_Left,AK11)))))</f>
        <v/>
      </c>
      <c r="AM11" s="46">
        <f>MATCH($AA11&amp;"|"&amp;AL11,Node_Key,0)</f>
        <v/>
      </c>
      <c r="AN11" s="46">
        <f>IF(INDEX(Node_Kind,AM11)="leaf",AL11,IF(INDEX($J$10:$J$61,INDEX(Node_Pos,AM11)+1)="",IF(INDEX(Node_Miss,AM11)="left",INDEX(Node_Left,AM11),INDEX(Node_Right,AM11)),IF(INDEX(Node_Kind,AM11)="split",IF(INDEX($J$10:$J$61,INDEX(Node_Pos,AM11)+1)&lt;INDEX(Node_Thr,AM11),INDEX(Node_Left,AM11),INDEX(Node_Right,AM11)),IF(ISNUMBER(SEARCH(";"&amp;INDEX($J$10:$J$61,INDEX(Node_Pos,AM11)+1)&amp;";",";"&amp;INDEX(Node_RCodes,AM11)&amp;";")),INDEX(Node_Right,AM11),INDEX(Node_Left,AM11)))))</f>
        <v/>
      </c>
      <c r="AO11" s="52">
        <f>IF(INDEX(Node_Kind,MATCH($AA11&amp;"|"&amp;AN11,Node_Key,0))="leaf",INDEX(Node_Leaf,MATCH($AA11&amp;"|"&amp;AN11,Node_Key,0)),"not a leaf")</f>
        <v/>
      </c>
      <c r="AP11" s="46">
        <f>MATCH($AA11&amp;"|0",Node_Key,0)</f>
        <v/>
      </c>
      <c r="AQ11" s="46">
        <f>IF(INDEX(Node_Kind,AP11)="leaf",0,IF(INDEX($M$10:$M$61,INDEX(Node_Pos,AP11)+1)="",IF(INDEX(Node_Miss,AP11)="left",INDEX(Node_Left,AP11),INDEX(Node_Right,AP11)),IF(INDEX(Node_Kind,AP11)="split",IF(INDEX($M$10:$M$61,INDEX(Node_Pos,AP11)+1)&lt;INDEX(Node_Thr,AP11),INDEX(Node_Left,AP11),INDEX(Node_Right,AP11)),IF(ISNUMBER(SEARCH(";"&amp;INDEX($M$10:$M$61,INDEX(Node_Pos,AP11)+1)&amp;";",";"&amp;INDEX(Node_RCodes,AP11)&amp;";")),INDEX(Node_Right,AP11),INDEX(Node_Left,AP11)))))</f>
        <v/>
      </c>
      <c r="AR11" s="46">
        <f>MATCH($AA11&amp;"|"&amp;AQ11,Node_Key,0)</f>
        <v/>
      </c>
      <c r="AS11" s="46">
        <f>IF(INDEX(Node_Kind,AR11)="leaf",AQ11,IF(INDEX($M$10:$M$61,INDEX(Node_Pos,AR11)+1)="",IF(INDEX(Node_Miss,AR11)="left",INDEX(Node_Left,AR11),INDEX(Node_Right,AR11)),IF(INDEX(Node_Kind,AR11)="split",IF(INDEX($M$10:$M$61,INDEX(Node_Pos,AR11)+1)&lt;INDEX(Node_Thr,AR11),INDEX(Node_Left,AR11),INDEX(Node_Right,AR11)),IF(ISNUMBER(SEARCH(";"&amp;INDEX($M$10:$M$61,INDEX(Node_Pos,AR11)+1)&amp;";",";"&amp;INDEX(Node_RCodes,AR11)&amp;";")),INDEX(Node_Right,AR11),INDEX(Node_Left,AR11)))))</f>
        <v/>
      </c>
      <c r="AT11" s="46">
        <f>MATCH($AA11&amp;"|"&amp;AS11,Node_Key,0)</f>
        <v/>
      </c>
      <c r="AU11" s="46">
        <f>IF(INDEX(Node_Kind,AT11)="leaf",AS11,IF(INDEX($M$10:$M$61,INDEX(Node_Pos,AT11)+1)="",IF(INDEX(Node_Miss,AT11)="left",INDEX(Node_Left,AT11),INDEX(Node_Right,AT11)),IF(INDEX(Node_Kind,AT11)="split",IF(INDEX($M$10:$M$61,INDEX(Node_Pos,AT11)+1)&lt;INDEX(Node_Thr,AT11),INDEX(Node_Left,AT11),INDEX(Node_Right,AT11)),IF(ISNUMBER(SEARCH(";"&amp;INDEX($M$10:$M$61,INDEX(Node_Pos,AT11)+1)&amp;";",";"&amp;INDEX(Node_RCodes,AT11)&amp;";")),INDEX(Node_Right,AT11),INDEX(Node_Left,AT11)))))</f>
        <v/>
      </c>
      <c r="AV11" s="52">
        <f>IF(INDEX(Node_Kind,MATCH($AA11&amp;"|"&amp;AU11,Node_Key,0))="leaf",INDEX(Node_Leaf,MATCH($AA11&amp;"|"&amp;AU11,Node_Key,0)),"not a leaf")</f>
        <v/>
      </c>
      <c r="AW11" s="46">
        <f>MATCH($AA11&amp;"|0",Node_Key,0)</f>
        <v/>
      </c>
      <c r="AX11" s="46">
        <f>IF(INDEX(Node_Kind,AW11)="leaf",0,IF(INDEX($P$10:$P$61,INDEX(Node_Pos,AW11)+1)="",IF(INDEX(Node_Miss,AW11)="left",INDEX(Node_Left,AW11),INDEX(Node_Right,AW11)),IF(INDEX(Node_Kind,AW11)="split",IF(INDEX($P$10:$P$61,INDEX(Node_Pos,AW11)+1)&lt;INDEX(Node_Thr,AW11),INDEX(Node_Left,AW11),INDEX(Node_Right,AW11)),IF(ISNUMBER(SEARCH(";"&amp;INDEX($P$10:$P$61,INDEX(Node_Pos,AW11)+1)&amp;";",";"&amp;INDEX(Node_RCodes,AW11)&amp;";")),INDEX(Node_Right,AW11),INDEX(Node_Left,AW11)))))</f>
        <v/>
      </c>
      <c r="AY11" s="46">
        <f>MATCH($AA11&amp;"|"&amp;AX11,Node_Key,0)</f>
        <v/>
      </c>
      <c r="AZ11" s="46">
        <f>IF(INDEX(Node_Kind,AY11)="leaf",AX11,IF(INDEX($P$10:$P$61,INDEX(Node_Pos,AY11)+1)="",IF(INDEX(Node_Miss,AY11)="left",INDEX(Node_Left,AY11),INDEX(Node_Right,AY11)),IF(INDEX(Node_Kind,AY11)="split",IF(INDEX($P$10:$P$61,INDEX(Node_Pos,AY11)+1)&lt;INDEX(Node_Thr,AY11),INDEX(Node_Left,AY11),INDEX(Node_Right,AY11)),IF(ISNUMBER(SEARCH(";"&amp;INDEX($P$10:$P$61,INDEX(Node_Pos,AY11)+1)&amp;";",";"&amp;INDEX(Node_RCodes,AY11)&amp;";")),INDEX(Node_Right,AY11),INDEX(Node_Left,AY11)))))</f>
        <v/>
      </c>
      <c r="BA11" s="46">
        <f>MATCH($AA11&amp;"|"&amp;AZ11,Node_Key,0)</f>
        <v/>
      </c>
      <c r="BB11" s="46">
        <f>IF(INDEX(Node_Kind,BA11)="leaf",AZ11,IF(INDEX($P$10:$P$61,INDEX(Node_Pos,BA11)+1)="",IF(INDEX(Node_Miss,BA11)="left",INDEX(Node_Left,BA11),INDEX(Node_Right,BA11)),IF(INDEX(Node_Kind,BA11)="split",IF(INDEX($P$10:$P$61,INDEX(Node_Pos,BA11)+1)&lt;INDEX(Node_Thr,BA11),INDEX(Node_Left,BA11),INDEX(Node_Right,BA11)),IF(ISNUMBER(SEARCH(";"&amp;INDEX($P$10:$P$61,INDEX(Node_Pos,BA11)+1)&amp;";",";"&amp;INDEX(Node_RCodes,BA11)&amp;";")),INDEX(Node_Right,BA11),INDEX(Node_Left,BA11)))))</f>
        <v/>
      </c>
      <c r="BC11" s="52">
        <f>IF(INDEX(Node_Kind,MATCH($AA11&amp;"|"&amp;BB11,Node_Key,0))="leaf",INDEX(Node_Leaf,MATCH($AA11&amp;"|"&amp;BB11,Node_Key,0)),"not a leaf")</f>
        <v/>
      </c>
      <c r="BD11" s="46">
        <f>MATCH($AA11&amp;"|0",Node_Key,0)</f>
        <v/>
      </c>
      <c r="BE11" s="46">
        <f>IF(INDEX(Node_Kind,BD11)="leaf",0,IF(INDEX($S$10:$S$61,INDEX(Node_Pos,BD11)+1)="",IF(INDEX(Node_Miss,BD11)="left",INDEX(Node_Left,BD11),INDEX(Node_Right,BD11)),IF(INDEX(Node_Kind,BD11)="split",IF(INDEX($S$10:$S$61,INDEX(Node_Pos,BD11)+1)&lt;INDEX(Node_Thr,BD11),INDEX(Node_Left,BD11),INDEX(Node_Right,BD11)),IF(ISNUMBER(SEARCH(";"&amp;INDEX($S$10:$S$61,INDEX(Node_Pos,BD11)+1)&amp;";",";"&amp;INDEX(Node_RCodes,BD11)&amp;";")),INDEX(Node_Right,BD11),INDEX(Node_Left,BD11)))))</f>
        <v/>
      </c>
      <c r="BF11" s="46">
        <f>MATCH($AA11&amp;"|"&amp;BE11,Node_Key,0)</f>
        <v/>
      </c>
      <c r="BG11" s="46">
        <f>IF(INDEX(Node_Kind,BF11)="leaf",BE11,IF(INDEX($S$10:$S$61,INDEX(Node_Pos,BF11)+1)="",IF(INDEX(Node_Miss,BF11)="left",INDEX(Node_Left,BF11),INDEX(Node_Right,BF11)),IF(INDEX(Node_Kind,BF11)="split",IF(INDEX($S$10:$S$61,INDEX(Node_Pos,BF11)+1)&lt;INDEX(Node_Thr,BF11),INDEX(Node_Left,BF11),INDEX(Node_Right,BF11)),IF(ISNUMBER(SEARCH(";"&amp;INDEX($S$10:$S$61,INDEX(Node_Pos,BF11)+1)&amp;";",";"&amp;INDEX(Node_RCodes,BF11)&amp;";")),INDEX(Node_Right,BF11),INDEX(Node_Left,BF11)))))</f>
        <v/>
      </c>
      <c r="BH11" s="46">
        <f>MATCH($AA11&amp;"|"&amp;BG11,Node_Key,0)</f>
        <v/>
      </c>
      <c r="BI11" s="46">
        <f>IF(INDEX(Node_Kind,BH11)="leaf",BG11,IF(INDEX($S$10:$S$61,INDEX(Node_Pos,BH11)+1)="",IF(INDEX(Node_Miss,BH11)="left",INDEX(Node_Left,BH11),INDEX(Node_Right,BH11)),IF(INDEX(Node_Kind,BH11)="split",IF(INDEX($S$10:$S$61,INDEX(Node_Pos,BH11)+1)&lt;INDEX(Node_Thr,BH11),INDEX(Node_Left,BH11),INDEX(Node_Right,BH11)),IF(ISNUMBER(SEARCH(";"&amp;INDEX($S$10:$S$61,INDEX(Node_Pos,BH11)+1)&amp;";",";"&amp;INDEX(Node_RCodes,BH11)&amp;";")),INDEX(Node_Right,BH11),INDEX(Node_Left,BH11)))))</f>
        <v/>
      </c>
      <c r="BJ11" s="52">
        <f>IF(INDEX(Node_Kind,MATCH($AA11&amp;"|"&amp;BI11,Node_Key,0))="leaf",INDEX(Node_Leaf,MATCH($AA11&amp;"|"&amp;BI11,Node_Key,0)),"not a leaf")</f>
        <v/>
      </c>
      <c r="BK11" s="46">
        <f>MATCH($AA11&amp;"|0",Node_Key,0)</f>
        <v/>
      </c>
      <c r="BL11" s="46">
        <f>IF(INDEX(Node_Kind,BK11)="leaf",0,IF(INDEX($V$10:$V$61,INDEX(Node_Pos,BK11)+1)="",IF(INDEX(Node_Miss,BK11)="left",INDEX(Node_Left,BK11),INDEX(Node_Right,BK11)),IF(INDEX(Node_Kind,BK11)="split",IF(INDEX($V$10:$V$61,INDEX(Node_Pos,BK11)+1)&lt;INDEX(Node_Thr,BK11),INDEX(Node_Left,BK11),INDEX(Node_Right,BK11)),IF(ISNUMBER(SEARCH(";"&amp;INDEX($V$10:$V$61,INDEX(Node_Pos,BK11)+1)&amp;";",";"&amp;INDEX(Node_RCodes,BK11)&amp;";")),INDEX(Node_Right,BK11),INDEX(Node_Left,BK11)))))</f>
        <v/>
      </c>
      <c r="BM11" s="46">
        <f>MATCH($AA11&amp;"|"&amp;BL11,Node_Key,0)</f>
        <v/>
      </c>
      <c r="BN11" s="46">
        <f>IF(INDEX(Node_Kind,BM11)="leaf",BL11,IF(INDEX($V$10:$V$61,INDEX(Node_Pos,BM11)+1)="",IF(INDEX(Node_Miss,BM11)="left",INDEX(Node_Left,BM11),INDEX(Node_Right,BM11)),IF(INDEX(Node_Kind,BM11)="split",IF(INDEX($V$10:$V$61,INDEX(Node_Pos,BM11)+1)&lt;INDEX(Node_Thr,BM11),INDEX(Node_Left,BM11),INDEX(Node_Right,BM11)),IF(ISNUMBER(SEARCH(";"&amp;INDEX($V$10:$V$61,INDEX(Node_Pos,BM11)+1)&amp;";",";"&amp;INDEX(Node_RCodes,BM11)&amp;";")),INDEX(Node_Right,BM11),INDEX(Node_Left,BM11)))))</f>
        <v/>
      </c>
      <c r="BO11" s="46">
        <f>MATCH($AA11&amp;"|"&amp;BN11,Node_Key,0)</f>
        <v/>
      </c>
      <c r="BP11" s="46">
        <f>IF(INDEX(Node_Kind,BO11)="leaf",BN11,IF(INDEX($V$10:$V$61,INDEX(Node_Pos,BO11)+1)="",IF(INDEX(Node_Miss,BO11)="left",INDEX(Node_Left,BO11),INDEX(Node_Right,BO11)),IF(INDEX(Node_Kind,BO11)="split",IF(INDEX($V$10:$V$61,INDEX(Node_Pos,BO11)+1)&lt;INDEX(Node_Thr,BO11),INDEX(Node_Left,BO11),INDEX(Node_Right,BO11)),IF(ISNUMBER(SEARCH(";"&amp;INDEX($V$10:$V$61,INDEX(Node_Pos,BO11)+1)&amp;";",";"&amp;INDEX(Node_RCodes,BO11)&amp;";")),INDEX(Node_Right,BO11),INDEX(Node_Left,BO11)))))</f>
        <v/>
      </c>
      <c r="BQ11" s="52">
        <f>IF(INDEX(Node_Kind,MATCH($AA11&amp;"|"&amp;BP11,Node_Key,0))="leaf",INDEX(Node_Leaf,MATCH($AA11&amp;"|"&amp;BP11,Node_Key,0)),"not a leaf")</f>
        <v/>
      </c>
      <c r="BR11" s="46">
        <f>MATCH($AA11&amp;"|0",Node_Key,0)</f>
        <v/>
      </c>
      <c r="BS11" s="46">
        <f>IF(INDEX(Node_Kind,BR11)="leaf",0,IF(INDEX($Y$10:$Y$61,INDEX(Node_Pos,BR11)+1)="",IF(INDEX(Node_Miss,BR11)="left",INDEX(Node_Left,BR11),INDEX(Node_Right,BR11)),IF(INDEX(Node_Kind,BR11)="split",IF(INDEX($Y$10:$Y$61,INDEX(Node_Pos,BR11)+1)&lt;INDEX(Node_Thr,BR11),INDEX(Node_Left,BR11),INDEX(Node_Right,BR11)),IF(ISNUMBER(SEARCH(";"&amp;INDEX($Y$10:$Y$61,INDEX(Node_Pos,BR11)+1)&amp;";",";"&amp;INDEX(Node_RCodes,BR11)&amp;";")),INDEX(Node_Right,BR11),INDEX(Node_Left,BR11)))))</f>
        <v/>
      </c>
      <c r="BT11" s="46">
        <f>MATCH($AA11&amp;"|"&amp;BS11,Node_Key,0)</f>
        <v/>
      </c>
      <c r="BU11" s="46">
        <f>IF(INDEX(Node_Kind,BT11)="leaf",BS11,IF(INDEX($Y$10:$Y$61,INDEX(Node_Pos,BT11)+1)="",IF(INDEX(Node_Miss,BT11)="left",INDEX(Node_Left,BT11),INDEX(Node_Right,BT11)),IF(INDEX(Node_Kind,BT11)="split",IF(INDEX($Y$10:$Y$61,INDEX(Node_Pos,BT11)+1)&lt;INDEX(Node_Thr,BT11),INDEX(Node_Left,BT11),INDEX(Node_Right,BT11)),IF(ISNUMBER(SEARCH(";"&amp;INDEX($Y$10:$Y$61,INDEX(Node_Pos,BT11)+1)&amp;";",";"&amp;INDEX(Node_RCodes,BT11)&amp;";")),INDEX(Node_Right,BT11),INDEX(Node_Left,BT11)))))</f>
        <v/>
      </c>
      <c r="BV11" s="46">
        <f>MATCH($AA11&amp;"|"&amp;BU11,Node_Key,0)</f>
        <v/>
      </c>
      <c r="BW11" s="46">
        <f>IF(INDEX(Node_Kind,BV11)="leaf",BU11,IF(INDEX($Y$10:$Y$61,INDEX(Node_Pos,BV11)+1)="",IF(INDEX(Node_Miss,BV11)="left",INDEX(Node_Left,BV11),INDEX(Node_Right,BV11)),IF(INDEX(Node_Kind,BV11)="split",IF(INDEX($Y$10:$Y$61,INDEX(Node_Pos,BV11)+1)&lt;INDEX(Node_Thr,BV11),INDEX(Node_Left,BV11),INDEX(Node_Right,BV11)),IF(ISNUMBER(SEARCH(";"&amp;INDEX($Y$10:$Y$61,INDEX(Node_Pos,BV11)+1)&amp;";",";"&amp;INDEX(Node_RCodes,BV11)&amp;";")),INDEX(Node_Right,BV11),INDEX(Node_Left,BV11)))))</f>
        <v/>
      </c>
      <c r="BX11" s="52">
        <f>IF(INDEX(Node_Kind,MATCH($AA11&amp;"|"&amp;BW11,Node_Key,0))="leaf",INDEX(Node_Leaf,MATCH($AA11&amp;"|"&amp;BW11,Node_Key,0)),"not a leaf")</f>
        <v/>
      </c>
      <c r="BZ11" s="8">
        <f>H$8</f>
        <v/>
      </c>
      <c r="CA11" s="53">
        <f>'Rating Buildings'!$F$11</f>
        <v/>
      </c>
      <c r="CB11" s="54">
        <f>SUM($AO$10:$AO$202)</f>
        <v/>
      </c>
      <c r="CC11" s="52">
        <f>LN(CA11)+LN(XGB_Base)+LN(XGB_Trend)+CB11</f>
        <v/>
      </c>
      <c r="CD11" s="44">
        <f>EXP(CC11)</f>
        <v/>
      </c>
      <c r="CE11" s="55">
        <f>'Rating Buildings'!$AQ$11</f>
        <v/>
      </c>
      <c r="CF11" s="44">
        <f>CD11+CE11</f>
        <v/>
      </c>
      <c r="CG11" s="42">
        <f>Lvl_Bld</f>
        <v/>
      </c>
      <c r="CH11" s="44">
        <f>CF11*CG11</f>
        <v/>
      </c>
      <c r="CI11" s="44">
        <f>INDEX(Py_Small,MATCH(BZ11,Py_ID,0))</f>
        <v/>
      </c>
      <c r="CJ11" s="45">
        <f>ABS(CD11/CI11-1)</f>
        <v/>
      </c>
      <c r="CK11" s="44">
        <f>INDEX(Py_Final,MATCH(BZ11,Py_ID,0))</f>
        <v/>
      </c>
      <c r="CL11" s="45">
        <f>ABS(CH11/CK11-1)</f>
        <v/>
      </c>
      <c r="CM11" s="56">
        <f>SUMPRODUCT((I$10:I$61&lt;&gt;"")*(J$10:J$61="")*(RIGHT(I$10:I$61,8)&lt;&gt;"|MISSING"))</f>
        <v/>
      </c>
      <c r="CN11" s="56">
        <f>COUNTIF($AO$10:$AO$202,"not a leaf")</f>
        <v/>
      </c>
    </row>
    <row r="12">
      <c r="B12" s="36" t="n">
        <v>2</v>
      </c>
      <c r="C12" s="10" t="inlineStr">
        <is>
          <t>voluntary_excess</t>
        </is>
      </c>
      <c r="D12" s="10" t="inlineStr">
        <is>
          <t>numeric</t>
        </is>
      </c>
      <c r="E12" s="40">
        <f>IF(ISBLANK(INDEX(Pol_Data,MATCH(E$8,Pol_ID,0),MATCH($C12,Pol_Head,0))),"",INDEX(Pol_Data,MATCH(E$8,Pol_ID,0),MATCH($C12,Pol_Head,0)))</f>
        <v/>
      </c>
      <c r="G12" s="51">
        <f>IF(E12="","",E12)</f>
        <v/>
      </c>
      <c r="H12" s="40">
        <f>IF(ISBLANK(INDEX(Pol_Data,MATCH(H$8,Pol_ID,0),MATCH($C12,Pol_Head,0))),"",INDEX(Pol_Data,MATCH(H$8,Pol_ID,0),MATCH($C12,Pol_Head,0)))</f>
        <v/>
      </c>
      <c r="J12" s="51">
        <f>IF(H12="","",H12)</f>
        <v/>
      </c>
      <c r="K12" s="40">
        <f>IF(ISBLANK(INDEX(Pol_Data,MATCH(K$8,Pol_ID,0),MATCH($C12,Pol_Head,0))),"",INDEX(Pol_Data,MATCH(K$8,Pol_ID,0),MATCH($C12,Pol_Head,0)))</f>
        <v/>
      </c>
      <c r="M12" s="51">
        <f>IF(K12="","",K12)</f>
        <v/>
      </c>
      <c r="N12" s="40">
        <f>IF(ISBLANK(INDEX(Pol_Data,MATCH(N$8,Pol_ID,0),MATCH($C12,Pol_Head,0))),"",INDEX(Pol_Data,MATCH(N$8,Pol_ID,0),MATCH($C12,Pol_Head,0)))</f>
        <v/>
      </c>
      <c r="P12" s="51">
        <f>IF(N12="","",N12)</f>
        <v/>
      </c>
      <c r="Q12" s="40">
        <f>IF(ISBLANK(INDEX(Pol_Data,MATCH(Q$8,Pol_ID,0),MATCH($C12,Pol_Head,0))),"",INDEX(Pol_Data,MATCH(Q$8,Pol_ID,0),MATCH($C12,Pol_Head,0)))</f>
        <v/>
      </c>
      <c r="S12" s="51">
        <f>IF(Q12="","",Q12)</f>
        <v/>
      </c>
      <c r="T12" s="40">
        <f>IF(ISBLANK(INDEX(Pol_Data,MATCH(T$8,Pol_ID,0),MATCH($C12,Pol_Head,0))),"",INDEX(Pol_Data,MATCH(T$8,Pol_ID,0),MATCH($C12,Pol_Head,0)))</f>
        <v/>
      </c>
      <c r="V12" s="51">
        <f>IF(T12="","",T12)</f>
        <v/>
      </c>
      <c r="W12" s="40">
        <f>IF(ISBLANK(INDEX(Pol_Data,MATCH(W$8,Pol_ID,0),MATCH($C12,Pol_Head,0))),"",INDEX(Pol_Data,MATCH(W$8,Pol_ID,0),MATCH($C12,Pol_Head,0)))</f>
        <v/>
      </c>
      <c r="Y12" s="51">
        <f>IF(W12="","",W12)</f>
        <v/>
      </c>
      <c r="AA12" s="36" t="n">
        <v>2</v>
      </c>
      <c r="AB12" s="46">
        <f>MATCH($AA12&amp;"|0",Node_Key,0)</f>
        <v/>
      </c>
      <c r="AC12" s="46">
        <f>IF(INDEX(Node_Kind,AB12)="leaf",0,IF(INDEX($G$10:$G$61,INDEX(Node_Pos,AB12)+1)="",IF(INDEX(Node_Miss,AB12)="left",INDEX(Node_Left,AB12),INDEX(Node_Right,AB12)),IF(INDEX(Node_Kind,AB12)="split",IF(INDEX($G$10:$G$61,INDEX(Node_Pos,AB12)+1)&lt;INDEX(Node_Thr,AB12),INDEX(Node_Left,AB12),INDEX(Node_Right,AB12)),IF(ISNUMBER(SEARCH(";"&amp;INDEX($G$10:$G$61,INDEX(Node_Pos,AB12)+1)&amp;";",";"&amp;INDEX(Node_RCodes,AB12)&amp;";")),INDEX(Node_Right,AB12),INDEX(Node_Left,AB12)))))</f>
        <v/>
      </c>
      <c r="AD12" s="46">
        <f>MATCH($AA12&amp;"|"&amp;AC12,Node_Key,0)</f>
        <v/>
      </c>
      <c r="AE12" s="46">
        <f>IF(INDEX(Node_Kind,AD12)="leaf",AC12,IF(INDEX($G$10:$G$61,INDEX(Node_Pos,AD12)+1)="",IF(INDEX(Node_Miss,AD12)="left",INDEX(Node_Left,AD12),INDEX(Node_Right,AD12)),IF(INDEX(Node_Kind,AD12)="split",IF(INDEX($G$10:$G$61,INDEX(Node_Pos,AD12)+1)&lt;INDEX(Node_Thr,AD12),INDEX(Node_Left,AD12),INDEX(Node_Right,AD12)),IF(ISNUMBER(SEARCH(";"&amp;INDEX($G$10:$G$61,INDEX(Node_Pos,AD12)+1)&amp;";",";"&amp;INDEX(Node_RCodes,AD12)&amp;";")),INDEX(Node_Right,AD12),INDEX(Node_Left,AD12)))))</f>
        <v/>
      </c>
      <c r="AF12" s="46">
        <f>MATCH($AA12&amp;"|"&amp;AE12,Node_Key,0)</f>
        <v/>
      </c>
      <c r="AG12" s="46">
        <f>IF(INDEX(Node_Kind,AF12)="leaf",AE12,IF(INDEX($G$10:$G$61,INDEX(Node_Pos,AF12)+1)="",IF(INDEX(Node_Miss,AF12)="left",INDEX(Node_Left,AF12),INDEX(Node_Right,AF12)),IF(INDEX(Node_Kind,AF12)="split",IF(INDEX($G$10:$G$61,INDEX(Node_Pos,AF12)+1)&lt;INDEX(Node_Thr,AF12),INDEX(Node_Left,AF12),INDEX(Node_Right,AF12)),IF(ISNUMBER(SEARCH(";"&amp;INDEX($G$10:$G$61,INDEX(Node_Pos,AF12)+1)&amp;";",";"&amp;INDEX(Node_RCodes,AF12)&amp;";")),INDEX(Node_Right,AF12),INDEX(Node_Left,AF12)))))</f>
        <v/>
      </c>
      <c r="AH12" s="52">
        <f>IF(INDEX(Node_Kind,MATCH($AA12&amp;"|"&amp;AG12,Node_Key,0))="leaf",INDEX(Node_Leaf,MATCH($AA12&amp;"|"&amp;AG12,Node_Key,0)),"not a leaf")</f>
        <v/>
      </c>
      <c r="AI12" s="46">
        <f>MATCH($AA12&amp;"|0",Node_Key,0)</f>
        <v/>
      </c>
      <c r="AJ12" s="46">
        <f>IF(INDEX(Node_Kind,AI12)="leaf",0,IF(INDEX($J$10:$J$61,INDEX(Node_Pos,AI12)+1)="",IF(INDEX(Node_Miss,AI12)="left",INDEX(Node_Left,AI12),INDEX(Node_Right,AI12)),IF(INDEX(Node_Kind,AI12)="split",IF(INDEX($J$10:$J$61,INDEX(Node_Pos,AI12)+1)&lt;INDEX(Node_Thr,AI12),INDEX(Node_Left,AI12),INDEX(Node_Right,AI12)),IF(ISNUMBER(SEARCH(";"&amp;INDEX($J$10:$J$61,INDEX(Node_Pos,AI12)+1)&amp;";",";"&amp;INDEX(Node_RCodes,AI12)&amp;";")),INDEX(Node_Right,AI12),INDEX(Node_Left,AI12)))))</f>
        <v/>
      </c>
      <c r="AK12" s="46">
        <f>MATCH($AA12&amp;"|"&amp;AJ12,Node_Key,0)</f>
        <v/>
      </c>
      <c r="AL12" s="46">
        <f>IF(INDEX(Node_Kind,AK12)="leaf",AJ12,IF(INDEX($J$10:$J$61,INDEX(Node_Pos,AK12)+1)="",IF(INDEX(Node_Miss,AK12)="left",INDEX(Node_Left,AK12),INDEX(Node_Right,AK12)),IF(INDEX(Node_Kind,AK12)="split",IF(INDEX($J$10:$J$61,INDEX(Node_Pos,AK12)+1)&lt;INDEX(Node_Thr,AK12),INDEX(Node_Left,AK12),INDEX(Node_Right,AK12)),IF(ISNUMBER(SEARCH(";"&amp;INDEX($J$10:$J$61,INDEX(Node_Pos,AK12)+1)&amp;";",";"&amp;INDEX(Node_RCodes,AK12)&amp;";")),INDEX(Node_Right,AK12),INDEX(Node_Left,AK12)))))</f>
        <v/>
      </c>
      <c r="AM12" s="46">
        <f>MATCH($AA12&amp;"|"&amp;AL12,Node_Key,0)</f>
        <v/>
      </c>
      <c r="AN12" s="46">
        <f>IF(INDEX(Node_Kind,AM12)="leaf",AL12,IF(INDEX($J$10:$J$61,INDEX(Node_Pos,AM12)+1)="",IF(INDEX(Node_Miss,AM12)="left",INDEX(Node_Left,AM12),INDEX(Node_Right,AM12)),IF(INDEX(Node_Kind,AM12)="split",IF(INDEX($J$10:$J$61,INDEX(Node_Pos,AM12)+1)&lt;INDEX(Node_Thr,AM12),INDEX(Node_Left,AM12),INDEX(Node_Right,AM12)),IF(ISNUMBER(SEARCH(";"&amp;INDEX($J$10:$J$61,INDEX(Node_Pos,AM12)+1)&amp;";",";"&amp;INDEX(Node_RCodes,AM12)&amp;";")),INDEX(Node_Right,AM12),INDEX(Node_Left,AM12)))))</f>
        <v/>
      </c>
      <c r="AO12" s="52">
        <f>IF(INDEX(Node_Kind,MATCH($AA12&amp;"|"&amp;AN12,Node_Key,0))="leaf",INDEX(Node_Leaf,MATCH($AA12&amp;"|"&amp;AN12,Node_Key,0)),"not a leaf")</f>
        <v/>
      </c>
      <c r="AP12" s="46">
        <f>MATCH($AA12&amp;"|0",Node_Key,0)</f>
        <v/>
      </c>
      <c r="AQ12" s="46">
        <f>IF(INDEX(Node_Kind,AP12)="leaf",0,IF(INDEX($M$10:$M$61,INDEX(Node_Pos,AP12)+1)="",IF(INDEX(Node_Miss,AP12)="left",INDEX(Node_Left,AP12),INDEX(Node_Right,AP12)),IF(INDEX(Node_Kind,AP12)="split",IF(INDEX($M$10:$M$61,INDEX(Node_Pos,AP12)+1)&lt;INDEX(Node_Thr,AP12),INDEX(Node_Left,AP12),INDEX(Node_Right,AP12)),IF(ISNUMBER(SEARCH(";"&amp;INDEX($M$10:$M$61,INDEX(Node_Pos,AP12)+1)&amp;";",";"&amp;INDEX(Node_RCodes,AP12)&amp;";")),INDEX(Node_Right,AP12),INDEX(Node_Left,AP12)))))</f>
        <v/>
      </c>
      <c r="AR12" s="46">
        <f>MATCH($AA12&amp;"|"&amp;AQ12,Node_Key,0)</f>
        <v/>
      </c>
      <c r="AS12" s="46">
        <f>IF(INDEX(Node_Kind,AR12)="leaf",AQ12,IF(INDEX($M$10:$M$61,INDEX(Node_Pos,AR12)+1)="",IF(INDEX(Node_Miss,AR12)="left",INDEX(Node_Left,AR12),INDEX(Node_Right,AR12)),IF(INDEX(Node_Kind,AR12)="split",IF(INDEX($M$10:$M$61,INDEX(Node_Pos,AR12)+1)&lt;INDEX(Node_Thr,AR12),INDEX(Node_Left,AR12),INDEX(Node_Right,AR12)),IF(ISNUMBER(SEARCH(";"&amp;INDEX($M$10:$M$61,INDEX(Node_Pos,AR12)+1)&amp;";",";"&amp;INDEX(Node_RCodes,AR12)&amp;";")),INDEX(Node_Right,AR12),INDEX(Node_Left,AR12)))))</f>
        <v/>
      </c>
      <c r="AT12" s="46">
        <f>MATCH($AA12&amp;"|"&amp;AS12,Node_Key,0)</f>
        <v/>
      </c>
      <c r="AU12" s="46">
        <f>IF(INDEX(Node_Kind,AT12)="leaf",AS12,IF(INDEX($M$10:$M$61,INDEX(Node_Pos,AT12)+1)="",IF(INDEX(Node_Miss,AT12)="left",INDEX(Node_Left,AT12),INDEX(Node_Right,AT12)),IF(INDEX(Node_Kind,AT12)="split",IF(INDEX($M$10:$M$61,INDEX(Node_Pos,AT12)+1)&lt;INDEX(Node_Thr,AT12),INDEX(Node_Left,AT12),INDEX(Node_Right,AT12)),IF(ISNUMBER(SEARCH(";"&amp;INDEX($M$10:$M$61,INDEX(Node_Pos,AT12)+1)&amp;";",";"&amp;INDEX(Node_RCodes,AT12)&amp;";")),INDEX(Node_Right,AT12),INDEX(Node_Left,AT12)))))</f>
        <v/>
      </c>
      <c r="AV12" s="52">
        <f>IF(INDEX(Node_Kind,MATCH($AA12&amp;"|"&amp;AU12,Node_Key,0))="leaf",INDEX(Node_Leaf,MATCH($AA12&amp;"|"&amp;AU12,Node_Key,0)),"not a leaf")</f>
        <v/>
      </c>
      <c r="AW12" s="46">
        <f>MATCH($AA12&amp;"|0",Node_Key,0)</f>
        <v/>
      </c>
      <c r="AX12" s="46">
        <f>IF(INDEX(Node_Kind,AW12)="leaf",0,IF(INDEX($P$10:$P$61,INDEX(Node_Pos,AW12)+1)="",IF(INDEX(Node_Miss,AW12)="left",INDEX(Node_Left,AW12),INDEX(Node_Right,AW12)),IF(INDEX(Node_Kind,AW12)="split",IF(INDEX($P$10:$P$61,INDEX(Node_Pos,AW12)+1)&lt;INDEX(Node_Thr,AW12),INDEX(Node_Left,AW12),INDEX(Node_Right,AW12)),IF(ISNUMBER(SEARCH(";"&amp;INDEX($P$10:$P$61,INDEX(Node_Pos,AW12)+1)&amp;";",";"&amp;INDEX(Node_RCodes,AW12)&amp;";")),INDEX(Node_Right,AW12),INDEX(Node_Left,AW12)))))</f>
        <v/>
      </c>
      <c r="AY12" s="46">
        <f>MATCH($AA12&amp;"|"&amp;AX12,Node_Key,0)</f>
        <v/>
      </c>
      <c r="AZ12" s="46">
        <f>IF(INDEX(Node_Kind,AY12)="leaf",AX12,IF(INDEX($P$10:$P$61,INDEX(Node_Pos,AY12)+1)="",IF(INDEX(Node_Miss,AY12)="left",INDEX(Node_Left,AY12),INDEX(Node_Right,AY12)),IF(INDEX(Node_Kind,AY12)="split",IF(INDEX($P$10:$P$61,INDEX(Node_Pos,AY12)+1)&lt;INDEX(Node_Thr,AY12),INDEX(Node_Left,AY12),INDEX(Node_Right,AY12)),IF(ISNUMBER(SEARCH(";"&amp;INDEX($P$10:$P$61,INDEX(Node_Pos,AY12)+1)&amp;";",";"&amp;INDEX(Node_RCodes,AY12)&amp;";")),INDEX(Node_Right,AY12),INDEX(Node_Left,AY12)))))</f>
        <v/>
      </c>
      <c r="BA12" s="46">
        <f>MATCH($AA12&amp;"|"&amp;AZ12,Node_Key,0)</f>
        <v/>
      </c>
      <c r="BB12" s="46">
        <f>IF(INDEX(Node_Kind,BA12)="leaf",AZ12,IF(INDEX($P$10:$P$61,INDEX(Node_Pos,BA12)+1)="",IF(INDEX(Node_Miss,BA12)="left",INDEX(Node_Left,BA12),INDEX(Node_Right,BA12)),IF(INDEX(Node_Kind,BA12)="split",IF(INDEX($P$10:$P$61,INDEX(Node_Pos,BA12)+1)&lt;INDEX(Node_Thr,BA12),INDEX(Node_Left,BA12),INDEX(Node_Right,BA12)),IF(ISNUMBER(SEARCH(";"&amp;INDEX($P$10:$P$61,INDEX(Node_Pos,BA12)+1)&amp;";",";"&amp;INDEX(Node_RCodes,BA12)&amp;";")),INDEX(Node_Right,BA12),INDEX(Node_Left,BA12)))))</f>
        <v/>
      </c>
      <c r="BC12" s="52">
        <f>IF(INDEX(Node_Kind,MATCH($AA12&amp;"|"&amp;BB12,Node_Key,0))="leaf",INDEX(Node_Leaf,MATCH($AA12&amp;"|"&amp;BB12,Node_Key,0)),"not a leaf")</f>
        <v/>
      </c>
      <c r="BD12" s="46">
        <f>MATCH($AA12&amp;"|0",Node_Key,0)</f>
        <v/>
      </c>
      <c r="BE12" s="46">
        <f>IF(INDEX(Node_Kind,BD12)="leaf",0,IF(INDEX($S$10:$S$61,INDEX(Node_Pos,BD12)+1)="",IF(INDEX(Node_Miss,BD12)="left",INDEX(Node_Left,BD12),INDEX(Node_Right,BD12)),IF(INDEX(Node_Kind,BD12)="split",IF(INDEX($S$10:$S$61,INDEX(Node_Pos,BD12)+1)&lt;INDEX(Node_Thr,BD12),INDEX(Node_Left,BD12),INDEX(Node_Right,BD12)),IF(ISNUMBER(SEARCH(";"&amp;INDEX($S$10:$S$61,INDEX(Node_Pos,BD12)+1)&amp;";",";"&amp;INDEX(Node_RCodes,BD12)&amp;";")),INDEX(Node_Right,BD12),INDEX(Node_Left,BD12)))))</f>
        <v/>
      </c>
      <c r="BF12" s="46">
        <f>MATCH($AA12&amp;"|"&amp;BE12,Node_Key,0)</f>
        <v/>
      </c>
      <c r="BG12" s="46">
        <f>IF(INDEX(Node_Kind,BF12)="leaf",BE12,IF(INDEX($S$10:$S$61,INDEX(Node_Pos,BF12)+1)="",IF(INDEX(Node_Miss,BF12)="left",INDEX(Node_Left,BF12),INDEX(Node_Right,BF12)),IF(INDEX(Node_Kind,BF12)="split",IF(INDEX($S$10:$S$61,INDEX(Node_Pos,BF12)+1)&lt;INDEX(Node_Thr,BF12),INDEX(Node_Left,BF12),INDEX(Node_Right,BF12)),IF(ISNUMBER(SEARCH(";"&amp;INDEX($S$10:$S$61,INDEX(Node_Pos,BF12)+1)&amp;";",";"&amp;INDEX(Node_RCodes,BF12)&amp;";")),INDEX(Node_Right,BF12),INDEX(Node_Left,BF12)))))</f>
        <v/>
      </c>
      <c r="BH12" s="46">
        <f>MATCH($AA12&amp;"|"&amp;BG12,Node_Key,0)</f>
        <v/>
      </c>
      <c r="BI12" s="46">
        <f>IF(INDEX(Node_Kind,BH12)="leaf",BG12,IF(INDEX($S$10:$S$61,INDEX(Node_Pos,BH12)+1)="",IF(INDEX(Node_Miss,BH12)="left",INDEX(Node_Left,BH12),INDEX(Node_Right,BH12)),IF(INDEX(Node_Kind,BH12)="split",IF(INDEX($S$10:$S$61,INDEX(Node_Pos,BH12)+1)&lt;INDEX(Node_Thr,BH12),INDEX(Node_Left,BH12),INDEX(Node_Right,BH12)),IF(ISNUMBER(SEARCH(";"&amp;INDEX($S$10:$S$61,INDEX(Node_Pos,BH12)+1)&amp;";",";"&amp;INDEX(Node_RCodes,BH12)&amp;";")),INDEX(Node_Right,BH12),INDEX(Node_Left,BH12)))))</f>
        <v/>
      </c>
      <c r="BJ12" s="52">
        <f>IF(INDEX(Node_Kind,MATCH($AA12&amp;"|"&amp;BI12,Node_Key,0))="leaf",INDEX(Node_Leaf,MATCH($AA12&amp;"|"&amp;BI12,Node_Key,0)),"not a leaf")</f>
        <v/>
      </c>
      <c r="BK12" s="46">
        <f>MATCH($AA12&amp;"|0",Node_Key,0)</f>
        <v/>
      </c>
      <c r="BL12" s="46">
        <f>IF(INDEX(Node_Kind,BK12)="leaf",0,IF(INDEX($V$10:$V$61,INDEX(Node_Pos,BK12)+1)="",IF(INDEX(Node_Miss,BK12)="left",INDEX(Node_Left,BK12),INDEX(Node_Right,BK12)),IF(INDEX(Node_Kind,BK12)="split",IF(INDEX($V$10:$V$61,INDEX(Node_Pos,BK12)+1)&lt;INDEX(Node_Thr,BK12),INDEX(Node_Left,BK12),INDEX(Node_Right,BK12)),IF(ISNUMBER(SEARCH(";"&amp;INDEX($V$10:$V$61,INDEX(Node_Pos,BK12)+1)&amp;";",";"&amp;INDEX(Node_RCodes,BK12)&amp;";")),INDEX(Node_Right,BK12),INDEX(Node_Left,BK12)))))</f>
        <v/>
      </c>
      <c r="BM12" s="46">
        <f>MATCH($AA12&amp;"|"&amp;BL12,Node_Key,0)</f>
        <v/>
      </c>
      <c r="BN12" s="46">
        <f>IF(INDEX(Node_Kind,BM12)="leaf",BL12,IF(INDEX($V$10:$V$61,INDEX(Node_Pos,BM12)+1)="",IF(INDEX(Node_Miss,BM12)="left",INDEX(Node_Left,BM12),INDEX(Node_Right,BM12)),IF(INDEX(Node_Kind,BM12)="split",IF(INDEX($V$10:$V$61,INDEX(Node_Pos,BM12)+1)&lt;INDEX(Node_Thr,BM12),INDEX(Node_Left,BM12),INDEX(Node_Right,BM12)),IF(ISNUMBER(SEARCH(";"&amp;INDEX($V$10:$V$61,INDEX(Node_Pos,BM12)+1)&amp;";",";"&amp;INDEX(Node_RCodes,BM12)&amp;";")),INDEX(Node_Right,BM12),INDEX(Node_Left,BM12)))))</f>
        <v/>
      </c>
      <c r="BO12" s="46">
        <f>MATCH($AA12&amp;"|"&amp;BN12,Node_Key,0)</f>
        <v/>
      </c>
      <c r="BP12" s="46">
        <f>IF(INDEX(Node_Kind,BO12)="leaf",BN12,IF(INDEX($V$10:$V$61,INDEX(Node_Pos,BO12)+1)="",IF(INDEX(Node_Miss,BO12)="left",INDEX(Node_Left,BO12),INDEX(Node_Right,BO12)),IF(INDEX(Node_Kind,BO12)="split",IF(INDEX($V$10:$V$61,INDEX(Node_Pos,BO12)+1)&lt;INDEX(Node_Thr,BO12),INDEX(Node_Left,BO12),INDEX(Node_Right,BO12)),IF(ISNUMBER(SEARCH(";"&amp;INDEX($V$10:$V$61,INDEX(Node_Pos,BO12)+1)&amp;";",";"&amp;INDEX(Node_RCodes,BO12)&amp;";")),INDEX(Node_Right,BO12),INDEX(Node_Left,BO12)))))</f>
        <v/>
      </c>
      <c r="BQ12" s="52">
        <f>IF(INDEX(Node_Kind,MATCH($AA12&amp;"|"&amp;BP12,Node_Key,0))="leaf",INDEX(Node_Leaf,MATCH($AA12&amp;"|"&amp;BP12,Node_Key,0)),"not a leaf")</f>
        <v/>
      </c>
      <c r="BR12" s="46">
        <f>MATCH($AA12&amp;"|0",Node_Key,0)</f>
        <v/>
      </c>
      <c r="BS12" s="46">
        <f>IF(INDEX(Node_Kind,BR12)="leaf",0,IF(INDEX($Y$10:$Y$61,INDEX(Node_Pos,BR12)+1)="",IF(INDEX(Node_Miss,BR12)="left",INDEX(Node_Left,BR12),INDEX(Node_Right,BR12)),IF(INDEX(Node_Kind,BR12)="split",IF(INDEX($Y$10:$Y$61,INDEX(Node_Pos,BR12)+1)&lt;INDEX(Node_Thr,BR12),INDEX(Node_Left,BR12),INDEX(Node_Right,BR12)),IF(ISNUMBER(SEARCH(";"&amp;INDEX($Y$10:$Y$61,INDEX(Node_Pos,BR12)+1)&amp;";",";"&amp;INDEX(Node_RCodes,BR12)&amp;";")),INDEX(Node_Right,BR12),INDEX(Node_Left,BR12)))))</f>
        <v/>
      </c>
      <c r="BT12" s="46">
        <f>MATCH($AA12&amp;"|"&amp;BS12,Node_Key,0)</f>
        <v/>
      </c>
      <c r="BU12" s="46">
        <f>IF(INDEX(Node_Kind,BT12)="leaf",BS12,IF(INDEX($Y$10:$Y$61,INDEX(Node_Pos,BT12)+1)="",IF(INDEX(Node_Miss,BT12)="left",INDEX(Node_Left,BT12),INDEX(Node_Right,BT12)),IF(INDEX(Node_Kind,BT12)="split",IF(INDEX($Y$10:$Y$61,INDEX(Node_Pos,BT12)+1)&lt;INDEX(Node_Thr,BT12),INDEX(Node_Left,BT12),INDEX(Node_Right,BT12)),IF(ISNUMBER(SEARCH(";"&amp;INDEX($Y$10:$Y$61,INDEX(Node_Pos,BT12)+1)&amp;";",";"&amp;INDEX(Node_RCodes,BT12)&amp;";")),INDEX(Node_Right,BT12),INDEX(Node_Left,BT12)))))</f>
        <v/>
      </c>
      <c r="BV12" s="46">
        <f>MATCH($AA12&amp;"|"&amp;BU12,Node_Key,0)</f>
        <v/>
      </c>
      <c r="BW12" s="46">
        <f>IF(INDEX(Node_Kind,BV12)="leaf",BU12,IF(INDEX($Y$10:$Y$61,INDEX(Node_Pos,BV12)+1)="",IF(INDEX(Node_Miss,BV12)="left",INDEX(Node_Left,BV12),INDEX(Node_Right,BV12)),IF(INDEX(Node_Kind,BV12)="split",IF(INDEX($Y$10:$Y$61,INDEX(Node_Pos,BV12)+1)&lt;INDEX(Node_Thr,BV12),INDEX(Node_Left,BV12),INDEX(Node_Right,BV12)),IF(ISNUMBER(SEARCH(";"&amp;INDEX($Y$10:$Y$61,INDEX(Node_Pos,BV12)+1)&amp;";",";"&amp;INDEX(Node_RCodes,BV12)&amp;";")),INDEX(Node_Right,BV12),INDEX(Node_Left,BV12)))))</f>
        <v/>
      </c>
      <c r="BX12" s="52">
        <f>IF(INDEX(Node_Kind,MATCH($AA12&amp;"|"&amp;BW12,Node_Key,0))="leaf",INDEX(Node_Leaf,MATCH($AA12&amp;"|"&amp;BW12,Node_Key,0)),"not a leaf")</f>
        <v/>
      </c>
      <c r="BZ12" s="8">
        <f>K$8</f>
        <v/>
      </c>
      <c r="CA12" s="53">
        <f>'Rating Buildings'!$F$12</f>
        <v/>
      </c>
      <c r="CB12" s="54">
        <f>SUM($AV$10:$AV$202)</f>
        <v/>
      </c>
      <c r="CC12" s="52">
        <f>LN(CA12)+LN(XGB_Base)+LN(XGB_Trend)+CB12</f>
        <v/>
      </c>
      <c r="CD12" s="44">
        <f>EXP(CC12)</f>
        <v/>
      </c>
      <c r="CE12" s="55">
        <f>'Rating Buildings'!$AQ$12</f>
        <v/>
      </c>
      <c r="CF12" s="44">
        <f>CD12+CE12</f>
        <v/>
      </c>
      <c r="CG12" s="42">
        <f>Lvl_Bld</f>
        <v/>
      </c>
      <c r="CH12" s="44">
        <f>CF12*CG12</f>
        <v/>
      </c>
      <c r="CI12" s="44">
        <f>INDEX(Py_Small,MATCH(BZ12,Py_ID,0))</f>
        <v/>
      </c>
      <c r="CJ12" s="45">
        <f>ABS(CD12/CI12-1)</f>
        <v/>
      </c>
      <c r="CK12" s="44">
        <f>INDEX(Py_Final,MATCH(BZ12,Py_ID,0))</f>
        <v/>
      </c>
      <c r="CL12" s="45">
        <f>ABS(CH12/CK12-1)</f>
        <v/>
      </c>
      <c r="CM12" s="56">
        <f>SUMPRODUCT((L$10:L$61&lt;&gt;"")*(M$10:M$61="")*(RIGHT(L$10:L$61,8)&lt;&gt;"|MISSING"))</f>
        <v/>
      </c>
      <c r="CN12" s="56">
        <f>COUNTIF($AV$10:$AV$202,"not a leaf")</f>
        <v/>
      </c>
    </row>
    <row r="13">
      <c r="B13" s="36" t="n">
        <v>3</v>
      </c>
      <c r="C13" s="10" t="inlineStr">
        <is>
          <t>missed_payments_12m</t>
        </is>
      </c>
      <c r="D13" s="10" t="inlineStr">
        <is>
          <t>numeric</t>
        </is>
      </c>
      <c r="E13" s="40">
        <f>IF(ISBLANK(INDEX(Pol_Data,MATCH(E$8,Pol_ID,0),MATCH($C13,Pol_Head,0))),"",INDEX(Pol_Data,MATCH(E$8,Pol_ID,0),MATCH($C13,Pol_Head,0)))</f>
        <v/>
      </c>
      <c r="G13" s="51">
        <f>IF(E13="","",E13)</f>
        <v/>
      </c>
      <c r="H13" s="40">
        <f>IF(ISBLANK(INDEX(Pol_Data,MATCH(H$8,Pol_ID,0),MATCH($C13,Pol_Head,0))),"",INDEX(Pol_Data,MATCH(H$8,Pol_ID,0),MATCH($C13,Pol_Head,0)))</f>
        <v/>
      </c>
      <c r="J13" s="51">
        <f>IF(H13="","",H13)</f>
        <v/>
      </c>
      <c r="K13" s="40">
        <f>IF(ISBLANK(INDEX(Pol_Data,MATCH(K$8,Pol_ID,0),MATCH($C13,Pol_Head,0))),"",INDEX(Pol_Data,MATCH(K$8,Pol_ID,0),MATCH($C13,Pol_Head,0)))</f>
        <v/>
      </c>
      <c r="M13" s="51">
        <f>IF(K13="","",K13)</f>
        <v/>
      </c>
      <c r="N13" s="40">
        <f>IF(ISBLANK(INDEX(Pol_Data,MATCH(N$8,Pol_ID,0),MATCH($C13,Pol_Head,0))),"",INDEX(Pol_Data,MATCH(N$8,Pol_ID,0),MATCH($C13,Pol_Head,0)))</f>
        <v/>
      </c>
      <c r="P13" s="51">
        <f>IF(N13="","",N13)</f>
        <v/>
      </c>
      <c r="Q13" s="40">
        <f>IF(ISBLANK(INDEX(Pol_Data,MATCH(Q$8,Pol_ID,0),MATCH($C13,Pol_Head,0))),"",INDEX(Pol_Data,MATCH(Q$8,Pol_ID,0),MATCH($C13,Pol_Head,0)))</f>
        <v/>
      </c>
      <c r="S13" s="51">
        <f>IF(Q13="","",Q13)</f>
        <v/>
      </c>
      <c r="T13" s="40">
        <f>IF(ISBLANK(INDEX(Pol_Data,MATCH(T$8,Pol_ID,0),MATCH($C13,Pol_Head,0))),"",INDEX(Pol_Data,MATCH(T$8,Pol_ID,0),MATCH($C13,Pol_Head,0)))</f>
        <v/>
      </c>
      <c r="V13" s="51">
        <f>IF(T13="","",T13)</f>
        <v/>
      </c>
      <c r="W13" s="40">
        <f>IF(ISBLANK(INDEX(Pol_Data,MATCH(W$8,Pol_ID,0),MATCH($C13,Pol_Head,0))),"",INDEX(Pol_Data,MATCH(W$8,Pol_ID,0),MATCH($C13,Pol_Head,0)))</f>
        <v/>
      </c>
      <c r="Y13" s="51">
        <f>IF(W13="","",W13)</f>
        <v/>
      </c>
      <c r="AA13" s="36" t="n">
        <v>3</v>
      </c>
      <c r="AB13" s="46">
        <f>MATCH($AA13&amp;"|0",Node_Key,0)</f>
        <v/>
      </c>
      <c r="AC13" s="46">
        <f>IF(INDEX(Node_Kind,AB13)="leaf",0,IF(INDEX($G$10:$G$61,INDEX(Node_Pos,AB13)+1)="",IF(INDEX(Node_Miss,AB13)="left",INDEX(Node_Left,AB13),INDEX(Node_Right,AB13)),IF(INDEX(Node_Kind,AB13)="split",IF(INDEX($G$10:$G$61,INDEX(Node_Pos,AB13)+1)&lt;INDEX(Node_Thr,AB13),INDEX(Node_Left,AB13),INDEX(Node_Right,AB13)),IF(ISNUMBER(SEARCH(";"&amp;INDEX($G$10:$G$61,INDEX(Node_Pos,AB13)+1)&amp;";",";"&amp;INDEX(Node_RCodes,AB13)&amp;";")),INDEX(Node_Right,AB13),INDEX(Node_Left,AB13)))))</f>
        <v/>
      </c>
      <c r="AD13" s="46">
        <f>MATCH($AA13&amp;"|"&amp;AC13,Node_Key,0)</f>
        <v/>
      </c>
      <c r="AE13" s="46">
        <f>IF(INDEX(Node_Kind,AD13)="leaf",AC13,IF(INDEX($G$10:$G$61,INDEX(Node_Pos,AD13)+1)="",IF(INDEX(Node_Miss,AD13)="left",INDEX(Node_Left,AD13),INDEX(Node_Right,AD13)),IF(INDEX(Node_Kind,AD13)="split",IF(INDEX($G$10:$G$61,INDEX(Node_Pos,AD13)+1)&lt;INDEX(Node_Thr,AD13),INDEX(Node_Left,AD13),INDEX(Node_Right,AD13)),IF(ISNUMBER(SEARCH(";"&amp;INDEX($G$10:$G$61,INDEX(Node_Pos,AD13)+1)&amp;";",";"&amp;INDEX(Node_RCodes,AD13)&amp;";")),INDEX(Node_Right,AD13),INDEX(Node_Left,AD13)))))</f>
        <v/>
      </c>
      <c r="AF13" s="46">
        <f>MATCH($AA13&amp;"|"&amp;AE13,Node_Key,0)</f>
        <v/>
      </c>
      <c r="AG13" s="46">
        <f>IF(INDEX(Node_Kind,AF13)="leaf",AE13,IF(INDEX($G$10:$G$61,INDEX(Node_Pos,AF13)+1)="",IF(INDEX(Node_Miss,AF13)="left",INDEX(Node_Left,AF13),INDEX(Node_Right,AF13)),IF(INDEX(Node_Kind,AF13)="split",IF(INDEX($G$10:$G$61,INDEX(Node_Pos,AF13)+1)&lt;INDEX(Node_Thr,AF13),INDEX(Node_Left,AF13),INDEX(Node_Right,AF13)),IF(ISNUMBER(SEARCH(";"&amp;INDEX($G$10:$G$61,INDEX(Node_Pos,AF13)+1)&amp;";",";"&amp;INDEX(Node_RCodes,AF13)&amp;";")),INDEX(Node_Right,AF13),INDEX(Node_Left,AF13)))))</f>
        <v/>
      </c>
      <c r="AH13" s="52">
        <f>IF(INDEX(Node_Kind,MATCH($AA13&amp;"|"&amp;AG13,Node_Key,0))="leaf",INDEX(Node_Leaf,MATCH($AA13&amp;"|"&amp;AG13,Node_Key,0)),"not a leaf")</f>
        <v/>
      </c>
      <c r="AI13" s="46">
        <f>MATCH($AA13&amp;"|0",Node_Key,0)</f>
        <v/>
      </c>
      <c r="AJ13" s="46">
        <f>IF(INDEX(Node_Kind,AI13)="leaf",0,IF(INDEX($J$10:$J$61,INDEX(Node_Pos,AI13)+1)="",IF(INDEX(Node_Miss,AI13)="left",INDEX(Node_Left,AI13),INDEX(Node_Right,AI13)),IF(INDEX(Node_Kind,AI13)="split",IF(INDEX($J$10:$J$61,INDEX(Node_Pos,AI13)+1)&lt;INDEX(Node_Thr,AI13),INDEX(Node_Left,AI13),INDEX(Node_Right,AI13)),IF(ISNUMBER(SEARCH(";"&amp;INDEX($J$10:$J$61,INDEX(Node_Pos,AI13)+1)&amp;";",";"&amp;INDEX(Node_RCodes,AI13)&amp;";")),INDEX(Node_Right,AI13),INDEX(Node_Left,AI13)))))</f>
        <v/>
      </c>
      <c r="AK13" s="46">
        <f>MATCH($AA13&amp;"|"&amp;AJ13,Node_Key,0)</f>
        <v/>
      </c>
      <c r="AL13" s="46">
        <f>IF(INDEX(Node_Kind,AK13)="leaf",AJ13,IF(INDEX($J$10:$J$61,INDEX(Node_Pos,AK13)+1)="",IF(INDEX(Node_Miss,AK13)="left",INDEX(Node_Left,AK13),INDEX(Node_Right,AK13)),IF(INDEX(Node_Kind,AK13)="split",IF(INDEX($J$10:$J$61,INDEX(Node_Pos,AK13)+1)&lt;INDEX(Node_Thr,AK13),INDEX(Node_Left,AK13),INDEX(Node_Right,AK13)),IF(ISNUMBER(SEARCH(";"&amp;INDEX($J$10:$J$61,INDEX(Node_Pos,AK13)+1)&amp;";",";"&amp;INDEX(Node_RCodes,AK13)&amp;";")),INDEX(Node_Right,AK13),INDEX(Node_Left,AK13)))))</f>
        <v/>
      </c>
      <c r="AM13" s="46">
        <f>MATCH($AA13&amp;"|"&amp;AL13,Node_Key,0)</f>
        <v/>
      </c>
      <c r="AN13" s="46">
        <f>IF(INDEX(Node_Kind,AM13)="leaf",AL13,IF(INDEX($J$10:$J$61,INDEX(Node_Pos,AM13)+1)="",IF(INDEX(Node_Miss,AM13)="left",INDEX(Node_Left,AM13),INDEX(Node_Right,AM13)),IF(INDEX(Node_Kind,AM13)="split",IF(INDEX($J$10:$J$61,INDEX(Node_Pos,AM13)+1)&lt;INDEX(Node_Thr,AM13),INDEX(Node_Left,AM13),INDEX(Node_Right,AM13)),IF(ISNUMBER(SEARCH(";"&amp;INDEX($J$10:$J$61,INDEX(Node_Pos,AM13)+1)&amp;";",";"&amp;INDEX(Node_RCodes,AM13)&amp;";")),INDEX(Node_Right,AM13),INDEX(Node_Left,AM13)))))</f>
        <v/>
      </c>
      <c r="AO13" s="52">
        <f>IF(INDEX(Node_Kind,MATCH($AA13&amp;"|"&amp;AN13,Node_Key,0))="leaf",INDEX(Node_Leaf,MATCH($AA13&amp;"|"&amp;AN13,Node_Key,0)),"not a leaf")</f>
        <v/>
      </c>
      <c r="AP13" s="46">
        <f>MATCH($AA13&amp;"|0",Node_Key,0)</f>
        <v/>
      </c>
      <c r="AQ13" s="46">
        <f>IF(INDEX(Node_Kind,AP13)="leaf",0,IF(INDEX($M$10:$M$61,INDEX(Node_Pos,AP13)+1)="",IF(INDEX(Node_Miss,AP13)="left",INDEX(Node_Left,AP13),INDEX(Node_Right,AP13)),IF(INDEX(Node_Kind,AP13)="split",IF(INDEX($M$10:$M$61,INDEX(Node_Pos,AP13)+1)&lt;INDEX(Node_Thr,AP13),INDEX(Node_Left,AP13),INDEX(Node_Right,AP13)),IF(ISNUMBER(SEARCH(";"&amp;INDEX($M$10:$M$61,INDEX(Node_Pos,AP13)+1)&amp;";",";"&amp;INDEX(Node_RCodes,AP13)&amp;";")),INDEX(Node_Right,AP13),INDEX(Node_Left,AP13)))))</f>
        <v/>
      </c>
      <c r="AR13" s="46">
        <f>MATCH($AA13&amp;"|"&amp;AQ13,Node_Key,0)</f>
        <v/>
      </c>
      <c r="AS13" s="46">
        <f>IF(INDEX(Node_Kind,AR13)="leaf",AQ13,IF(INDEX($M$10:$M$61,INDEX(Node_Pos,AR13)+1)="",IF(INDEX(Node_Miss,AR13)="left",INDEX(Node_Left,AR13),INDEX(Node_Right,AR13)),IF(INDEX(Node_Kind,AR13)="split",IF(INDEX($M$10:$M$61,INDEX(Node_Pos,AR13)+1)&lt;INDEX(Node_Thr,AR13),INDEX(Node_Left,AR13),INDEX(Node_Right,AR13)),IF(ISNUMBER(SEARCH(";"&amp;INDEX($M$10:$M$61,INDEX(Node_Pos,AR13)+1)&amp;";",";"&amp;INDEX(Node_RCodes,AR13)&amp;";")),INDEX(Node_Right,AR13),INDEX(Node_Left,AR13)))))</f>
        <v/>
      </c>
      <c r="AT13" s="46">
        <f>MATCH($AA13&amp;"|"&amp;AS13,Node_Key,0)</f>
        <v/>
      </c>
      <c r="AU13" s="46">
        <f>IF(INDEX(Node_Kind,AT13)="leaf",AS13,IF(INDEX($M$10:$M$61,INDEX(Node_Pos,AT13)+1)="",IF(INDEX(Node_Miss,AT13)="left",INDEX(Node_Left,AT13),INDEX(Node_Right,AT13)),IF(INDEX(Node_Kind,AT13)="split",IF(INDEX($M$10:$M$61,INDEX(Node_Pos,AT13)+1)&lt;INDEX(Node_Thr,AT13),INDEX(Node_Left,AT13),INDEX(Node_Right,AT13)),IF(ISNUMBER(SEARCH(";"&amp;INDEX($M$10:$M$61,INDEX(Node_Pos,AT13)+1)&amp;";",";"&amp;INDEX(Node_RCodes,AT13)&amp;";")),INDEX(Node_Right,AT13),INDEX(Node_Left,AT13)))))</f>
        <v/>
      </c>
      <c r="AV13" s="52">
        <f>IF(INDEX(Node_Kind,MATCH($AA13&amp;"|"&amp;AU13,Node_Key,0))="leaf",INDEX(Node_Leaf,MATCH($AA13&amp;"|"&amp;AU13,Node_Key,0)),"not a leaf")</f>
        <v/>
      </c>
      <c r="AW13" s="46">
        <f>MATCH($AA13&amp;"|0",Node_Key,0)</f>
        <v/>
      </c>
      <c r="AX13" s="46">
        <f>IF(INDEX(Node_Kind,AW13)="leaf",0,IF(INDEX($P$10:$P$61,INDEX(Node_Pos,AW13)+1)="",IF(INDEX(Node_Miss,AW13)="left",INDEX(Node_Left,AW13),INDEX(Node_Right,AW13)),IF(INDEX(Node_Kind,AW13)="split",IF(INDEX($P$10:$P$61,INDEX(Node_Pos,AW13)+1)&lt;INDEX(Node_Thr,AW13),INDEX(Node_Left,AW13),INDEX(Node_Right,AW13)),IF(ISNUMBER(SEARCH(";"&amp;INDEX($P$10:$P$61,INDEX(Node_Pos,AW13)+1)&amp;";",";"&amp;INDEX(Node_RCodes,AW13)&amp;";")),INDEX(Node_Right,AW13),INDEX(Node_Left,AW13)))))</f>
        <v/>
      </c>
      <c r="AY13" s="46">
        <f>MATCH($AA13&amp;"|"&amp;AX13,Node_Key,0)</f>
        <v/>
      </c>
      <c r="AZ13" s="46">
        <f>IF(INDEX(Node_Kind,AY13)="leaf",AX13,IF(INDEX($P$10:$P$61,INDEX(Node_Pos,AY13)+1)="",IF(INDEX(Node_Miss,AY13)="left",INDEX(Node_Left,AY13),INDEX(Node_Right,AY13)),IF(INDEX(Node_Kind,AY13)="split",IF(INDEX($P$10:$P$61,INDEX(Node_Pos,AY13)+1)&lt;INDEX(Node_Thr,AY13),INDEX(Node_Left,AY13),INDEX(Node_Right,AY13)),IF(ISNUMBER(SEARCH(";"&amp;INDEX($P$10:$P$61,INDEX(Node_Pos,AY13)+1)&amp;";",";"&amp;INDEX(Node_RCodes,AY13)&amp;";")),INDEX(Node_Right,AY13),INDEX(Node_Left,AY13)))))</f>
        <v/>
      </c>
      <c r="BA13" s="46">
        <f>MATCH($AA13&amp;"|"&amp;AZ13,Node_Key,0)</f>
        <v/>
      </c>
      <c r="BB13" s="46">
        <f>IF(INDEX(Node_Kind,BA13)="leaf",AZ13,IF(INDEX($P$10:$P$61,INDEX(Node_Pos,BA13)+1)="",IF(INDEX(Node_Miss,BA13)="left",INDEX(Node_Left,BA13),INDEX(Node_Right,BA13)),IF(INDEX(Node_Kind,BA13)="split",IF(INDEX($P$10:$P$61,INDEX(Node_Pos,BA13)+1)&lt;INDEX(Node_Thr,BA13),INDEX(Node_Left,BA13),INDEX(Node_Right,BA13)),IF(ISNUMBER(SEARCH(";"&amp;INDEX($P$10:$P$61,INDEX(Node_Pos,BA13)+1)&amp;";",";"&amp;INDEX(Node_RCodes,BA13)&amp;";")),INDEX(Node_Right,BA13),INDEX(Node_Left,BA13)))))</f>
        <v/>
      </c>
      <c r="BC13" s="52">
        <f>IF(INDEX(Node_Kind,MATCH($AA13&amp;"|"&amp;BB13,Node_Key,0))="leaf",INDEX(Node_Leaf,MATCH($AA13&amp;"|"&amp;BB13,Node_Key,0)),"not a leaf")</f>
        <v/>
      </c>
      <c r="BD13" s="46">
        <f>MATCH($AA13&amp;"|0",Node_Key,0)</f>
        <v/>
      </c>
      <c r="BE13" s="46">
        <f>IF(INDEX(Node_Kind,BD13)="leaf",0,IF(INDEX($S$10:$S$61,INDEX(Node_Pos,BD13)+1)="",IF(INDEX(Node_Miss,BD13)="left",INDEX(Node_Left,BD13),INDEX(Node_Right,BD13)),IF(INDEX(Node_Kind,BD13)="split",IF(INDEX($S$10:$S$61,INDEX(Node_Pos,BD13)+1)&lt;INDEX(Node_Thr,BD13),INDEX(Node_Left,BD13),INDEX(Node_Right,BD13)),IF(ISNUMBER(SEARCH(";"&amp;INDEX($S$10:$S$61,INDEX(Node_Pos,BD13)+1)&amp;";",";"&amp;INDEX(Node_RCodes,BD13)&amp;";")),INDEX(Node_Right,BD13),INDEX(Node_Left,BD13)))))</f>
        <v/>
      </c>
      <c r="BF13" s="46">
        <f>MATCH($AA13&amp;"|"&amp;BE13,Node_Key,0)</f>
        <v/>
      </c>
      <c r="BG13" s="46">
        <f>IF(INDEX(Node_Kind,BF13)="leaf",BE13,IF(INDEX($S$10:$S$61,INDEX(Node_Pos,BF13)+1)="",IF(INDEX(Node_Miss,BF13)="left",INDEX(Node_Left,BF13),INDEX(Node_Right,BF13)),IF(INDEX(Node_Kind,BF13)="split",IF(INDEX($S$10:$S$61,INDEX(Node_Pos,BF13)+1)&lt;INDEX(Node_Thr,BF13),INDEX(Node_Left,BF13),INDEX(Node_Right,BF13)),IF(ISNUMBER(SEARCH(";"&amp;INDEX($S$10:$S$61,INDEX(Node_Pos,BF13)+1)&amp;";",";"&amp;INDEX(Node_RCodes,BF13)&amp;";")),INDEX(Node_Right,BF13),INDEX(Node_Left,BF13)))))</f>
        <v/>
      </c>
      <c r="BH13" s="46">
        <f>MATCH($AA13&amp;"|"&amp;BG13,Node_Key,0)</f>
        <v/>
      </c>
      <c r="BI13" s="46">
        <f>IF(INDEX(Node_Kind,BH13)="leaf",BG13,IF(INDEX($S$10:$S$61,INDEX(Node_Pos,BH13)+1)="",IF(INDEX(Node_Miss,BH13)="left",INDEX(Node_Left,BH13),INDEX(Node_Right,BH13)),IF(INDEX(Node_Kind,BH13)="split",IF(INDEX($S$10:$S$61,INDEX(Node_Pos,BH13)+1)&lt;INDEX(Node_Thr,BH13),INDEX(Node_Left,BH13),INDEX(Node_Right,BH13)),IF(ISNUMBER(SEARCH(";"&amp;INDEX($S$10:$S$61,INDEX(Node_Pos,BH13)+1)&amp;";",";"&amp;INDEX(Node_RCodes,BH13)&amp;";")),INDEX(Node_Right,BH13),INDEX(Node_Left,BH13)))))</f>
        <v/>
      </c>
      <c r="BJ13" s="52">
        <f>IF(INDEX(Node_Kind,MATCH($AA13&amp;"|"&amp;BI13,Node_Key,0))="leaf",INDEX(Node_Leaf,MATCH($AA13&amp;"|"&amp;BI13,Node_Key,0)),"not a leaf")</f>
        <v/>
      </c>
      <c r="BK13" s="46">
        <f>MATCH($AA13&amp;"|0",Node_Key,0)</f>
        <v/>
      </c>
      <c r="BL13" s="46">
        <f>IF(INDEX(Node_Kind,BK13)="leaf",0,IF(INDEX($V$10:$V$61,INDEX(Node_Pos,BK13)+1)="",IF(INDEX(Node_Miss,BK13)="left",INDEX(Node_Left,BK13),INDEX(Node_Right,BK13)),IF(INDEX(Node_Kind,BK13)="split",IF(INDEX($V$10:$V$61,INDEX(Node_Pos,BK13)+1)&lt;INDEX(Node_Thr,BK13),INDEX(Node_Left,BK13),INDEX(Node_Right,BK13)),IF(ISNUMBER(SEARCH(";"&amp;INDEX($V$10:$V$61,INDEX(Node_Pos,BK13)+1)&amp;";",";"&amp;INDEX(Node_RCodes,BK13)&amp;";")),INDEX(Node_Right,BK13),INDEX(Node_Left,BK13)))))</f>
        <v/>
      </c>
      <c r="BM13" s="46">
        <f>MATCH($AA13&amp;"|"&amp;BL13,Node_Key,0)</f>
        <v/>
      </c>
      <c r="BN13" s="46">
        <f>IF(INDEX(Node_Kind,BM13)="leaf",BL13,IF(INDEX($V$10:$V$61,INDEX(Node_Pos,BM13)+1)="",IF(INDEX(Node_Miss,BM13)="left",INDEX(Node_Left,BM13),INDEX(Node_Right,BM13)),IF(INDEX(Node_Kind,BM13)="split",IF(INDEX($V$10:$V$61,INDEX(Node_Pos,BM13)+1)&lt;INDEX(Node_Thr,BM13),INDEX(Node_Left,BM13),INDEX(Node_Right,BM13)),IF(ISNUMBER(SEARCH(";"&amp;INDEX($V$10:$V$61,INDEX(Node_Pos,BM13)+1)&amp;";",";"&amp;INDEX(Node_RCodes,BM13)&amp;";")),INDEX(Node_Right,BM13),INDEX(Node_Left,BM13)))))</f>
        <v/>
      </c>
      <c r="BO13" s="46">
        <f>MATCH($AA13&amp;"|"&amp;BN13,Node_Key,0)</f>
        <v/>
      </c>
      <c r="BP13" s="46">
        <f>IF(INDEX(Node_Kind,BO13)="leaf",BN13,IF(INDEX($V$10:$V$61,INDEX(Node_Pos,BO13)+1)="",IF(INDEX(Node_Miss,BO13)="left",INDEX(Node_Left,BO13),INDEX(Node_Right,BO13)),IF(INDEX(Node_Kind,BO13)="split",IF(INDEX($V$10:$V$61,INDEX(Node_Pos,BO13)+1)&lt;INDEX(Node_Thr,BO13),INDEX(Node_Left,BO13),INDEX(Node_Right,BO13)),IF(ISNUMBER(SEARCH(";"&amp;INDEX($V$10:$V$61,INDEX(Node_Pos,BO13)+1)&amp;";",";"&amp;INDEX(Node_RCodes,BO13)&amp;";")),INDEX(Node_Right,BO13),INDEX(Node_Left,BO13)))))</f>
        <v/>
      </c>
      <c r="BQ13" s="52">
        <f>IF(INDEX(Node_Kind,MATCH($AA13&amp;"|"&amp;BP13,Node_Key,0))="leaf",INDEX(Node_Leaf,MATCH($AA13&amp;"|"&amp;BP13,Node_Key,0)),"not a leaf")</f>
        <v/>
      </c>
      <c r="BR13" s="46">
        <f>MATCH($AA13&amp;"|0",Node_Key,0)</f>
        <v/>
      </c>
      <c r="BS13" s="46">
        <f>IF(INDEX(Node_Kind,BR13)="leaf",0,IF(INDEX($Y$10:$Y$61,INDEX(Node_Pos,BR13)+1)="",IF(INDEX(Node_Miss,BR13)="left",INDEX(Node_Left,BR13),INDEX(Node_Right,BR13)),IF(INDEX(Node_Kind,BR13)="split",IF(INDEX($Y$10:$Y$61,INDEX(Node_Pos,BR13)+1)&lt;INDEX(Node_Thr,BR13),INDEX(Node_Left,BR13),INDEX(Node_Right,BR13)),IF(ISNUMBER(SEARCH(";"&amp;INDEX($Y$10:$Y$61,INDEX(Node_Pos,BR13)+1)&amp;";",";"&amp;INDEX(Node_RCodes,BR13)&amp;";")),INDEX(Node_Right,BR13),INDEX(Node_Left,BR13)))))</f>
        <v/>
      </c>
      <c r="BT13" s="46">
        <f>MATCH($AA13&amp;"|"&amp;BS13,Node_Key,0)</f>
        <v/>
      </c>
      <c r="BU13" s="46">
        <f>IF(INDEX(Node_Kind,BT13)="leaf",BS13,IF(INDEX($Y$10:$Y$61,INDEX(Node_Pos,BT13)+1)="",IF(INDEX(Node_Miss,BT13)="left",INDEX(Node_Left,BT13),INDEX(Node_Right,BT13)),IF(INDEX(Node_Kind,BT13)="split",IF(INDEX($Y$10:$Y$61,INDEX(Node_Pos,BT13)+1)&lt;INDEX(Node_Thr,BT13),INDEX(Node_Left,BT13),INDEX(Node_Right,BT13)),IF(ISNUMBER(SEARCH(";"&amp;INDEX($Y$10:$Y$61,INDEX(Node_Pos,BT13)+1)&amp;";",";"&amp;INDEX(Node_RCodes,BT13)&amp;";")),INDEX(Node_Right,BT13),INDEX(Node_Left,BT13)))))</f>
        <v/>
      </c>
      <c r="BV13" s="46">
        <f>MATCH($AA13&amp;"|"&amp;BU13,Node_Key,0)</f>
        <v/>
      </c>
      <c r="BW13" s="46">
        <f>IF(INDEX(Node_Kind,BV13)="leaf",BU13,IF(INDEX($Y$10:$Y$61,INDEX(Node_Pos,BV13)+1)="",IF(INDEX(Node_Miss,BV13)="left",INDEX(Node_Left,BV13),INDEX(Node_Right,BV13)),IF(INDEX(Node_Kind,BV13)="split",IF(INDEX($Y$10:$Y$61,INDEX(Node_Pos,BV13)+1)&lt;INDEX(Node_Thr,BV13),INDEX(Node_Left,BV13),INDEX(Node_Right,BV13)),IF(ISNUMBER(SEARCH(";"&amp;INDEX($Y$10:$Y$61,INDEX(Node_Pos,BV13)+1)&amp;";",";"&amp;INDEX(Node_RCodes,BV13)&amp;";")),INDEX(Node_Right,BV13),INDEX(Node_Left,BV13)))))</f>
        <v/>
      </c>
      <c r="BX13" s="52">
        <f>IF(INDEX(Node_Kind,MATCH($AA13&amp;"|"&amp;BW13,Node_Key,0))="leaf",INDEX(Node_Leaf,MATCH($AA13&amp;"|"&amp;BW13,Node_Key,0)),"not a leaf")</f>
        <v/>
      </c>
      <c r="BZ13" s="8">
        <f>N$8</f>
        <v/>
      </c>
      <c r="CA13" s="53">
        <f>'Rating Buildings'!$F$13</f>
        <v/>
      </c>
      <c r="CB13" s="54">
        <f>SUM($BC$10:$BC$202)</f>
        <v/>
      </c>
      <c r="CC13" s="52">
        <f>LN(CA13)+LN(XGB_Base)+LN(XGB_Trend)+CB13</f>
        <v/>
      </c>
      <c r="CD13" s="44">
        <f>EXP(CC13)</f>
        <v/>
      </c>
      <c r="CE13" s="55">
        <f>'Rating Buildings'!$AQ$13</f>
        <v/>
      </c>
      <c r="CF13" s="44">
        <f>CD13+CE13</f>
        <v/>
      </c>
      <c r="CG13" s="42">
        <f>Lvl_Bld</f>
        <v/>
      </c>
      <c r="CH13" s="44">
        <f>CF13*CG13</f>
        <v/>
      </c>
      <c r="CI13" s="44">
        <f>INDEX(Py_Small,MATCH(BZ13,Py_ID,0))</f>
        <v/>
      </c>
      <c r="CJ13" s="45">
        <f>ABS(CD13/CI13-1)</f>
        <v/>
      </c>
      <c r="CK13" s="44">
        <f>INDEX(Py_Final,MATCH(BZ13,Py_ID,0))</f>
        <v/>
      </c>
      <c r="CL13" s="45">
        <f>ABS(CH13/CK13-1)</f>
        <v/>
      </c>
      <c r="CM13" s="56">
        <f>SUMPRODUCT((O$10:O$61&lt;&gt;"")*(P$10:P$61="")*(RIGHT(O$10:O$61,8)&lt;&gt;"|MISSING"))</f>
        <v/>
      </c>
      <c r="CN13" s="56">
        <f>COUNTIF($BC$10:$BC$202,"not a leaf")</f>
        <v/>
      </c>
    </row>
    <row r="14">
      <c r="B14" s="36" t="n">
        <v>4</v>
      </c>
      <c r="C14" s="10" t="inlineStr">
        <is>
          <t>renewal_count</t>
        </is>
      </c>
      <c r="D14" s="10" t="inlineStr">
        <is>
          <t>numeric</t>
        </is>
      </c>
      <c r="E14" s="40">
        <f>IF(ISBLANK(INDEX(Pol_Data,MATCH(E$8,Pol_ID,0),MATCH($C14,Pol_Head,0))),"",INDEX(Pol_Data,MATCH(E$8,Pol_ID,0),MATCH($C14,Pol_Head,0)))</f>
        <v/>
      </c>
      <c r="G14" s="51">
        <f>IF(E14="","",E14)</f>
        <v/>
      </c>
      <c r="H14" s="40">
        <f>IF(ISBLANK(INDEX(Pol_Data,MATCH(H$8,Pol_ID,0),MATCH($C14,Pol_Head,0))),"",INDEX(Pol_Data,MATCH(H$8,Pol_ID,0),MATCH($C14,Pol_Head,0)))</f>
        <v/>
      </c>
      <c r="J14" s="51">
        <f>IF(H14="","",H14)</f>
        <v/>
      </c>
      <c r="K14" s="40">
        <f>IF(ISBLANK(INDEX(Pol_Data,MATCH(K$8,Pol_ID,0),MATCH($C14,Pol_Head,0))),"",INDEX(Pol_Data,MATCH(K$8,Pol_ID,0),MATCH($C14,Pol_Head,0)))</f>
        <v/>
      </c>
      <c r="M14" s="51">
        <f>IF(K14="","",K14)</f>
        <v/>
      </c>
      <c r="N14" s="40">
        <f>IF(ISBLANK(INDEX(Pol_Data,MATCH(N$8,Pol_ID,0),MATCH($C14,Pol_Head,0))),"",INDEX(Pol_Data,MATCH(N$8,Pol_ID,0),MATCH($C14,Pol_Head,0)))</f>
        <v/>
      </c>
      <c r="P14" s="51">
        <f>IF(N14="","",N14)</f>
        <v/>
      </c>
      <c r="Q14" s="40">
        <f>IF(ISBLANK(INDEX(Pol_Data,MATCH(Q$8,Pol_ID,0),MATCH($C14,Pol_Head,0))),"",INDEX(Pol_Data,MATCH(Q$8,Pol_ID,0),MATCH($C14,Pol_Head,0)))</f>
        <v/>
      </c>
      <c r="S14" s="51">
        <f>IF(Q14="","",Q14)</f>
        <v/>
      </c>
      <c r="T14" s="40">
        <f>IF(ISBLANK(INDEX(Pol_Data,MATCH(T$8,Pol_ID,0),MATCH($C14,Pol_Head,0))),"",INDEX(Pol_Data,MATCH(T$8,Pol_ID,0),MATCH($C14,Pol_Head,0)))</f>
        <v/>
      </c>
      <c r="V14" s="51">
        <f>IF(T14="","",T14)</f>
        <v/>
      </c>
      <c r="W14" s="40">
        <f>IF(ISBLANK(INDEX(Pol_Data,MATCH(W$8,Pol_ID,0),MATCH($C14,Pol_Head,0))),"",INDEX(Pol_Data,MATCH(W$8,Pol_ID,0),MATCH($C14,Pol_Head,0)))</f>
        <v/>
      </c>
      <c r="Y14" s="51">
        <f>IF(W14="","",W14)</f>
        <v/>
      </c>
      <c r="AA14" s="36" t="n">
        <v>4</v>
      </c>
      <c r="AB14" s="46">
        <f>MATCH($AA14&amp;"|0",Node_Key,0)</f>
        <v/>
      </c>
      <c r="AC14" s="46">
        <f>IF(INDEX(Node_Kind,AB14)="leaf",0,IF(INDEX($G$10:$G$61,INDEX(Node_Pos,AB14)+1)="",IF(INDEX(Node_Miss,AB14)="left",INDEX(Node_Left,AB14),INDEX(Node_Right,AB14)),IF(INDEX(Node_Kind,AB14)="split",IF(INDEX($G$10:$G$61,INDEX(Node_Pos,AB14)+1)&lt;INDEX(Node_Thr,AB14),INDEX(Node_Left,AB14),INDEX(Node_Right,AB14)),IF(ISNUMBER(SEARCH(";"&amp;INDEX($G$10:$G$61,INDEX(Node_Pos,AB14)+1)&amp;";",";"&amp;INDEX(Node_RCodes,AB14)&amp;";")),INDEX(Node_Right,AB14),INDEX(Node_Left,AB14)))))</f>
        <v/>
      </c>
      <c r="AD14" s="46">
        <f>MATCH($AA14&amp;"|"&amp;AC14,Node_Key,0)</f>
        <v/>
      </c>
      <c r="AE14" s="46">
        <f>IF(INDEX(Node_Kind,AD14)="leaf",AC14,IF(INDEX($G$10:$G$61,INDEX(Node_Pos,AD14)+1)="",IF(INDEX(Node_Miss,AD14)="left",INDEX(Node_Left,AD14),INDEX(Node_Right,AD14)),IF(INDEX(Node_Kind,AD14)="split",IF(INDEX($G$10:$G$61,INDEX(Node_Pos,AD14)+1)&lt;INDEX(Node_Thr,AD14),INDEX(Node_Left,AD14),INDEX(Node_Right,AD14)),IF(ISNUMBER(SEARCH(";"&amp;INDEX($G$10:$G$61,INDEX(Node_Pos,AD14)+1)&amp;";",";"&amp;INDEX(Node_RCodes,AD14)&amp;";")),INDEX(Node_Right,AD14),INDEX(Node_Left,AD14)))))</f>
        <v/>
      </c>
      <c r="AF14" s="46">
        <f>MATCH($AA14&amp;"|"&amp;AE14,Node_Key,0)</f>
        <v/>
      </c>
      <c r="AG14" s="46">
        <f>IF(INDEX(Node_Kind,AF14)="leaf",AE14,IF(INDEX($G$10:$G$61,INDEX(Node_Pos,AF14)+1)="",IF(INDEX(Node_Miss,AF14)="left",INDEX(Node_Left,AF14),INDEX(Node_Right,AF14)),IF(INDEX(Node_Kind,AF14)="split",IF(INDEX($G$10:$G$61,INDEX(Node_Pos,AF14)+1)&lt;INDEX(Node_Thr,AF14),INDEX(Node_Left,AF14),INDEX(Node_Right,AF14)),IF(ISNUMBER(SEARCH(";"&amp;INDEX($G$10:$G$61,INDEX(Node_Pos,AF14)+1)&amp;";",";"&amp;INDEX(Node_RCodes,AF14)&amp;";")),INDEX(Node_Right,AF14),INDEX(Node_Left,AF14)))))</f>
        <v/>
      </c>
      <c r="AH14" s="52">
        <f>IF(INDEX(Node_Kind,MATCH($AA14&amp;"|"&amp;AG14,Node_Key,0))="leaf",INDEX(Node_Leaf,MATCH($AA14&amp;"|"&amp;AG14,Node_Key,0)),"not a leaf")</f>
        <v/>
      </c>
      <c r="AI14" s="46">
        <f>MATCH($AA14&amp;"|0",Node_Key,0)</f>
        <v/>
      </c>
      <c r="AJ14" s="46">
        <f>IF(INDEX(Node_Kind,AI14)="leaf",0,IF(INDEX($J$10:$J$61,INDEX(Node_Pos,AI14)+1)="",IF(INDEX(Node_Miss,AI14)="left",INDEX(Node_Left,AI14),INDEX(Node_Right,AI14)),IF(INDEX(Node_Kind,AI14)="split",IF(INDEX($J$10:$J$61,INDEX(Node_Pos,AI14)+1)&lt;INDEX(Node_Thr,AI14),INDEX(Node_Left,AI14),INDEX(Node_Right,AI14)),IF(ISNUMBER(SEARCH(";"&amp;INDEX($J$10:$J$61,INDEX(Node_Pos,AI14)+1)&amp;";",";"&amp;INDEX(Node_RCodes,AI14)&amp;";")),INDEX(Node_Right,AI14),INDEX(Node_Left,AI14)))))</f>
        <v/>
      </c>
      <c r="AK14" s="46">
        <f>MATCH($AA14&amp;"|"&amp;AJ14,Node_Key,0)</f>
        <v/>
      </c>
      <c r="AL14" s="46">
        <f>IF(INDEX(Node_Kind,AK14)="leaf",AJ14,IF(INDEX($J$10:$J$61,INDEX(Node_Pos,AK14)+1)="",IF(INDEX(Node_Miss,AK14)="left",INDEX(Node_Left,AK14),INDEX(Node_Right,AK14)),IF(INDEX(Node_Kind,AK14)="split",IF(INDEX($J$10:$J$61,INDEX(Node_Pos,AK14)+1)&lt;INDEX(Node_Thr,AK14),INDEX(Node_Left,AK14),INDEX(Node_Right,AK14)),IF(ISNUMBER(SEARCH(";"&amp;INDEX($J$10:$J$61,INDEX(Node_Pos,AK14)+1)&amp;";",";"&amp;INDEX(Node_RCodes,AK14)&amp;";")),INDEX(Node_Right,AK14),INDEX(Node_Left,AK14)))))</f>
        <v/>
      </c>
      <c r="AM14" s="46">
        <f>MATCH($AA14&amp;"|"&amp;AL14,Node_Key,0)</f>
        <v/>
      </c>
      <c r="AN14" s="46">
        <f>IF(INDEX(Node_Kind,AM14)="leaf",AL14,IF(INDEX($J$10:$J$61,INDEX(Node_Pos,AM14)+1)="",IF(INDEX(Node_Miss,AM14)="left",INDEX(Node_Left,AM14),INDEX(Node_Right,AM14)),IF(INDEX(Node_Kind,AM14)="split",IF(INDEX($J$10:$J$61,INDEX(Node_Pos,AM14)+1)&lt;INDEX(Node_Thr,AM14),INDEX(Node_Left,AM14),INDEX(Node_Right,AM14)),IF(ISNUMBER(SEARCH(";"&amp;INDEX($J$10:$J$61,INDEX(Node_Pos,AM14)+1)&amp;";",";"&amp;INDEX(Node_RCodes,AM14)&amp;";")),INDEX(Node_Right,AM14),INDEX(Node_Left,AM14)))))</f>
        <v/>
      </c>
      <c r="AO14" s="52">
        <f>IF(INDEX(Node_Kind,MATCH($AA14&amp;"|"&amp;AN14,Node_Key,0))="leaf",INDEX(Node_Leaf,MATCH($AA14&amp;"|"&amp;AN14,Node_Key,0)),"not a leaf")</f>
        <v/>
      </c>
      <c r="AP14" s="46">
        <f>MATCH($AA14&amp;"|0",Node_Key,0)</f>
        <v/>
      </c>
      <c r="AQ14" s="46">
        <f>IF(INDEX(Node_Kind,AP14)="leaf",0,IF(INDEX($M$10:$M$61,INDEX(Node_Pos,AP14)+1)="",IF(INDEX(Node_Miss,AP14)="left",INDEX(Node_Left,AP14),INDEX(Node_Right,AP14)),IF(INDEX(Node_Kind,AP14)="split",IF(INDEX($M$10:$M$61,INDEX(Node_Pos,AP14)+1)&lt;INDEX(Node_Thr,AP14),INDEX(Node_Left,AP14),INDEX(Node_Right,AP14)),IF(ISNUMBER(SEARCH(";"&amp;INDEX($M$10:$M$61,INDEX(Node_Pos,AP14)+1)&amp;";",";"&amp;INDEX(Node_RCodes,AP14)&amp;";")),INDEX(Node_Right,AP14),INDEX(Node_Left,AP14)))))</f>
        <v/>
      </c>
      <c r="AR14" s="46">
        <f>MATCH($AA14&amp;"|"&amp;AQ14,Node_Key,0)</f>
        <v/>
      </c>
      <c r="AS14" s="46">
        <f>IF(INDEX(Node_Kind,AR14)="leaf",AQ14,IF(INDEX($M$10:$M$61,INDEX(Node_Pos,AR14)+1)="",IF(INDEX(Node_Miss,AR14)="left",INDEX(Node_Left,AR14),INDEX(Node_Right,AR14)),IF(INDEX(Node_Kind,AR14)="split",IF(INDEX($M$10:$M$61,INDEX(Node_Pos,AR14)+1)&lt;INDEX(Node_Thr,AR14),INDEX(Node_Left,AR14),INDEX(Node_Right,AR14)),IF(ISNUMBER(SEARCH(";"&amp;INDEX($M$10:$M$61,INDEX(Node_Pos,AR14)+1)&amp;";",";"&amp;INDEX(Node_RCodes,AR14)&amp;";")),INDEX(Node_Right,AR14),INDEX(Node_Left,AR14)))))</f>
        <v/>
      </c>
      <c r="AT14" s="46">
        <f>MATCH($AA14&amp;"|"&amp;AS14,Node_Key,0)</f>
        <v/>
      </c>
      <c r="AU14" s="46">
        <f>IF(INDEX(Node_Kind,AT14)="leaf",AS14,IF(INDEX($M$10:$M$61,INDEX(Node_Pos,AT14)+1)="",IF(INDEX(Node_Miss,AT14)="left",INDEX(Node_Left,AT14),INDEX(Node_Right,AT14)),IF(INDEX(Node_Kind,AT14)="split",IF(INDEX($M$10:$M$61,INDEX(Node_Pos,AT14)+1)&lt;INDEX(Node_Thr,AT14),INDEX(Node_Left,AT14),INDEX(Node_Right,AT14)),IF(ISNUMBER(SEARCH(";"&amp;INDEX($M$10:$M$61,INDEX(Node_Pos,AT14)+1)&amp;";",";"&amp;INDEX(Node_RCodes,AT14)&amp;";")),INDEX(Node_Right,AT14),INDEX(Node_Left,AT14)))))</f>
        <v/>
      </c>
      <c r="AV14" s="52">
        <f>IF(INDEX(Node_Kind,MATCH($AA14&amp;"|"&amp;AU14,Node_Key,0))="leaf",INDEX(Node_Leaf,MATCH($AA14&amp;"|"&amp;AU14,Node_Key,0)),"not a leaf")</f>
        <v/>
      </c>
      <c r="AW14" s="46">
        <f>MATCH($AA14&amp;"|0",Node_Key,0)</f>
        <v/>
      </c>
      <c r="AX14" s="46">
        <f>IF(INDEX(Node_Kind,AW14)="leaf",0,IF(INDEX($P$10:$P$61,INDEX(Node_Pos,AW14)+1)="",IF(INDEX(Node_Miss,AW14)="left",INDEX(Node_Left,AW14),INDEX(Node_Right,AW14)),IF(INDEX(Node_Kind,AW14)="split",IF(INDEX($P$10:$P$61,INDEX(Node_Pos,AW14)+1)&lt;INDEX(Node_Thr,AW14),INDEX(Node_Left,AW14),INDEX(Node_Right,AW14)),IF(ISNUMBER(SEARCH(";"&amp;INDEX($P$10:$P$61,INDEX(Node_Pos,AW14)+1)&amp;";",";"&amp;INDEX(Node_RCodes,AW14)&amp;";")),INDEX(Node_Right,AW14),INDEX(Node_Left,AW14)))))</f>
        <v/>
      </c>
      <c r="AY14" s="46">
        <f>MATCH($AA14&amp;"|"&amp;AX14,Node_Key,0)</f>
        <v/>
      </c>
      <c r="AZ14" s="46">
        <f>IF(INDEX(Node_Kind,AY14)="leaf",AX14,IF(INDEX($P$10:$P$61,INDEX(Node_Pos,AY14)+1)="",IF(INDEX(Node_Miss,AY14)="left",INDEX(Node_Left,AY14),INDEX(Node_Right,AY14)),IF(INDEX(Node_Kind,AY14)="split",IF(INDEX($P$10:$P$61,INDEX(Node_Pos,AY14)+1)&lt;INDEX(Node_Thr,AY14),INDEX(Node_Left,AY14),INDEX(Node_Right,AY14)),IF(ISNUMBER(SEARCH(";"&amp;INDEX($P$10:$P$61,INDEX(Node_Pos,AY14)+1)&amp;";",";"&amp;INDEX(Node_RCodes,AY14)&amp;";")),INDEX(Node_Right,AY14),INDEX(Node_Left,AY14)))))</f>
        <v/>
      </c>
      <c r="BA14" s="46">
        <f>MATCH($AA14&amp;"|"&amp;AZ14,Node_Key,0)</f>
        <v/>
      </c>
      <c r="BB14" s="46">
        <f>IF(INDEX(Node_Kind,BA14)="leaf",AZ14,IF(INDEX($P$10:$P$61,INDEX(Node_Pos,BA14)+1)="",IF(INDEX(Node_Miss,BA14)="left",INDEX(Node_Left,BA14),INDEX(Node_Right,BA14)),IF(INDEX(Node_Kind,BA14)="split",IF(INDEX($P$10:$P$61,INDEX(Node_Pos,BA14)+1)&lt;INDEX(Node_Thr,BA14),INDEX(Node_Left,BA14),INDEX(Node_Right,BA14)),IF(ISNUMBER(SEARCH(";"&amp;INDEX($P$10:$P$61,INDEX(Node_Pos,BA14)+1)&amp;";",";"&amp;INDEX(Node_RCodes,BA14)&amp;";")),INDEX(Node_Right,BA14),INDEX(Node_Left,BA14)))))</f>
        <v/>
      </c>
      <c r="BC14" s="52">
        <f>IF(INDEX(Node_Kind,MATCH($AA14&amp;"|"&amp;BB14,Node_Key,0))="leaf",INDEX(Node_Leaf,MATCH($AA14&amp;"|"&amp;BB14,Node_Key,0)),"not a leaf")</f>
        <v/>
      </c>
      <c r="BD14" s="46">
        <f>MATCH($AA14&amp;"|0",Node_Key,0)</f>
        <v/>
      </c>
      <c r="BE14" s="46">
        <f>IF(INDEX(Node_Kind,BD14)="leaf",0,IF(INDEX($S$10:$S$61,INDEX(Node_Pos,BD14)+1)="",IF(INDEX(Node_Miss,BD14)="left",INDEX(Node_Left,BD14),INDEX(Node_Right,BD14)),IF(INDEX(Node_Kind,BD14)="split",IF(INDEX($S$10:$S$61,INDEX(Node_Pos,BD14)+1)&lt;INDEX(Node_Thr,BD14),INDEX(Node_Left,BD14),INDEX(Node_Right,BD14)),IF(ISNUMBER(SEARCH(";"&amp;INDEX($S$10:$S$61,INDEX(Node_Pos,BD14)+1)&amp;";",";"&amp;INDEX(Node_RCodes,BD14)&amp;";")),INDEX(Node_Right,BD14),INDEX(Node_Left,BD14)))))</f>
        <v/>
      </c>
      <c r="BF14" s="46">
        <f>MATCH($AA14&amp;"|"&amp;BE14,Node_Key,0)</f>
        <v/>
      </c>
      <c r="BG14" s="46">
        <f>IF(INDEX(Node_Kind,BF14)="leaf",BE14,IF(INDEX($S$10:$S$61,INDEX(Node_Pos,BF14)+1)="",IF(INDEX(Node_Miss,BF14)="left",INDEX(Node_Left,BF14),INDEX(Node_Right,BF14)),IF(INDEX(Node_Kind,BF14)="split",IF(INDEX($S$10:$S$61,INDEX(Node_Pos,BF14)+1)&lt;INDEX(Node_Thr,BF14),INDEX(Node_Left,BF14),INDEX(Node_Right,BF14)),IF(ISNUMBER(SEARCH(";"&amp;INDEX($S$10:$S$61,INDEX(Node_Pos,BF14)+1)&amp;";",";"&amp;INDEX(Node_RCodes,BF14)&amp;";")),INDEX(Node_Right,BF14),INDEX(Node_Left,BF14)))))</f>
        <v/>
      </c>
      <c r="BH14" s="46">
        <f>MATCH($AA14&amp;"|"&amp;BG14,Node_Key,0)</f>
        <v/>
      </c>
      <c r="BI14" s="46">
        <f>IF(INDEX(Node_Kind,BH14)="leaf",BG14,IF(INDEX($S$10:$S$61,INDEX(Node_Pos,BH14)+1)="",IF(INDEX(Node_Miss,BH14)="left",INDEX(Node_Left,BH14),INDEX(Node_Right,BH14)),IF(INDEX(Node_Kind,BH14)="split",IF(INDEX($S$10:$S$61,INDEX(Node_Pos,BH14)+1)&lt;INDEX(Node_Thr,BH14),INDEX(Node_Left,BH14),INDEX(Node_Right,BH14)),IF(ISNUMBER(SEARCH(";"&amp;INDEX($S$10:$S$61,INDEX(Node_Pos,BH14)+1)&amp;";",";"&amp;INDEX(Node_RCodes,BH14)&amp;";")),INDEX(Node_Right,BH14),INDEX(Node_Left,BH14)))))</f>
        <v/>
      </c>
      <c r="BJ14" s="52">
        <f>IF(INDEX(Node_Kind,MATCH($AA14&amp;"|"&amp;BI14,Node_Key,0))="leaf",INDEX(Node_Leaf,MATCH($AA14&amp;"|"&amp;BI14,Node_Key,0)),"not a leaf")</f>
        <v/>
      </c>
      <c r="BK14" s="46">
        <f>MATCH($AA14&amp;"|0",Node_Key,0)</f>
        <v/>
      </c>
      <c r="BL14" s="46">
        <f>IF(INDEX(Node_Kind,BK14)="leaf",0,IF(INDEX($V$10:$V$61,INDEX(Node_Pos,BK14)+1)="",IF(INDEX(Node_Miss,BK14)="left",INDEX(Node_Left,BK14),INDEX(Node_Right,BK14)),IF(INDEX(Node_Kind,BK14)="split",IF(INDEX($V$10:$V$61,INDEX(Node_Pos,BK14)+1)&lt;INDEX(Node_Thr,BK14),INDEX(Node_Left,BK14),INDEX(Node_Right,BK14)),IF(ISNUMBER(SEARCH(";"&amp;INDEX($V$10:$V$61,INDEX(Node_Pos,BK14)+1)&amp;";",";"&amp;INDEX(Node_RCodes,BK14)&amp;";")),INDEX(Node_Right,BK14),INDEX(Node_Left,BK14)))))</f>
        <v/>
      </c>
      <c r="BM14" s="46">
        <f>MATCH($AA14&amp;"|"&amp;BL14,Node_Key,0)</f>
        <v/>
      </c>
      <c r="BN14" s="46">
        <f>IF(INDEX(Node_Kind,BM14)="leaf",BL14,IF(INDEX($V$10:$V$61,INDEX(Node_Pos,BM14)+1)="",IF(INDEX(Node_Miss,BM14)="left",INDEX(Node_Left,BM14),INDEX(Node_Right,BM14)),IF(INDEX(Node_Kind,BM14)="split",IF(INDEX($V$10:$V$61,INDEX(Node_Pos,BM14)+1)&lt;INDEX(Node_Thr,BM14),INDEX(Node_Left,BM14),INDEX(Node_Right,BM14)),IF(ISNUMBER(SEARCH(";"&amp;INDEX($V$10:$V$61,INDEX(Node_Pos,BM14)+1)&amp;";",";"&amp;INDEX(Node_RCodes,BM14)&amp;";")),INDEX(Node_Right,BM14),INDEX(Node_Left,BM14)))))</f>
        <v/>
      </c>
      <c r="BO14" s="46">
        <f>MATCH($AA14&amp;"|"&amp;BN14,Node_Key,0)</f>
        <v/>
      </c>
      <c r="BP14" s="46">
        <f>IF(INDEX(Node_Kind,BO14)="leaf",BN14,IF(INDEX($V$10:$V$61,INDEX(Node_Pos,BO14)+1)="",IF(INDEX(Node_Miss,BO14)="left",INDEX(Node_Left,BO14),INDEX(Node_Right,BO14)),IF(INDEX(Node_Kind,BO14)="split",IF(INDEX($V$10:$V$61,INDEX(Node_Pos,BO14)+1)&lt;INDEX(Node_Thr,BO14),INDEX(Node_Left,BO14),INDEX(Node_Right,BO14)),IF(ISNUMBER(SEARCH(";"&amp;INDEX($V$10:$V$61,INDEX(Node_Pos,BO14)+1)&amp;";",";"&amp;INDEX(Node_RCodes,BO14)&amp;";")),INDEX(Node_Right,BO14),INDEX(Node_Left,BO14)))))</f>
        <v/>
      </c>
      <c r="BQ14" s="52">
        <f>IF(INDEX(Node_Kind,MATCH($AA14&amp;"|"&amp;BP14,Node_Key,0))="leaf",INDEX(Node_Leaf,MATCH($AA14&amp;"|"&amp;BP14,Node_Key,0)),"not a leaf")</f>
        <v/>
      </c>
      <c r="BR14" s="46">
        <f>MATCH($AA14&amp;"|0",Node_Key,0)</f>
        <v/>
      </c>
      <c r="BS14" s="46">
        <f>IF(INDEX(Node_Kind,BR14)="leaf",0,IF(INDEX($Y$10:$Y$61,INDEX(Node_Pos,BR14)+1)="",IF(INDEX(Node_Miss,BR14)="left",INDEX(Node_Left,BR14),INDEX(Node_Right,BR14)),IF(INDEX(Node_Kind,BR14)="split",IF(INDEX($Y$10:$Y$61,INDEX(Node_Pos,BR14)+1)&lt;INDEX(Node_Thr,BR14),INDEX(Node_Left,BR14),INDEX(Node_Right,BR14)),IF(ISNUMBER(SEARCH(";"&amp;INDEX($Y$10:$Y$61,INDEX(Node_Pos,BR14)+1)&amp;";",";"&amp;INDEX(Node_RCodes,BR14)&amp;";")),INDEX(Node_Right,BR14),INDEX(Node_Left,BR14)))))</f>
        <v/>
      </c>
      <c r="BT14" s="46">
        <f>MATCH($AA14&amp;"|"&amp;BS14,Node_Key,0)</f>
        <v/>
      </c>
      <c r="BU14" s="46">
        <f>IF(INDEX(Node_Kind,BT14)="leaf",BS14,IF(INDEX($Y$10:$Y$61,INDEX(Node_Pos,BT14)+1)="",IF(INDEX(Node_Miss,BT14)="left",INDEX(Node_Left,BT14),INDEX(Node_Right,BT14)),IF(INDEX(Node_Kind,BT14)="split",IF(INDEX($Y$10:$Y$61,INDEX(Node_Pos,BT14)+1)&lt;INDEX(Node_Thr,BT14),INDEX(Node_Left,BT14),INDEX(Node_Right,BT14)),IF(ISNUMBER(SEARCH(";"&amp;INDEX($Y$10:$Y$61,INDEX(Node_Pos,BT14)+1)&amp;";",";"&amp;INDEX(Node_RCodes,BT14)&amp;";")),INDEX(Node_Right,BT14),INDEX(Node_Left,BT14)))))</f>
        <v/>
      </c>
      <c r="BV14" s="46">
        <f>MATCH($AA14&amp;"|"&amp;BU14,Node_Key,0)</f>
        <v/>
      </c>
      <c r="BW14" s="46">
        <f>IF(INDEX(Node_Kind,BV14)="leaf",BU14,IF(INDEX($Y$10:$Y$61,INDEX(Node_Pos,BV14)+1)="",IF(INDEX(Node_Miss,BV14)="left",INDEX(Node_Left,BV14),INDEX(Node_Right,BV14)),IF(INDEX(Node_Kind,BV14)="split",IF(INDEX($Y$10:$Y$61,INDEX(Node_Pos,BV14)+1)&lt;INDEX(Node_Thr,BV14),INDEX(Node_Left,BV14),INDEX(Node_Right,BV14)),IF(ISNUMBER(SEARCH(";"&amp;INDEX($Y$10:$Y$61,INDEX(Node_Pos,BV14)+1)&amp;";",";"&amp;INDEX(Node_RCodes,BV14)&amp;";")),INDEX(Node_Right,BV14),INDEX(Node_Left,BV14)))))</f>
        <v/>
      </c>
      <c r="BX14" s="52">
        <f>IF(INDEX(Node_Kind,MATCH($AA14&amp;"|"&amp;BW14,Node_Key,0))="leaf",INDEX(Node_Leaf,MATCH($AA14&amp;"|"&amp;BW14,Node_Key,0)),"not a leaf")</f>
        <v/>
      </c>
      <c r="BZ14" s="8">
        <f>Q$8</f>
        <v/>
      </c>
      <c r="CA14" s="53">
        <f>'Rating Buildings'!$F$14</f>
        <v/>
      </c>
      <c r="CB14" s="54">
        <f>SUM($BJ$10:$BJ$202)</f>
        <v/>
      </c>
      <c r="CC14" s="52">
        <f>LN(CA14)+LN(XGB_Base)+LN(XGB_Trend)+CB14</f>
        <v/>
      </c>
      <c r="CD14" s="44">
        <f>EXP(CC14)</f>
        <v/>
      </c>
      <c r="CE14" s="55">
        <f>'Rating Buildings'!$AQ$14</f>
        <v/>
      </c>
      <c r="CF14" s="44">
        <f>CD14+CE14</f>
        <v/>
      </c>
      <c r="CG14" s="42">
        <f>Lvl_Bld</f>
        <v/>
      </c>
      <c r="CH14" s="44">
        <f>CF14*CG14</f>
        <v/>
      </c>
      <c r="CI14" s="44">
        <f>INDEX(Py_Small,MATCH(BZ14,Py_ID,0))</f>
        <v/>
      </c>
      <c r="CJ14" s="45">
        <f>ABS(CD14/CI14-1)</f>
        <v/>
      </c>
      <c r="CK14" s="44">
        <f>INDEX(Py_Final,MATCH(BZ14,Py_ID,0))</f>
        <v/>
      </c>
      <c r="CL14" s="45">
        <f>ABS(CH14/CK14-1)</f>
        <v/>
      </c>
      <c r="CM14" s="56">
        <f>SUMPRODUCT((R$10:R$61&lt;&gt;"")*(S$10:S$61="")*(RIGHT(R$10:R$61,8)&lt;&gt;"|MISSING"))</f>
        <v/>
      </c>
      <c r="CN14" s="56">
        <f>COUNTIF($BJ$10:$BJ$202,"not a leaf")</f>
        <v/>
      </c>
    </row>
    <row r="15">
      <c r="B15" s="36" t="n">
        <v>5</v>
      </c>
      <c r="C15" s="10" t="inlineStr">
        <is>
          <t>days_quote_to_inception</t>
        </is>
      </c>
      <c r="D15" s="10" t="inlineStr">
        <is>
          <t>numeric</t>
        </is>
      </c>
      <c r="E15" s="40">
        <f>IF(ISBLANK(INDEX(Pol_Data,MATCH(E$8,Pol_ID,0),MATCH($C15,Pol_Head,0))),"",INDEX(Pol_Data,MATCH(E$8,Pol_ID,0),MATCH($C15,Pol_Head,0)))</f>
        <v/>
      </c>
      <c r="G15" s="51">
        <f>IF(E15="","",E15)</f>
        <v/>
      </c>
      <c r="H15" s="40">
        <f>IF(ISBLANK(INDEX(Pol_Data,MATCH(H$8,Pol_ID,0),MATCH($C15,Pol_Head,0))),"",INDEX(Pol_Data,MATCH(H$8,Pol_ID,0),MATCH($C15,Pol_Head,0)))</f>
        <v/>
      </c>
      <c r="J15" s="51">
        <f>IF(H15="","",H15)</f>
        <v/>
      </c>
      <c r="K15" s="40">
        <f>IF(ISBLANK(INDEX(Pol_Data,MATCH(K$8,Pol_ID,0),MATCH($C15,Pol_Head,0))),"",INDEX(Pol_Data,MATCH(K$8,Pol_ID,0),MATCH($C15,Pol_Head,0)))</f>
        <v/>
      </c>
      <c r="M15" s="51">
        <f>IF(K15="","",K15)</f>
        <v/>
      </c>
      <c r="N15" s="40">
        <f>IF(ISBLANK(INDEX(Pol_Data,MATCH(N$8,Pol_ID,0),MATCH($C15,Pol_Head,0))),"",INDEX(Pol_Data,MATCH(N$8,Pol_ID,0),MATCH($C15,Pol_Head,0)))</f>
        <v/>
      </c>
      <c r="P15" s="51">
        <f>IF(N15="","",N15)</f>
        <v/>
      </c>
      <c r="Q15" s="40">
        <f>IF(ISBLANK(INDEX(Pol_Data,MATCH(Q$8,Pol_ID,0),MATCH($C15,Pol_Head,0))),"",INDEX(Pol_Data,MATCH(Q$8,Pol_ID,0),MATCH($C15,Pol_Head,0)))</f>
        <v/>
      </c>
      <c r="S15" s="51">
        <f>IF(Q15="","",Q15)</f>
        <v/>
      </c>
      <c r="T15" s="40">
        <f>IF(ISBLANK(INDEX(Pol_Data,MATCH(T$8,Pol_ID,0),MATCH($C15,Pol_Head,0))),"",INDEX(Pol_Data,MATCH(T$8,Pol_ID,0),MATCH($C15,Pol_Head,0)))</f>
        <v/>
      </c>
      <c r="V15" s="51">
        <f>IF(T15="","",T15)</f>
        <v/>
      </c>
      <c r="W15" s="40">
        <f>IF(ISBLANK(INDEX(Pol_Data,MATCH(W$8,Pol_ID,0),MATCH($C15,Pol_Head,0))),"",INDEX(Pol_Data,MATCH(W$8,Pol_ID,0),MATCH($C15,Pol_Head,0)))</f>
        <v/>
      </c>
      <c r="Y15" s="51">
        <f>IF(W15="","",W15)</f>
        <v/>
      </c>
      <c r="AA15" s="36" t="n">
        <v>5</v>
      </c>
      <c r="AB15" s="46">
        <f>MATCH($AA15&amp;"|0",Node_Key,0)</f>
        <v/>
      </c>
      <c r="AC15" s="46">
        <f>IF(INDEX(Node_Kind,AB15)="leaf",0,IF(INDEX($G$10:$G$61,INDEX(Node_Pos,AB15)+1)="",IF(INDEX(Node_Miss,AB15)="left",INDEX(Node_Left,AB15),INDEX(Node_Right,AB15)),IF(INDEX(Node_Kind,AB15)="split",IF(INDEX($G$10:$G$61,INDEX(Node_Pos,AB15)+1)&lt;INDEX(Node_Thr,AB15),INDEX(Node_Left,AB15),INDEX(Node_Right,AB15)),IF(ISNUMBER(SEARCH(";"&amp;INDEX($G$10:$G$61,INDEX(Node_Pos,AB15)+1)&amp;";",";"&amp;INDEX(Node_RCodes,AB15)&amp;";")),INDEX(Node_Right,AB15),INDEX(Node_Left,AB15)))))</f>
        <v/>
      </c>
      <c r="AD15" s="46">
        <f>MATCH($AA15&amp;"|"&amp;AC15,Node_Key,0)</f>
        <v/>
      </c>
      <c r="AE15" s="46">
        <f>IF(INDEX(Node_Kind,AD15)="leaf",AC15,IF(INDEX($G$10:$G$61,INDEX(Node_Pos,AD15)+1)="",IF(INDEX(Node_Miss,AD15)="left",INDEX(Node_Left,AD15),INDEX(Node_Right,AD15)),IF(INDEX(Node_Kind,AD15)="split",IF(INDEX($G$10:$G$61,INDEX(Node_Pos,AD15)+1)&lt;INDEX(Node_Thr,AD15),INDEX(Node_Left,AD15),INDEX(Node_Right,AD15)),IF(ISNUMBER(SEARCH(";"&amp;INDEX($G$10:$G$61,INDEX(Node_Pos,AD15)+1)&amp;";",";"&amp;INDEX(Node_RCodes,AD15)&amp;";")),INDEX(Node_Right,AD15),INDEX(Node_Left,AD15)))))</f>
        <v/>
      </c>
      <c r="AF15" s="46">
        <f>MATCH($AA15&amp;"|"&amp;AE15,Node_Key,0)</f>
        <v/>
      </c>
      <c r="AG15" s="46">
        <f>IF(INDEX(Node_Kind,AF15)="leaf",AE15,IF(INDEX($G$10:$G$61,INDEX(Node_Pos,AF15)+1)="",IF(INDEX(Node_Miss,AF15)="left",INDEX(Node_Left,AF15),INDEX(Node_Right,AF15)),IF(INDEX(Node_Kind,AF15)="split",IF(INDEX($G$10:$G$61,INDEX(Node_Pos,AF15)+1)&lt;INDEX(Node_Thr,AF15),INDEX(Node_Left,AF15),INDEX(Node_Right,AF15)),IF(ISNUMBER(SEARCH(";"&amp;INDEX($G$10:$G$61,INDEX(Node_Pos,AF15)+1)&amp;";",";"&amp;INDEX(Node_RCodes,AF15)&amp;";")),INDEX(Node_Right,AF15),INDEX(Node_Left,AF15)))))</f>
        <v/>
      </c>
      <c r="AH15" s="52">
        <f>IF(INDEX(Node_Kind,MATCH($AA15&amp;"|"&amp;AG15,Node_Key,0))="leaf",INDEX(Node_Leaf,MATCH($AA15&amp;"|"&amp;AG15,Node_Key,0)),"not a leaf")</f>
        <v/>
      </c>
      <c r="AI15" s="46">
        <f>MATCH($AA15&amp;"|0",Node_Key,0)</f>
        <v/>
      </c>
      <c r="AJ15" s="46">
        <f>IF(INDEX(Node_Kind,AI15)="leaf",0,IF(INDEX($J$10:$J$61,INDEX(Node_Pos,AI15)+1)="",IF(INDEX(Node_Miss,AI15)="left",INDEX(Node_Left,AI15),INDEX(Node_Right,AI15)),IF(INDEX(Node_Kind,AI15)="split",IF(INDEX($J$10:$J$61,INDEX(Node_Pos,AI15)+1)&lt;INDEX(Node_Thr,AI15),INDEX(Node_Left,AI15),INDEX(Node_Right,AI15)),IF(ISNUMBER(SEARCH(";"&amp;INDEX($J$10:$J$61,INDEX(Node_Pos,AI15)+1)&amp;";",";"&amp;INDEX(Node_RCodes,AI15)&amp;";")),INDEX(Node_Right,AI15),INDEX(Node_Left,AI15)))))</f>
        <v/>
      </c>
      <c r="AK15" s="46">
        <f>MATCH($AA15&amp;"|"&amp;AJ15,Node_Key,0)</f>
        <v/>
      </c>
      <c r="AL15" s="46">
        <f>IF(INDEX(Node_Kind,AK15)="leaf",AJ15,IF(INDEX($J$10:$J$61,INDEX(Node_Pos,AK15)+1)="",IF(INDEX(Node_Miss,AK15)="left",INDEX(Node_Left,AK15),INDEX(Node_Right,AK15)),IF(INDEX(Node_Kind,AK15)="split",IF(INDEX($J$10:$J$61,INDEX(Node_Pos,AK15)+1)&lt;INDEX(Node_Thr,AK15),INDEX(Node_Left,AK15),INDEX(Node_Right,AK15)),IF(ISNUMBER(SEARCH(";"&amp;INDEX($J$10:$J$61,INDEX(Node_Pos,AK15)+1)&amp;";",";"&amp;INDEX(Node_RCodes,AK15)&amp;";")),INDEX(Node_Right,AK15),INDEX(Node_Left,AK15)))))</f>
        <v/>
      </c>
      <c r="AM15" s="46">
        <f>MATCH($AA15&amp;"|"&amp;AL15,Node_Key,0)</f>
        <v/>
      </c>
      <c r="AN15" s="46">
        <f>IF(INDEX(Node_Kind,AM15)="leaf",AL15,IF(INDEX($J$10:$J$61,INDEX(Node_Pos,AM15)+1)="",IF(INDEX(Node_Miss,AM15)="left",INDEX(Node_Left,AM15),INDEX(Node_Right,AM15)),IF(INDEX(Node_Kind,AM15)="split",IF(INDEX($J$10:$J$61,INDEX(Node_Pos,AM15)+1)&lt;INDEX(Node_Thr,AM15),INDEX(Node_Left,AM15),INDEX(Node_Right,AM15)),IF(ISNUMBER(SEARCH(";"&amp;INDEX($J$10:$J$61,INDEX(Node_Pos,AM15)+1)&amp;";",";"&amp;INDEX(Node_RCodes,AM15)&amp;";")),INDEX(Node_Right,AM15),INDEX(Node_Left,AM15)))))</f>
        <v/>
      </c>
      <c r="AO15" s="52">
        <f>IF(INDEX(Node_Kind,MATCH($AA15&amp;"|"&amp;AN15,Node_Key,0))="leaf",INDEX(Node_Leaf,MATCH($AA15&amp;"|"&amp;AN15,Node_Key,0)),"not a leaf")</f>
        <v/>
      </c>
      <c r="AP15" s="46">
        <f>MATCH($AA15&amp;"|0",Node_Key,0)</f>
        <v/>
      </c>
      <c r="AQ15" s="46">
        <f>IF(INDEX(Node_Kind,AP15)="leaf",0,IF(INDEX($M$10:$M$61,INDEX(Node_Pos,AP15)+1)="",IF(INDEX(Node_Miss,AP15)="left",INDEX(Node_Left,AP15),INDEX(Node_Right,AP15)),IF(INDEX(Node_Kind,AP15)="split",IF(INDEX($M$10:$M$61,INDEX(Node_Pos,AP15)+1)&lt;INDEX(Node_Thr,AP15),INDEX(Node_Left,AP15),INDEX(Node_Right,AP15)),IF(ISNUMBER(SEARCH(";"&amp;INDEX($M$10:$M$61,INDEX(Node_Pos,AP15)+1)&amp;";",";"&amp;INDEX(Node_RCodes,AP15)&amp;";")),INDEX(Node_Right,AP15),INDEX(Node_Left,AP15)))))</f>
        <v/>
      </c>
      <c r="AR15" s="46">
        <f>MATCH($AA15&amp;"|"&amp;AQ15,Node_Key,0)</f>
        <v/>
      </c>
      <c r="AS15" s="46">
        <f>IF(INDEX(Node_Kind,AR15)="leaf",AQ15,IF(INDEX($M$10:$M$61,INDEX(Node_Pos,AR15)+1)="",IF(INDEX(Node_Miss,AR15)="left",INDEX(Node_Left,AR15),INDEX(Node_Right,AR15)),IF(INDEX(Node_Kind,AR15)="split",IF(INDEX($M$10:$M$61,INDEX(Node_Pos,AR15)+1)&lt;INDEX(Node_Thr,AR15),INDEX(Node_Left,AR15),INDEX(Node_Right,AR15)),IF(ISNUMBER(SEARCH(";"&amp;INDEX($M$10:$M$61,INDEX(Node_Pos,AR15)+1)&amp;";",";"&amp;INDEX(Node_RCodes,AR15)&amp;";")),INDEX(Node_Right,AR15),INDEX(Node_Left,AR15)))))</f>
        <v/>
      </c>
      <c r="AT15" s="46">
        <f>MATCH($AA15&amp;"|"&amp;AS15,Node_Key,0)</f>
        <v/>
      </c>
      <c r="AU15" s="46">
        <f>IF(INDEX(Node_Kind,AT15)="leaf",AS15,IF(INDEX($M$10:$M$61,INDEX(Node_Pos,AT15)+1)="",IF(INDEX(Node_Miss,AT15)="left",INDEX(Node_Left,AT15),INDEX(Node_Right,AT15)),IF(INDEX(Node_Kind,AT15)="split",IF(INDEX($M$10:$M$61,INDEX(Node_Pos,AT15)+1)&lt;INDEX(Node_Thr,AT15),INDEX(Node_Left,AT15),INDEX(Node_Right,AT15)),IF(ISNUMBER(SEARCH(";"&amp;INDEX($M$10:$M$61,INDEX(Node_Pos,AT15)+1)&amp;";",";"&amp;INDEX(Node_RCodes,AT15)&amp;";")),INDEX(Node_Right,AT15),INDEX(Node_Left,AT15)))))</f>
        <v/>
      </c>
      <c r="AV15" s="52">
        <f>IF(INDEX(Node_Kind,MATCH($AA15&amp;"|"&amp;AU15,Node_Key,0))="leaf",INDEX(Node_Leaf,MATCH($AA15&amp;"|"&amp;AU15,Node_Key,0)),"not a leaf")</f>
        <v/>
      </c>
      <c r="AW15" s="46">
        <f>MATCH($AA15&amp;"|0",Node_Key,0)</f>
        <v/>
      </c>
      <c r="AX15" s="46">
        <f>IF(INDEX(Node_Kind,AW15)="leaf",0,IF(INDEX($P$10:$P$61,INDEX(Node_Pos,AW15)+1)="",IF(INDEX(Node_Miss,AW15)="left",INDEX(Node_Left,AW15),INDEX(Node_Right,AW15)),IF(INDEX(Node_Kind,AW15)="split",IF(INDEX($P$10:$P$61,INDEX(Node_Pos,AW15)+1)&lt;INDEX(Node_Thr,AW15),INDEX(Node_Left,AW15),INDEX(Node_Right,AW15)),IF(ISNUMBER(SEARCH(";"&amp;INDEX($P$10:$P$61,INDEX(Node_Pos,AW15)+1)&amp;";",";"&amp;INDEX(Node_RCodes,AW15)&amp;";")),INDEX(Node_Right,AW15),INDEX(Node_Left,AW15)))))</f>
        <v/>
      </c>
      <c r="AY15" s="46">
        <f>MATCH($AA15&amp;"|"&amp;AX15,Node_Key,0)</f>
        <v/>
      </c>
      <c r="AZ15" s="46">
        <f>IF(INDEX(Node_Kind,AY15)="leaf",AX15,IF(INDEX($P$10:$P$61,INDEX(Node_Pos,AY15)+1)="",IF(INDEX(Node_Miss,AY15)="left",INDEX(Node_Left,AY15),INDEX(Node_Right,AY15)),IF(INDEX(Node_Kind,AY15)="split",IF(INDEX($P$10:$P$61,INDEX(Node_Pos,AY15)+1)&lt;INDEX(Node_Thr,AY15),INDEX(Node_Left,AY15),INDEX(Node_Right,AY15)),IF(ISNUMBER(SEARCH(";"&amp;INDEX($P$10:$P$61,INDEX(Node_Pos,AY15)+1)&amp;";",";"&amp;INDEX(Node_RCodes,AY15)&amp;";")),INDEX(Node_Right,AY15),INDEX(Node_Left,AY15)))))</f>
        <v/>
      </c>
      <c r="BA15" s="46">
        <f>MATCH($AA15&amp;"|"&amp;AZ15,Node_Key,0)</f>
        <v/>
      </c>
      <c r="BB15" s="46">
        <f>IF(INDEX(Node_Kind,BA15)="leaf",AZ15,IF(INDEX($P$10:$P$61,INDEX(Node_Pos,BA15)+1)="",IF(INDEX(Node_Miss,BA15)="left",INDEX(Node_Left,BA15),INDEX(Node_Right,BA15)),IF(INDEX(Node_Kind,BA15)="split",IF(INDEX($P$10:$P$61,INDEX(Node_Pos,BA15)+1)&lt;INDEX(Node_Thr,BA15),INDEX(Node_Left,BA15),INDEX(Node_Right,BA15)),IF(ISNUMBER(SEARCH(";"&amp;INDEX($P$10:$P$61,INDEX(Node_Pos,BA15)+1)&amp;";",";"&amp;INDEX(Node_RCodes,BA15)&amp;";")),INDEX(Node_Right,BA15),INDEX(Node_Left,BA15)))))</f>
        <v/>
      </c>
      <c r="BC15" s="52">
        <f>IF(INDEX(Node_Kind,MATCH($AA15&amp;"|"&amp;BB15,Node_Key,0))="leaf",INDEX(Node_Leaf,MATCH($AA15&amp;"|"&amp;BB15,Node_Key,0)),"not a leaf")</f>
        <v/>
      </c>
      <c r="BD15" s="46">
        <f>MATCH($AA15&amp;"|0",Node_Key,0)</f>
        <v/>
      </c>
      <c r="BE15" s="46">
        <f>IF(INDEX(Node_Kind,BD15)="leaf",0,IF(INDEX($S$10:$S$61,INDEX(Node_Pos,BD15)+1)="",IF(INDEX(Node_Miss,BD15)="left",INDEX(Node_Left,BD15),INDEX(Node_Right,BD15)),IF(INDEX(Node_Kind,BD15)="split",IF(INDEX($S$10:$S$61,INDEX(Node_Pos,BD15)+1)&lt;INDEX(Node_Thr,BD15),INDEX(Node_Left,BD15),INDEX(Node_Right,BD15)),IF(ISNUMBER(SEARCH(";"&amp;INDEX($S$10:$S$61,INDEX(Node_Pos,BD15)+1)&amp;";",";"&amp;INDEX(Node_RCodes,BD15)&amp;";")),INDEX(Node_Right,BD15),INDEX(Node_Left,BD15)))))</f>
        <v/>
      </c>
      <c r="BF15" s="46">
        <f>MATCH($AA15&amp;"|"&amp;BE15,Node_Key,0)</f>
        <v/>
      </c>
      <c r="BG15" s="46">
        <f>IF(INDEX(Node_Kind,BF15)="leaf",BE15,IF(INDEX($S$10:$S$61,INDEX(Node_Pos,BF15)+1)="",IF(INDEX(Node_Miss,BF15)="left",INDEX(Node_Left,BF15),INDEX(Node_Right,BF15)),IF(INDEX(Node_Kind,BF15)="split",IF(INDEX($S$10:$S$61,INDEX(Node_Pos,BF15)+1)&lt;INDEX(Node_Thr,BF15),INDEX(Node_Left,BF15),INDEX(Node_Right,BF15)),IF(ISNUMBER(SEARCH(";"&amp;INDEX($S$10:$S$61,INDEX(Node_Pos,BF15)+1)&amp;";",";"&amp;INDEX(Node_RCodes,BF15)&amp;";")),INDEX(Node_Right,BF15),INDEX(Node_Left,BF15)))))</f>
        <v/>
      </c>
      <c r="BH15" s="46">
        <f>MATCH($AA15&amp;"|"&amp;BG15,Node_Key,0)</f>
        <v/>
      </c>
      <c r="BI15" s="46">
        <f>IF(INDEX(Node_Kind,BH15)="leaf",BG15,IF(INDEX($S$10:$S$61,INDEX(Node_Pos,BH15)+1)="",IF(INDEX(Node_Miss,BH15)="left",INDEX(Node_Left,BH15),INDEX(Node_Right,BH15)),IF(INDEX(Node_Kind,BH15)="split",IF(INDEX($S$10:$S$61,INDEX(Node_Pos,BH15)+1)&lt;INDEX(Node_Thr,BH15),INDEX(Node_Left,BH15),INDEX(Node_Right,BH15)),IF(ISNUMBER(SEARCH(";"&amp;INDEX($S$10:$S$61,INDEX(Node_Pos,BH15)+1)&amp;";",";"&amp;INDEX(Node_RCodes,BH15)&amp;";")),INDEX(Node_Right,BH15),INDEX(Node_Left,BH15)))))</f>
        <v/>
      </c>
      <c r="BJ15" s="52">
        <f>IF(INDEX(Node_Kind,MATCH($AA15&amp;"|"&amp;BI15,Node_Key,0))="leaf",INDEX(Node_Leaf,MATCH($AA15&amp;"|"&amp;BI15,Node_Key,0)),"not a leaf")</f>
        <v/>
      </c>
      <c r="BK15" s="46">
        <f>MATCH($AA15&amp;"|0",Node_Key,0)</f>
        <v/>
      </c>
      <c r="BL15" s="46">
        <f>IF(INDEX(Node_Kind,BK15)="leaf",0,IF(INDEX($V$10:$V$61,INDEX(Node_Pos,BK15)+1)="",IF(INDEX(Node_Miss,BK15)="left",INDEX(Node_Left,BK15),INDEX(Node_Right,BK15)),IF(INDEX(Node_Kind,BK15)="split",IF(INDEX($V$10:$V$61,INDEX(Node_Pos,BK15)+1)&lt;INDEX(Node_Thr,BK15),INDEX(Node_Left,BK15),INDEX(Node_Right,BK15)),IF(ISNUMBER(SEARCH(";"&amp;INDEX($V$10:$V$61,INDEX(Node_Pos,BK15)+1)&amp;";",";"&amp;INDEX(Node_RCodes,BK15)&amp;";")),INDEX(Node_Right,BK15),INDEX(Node_Left,BK15)))))</f>
        <v/>
      </c>
      <c r="BM15" s="46">
        <f>MATCH($AA15&amp;"|"&amp;BL15,Node_Key,0)</f>
        <v/>
      </c>
      <c r="BN15" s="46">
        <f>IF(INDEX(Node_Kind,BM15)="leaf",BL15,IF(INDEX($V$10:$V$61,INDEX(Node_Pos,BM15)+1)="",IF(INDEX(Node_Miss,BM15)="left",INDEX(Node_Left,BM15),INDEX(Node_Right,BM15)),IF(INDEX(Node_Kind,BM15)="split",IF(INDEX($V$10:$V$61,INDEX(Node_Pos,BM15)+1)&lt;INDEX(Node_Thr,BM15),INDEX(Node_Left,BM15),INDEX(Node_Right,BM15)),IF(ISNUMBER(SEARCH(";"&amp;INDEX($V$10:$V$61,INDEX(Node_Pos,BM15)+1)&amp;";",";"&amp;INDEX(Node_RCodes,BM15)&amp;";")),INDEX(Node_Right,BM15),INDEX(Node_Left,BM15)))))</f>
        <v/>
      </c>
      <c r="BO15" s="46">
        <f>MATCH($AA15&amp;"|"&amp;BN15,Node_Key,0)</f>
        <v/>
      </c>
      <c r="BP15" s="46">
        <f>IF(INDEX(Node_Kind,BO15)="leaf",BN15,IF(INDEX($V$10:$V$61,INDEX(Node_Pos,BO15)+1)="",IF(INDEX(Node_Miss,BO15)="left",INDEX(Node_Left,BO15),INDEX(Node_Right,BO15)),IF(INDEX(Node_Kind,BO15)="split",IF(INDEX($V$10:$V$61,INDEX(Node_Pos,BO15)+1)&lt;INDEX(Node_Thr,BO15),INDEX(Node_Left,BO15),INDEX(Node_Right,BO15)),IF(ISNUMBER(SEARCH(";"&amp;INDEX($V$10:$V$61,INDEX(Node_Pos,BO15)+1)&amp;";",";"&amp;INDEX(Node_RCodes,BO15)&amp;";")),INDEX(Node_Right,BO15),INDEX(Node_Left,BO15)))))</f>
        <v/>
      </c>
      <c r="BQ15" s="52">
        <f>IF(INDEX(Node_Kind,MATCH($AA15&amp;"|"&amp;BP15,Node_Key,0))="leaf",INDEX(Node_Leaf,MATCH($AA15&amp;"|"&amp;BP15,Node_Key,0)),"not a leaf")</f>
        <v/>
      </c>
      <c r="BR15" s="46">
        <f>MATCH($AA15&amp;"|0",Node_Key,0)</f>
        <v/>
      </c>
      <c r="BS15" s="46">
        <f>IF(INDEX(Node_Kind,BR15)="leaf",0,IF(INDEX($Y$10:$Y$61,INDEX(Node_Pos,BR15)+1)="",IF(INDEX(Node_Miss,BR15)="left",INDEX(Node_Left,BR15),INDEX(Node_Right,BR15)),IF(INDEX(Node_Kind,BR15)="split",IF(INDEX($Y$10:$Y$61,INDEX(Node_Pos,BR15)+1)&lt;INDEX(Node_Thr,BR15),INDEX(Node_Left,BR15),INDEX(Node_Right,BR15)),IF(ISNUMBER(SEARCH(";"&amp;INDEX($Y$10:$Y$61,INDEX(Node_Pos,BR15)+1)&amp;";",";"&amp;INDEX(Node_RCodes,BR15)&amp;";")),INDEX(Node_Right,BR15),INDEX(Node_Left,BR15)))))</f>
        <v/>
      </c>
      <c r="BT15" s="46">
        <f>MATCH($AA15&amp;"|"&amp;BS15,Node_Key,0)</f>
        <v/>
      </c>
      <c r="BU15" s="46">
        <f>IF(INDEX(Node_Kind,BT15)="leaf",BS15,IF(INDEX($Y$10:$Y$61,INDEX(Node_Pos,BT15)+1)="",IF(INDEX(Node_Miss,BT15)="left",INDEX(Node_Left,BT15),INDEX(Node_Right,BT15)),IF(INDEX(Node_Kind,BT15)="split",IF(INDEX($Y$10:$Y$61,INDEX(Node_Pos,BT15)+1)&lt;INDEX(Node_Thr,BT15),INDEX(Node_Left,BT15),INDEX(Node_Right,BT15)),IF(ISNUMBER(SEARCH(";"&amp;INDEX($Y$10:$Y$61,INDEX(Node_Pos,BT15)+1)&amp;";",";"&amp;INDEX(Node_RCodes,BT15)&amp;";")),INDEX(Node_Right,BT15),INDEX(Node_Left,BT15)))))</f>
        <v/>
      </c>
      <c r="BV15" s="46">
        <f>MATCH($AA15&amp;"|"&amp;BU15,Node_Key,0)</f>
        <v/>
      </c>
      <c r="BW15" s="46">
        <f>IF(INDEX(Node_Kind,BV15)="leaf",BU15,IF(INDEX($Y$10:$Y$61,INDEX(Node_Pos,BV15)+1)="",IF(INDEX(Node_Miss,BV15)="left",INDEX(Node_Left,BV15),INDEX(Node_Right,BV15)),IF(INDEX(Node_Kind,BV15)="split",IF(INDEX($Y$10:$Y$61,INDEX(Node_Pos,BV15)+1)&lt;INDEX(Node_Thr,BV15),INDEX(Node_Left,BV15),INDEX(Node_Right,BV15)),IF(ISNUMBER(SEARCH(";"&amp;INDEX($Y$10:$Y$61,INDEX(Node_Pos,BV15)+1)&amp;";",";"&amp;INDEX(Node_RCodes,BV15)&amp;";")),INDEX(Node_Right,BV15),INDEX(Node_Left,BV15)))))</f>
        <v/>
      </c>
      <c r="BX15" s="52">
        <f>IF(INDEX(Node_Kind,MATCH($AA15&amp;"|"&amp;BW15,Node_Key,0))="leaf",INDEX(Node_Leaf,MATCH($AA15&amp;"|"&amp;BW15,Node_Key,0)),"not a leaf")</f>
        <v/>
      </c>
      <c r="BZ15" s="8">
        <f>T$8</f>
        <v/>
      </c>
      <c r="CA15" s="53">
        <f>'Rating Buildings'!$F$15</f>
        <v/>
      </c>
      <c r="CB15" s="54">
        <f>SUM($BQ$10:$BQ$202)</f>
        <v/>
      </c>
      <c r="CC15" s="52">
        <f>LN(CA15)+LN(XGB_Base)+LN(XGB_Trend)+CB15</f>
        <v/>
      </c>
      <c r="CD15" s="44">
        <f>EXP(CC15)</f>
        <v/>
      </c>
      <c r="CE15" s="55">
        <f>'Rating Buildings'!$AQ$15</f>
        <v/>
      </c>
      <c r="CF15" s="44">
        <f>CD15+CE15</f>
        <v/>
      </c>
      <c r="CG15" s="42">
        <f>Lvl_Bld</f>
        <v/>
      </c>
      <c r="CH15" s="44">
        <f>CF15*CG15</f>
        <v/>
      </c>
      <c r="CI15" s="44">
        <f>INDEX(Py_Small,MATCH(BZ15,Py_ID,0))</f>
        <v/>
      </c>
      <c r="CJ15" s="45">
        <f>ABS(CD15/CI15-1)</f>
        <v/>
      </c>
      <c r="CK15" s="44">
        <f>INDEX(Py_Final,MATCH(BZ15,Py_ID,0))</f>
        <v/>
      </c>
      <c r="CL15" s="45">
        <f>ABS(CH15/CK15-1)</f>
        <v/>
      </c>
      <c r="CM15" s="56">
        <f>SUMPRODUCT((U$10:U$61&lt;&gt;"")*(V$10:V$61="")*(RIGHT(U$10:U$61,8)&lt;&gt;"|MISSING"))</f>
        <v/>
      </c>
      <c r="CN15" s="56">
        <f>COUNTIF($BQ$10:$BQ$202,"not a leaf")</f>
        <v/>
      </c>
    </row>
    <row r="16">
      <c r="B16" s="36" t="n">
        <v>6</v>
      </c>
      <c r="C16" s="10" t="inlineStr">
        <is>
          <t>discount_applied</t>
        </is>
      </c>
      <c r="D16" s="10" t="inlineStr">
        <is>
          <t>numeric</t>
        </is>
      </c>
      <c r="E16" s="40">
        <f>IF(ISBLANK(INDEX(Pol_Data,MATCH(E$8,Pol_ID,0),MATCH($C16,Pol_Head,0))),"",INDEX(Pol_Data,MATCH(E$8,Pol_ID,0),MATCH($C16,Pol_Head,0)))</f>
        <v/>
      </c>
      <c r="G16" s="51">
        <f>IF(E16="","",E16)</f>
        <v/>
      </c>
      <c r="H16" s="40">
        <f>IF(ISBLANK(INDEX(Pol_Data,MATCH(H$8,Pol_ID,0),MATCH($C16,Pol_Head,0))),"",INDEX(Pol_Data,MATCH(H$8,Pol_ID,0),MATCH($C16,Pol_Head,0)))</f>
        <v/>
      </c>
      <c r="J16" s="51">
        <f>IF(H16="","",H16)</f>
        <v/>
      </c>
      <c r="K16" s="40">
        <f>IF(ISBLANK(INDEX(Pol_Data,MATCH(K$8,Pol_ID,0),MATCH($C16,Pol_Head,0))),"",INDEX(Pol_Data,MATCH(K$8,Pol_ID,0),MATCH($C16,Pol_Head,0)))</f>
        <v/>
      </c>
      <c r="M16" s="51">
        <f>IF(K16="","",K16)</f>
        <v/>
      </c>
      <c r="N16" s="40">
        <f>IF(ISBLANK(INDEX(Pol_Data,MATCH(N$8,Pol_ID,0),MATCH($C16,Pol_Head,0))),"",INDEX(Pol_Data,MATCH(N$8,Pol_ID,0),MATCH($C16,Pol_Head,0)))</f>
        <v/>
      </c>
      <c r="P16" s="51">
        <f>IF(N16="","",N16)</f>
        <v/>
      </c>
      <c r="Q16" s="40">
        <f>IF(ISBLANK(INDEX(Pol_Data,MATCH(Q$8,Pol_ID,0),MATCH($C16,Pol_Head,0))),"",INDEX(Pol_Data,MATCH(Q$8,Pol_ID,0),MATCH($C16,Pol_Head,0)))</f>
        <v/>
      </c>
      <c r="S16" s="51">
        <f>IF(Q16="","",Q16)</f>
        <v/>
      </c>
      <c r="T16" s="40">
        <f>IF(ISBLANK(INDEX(Pol_Data,MATCH(T$8,Pol_ID,0),MATCH($C16,Pol_Head,0))),"",INDEX(Pol_Data,MATCH(T$8,Pol_ID,0),MATCH($C16,Pol_Head,0)))</f>
        <v/>
      </c>
      <c r="V16" s="51">
        <f>IF(T16="","",T16)</f>
        <v/>
      </c>
      <c r="W16" s="40">
        <f>IF(ISBLANK(INDEX(Pol_Data,MATCH(W$8,Pol_ID,0),MATCH($C16,Pol_Head,0))),"",INDEX(Pol_Data,MATCH(W$8,Pol_ID,0),MATCH($C16,Pol_Head,0)))</f>
        <v/>
      </c>
      <c r="Y16" s="51">
        <f>IF(W16="","",W16)</f>
        <v/>
      </c>
      <c r="AA16" s="36" t="n">
        <v>6</v>
      </c>
      <c r="AB16" s="46">
        <f>MATCH($AA16&amp;"|0",Node_Key,0)</f>
        <v/>
      </c>
      <c r="AC16" s="46">
        <f>IF(INDEX(Node_Kind,AB16)="leaf",0,IF(INDEX($G$10:$G$61,INDEX(Node_Pos,AB16)+1)="",IF(INDEX(Node_Miss,AB16)="left",INDEX(Node_Left,AB16),INDEX(Node_Right,AB16)),IF(INDEX(Node_Kind,AB16)="split",IF(INDEX($G$10:$G$61,INDEX(Node_Pos,AB16)+1)&lt;INDEX(Node_Thr,AB16),INDEX(Node_Left,AB16),INDEX(Node_Right,AB16)),IF(ISNUMBER(SEARCH(";"&amp;INDEX($G$10:$G$61,INDEX(Node_Pos,AB16)+1)&amp;";",";"&amp;INDEX(Node_RCodes,AB16)&amp;";")),INDEX(Node_Right,AB16),INDEX(Node_Left,AB16)))))</f>
        <v/>
      </c>
      <c r="AD16" s="46">
        <f>MATCH($AA16&amp;"|"&amp;AC16,Node_Key,0)</f>
        <v/>
      </c>
      <c r="AE16" s="46">
        <f>IF(INDEX(Node_Kind,AD16)="leaf",AC16,IF(INDEX($G$10:$G$61,INDEX(Node_Pos,AD16)+1)="",IF(INDEX(Node_Miss,AD16)="left",INDEX(Node_Left,AD16),INDEX(Node_Right,AD16)),IF(INDEX(Node_Kind,AD16)="split",IF(INDEX($G$10:$G$61,INDEX(Node_Pos,AD16)+1)&lt;INDEX(Node_Thr,AD16),INDEX(Node_Left,AD16),INDEX(Node_Right,AD16)),IF(ISNUMBER(SEARCH(";"&amp;INDEX($G$10:$G$61,INDEX(Node_Pos,AD16)+1)&amp;";",";"&amp;INDEX(Node_RCodes,AD16)&amp;";")),INDEX(Node_Right,AD16),INDEX(Node_Left,AD16)))))</f>
        <v/>
      </c>
      <c r="AF16" s="46">
        <f>MATCH($AA16&amp;"|"&amp;AE16,Node_Key,0)</f>
        <v/>
      </c>
      <c r="AG16" s="46">
        <f>IF(INDEX(Node_Kind,AF16)="leaf",AE16,IF(INDEX($G$10:$G$61,INDEX(Node_Pos,AF16)+1)="",IF(INDEX(Node_Miss,AF16)="left",INDEX(Node_Left,AF16),INDEX(Node_Right,AF16)),IF(INDEX(Node_Kind,AF16)="split",IF(INDEX($G$10:$G$61,INDEX(Node_Pos,AF16)+1)&lt;INDEX(Node_Thr,AF16),INDEX(Node_Left,AF16),INDEX(Node_Right,AF16)),IF(ISNUMBER(SEARCH(";"&amp;INDEX($G$10:$G$61,INDEX(Node_Pos,AF16)+1)&amp;";",";"&amp;INDEX(Node_RCodes,AF16)&amp;";")),INDEX(Node_Right,AF16),INDEX(Node_Left,AF16)))))</f>
        <v/>
      </c>
      <c r="AH16" s="52">
        <f>IF(INDEX(Node_Kind,MATCH($AA16&amp;"|"&amp;AG16,Node_Key,0))="leaf",INDEX(Node_Leaf,MATCH($AA16&amp;"|"&amp;AG16,Node_Key,0)),"not a leaf")</f>
        <v/>
      </c>
      <c r="AI16" s="46">
        <f>MATCH($AA16&amp;"|0",Node_Key,0)</f>
        <v/>
      </c>
      <c r="AJ16" s="46">
        <f>IF(INDEX(Node_Kind,AI16)="leaf",0,IF(INDEX($J$10:$J$61,INDEX(Node_Pos,AI16)+1)="",IF(INDEX(Node_Miss,AI16)="left",INDEX(Node_Left,AI16),INDEX(Node_Right,AI16)),IF(INDEX(Node_Kind,AI16)="split",IF(INDEX($J$10:$J$61,INDEX(Node_Pos,AI16)+1)&lt;INDEX(Node_Thr,AI16),INDEX(Node_Left,AI16),INDEX(Node_Right,AI16)),IF(ISNUMBER(SEARCH(";"&amp;INDEX($J$10:$J$61,INDEX(Node_Pos,AI16)+1)&amp;";",";"&amp;INDEX(Node_RCodes,AI16)&amp;";")),INDEX(Node_Right,AI16),INDEX(Node_Left,AI16)))))</f>
        <v/>
      </c>
      <c r="AK16" s="46">
        <f>MATCH($AA16&amp;"|"&amp;AJ16,Node_Key,0)</f>
        <v/>
      </c>
      <c r="AL16" s="46">
        <f>IF(INDEX(Node_Kind,AK16)="leaf",AJ16,IF(INDEX($J$10:$J$61,INDEX(Node_Pos,AK16)+1)="",IF(INDEX(Node_Miss,AK16)="left",INDEX(Node_Left,AK16),INDEX(Node_Right,AK16)),IF(INDEX(Node_Kind,AK16)="split",IF(INDEX($J$10:$J$61,INDEX(Node_Pos,AK16)+1)&lt;INDEX(Node_Thr,AK16),INDEX(Node_Left,AK16),INDEX(Node_Right,AK16)),IF(ISNUMBER(SEARCH(";"&amp;INDEX($J$10:$J$61,INDEX(Node_Pos,AK16)+1)&amp;";",";"&amp;INDEX(Node_RCodes,AK16)&amp;";")),INDEX(Node_Right,AK16),INDEX(Node_Left,AK16)))))</f>
        <v/>
      </c>
      <c r="AM16" s="46">
        <f>MATCH($AA16&amp;"|"&amp;AL16,Node_Key,0)</f>
        <v/>
      </c>
      <c r="AN16" s="46">
        <f>IF(INDEX(Node_Kind,AM16)="leaf",AL16,IF(INDEX($J$10:$J$61,INDEX(Node_Pos,AM16)+1)="",IF(INDEX(Node_Miss,AM16)="left",INDEX(Node_Left,AM16),INDEX(Node_Right,AM16)),IF(INDEX(Node_Kind,AM16)="split",IF(INDEX($J$10:$J$61,INDEX(Node_Pos,AM16)+1)&lt;INDEX(Node_Thr,AM16),INDEX(Node_Left,AM16),INDEX(Node_Right,AM16)),IF(ISNUMBER(SEARCH(";"&amp;INDEX($J$10:$J$61,INDEX(Node_Pos,AM16)+1)&amp;";",";"&amp;INDEX(Node_RCodes,AM16)&amp;";")),INDEX(Node_Right,AM16),INDEX(Node_Left,AM16)))))</f>
        <v/>
      </c>
      <c r="AO16" s="52">
        <f>IF(INDEX(Node_Kind,MATCH($AA16&amp;"|"&amp;AN16,Node_Key,0))="leaf",INDEX(Node_Leaf,MATCH($AA16&amp;"|"&amp;AN16,Node_Key,0)),"not a leaf")</f>
        <v/>
      </c>
      <c r="AP16" s="46">
        <f>MATCH($AA16&amp;"|0",Node_Key,0)</f>
        <v/>
      </c>
      <c r="AQ16" s="46">
        <f>IF(INDEX(Node_Kind,AP16)="leaf",0,IF(INDEX($M$10:$M$61,INDEX(Node_Pos,AP16)+1)="",IF(INDEX(Node_Miss,AP16)="left",INDEX(Node_Left,AP16),INDEX(Node_Right,AP16)),IF(INDEX(Node_Kind,AP16)="split",IF(INDEX($M$10:$M$61,INDEX(Node_Pos,AP16)+1)&lt;INDEX(Node_Thr,AP16),INDEX(Node_Left,AP16),INDEX(Node_Right,AP16)),IF(ISNUMBER(SEARCH(";"&amp;INDEX($M$10:$M$61,INDEX(Node_Pos,AP16)+1)&amp;";",";"&amp;INDEX(Node_RCodes,AP16)&amp;";")),INDEX(Node_Right,AP16),INDEX(Node_Left,AP16)))))</f>
        <v/>
      </c>
      <c r="AR16" s="46">
        <f>MATCH($AA16&amp;"|"&amp;AQ16,Node_Key,0)</f>
        <v/>
      </c>
      <c r="AS16" s="46">
        <f>IF(INDEX(Node_Kind,AR16)="leaf",AQ16,IF(INDEX($M$10:$M$61,INDEX(Node_Pos,AR16)+1)="",IF(INDEX(Node_Miss,AR16)="left",INDEX(Node_Left,AR16),INDEX(Node_Right,AR16)),IF(INDEX(Node_Kind,AR16)="split",IF(INDEX($M$10:$M$61,INDEX(Node_Pos,AR16)+1)&lt;INDEX(Node_Thr,AR16),INDEX(Node_Left,AR16),INDEX(Node_Right,AR16)),IF(ISNUMBER(SEARCH(";"&amp;INDEX($M$10:$M$61,INDEX(Node_Pos,AR16)+1)&amp;";",";"&amp;INDEX(Node_RCodes,AR16)&amp;";")),INDEX(Node_Right,AR16),INDEX(Node_Left,AR16)))))</f>
        <v/>
      </c>
      <c r="AT16" s="46">
        <f>MATCH($AA16&amp;"|"&amp;AS16,Node_Key,0)</f>
        <v/>
      </c>
      <c r="AU16" s="46">
        <f>IF(INDEX(Node_Kind,AT16)="leaf",AS16,IF(INDEX($M$10:$M$61,INDEX(Node_Pos,AT16)+1)="",IF(INDEX(Node_Miss,AT16)="left",INDEX(Node_Left,AT16),INDEX(Node_Right,AT16)),IF(INDEX(Node_Kind,AT16)="split",IF(INDEX($M$10:$M$61,INDEX(Node_Pos,AT16)+1)&lt;INDEX(Node_Thr,AT16),INDEX(Node_Left,AT16),INDEX(Node_Right,AT16)),IF(ISNUMBER(SEARCH(";"&amp;INDEX($M$10:$M$61,INDEX(Node_Pos,AT16)+1)&amp;";",";"&amp;INDEX(Node_RCodes,AT16)&amp;";")),INDEX(Node_Right,AT16),INDEX(Node_Left,AT16)))))</f>
        <v/>
      </c>
      <c r="AV16" s="52">
        <f>IF(INDEX(Node_Kind,MATCH($AA16&amp;"|"&amp;AU16,Node_Key,0))="leaf",INDEX(Node_Leaf,MATCH($AA16&amp;"|"&amp;AU16,Node_Key,0)),"not a leaf")</f>
        <v/>
      </c>
      <c r="AW16" s="46">
        <f>MATCH($AA16&amp;"|0",Node_Key,0)</f>
        <v/>
      </c>
      <c r="AX16" s="46">
        <f>IF(INDEX(Node_Kind,AW16)="leaf",0,IF(INDEX($P$10:$P$61,INDEX(Node_Pos,AW16)+1)="",IF(INDEX(Node_Miss,AW16)="left",INDEX(Node_Left,AW16),INDEX(Node_Right,AW16)),IF(INDEX(Node_Kind,AW16)="split",IF(INDEX($P$10:$P$61,INDEX(Node_Pos,AW16)+1)&lt;INDEX(Node_Thr,AW16),INDEX(Node_Left,AW16),INDEX(Node_Right,AW16)),IF(ISNUMBER(SEARCH(";"&amp;INDEX($P$10:$P$61,INDEX(Node_Pos,AW16)+1)&amp;";",";"&amp;INDEX(Node_RCodes,AW16)&amp;";")),INDEX(Node_Right,AW16),INDEX(Node_Left,AW16)))))</f>
        <v/>
      </c>
      <c r="AY16" s="46">
        <f>MATCH($AA16&amp;"|"&amp;AX16,Node_Key,0)</f>
        <v/>
      </c>
      <c r="AZ16" s="46">
        <f>IF(INDEX(Node_Kind,AY16)="leaf",AX16,IF(INDEX($P$10:$P$61,INDEX(Node_Pos,AY16)+1)="",IF(INDEX(Node_Miss,AY16)="left",INDEX(Node_Left,AY16),INDEX(Node_Right,AY16)),IF(INDEX(Node_Kind,AY16)="split",IF(INDEX($P$10:$P$61,INDEX(Node_Pos,AY16)+1)&lt;INDEX(Node_Thr,AY16),INDEX(Node_Left,AY16),INDEX(Node_Right,AY16)),IF(ISNUMBER(SEARCH(";"&amp;INDEX($P$10:$P$61,INDEX(Node_Pos,AY16)+1)&amp;";",";"&amp;INDEX(Node_RCodes,AY16)&amp;";")),INDEX(Node_Right,AY16),INDEX(Node_Left,AY16)))))</f>
        <v/>
      </c>
      <c r="BA16" s="46">
        <f>MATCH($AA16&amp;"|"&amp;AZ16,Node_Key,0)</f>
        <v/>
      </c>
      <c r="BB16" s="46">
        <f>IF(INDEX(Node_Kind,BA16)="leaf",AZ16,IF(INDEX($P$10:$P$61,INDEX(Node_Pos,BA16)+1)="",IF(INDEX(Node_Miss,BA16)="left",INDEX(Node_Left,BA16),INDEX(Node_Right,BA16)),IF(INDEX(Node_Kind,BA16)="split",IF(INDEX($P$10:$P$61,INDEX(Node_Pos,BA16)+1)&lt;INDEX(Node_Thr,BA16),INDEX(Node_Left,BA16),INDEX(Node_Right,BA16)),IF(ISNUMBER(SEARCH(";"&amp;INDEX($P$10:$P$61,INDEX(Node_Pos,BA16)+1)&amp;";",";"&amp;INDEX(Node_RCodes,BA16)&amp;";")),INDEX(Node_Right,BA16),INDEX(Node_Left,BA16)))))</f>
        <v/>
      </c>
      <c r="BC16" s="52">
        <f>IF(INDEX(Node_Kind,MATCH($AA16&amp;"|"&amp;BB16,Node_Key,0))="leaf",INDEX(Node_Leaf,MATCH($AA16&amp;"|"&amp;BB16,Node_Key,0)),"not a leaf")</f>
        <v/>
      </c>
      <c r="BD16" s="46">
        <f>MATCH($AA16&amp;"|0",Node_Key,0)</f>
        <v/>
      </c>
      <c r="BE16" s="46">
        <f>IF(INDEX(Node_Kind,BD16)="leaf",0,IF(INDEX($S$10:$S$61,INDEX(Node_Pos,BD16)+1)="",IF(INDEX(Node_Miss,BD16)="left",INDEX(Node_Left,BD16),INDEX(Node_Right,BD16)),IF(INDEX(Node_Kind,BD16)="split",IF(INDEX($S$10:$S$61,INDEX(Node_Pos,BD16)+1)&lt;INDEX(Node_Thr,BD16),INDEX(Node_Left,BD16),INDEX(Node_Right,BD16)),IF(ISNUMBER(SEARCH(";"&amp;INDEX($S$10:$S$61,INDEX(Node_Pos,BD16)+1)&amp;";",";"&amp;INDEX(Node_RCodes,BD16)&amp;";")),INDEX(Node_Right,BD16),INDEX(Node_Left,BD16)))))</f>
        <v/>
      </c>
      <c r="BF16" s="46">
        <f>MATCH($AA16&amp;"|"&amp;BE16,Node_Key,0)</f>
        <v/>
      </c>
      <c r="BG16" s="46">
        <f>IF(INDEX(Node_Kind,BF16)="leaf",BE16,IF(INDEX($S$10:$S$61,INDEX(Node_Pos,BF16)+1)="",IF(INDEX(Node_Miss,BF16)="left",INDEX(Node_Left,BF16),INDEX(Node_Right,BF16)),IF(INDEX(Node_Kind,BF16)="split",IF(INDEX($S$10:$S$61,INDEX(Node_Pos,BF16)+1)&lt;INDEX(Node_Thr,BF16),INDEX(Node_Left,BF16),INDEX(Node_Right,BF16)),IF(ISNUMBER(SEARCH(";"&amp;INDEX($S$10:$S$61,INDEX(Node_Pos,BF16)+1)&amp;";",";"&amp;INDEX(Node_RCodes,BF16)&amp;";")),INDEX(Node_Right,BF16),INDEX(Node_Left,BF16)))))</f>
        <v/>
      </c>
      <c r="BH16" s="46">
        <f>MATCH($AA16&amp;"|"&amp;BG16,Node_Key,0)</f>
        <v/>
      </c>
      <c r="BI16" s="46">
        <f>IF(INDEX(Node_Kind,BH16)="leaf",BG16,IF(INDEX($S$10:$S$61,INDEX(Node_Pos,BH16)+1)="",IF(INDEX(Node_Miss,BH16)="left",INDEX(Node_Left,BH16),INDEX(Node_Right,BH16)),IF(INDEX(Node_Kind,BH16)="split",IF(INDEX($S$10:$S$61,INDEX(Node_Pos,BH16)+1)&lt;INDEX(Node_Thr,BH16),INDEX(Node_Left,BH16),INDEX(Node_Right,BH16)),IF(ISNUMBER(SEARCH(";"&amp;INDEX($S$10:$S$61,INDEX(Node_Pos,BH16)+1)&amp;";",";"&amp;INDEX(Node_RCodes,BH16)&amp;";")),INDEX(Node_Right,BH16),INDEX(Node_Left,BH16)))))</f>
        <v/>
      </c>
      <c r="BJ16" s="52">
        <f>IF(INDEX(Node_Kind,MATCH($AA16&amp;"|"&amp;BI16,Node_Key,0))="leaf",INDEX(Node_Leaf,MATCH($AA16&amp;"|"&amp;BI16,Node_Key,0)),"not a leaf")</f>
        <v/>
      </c>
      <c r="BK16" s="46">
        <f>MATCH($AA16&amp;"|0",Node_Key,0)</f>
        <v/>
      </c>
      <c r="BL16" s="46">
        <f>IF(INDEX(Node_Kind,BK16)="leaf",0,IF(INDEX($V$10:$V$61,INDEX(Node_Pos,BK16)+1)="",IF(INDEX(Node_Miss,BK16)="left",INDEX(Node_Left,BK16),INDEX(Node_Right,BK16)),IF(INDEX(Node_Kind,BK16)="split",IF(INDEX($V$10:$V$61,INDEX(Node_Pos,BK16)+1)&lt;INDEX(Node_Thr,BK16),INDEX(Node_Left,BK16),INDEX(Node_Right,BK16)),IF(ISNUMBER(SEARCH(";"&amp;INDEX($V$10:$V$61,INDEX(Node_Pos,BK16)+1)&amp;";",";"&amp;INDEX(Node_RCodes,BK16)&amp;";")),INDEX(Node_Right,BK16),INDEX(Node_Left,BK16)))))</f>
        <v/>
      </c>
      <c r="BM16" s="46">
        <f>MATCH($AA16&amp;"|"&amp;BL16,Node_Key,0)</f>
        <v/>
      </c>
      <c r="BN16" s="46">
        <f>IF(INDEX(Node_Kind,BM16)="leaf",BL16,IF(INDEX($V$10:$V$61,INDEX(Node_Pos,BM16)+1)="",IF(INDEX(Node_Miss,BM16)="left",INDEX(Node_Left,BM16),INDEX(Node_Right,BM16)),IF(INDEX(Node_Kind,BM16)="split",IF(INDEX($V$10:$V$61,INDEX(Node_Pos,BM16)+1)&lt;INDEX(Node_Thr,BM16),INDEX(Node_Left,BM16),INDEX(Node_Right,BM16)),IF(ISNUMBER(SEARCH(";"&amp;INDEX($V$10:$V$61,INDEX(Node_Pos,BM16)+1)&amp;";",";"&amp;INDEX(Node_RCodes,BM16)&amp;";")),INDEX(Node_Right,BM16),INDEX(Node_Left,BM16)))))</f>
        <v/>
      </c>
      <c r="BO16" s="46">
        <f>MATCH($AA16&amp;"|"&amp;BN16,Node_Key,0)</f>
        <v/>
      </c>
      <c r="BP16" s="46">
        <f>IF(INDEX(Node_Kind,BO16)="leaf",BN16,IF(INDEX($V$10:$V$61,INDEX(Node_Pos,BO16)+1)="",IF(INDEX(Node_Miss,BO16)="left",INDEX(Node_Left,BO16),INDEX(Node_Right,BO16)),IF(INDEX(Node_Kind,BO16)="split",IF(INDEX($V$10:$V$61,INDEX(Node_Pos,BO16)+1)&lt;INDEX(Node_Thr,BO16),INDEX(Node_Left,BO16),INDEX(Node_Right,BO16)),IF(ISNUMBER(SEARCH(";"&amp;INDEX($V$10:$V$61,INDEX(Node_Pos,BO16)+1)&amp;";",";"&amp;INDEX(Node_RCodes,BO16)&amp;";")),INDEX(Node_Right,BO16),INDEX(Node_Left,BO16)))))</f>
        <v/>
      </c>
      <c r="BQ16" s="52">
        <f>IF(INDEX(Node_Kind,MATCH($AA16&amp;"|"&amp;BP16,Node_Key,0))="leaf",INDEX(Node_Leaf,MATCH($AA16&amp;"|"&amp;BP16,Node_Key,0)),"not a leaf")</f>
        <v/>
      </c>
      <c r="BR16" s="46">
        <f>MATCH($AA16&amp;"|0",Node_Key,0)</f>
        <v/>
      </c>
      <c r="BS16" s="46">
        <f>IF(INDEX(Node_Kind,BR16)="leaf",0,IF(INDEX($Y$10:$Y$61,INDEX(Node_Pos,BR16)+1)="",IF(INDEX(Node_Miss,BR16)="left",INDEX(Node_Left,BR16),INDEX(Node_Right,BR16)),IF(INDEX(Node_Kind,BR16)="split",IF(INDEX($Y$10:$Y$61,INDEX(Node_Pos,BR16)+1)&lt;INDEX(Node_Thr,BR16),INDEX(Node_Left,BR16),INDEX(Node_Right,BR16)),IF(ISNUMBER(SEARCH(";"&amp;INDEX($Y$10:$Y$61,INDEX(Node_Pos,BR16)+1)&amp;";",";"&amp;INDEX(Node_RCodes,BR16)&amp;";")),INDEX(Node_Right,BR16),INDEX(Node_Left,BR16)))))</f>
        <v/>
      </c>
      <c r="BT16" s="46">
        <f>MATCH($AA16&amp;"|"&amp;BS16,Node_Key,0)</f>
        <v/>
      </c>
      <c r="BU16" s="46">
        <f>IF(INDEX(Node_Kind,BT16)="leaf",BS16,IF(INDEX($Y$10:$Y$61,INDEX(Node_Pos,BT16)+1)="",IF(INDEX(Node_Miss,BT16)="left",INDEX(Node_Left,BT16),INDEX(Node_Right,BT16)),IF(INDEX(Node_Kind,BT16)="split",IF(INDEX($Y$10:$Y$61,INDEX(Node_Pos,BT16)+1)&lt;INDEX(Node_Thr,BT16),INDEX(Node_Left,BT16),INDEX(Node_Right,BT16)),IF(ISNUMBER(SEARCH(";"&amp;INDEX($Y$10:$Y$61,INDEX(Node_Pos,BT16)+1)&amp;";",";"&amp;INDEX(Node_RCodes,BT16)&amp;";")),INDEX(Node_Right,BT16),INDEX(Node_Left,BT16)))))</f>
        <v/>
      </c>
      <c r="BV16" s="46">
        <f>MATCH($AA16&amp;"|"&amp;BU16,Node_Key,0)</f>
        <v/>
      </c>
      <c r="BW16" s="46">
        <f>IF(INDEX(Node_Kind,BV16)="leaf",BU16,IF(INDEX($Y$10:$Y$61,INDEX(Node_Pos,BV16)+1)="",IF(INDEX(Node_Miss,BV16)="left",INDEX(Node_Left,BV16),INDEX(Node_Right,BV16)),IF(INDEX(Node_Kind,BV16)="split",IF(INDEX($Y$10:$Y$61,INDEX(Node_Pos,BV16)+1)&lt;INDEX(Node_Thr,BV16),INDEX(Node_Left,BV16),INDEX(Node_Right,BV16)),IF(ISNUMBER(SEARCH(";"&amp;INDEX($Y$10:$Y$61,INDEX(Node_Pos,BV16)+1)&amp;";",";"&amp;INDEX(Node_RCodes,BV16)&amp;";")),INDEX(Node_Right,BV16),INDEX(Node_Left,BV16)))))</f>
        <v/>
      </c>
      <c r="BX16" s="52">
        <f>IF(INDEX(Node_Kind,MATCH($AA16&amp;"|"&amp;BW16,Node_Key,0))="leaf",INDEX(Node_Leaf,MATCH($AA16&amp;"|"&amp;BW16,Node_Key,0)),"not a leaf")</f>
        <v/>
      </c>
      <c r="BZ16" s="8">
        <f>W$8</f>
        <v/>
      </c>
      <c r="CA16" s="53">
        <f>'Rating Buildings'!$F$16</f>
        <v/>
      </c>
      <c r="CB16" s="54">
        <f>SUM($BX$10:$BX$202)</f>
        <v/>
      </c>
      <c r="CC16" s="52">
        <f>LN(CA16)+LN(XGB_Base)+LN(XGB_Trend)+CB16</f>
        <v/>
      </c>
      <c r="CD16" s="44">
        <f>EXP(CC16)</f>
        <v/>
      </c>
      <c r="CE16" s="55">
        <f>'Rating Buildings'!$AQ$16</f>
        <v/>
      </c>
      <c r="CF16" s="44">
        <f>CD16+CE16</f>
        <v/>
      </c>
      <c r="CG16" s="42">
        <f>Lvl_Bld</f>
        <v/>
      </c>
      <c r="CH16" s="44">
        <f>CF16*CG16</f>
        <v/>
      </c>
      <c r="CI16" s="44">
        <f>INDEX(Py_Small,MATCH(BZ16,Py_ID,0))</f>
        <v/>
      </c>
      <c r="CJ16" s="45">
        <f>ABS(CD16/CI16-1)</f>
        <v/>
      </c>
      <c r="CK16" s="44">
        <f>INDEX(Py_Final,MATCH(BZ16,Py_ID,0))</f>
        <v/>
      </c>
      <c r="CL16" s="45">
        <f>ABS(CH16/CK16-1)</f>
        <v/>
      </c>
      <c r="CM16" s="56">
        <f>SUMPRODUCT((X$10:X$61&lt;&gt;"")*(Y$10:Y$61="")*(RIGHT(X$10:X$61,8)&lt;&gt;"|MISSING"))</f>
        <v/>
      </c>
      <c r="CN16" s="56">
        <f>COUNTIF($BX$10:$BX$202,"not a leaf")</f>
        <v/>
      </c>
    </row>
    <row r="17">
      <c r="B17" s="36" t="n">
        <v>7</v>
      </c>
      <c r="C17" s="10" t="inlineStr">
        <is>
          <t>household_size</t>
        </is>
      </c>
      <c r="D17" s="10" t="inlineStr">
        <is>
          <t>numeric</t>
        </is>
      </c>
      <c r="E17" s="40">
        <f>IF(ISBLANK(INDEX(Pol_Data,MATCH(E$8,Pol_ID,0),MATCH($C17,Pol_Head,0))),"",INDEX(Pol_Data,MATCH(E$8,Pol_ID,0),MATCH($C17,Pol_Head,0)))</f>
        <v/>
      </c>
      <c r="G17" s="51">
        <f>IF(E17="","",E17)</f>
        <v/>
      </c>
      <c r="H17" s="40">
        <f>IF(ISBLANK(INDEX(Pol_Data,MATCH(H$8,Pol_ID,0),MATCH($C17,Pol_Head,0))),"",INDEX(Pol_Data,MATCH(H$8,Pol_ID,0),MATCH($C17,Pol_Head,0)))</f>
        <v/>
      </c>
      <c r="J17" s="51">
        <f>IF(H17="","",H17)</f>
        <v/>
      </c>
      <c r="K17" s="40">
        <f>IF(ISBLANK(INDEX(Pol_Data,MATCH(K$8,Pol_ID,0),MATCH($C17,Pol_Head,0))),"",INDEX(Pol_Data,MATCH(K$8,Pol_ID,0),MATCH($C17,Pol_Head,0)))</f>
        <v/>
      </c>
      <c r="M17" s="51">
        <f>IF(K17="","",K17)</f>
        <v/>
      </c>
      <c r="N17" s="40">
        <f>IF(ISBLANK(INDEX(Pol_Data,MATCH(N$8,Pol_ID,0),MATCH($C17,Pol_Head,0))),"",INDEX(Pol_Data,MATCH(N$8,Pol_ID,0),MATCH($C17,Pol_Head,0)))</f>
        <v/>
      </c>
      <c r="P17" s="51">
        <f>IF(N17="","",N17)</f>
        <v/>
      </c>
      <c r="Q17" s="40">
        <f>IF(ISBLANK(INDEX(Pol_Data,MATCH(Q$8,Pol_ID,0),MATCH($C17,Pol_Head,0))),"",INDEX(Pol_Data,MATCH(Q$8,Pol_ID,0),MATCH($C17,Pol_Head,0)))</f>
        <v/>
      </c>
      <c r="S17" s="51">
        <f>IF(Q17="","",Q17)</f>
        <v/>
      </c>
      <c r="T17" s="40">
        <f>IF(ISBLANK(INDEX(Pol_Data,MATCH(T$8,Pol_ID,0),MATCH($C17,Pol_Head,0))),"",INDEX(Pol_Data,MATCH(T$8,Pol_ID,0),MATCH($C17,Pol_Head,0)))</f>
        <v/>
      </c>
      <c r="V17" s="51">
        <f>IF(T17="","",T17)</f>
        <v/>
      </c>
      <c r="W17" s="40">
        <f>IF(ISBLANK(INDEX(Pol_Data,MATCH(W$8,Pol_ID,0),MATCH($C17,Pol_Head,0))),"",INDEX(Pol_Data,MATCH(W$8,Pol_ID,0),MATCH($C17,Pol_Head,0)))</f>
        <v/>
      </c>
      <c r="Y17" s="51">
        <f>IF(W17="","",W17)</f>
        <v/>
      </c>
      <c r="AA17" s="36" t="n">
        <v>7</v>
      </c>
      <c r="AB17" s="46">
        <f>MATCH($AA17&amp;"|0",Node_Key,0)</f>
        <v/>
      </c>
      <c r="AC17" s="46">
        <f>IF(INDEX(Node_Kind,AB17)="leaf",0,IF(INDEX($G$10:$G$61,INDEX(Node_Pos,AB17)+1)="",IF(INDEX(Node_Miss,AB17)="left",INDEX(Node_Left,AB17),INDEX(Node_Right,AB17)),IF(INDEX(Node_Kind,AB17)="split",IF(INDEX($G$10:$G$61,INDEX(Node_Pos,AB17)+1)&lt;INDEX(Node_Thr,AB17),INDEX(Node_Left,AB17),INDEX(Node_Right,AB17)),IF(ISNUMBER(SEARCH(";"&amp;INDEX($G$10:$G$61,INDEX(Node_Pos,AB17)+1)&amp;";",";"&amp;INDEX(Node_RCodes,AB17)&amp;";")),INDEX(Node_Right,AB17),INDEX(Node_Left,AB17)))))</f>
        <v/>
      </c>
      <c r="AD17" s="46">
        <f>MATCH($AA17&amp;"|"&amp;AC17,Node_Key,0)</f>
        <v/>
      </c>
      <c r="AE17" s="46">
        <f>IF(INDEX(Node_Kind,AD17)="leaf",AC17,IF(INDEX($G$10:$G$61,INDEX(Node_Pos,AD17)+1)="",IF(INDEX(Node_Miss,AD17)="left",INDEX(Node_Left,AD17),INDEX(Node_Right,AD17)),IF(INDEX(Node_Kind,AD17)="split",IF(INDEX($G$10:$G$61,INDEX(Node_Pos,AD17)+1)&lt;INDEX(Node_Thr,AD17),INDEX(Node_Left,AD17),INDEX(Node_Right,AD17)),IF(ISNUMBER(SEARCH(";"&amp;INDEX($G$10:$G$61,INDEX(Node_Pos,AD17)+1)&amp;";",";"&amp;INDEX(Node_RCodes,AD17)&amp;";")),INDEX(Node_Right,AD17),INDEX(Node_Left,AD17)))))</f>
        <v/>
      </c>
      <c r="AF17" s="46">
        <f>MATCH($AA17&amp;"|"&amp;AE17,Node_Key,0)</f>
        <v/>
      </c>
      <c r="AG17" s="46">
        <f>IF(INDEX(Node_Kind,AF17)="leaf",AE17,IF(INDEX($G$10:$G$61,INDEX(Node_Pos,AF17)+1)="",IF(INDEX(Node_Miss,AF17)="left",INDEX(Node_Left,AF17),INDEX(Node_Right,AF17)),IF(INDEX(Node_Kind,AF17)="split",IF(INDEX($G$10:$G$61,INDEX(Node_Pos,AF17)+1)&lt;INDEX(Node_Thr,AF17),INDEX(Node_Left,AF17),INDEX(Node_Right,AF17)),IF(ISNUMBER(SEARCH(";"&amp;INDEX($G$10:$G$61,INDEX(Node_Pos,AF17)+1)&amp;";",";"&amp;INDEX(Node_RCodes,AF17)&amp;";")),INDEX(Node_Right,AF17),INDEX(Node_Left,AF17)))))</f>
        <v/>
      </c>
      <c r="AH17" s="52">
        <f>IF(INDEX(Node_Kind,MATCH($AA17&amp;"|"&amp;AG17,Node_Key,0))="leaf",INDEX(Node_Leaf,MATCH($AA17&amp;"|"&amp;AG17,Node_Key,0)),"not a leaf")</f>
        <v/>
      </c>
      <c r="AI17" s="46">
        <f>MATCH($AA17&amp;"|0",Node_Key,0)</f>
        <v/>
      </c>
      <c r="AJ17" s="46">
        <f>IF(INDEX(Node_Kind,AI17)="leaf",0,IF(INDEX($J$10:$J$61,INDEX(Node_Pos,AI17)+1)="",IF(INDEX(Node_Miss,AI17)="left",INDEX(Node_Left,AI17),INDEX(Node_Right,AI17)),IF(INDEX(Node_Kind,AI17)="split",IF(INDEX($J$10:$J$61,INDEX(Node_Pos,AI17)+1)&lt;INDEX(Node_Thr,AI17),INDEX(Node_Left,AI17),INDEX(Node_Right,AI17)),IF(ISNUMBER(SEARCH(";"&amp;INDEX($J$10:$J$61,INDEX(Node_Pos,AI17)+1)&amp;";",";"&amp;INDEX(Node_RCodes,AI17)&amp;";")),INDEX(Node_Right,AI17),INDEX(Node_Left,AI17)))))</f>
        <v/>
      </c>
      <c r="AK17" s="46">
        <f>MATCH($AA17&amp;"|"&amp;AJ17,Node_Key,0)</f>
        <v/>
      </c>
      <c r="AL17" s="46">
        <f>IF(INDEX(Node_Kind,AK17)="leaf",AJ17,IF(INDEX($J$10:$J$61,INDEX(Node_Pos,AK17)+1)="",IF(INDEX(Node_Miss,AK17)="left",INDEX(Node_Left,AK17),INDEX(Node_Right,AK17)),IF(INDEX(Node_Kind,AK17)="split",IF(INDEX($J$10:$J$61,INDEX(Node_Pos,AK17)+1)&lt;INDEX(Node_Thr,AK17),INDEX(Node_Left,AK17),INDEX(Node_Right,AK17)),IF(ISNUMBER(SEARCH(";"&amp;INDEX($J$10:$J$61,INDEX(Node_Pos,AK17)+1)&amp;";",";"&amp;INDEX(Node_RCodes,AK17)&amp;";")),INDEX(Node_Right,AK17),INDEX(Node_Left,AK17)))))</f>
        <v/>
      </c>
      <c r="AM17" s="46">
        <f>MATCH($AA17&amp;"|"&amp;AL17,Node_Key,0)</f>
        <v/>
      </c>
      <c r="AN17" s="46">
        <f>IF(INDEX(Node_Kind,AM17)="leaf",AL17,IF(INDEX($J$10:$J$61,INDEX(Node_Pos,AM17)+1)="",IF(INDEX(Node_Miss,AM17)="left",INDEX(Node_Left,AM17),INDEX(Node_Right,AM17)),IF(INDEX(Node_Kind,AM17)="split",IF(INDEX($J$10:$J$61,INDEX(Node_Pos,AM17)+1)&lt;INDEX(Node_Thr,AM17),INDEX(Node_Left,AM17),INDEX(Node_Right,AM17)),IF(ISNUMBER(SEARCH(";"&amp;INDEX($J$10:$J$61,INDEX(Node_Pos,AM17)+1)&amp;";",";"&amp;INDEX(Node_RCodes,AM17)&amp;";")),INDEX(Node_Right,AM17),INDEX(Node_Left,AM17)))))</f>
        <v/>
      </c>
      <c r="AO17" s="52">
        <f>IF(INDEX(Node_Kind,MATCH($AA17&amp;"|"&amp;AN17,Node_Key,0))="leaf",INDEX(Node_Leaf,MATCH($AA17&amp;"|"&amp;AN17,Node_Key,0)),"not a leaf")</f>
        <v/>
      </c>
      <c r="AP17" s="46">
        <f>MATCH($AA17&amp;"|0",Node_Key,0)</f>
        <v/>
      </c>
      <c r="AQ17" s="46">
        <f>IF(INDEX(Node_Kind,AP17)="leaf",0,IF(INDEX($M$10:$M$61,INDEX(Node_Pos,AP17)+1)="",IF(INDEX(Node_Miss,AP17)="left",INDEX(Node_Left,AP17),INDEX(Node_Right,AP17)),IF(INDEX(Node_Kind,AP17)="split",IF(INDEX($M$10:$M$61,INDEX(Node_Pos,AP17)+1)&lt;INDEX(Node_Thr,AP17),INDEX(Node_Left,AP17),INDEX(Node_Right,AP17)),IF(ISNUMBER(SEARCH(";"&amp;INDEX($M$10:$M$61,INDEX(Node_Pos,AP17)+1)&amp;";",";"&amp;INDEX(Node_RCodes,AP17)&amp;";")),INDEX(Node_Right,AP17),INDEX(Node_Left,AP17)))))</f>
        <v/>
      </c>
      <c r="AR17" s="46">
        <f>MATCH($AA17&amp;"|"&amp;AQ17,Node_Key,0)</f>
        <v/>
      </c>
      <c r="AS17" s="46">
        <f>IF(INDEX(Node_Kind,AR17)="leaf",AQ17,IF(INDEX($M$10:$M$61,INDEX(Node_Pos,AR17)+1)="",IF(INDEX(Node_Miss,AR17)="left",INDEX(Node_Left,AR17),INDEX(Node_Right,AR17)),IF(INDEX(Node_Kind,AR17)="split",IF(INDEX($M$10:$M$61,INDEX(Node_Pos,AR17)+1)&lt;INDEX(Node_Thr,AR17),INDEX(Node_Left,AR17),INDEX(Node_Right,AR17)),IF(ISNUMBER(SEARCH(";"&amp;INDEX($M$10:$M$61,INDEX(Node_Pos,AR17)+1)&amp;";",";"&amp;INDEX(Node_RCodes,AR17)&amp;";")),INDEX(Node_Right,AR17),INDEX(Node_Left,AR17)))))</f>
        <v/>
      </c>
      <c r="AT17" s="46">
        <f>MATCH($AA17&amp;"|"&amp;AS17,Node_Key,0)</f>
        <v/>
      </c>
      <c r="AU17" s="46">
        <f>IF(INDEX(Node_Kind,AT17)="leaf",AS17,IF(INDEX($M$10:$M$61,INDEX(Node_Pos,AT17)+1)="",IF(INDEX(Node_Miss,AT17)="left",INDEX(Node_Left,AT17),INDEX(Node_Right,AT17)),IF(INDEX(Node_Kind,AT17)="split",IF(INDEX($M$10:$M$61,INDEX(Node_Pos,AT17)+1)&lt;INDEX(Node_Thr,AT17),INDEX(Node_Left,AT17),INDEX(Node_Right,AT17)),IF(ISNUMBER(SEARCH(";"&amp;INDEX($M$10:$M$61,INDEX(Node_Pos,AT17)+1)&amp;";",";"&amp;INDEX(Node_RCodes,AT17)&amp;";")),INDEX(Node_Right,AT17),INDEX(Node_Left,AT17)))))</f>
        <v/>
      </c>
      <c r="AV17" s="52">
        <f>IF(INDEX(Node_Kind,MATCH($AA17&amp;"|"&amp;AU17,Node_Key,0))="leaf",INDEX(Node_Leaf,MATCH($AA17&amp;"|"&amp;AU17,Node_Key,0)),"not a leaf")</f>
        <v/>
      </c>
      <c r="AW17" s="46">
        <f>MATCH($AA17&amp;"|0",Node_Key,0)</f>
        <v/>
      </c>
      <c r="AX17" s="46">
        <f>IF(INDEX(Node_Kind,AW17)="leaf",0,IF(INDEX($P$10:$P$61,INDEX(Node_Pos,AW17)+1)="",IF(INDEX(Node_Miss,AW17)="left",INDEX(Node_Left,AW17),INDEX(Node_Right,AW17)),IF(INDEX(Node_Kind,AW17)="split",IF(INDEX($P$10:$P$61,INDEX(Node_Pos,AW17)+1)&lt;INDEX(Node_Thr,AW17),INDEX(Node_Left,AW17),INDEX(Node_Right,AW17)),IF(ISNUMBER(SEARCH(";"&amp;INDEX($P$10:$P$61,INDEX(Node_Pos,AW17)+1)&amp;";",";"&amp;INDEX(Node_RCodes,AW17)&amp;";")),INDEX(Node_Right,AW17),INDEX(Node_Left,AW17)))))</f>
        <v/>
      </c>
      <c r="AY17" s="46">
        <f>MATCH($AA17&amp;"|"&amp;AX17,Node_Key,0)</f>
        <v/>
      </c>
      <c r="AZ17" s="46">
        <f>IF(INDEX(Node_Kind,AY17)="leaf",AX17,IF(INDEX($P$10:$P$61,INDEX(Node_Pos,AY17)+1)="",IF(INDEX(Node_Miss,AY17)="left",INDEX(Node_Left,AY17),INDEX(Node_Right,AY17)),IF(INDEX(Node_Kind,AY17)="split",IF(INDEX($P$10:$P$61,INDEX(Node_Pos,AY17)+1)&lt;INDEX(Node_Thr,AY17),INDEX(Node_Left,AY17),INDEX(Node_Right,AY17)),IF(ISNUMBER(SEARCH(";"&amp;INDEX($P$10:$P$61,INDEX(Node_Pos,AY17)+1)&amp;";",";"&amp;INDEX(Node_RCodes,AY17)&amp;";")),INDEX(Node_Right,AY17),INDEX(Node_Left,AY17)))))</f>
        <v/>
      </c>
      <c r="BA17" s="46">
        <f>MATCH($AA17&amp;"|"&amp;AZ17,Node_Key,0)</f>
        <v/>
      </c>
      <c r="BB17" s="46">
        <f>IF(INDEX(Node_Kind,BA17)="leaf",AZ17,IF(INDEX($P$10:$P$61,INDEX(Node_Pos,BA17)+1)="",IF(INDEX(Node_Miss,BA17)="left",INDEX(Node_Left,BA17),INDEX(Node_Right,BA17)),IF(INDEX(Node_Kind,BA17)="split",IF(INDEX($P$10:$P$61,INDEX(Node_Pos,BA17)+1)&lt;INDEX(Node_Thr,BA17),INDEX(Node_Left,BA17),INDEX(Node_Right,BA17)),IF(ISNUMBER(SEARCH(";"&amp;INDEX($P$10:$P$61,INDEX(Node_Pos,BA17)+1)&amp;";",";"&amp;INDEX(Node_RCodes,BA17)&amp;";")),INDEX(Node_Right,BA17),INDEX(Node_Left,BA17)))))</f>
        <v/>
      </c>
      <c r="BC17" s="52">
        <f>IF(INDEX(Node_Kind,MATCH($AA17&amp;"|"&amp;BB17,Node_Key,0))="leaf",INDEX(Node_Leaf,MATCH($AA17&amp;"|"&amp;BB17,Node_Key,0)),"not a leaf")</f>
        <v/>
      </c>
      <c r="BD17" s="46">
        <f>MATCH($AA17&amp;"|0",Node_Key,0)</f>
        <v/>
      </c>
      <c r="BE17" s="46">
        <f>IF(INDEX(Node_Kind,BD17)="leaf",0,IF(INDEX($S$10:$S$61,INDEX(Node_Pos,BD17)+1)="",IF(INDEX(Node_Miss,BD17)="left",INDEX(Node_Left,BD17),INDEX(Node_Right,BD17)),IF(INDEX(Node_Kind,BD17)="split",IF(INDEX($S$10:$S$61,INDEX(Node_Pos,BD17)+1)&lt;INDEX(Node_Thr,BD17),INDEX(Node_Left,BD17),INDEX(Node_Right,BD17)),IF(ISNUMBER(SEARCH(";"&amp;INDEX($S$10:$S$61,INDEX(Node_Pos,BD17)+1)&amp;";",";"&amp;INDEX(Node_RCodes,BD17)&amp;";")),INDEX(Node_Right,BD17),INDEX(Node_Left,BD17)))))</f>
        <v/>
      </c>
      <c r="BF17" s="46">
        <f>MATCH($AA17&amp;"|"&amp;BE17,Node_Key,0)</f>
        <v/>
      </c>
      <c r="BG17" s="46">
        <f>IF(INDEX(Node_Kind,BF17)="leaf",BE17,IF(INDEX($S$10:$S$61,INDEX(Node_Pos,BF17)+1)="",IF(INDEX(Node_Miss,BF17)="left",INDEX(Node_Left,BF17),INDEX(Node_Right,BF17)),IF(INDEX(Node_Kind,BF17)="split",IF(INDEX($S$10:$S$61,INDEX(Node_Pos,BF17)+1)&lt;INDEX(Node_Thr,BF17),INDEX(Node_Left,BF17),INDEX(Node_Right,BF17)),IF(ISNUMBER(SEARCH(";"&amp;INDEX($S$10:$S$61,INDEX(Node_Pos,BF17)+1)&amp;";",";"&amp;INDEX(Node_RCodes,BF17)&amp;";")),INDEX(Node_Right,BF17),INDEX(Node_Left,BF17)))))</f>
        <v/>
      </c>
      <c r="BH17" s="46">
        <f>MATCH($AA17&amp;"|"&amp;BG17,Node_Key,0)</f>
        <v/>
      </c>
      <c r="BI17" s="46">
        <f>IF(INDEX(Node_Kind,BH17)="leaf",BG17,IF(INDEX($S$10:$S$61,INDEX(Node_Pos,BH17)+1)="",IF(INDEX(Node_Miss,BH17)="left",INDEX(Node_Left,BH17),INDEX(Node_Right,BH17)),IF(INDEX(Node_Kind,BH17)="split",IF(INDEX($S$10:$S$61,INDEX(Node_Pos,BH17)+1)&lt;INDEX(Node_Thr,BH17),INDEX(Node_Left,BH17),INDEX(Node_Right,BH17)),IF(ISNUMBER(SEARCH(";"&amp;INDEX($S$10:$S$61,INDEX(Node_Pos,BH17)+1)&amp;";",";"&amp;INDEX(Node_RCodes,BH17)&amp;";")),INDEX(Node_Right,BH17),INDEX(Node_Left,BH17)))))</f>
        <v/>
      </c>
      <c r="BJ17" s="52">
        <f>IF(INDEX(Node_Kind,MATCH($AA17&amp;"|"&amp;BI17,Node_Key,0))="leaf",INDEX(Node_Leaf,MATCH($AA17&amp;"|"&amp;BI17,Node_Key,0)),"not a leaf")</f>
        <v/>
      </c>
      <c r="BK17" s="46">
        <f>MATCH($AA17&amp;"|0",Node_Key,0)</f>
        <v/>
      </c>
      <c r="BL17" s="46">
        <f>IF(INDEX(Node_Kind,BK17)="leaf",0,IF(INDEX($V$10:$V$61,INDEX(Node_Pos,BK17)+1)="",IF(INDEX(Node_Miss,BK17)="left",INDEX(Node_Left,BK17),INDEX(Node_Right,BK17)),IF(INDEX(Node_Kind,BK17)="split",IF(INDEX($V$10:$V$61,INDEX(Node_Pos,BK17)+1)&lt;INDEX(Node_Thr,BK17),INDEX(Node_Left,BK17),INDEX(Node_Right,BK17)),IF(ISNUMBER(SEARCH(";"&amp;INDEX($V$10:$V$61,INDEX(Node_Pos,BK17)+1)&amp;";",";"&amp;INDEX(Node_RCodes,BK17)&amp;";")),INDEX(Node_Right,BK17),INDEX(Node_Left,BK17)))))</f>
        <v/>
      </c>
      <c r="BM17" s="46">
        <f>MATCH($AA17&amp;"|"&amp;BL17,Node_Key,0)</f>
        <v/>
      </c>
      <c r="BN17" s="46">
        <f>IF(INDEX(Node_Kind,BM17)="leaf",BL17,IF(INDEX($V$10:$V$61,INDEX(Node_Pos,BM17)+1)="",IF(INDEX(Node_Miss,BM17)="left",INDEX(Node_Left,BM17),INDEX(Node_Right,BM17)),IF(INDEX(Node_Kind,BM17)="split",IF(INDEX($V$10:$V$61,INDEX(Node_Pos,BM17)+1)&lt;INDEX(Node_Thr,BM17),INDEX(Node_Left,BM17),INDEX(Node_Right,BM17)),IF(ISNUMBER(SEARCH(";"&amp;INDEX($V$10:$V$61,INDEX(Node_Pos,BM17)+1)&amp;";",";"&amp;INDEX(Node_RCodes,BM17)&amp;";")),INDEX(Node_Right,BM17),INDEX(Node_Left,BM17)))))</f>
        <v/>
      </c>
      <c r="BO17" s="46">
        <f>MATCH($AA17&amp;"|"&amp;BN17,Node_Key,0)</f>
        <v/>
      </c>
      <c r="BP17" s="46">
        <f>IF(INDEX(Node_Kind,BO17)="leaf",BN17,IF(INDEX($V$10:$V$61,INDEX(Node_Pos,BO17)+1)="",IF(INDEX(Node_Miss,BO17)="left",INDEX(Node_Left,BO17),INDEX(Node_Right,BO17)),IF(INDEX(Node_Kind,BO17)="split",IF(INDEX($V$10:$V$61,INDEX(Node_Pos,BO17)+1)&lt;INDEX(Node_Thr,BO17),INDEX(Node_Left,BO17),INDEX(Node_Right,BO17)),IF(ISNUMBER(SEARCH(";"&amp;INDEX($V$10:$V$61,INDEX(Node_Pos,BO17)+1)&amp;";",";"&amp;INDEX(Node_RCodes,BO17)&amp;";")),INDEX(Node_Right,BO17),INDEX(Node_Left,BO17)))))</f>
        <v/>
      </c>
      <c r="BQ17" s="52">
        <f>IF(INDEX(Node_Kind,MATCH($AA17&amp;"|"&amp;BP17,Node_Key,0))="leaf",INDEX(Node_Leaf,MATCH($AA17&amp;"|"&amp;BP17,Node_Key,0)),"not a leaf")</f>
        <v/>
      </c>
      <c r="BR17" s="46">
        <f>MATCH($AA17&amp;"|0",Node_Key,0)</f>
        <v/>
      </c>
      <c r="BS17" s="46">
        <f>IF(INDEX(Node_Kind,BR17)="leaf",0,IF(INDEX($Y$10:$Y$61,INDEX(Node_Pos,BR17)+1)="",IF(INDEX(Node_Miss,BR17)="left",INDEX(Node_Left,BR17),INDEX(Node_Right,BR17)),IF(INDEX(Node_Kind,BR17)="split",IF(INDEX($Y$10:$Y$61,INDEX(Node_Pos,BR17)+1)&lt;INDEX(Node_Thr,BR17),INDEX(Node_Left,BR17),INDEX(Node_Right,BR17)),IF(ISNUMBER(SEARCH(";"&amp;INDEX($Y$10:$Y$61,INDEX(Node_Pos,BR17)+1)&amp;";",";"&amp;INDEX(Node_RCodes,BR17)&amp;";")),INDEX(Node_Right,BR17),INDEX(Node_Left,BR17)))))</f>
        <v/>
      </c>
      <c r="BT17" s="46">
        <f>MATCH($AA17&amp;"|"&amp;BS17,Node_Key,0)</f>
        <v/>
      </c>
      <c r="BU17" s="46">
        <f>IF(INDEX(Node_Kind,BT17)="leaf",BS17,IF(INDEX($Y$10:$Y$61,INDEX(Node_Pos,BT17)+1)="",IF(INDEX(Node_Miss,BT17)="left",INDEX(Node_Left,BT17),INDEX(Node_Right,BT17)),IF(INDEX(Node_Kind,BT17)="split",IF(INDEX($Y$10:$Y$61,INDEX(Node_Pos,BT17)+1)&lt;INDEX(Node_Thr,BT17),INDEX(Node_Left,BT17),INDEX(Node_Right,BT17)),IF(ISNUMBER(SEARCH(";"&amp;INDEX($Y$10:$Y$61,INDEX(Node_Pos,BT17)+1)&amp;";",";"&amp;INDEX(Node_RCodes,BT17)&amp;";")),INDEX(Node_Right,BT17),INDEX(Node_Left,BT17)))))</f>
        <v/>
      </c>
      <c r="BV17" s="46">
        <f>MATCH($AA17&amp;"|"&amp;BU17,Node_Key,0)</f>
        <v/>
      </c>
      <c r="BW17" s="46">
        <f>IF(INDEX(Node_Kind,BV17)="leaf",BU17,IF(INDEX($Y$10:$Y$61,INDEX(Node_Pos,BV17)+1)="",IF(INDEX(Node_Miss,BV17)="left",INDEX(Node_Left,BV17),INDEX(Node_Right,BV17)),IF(INDEX(Node_Kind,BV17)="split",IF(INDEX($Y$10:$Y$61,INDEX(Node_Pos,BV17)+1)&lt;INDEX(Node_Thr,BV17),INDEX(Node_Left,BV17),INDEX(Node_Right,BV17)),IF(ISNUMBER(SEARCH(";"&amp;INDEX($Y$10:$Y$61,INDEX(Node_Pos,BV17)+1)&amp;";",";"&amp;INDEX(Node_RCodes,BV17)&amp;";")),INDEX(Node_Right,BV17),INDEX(Node_Left,BV17)))))</f>
        <v/>
      </c>
      <c r="BX17" s="52">
        <f>IF(INDEX(Node_Kind,MATCH($AA17&amp;"|"&amp;BW17,Node_Key,0))="leaf",INDEX(Node_Leaf,MATCH($AA17&amp;"|"&amp;BW17,Node_Key,0)),"not a leaf")</f>
        <v/>
      </c>
    </row>
    <row r="18">
      <c r="B18" s="36" t="n">
        <v>8</v>
      </c>
      <c r="C18" s="10" t="inlineStr">
        <is>
          <t>prior_claims_5y</t>
        </is>
      </c>
      <c r="D18" s="10" t="inlineStr">
        <is>
          <t>numeric</t>
        </is>
      </c>
      <c r="E18" s="40">
        <f>IF(ISBLANK(INDEX(Pol_Data,MATCH(E$8,Pol_ID,0),MATCH($C18,Pol_Head,0))),"",INDEX(Pol_Data,MATCH(E$8,Pol_ID,0),MATCH($C18,Pol_Head,0)))</f>
        <v/>
      </c>
      <c r="G18" s="51">
        <f>IF(E18="","",E18)</f>
        <v/>
      </c>
      <c r="H18" s="40">
        <f>IF(ISBLANK(INDEX(Pol_Data,MATCH(H$8,Pol_ID,0),MATCH($C18,Pol_Head,0))),"",INDEX(Pol_Data,MATCH(H$8,Pol_ID,0),MATCH($C18,Pol_Head,0)))</f>
        <v/>
      </c>
      <c r="J18" s="51">
        <f>IF(H18="","",H18)</f>
        <v/>
      </c>
      <c r="K18" s="40">
        <f>IF(ISBLANK(INDEX(Pol_Data,MATCH(K$8,Pol_ID,0),MATCH($C18,Pol_Head,0))),"",INDEX(Pol_Data,MATCH(K$8,Pol_ID,0),MATCH($C18,Pol_Head,0)))</f>
        <v/>
      </c>
      <c r="M18" s="51">
        <f>IF(K18="","",K18)</f>
        <v/>
      </c>
      <c r="N18" s="40">
        <f>IF(ISBLANK(INDEX(Pol_Data,MATCH(N$8,Pol_ID,0),MATCH($C18,Pol_Head,0))),"",INDEX(Pol_Data,MATCH(N$8,Pol_ID,0),MATCH($C18,Pol_Head,0)))</f>
        <v/>
      </c>
      <c r="P18" s="51">
        <f>IF(N18="","",N18)</f>
        <v/>
      </c>
      <c r="Q18" s="40">
        <f>IF(ISBLANK(INDEX(Pol_Data,MATCH(Q$8,Pol_ID,0),MATCH($C18,Pol_Head,0))),"",INDEX(Pol_Data,MATCH(Q$8,Pol_ID,0),MATCH($C18,Pol_Head,0)))</f>
        <v/>
      </c>
      <c r="S18" s="51">
        <f>IF(Q18="","",Q18)</f>
        <v/>
      </c>
      <c r="T18" s="40">
        <f>IF(ISBLANK(INDEX(Pol_Data,MATCH(T$8,Pol_ID,0),MATCH($C18,Pol_Head,0))),"",INDEX(Pol_Data,MATCH(T$8,Pol_ID,0),MATCH($C18,Pol_Head,0)))</f>
        <v/>
      </c>
      <c r="V18" s="51">
        <f>IF(T18="","",T18)</f>
        <v/>
      </c>
      <c r="W18" s="40">
        <f>IF(ISBLANK(INDEX(Pol_Data,MATCH(W$8,Pol_ID,0),MATCH($C18,Pol_Head,0))),"",INDEX(Pol_Data,MATCH(W$8,Pol_ID,0),MATCH($C18,Pol_Head,0)))</f>
        <v/>
      </c>
      <c r="Y18" s="51">
        <f>IF(W18="","",W18)</f>
        <v/>
      </c>
      <c r="AA18" s="36" t="n">
        <v>8</v>
      </c>
      <c r="AB18" s="46">
        <f>MATCH($AA18&amp;"|0",Node_Key,0)</f>
        <v/>
      </c>
      <c r="AC18" s="46">
        <f>IF(INDEX(Node_Kind,AB18)="leaf",0,IF(INDEX($G$10:$G$61,INDEX(Node_Pos,AB18)+1)="",IF(INDEX(Node_Miss,AB18)="left",INDEX(Node_Left,AB18),INDEX(Node_Right,AB18)),IF(INDEX(Node_Kind,AB18)="split",IF(INDEX($G$10:$G$61,INDEX(Node_Pos,AB18)+1)&lt;INDEX(Node_Thr,AB18),INDEX(Node_Left,AB18),INDEX(Node_Right,AB18)),IF(ISNUMBER(SEARCH(";"&amp;INDEX($G$10:$G$61,INDEX(Node_Pos,AB18)+1)&amp;";",";"&amp;INDEX(Node_RCodes,AB18)&amp;";")),INDEX(Node_Right,AB18),INDEX(Node_Left,AB18)))))</f>
        <v/>
      </c>
      <c r="AD18" s="46">
        <f>MATCH($AA18&amp;"|"&amp;AC18,Node_Key,0)</f>
        <v/>
      </c>
      <c r="AE18" s="46">
        <f>IF(INDEX(Node_Kind,AD18)="leaf",AC18,IF(INDEX($G$10:$G$61,INDEX(Node_Pos,AD18)+1)="",IF(INDEX(Node_Miss,AD18)="left",INDEX(Node_Left,AD18),INDEX(Node_Right,AD18)),IF(INDEX(Node_Kind,AD18)="split",IF(INDEX($G$10:$G$61,INDEX(Node_Pos,AD18)+1)&lt;INDEX(Node_Thr,AD18),INDEX(Node_Left,AD18),INDEX(Node_Right,AD18)),IF(ISNUMBER(SEARCH(";"&amp;INDEX($G$10:$G$61,INDEX(Node_Pos,AD18)+1)&amp;";",";"&amp;INDEX(Node_RCodes,AD18)&amp;";")),INDEX(Node_Right,AD18),INDEX(Node_Left,AD18)))))</f>
        <v/>
      </c>
      <c r="AF18" s="46">
        <f>MATCH($AA18&amp;"|"&amp;AE18,Node_Key,0)</f>
        <v/>
      </c>
      <c r="AG18" s="46">
        <f>IF(INDEX(Node_Kind,AF18)="leaf",AE18,IF(INDEX($G$10:$G$61,INDEX(Node_Pos,AF18)+1)="",IF(INDEX(Node_Miss,AF18)="left",INDEX(Node_Left,AF18),INDEX(Node_Right,AF18)),IF(INDEX(Node_Kind,AF18)="split",IF(INDEX($G$10:$G$61,INDEX(Node_Pos,AF18)+1)&lt;INDEX(Node_Thr,AF18),INDEX(Node_Left,AF18),INDEX(Node_Right,AF18)),IF(ISNUMBER(SEARCH(";"&amp;INDEX($G$10:$G$61,INDEX(Node_Pos,AF18)+1)&amp;";",";"&amp;INDEX(Node_RCodes,AF18)&amp;";")),INDEX(Node_Right,AF18),INDEX(Node_Left,AF18)))))</f>
        <v/>
      </c>
      <c r="AH18" s="52">
        <f>IF(INDEX(Node_Kind,MATCH($AA18&amp;"|"&amp;AG18,Node_Key,0))="leaf",INDEX(Node_Leaf,MATCH($AA18&amp;"|"&amp;AG18,Node_Key,0)),"not a leaf")</f>
        <v/>
      </c>
      <c r="AI18" s="46">
        <f>MATCH($AA18&amp;"|0",Node_Key,0)</f>
        <v/>
      </c>
      <c r="AJ18" s="46">
        <f>IF(INDEX(Node_Kind,AI18)="leaf",0,IF(INDEX($J$10:$J$61,INDEX(Node_Pos,AI18)+1)="",IF(INDEX(Node_Miss,AI18)="left",INDEX(Node_Left,AI18),INDEX(Node_Right,AI18)),IF(INDEX(Node_Kind,AI18)="split",IF(INDEX($J$10:$J$61,INDEX(Node_Pos,AI18)+1)&lt;INDEX(Node_Thr,AI18),INDEX(Node_Left,AI18),INDEX(Node_Right,AI18)),IF(ISNUMBER(SEARCH(";"&amp;INDEX($J$10:$J$61,INDEX(Node_Pos,AI18)+1)&amp;";",";"&amp;INDEX(Node_RCodes,AI18)&amp;";")),INDEX(Node_Right,AI18),INDEX(Node_Left,AI18)))))</f>
        <v/>
      </c>
      <c r="AK18" s="46">
        <f>MATCH($AA18&amp;"|"&amp;AJ18,Node_Key,0)</f>
        <v/>
      </c>
      <c r="AL18" s="46">
        <f>IF(INDEX(Node_Kind,AK18)="leaf",AJ18,IF(INDEX($J$10:$J$61,INDEX(Node_Pos,AK18)+1)="",IF(INDEX(Node_Miss,AK18)="left",INDEX(Node_Left,AK18),INDEX(Node_Right,AK18)),IF(INDEX(Node_Kind,AK18)="split",IF(INDEX($J$10:$J$61,INDEX(Node_Pos,AK18)+1)&lt;INDEX(Node_Thr,AK18),INDEX(Node_Left,AK18),INDEX(Node_Right,AK18)),IF(ISNUMBER(SEARCH(";"&amp;INDEX($J$10:$J$61,INDEX(Node_Pos,AK18)+1)&amp;";",";"&amp;INDEX(Node_RCodes,AK18)&amp;";")),INDEX(Node_Right,AK18),INDEX(Node_Left,AK18)))))</f>
        <v/>
      </c>
      <c r="AM18" s="46">
        <f>MATCH($AA18&amp;"|"&amp;AL18,Node_Key,0)</f>
        <v/>
      </c>
      <c r="AN18" s="46">
        <f>IF(INDEX(Node_Kind,AM18)="leaf",AL18,IF(INDEX($J$10:$J$61,INDEX(Node_Pos,AM18)+1)="",IF(INDEX(Node_Miss,AM18)="left",INDEX(Node_Left,AM18),INDEX(Node_Right,AM18)),IF(INDEX(Node_Kind,AM18)="split",IF(INDEX($J$10:$J$61,INDEX(Node_Pos,AM18)+1)&lt;INDEX(Node_Thr,AM18),INDEX(Node_Left,AM18),INDEX(Node_Right,AM18)),IF(ISNUMBER(SEARCH(";"&amp;INDEX($J$10:$J$61,INDEX(Node_Pos,AM18)+1)&amp;";",";"&amp;INDEX(Node_RCodes,AM18)&amp;";")),INDEX(Node_Right,AM18),INDEX(Node_Left,AM18)))))</f>
        <v/>
      </c>
      <c r="AO18" s="52">
        <f>IF(INDEX(Node_Kind,MATCH($AA18&amp;"|"&amp;AN18,Node_Key,0))="leaf",INDEX(Node_Leaf,MATCH($AA18&amp;"|"&amp;AN18,Node_Key,0)),"not a leaf")</f>
        <v/>
      </c>
      <c r="AP18" s="46">
        <f>MATCH($AA18&amp;"|0",Node_Key,0)</f>
        <v/>
      </c>
      <c r="AQ18" s="46">
        <f>IF(INDEX(Node_Kind,AP18)="leaf",0,IF(INDEX($M$10:$M$61,INDEX(Node_Pos,AP18)+1)="",IF(INDEX(Node_Miss,AP18)="left",INDEX(Node_Left,AP18),INDEX(Node_Right,AP18)),IF(INDEX(Node_Kind,AP18)="split",IF(INDEX($M$10:$M$61,INDEX(Node_Pos,AP18)+1)&lt;INDEX(Node_Thr,AP18),INDEX(Node_Left,AP18),INDEX(Node_Right,AP18)),IF(ISNUMBER(SEARCH(";"&amp;INDEX($M$10:$M$61,INDEX(Node_Pos,AP18)+1)&amp;";",";"&amp;INDEX(Node_RCodes,AP18)&amp;";")),INDEX(Node_Right,AP18),INDEX(Node_Left,AP18)))))</f>
        <v/>
      </c>
      <c r="AR18" s="46">
        <f>MATCH($AA18&amp;"|"&amp;AQ18,Node_Key,0)</f>
        <v/>
      </c>
      <c r="AS18" s="46">
        <f>IF(INDEX(Node_Kind,AR18)="leaf",AQ18,IF(INDEX($M$10:$M$61,INDEX(Node_Pos,AR18)+1)="",IF(INDEX(Node_Miss,AR18)="left",INDEX(Node_Left,AR18),INDEX(Node_Right,AR18)),IF(INDEX(Node_Kind,AR18)="split",IF(INDEX($M$10:$M$61,INDEX(Node_Pos,AR18)+1)&lt;INDEX(Node_Thr,AR18),INDEX(Node_Left,AR18),INDEX(Node_Right,AR18)),IF(ISNUMBER(SEARCH(";"&amp;INDEX($M$10:$M$61,INDEX(Node_Pos,AR18)+1)&amp;";",";"&amp;INDEX(Node_RCodes,AR18)&amp;";")),INDEX(Node_Right,AR18),INDEX(Node_Left,AR18)))))</f>
        <v/>
      </c>
      <c r="AT18" s="46">
        <f>MATCH($AA18&amp;"|"&amp;AS18,Node_Key,0)</f>
        <v/>
      </c>
      <c r="AU18" s="46">
        <f>IF(INDEX(Node_Kind,AT18)="leaf",AS18,IF(INDEX($M$10:$M$61,INDEX(Node_Pos,AT18)+1)="",IF(INDEX(Node_Miss,AT18)="left",INDEX(Node_Left,AT18),INDEX(Node_Right,AT18)),IF(INDEX(Node_Kind,AT18)="split",IF(INDEX($M$10:$M$61,INDEX(Node_Pos,AT18)+1)&lt;INDEX(Node_Thr,AT18),INDEX(Node_Left,AT18),INDEX(Node_Right,AT18)),IF(ISNUMBER(SEARCH(";"&amp;INDEX($M$10:$M$61,INDEX(Node_Pos,AT18)+1)&amp;";",";"&amp;INDEX(Node_RCodes,AT18)&amp;";")),INDEX(Node_Right,AT18),INDEX(Node_Left,AT18)))))</f>
        <v/>
      </c>
      <c r="AV18" s="52">
        <f>IF(INDEX(Node_Kind,MATCH($AA18&amp;"|"&amp;AU18,Node_Key,0))="leaf",INDEX(Node_Leaf,MATCH($AA18&amp;"|"&amp;AU18,Node_Key,0)),"not a leaf")</f>
        <v/>
      </c>
      <c r="AW18" s="46">
        <f>MATCH($AA18&amp;"|0",Node_Key,0)</f>
        <v/>
      </c>
      <c r="AX18" s="46">
        <f>IF(INDEX(Node_Kind,AW18)="leaf",0,IF(INDEX($P$10:$P$61,INDEX(Node_Pos,AW18)+1)="",IF(INDEX(Node_Miss,AW18)="left",INDEX(Node_Left,AW18),INDEX(Node_Right,AW18)),IF(INDEX(Node_Kind,AW18)="split",IF(INDEX($P$10:$P$61,INDEX(Node_Pos,AW18)+1)&lt;INDEX(Node_Thr,AW18),INDEX(Node_Left,AW18),INDEX(Node_Right,AW18)),IF(ISNUMBER(SEARCH(";"&amp;INDEX($P$10:$P$61,INDEX(Node_Pos,AW18)+1)&amp;";",";"&amp;INDEX(Node_RCodes,AW18)&amp;";")),INDEX(Node_Right,AW18),INDEX(Node_Left,AW18)))))</f>
        <v/>
      </c>
      <c r="AY18" s="46">
        <f>MATCH($AA18&amp;"|"&amp;AX18,Node_Key,0)</f>
        <v/>
      </c>
      <c r="AZ18" s="46">
        <f>IF(INDEX(Node_Kind,AY18)="leaf",AX18,IF(INDEX($P$10:$P$61,INDEX(Node_Pos,AY18)+1)="",IF(INDEX(Node_Miss,AY18)="left",INDEX(Node_Left,AY18),INDEX(Node_Right,AY18)),IF(INDEX(Node_Kind,AY18)="split",IF(INDEX($P$10:$P$61,INDEX(Node_Pos,AY18)+1)&lt;INDEX(Node_Thr,AY18),INDEX(Node_Left,AY18),INDEX(Node_Right,AY18)),IF(ISNUMBER(SEARCH(";"&amp;INDEX($P$10:$P$61,INDEX(Node_Pos,AY18)+1)&amp;";",";"&amp;INDEX(Node_RCodes,AY18)&amp;";")),INDEX(Node_Right,AY18),INDEX(Node_Left,AY18)))))</f>
        <v/>
      </c>
      <c r="BA18" s="46">
        <f>MATCH($AA18&amp;"|"&amp;AZ18,Node_Key,0)</f>
        <v/>
      </c>
      <c r="BB18" s="46">
        <f>IF(INDEX(Node_Kind,BA18)="leaf",AZ18,IF(INDEX($P$10:$P$61,INDEX(Node_Pos,BA18)+1)="",IF(INDEX(Node_Miss,BA18)="left",INDEX(Node_Left,BA18),INDEX(Node_Right,BA18)),IF(INDEX(Node_Kind,BA18)="split",IF(INDEX($P$10:$P$61,INDEX(Node_Pos,BA18)+1)&lt;INDEX(Node_Thr,BA18),INDEX(Node_Left,BA18),INDEX(Node_Right,BA18)),IF(ISNUMBER(SEARCH(";"&amp;INDEX($P$10:$P$61,INDEX(Node_Pos,BA18)+1)&amp;";",";"&amp;INDEX(Node_RCodes,BA18)&amp;";")),INDEX(Node_Right,BA18),INDEX(Node_Left,BA18)))))</f>
        <v/>
      </c>
      <c r="BC18" s="52">
        <f>IF(INDEX(Node_Kind,MATCH($AA18&amp;"|"&amp;BB18,Node_Key,0))="leaf",INDEX(Node_Leaf,MATCH($AA18&amp;"|"&amp;BB18,Node_Key,0)),"not a leaf")</f>
        <v/>
      </c>
      <c r="BD18" s="46">
        <f>MATCH($AA18&amp;"|0",Node_Key,0)</f>
        <v/>
      </c>
      <c r="BE18" s="46">
        <f>IF(INDEX(Node_Kind,BD18)="leaf",0,IF(INDEX($S$10:$S$61,INDEX(Node_Pos,BD18)+1)="",IF(INDEX(Node_Miss,BD18)="left",INDEX(Node_Left,BD18),INDEX(Node_Right,BD18)),IF(INDEX(Node_Kind,BD18)="split",IF(INDEX($S$10:$S$61,INDEX(Node_Pos,BD18)+1)&lt;INDEX(Node_Thr,BD18),INDEX(Node_Left,BD18),INDEX(Node_Right,BD18)),IF(ISNUMBER(SEARCH(";"&amp;INDEX($S$10:$S$61,INDEX(Node_Pos,BD18)+1)&amp;";",";"&amp;INDEX(Node_RCodes,BD18)&amp;";")),INDEX(Node_Right,BD18),INDEX(Node_Left,BD18)))))</f>
        <v/>
      </c>
      <c r="BF18" s="46">
        <f>MATCH($AA18&amp;"|"&amp;BE18,Node_Key,0)</f>
        <v/>
      </c>
      <c r="BG18" s="46">
        <f>IF(INDEX(Node_Kind,BF18)="leaf",BE18,IF(INDEX($S$10:$S$61,INDEX(Node_Pos,BF18)+1)="",IF(INDEX(Node_Miss,BF18)="left",INDEX(Node_Left,BF18),INDEX(Node_Right,BF18)),IF(INDEX(Node_Kind,BF18)="split",IF(INDEX($S$10:$S$61,INDEX(Node_Pos,BF18)+1)&lt;INDEX(Node_Thr,BF18),INDEX(Node_Left,BF18),INDEX(Node_Right,BF18)),IF(ISNUMBER(SEARCH(";"&amp;INDEX($S$10:$S$61,INDEX(Node_Pos,BF18)+1)&amp;";",";"&amp;INDEX(Node_RCodes,BF18)&amp;";")),INDEX(Node_Right,BF18),INDEX(Node_Left,BF18)))))</f>
        <v/>
      </c>
      <c r="BH18" s="46">
        <f>MATCH($AA18&amp;"|"&amp;BG18,Node_Key,0)</f>
        <v/>
      </c>
      <c r="BI18" s="46">
        <f>IF(INDEX(Node_Kind,BH18)="leaf",BG18,IF(INDEX($S$10:$S$61,INDEX(Node_Pos,BH18)+1)="",IF(INDEX(Node_Miss,BH18)="left",INDEX(Node_Left,BH18),INDEX(Node_Right,BH18)),IF(INDEX(Node_Kind,BH18)="split",IF(INDEX($S$10:$S$61,INDEX(Node_Pos,BH18)+1)&lt;INDEX(Node_Thr,BH18),INDEX(Node_Left,BH18),INDEX(Node_Right,BH18)),IF(ISNUMBER(SEARCH(";"&amp;INDEX($S$10:$S$61,INDEX(Node_Pos,BH18)+1)&amp;";",";"&amp;INDEX(Node_RCodes,BH18)&amp;";")),INDEX(Node_Right,BH18),INDEX(Node_Left,BH18)))))</f>
        <v/>
      </c>
      <c r="BJ18" s="52">
        <f>IF(INDEX(Node_Kind,MATCH($AA18&amp;"|"&amp;BI18,Node_Key,0))="leaf",INDEX(Node_Leaf,MATCH($AA18&amp;"|"&amp;BI18,Node_Key,0)),"not a leaf")</f>
        <v/>
      </c>
      <c r="BK18" s="46">
        <f>MATCH($AA18&amp;"|0",Node_Key,0)</f>
        <v/>
      </c>
      <c r="BL18" s="46">
        <f>IF(INDEX(Node_Kind,BK18)="leaf",0,IF(INDEX($V$10:$V$61,INDEX(Node_Pos,BK18)+1)="",IF(INDEX(Node_Miss,BK18)="left",INDEX(Node_Left,BK18),INDEX(Node_Right,BK18)),IF(INDEX(Node_Kind,BK18)="split",IF(INDEX($V$10:$V$61,INDEX(Node_Pos,BK18)+1)&lt;INDEX(Node_Thr,BK18),INDEX(Node_Left,BK18),INDEX(Node_Right,BK18)),IF(ISNUMBER(SEARCH(";"&amp;INDEX($V$10:$V$61,INDEX(Node_Pos,BK18)+1)&amp;";",";"&amp;INDEX(Node_RCodes,BK18)&amp;";")),INDEX(Node_Right,BK18),INDEX(Node_Left,BK18)))))</f>
        <v/>
      </c>
      <c r="BM18" s="46">
        <f>MATCH($AA18&amp;"|"&amp;BL18,Node_Key,0)</f>
        <v/>
      </c>
      <c r="BN18" s="46">
        <f>IF(INDEX(Node_Kind,BM18)="leaf",BL18,IF(INDEX($V$10:$V$61,INDEX(Node_Pos,BM18)+1)="",IF(INDEX(Node_Miss,BM18)="left",INDEX(Node_Left,BM18),INDEX(Node_Right,BM18)),IF(INDEX(Node_Kind,BM18)="split",IF(INDEX($V$10:$V$61,INDEX(Node_Pos,BM18)+1)&lt;INDEX(Node_Thr,BM18),INDEX(Node_Left,BM18),INDEX(Node_Right,BM18)),IF(ISNUMBER(SEARCH(";"&amp;INDEX($V$10:$V$61,INDEX(Node_Pos,BM18)+1)&amp;";",";"&amp;INDEX(Node_RCodes,BM18)&amp;";")),INDEX(Node_Right,BM18),INDEX(Node_Left,BM18)))))</f>
        <v/>
      </c>
      <c r="BO18" s="46">
        <f>MATCH($AA18&amp;"|"&amp;BN18,Node_Key,0)</f>
        <v/>
      </c>
      <c r="BP18" s="46">
        <f>IF(INDEX(Node_Kind,BO18)="leaf",BN18,IF(INDEX($V$10:$V$61,INDEX(Node_Pos,BO18)+1)="",IF(INDEX(Node_Miss,BO18)="left",INDEX(Node_Left,BO18),INDEX(Node_Right,BO18)),IF(INDEX(Node_Kind,BO18)="split",IF(INDEX($V$10:$V$61,INDEX(Node_Pos,BO18)+1)&lt;INDEX(Node_Thr,BO18),INDEX(Node_Left,BO18),INDEX(Node_Right,BO18)),IF(ISNUMBER(SEARCH(";"&amp;INDEX($V$10:$V$61,INDEX(Node_Pos,BO18)+1)&amp;";",";"&amp;INDEX(Node_RCodes,BO18)&amp;";")),INDEX(Node_Right,BO18),INDEX(Node_Left,BO18)))))</f>
        <v/>
      </c>
      <c r="BQ18" s="52">
        <f>IF(INDEX(Node_Kind,MATCH($AA18&amp;"|"&amp;BP18,Node_Key,0))="leaf",INDEX(Node_Leaf,MATCH($AA18&amp;"|"&amp;BP18,Node_Key,0)),"not a leaf")</f>
        <v/>
      </c>
      <c r="BR18" s="46">
        <f>MATCH($AA18&amp;"|0",Node_Key,0)</f>
        <v/>
      </c>
      <c r="BS18" s="46">
        <f>IF(INDEX(Node_Kind,BR18)="leaf",0,IF(INDEX($Y$10:$Y$61,INDEX(Node_Pos,BR18)+1)="",IF(INDEX(Node_Miss,BR18)="left",INDEX(Node_Left,BR18),INDEX(Node_Right,BR18)),IF(INDEX(Node_Kind,BR18)="split",IF(INDEX($Y$10:$Y$61,INDEX(Node_Pos,BR18)+1)&lt;INDEX(Node_Thr,BR18),INDEX(Node_Left,BR18),INDEX(Node_Right,BR18)),IF(ISNUMBER(SEARCH(";"&amp;INDEX($Y$10:$Y$61,INDEX(Node_Pos,BR18)+1)&amp;";",";"&amp;INDEX(Node_RCodes,BR18)&amp;";")),INDEX(Node_Right,BR18),INDEX(Node_Left,BR18)))))</f>
        <v/>
      </c>
      <c r="BT18" s="46">
        <f>MATCH($AA18&amp;"|"&amp;BS18,Node_Key,0)</f>
        <v/>
      </c>
      <c r="BU18" s="46">
        <f>IF(INDEX(Node_Kind,BT18)="leaf",BS18,IF(INDEX($Y$10:$Y$61,INDEX(Node_Pos,BT18)+1)="",IF(INDEX(Node_Miss,BT18)="left",INDEX(Node_Left,BT18),INDEX(Node_Right,BT18)),IF(INDEX(Node_Kind,BT18)="split",IF(INDEX($Y$10:$Y$61,INDEX(Node_Pos,BT18)+1)&lt;INDEX(Node_Thr,BT18),INDEX(Node_Left,BT18),INDEX(Node_Right,BT18)),IF(ISNUMBER(SEARCH(";"&amp;INDEX($Y$10:$Y$61,INDEX(Node_Pos,BT18)+1)&amp;";",";"&amp;INDEX(Node_RCodes,BT18)&amp;";")),INDEX(Node_Right,BT18),INDEX(Node_Left,BT18)))))</f>
        <v/>
      </c>
      <c r="BV18" s="46">
        <f>MATCH($AA18&amp;"|"&amp;BU18,Node_Key,0)</f>
        <v/>
      </c>
      <c r="BW18" s="46">
        <f>IF(INDEX(Node_Kind,BV18)="leaf",BU18,IF(INDEX($Y$10:$Y$61,INDEX(Node_Pos,BV18)+1)="",IF(INDEX(Node_Miss,BV18)="left",INDEX(Node_Left,BV18),INDEX(Node_Right,BV18)),IF(INDEX(Node_Kind,BV18)="split",IF(INDEX($Y$10:$Y$61,INDEX(Node_Pos,BV18)+1)&lt;INDEX(Node_Thr,BV18),INDEX(Node_Left,BV18),INDEX(Node_Right,BV18)),IF(ISNUMBER(SEARCH(";"&amp;INDEX($Y$10:$Y$61,INDEX(Node_Pos,BV18)+1)&amp;";",";"&amp;INDEX(Node_RCodes,BV18)&amp;";")),INDEX(Node_Right,BV18),INDEX(Node_Left,BV18)))))</f>
        <v/>
      </c>
      <c r="BX18" s="52">
        <f>IF(INDEX(Node_Kind,MATCH($AA18&amp;"|"&amp;BW18,Node_Key,0))="leaf",INDEX(Node_Leaf,MATCH($AA18&amp;"|"&amp;BW18,Node_Key,0)),"not a leaf")</f>
        <v/>
      </c>
    </row>
    <row r="19">
      <c r="B19" s="36" t="n">
        <v>9</v>
      </c>
      <c r="C19" s="10" t="inlineStr">
        <is>
          <t>licence_points</t>
        </is>
      </c>
      <c r="D19" s="10" t="inlineStr">
        <is>
          <t>numeric</t>
        </is>
      </c>
      <c r="E19" s="40">
        <f>IF(ISBLANK(INDEX(Pol_Data,MATCH(E$8,Pol_ID,0),MATCH($C19,Pol_Head,0))),"",INDEX(Pol_Data,MATCH(E$8,Pol_ID,0),MATCH($C19,Pol_Head,0)))</f>
        <v/>
      </c>
      <c r="G19" s="51">
        <f>IF(E19="","",E19)</f>
        <v/>
      </c>
      <c r="H19" s="40">
        <f>IF(ISBLANK(INDEX(Pol_Data,MATCH(H$8,Pol_ID,0),MATCH($C19,Pol_Head,0))),"",INDEX(Pol_Data,MATCH(H$8,Pol_ID,0),MATCH($C19,Pol_Head,0)))</f>
        <v/>
      </c>
      <c r="J19" s="51">
        <f>IF(H19="","",H19)</f>
        <v/>
      </c>
      <c r="K19" s="40">
        <f>IF(ISBLANK(INDEX(Pol_Data,MATCH(K$8,Pol_ID,0),MATCH($C19,Pol_Head,0))),"",INDEX(Pol_Data,MATCH(K$8,Pol_ID,0),MATCH($C19,Pol_Head,0)))</f>
        <v/>
      </c>
      <c r="M19" s="51">
        <f>IF(K19="","",K19)</f>
        <v/>
      </c>
      <c r="N19" s="40">
        <f>IF(ISBLANK(INDEX(Pol_Data,MATCH(N$8,Pol_ID,0),MATCH($C19,Pol_Head,0))),"",INDEX(Pol_Data,MATCH(N$8,Pol_ID,0),MATCH($C19,Pol_Head,0)))</f>
        <v/>
      </c>
      <c r="P19" s="51">
        <f>IF(N19="","",N19)</f>
        <v/>
      </c>
      <c r="Q19" s="40">
        <f>IF(ISBLANK(INDEX(Pol_Data,MATCH(Q$8,Pol_ID,0),MATCH($C19,Pol_Head,0))),"",INDEX(Pol_Data,MATCH(Q$8,Pol_ID,0),MATCH($C19,Pol_Head,0)))</f>
        <v/>
      </c>
      <c r="S19" s="51">
        <f>IF(Q19="","",Q19)</f>
        <v/>
      </c>
      <c r="T19" s="40">
        <f>IF(ISBLANK(INDEX(Pol_Data,MATCH(T$8,Pol_ID,0),MATCH($C19,Pol_Head,0))),"",INDEX(Pol_Data,MATCH(T$8,Pol_ID,0),MATCH($C19,Pol_Head,0)))</f>
        <v/>
      </c>
      <c r="V19" s="51">
        <f>IF(T19="","",T19)</f>
        <v/>
      </c>
      <c r="W19" s="40">
        <f>IF(ISBLANK(INDEX(Pol_Data,MATCH(W$8,Pol_ID,0),MATCH($C19,Pol_Head,0))),"",INDEX(Pol_Data,MATCH(W$8,Pol_ID,0),MATCH($C19,Pol_Head,0)))</f>
        <v/>
      </c>
      <c r="Y19" s="51">
        <f>IF(W19="","",W19)</f>
        <v/>
      </c>
      <c r="AA19" s="36" t="n">
        <v>9</v>
      </c>
      <c r="AB19" s="46">
        <f>MATCH($AA19&amp;"|0",Node_Key,0)</f>
        <v/>
      </c>
      <c r="AC19" s="46">
        <f>IF(INDEX(Node_Kind,AB19)="leaf",0,IF(INDEX($G$10:$G$61,INDEX(Node_Pos,AB19)+1)="",IF(INDEX(Node_Miss,AB19)="left",INDEX(Node_Left,AB19),INDEX(Node_Right,AB19)),IF(INDEX(Node_Kind,AB19)="split",IF(INDEX($G$10:$G$61,INDEX(Node_Pos,AB19)+1)&lt;INDEX(Node_Thr,AB19),INDEX(Node_Left,AB19),INDEX(Node_Right,AB19)),IF(ISNUMBER(SEARCH(";"&amp;INDEX($G$10:$G$61,INDEX(Node_Pos,AB19)+1)&amp;";",";"&amp;INDEX(Node_RCodes,AB19)&amp;";")),INDEX(Node_Right,AB19),INDEX(Node_Left,AB19)))))</f>
        <v/>
      </c>
      <c r="AD19" s="46">
        <f>MATCH($AA19&amp;"|"&amp;AC19,Node_Key,0)</f>
        <v/>
      </c>
      <c r="AE19" s="46">
        <f>IF(INDEX(Node_Kind,AD19)="leaf",AC19,IF(INDEX($G$10:$G$61,INDEX(Node_Pos,AD19)+1)="",IF(INDEX(Node_Miss,AD19)="left",INDEX(Node_Left,AD19),INDEX(Node_Right,AD19)),IF(INDEX(Node_Kind,AD19)="split",IF(INDEX($G$10:$G$61,INDEX(Node_Pos,AD19)+1)&lt;INDEX(Node_Thr,AD19),INDEX(Node_Left,AD19),INDEX(Node_Right,AD19)),IF(ISNUMBER(SEARCH(";"&amp;INDEX($G$10:$G$61,INDEX(Node_Pos,AD19)+1)&amp;";",";"&amp;INDEX(Node_RCodes,AD19)&amp;";")),INDEX(Node_Right,AD19),INDEX(Node_Left,AD19)))))</f>
        <v/>
      </c>
      <c r="AF19" s="46">
        <f>MATCH($AA19&amp;"|"&amp;AE19,Node_Key,0)</f>
        <v/>
      </c>
      <c r="AG19" s="46">
        <f>IF(INDEX(Node_Kind,AF19)="leaf",AE19,IF(INDEX($G$10:$G$61,INDEX(Node_Pos,AF19)+1)="",IF(INDEX(Node_Miss,AF19)="left",INDEX(Node_Left,AF19),INDEX(Node_Right,AF19)),IF(INDEX(Node_Kind,AF19)="split",IF(INDEX($G$10:$G$61,INDEX(Node_Pos,AF19)+1)&lt;INDEX(Node_Thr,AF19),INDEX(Node_Left,AF19),INDEX(Node_Right,AF19)),IF(ISNUMBER(SEARCH(";"&amp;INDEX($G$10:$G$61,INDEX(Node_Pos,AF19)+1)&amp;";",";"&amp;INDEX(Node_RCodes,AF19)&amp;";")),INDEX(Node_Right,AF19),INDEX(Node_Left,AF19)))))</f>
        <v/>
      </c>
      <c r="AH19" s="52">
        <f>IF(INDEX(Node_Kind,MATCH($AA19&amp;"|"&amp;AG19,Node_Key,0))="leaf",INDEX(Node_Leaf,MATCH($AA19&amp;"|"&amp;AG19,Node_Key,0)),"not a leaf")</f>
        <v/>
      </c>
      <c r="AI19" s="46">
        <f>MATCH($AA19&amp;"|0",Node_Key,0)</f>
        <v/>
      </c>
      <c r="AJ19" s="46">
        <f>IF(INDEX(Node_Kind,AI19)="leaf",0,IF(INDEX($J$10:$J$61,INDEX(Node_Pos,AI19)+1)="",IF(INDEX(Node_Miss,AI19)="left",INDEX(Node_Left,AI19),INDEX(Node_Right,AI19)),IF(INDEX(Node_Kind,AI19)="split",IF(INDEX($J$10:$J$61,INDEX(Node_Pos,AI19)+1)&lt;INDEX(Node_Thr,AI19),INDEX(Node_Left,AI19),INDEX(Node_Right,AI19)),IF(ISNUMBER(SEARCH(";"&amp;INDEX($J$10:$J$61,INDEX(Node_Pos,AI19)+1)&amp;";",";"&amp;INDEX(Node_RCodes,AI19)&amp;";")),INDEX(Node_Right,AI19),INDEX(Node_Left,AI19)))))</f>
        <v/>
      </c>
      <c r="AK19" s="46">
        <f>MATCH($AA19&amp;"|"&amp;AJ19,Node_Key,0)</f>
        <v/>
      </c>
      <c r="AL19" s="46">
        <f>IF(INDEX(Node_Kind,AK19)="leaf",AJ19,IF(INDEX($J$10:$J$61,INDEX(Node_Pos,AK19)+1)="",IF(INDEX(Node_Miss,AK19)="left",INDEX(Node_Left,AK19),INDEX(Node_Right,AK19)),IF(INDEX(Node_Kind,AK19)="split",IF(INDEX($J$10:$J$61,INDEX(Node_Pos,AK19)+1)&lt;INDEX(Node_Thr,AK19),INDEX(Node_Left,AK19),INDEX(Node_Right,AK19)),IF(ISNUMBER(SEARCH(";"&amp;INDEX($J$10:$J$61,INDEX(Node_Pos,AK19)+1)&amp;";",";"&amp;INDEX(Node_RCodes,AK19)&amp;";")),INDEX(Node_Right,AK19),INDEX(Node_Left,AK19)))))</f>
        <v/>
      </c>
      <c r="AM19" s="46">
        <f>MATCH($AA19&amp;"|"&amp;AL19,Node_Key,0)</f>
        <v/>
      </c>
      <c r="AN19" s="46">
        <f>IF(INDEX(Node_Kind,AM19)="leaf",AL19,IF(INDEX($J$10:$J$61,INDEX(Node_Pos,AM19)+1)="",IF(INDEX(Node_Miss,AM19)="left",INDEX(Node_Left,AM19),INDEX(Node_Right,AM19)),IF(INDEX(Node_Kind,AM19)="split",IF(INDEX($J$10:$J$61,INDEX(Node_Pos,AM19)+1)&lt;INDEX(Node_Thr,AM19),INDEX(Node_Left,AM19),INDEX(Node_Right,AM19)),IF(ISNUMBER(SEARCH(";"&amp;INDEX($J$10:$J$61,INDEX(Node_Pos,AM19)+1)&amp;";",";"&amp;INDEX(Node_RCodes,AM19)&amp;";")),INDEX(Node_Right,AM19),INDEX(Node_Left,AM19)))))</f>
        <v/>
      </c>
      <c r="AO19" s="52">
        <f>IF(INDEX(Node_Kind,MATCH($AA19&amp;"|"&amp;AN19,Node_Key,0))="leaf",INDEX(Node_Leaf,MATCH($AA19&amp;"|"&amp;AN19,Node_Key,0)),"not a leaf")</f>
        <v/>
      </c>
      <c r="AP19" s="46">
        <f>MATCH($AA19&amp;"|0",Node_Key,0)</f>
        <v/>
      </c>
      <c r="AQ19" s="46">
        <f>IF(INDEX(Node_Kind,AP19)="leaf",0,IF(INDEX($M$10:$M$61,INDEX(Node_Pos,AP19)+1)="",IF(INDEX(Node_Miss,AP19)="left",INDEX(Node_Left,AP19),INDEX(Node_Right,AP19)),IF(INDEX(Node_Kind,AP19)="split",IF(INDEX($M$10:$M$61,INDEX(Node_Pos,AP19)+1)&lt;INDEX(Node_Thr,AP19),INDEX(Node_Left,AP19),INDEX(Node_Right,AP19)),IF(ISNUMBER(SEARCH(";"&amp;INDEX($M$10:$M$61,INDEX(Node_Pos,AP19)+1)&amp;";",";"&amp;INDEX(Node_RCodes,AP19)&amp;";")),INDEX(Node_Right,AP19),INDEX(Node_Left,AP19)))))</f>
        <v/>
      </c>
      <c r="AR19" s="46">
        <f>MATCH($AA19&amp;"|"&amp;AQ19,Node_Key,0)</f>
        <v/>
      </c>
      <c r="AS19" s="46">
        <f>IF(INDEX(Node_Kind,AR19)="leaf",AQ19,IF(INDEX($M$10:$M$61,INDEX(Node_Pos,AR19)+1)="",IF(INDEX(Node_Miss,AR19)="left",INDEX(Node_Left,AR19),INDEX(Node_Right,AR19)),IF(INDEX(Node_Kind,AR19)="split",IF(INDEX($M$10:$M$61,INDEX(Node_Pos,AR19)+1)&lt;INDEX(Node_Thr,AR19),INDEX(Node_Left,AR19),INDEX(Node_Right,AR19)),IF(ISNUMBER(SEARCH(";"&amp;INDEX($M$10:$M$61,INDEX(Node_Pos,AR19)+1)&amp;";",";"&amp;INDEX(Node_RCodes,AR19)&amp;";")),INDEX(Node_Right,AR19),INDEX(Node_Left,AR19)))))</f>
        <v/>
      </c>
      <c r="AT19" s="46">
        <f>MATCH($AA19&amp;"|"&amp;AS19,Node_Key,0)</f>
        <v/>
      </c>
      <c r="AU19" s="46">
        <f>IF(INDEX(Node_Kind,AT19)="leaf",AS19,IF(INDEX($M$10:$M$61,INDEX(Node_Pos,AT19)+1)="",IF(INDEX(Node_Miss,AT19)="left",INDEX(Node_Left,AT19),INDEX(Node_Right,AT19)),IF(INDEX(Node_Kind,AT19)="split",IF(INDEX($M$10:$M$61,INDEX(Node_Pos,AT19)+1)&lt;INDEX(Node_Thr,AT19),INDEX(Node_Left,AT19),INDEX(Node_Right,AT19)),IF(ISNUMBER(SEARCH(";"&amp;INDEX($M$10:$M$61,INDEX(Node_Pos,AT19)+1)&amp;";",";"&amp;INDEX(Node_RCodes,AT19)&amp;";")),INDEX(Node_Right,AT19),INDEX(Node_Left,AT19)))))</f>
        <v/>
      </c>
      <c r="AV19" s="52">
        <f>IF(INDEX(Node_Kind,MATCH($AA19&amp;"|"&amp;AU19,Node_Key,0))="leaf",INDEX(Node_Leaf,MATCH($AA19&amp;"|"&amp;AU19,Node_Key,0)),"not a leaf")</f>
        <v/>
      </c>
      <c r="AW19" s="46">
        <f>MATCH($AA19&amp;"|0",Node_Key,0)</f>
        <v/>
      </c>
      <c r="AX19" s="46">
        <f>IF(INDEX(Node_Kind,AW19)="leaf",0,IF(INDEX($P$10:$P$61,INDEX(Node_Pos,AW19)+1)="",IF(INDEX(Node_Miss,AW19)="left",INDEX(Node_Left,AW19),INDEX(Node_Right,AW19)),IF(INDEX(Node_Kind,AW19)="split",IF(INDEX($P$10:$P$61,INDEX(Node_Pos,AW19)+1)&lt;INDEX(Node_Thr,AW19),INDEX(Node_Left,AW19),INDEX(Node_Right,AW19)),IF(ISNUMBER(SEARCH(";"&amp;INDEX($P$10:$P$61,INDEX(Node_Pos,AW19)+1)&amp;";",";"&amp;INDEX(Node_RCodes,AW19)&amp;";")),INDEX(Node_Right,AW19),INDEX(Node_Left,AW19)))))</f>
        <v/>
      </c>
      <c r="AY19" s="46">
        <f>MATCH($AA19&amp;"|"&amp;AX19,Node_Key,0)</f>
        <v/>
      </c>
      <c r="AZ19" s="46">
        <f>IF(INDEX(Node_Kind,AY19)="leaf",AX19,IF(INDEX($P$10:$P$61,INDEX(Node_Pos,AY19)+1)="",IF(INDEX(Node_Miss,AY19)="left",INDEX(Node_Left,AY19),INDEX(Node_Right,AY19)),IF(INDEX(Node_Kind,AY19)="split",IF(INDEX($P$10:$P$61,INDEX(Node_Pos,AY19)+1)&lt;INDEX(Node_Thr,AY19),INDEX(Node_Left,AY19),INDEX(Node_Right,AY19)),IF(ISNUMBER(SEARCH(";"&amp;INDEX($P$10:$P$61,INDEX(Node_Pos,AY19)+1)&amp;";",";"&amp;INDEX(Node_RCodes,AY19)&amp;";")),INDEX(Node_Right,AY19),INDEX(Node_Left,AY19)))))</f>
        <v/>
      </c>
      <c r="BA19" s="46">
        <f>MATCH($AA19&amp;"|"&amp;AZ19,Node_Key,0)</f>
        <v/>
      </c>
      <c r="BB19" s="46">
        <f>IF(INDEX(Node_Kind,BA19)="leaf",AZ19,IF(INDEX($P$10:$P$61,INDEX(Node_Pos,BA19)+1)="",IF(INDEX(Node_Miss,BA19)="left",INDEX(Node_Left,BA19),INDEX(Node_Right,BA19)),IF(INDEX(Node_Kind,BA19)="split",IF(INDEX($P$10:$P$61,INDEX(Node_Pos,BA19)+1)&lt;INDEX(Node_Thr,BA19),INDEX(Node_Left,BA19),INDEX(Node_Right,BA19)),IF(ISNUMBER(SEARCH(";"&amp;INDEX($P$10:$P$61,INDEX(Node_Pos,BA19)+1)&amp;";",";"&amp;INDEX(Node_RCodes,BA19)&amp;";")),INDEX(Node_Right,BA19),INDEX(Node_Left,BA19)))))</f>
        <v/>
      </c>
      <c r="BC19" s="52">
        <f>IF(INDEX(Node_Kind,MATCH($AA19&amp;"|"&amp;BB19,Node_Key,0))="leaf",INDEX(Node_Leaf,MATCH($AA19&amp;"|"&amp;BB19,Node_Key,0)),"not a leaf")</f>
        <v/>
      </c>
      <c r="BD19" s="46">
        <f>MATCH($AA19&amp;"|0",Node_Key,0)</f>
        <v/>
      </c>
      <c r="BE19" s="46">
        <f>IF(INDEX(Node_Kind,BD19)="leaf",0,IF(INDEX($S$10:$S$61,INDEX(Node_Pos,BD19)+1)="",IF(INDEX(Node_Miss,BD19)="left",INDEX(Node_Left,BD19),INDEX(Node_Right,BD19)),IF(INDEX(Node_Kind,BD19)="split",IF(INDEX($S$10:$S$61,INDEX(Node_Pos,BD19)+1)&lt;INDEX(Node_Thr,BD19),INDEX(Node_Left,BD19),INDEX(Node_Right,BD19)),IF(ISNUMBER(SEARCH(";"&amp;INDEX($S$10:$S$61,INDEX(Node_Pos,BD19)+1)&amp;";",";"&amp;INDEX(Node_RCodes,BD19)&amp;";")),INDEX(Node_Right,BD19),INDEX(Node_Left,BD19)))))</f>
        <v/>
      </c>
      <c r="BF19" s="46">
        <f>MATCH($AA19&amp;"|"&amp;BE19,Node_Key,0)</f>
        <v/>
      </c>
      <c r="BG19" s="46">
        <f>IF(INDEX(Node_Kind,BF19)="leaf",BE19,IF(INDEX($S$10:$S$61,INDEX(Node_Pos,BF19)+1)="",IF(INDEX(Node_Miss,BF19)="left",INDEX(Node_Left,BF19),INDEX(Node_Right,BF19)),IF(INDEX(Node_Kind,BF19)="split",IF(INDEX($S$10:$S$61,INDEX(Node_Pos,BF19)+1)&lt;INDEX(Node_Thr,BF19),INDEX(Node_Left,BF19),INDEX(Node_Right,BF19)),IF(ISNUMBER(SEARCH(";"&amp;INDEX($S$10:$S$61,INDEX(Node_Pos,BF19)+1)&amp;";",";"&amp;INDEX(Node_RCodes,BF19)&amp;";")),INDEX(Node_Right,BF19),INDEX(Node_Left,BF19)))))</f>
        <v/>
      </c>
      <c r="BH19" s="46">
        <f>MATCH($AA19&amp;"|"&amp;BG19,Node_Key,0)</f>
        <v/>
      </c>
      <c r="BI19" s="46">
        <f>IF(INDEX(Node_Kind,BH19)="leaf",BG19,IF(INDEX($S$10:$S$61,INDEX(Node_Pos,BH19)+1)="",IF(INDEX(Node_Miss,BH19)="left",INDEX(Node_Left,BH19),INDEX(Node_Right,BH19)),IF(INDEX(Node_Kind,BH19)="split",IF(INDEX($S$10:$S$61,INDEX(Node_Pos,BH19)+1)&lt;INDEX(Node_Thr,BH19),INDEX(Node_Left,BH19),INDEX(Node_Right,BH19)),IF(ISNUMBER(SEARCH(";"&amp;INDEX($S$10:$S$61,INDEX(Node_Pos,BH19)+1)&amp;";",";"&amp;INDEX(Node_RCodes,BH19)&amp;";")),INDEX(Node_Right,BH19),INDEX(Node_Left,BH19)))))</f>
        <v/>
      </c>
      <c r="BJ19" s="52">
        <f>IF(INDEX(Node_Kind,MATCH($AA19&amp;"|"&amp;BI19,Node_Key,0))="leaf",INDEX(Node_Leaf,MATCH($AA19&amp;"|"&amp;BI19,Node_Key,0)),"not a leaf")</f>
        <v/>
      </c>
      <c r="BK19" s="46">
        <f>MATCH($AA19&amp;"|0",Node_Key,0)</f>
        <v/>
      </c>
      <c r="BL19" s="46">
        <f>IF(INDEX(Node_Kind,BK19)="leaf",0,IF(INDEX($V$10:$V$61,INDEX(Node_Pos,BK19)+1)="",IF(INDEX(Node_Miss,BK19)="left",INDEX(Node_Left,BK19),INDEX(Node_Right,BK19)),IF(INDEX(Node_Kind,BK19)="split",IF(INDEX($V$10:$V$61,INDEX(Node_Pos,BK19)+1)&lt;INDEX(Node_Thr,BK19),INDEX(Node_Left,BK19),INDEX(Node_Right,BK19)),IF(ISNUMBER(SEARCH(";"&amp;INDEX($V$10:$V$61,INDEX(Node_Pos,BK19)+1)&amp;";",";"&amp;INDEX(Node_RCodes,BK19)&amp;";")),INDEX(Node_Right,BK19),INDEX(Node_Left,BK19)))))</f>
        <v/>
      </c>
      <c r="BM19" s="46">
        <f>MATCH($AA19&amp;"|"&amp;BL19,Node_Key,0)</f>
        <v/>
      </c>
      <c r="BN19" s="46">
        <f>IF(INDEX(Node_Kind,BM19)="leaf",BL19,IF(INDEX($V$10:$V$61,INDEX(Node_Pos,BM19)+1)="",IF(INDEX(Node_Miss,BM19)="left",INDEX(Node_Left,BM19),INDEX(Node_Right,BM19)),IF(INDEX(Node_Kind,BM19)="split",IF(INDEX($V$10:$V$61,INDEX(Node_Pos,BM19)+1)&lt;INDEX(Node_Thr,BM19),INDEX(Node_Left,BM19),INDEX(Node_Right,BM19)),IF(ISNUMBER(SEARCH(";"&amp;INDEX($V$10:$V$61,INDEX(Node_Pos,BM19)+1)&amp;";",";"&amp;INDEX(Node_RCodes,BM19)&amp;";")),INDEX(Node_Right,BM19),INDEX(Node_Left,BM19)))))</f>
        <v/>
      </c>
      <c r="BO19" s="46">
        <f>MATCH($AA19&amp;"|"&amp;BN19,Node_Key,0)</f>
        <v/>
      </c>
      <c r="BP19" s="46">
        <f>IF(INDEX(Node_Kind,BO19)="leaf",BN19,IF(INDEX($V$10:$V$61,INDEX(Node_Pos,BO19)+1)="",IF(INDEX(Node_Miss,BO19)="left",INDEX(Node_Left,BO19),INDEX(Node_Right,BO19)),IF(INDEX(Node_Kind,BO19)="split",IF(INDEX($V$10:$V$61,INDEX(Node_Pos,BO19)+1)&lt;INDEX(Node_Thr,BO19),INDEX(Node_Left,BO19),INDEX(Node_Right,BO19)),IF(ISNUMBER(SEARCH(";"&amp;INDEX($V$10:$V$61,INDEX(Node_Pos,BO19)+1)&amp;";",";"&amp;INDEX(Node_RCodes,BO19)&amp;";")),INDEX(Node_Right,BO19),INDEX(Node_Left,BO19)))))</f>
        <v/>
      </c>
      <c r="BQ19" s="52">
        <f>IF(INDEX(Node_Kind,MATCH($AA19&amp;"|"&amp;BP19,Node_Key,0))="leaf",INDEX(Node_Leaf,MATCH($AA19&amp;"|"&amp;BP19,Node_Key,0)),"not a leaf")</f>
        <v/>
      </c>
      <c r="BR19" s="46">
        <f>MATCH($AA19&amp;"|0",Node_Key,0)</f>
        <v/>
      </c>
      <c r="BS19" s="46">
        <f>IF(INDEX(Node_Kind,BR19)="leaf",0,IF(INDEX($Y$10:$Y$61,INDEX(Node_Pos,BR19)+1)="",IF(INDEX(Node_Miss,BR19)="left",INDEX(Node_Left,BR19),INDEX(Node_Right,BR19)),IF(INDEX(Node_Kind,BR19)="split",IF(INDEX($Y$10:$Y$61,INDEX(Node_Pos,BR19)+1)&lt;INDEX(Node_Thr,BR19),INDEX(Node_Left,BR19),INDEX(Node_Right,BR19)),IF(ISNUMBER(SEARCH(";"&amp;INDEX($Y$10:$Y$61,INDEX(Node_Pos,BR19)+1)&amp;";",";"&amp;INDEX(Node_RCodes,BR19)&amp;";")),INDEX(Node_Right,BR19),INDEX(Node_Left,BR19)))))</f>
        <v/>
      </c>
      <c r="BT19" s="46">
        <f>MATCH($AA19&amp;"|"&amp;BS19,Node_Key,0)</f>
        <v/>
      </c>
      <c r="BU19" s="46">
        <f>IF(INDEX(Node_Kind,BT19)="leaf",BS19,IF(INDEX($Y$10:$Y$61,INDEX(Node_Pos,BT19)+1)="",IF(INDEX(Node_Miss,BT19)="left",INDEX(Node_Left,BT19),INDEX(Node_Right,BT19)),IF(INDEX(Node_Kind,BT19)="split",IF(INDEX($Y$10:$Y$61,INDEX(Node_Pos,BT19)+1)&lt;INDEX(Node_Thr,BT19),INDEX(Node_Left,BT19),INDEX(Node_Right,BT19)),IF(ISNUMBER(SEARCH(";"&amp;INDEX($Y$10:$Y$61,INDEX(Node_Pos,BT19)+1)&amp;";",";"&amp;INDEX(Node_RCodes,BT19)&amp;";")),INDEX(Node_Right,BT19),INDEX(Node_Left,BT19)))))</f>
        <v/>
      </c>
      <c r="BV19" s="46">
        <f>MATCH($AA19&amp;"|"&amp;BU19,Node_Key,0)</f>
        <v/>
      </c>
      <c r="BW19" s="46">
        <f>IF(INDEX(Node_Kind,BV19)="leaf",BU19,IF(INDEX($Y$10:$Y$61,INDEX(Node_Pos,BV19)+1)="",IF(INDEX(Node_Miss,BV19)="left",INDEX(Node_Left,BV19),INDEX(Node_Right,BV19)),IF(INDEX(Node_Kind,BV19)="split",IF(INDEX($Y$10:$Y$61,INDEX(Node_Pos,BV19)+1)&lt;INDEX(Node_Thr,BV19),INDEX(Node_Left,BV19),INDEX(Node_Right,BV19)),IF(ISNUMBER(SEARCH(";"&amp;INDEX($Y$10:$Y$61,INDEX(Node_Pos,BV19)+1)&amp;";",";"&amp;INDEX(Node_RCodes,BV19)&amp;";")),INDEX(Node_Right,BV19),INDEX(Node_Left,BV19)))))</f>
        <v/>
      </c>
      <c r="BX19" s="52">
        <f>IF(INDEX(Node_Kind,MATCH($AA19&amp;"|"&amp;BW19,Node_Key,0))="leaf",INDEX(Node_Leaf,MATCH($AA19&amp;"|"&amp;BW19,Node_Key,0)),"not a leaf")</f>
        <v/>
      </c>
    </row>
    <row r="20">
      <c r="B20" s="36" t="n">
        <v>10</v>
      </c>
      <c r="C20" s="10" t="inlineStr">
        <is>
          <t>years_at_address</t>
        </is>
      </c>
      <c r="D20" s="10" t="inlineStr">
        <is>
          <t>numeric</t>
        </is>
      </c>
      <c r="E20" s="40">
        <f>IF(ISBLANK(INDEX(Pol_Data,MATCH(E$8,Pol_ID,0),MATCH($C20,Pol_Head,0))),"",INDEX(Pol_Data,MATCH(E$8,Pol_ID,0),MATCH($C20,Pol_Head,0)))</f>
        <v/>
      </c>
      <c r="G20" s="51">
        <f>IF(E20="","",E20)</f>
        <v/>
      </c>
      <c r="H20" s="40">
        <f>IF(ISBLANK(INDEX(Pol_Data,MATCH(H$8,Pol_ID,0),MATCH($C20,Pol_Head,0))),"",INDEX(Pol_Data,MATCH(H$8,Pol_ID,0),MATCH($C20,Pol_Head,0)))</f>
        <v/>
      </c>
      <c r="J20" s="51">
        <f>IF(H20="","",H20)</f>
        <v/>
      </c>
      <c r="K20" s="40">
        <f>IF(ISBLANK(INDEX(Pol_Data,MATCH(K$8,Pol_ID,0),MATCH($C20,Pol_Head,0))),"",INDEX(Pol_Data,MATCH(K$8,Pol_ID,0),MATCH($C20,Pol_Head,0)))</f>
        <v/>
      </c>
      <c r="M20" s="51">
        <f>IF(K20="","",K20)</f>
        <v/>
      </c>
      <c r="N20" s="40">
        <f>IF(ISBLANK(INDEX(Pol_Data,MATCH(N$8,Pol_ID,0),MATCH($C20,Pol_Head,0))),"",INDEX(Pol_Data,MATCH(N$8,Pol_ID,0),MATCH($C20,Pol_Head,0)))</f>
        <v/>
      </c>
      <c r="P20" s="51">
        <f>IF(N20="","",N20)</f>
        <v/>
      </c>
      <c r="Q20" s="40">
        <f>IF(ISBLANK(INDEX(Pol_Data,MATCH(Q$8,Pol_ID,0),MATCH($C20,Pol_Head,0))),"",INDEX(Pol_Data,MATCH(Q$8,Pol_ID,0),MATCH($C20,Pol_Head,0)))</f>
        <v/>
      </c>
      <c r="S20" s="51">
        <f>IF(Q20="","",Q20)</f>
        <v/>
      </c>
      <c r="T20" s="40">
        <f>IF(ISBLANK(INDEX(Pol_Data,MATCH(T$8,Pol_ID,0),MATCH($C20,Pol_Head,0))),"",INDEX(Pol_Data,MATCH(T$8,Pol_ID,0),MATCH($C20,Pol_Head,0)))</f>
        <v/>
      </c>
      <c r="V20" s="51">
        <f>IF(T20="","",T20)</f>
        <v/>
      </c>
      <c r="W20" s="40">
        <f>IF(ISBLANK(INDEX(Pol_Data,MATCH(W$8,Pol_ID,0),MATCH($C20,Pol_Head,0))),"",INDEX(Pol_Data,MATCH(W$8,Pol_ID,0),MATCH($C20,Pol_Head,0)))</f>
        <v/>
      </c>
      <c r="Y20" s="51">
        <f>IF(W20="","",W20)</f>
        <v/>
      </c>
      <c r="AA20" s="36" t="n">
        <v>10</v>
      </c>
      <c r="AB20" s="46">
        <f>MATCH($AA20&amp;"|0",Node_Key,0)</f>
        <v/>
      </c>
      <c r="AC20" s="46">
        <f>IF(INDEX(Node_Kind,AB20)="leaf",0,IF(INDEX($G$10:$G$61,INDEX(Node_Pos,AB20)+1)="",IF(INDEX(Node_Miss,AB20)="left",INDEX(Node_Left,AB20),INDEX(Node_Right,AB20)),IF(INDEX(Node_Kind,AB20)="split",IF(INDEX($G$10:$G$61,INDEX(Node_Pos,AB20)+1)&lt;INDEX(Node_Thr,AB20),INDEX(Node_Left,AB20),INDEX(Node_Right,AB20)),IF(ISNUMBER(SEARCH(";"&amp;INDEX($G$10:$G$61,INDEX(Node_Pos,AB20)+1)&amp;";",";"&amp;INDEX(Node_RCodes,AB20)&amp;";")),INDEX(Node_Right,AB20),INDEX(Node_Left,AB20)))))</f>
        <v/>
      </c>
      <c r="AD20" s="46">
        <f>MATCH($AA20&amp;"|"&amp;AC20,Node_Key,0)</f>
        <v/>
      </c>
      <c r="AE20" s="46">
        <f>IF(INDEX(Node_Kind,AD20)="leaf",AC20,IF(INDEX($G$10:$G$61,INDEX(Node_Pos,AD20)+1)="",IF(INDEX(Node_Miss,AD20)="left",INDEX(Node_Left,AD20),INDEX(Node_Right,AD20)),IF(INDEX(Node_Kind,AD20)="split",IF(INDEX($G$10:$G$61,INDEX(Node_Pos,AD20)+1)&lt;INDEX(Node_Thr,AD20),INDEX(Node_Left,AD20),INDEX(Node_Right,AD20)),IF(ISNUMBER(SEARCH(";"&amp;INDEX($G$10:$G$61,INDEX(Node_Pos,AD20)+1)&amp;";",";"&amp;INDEX(Node_RCodes,AD20)&amp;";")),INDEX(Node_Right,AD20),INDEX(Node_Left,AD20)))))</f>
        <v/>
      </c>
      <c r="AF20" s="46">
        <f>MATCH($AA20&amp;"|"&amp;AE20,Node_Key,0)</f>
        <v/>
      </c>
      <c r="AG20" s="46">
        <f>IF(INDEX(Node_Kind,AF20)="leaf",AE20,IF(INDEX($G$10:$G$61,INDEX(Node_Pos,AF20)+1)="",IF(INDEX(Node_Miss,AF20)="left",INDEX(Node_Left,AF20),INDEX(Node_Right,AF20)),IF(INDEX(Node_Kind,AF20)="split",IF(INDEX($G$10:$G$61,INDEX(Node_Pos,AF20)+1)&lt;INDEX(Node_Thr,AF20),INDEX(Node_Left,AF20),INDEX(Node_Right,AF20)),IF(ISNUMBER(SEARCH(";"&amp;INDEX($G$10:$G$61,INDEX(Node_Pos,AF20)+1)&amp;";",";"&amp;INDEX(Node_RCodes,AF20)&amp;";")),INDEX(Node_Right,AF20),INDEX(Node_Left,AF20)))))</f>
        <v/>
      </c>
      <c r="AH20" s="52">
        <f>IF(INDEX(Node_Kind,MATCH($AA20&amp;"|"&amp;AG20,Node_Key,0))="leaf",INDEX(Node_Leaf,MATCH($AA20&amp;"|"&amp;AG20,Node_Key,0)),"not a leaf")</f>
        <v/>
      </c>
      <c r="AI20" s="46">
        <f>MATCH($AA20&amp;"|0",Node_Key,0)</f>
        <v/>
      </c>
      <c r="AJ20" s="46">
        <f>IF(INDEX(Node_Kind,AI20)="leaf",0,IF(INDEX($J$10:$J$61,INDEX(Node_Pos,AI20)+1)="",IF(INDEX(Node_Miss,AI20)="left",INDEX(Node_Left,AI20),INDEX(Node_Right,AI20)),IF(INDEX(Node_Kind,AI20)="split",IF(INDEX($J$10:$J$61,INDEX(Node_Pos,AI20)+1)&lt;INDEX(Node_Thr,AI20),INDEX(Node_Left,AI20),INDEX(Node_Right,AI20)),IF(ISNUMBER(SEARCH(";"&amp;INDEX($J$10:$J$61,INDEX(Node_Pos,AI20)+1)&amp;";",";"&amp;INDEX(Node_RCodes,AI20)&amp;";")),INDEX(Node_Right,AI20),INDEX(Node_Left,AI20)))))</f>
        <v/>
      </c>
      <c r="AK20" s="46">
        <f>MATCH($AA20&amp;"|"&amp;AJ20,Node_Key,0)</f>
        <v/>
      </c>
      <c r="AL20" s="46">
        <f>IF(INDEX(Node_Kind,AK20)="leaf",AJ20,IF(INDEX($J$10:$J$61,INDEX(Node_Pos,AK20)+1)="",IF(INDEX(Node_Miss,AK20)="left",INDEX(Node_Left,AK20),INDEX(Node_Right,AK20)),IF(INDEX(Node_Kind,AK20)="split",IF(INDEX($J$10:$J$61,INDEX(Node_Pos,AK20)+1)&lt;INDEX(Node_Thr,AK20),INDEX(Node_Left,AK20),INDEX(Node_Right,AK20)),IF(ISNUMBER(SEARCH(";"&amp;INDEX($J$10:$J$61,INDEX(Node_Pos,AK20)+1)&amp;";",";"&amp;INDEX(Node_RCodes,AK20)&amp;";")),INDEX(Node_Right,AK20),INDEX(Node_Left,AK20)))))</f>
        <v/>
      </c>
      <c r="AM20" s="46">
        <f>MATCH($AA20&amp;"|"&amp;AL20,Node_Key,0)</f>
        <v/>
      </c>
      <c r="AN20" s="46">
        <f>IF(INDEX(Node_Kind,AM20)="leaf",AL20,IF(INDEX($J$10:$J$61,INDEX(Node_Pos,AM20)+1)="",IF(INDEX(Node_Miss,AM20)="left",INDEX(Node_Left,AM20),INDEX(Node_Right,AM20)),IF(INDEX(Node_Kind,AM20)="split",IF(INDEX($J$10:$J$61,INDEX(Node_Pos,AM20)+1)&lt;INDEX(Node_Thr,AM20),INDEX(Node_Left,AM20),INDEX(Node_Right,AM20)),IF(ISNUMBER(SEARCH(";"&amp;INDEX($J$10:$J$61,INDEX(Node_Pos,AM20)+1)&amp;";",";"&amp;INDEX(Node_RCodes,AM20)&amp;";")),INDEX(Node_Right,AM20),INDEX(Node_Left,AM20)))))</f>
        <v/>
      </c>
      <c r="AO20" s="52">
        <f>IF(INDEX(Node_Kind,MATCH($AA20&amp;"|"&amp;AN20,Node_Key,0))="leaf",INDEX(Node_Leaf,MATCH($AA20&amp;"|"&amp;AN20,Node_Key,0)),"not a leaf")</f>
        <v/>
      </c>
      <c r="AP20" s="46">
        <f>MATCH($AA20&amp;"|0",Node_Key,0)</f>
        <v/>
      </c>
      <c r="AQ20" s="46">
        <f>IF(INDEX(Node_Kind,AP20)="leaf",0,IF(INDEX($M$10:$M$61,INDEX(Node_Pos,AP20)+1)="",IF(INDEX(Node_Miss,AP20)="left",INDEX(Node_Left,AP20),INDEX(Node_Right,AP20)),IF(INDEX(Node_Kind,AP20)="split",IF(INDEX($M$10:$M$61,INDEX(Node_Pos,AP20)+1)&lt;INDEX(Node_Thr,AP20),INDEX(Node_Left,AP20),INDEX(Node_Right,AP20)),IF(ISNUMBER(SEARCH(";"&amp;INDEX($M$10:$M$61,INDEX(Node_Pos,AP20)+1)&amp;";",";"&amp;INDEX(Node_RCodes,AP20)&amp;";")),INDEX(Node_Right,AP20),INDEX(Node_Left,AP20)))))</f>
        <v/>
      </c>
      <c r="AR20" s="46">
        <f>MATCH($AA20&amp;"|"&amp;AQ20,Node_Key,0)</f>
        <v/>
      </c>
      <c r="AS20" s="46">
        <f>IF(INDEX(Node_Kind,AR20)="leaf",AQ20,IF(INDEX($M$10:$M$61,INDEX(Node_Pos,AR20)+1)="",IF(INDEX(Node_Miss,AR20)="left",INDEX(Node_Left,AR20),INDEX(Node_Right,AR20)),IF(INDEX(Node_Kind,AR20)="split",IF(INDEX($M$10:$M$61,INDEX(Node_Pos,AR20)+1)&lt;INDEX(Node_Thr,AR20),INDEX(Node_Left,AR20),INDEX(Node_Right,AR20)),IF(ISNUMBER(SEARCH(";"&amp;INDEX($M$10:$M$61,INDEX(Node_Pos,AR20)+1)&amp;";",";"&amp;INDEX(Node_RCodes,AR20)&amp;";")),INDEX(Node_Right,AR20),INDEX(Node_Left,AR20)))))</f>
        <v/>
      </c>
      <c r="AT20" s="46">
        <f>MATCH($AA20&amp;"|"&amp;AS20,Node_Key,0)</f>
        <v/>
      </c>
      <c r="AU20" s="46">
        <f>IF(INDEX(Node_Kind,AT20)="leaf",AS20,IF(INDEX($M$10:$M$61,INDEX(Node_Pos,AT20)+1)="",IF(INDEX(Node_Miss,AT20)="left",INDEX(Node_Left,AT20),INDEX(Node_Right,AT20)),IF(INDEX(Node_Kind,AT20)="split",IF(INDEX($M$10:$M$61,INDEX(Node_Pos,AT20)+1)&lt;INDEX(Node_Thr,AT20),INDEX(Node_Left,AT20),INDEX(Node_Right,AT20)),IF(ISNUMBER(SEARCH(";"&amp;INDEX($M$10:$M$61,INDEX(Node_Pos,AT20)+1)&amp;";",";"&amp;INDEX(Node_RCodes,AT20)&amp;";")),INDEX(Node_Right,AT20),INDEX(Node_Left,AT20)))))</f>
        <v/>
      </c>
      <c r="AV20" s="52">
        <f>IF(INDEX(Node_Kind,MATCH($AA20&amp;"|"&amp;AU20,Node_Key,0))="leaf",INDEX(Node_Leaf,MATCH($AA20&amp;"|"&amp;AU20,Node_Key,0)),"not a leaf")</f>
        <v/>
      </c>
      <c r="AW20" s="46">
        <f>MATCH($AA20&amp;"|0",Node_Key,0)</f>
        <v/>
      </c>
      <c r="AX20" s="46">
        <f>IF(INDEX(Node_Kind,AW20)="leaf",0,IF(INDEX($P$10:$P$61,INDEX(Node_Pos,AW20)+1)="",IF(INDEX(Node_Miss,AW20)="left",INDEX(Node_Left,AW20),INDEX(Node_Right,AW20)),IF(INDEX(Node_Kind,AW20)="split",IF(INDEX($P$10:$P$61,INDEX(Node_Pos,AW20)+1)&lt;INDEX(Node_Thr,AW20),INDEX(Node_Left,AW20),INDEX(Node_Right,AW20)),IF(ISNUMBER(SEARCH(";"&amp;INDEX($P$10:$P$61,INDEX(Node_Pos,AW20)+1)&amp;";",";"&amp;INDEX(Node_RCodes,AW20)&amp;";")),INDEX(Node_Right,AW20),INDEX(Node_Left,AW20)))))</f>
        <v/>
      </c>
      <c r="AY20" s="46">
        <f>MATCH($AA20&amp;"|"&amp;AX20,Node_Key,0)</f>
        <v/>
      </c>
      <c r="AZ20" s="46">
        <f>IF(INDEX(Node_Kind,AY20)="leaf",AX20,IF(INDEX($P$10:$P$61,INDEX(Node_Pos,AY20)+1)="",IF(INDEX(Node_Miss,AY20)="left",INDEX(Node_Left,AY20),INDEX(Node_Right,AY20)),IF(INDEX(Node_Kind,AY20)="split",IF(INDEX($P$10:$P$61,INDEX(Node_Pos,AY20)+1)&lt;INDEX(Node_Thr,AY20),INDEX(Node_Left,AY20),INDEX(Node_Right,AY20)),IF(ISNUMBER(SEARCH(";"&amp;INDEX($P$10:$P$61,INDEX(Node_Pos,AY20)+1)&amp;";",";"&amp;INDEX(Node_RCodes,AY20)&amp;";")),INDEX(Node_Right,AY20),INDEX(Node_Left,AY20)))))</f>
        <v/>
      </c>
      <c r="BA20" s="46">
        <f>MATCH($AA20&amp;"|"&amp;AZ20,Node_Key,0)</f>
        <v/>
      </c>
      <c r="BB20" s="46">
        <f>IF(INDEX(Node_Kind,BA20)="leaf",AZ20,IF(INDEX($P$10:$P$61,INDEX(Node_Pos,BA20)+1)="",IF(INDEX(Node_Miss,BA20)="left",INDEX(Node_Left,BA20),INDEX(Node_Right,BA20)),IF(INDEX(Node_Kind,BA20)="split",IF(INDEX($P$10:$P$61,INDEX(Node_Pos,BA20)+1)&lt;INDEX(Node_Thr,BA20),INDEX(Node_Left,BA20),INDEX(Node_Right,BA20)),IF(ISNUMBER(SEARCH(";"&amp;INDEX($P$10:$P$61,INDEX(Node_Pos,BA20)+1)&amp;";",";"&amp;INDEX(Node_RCodes,BA20)&amp;";")),INDEX(Node_Right,BA20),INDEX(Node_Left,BA20)))))</f>
        <v/>
      </c>
      <c r="BC20" s="52">
        <f>IF(INDEX(Node_Kind,MATCH($AA20&amp;"|"&amp;BB20,Node_Key,0))="leaf",INDEX(Node_Leaf,MATCH($AA20&amp;"|"&amp;BB20,Node_Key,0)),"not a leaf")</f>
        <v/>
      </c>
      <c r="BD20" s="46">
        <f>MATCH($AA20&amp;"|0",Node_Key,0)</f>
        <v/>
      </c>
      <c r="BE20" s="46">
        <f>IF(INDEX(Node_Kind,BD20)="leaf",0,IF(INDEX($S$10:$S$61,INDEX(Node_Pos,BD20)+1)="",IF(INDEX(Node_Miss,BD20)="left",INDEX(Node_Left,BD20),INDEX(Node_Right,BD20)),IF(INDEX(Node_Kind,BD20)="split",IF(INDEX($S$10:$S$61,INDEX(Node_Pos,BD20)+1)&lt;INDEX(Node_Thr,BD20),INDEX(Node_Left,BD20),INDEX(Node_Right,BD20)),IF(ISNUMBER(SEARCH(";"&amp;INDEX($S$10:$S$61,INDEX(Node_Pos,BD20)+1)&amp;";",";"&amp;INDEX(Node_RCodes,BD20)&amp;";")),INDEX(Node_Right,BD20),INDEX(Node_Left,BD20)))))</f>
        <v/>
      </c>
      <c r="BF20" s="46">
        <f>MATCH($AA20&amp;"|"&amp;BE20,Node_Key,0)</f>
        <v/>
      </c>
      <c r="BG20" s="46">
        <f>IF(INDEX(Node_Kind,BF20)="leaf",BE20,IF(INDEX($S$10:$S$61,INDEX(Node_Pos,BF20)+1)="",IF(INDEX(Node_Miss,BF20)="left",INDEX(Node_Left,BF20),INDEX(Node_Right,BF20)),IF(INDEX(Node_Kind,BF20)="split",IF(INDEX($S$10:$S$61,INDEX(Node_Pos,BF20)+1)&lt;INDEX(Node_Thr,BF20),INDEX(Node_Left,BF20),INDEX(Node_Right,BF20)),IF(ISNUMBER(SEARCH(";"&amp;INDEX($S$10:$S$61,INDEX(Node_Pos,BF20)+1)&amp;";",";"&amp;INDEX(Node_RCodes,BF20)&amp;";")),INDEX(Node_Right,BF20),INDEX(Node_Left,BF20)))))</f>
        <v/>
      </c>
      <c r="BH20" s="46">
        <f>MATCH($AA20&amp;"|"&amp;BG20,Node_Key,0)</f>
        <v/>
      </c>
      <c r="BI20" s="46">
        <f>IF(INDEX(Node_Kind,BH20)="leaf",BG20,IF(INDEX($S$10:$S$61,INDEX(Node_Pos,BH20)+1)="",IF(INDEX(Node_Miss,BH20)="left",INDEX(Node_Left,BH20),INDEX(Node_Right,BH20)),IF(INDEX(Node_Kind,BH20)="split",IF(INDEX($S$10:$S$61,INDEX(Node_Pos,BH20)+1)&lt;INDEX(Node_Thr,BH20),INDEX(Node_Left,BH20),INDEX(Node_Right,BH20)),IF(ISNUMBER(SEARCH(";"&amp;INDEX($S$10:$S$61,INDEX(Node_Pos,BH20)+1)&amp;";",";"&amp;INDEX(Node_RCodes,BH20)&amp;";")),INDEX(Node_Right,BH20),INDEX(Node_Left,BH20)))))</f>
        <v/>
      </c>
      <c r="BJ20" s="52">
        <f>IF(INDEX(Node_Kind,MATCH($AA20&amp;"|"&amp;BI20,Node_Key,0))="leaf",INDEX(Node_Leaf,MATCH($AA20&amp;"|"&amp;BI20,Node_Key,0)),"not a leaf")</f>
        <v/>
      </c>
      <c r="BK20" s="46">
        <f>MATCH($AA20&amp;"|0",Node_Key,0)</f>
        <v/>
      </c>
      <c r="BL20" s="46">
        <f>IF(INDEX(Node_Kind,BK20)="leaf",0,IF(INDEX($V$10:$V$61,INDEX(Node_Pos,BK20)+1)="",IF(INDEX(Node_Miss,BK20)="left",INDEX(Node_Left,BK20),INDEX(Node_Right,BK20)),IF(INDEX(Node_Kind,BK20)="split",IF(INDEX($V$10:$V$61,INDEX(Node_Pos,BK20)+1)&lt;INDEX(Node_Thr,BK20),INDEX(Node_Left,BK20),INDEX(Node_Right,BK20)),IF(ISNUMBER(SEARCH(";"&amp;INDEX($V$10:$V$61,INDEX(Node_Pos,BK20)+1)&amp;";",";"&amp;INDEX(Node_RCodes,BK20)&amp;";")),INDEX(Node_Right,BK20),INDEX(Node_Left,BK20)))))</f>
        <v/>
      </c>
      <c r="BM20" s="46">
        <f>MATCH($AA20&amp;"|"&amp;BL20,Node_Key,0)</f>
        <v/>
      </c>
      <c r="BN20" s="46">
        <f>IF(INDEX(Node_Kind,BM20)="leaf",BL20,IF(INDEX($V$10:$V$61,INDEX(Node_Pos,BM20)+1)="",IF(INDEX(Node_Miss,BM20)="left",INDEX(Node_Left,BM20),INDEX(Node_Right,BM20)),IF(INDEX(Node_Kind,BM20)="split",IF(INDEX($V$10:$V$61,INDEX(Node_Pos,BM20)+1)&lt;INDEX(Node_Thr,BM20),INDEX(Node_Left,BM20),INDEX(Node_Right,BM20)),IF(ISNUMBER(SEARCH(";"&amp;INDEX($V$10:$V$61,INDEX(Node_Pos,BM20)+1)&amp;";",";"&amp;INDEX(Node_RCodes,BM20)&amp;";")),INDEX(Node_Right,BM20),INDEX(Node_Left,BM20)))))</f>
        <v/>
      </c>
      <c r="BO20" s="46">
        <f>MATCH($AA20&amp;"|"&amp;BN20,Node_Key,0)</f>
        <v/>
      </c>
      <c r="BP20" s="46">
        <f>IF(INDEX(Node_Kind,BO20)="leaf",BN20,IF(INDEX($V$10:$V$61,INDEX(Node_Pos,BO20)+1)="",IF(INDEX(Node_Miss,BO20)="left",INDEX(Node_Left,BO20),INDEX(Node_Right,BO20)),IF(INDEX(Node_Kind,BO20)="split",IF(INDEX($V$10:$V$61,INDEX(Node_Pos,BO20)+1)&lt;INDEX(Node_Thr,BO20),INDEX(Node_Left,BO20),INDEX(Node_Right,BO20)),IF(ISNUMBER(SEARCH(";"&amp;INDEX($V$10:$V$61,INDEX(Node_Pos,BO20)+1)&amp;";",";"&amp;INDEX(Node_RCodes,BO20)&amp;";")),INDEX(Node_Right,BO20),INDEX(Node_Left,BO20)))))</f>
        <v/>
      </c>
      <c r="BQ20" s="52">
        <f>IF(INDEX(Node_Kind,MATCH($AA20&amp;"|"&amp;BP20,Node_Key,0))="leaf",INDEX(Node_Leaf,MATCH($AA20&amp;"|"&amp;BP20,Node_Key,0)),"not a leaf")</f>
        <v/>
      </c>
      <c r="BR20" s="46">
        <f>MATCH($AA20&amp;"|0",Node_Key,0)</f>
        <v/>
      </c>
      <c r="BS20" s="46">
        <f>IF(INDEX(Node_Kind,BR20)="leaf",0,IF(INDEX($Y$10:$Y$61,INDEX(Node_Pos,BR20)+1)="",IF(INDEX(Node_Miss,BR20)="left",INDEX(Node_Left,BR20),INDEX(Node_Right,BR20)),IF(INDEX(Node_Kind,BR20)="split",IF(INDEX($Y$10:$Y$61,INDEX(Node_Pos,BR20)+1)&lt;INDEX(Node_Thr,BR20),INDEX(Node_Left,BR20),INDEX(Node_Right,BR20)),IF(ISNUMBER(SEARCH(";"&amp;INDEX($Y$10:$Y$61,INDEX(Node_Pos,BR20)+1)&amp;";",";"&amp;INDEX(Node_RCodes,BR20)&amp;";")),INDEX(Node_Right,BR20),INDEX(Node_Left,BR20)))))</f>
        <v/>
      </c>
      <c r="BT20" s="46">
        <f>MATCH($AA20&amp;"|"&amp;BS20,Node_Key,0)</f>
        <v/>
      </c>
      <c r="BU20" s="46">
        <f>IF(INDEX(Node_Kind,BT20)="leaf",BS20,IF(INDEX($Y$10:$Y$61,INDEX(Node_Pos,BT20)+1)="",IF(INDEX(Node_Miss,BT20)="left",INDEX(Node_Left,BT20),INDEX(Node_Right,BT20)),IF(INDEX(Node_Kind,BT20)="split",IF(INDEX($Y$10:$Y$61,INDEX(Node_Pos,BT20)+1)&lt;INDEX(Node_Thr,BT20),INDEX(Node_Left,BT20),INDEX(Node_Right,BT20)),IF(ISNUMBER(SEARCH(";"&amp;INDEX($Y$10:$Y$61,INDEX(Node_Pos,BT20)+1)&amp;";",";"&amp;INDEX(Node_RCodes,BT20)&amp;";")),INDEX(Node_Right,BT20),INDEX(Node_Left,BT20)))))</f>
        <v/>
      </c>
      <c r="BV20" s="46">
        <f>MATCH($AA20&amp;"|"&amp;BU20,Node_Key,0)</f>
        <v/>
      </c>
      <c r="BW20" s="46">
        <f>IF(INDEX(Node_Kind,BV20)="leaf",BU20,IF(INDEX($Y$10:$Y$61,INDEX(Node_Pos,BV20)+1)="",IF(INDEX(Node_Miss,BV20)="left",INDEX(Node_Left,BV20),INDEX(Node_Right,BV20)),IF(INDEX(Node_Kind,BV20)="split",IF(INDEX($Y$10:$Y$61,INDEX(Node_Pos,BV20)+1)&lt;INDEX(Node_Thr,BV20),INDEX(Node_Left,BV20),INDEX(Node_Right,BV20)),IF(ISNUMBER(SEARCH(";"&amp;INDEX($Y$10:$Y$61,INDEX(Node_Pos,BV20)+1)&amp;";",";"&amp;INDEX(Node_RCodes,BV20)&amp;";")),INDEX(Node_Right,BV20),INDEX(Node_Left,BV20)))))</f>
        <v/>
      </c>
      <c r="BX20" s="52">
        <f>IF(INDEX(Node_Kind,MATCH($AA20&amp;"|"&amp;BW20,Node_Key,0))="leaf",INDEX(Node_Leaf,MATCH($AA20&amp;"|"&amp;BW20,Node_Key,0)),"not a leaf")</f>
        <v/>
      </c>
    </row>
    <row r="21">
      <c r="B21" s="36" t="n">
        <v>11</v>
      </c>
      <c r="C21" s="10" t="inlineStr">
        <is>
          <t>customer_since_year</t>
        </is>
      </c>
      <c r="D21" s="10" t="inlineStr">
        <is>
          <t>numeric</t>
        </is>
      </c>
      <c r="E21" s="40">
        <f>IF(ISBLANK(INDEX(Pol_Data,MATCH(E$8,Pol_ID,0),MATCH($C21,Pol_Head,0))),"",INDEX(Pol_Data,MATCH(E$8,Pol_ID,0),MATCH($C21,Pol_Head,0)))</f>
        <v/>
      </c>
      <c r="G21" s="51">
        <f>IF(E21="","",E21)</f>
        <v/>
      </c>
      <c r="H21" s="40">
        <f>IF(ISBLANK(INDEX(Pol_Data,MATCH(H$8,Pol_ID,0),MATCH($C21,Pol_Head,0))),"",INDEX(Pol_Data,MATCH(H$8,Pol_ID,0),MATCH($C21,Pol_Head,0)))</f>
        <v/>
      </c>
      <c r="J21" s="51">
        <f>IF(H21="","",H21)</f>
        <v/>
      </c>
      <c r="K21" s="40">
        <f>IF(ISBLANK(INDEX(Pol_Data,MATCH(K$8,Pol_ID,0),MATCH($C21,Pol_Head,0))),"",INDEX(Pol_Data,MATCH(K$8,Pol_ID,0),MATCH($C21,Pol_Head,0)))</f>
        <v/>
      </c>
      <c r="M21" s="51">
        <f>IF(K21="","",K21)</f>
        <v/>
      </c>
      <c r="N21" s="40">
        <f>IF(ISBLANK(INDEX(Pol_Data,MATCH(N$8,Pol_ID,0),MATCH($C21,Pol_Head,0))),"",INDEX(Pol_Data,MATCH(N$8,Pol_ID,0),MATCH($C21,Pol_Head,0)))</f>
        <v/>
      </c>
      <c r="P21" s="51">
        <f>IF(N21="","",N21)</f>
        <v/>
      </c>
      <c r="Q21" s="40">
        <f>IF(ISBLANK(INDEX(Pol_Data,MATCH(Q$8,Pol_ID,0),MATCH($C21,Pol_Head,0))),"",INDEX(Pol_Data,MATCH(Q$8,Pol_ID,0),MATCH($C21,Pol_Head,0)))</f>
        <v/>
      </c>
      <c r="S21" s="51">
        <f>IF(Q21="","",Q21)</f>
        <v/>
      </c>
      <c r="T21" s="40">
        <f>IF(ISBLANK(INDEX(Pol_Data,MATCH(T$8,Pol_ID,0),MATCH($C21,Pol_Head,0))),"",INDEX(Pol_Data,MATCH(T$8,Pol_ID,0),MATCH($C21,Pol_Head,0)))</f>
        <v/>
      </c>
      <c r="V21" s="51">
        <f>IF(T21="","",T21)</f>
        <v/>
      </c>
      <c r="W21" s="40">
        <f>IF(ISBLANK(INDEX(Pol_Data,MATCH(W$8,Pol_ID,0),MATCH($C21,Pol_Head,0))),"",INDEX(Pol_Data,MATCH(W$8,Pol_ID,0),MATCH($C21,Pol_Head,0)))</f>
        <v/>
      </c>
      <c r="Y21" s="51">
        <f>IF(W21="","",W21)</f>
        <v/>
      </c>
      <c r="AA21" s="36" t="n">
        <v>11</v>
      </c>
      <c r="AB21" s="46">
        <f>MATCH($AA21&amp;"|0",Node_Key,0)</f>
        <v/>
      </c>
      <c r="AC21" s="46">
        <f>IF(INDEX(Node_Kind,AB21)="leaf",0,IF(INDEX($G$10:$G$61,INDEX(Node_Pos,AB21)+1)="",IF(INDEX(Node_Miss,AB21)="left",INDEX(Node_Left,AB21),INDEX(Node_Right,AB21)),IF(INDEX(Node_Kind,AB21)="split",IF(INDEX($G$10:$G$61,INDEX(Node_Pos,AB21)+1)&lt;INDEX(Node_Thr,AB21),INDEX(Node_Left,AB21),INDEX(Node_Right,AB21)),IF(ISNUMBER(SEARCH(";"&amp;INDEX($G$10:$G$61,INDEX(Node_Pos,AB21)+1)&amp;";",";"&amp;INDEX(Node_RCodes,AB21)&amp;";")),INDEX(Node_Right,AB21),INDEX(Node_Left,AB21)))))</f>
        <v/>
      </c>
      <c r="AD21" s="46">
        <f>MATCH($AA21&amp;"|"&amp;AC21,Node_Key,0)</f>
        <v/>
      </c>
      <c r="AE21" s="46">
        <f>IF(INDEX(Node_Kind,AD21)="leaf",AC21,IF(INDEX($G$10:$G$61,INDEX(Node_Pos,AD21)+1)="",IF(INDEX(Node_Miss,AD21)="left",INDEX(Node_Left,AD21),INDEX(Node_Right,AD21)),IF(INDEX(Node_Kind,AD21)="split",IF(INDEX($G$10:$G$61,INDEX(Node_Pos,AD21)+1)&lt;INDEX(Node_Thr,AD21),INDEX(Node_Left,AD21),INDEX(Node_Right,AD21)),IF(ISNUMBER(SEARCH(";"&amp;INDEX($G$10:$G$61,INDEX(Node_Pos,AD21)+1)&amp;";",";"&amp;INDEX(Node_RCodes,AD21)&amp;";")),INDEX(Node_Right,AD21),INDEX(Node_Left,AD21)))))</f>
        <v/>
      </c>
      <c r="AF21" s="46">
        <f>MATCH($AA21&amp;"|"&amp;AE21,Node_Key,0)</f>
        <v/>
      </c>
      <c r="AG21" s="46">
        <f>IF(INDEX(Node_Kind,AF21)="leaf",AE21,IF(INDEX($G$10:$G$61,INDEX(Node_Pos,AF21)+1)="",IF(INDEX(Node_Miss,AF21)="left",INDEX(Node_Left,AF21),INDEX(Node_Right,AF21)),IF(INDEX(Node_Kind,AF21)="split",IF(INDEX($G$10:$G$61,INDEX(Node_Pos,AF21)+1)&lt;INDEX(Node_Thr,AF21),INDEX(Node_Left,AF21),INDEX(Node_Right,AF21)),IF(ISNUMBER(SEARCH(";"&amp;INDEX($G$10:$G$61,INDEX(Node_Pos,AF21)+1)&amp;";",";"&amp;INDEX(Node_RCodes,AF21)&amp;";")),INDEX(Node_Right,AF21),INDEX(Node_Left,AF21)))))</f>
        <v/>
      </c>
      <c r="AH21" s="52">
        <f>IF(INDEX(Node_Kind,MATCH($AA21&amp;"|"&amp;AG21,Node_Key,0))="leaf",INDEX(Node_Leaf,MATCH($AA21&amp;"|"&amp;AG21,Node_Key,0)),"not a leaf")</f>
        <v/>
      </c>
      <c r="AI21" s="46">
        <f>MATCH($AA21&amp;"|0",Node_Key,0)</f>
        <v/>
      </c>
      <c r="AJ21" s="46">
        <f>IF(INDEX(Node_Kind,AI21)="leaf",0,IF(INDEX($J$10:$J$61,INDEX(Node_Pos,AI21)+1)="",IF(INDEX(Node_Miss,AI21)="left",INDEX(Node_Left,AI21),INDEX(Node_Right,AI21)),IF(INDEX(Node_Kind,AI21)="split",IF(INDEX($J$10:$J$61,INDEX(Node_Pos,AI21)+1)&lt;INDEX(Node_Thr,AI21),INDEX(Node_Left,AI21),INDEX(Node_Right,AI21)),IF(ISNUMBER(SEARCH(";"&amp;INDEX($J$10:$J$61,INDEX(Node_Pos,AI21)+1)&amp;";",";"&amp;INDEX(Node_RCodes,AI21)&amp;";")),INDEX(Node_Right,AI21),INDEX(Node_Left,AI21)))))</f>
        <v/>
      </c>
      <c r="AK21" s="46">
        <f>MATCH($AA21&amp;"|"&amp;AJ21,Node_Key,0)</f>
        <v/>
      </c>
      <c r="AL21" s="46">
        <f>IF(INDEX(Node_Kind,AK21)="leaf",AJ21,IF(INDEX($J$10:$J$61,INDEX(Node_Pos,AK21)+1)="",IF(INDEX(Node_Miss,AK21)="left",INDEX(Node_Left,AK21),INDEX(Node_Right,AK21)),IF(INDEX(Node_Kind,AK21)="split",IF(INDEX($J$10:$J$61,INDEX(Node_Pos,AK21)+1)&lt;INDEX(Node_Thr,AK21),INDEX(Node_Left,AK21),INDEX(Node_Right,AK21)),IF(ISNUMBER(SEARCH(";"&amp;INDEX($J$10:$J$61,INDEX(Node_Pos,AK21)+1)&amp;";",";"&amp;INDEX(Node_RCodes,AK21)&amp;";")),INDEX(Node_Right,AK21),INDEX(Node_Left,AK21)))))</f>
        <v/>
      </c>
      <c r="AM21" s="46">
        <f>MATCH($AA21&amp;"|"&amp;AL21,Node_Key,0)</f>
        <v/>
      </c>
      <c r="AN21" s="46">
        <f>IF(INDEX(Node_Kind,AM21)="leaf",AL21,IF(INDEX($J$10:$J$61,INDEX(Node_Pos,AM21)+1)="",IF(INDEX(Node_Miss,AM21)="left",INDEX(Node_Left,AM21),INDEX(Node_Right,AM21)),IF(INDEX(Node_Kind,AM21)="split",IF(INDEX($J$10:$J$61,INDEX(Node_Pos,AM21)+1)&lt;INDEX(Node_Thr,AM21),INDEX(Node_Left,AM21),INDEX(Node_Right,AM21)),IF(ISNUMBER(SEARCH(";"&amp;INDEX($J$10:$J$61,INDEX(Node_Pos,AM21)+1)&amp;";",";"&amp;INDEX(Node_RCodes,AM21)&amp;";")),INDEX(Node_Right,AM21),INDEX(Node_Left,AM21)))))</f>
        <v/>
      </c>
      <c r="AO21" s="52">
        <f>IF(INDEX(Node_Kind,MATCH($AA21&amp;"|"&amp;AN21,Node_Key,0))="leaf",INDEX(Node_Leaf,MATCH($AA21&amp;"|"&amp;AN21,Node_Key,0)),"not a leaf")</f>
        <v/>
      </c>
      <c r="AP21" s="46">
        <f>MATCH($AA21&amp;"|0",Node_Key,0)</f>
        <v/>
      </c>
      <c r="AQ21" s="46">
        <f>IF(INDEX(Node_Kind,AP21)="leaf",0,IF(INDEX($M$10:$M$61,INDEX(Node_Pos,AP21)+1)="",IF(INDEX(Node_Miss,AP21)="left",INDEX(Node_Left,AP21),INDEX(Node_Right,AP21)),IF(INDEX(Node_Kind,AP21)="split",IF(INDEX($M$10:$M$61,INDEX(Node_Pos,AP21)+1)&lt;INDEX(Node_Thr,AP21),INDEX(Node_Left,AP21),INDEX(Node_Right,AP21)),IF(ISNUMBER(SEARCH(";"&amp;INDEX($M$10:$M$61,INDEX(Node_Pos,AP21)+1)&amp;";",";"&amp;INDEX(Node_RCodes,AP21)&amp;";")),INDEX(Node_Right,AP21),INDEX(Node_Left,AP21)))))</f>
        <v/>
      </c>
      <c r="AR21" s="46">
        <f>MATCH($AA21&amp;"|"&amp;AQ21,Node_Key,0)</f>
        <v/>
      </c>
      <c r="AS21" s="46">
        <f>IF(INDEX(Node_Kind,AR21)="leaf",AQ21,IF(INDEX($M$10:$M$61,INDEX(Node_Pos,AR21)+1)="",IF(INDEX(Node_Miss,AR21)="left",INDEX(Node_Left,AR21),INDEX(Node_Right,AR21)),IF(INDEX(Node_Kind,AR21)="split",IF(INDEX($M$10:$M$61,INDEX(Node_Pos,AR21)+1)&lt;INDEX(Node_Thr,AR21),INDEX(Node_Left,AR21),INDEX(Node_Right,AR21)),IF(ISNUMBER(SEARCH(";"&amp;INDEX($M$10:$M$61,INDEX(Node_Pos,AR21)+1)&amp;";",";"&amp;INDEX(Node_RCodes,AR21)&amp;";")),INDEX(Node_Right,AR21),INDEX(Node_Left,AR21)))))</f>
        <v/>
      </c>
      <c r="AT21" s="46">
        <f>MATCH($AA21&amp;"|"&amp;AS21,Node_Key,0)</f>
        <v/>
      </c>
      <c r="AU21" s="46">
        <f>IF(INDEX(Node_Kind,AT21)="leaf",AS21,IF(INDEX($M$10:$M$61,INDEX(Node_Pos,AT21)+1)="",IF(INDEX(Node_Miss,AT21)="left",INDEX(Node_Left,AT21),INDEX(Node_Right,AT21)),IF(INDEX(Node_Kind,AT21)="split",IF(INDEX($M$10:$M$61,INDEX(Node_Pos,AT21)+1)&lt;INDEX(Node_Thr,AT21),INDEX(Node_Left,AT21),INDEX(Node_Right,AT21)),IF(ISNUMBER(SEARCH(";"&amp;INDEX($M$10:$M$61,INDEX(Node_Pos,AT21)+1)&amp;";",";"&amp;INDEX(Node_RCodes,AT21)&amp;";")),INDEX(Node_Right,AT21),INDEX(Node_Left,AT21)))))</f>
        <v/>
      </c>
      <c r="AV21" s="52">
        <f>IF(INDEX(Node_Kind,MATCH($AA21&amp;"|"&amp;AU21,Node_Key,0))="leaf",INDEX(Node_Leaf,MATCH($AA21&amp;"|"&amp;AU21,Node_Key,0)),"not a leaf")</f>
        <v/>
      </c>
      <c r="AW21" s="46">
        <f>MATCH($AA21&amp;"|0",Node_Key,0)</f>
        <v/>
      </c>
      <c r="AX21" s="46">
        <f>IF(INDEX(Node_Kind,AW21)="leaf",0,IF(INDEX($P$10:$P$61,INDEX(Node_Pos,AW21)+1)="",IF(INDEX(Node_Miss,AW21)="left",INDEX(Node_Left,AW21),INDEX(Node_Right,AW21)),IF(INDEX(Node_Kind,AW21)="split",IF(INDEX($P$10:$P$61,INDEX(Node_Pos,AW21)+1)&lt;INDEX(Node_Thr,AW21),INDEX(Node_Left,AW21),INDEX(Node_Right,AW21)),IF(ISNUMBER(SEARCH(";"&amp;INDEX($P$10:$P$61,INDEX(Node_Pos,AW21)+1)&amp;";",";"&amp;INDEX(Node_RCodes,AW21)&amp;";")),INDEX(Node_Right,AW21),INDEX(Node_Left,AW21)))))</f>
        <v/>
      </c>
      <c r="AY21" s="46">
        <f>MATCH($AA21&amp;"|"&amp;AX21,Node_Key,0)</f>
        <v/>
      </c>
      <c r="AZ21" s="46">
        <f>IF(INDEX(Node_Kind,AY21)="leaf",AX21,IF(INDEX($P$10:$P$61,INDEX(Node_Pos,AY21)+1)="",IF(INDEX(Node_Miss,AY21)="left",INDEX(Node_Left,AY21),INDEX(Node_Right,AY21)),IF(INDEX(Node_Kind,AY21)="split",IF(INDEX($P$10:$P$61,INDEX(Node_Pos,AY21)+1)&lt;INDEX(Node_Thr,AY21),INDEX(Node_Left,AY21),INDEX(Node_Right,AY21)),IF(ISNUMBER(SEARCH(";"&amp;INDEX($P$10:$P$61,INDEX(Node_Pos,AY21)+1)&amp;";",";"&amp;INDEX(Node_RCodes,AY21)&amp;";")),INDEX(Node_Right,AY21),INDEX(Node_Left,AY21)))))</f>
        <v/>
      </c>
      <c r="BA21" s="46">
        <f>MATCH($AA21&amp;"|"&amp;AZ21,Node_Key,0)</f>
        <v/>
      </c>
      <c r="BB21" s="46">
        <f>IF(INDEX(Node_Kind,BA21)="leaf",AZ21,IF(INDEX($P$10:$P$61,INDEX(Node_Pos,BA21)+1)="",IF(INDEX(Node_Miss,BA21)="left",INDEX(Node_Left,BA21),INDEX(Node_Right,BA21)),IF(INDEX(Node_Kind,BA21)="split",IF(INDEX($P$10:$P$61,INDEX(Node_Pos,BA21)+1)&lt;INDEX(Node_Thr,BA21),INDEX(Node_Left,BA21),INDEX(Node_Right,BA21)),IF(ISNUMBER(SEARCH(";"&amp;INDEX($P$10:$P$61,INDEX(Node_Pos,BA21)+1)&amp;";",";"&amp;INDEX(Node_RCodes,BA21)&amp;";")),INDEX(Node_Right,BA21),INDEX(Node_Left,BA21)))))</f>
        <v/>
      </c>
      <c r="BC21" s="52">
        <f>IF(INDEX(Node_Kind,MATCH($AA21&amp;"|"&amp;BB21,Node_Key,0))="leaf",INDEX(Node_Leaf,MATCH($AA21&amp;"|"&amp;BB21,Node_Key,0)),"not a leaf")</f>
        <v/>
      </c>
      <c r="BD21" s="46">
        <f>MATCH($AA21&amp;"|0",Node_Key,0)</f>
        <v/>
      </c>
      <c r="BE21" s="46">
        <f>IF(INDEX(Node_Kind,BD21)="leaf",0,IF(INDEX($S$10:$S$61,INDEX(Node_Pos,BD21)+1)="",IF(INDEX(Node_Miss,BD21)="left",INDEX(Node_Left,BD21),INDEX(Node_Right,BD21)),IF(INDEX(Node_Kind,BD21)="split",IF(INDEX($S$10:$S$61,INDEX(Node_Pos,BD21)+1)&lt;INDEX(Node_Thr,BD21),INDEX(Node_Left,BD21),INDEX(Node_Right,BD21)),IF(ISNUMBER(SEARCH(";"&amp;INDEX($S$10:$S$61,INDEX(Node_Pos,BD21)+1)&amp;";",";"&amp;INDEX(Node_RCodes,BD21)&amp;";")),INDEX(Node_Right,BD21),INDEX(Node_Left,BD21)))))</f>
        <v/>
      </c>
      <c r="BF21" s="46">
        <f>MATCH($AA21&amp;"|"&amp;BE21,Node_Key,0)</f>
        <v/>
      </c>
      <c r="BG21" s="46">
        <f>IF(INDEX(Node_Kind,BF21)="leaf",BE21,IF(INDEX($S$10:$S$61,INDEX(Node_Pos,BF21)+1)="",IF(INDEX(Node_Miss,BF21)="left",INDEX(Node_Left,BF21),INDEX(Node_Right,BF21)),IF(INDEX(Node_Kind,BF21)="split",IF(INDEX($S$10:$S$61,INDEX(Node_Pos,BF21)+1)&lt;INDEX(Node_Thr,BF21),INDEX(Node_Left,BF21),INDEX(Node_Right,BF21)),IF(ISNUMBER(SEARCH(";"&amp;INDEX($S$10:$S$61,INDEX(Node_Pos,BF21)+1)&amp;";",";"&amp;INDEX(Node_RCodes,BF21)&amp;";")),INDEX(Node_Right,BF21),INDEX(Node_Left,BF21)))))</f>
        <v/>
      </c>
      <c r="BH21" s="46">
        <f>MATCH($AA21&amp;"|"&amp;BG21,Node_Key,0)</f>
        <v/>
      </c>
      <c r="BI21" s="46">
        <f>IF(INDEX(Node_Kind,BH21)="leaf",BG21,IF(INDEX($S$10:$S$61,INDEX(Node_Pos,BH21)+1)="",IF(INDEX(Node_Miss,BH21)="left",INDEX(Node_Left,BH21),INDEX(Node_Right,BH21)),IF(INDEX(Node_Kind,BH21)="split",IF(INDEX($S$10:$S$61,INDEX(Node_Pos,BH21)+1)&lt;INDEX(Node_Thr,BH21),INDEX(Node_Left,BH21),INDEX(Node_Right,BH21)),IF(ISNUMBER(SEARCH(";"&amp;INDEX($S$10:$S$61,INDEX(Node_Pos,BH21)+1)&amp;";",";"&amp;INDEX(Node_RCodes,BH21)&amp;";")),INDEX(Node_Right,BH21),INDEX(Node_Left,BH21)))))</f>
        <v/>
      </c>
      <c r="BJ21" s="52">
        <f>IF(INDEX(Node_Kind,MATCH($AA21&amp;"|"&amp;BI21,Node_Key,0))="leaf",INDEX(Node_Leaf,MATCH($AA21&amp;"|"&amp;BI21,Node_Key,0)),"not a leaf")</f>
        <v/>
      </c>
      <c r="BK21" s="46">
        <f>MATCH($AA21&amp;"|0",Node_Key,0)</f>
        <v/>
      </c>
      <c r="BL21" s="46">
        <f>IF(INDEX(Node_Kind,BK21)="leaf",0,IF(INDEX($V$10:$V$61,INDEX(Node_Pos,BK21)+1)="",IF(INDEX(Node_Miss,BK21)="left",INDEX(Node_Left,BK21),INDEX(Node_Right,BK21)),IF(INDEX(Node_Kind,BK21)="split",IF(INDEX($V$10:$V$61,INDEX(Node_Pos,BK21)+1)&lt;INDEX(Node_Thr,BK21),INDEX(Node_Left,BK21),INDEX(Node_Right,BK21)),IF(ISNUMBER(SEARCH(";"&amp;INDEX($V$10:$V$61,INDEX(Node_Pos,BK21)+1)&amp;";",";"&amp;INDEX(Node_RCodes,BK21)&amp;";")),INDEX(Node_Right,BK21),INDEX(Node_Left,BK21)))))</f>
        <v/>
      </c>
      <c r="BM21" s="46">
        <f>MATCH($AA21&amp;"|"&amp;BL21,Node_Key,0)</f>
        <v/>
      </c>
      <c r="BN21" s="46">
        <f>IF(INDEX(Node_Kind,BM21)="leaf",BL21,IF(INDEX($V$10:$V$61,INDEX(Node_Pos,BM21)+1)="",IF(INDEX(Node_Miss,BM21)="left",INDEX(Node_Left,BM21),INDEX(Node_Right,BM21)),IF(INDEX(Node_Kind,BM21)="split",IF(INDEX($V$10:$V$61,INDEX(Node_Pos,BM21)+1)&lt;INDEX(Node_Thr,BM21),INDEX(Node_Left,BM21),INDEX(Node_Right,BM21)),IF(ISNUMBER(SEARCH(";"&amp;INDEX($V$10:$V$61,INDEX(Node_Pos,BM21)+1)&amp;";",";"&amp;INDEX(Node_RCodes,BM21)&amp;";")),INDEX(Node_Right,BM21),INDEX(Node_Left,BM21)))))</f>
        <v/>
      </c>
      <c r="BO21" s="46">
        <f>MATCH($AA21&amp;"|"&amp;BN21,Node_Key,0)</f>
        <v/>
      </c>
      <c r="BP21" s="46">
        <f>IF(INDEX(Node_Kind,BO21)="leaf",BN21,IF(INDEX($V$10:$V$61,INDEX(Node_Pos,BO21)+1)="",IF(INDEX(Node_Miss,BO21)="left",INDEX(Node_Left,BO21),INDEX(Node_Right,BO21)),IF(INDEX(Node_Kind,BO21)="split",IF(INDEX($V$10:$V$61,INDEX(Node_Pos,BO21)+1)&lt;INDEX(Node_Thr,BO21),INDEX(Node_Left,BO21),INDEX(Node_Right,BO21)),IF(ISNUMBER(SEARCH(";"&amp;INDEX($V$10:$V$61,INDEX(Node_Pos,BO21)+1)&amp;";",";"&amp;INDEX(Node_RCodes,BO21)&amp;";")),INDEX(Node_Right,BO21),INDEX(Node_Left,BO21)))))</f>
        <v/>
      </c>
      <c r="BQ21" s="52">
        <f>IF(INDEX(Node_Kind,MATCH($AA21&amp;"|"&amp;BP21,Node_Key,0))="leaf",INDEX(Node_Leaf,MATCH($AA21&amp;"|"&amp;BP21,Node_Key,0)),"not a leaf")</f>
        <v/>
      </c>
      <c r="BR21" s="46">
        <f>MATCH($AA21&amp;"|0",Node_Key,0)</f>
        <v/>
      </c>
      <c r="BS21" s="46">
        <f>IF(INDEX(Node_Kind,BR21)="leaf",0,IF(INDEX($Y$10:$Y$61,INDEX(Node_Pos,BR21)+1)="",IF(INDEX(Node_Miss,BR21)="left",INDEX(Node_Left,BR21),INDEX(Node_Right,BR21)),IF(INDEX(Node_Kind,BR21)="split",IF(INDEX($Y$10:$Y$61,INDEX(Node_Pos,BR21)+1)&lt;INDEX(Node_Thr,BR21),INDEX(Node_Left,BR21),INDEX(Node_Right,BR21)),IF(ISNUMBER(SEARCH(";"&amp;INDEX($Y$10:$Y$61,INDEX(Node_Pos,BR21)+1)&amp;";",";"&amp;INDEX(Node_RCodes,BR21)&amp;";")),INDEX(Node_Right,BR21),INDEX(Node_Left,BR21)))))</f>
        <v/>
      </c>
      <c r="BT21" s="46">
        <f>MATCH($AA21&amp;"|"&amp;BS21,Node_Key,0)</f>
        <v/>
      </c>
      <c r="BU21" s="46">
        <f>IF(INDEX(Node_Kind,BT21)="leaf",BS21,IF(INDEX($Y$10:$Y$61,INDEX(Node_Pos,BT21)+1)="",IF(INDEX(Node_Miss,BT21)="left",INDEX(Node_Left,BT21),INDEX(Node_Right,BT21)),IF(INDEX(Node_Kind,BT21)="split",IF(INDEX($Y$10:$Y$61,INDEX(Node_Pos,BT21)+1)&lt;INDEX(Node_Thr,BT21),INDEX(Node_Left,BT21),INDEX(Node_Right,BT21)),IF(ISNUMBER(SEARCH(";"&amp;INDEX($Y$10:$Y$61,INDEX(Node_Pos,BT21)+1)&amp;";",";"&amp;INDEX(Node_RCodes,BT21)&amp;";")),INDEX(Node_Right,BT21),INDEX(Node_Left,BT21)))))</f>
        <v/>
      </c>
      <c r="BV21" s="46">
        <f>MATCH($AA21&amp;"|"&amp;BU21,Node_Key,0)</f>
        <v/>
      </c>
      <c r="BW21" s="46">
        <f>IF(INDEX(Node_Kind,BV21)="leaf",BU21,IF(INDEX($Y$10:$Y$61,INDEX(Node_Pos,BV21)+1)="",IF(INDEX(Node_Miss,BV21)="left",INDEX(Node_Left,BV21),INDEX(Node_Right,BV21)),IF(INDEX(Node_Kind,BV21)="split",IF(INDEX($Y$10:$Y$61,INDEX(Node_Pos,BV21)+1)&lt;INDEX(Node_Thr,BV21),INDEX(Node_Left,BV21),INDEX(Node_Right,BV21)),IF(ISNUMBER(SEARCH(";"&amp;INDEX($Y$10:$Y$61,INDEX(Node_Pos,BV21)+1)&amp;";",";"&amp;INDEX(Node_RCodes,BV21)&amp;";")),INDEX(Node_Right,BV21),INDEX(Node_Left,BV21)))))</f>
        <v/>
      </c>
      <c r="BX21" s="52">
        <f>IF(INDEX(Node_Kind,MATCH($AA21&amp;"|"&amp;BW21,Node_Key,0))="leaf",INDEX(Node_Leaf,MATCH($AA21&amp;"|"&amp;BW21,Node_Key,0)),"not a leaf")</f>
        <v/>
      </c>
    </row>
    <row r="22">
      <c r="B22" s="36" t="n">
        <v>12</v>
      </c>
      <c r="C22" s="10" t="inlineStr">
        <is>
          <t>flood_zone</t>
        </is>
      </c>
      <c r="D22" s="10" t="inlineStr">
        <is>
          <t>numeric</t>
        </is>
      </c>
      <c r="E22" s="40">
        <f>IF(ISBLANK(INDEX(Pol_Data,MATCH(E$8,Pol_ID,0),MATCH($C22,Pol_Head,0))),"",INDEX(Pol_Data,MATCH(E$8,Pol_ID,0),MATCH($C22,Pol_Head,0)))</f>
        <v/>
      </c>
      <c r="G22" s="51">
        <f>IF(E22="","",E22)</f>
        <v/>
      </c>
      <c r="H22" s="40">
        <f>IF(ISBLANK(INDEX(Pol_Data,MATCH(H$8,Pol_ID,0),MATCH($C22,Pol_Head,0))),"",INDEX(Pol_Data,MATCH(H$8,Pol_ID,0),MATCH($C22,Pol_Head,0)))</f>
        <v/>
      </c>
      <c r="J22" s="51">
        <f>IF(H22="","",H22)</f>
        <v/>
      </c>
      <c r="K22" s="40">
        <f>IF(ISBLANK(INDEX(Pol_Data,MATCH(K$8,Pol_ID,0),MATCH($C22,Pol_Head,0))),"",INDEX(Pol_Data,MATCH(K$8,Pol_ID,0),MATCH($C22,Pol_Head,0)))</f>
        <v/>
      </c>
      <c r="M22" s="51">
        <f>IF(K22="","",K22)</f>
        <v/>
      </c>
      <c r="N22" s="40">
        <f>IF(ISBLANK(INDEX(Pol_Data,MATCH(N$8,Pol_ID,0),MATCH($C22,Pol_Head,0))),"",INDEX(Pol_Data,MATCH(N$8,Pol_ID,0),MATCH($C22,Pol_Head,0)))</f>
        <v/>
      </c>
      <c r="P22" s="51">
        <f>IF(N22="","",N22)</f>
        <v/>
      </c>
      <c r="Q22" s="40">
        <f>IF(ISBLANK(INDEX(Pol_Data,MATCH(Q$8,Pol_ID,0),MATCH($C22,Pol_Head,0))),"",INDEX(Pol_Data,MATCH(Q$8,Pol_ID,0),MATCH($C22,Pol_Head,0)))</f>
        <v/>
      </c>
      <c r="S22" s="51">
        <f>IF(Q22="","",Q22)</f>
        <v/>
      </c>
      <c r="T22" s="40">
        <f>IF(ISBLANK(INDEX(Pol_Data,MATCH(T$8,Pol_ID,0),MATCH($C22,Pol_Head,0))),"",INDEX(Pol_Data,MATCH(T$8,Pol_ID,0),MATCH($C22,Pol_Head,0)))</f>
        <v/>
      </c>
      <c r="V22" s="51">
        <f>IF(T22="","",T22)</f>
        <v/>
      </c>
      <c r="W22" s="40">
        <f>IF(ISBLANK(INDEX(Pol_Data,MATCH(W$8,Pol_ID,0),MATCH($C22,Pol_Head,0))),"",INDEX(Pol_Data,MATCH(W$8,Pol_ID,0),MATCH($C22,Pol_Head,0)))</f>
        <v/>
      </c>
      <c r="Y22" s="51">
        <f>IF(W22="","",W22)</f>
        <v/>
      </c>
      <c r="AA22" s="36" t="n">
        <v>12</v>
      </c>
      <c r="AB22" s="46">
        <f>MATCH($AA22&amp;"|0",Node_Key,0)</f>
        <v/>
      </c>
      <c r="AC22" s="46">
        <f>IF(INDEX(Node_Kind,AB22)="leaf",0,IF(INDEX($G$10:$G$61,INDEX(Node_Pos,AB22)+1)="",IF(INDEX(Node_Miss,AB22)="left",INDEX(Node_Left,AB22),INDEX(Node_Right,AB22)),IF(INDEX(Node_Kind,AB22)="split",IF(INDEX($G$10:$G$61,INDEX(Node_Pos,AB22)+1)&lt;INDEX(Node_Thr,AB22),INDEX(Node_Left,AB22),INDEX(Node_Right,AB22)),IF(ISNUMBER(SEARCH(";"&amp;INDEX($G$10:$G$61,INDEX(Node_Pos,AB22)+1)&amp;";",";"&amp;INDEX(Node_RCodes,AB22)&amp;";")),INDEX(Node_Right,AB22),INDEX(Node_Left,AB22)))))</f>
        <v/>
      </c>
      <c r="AD22" s="46">
        <f>MATCH($AA22&amp;"|"&amp;AC22,Node_Key,0)</f>
        <v/>
      </c>
      <c r="AE22" s="46">
        <f>IF(INDEX(Node_Kind,AD22)="leaf",AC22,IF(INDEX($G$10:$G$61,INDEX(Node_Pos,AD22)+1)="",IF(INDEX(Node_Miss,AD22)="left",INDEX(Node_Left,AD22),INDEX(Node_Right,AD22)),IF(INDEX(Node_Kind,AD22)="split",IF(INDEX($G$10:$G$61,INDEX(Node_Pos,AD22)+1)&lt;INDEX(Node_Thr,AD22),INDEX(Node_Left,AD22),INDEX(Node_Right,AD22)),IF(ISNUMBER(SEARCH(";"&amp;INDEX($G$10:$G$61,INDEX(Node_Pos,AD22)+1)&amp;";",";"&amp;INDEX(Node_RCodes,AD22)&amp;";")),INDEX(Node_Right,AD22),INDEX(Node_Left,AD22)))))</f>
        <v/>
      </c>
      <c r="AF22" s="46">
        <f>MATCH($AA22&amp;"|"&amp;AE22,Node_Key,0)</f>
        <v/>
      </c>
      <c r="AG22" s="46">
        <f>IF(INDEX(Node_Kind,AF22)="leaf",AE22,IF(INDEX($G$10:$G$61,INDEX(Node_Pos,AF22)+1)="",IF(INDEX(Node_Miss,AF22)="left",INDEX(Node_Left,AF22),INDEX(Node_Right,AF22)),IF(INDEX(Node_Kind,AF22)="split",IF(INDEX($G$10:$G$61,INDEX(Node_Pos,AF22)+1)&lt;INDEX(Node_Thr,AF22),INDEX(Node_Left,AF22),INDEX(Node_Right,AF22)),IF(ISNUMBER(SEARCH(";"&amp;INDEX($G$10:$G$61,INDEX(Node_Pos,AF22)+1)&amp;";",";"&amp;INDEX(Node_RCodes,AF22)&amp;";")),INDEX(Node_Right,AF22),INDEX(Node_Left,AF22)))))</f>
        <v/>
      </c>
      <c r="AH22" s="52">
        <f>IF(INDEX(Node_Kind,MATCH($AA22&amp;"|"&amp;AG22,Node_Key,0))="leaf",INDEX(Node_Leaf,MATCH($AA22&amp;"|"&amp;AG22,Node_Key,0)),"not a leaf")</f>
        <v/>
      </c>
      <c r="AI22" s="46">
        <f>MATCH($AA22&amp;"|0",Node_Key,0)</f>
        <v/>
      </c>
      <c r="AJ22" s="46">
        <f>IF(INDEX(Node_Kind,AI22)="leaf",0,IF(INDEX($J$10:$J$61,INDEX(Node_Pos,AI22)+1)="",IF(INDEX(Node_Miss,AI22)="left",INDEX(Node_Left,AI22),INDEX(Node_Right,AI22)),IF(INDEX(Node_Kind,AI22)="split",IF(INDEX($J$10:$J$61,INDEX(Node_Pos,AI22)+1)&lt;INDEX(Node_Thr,AI22),INDEX(Node_Left,AI22),INDEX(Node_Right,AI22)),IF(ISNUMBER(SEARCH(";"&amp;INDEX($J$10:$J$61,INDEX(Node_Pos,AI22)+1)&amp;";",";"&amp;INDEX(Node_RCodes,AI22)&amp;";")),INDEX(Node_Right,AI22),INDEX(Node_Left,AI22)))))</f>
        <v/>
      </c>
      <c r="AK22" s="46">
        <f>MATCH($AA22&amp;"|"&amp;AJ22,Node_Key,0)</f>
        <v/>
      </c>
      <c r="AL22" s="46">
        <f>IF(INDEX(Node_Kind,AK22)="leaf",AJ22,IF(INDEX($J$10:$J$61,INDEX(Node_Pos,AK22)+1)="",IF(INDEX(Node_Miss,AK22)="left",INDEX(Node_Left,AK22),INDEX(Node_Right,AK22)),IF(INDEX(Node_Kind,AK22)="split",IF(INDEX($J$10:$J$61,INDEX(Node_Pos,AK22)+1)&lt;INDEX(Node_Thr,AK22),INDEX(Node_Left,AK22),INDEX(Node_Right,AK22)),IF(ISNUMBER(SEARCH(";"&amp;INDEX($J$10:$J$61,INDEX(Node_Pos,AK22)+1)&amp;";",";"&amp;INDEX(Node_RCodes,AK22)&amp;";")),INDEX(Node_Right,AK22),INDEX(Node_Left,AK22)))))</f>
        <v/>
      </c>
      <c r="AM22" s="46">
        <f>MATCH($AA22&amp;"|"&amp;AL22,Node_Key,0)</f>
        <v/>
      </c>
      <c r="AN22" s="46">
        <f>IF(INDEX(Node_Kind,AM22)="leaf",AL22,IF(INDEX($J$10:$J$61,INDEX(Node_Pos,AM22)+1)="",IF(INDEX(Node_Miss,AM22)="left",INDEX(Node_Left,AM22),INDEX(Node_Right,AM22)),IF(INDEX(Node_Kind,AM22)="split",IF(INDEX($J$10:$J$61,INDEX(Node_Pos,AM22)+1)&lt;INDEX(Node_Thr,AM22),INDEX(Node_Left,AM22),INDEX(Node_Right,AM22)),IF(ISNUMBER(SEARCH(";"&amp;INDEX($J$10:$J$61,INDEX(Node_Pos,AM22)+1)&amp;";",";"&amp;INDEX(Node_RCodes,AM22)&amp;";")),INDEX(Node_Right,AM22),INDEX(Node_Left,AM22)))))</f>
        <v/>
      </c>
      <c r="AO22" s="52">
        <f>IF(INDEX(Node_Kind,MATCH($AA22&amp;"|"&amp;AN22,Node_Key,0))="leaf",INDEX(Node_Leaf,MATCH($AA22&amp;"|"&amp;AN22,Node_Key,0)),"not a leaf")</f>
        <v/>
      </c>
      <c r="AP22" s="46">
        <f>MATCH($AA22&amp;"|0",Node_Key,0)</f>
        <v/>
      </c>
      <c r="AQ22" s="46">
        <f>IF(INDEX(Node_Kind,AP22)="leaf",0,IF(INDEX($M$10:$M$61,INDEX(Node_Pos,AP22)+1)="",IF(INDEX(Node_Miss,AP22)="left",INDEX(Node_Left,AP22),INDEX(Node_Right,AP22)),IF(INDEX(Node_Kind,AP22)="split",IF(INDEX($M$10:$M$61,INDEX(Node_Pos,AP22)+1)&lt;INDEX(Node_Thr,AP22),INDEX(Node_Left,AP22),INDEX(Node_Right,AP22)),IF(ISNUMBER(SEARCH(";"&amp;INDEX($M$10:$M$61,INDEX(Node_Pos,AP22)+1)&amp;";",";"&amp;INDEX(Node_RCodes,AP22)&amp;";")),INDEX(Node_Right,AP22),INDEX(Node_Left,AP22)))))</f>
        <v/>
      </c>
      <c r="AR22" s="46">
        <f>MATCH($AA22&amp;"|"&amp;AQ22,Node_Key,0)</f>
        <v/>
      </c>
      <c r="AS22" s="46">
        <f>IF(INDEX(Node_Kind,AR22)="leaf",AQ22,IF(INDEX($M$10:$M$61,INDEX(Node_Pos,AR22)+1)="",IF(INDEX(Node_Miss,AR22)="left",INDEX(Node_Left,AR22),INDEX(Node_Right,AR22)),IF(INDEX(Node_Kind,AR22)="split",IF(INDEX($M$10:$M$61,INDEX(Node_Pos,AR22)+1)&lt;INDEX(Node_Thr,AR22),INDEX(Node_Left,AR22),INDEX(Node_Right,AR22)),IF(ISNUMBER(SEARCH(";"&amp;INDEX($M$10:$M$61,INDEX(Node_Pos,AR22)+1)&amp;";",";"&amp;INDEX(Node_RCodes,AR22)&amp;";")),INDEX(Node_Right,AR22),INDEX(Node_Left,AR22)))))</f>
        <v/>
      </c>
      <c r="AT22" s="46">
        <f>MATCH($AA22&amp;"|"&amp;AS22,Node_Key,0)</f>
        <v/>
      </c>
      <c r="AU22" s="46">
        <f>IF(INDEX(Node_Kind,AT22)="leaf",AS22,IF(INDEX($M$10:$M$61,INDEX(Node_Pos,AT22)+1)="",IF(INDEX(Node_Miss,AT22)="left",INDEX(Node_Left,AT22),INDEX(Node_Right,AT22)),IF(INDEX(Node_Kind,AT22)="split",IF(INDEX($M$10:$M$61,INDEX(Node_Pos,AT22)+1)&lt;INDEX(Node_Thr,AT22),INDEX(Node_Left,AT22),INDEX(Node_Right,AT22)),IF(ISNUMBER(SEARCH(";"&amp;INDEX($M$10:$M$61,INDEX(Node_Pos,AT22)+1)&amp;";",";"&amp;INDEX(Node_RCodes,AT22)&amp;";")),INDEX(Node_Right,AT22),INDEX(Node_Left,AT22)))))</f>
        <v/>
      </c>
      <c r="AV22" s="52">
        <f>IF(INDEX(Node_Kind,MATCH($AA22&amp;"|"&amp;AU22,Node_Key,0))="leaf",INDEX(Node_Leaf,MATCH($AA22&amp;"|"&amp;AU22,Node_Key,0)),"not a leaf")</f>
        <v/>
      </c>
      <c r="AW22" s="46">
        <f>MATCH($AA22&amp;"|0",Node_Key,0)</f>
        <v/>
      </c>
      <c r="AX22" s="46">
        <f>IF(INDEX(Node_Kind,AW22)="leaf",0,IF(INDEX($P$10:$P$61,INDEX(Node_Pos,AW22)+1)="",IF(INDEX(Node_Miss,AW22)="left",INDEX(Node_Left,AW22),INDEX(Node_Right,AW22)),IF(INDEX(Node_Kind,AW22)="split",IF(INDEX($P$10:$P$61,INDEX(Node_Pos,AW22)+1)&lt;INDEX(Node_Thr,AW22),INDEX(Node_Left,AW22),INDEX(Node_Right,AW22)),IF(ISNUMBER(SEARCH(";"&amp;INDEX($P$10:$P$61,INDEX(Node_Pos,AW22)+1)&amp;";",";"&amp;INDEX(Node_RCodes,AW22)&amp;";")),INDEX(Node_Right,AW22),INDEX(Node_Left,AW22)))))</f>
        <v/>
      </c>
      <c r="AY22" s="46">
        <f>MATCH($AA22&amp;"|"&amp;AX22,Node_Key,0)</f>
        <v/>
      </c>
      <c r="AZ22" s="46">
        <f>IF(INDEX(Node_Kind,AY22)="leaf",AX22,IF(INDEX($P$10:$P$61,INDEX(Node_Pos,AY22)+1)="",IF(INDEX(Node_Miss,AY22)="left",INDEX(Node_Left,AY22),INDEX(Node_Right,AY22)),IF(INDEX(Node_Kind,AY22)="split",IF(INDEX($P$10:$P$61,INDEX(Node_Pos,AY22)+1)&lt;INDEX(Node_Thr,AY22),INDEX(Node_Left,AY22),INDEX(Node_Right,AY22)),IF(ISNUMBER(SEARCH(";"&amp;INDEX($P$10:$P$61,INDEX(Node_Pos,AY22)+1)&amp;";",";"&amp;INDEX(Node_RCodes,AY22)&amp;";")),INDEX(Node_Right,AY22),INDEX(Node_Left,AY22)))))</f>
        <v/>
      </c>
      <c r="BA22" s="46">
        <f>MATCH($AA22&amp;"|"&amp;AZ22,Node_Key,0)</f>
        <v/>
      </c>
      <c r="BB22" s="46">
        <f>IF(INDEX(Node_Kind,BA22)="leaf",AZ22,IF(INDEX($P$10:$P$61,INDEX(Node_Pos,BA22)+1)="",IF(INDEX(Node_Miss,BA22)="left",INDEX(Node_Left,BA22),INDEX(Node_Right,BA22)),IF(INDEX(Node_Kind,BA22)="split",IF(INDEX($P$10:$P$61,INDEX(Node_Pos,BA22)+1)&lt;INDEX(Node_Thr,BA22),INDEX(Node_Left,BA22),INDEX(Node_Right,BA22)),IF(ISNUMBER(SEARCH(";"&amp;INDEX($P$10:$P$61,INDEX(Node_Pos,BA22)+1)&amp;";",";"&amp;INDEX(Node_RCodes,BA22)&amp;";")),INDEX(Node_Right,BA22),INDEX(Node_Left,BA22)))))</f>
        <v/>
      </c>
      <c r="BC22" s="52">
        <f>IF(INDEX(Node_Kind,MATCH($AA22&amp;"|"&amp;BB22,Node_Key,0))="leaf",INDEX(Node_Leaf,MATCH($AA22&amp;"|"&amp;BB22,Node_Key,0)),"not a leaf")</f>
        <v/>
      </c>
      <c r="BD22" s="46">
        <f>MATCH($AA22&amp;"|0",Node_Key,0)</f>
        <v/>
      </c>
      <c r="BE22" s="46">
        <f>IF(INDEX(Node_Kind,BD22)="leaf",0,IF(INDEX($S$10:$S$61,INDEX(Node_Pos,BD22)+1)="",IF(INDEX(Node_Miss,BD22)="left",INDEX(Node_Left,BD22),INDEX(Node_Right,BD22)),IF(INDEX(Node_Kind,BD22)="split",IF(INDEX($S$10:$S$61,INDEX(Node_Pos,BD22)+1)&lt;INDEX(Node_Thr,BD22),INDEX(Node_Left,BD22),INDEX(Node_Right,BD22)),IF(ISNUMBER(SEARCH(";"&amp;INDEX($S$10:$S$61,INDEX(Node_Pos,BD22)+1)&amp;";",";"&amp;INDEX(Node_RCodes,BD22)&amp;";")),INDEX(Node_Right,BD22),INDEX(Node_Left,BD22)))))</f>
        <v/>
      </c>
      <c r="BF22" s="46">
        <f>MATCH($AA22&amp;"|"&amp;BE22,Node_Key,0)</f>
        <v/>
      </c>
      <c r="BG22" s="46">
        <f>IF(INDEX(Node_Kind,BF22)="leaf",BE22,IF(INDEX($S$10:$S$61,INDEX(Node_Pos,BF22)+1)="",IF(INDEX(Node_Miss,BF22)="left",INDEX(Node_Left,BF22),INDEX(Node_Right,BF22)),IF(INDEX(Node_Kind,BF22)="split",IF(INDEX($S$10:$S$61,INDEX(Node_Pos,BF22)+1)&lt;INDEX(Node_Thr,BF22),INDEX(Node_Left,BF22),INDEX(Node_Right,BF22)),IF(ISNUMBER(SEARCH(";"&amp;INDEX($S$10:$S$61,INDEX(Node_Pos,BF22)+1)&amp;";",";"&amp;INDEX(Node_RCodes,BF22)&amp;";")),INDEX(Node_Right,BF22),INDEX(Node_Left,BF22)))))</f>
        <v/>
      </c>
      <c r="BH22" s="46">
        <f>MATCH($AA22&amp;"|"&amp;BG22,Node_Key,0)</f>
        <v/>
      </c>
      <c r="BI22" s="46">
        <f>IF(INDEX(Node_Kind,BH22)="leaf",BG22,IF(INDEX($S$10:$S$61,INDEX(Node_Pos,BH22)+1)="",IF(INDEX(Node_Miss,BH22)="left",INDEX(Node_Left,BH22),INDEX(Node_Right,BH22)),IF(INDEX(Node_Kind,BH22)="split",IF(INDEX($S$10:$S$61,INDEX(Node_Pos,BH22)+1)&lt;INDEX(Node_Thr,BH22),INDEX(Node_Left,BH22),INDEX(Node_Right,BH22)),IF(ISNUMBER(SEARCH(";"&amp;INDEX($S$10:$S$61,INDEX(Node_Pos,BH22)+1)&amp;";",";"&amp;INDEX(Node_RCodes,BH22)&amp;";")),INDEX(Node_Right,BH22),INDEX(Node_Left,BH22)))))</f>
        <v/>
      </c>
      <c r="BJ22" s="52">
        <f>IF(INDEX(Node_Kind,MATCH($AA22&amp;"|"&amp;BI22,Node_Key,0))="leaf",INDEX(Node_Leaf,MATCH($AA22&amp;"|"&amp;BI22,Node_Key,0)),"not a leaf")</f>
        <v/>
      </c>
      <c r="BK22" s="46">
        <f>MATCH($AA22&amp;"|0",Node_Key,0)</f>
        <v/>
      </c>
      <c r="BL22" s="46">
        <f>IF(INDEX(Node_Kind,BK22)="leaf",0,IF(INDEX($V$10:$V$61,INDEX(Node_Pos,BK22)+1)="",IF(INDEX(Node_Miss,BK22)="left",INDEX(Node_Left,BK22),INDEX(Node_Right,BK22)),IF(INDEX(Node_Kind,BK22)="split",IF(INDEX($V$10:$V$61,INDEX(Node_Pos,BK22)+1)&lt;INDEX(Node_Thr,BK22),INDEX(Node_Left,BK22),INDEX(Node_Right,BK22)),IF(ISNUMBER(SEARCH(";"&amp;INDEX($V$10:$V$61,INDEX(Node_Pos,BK22)+1)&amp;";",";"&amp;INDEX(Node_RCodes,BK22)&amp;";")),INDEX(Node_Right,BK22),INDEX(Node_Left,BK22)))))</f>
        <v/>
      </c>
      <c r="BM22" s="46">
        <f>MATCH($AA22&amp;"|"&amp;BL22,Node_Key,0)</f>
        <v/>
      </c>
      <c r="BN22" s="46">
        <f>IF(INDEX(Node_Kind,BM22)="leaf",BL22,IF(INDEX($V$10:$V$61,INDEX(Node_Pos,BM22)+1)="",IF(INDEX(Node_Miss,BM22)="left",INDEX(Node_Left,BM22),INDEX(Node_Right,BM22)),IF(INDEX(Node_Kind,BM22)="split",IF(INDEX($V$10:$V$61,INDEX(Node_Pos,BM22)+1)&lt;INDEX(Node_Thr,BM22),INDEX(Node_Left,BM22),INDEX(Node_Right,BM22)),IF(ISNUMBER(SEARCH(";"&amp;INDEX($V$10:$V$61,INDEX(Node_Pos,BM22)+1)&amp;";",";"&amp;INDEX(Node_RCodes,BM22)&amp;";")),INDEX(Node_Right,BM22),INDEX(Node_Left,BM22)))))</f>
        <v/>
      </c>
      <c r="BO22" s="46">
        <f>MATCH($AA22&amp;"|"&amp;BN22,Node_Key,0)</f>
        <v/>
      </c>
      <c r="BP22" s="46">
        <f>IF(INDEX(Node_Kind,BO22)="leaf",BN22,IF(INDEX($V$10:$V$61,INDEX(Node_Pos,BO22)+1)="",IF(INDEX(Node_Miss,BO22)="left",INDEX(Node_Left,BO22),INDEX(Node_Right,BO22)),IF(INDEX(Node_Kind,BO22)="split",IF(INDEX($V$10:$V$61,INDEX(Node_Pos,BO22)+1)&lt;INDEX(Node_Thr,BO22),INDEX(Node_Left,BO22),INDEX(Node_Right,BO22)),IF(ISNUMBER(SEARCH(";"&amp;INDEX($V$10:$V$61,INDEX(Node_Pos,BO22)+1)&amp;";",";"&amp;INDEX(Node_RCodes,BO22)&amp;";")),INDEX(Node_Right,BO22),INDEX(Node_Left,BO22)))))</f>
        <v/>
      </c>
      <c r="BQ22" s="52">
        <f>IF(INDEX(Node_Kind,MATCH($AA22&amp;"|"&amp;BP22,Node_Key,0))="leaf",INDEX(Node_Leaf,MATCH($AA22&amp;"|"&amp;BP22,Node_Key,0)),"not a leaf")</f>
        <v/>
      </c>
      <c r="BR22" s="46">
        <f>MATCH($AA22&amp;"|0",Node_Key,0)</f>
        <v/>
      </c>
      <c r="BS22" s="46">
        <f>IF(INDEX(Node_Kind,BR22)="leaf",0,IF(INDEX($Y$10:$Y$61,INDEX(Node_Pos,BR22)+1)="",IF(INDEX(Node_Miss,BR22)="left",INDEX(Node_Left,BR22),INDEX(Node_Right,BR22)),IF(INDEX(Node_Kind,BR22)="split",IF(INDEX($Y$10:$Y$61,INDEX(Node_Pos,BR22)+1)&lt;INDEX(Node_Thr,BR22),INDEX(Node_Left,BR22),INDEX(Node_Right,BR22)),IF(ISNUMBER(SEARCH(";"&amp;INDEX($Y$10:$Y$61,INDEX(Node_Pos,BR22)+1)&amp;";",";"&amp;INDEX(Node_RCodes,BR22)&amp;";")),INDEX(Node_Right,BR22),INDEX(Node_Left,BR22)))))</f>
        <v/>
      </c>
      <c r="BT22" s="46">
        <f>MATCH($AA22&amp;"|"&amp;BS22,Node_Key,0)</f>
        <v/>
      </c>
      <c r="BU22" s="46">
        <f>IF(INDEX(Node_Kind,BT22)="leaf",BS22,IF(INDEX($Y$10:$Y$61,INDEX(Node_Pos,BT22)+1)="",IF(INDEX(Node_Miss,BT22)="left",INDEX(Node_Left,BT22),INDEX(Node_Right,BT22)),IF(INDEX(Node_Kind,BT22)="split",IF(INDEX($Y$10:$Y$61,INDEX(Node_Pos,BT22)+1)&lt;INDEX(Node_Thr,BT22),INDEX(Node_Left,BT22),INDEX(Node_Right,BT22)),IF(ISNUMBER(SEARCH(";"&amp;INDEX($Y$10:$Y$61,INDEX(Node_Pos,BT22)+1)&amp;";",";"&amp;INDEX(Node_RCodes,BT22)&amp;";")),INDEX(Node_Right,BT22),INDEX(Node_Left,BT22)))))</f>
        <v/>
      </c>
      <c r="BV22" s="46">
        <f>MATCH($AA22&amp;"|"&amp;BU22,Node_Key,0)</f>
        <v/>
      </c>
      <c r="BW22" s="46">
        <f>IF(INDEX(Node_Kind,BV22)="leaf",BU22,IF(INDEX($Y$10:$Y$61,INDEX(Node_Pos,BV22)+1)="",IF(INDEX(Node_Miss,BV22)="left",INDEX(Node_Left,BV22),INDEX(Node_Right,BV22)),IF(INDEX(Node_Kind,BV22)="split",IF(INDEX($Y$10:$Y$61,INDEX(Node_Pos,BV22)+1)&lt;INDEX(Node_Thr,BV22),INDEX(Node_Left,BV22),INDEX(Node_Right,BV22)),IF(ISNUMBER(SEARCH(";"&amp;INDEX($Y$10:$Y$61,INDEX(Node_Pos,BV22)+1)&amp;";",";"&amp;INDEX(Node_RCodes,BV22)&amp;";")),INDEX(Node_Right,BV22),INDEX(Node_Left,BV22)))))</f>
        <v/>
      </c>
      <c r="BX22" s="52">
        <f>IF(INDEX(Node_Kind,MATCH($AA22&amp;"|"&amp;BW22,Node_Key,0))="leaf",INDEX(Node_Leaf,MATCH($AA22&amp;"|"&amp;BW22,Node_Key,0)),"not a leaf")</f>
        <v/>
      </c>
    </row>
    <row r="23">
      <c r="B23" s="36" t="n">
        <v>13</v>
      </c>
      <c r="C23" s="10" t="inlineStr">
        <is>
          <t>distance_to_river_km</t>
        </is>
      </c>
      <c r="D23" s="10" t="inlineStr">
        <is>
          <t>numeric</t>
        </is>
      </c>
      <c r="E23" s="40">
        <f>IF(ISBLANK(INDEX(Pol_Data,MATCH(E$8,Pol_ID,0),MATCH($C23,Pol_Head,0))),"",INDEX(Pol_Data,MATCH(E$8,Pol_ID,0),MATCH($C23,Pol_Head,0)))</f>
        <v/>
      </c>
      <c r="G23" s="51">
        <f>IF(E23="","",E23)</f>
        <v/>
      </c>
      <c r="H23" s="40">
        <f>IF(ISBLANK(INDEX(Pol_Data,MATCH(H$8,Pol_ID,0),MATCH($C23,Pol_Head,0))),"",INDEX(Pol_Data,MATCH(H$8,Pol_ID,0),MATCH($C23,Pol_Head,0)))</f>
        <v/>
      </c>
      <c r="J23" s="51">
        <f>IF(H23="","",H23)</f>
        <v/>
      </c>
      <c r="K23" s="40">
        <f>IF(ISBLANK(INDEX(Pol_Data,MATCH(K$8,Pol_ID,0),MATCH($C23,Pol_Head,0))),"",INDEX(Pol_Data,MATCH(K$8,Pol_ID,0),MATCH($C23,Pol_Head,0)))</f>
        <v/>
      </c>
      <c r="M23" s="51">
        <f>IF(K23="","",K23)</f>
        <v/>
      </c>
      <c r="N23" s="40">
        <f>IF(ISBLANK(INDEX(Pol_Data,MATCH(N$8,Pol_ID,0),MATCH($C23,Pol_Head,0))),"",INDEX(Pol_Data,MATCH(N$8,Pol_ID,0),MATCH($C23,Pol_Head,0)))</f>
        <v/>
      </c>
      <c r="P23" s="51">
        <f>IF(N23="","",N23)</f>
        <v/>
      </c>
      <c r="Q23" s="40">
        <f>IF(ISBLANK(INDEX(Pol_Data,MATCH(Q$8,Pol_ID,0),MATCH($C23,Pol_Head,0))),"",INDEX(Pol_Data,MATCH(Q$8,Pol_ID,0),MATCH($C23,Pol_Head,0)))</f>
        <v/>
      </c>
      <c r="S23" s="51">
        <f>IF(Q23="","",Q23)</f>
        <v/>
      </c>
      <c r="T23" s="40">
        <f>IF(ISBLANK(INDEX(Pol_Data,MATCH(T$8,Pol_ID,0),MATCH($C23,Pol_Head,0))),"",INDEX(Pol_Data,MATCH(T$8,Pol_ID,0),MATCH($C23,Pol_Head,0)))</f>
        <v/>
      </c>
      <c r="V23" s="51">
        <f>IF(T23="","",T23)</f>
        <v/>
      </c>
      <c r="W23" s="40">
        <f>IF(ISBLANK(INDEX(Pol_Data,MATCH(W$8,Pol_ID,0),MATCH($C23,Pol_Head,0))),"",INDEX(Pol_Data,MATCH(W$8,Pol_ID,0),MATCH($C23,Pol_Head,0)))</f>
        <v/>
      </c>
      <c r="Y23" s="51">
        <f>IF(W23="","",W23)</f>
        <v/>
      </c>
      <c r="AA23" s="36" t="n">
        <v>13</v>
      </c>
      <c r="AB23" s="46">
        <f>MATCH($AA23&amp;"|0",Node_Key,0)</f>
        <v/>
      </c>
      <c r="AC23" s="46">
        <f>IF(INDEX(Node_Kind,AB23)="leaf",0,IF(INDEX($G$10:$G$61,INDEX(Node_Pos,AB23)+1)="",IF(INDEX(Node_Miss,AB23)="left",INDEX(Node_Left,AB23),INDEX(Node_Right,AB23)),IF(INDEX(Node_Kind,AB23)="split",IF(INDEX($G$10:$G$61,INDEX(Node_Pos,AB23)+1)&lt;INDEX(Node_Thr,AB23),INDEX(Node_Left,AB23),INDEX(Node_Right,AB23)),IF(ISNUMBER(SEARCH(";"&amp;INDEX($G$10:$G$61,INDEX(Node_Pos,AB23)+1)&amp;";",";"&amp;INDEX(Node_RCodes,AB23)&amp;";")),INDEX(Node_Right,AB23),INDEX(Node_Left,AB23)))))</f>
        <v/>
      </c>
      <c r="AD23" s="46">
        <f>MATCH($AA23&amp;"|"&amp;AC23,Node_Key,0)</f>
        <v/>
      </c>
      <c r="AE23" s="46">
        <f>IF(INDEX(Node_Kind,AD23)="leaf",AC23,IF(INDEX($G$10:$G$61,INDEX(Node_Pos,AD23)+1)="",IF(INDEX(Node_Miss,AD23)="left",INDEX(Node_Left,AD23),INDEX(Node_Right,AD23)),IF(INDEX(Node_Kind,AD23)="split",IF(INDEX($G$10:$G$61,INDEX(Node_Pos,AD23)+1)&lt;INDEX(Node_Thr,AD23),INDEX(Node_Left,AD23),INDEX(Node_Right,AD23)),IF(ISNUMBER(SEARCH(";"&amp;INDEX($G$10:$G$61,INDEX(Node_Pos,AD23)+1)&amp;";",";"&amp;INDEX(Node_RCodes,AD23)&amp;";")),INDEX(Node_Right,AD23),INDEX(Node_Left,AD23)))))</f>
        <v/>
      </c>
      <c r="AF23" s="46">
        <f>MATCH($AA23&amp;"|"&amp;AE23,Node_Key,0)</f>
        <v/>
      </c>
      <c r="AG23" s="46">
        <f>IF(INDEX(Node_Kind,AF23)="leaf",AE23,IF(INDEX($G$10:$G$61,INDEX(Node_Pos,AF23)+1)="",IF(INDEX(Node_Miss,AF23)="left",INDEX(Node_Left,AF23),INDEX(Node_Right,AF23)),IF(INDEX(Node_Kind,AF23)="split",IF(INDEX($G$10:$G$61,INDEX(Node_Pos,AF23)+1)&lt;INDEX(Node_Thr,AF23),INDEX(Node_Left,AF23),INDEX(Node_Right,AF23)),IF(ISNUMBER(SEARCH(";"&amp;INDEX($G$10:$G$61,INDEX(Node_Pos,AF23)+1)&amp;";",";"&amp;INDEX(Node_RCodes,AF23)&amp;";")),INDEX(Node_Right,AF23),INDEX(Node_Left,AF23)))))</f>
        <v/>
      </c>
      <c r="AH23" s="52">
        <f>IF(INDEX(Node_Kind,MATCH($AA23&amp;"|"&amp;AG23,Node_Key,0))="leaf",INDEX(Node_Leaf,MATCH($AA23&amp;"|"&amp;AG23,Node_Key,0)),"not a leaf")</f>
        <v/>
      </c>
      <c r="AI23" s="46">
        <f>MATCH($AA23&amp;"|0",Node_Key,0)</f>
        <v/>
      </c>
      <c r="AJ23" s="46">
        <f>IF(INDEX(Node_Kind,AI23)="leaf",0,IF(INDEX($J$10:$J$61,INDEX(Node_Pos,AI23)+1)="",IF(INDEX(Node_Miss,AI23)="left",INDEX(Node_Left,AI23),INDEX(Node_Right,AI23)),IF(INDEX(Node_Kind,AI23)="split",IF(INDEX($J$10:$J$61,INDEX(Node_Pos,AI23)+1)&lt;INDEX(Node_Thr,AI23),INDEX(Node_Left,AI23),INDEX(Node_Right,AI23)),IF(ISNUMBER(SEARCH(";"&amp;INDEX($J$10:$J$61,INDEX(Node_Pos,AI23)+1)&amp;";",";"&amp;INDEX(Node_RCodes,AI23)&amp;";")),INDEX(Node_Right,AI23),INDEX(Node_Left,AI23)))))</f>
        <v/>
      </c>
      <c r="AK23" s="46">
        <f>MATCH($AA23&amp;"|"&amp;AJ23,Node_Key,0)</f>
        <v/>
      </c>
      <c r="AL23" s="46">
        <f>IF(INDEX(Node_Kind,AK23)="leaf",AJ23,IF(INDEX($J$10:$J$61,INDEX(Node_Pos,AK23)+1)="",IF(INDEX(Node_Miss,AK23)="left",INDEX(Node_Left,AK23),INDEX(Node_Right,AK23)),IF(INDEX(Node_Kind,AK23)="split",IF(INDEX($J$10:$J$61,INDEX(Node_Pos,AK23)+1)&lt;INDEX(Node_Thr,AK23),INDEX(Node_Left,AK23),INDEX(Node_Right,AK23)),IF(ISNUMBER(SEARCH(";"&amp;INDEX($J$10:$J$61,INDEX(Node_Pos,AK23)+1)&amp;";",";"&amp;INDEX(Node_RCodes,AK23)&amp;";")),INDEX(Node_Right,AK23),INDEX(Node_Left,AK23)))))</f>
        <v/>
      </c>
      <c r="AM23" s="46">
        <f>MATCH($AA23&amp;"|"&amp;AL23,Node_Key,0)</f>
        <v/>
      </c>
      <c r="AN23" s="46">
        <f>IF(INDEX(Node_Kind,AM23)="leaf",AL23,IF(INDEX($J$10:$J$61,INDEX(Node_Pos,AM23)+1)="",IF(INDEX(Node_Miss,AM23)="left",INDEX(Node_Left,AM23),INDEX(Node_Right,AM23)),IF(INDEX(Node_Kind,AM23)="split",IF(INDEX($J$10:$J$61,INDEX(Node_Pos,AM23)+1)&lt;INDEX(Node_Thr,AM23),INDEX(Node_Left,AM23),INDEX(Node_Right,AM23)),IF(ISNUMBER(SEARCH(";"&amp;INDEX($J$10:$J$61,INDEX(Node_Pos,AM23)+1)&amp;";",";"&amp;INDEX(Node_RCodes,AM23)&amp;";")),INDEX(Node_Right,AM23),INDEX(Node_Left,AM23)))))</f>
        <v/>
      </c>
      <c r="AO23" s="52">
        <f>IF(INDEX(Node_Kind,MATCH($AA23&amp;"|"&amp;AN23,Node_Key,0))="leaf",INDEX(Node_Leaf,MATCH($AA23&amp;"|"&amp;AN23,Node_Key,0)),"not a leaf")</f>
        <v/>
      </c>
      <c r="AP23" s="46">
        <f>MATCH($AA23&amp;"|0",Node_Key,0)</f>
        <v/>
      </c>
      <c r="AQ23" s="46">
        <f>IF(INDEX(Node_Kind,AP23)="leaf",0,IF(INDEX($M$10:$M$61,INDEX(Node_Pos,AP23)+1)="",IF(INDEX(Node_Miss,AP23)="left",INDEX(Node_Left,AP23),INDEX(Node_Right,AP23)),IF(INDEX(Node_Kind,AP23)="split",IF(INDEX($M$10:$M$61,INDEX(Node_Pos,AP23)+1)&lt;INDEX(Node_Thr,AP23),INDEX(Node_Left,AP23),INDEX(Node_Right,AP23)),IF(ISNUMBER(SEARCH(";"&amp;INDEX($M$10:$M$61,INDEX(Node_Pos,AP23)+1)&amp;";",";"&amp;INDEX(Node_RCodes,AP23)&amp;";")),INDEX(Node_Right,AP23),INDEX(Node_Left,AP23)))))</f>
        <v/>
      </c>
      <c r="AR23" s="46">
        <f>MATCH($AA23&amp;"|"&amp;AQ23,Node_Key,0)</f>
        <v/>
      </c>
      <c r="AS23" s="46">
        <f>IF(INDEX(Node_Kind,AR23)="leaf",AQ23,IF(INDEX($M$10:$M$61,INDEX(Node_Pos,AR23)+1)="",IF(INDEX(Node_Miss,AR23)="left",INDEX(Node_Left,AR23),INDEX(Node_Right,AR23)),IF(INDEX(Node_Kind,AR23)="split",IF(INDEX($M$10:$M$61,INDEX(Node_Pos,AR23)+1)&lt;INDEX(Node_Thr,AR23),INDEX(Node_Left,AR23),INDEX(Node_Right,AR23)),IF(ISNUMBER(SEARCH(";"&amp;INDEX($M$10:$M$61,INDEX(Node_Pos,AR23)+1)&amp;";",";"&amp;INDEX(Node_RCodes,AR23)&amp;";")),INDEX(Node_Right,AR23),INDEX(Node_Left,AR23)))))</f>
        <v/>
      </c>
      <c r="AT23" s="46">
        <f>MATCH($AA23&amp;"|"&amp;AS23,Node_Key,0)</f>
        <v/>
      </c>
      <c r="AU23" s="46">
        <f>IF(INDEX(Node_Kind,AT23)="leaf",AS23,IF(INDEX($M$10:$M$61,INDEX(Node_Pos,AT23)+1)="",IF(INDEX(Node_Miss,AT23)="left",INDEX(Node_Left,AT23),INDEX(Node_Right,AT23)),IF(INDEX(Node_Kind,AT23)="split",IF(INDEX($M$10:$M$61,INDEX(Node_Pos,AT23)+1)&lt;INDEX(Node_Thr,AT23),INDEX(Node_Left,AT23),INDEX(Node_Right,AT23)),IF(ISNUMBER(SEARCH(";"&amp;INDEX($M$10:$M$61,INDEX(Node_Pos,AT23)+1)&amp;";",";"&amp;INDEX(Node_RCodes,AT23)&amp;";")),INDEX(Node_Right,AT23),INDEX(Node_Left,AT23)))))</f>
        <v/>
      </c>
      <c r="AV23" s="52">
        <f>IF(INDEX(Node_Kind,MATCH($AA23&amp;"|"&amp;AU23,Node_Key,0))="leaf",INDEX(Node_Leaf,MATCH($AA23&amp;"|"&amp;AU23,Node_Key,0)),"not a leaf")</f>
        <v/>
      </c>
      <c r="AW23" s="46">
        <f>MATCH($AA23&amp;"|0",Node_Key,0)</f>
        <v/>
      </c>
      <c r="AX23" s="46">
        <f>IF(INDEX(Node_Kind,AW23)="leaf",0,IF(INDEX($P$10:$P$61,INDEX(Node_Pos,AW23)+1)="",IF(INDEX(Node_Miss,AW23)="left",INDEX(Node_Left,AW23),INDEX(Node_Right,AW23)),IF(INDEX(Node_Kind,AW23)="split",IF(INDEX($P$10:$P$61,INDEX(Node_Pos,AW23)+1)&lt;INDEX(Node_Thr,AW23),INDEX(Node_Left,AW23),INDEX(Node_Right,AW23)),IF(ISNUMBER(SEARCH(";"&amp;INDEX($P$10:$P$61,INDEX(Node_Pos,AW23)+1)&amp;";",";"&amp;INDEX(Node_RCodes,AW23)&amp;";")),INDEX(Node_Right,AW23),INDEX(Node_Left,AW23)))))</f>
        <v/>
      </c>
      <c r="AY23" s="46">
        <f>MATCH($AA23&amp;"|"&amp;AX23,Node_Key,0)</f>
        <v/>
      </c>
      <c r="AZ23" s="46">
        <f>IF(INDEX(Node_Kind,AY23)="leaf",AX23,IF(INDEX($P$10:$P$61,INDEX(Node_Pos,AY23)+1)="",IF(INDEX(Node_Miss,AY23)="left",INDEX(Node_Left,AY23),INDEX(Node_Right,AY23)),IF(INDEX(Node_Kind,AY23)="split",IF(INDEX($P$10:$P$61,INDEX(Node_Pos,AY23)+1)&lt;INDEX(Node_Thr,AY23),INDEX(Node_Left,AY23),INDEX(Node_Right,AY23)),IF(ISNUMBER(SEARCH(";"&amp;INDEX($P$10:$P$61,INDEX(Node_Pos,AY23)+1)&amp;";",";"&amp;INDEX(Node_RCodes,AY23)&amp;";")),INDEX(Node_Right,AY23),INDEX(Node_Left,AY23)))))</f>
        <v/>
      </c>
      <c r="BA23" s="46">
        <f>MATCH($AA23&amp;"|"&amp;AZ23,Node_Key,0)</f>
        <v/>
      </c>
      <c r="BB23" s="46">
        <f>IF(INDEX(Node_Kind,BA23)="leaf",AZ23,IF(INDEX($P$10:$P$61,INDEX(Node_Pos,BA23)+1)="",IF(INDEX(Node_Miss,BA23)="left",INDEX(Node_Left,BA23),INDEX(Node_Right,BA23)),IF(INDEX(Node_Kind,BA23)="split",IF(INDEX($P$10:$P$61,INDEX(Node_Pos,BA23)+1)&lt;INDEX(Node_Thr,BA23),INDEX(Node_Left,BA23),INDEX(Node_Right,BA23)),IF(ISNUMBER(SEARCH(";"&amp;INDEX($P$10:$P$61,INDEX(Node_Pos,BA23)+1)&amp;";",";"&amp;INDEX(Node_RCodes,BA23)&amp;";")),INDEX(Node_Right,BA23),INDEX(Node_Left,BA23)))))</f>
        <v/>
      </c>
      <c r="BC23" s="52">
        <f>IF(INDEX(Node_Kind,MATCH($AA23&amp;"|"&amp;BB23,Node_Key,0))="leaf",INDEX(Node_Leaf,MATCH($AA23&amp;"|"&amp;BB23,Node_Key,0)),"not a leaf")</f>
        <v/>
      </c>
      <c r="BD23" s="46">
        <f>MATCH($AA23&amp;"|0",Node_Key,0)</f>
        <v/>
      </c>
      <c r="BE23" s="46">
        <f>IF(INDEX(Node_Kind,BD23)="leaf",0,IF(INDEX($S$10:$S$61,INDEX(Node_Pos,BD23)+1)="",IF(INDEX(Node_Miss,BD23)="left",INDEX(Node_Left,BD23),INDEX(Node_Right,BD23)),IF(INDEX(Node_Kind,BD23)="split",IF(INDEX($S$10:$S$61,INDEX(Node_Pos,BD23)+1)&lt;INDEX(Node_Thr,BD23),INDEX(Node_Left,BD23),INDEX(Node_Right,BD23)),IF(ISNUMBER(SEARCH(";"&amp;INDEX($S$10:$S$61,INDEX(Node_Pos,BD23)+1)&amp;";",";"&amp;INDEX(Node_RCodes,BD23)&amp;";")),INDEX(Node_Right,BD23),INDEX(Node_Left,BD23)))))</f>
        <v/>
      </c>
      <c r="BF23" s="46">
        <f>MATCH($AA23&amp;"|"&amp;BE23,Node_Key,0)</f>
        <v/>
      </c>
      <c r="BG23" s="46">
        <f>IF(INDEX(Node_Kind,BF23)="leaf",BE23,IF(INDEX($S$10:$S$61,INDEX(Node_Pos,BF23)+1)="",IF(INDEX(Node_Miss,BF23)="left",INDEX(Node_Left,BF23),INDEX(Node_Right,BF23)),IF(INDEX(Node_Kind,BF23)="split",IF(INDEX($S$10:$S$61,INDEX(Node_Pos,BF23)+1)&lt;INDEX(Node_Thr,BF23),INDEX(Node_Left,BF23),INDEX(Node_Right,BF23)),IF(ISNUMBER(SEARCH(";"&amp;INDEX($S$10:$S$61,INDEX(Node_Pos,BF23)+1)&amp;";",";"&amp;INDEX(Node_RCodes,BF23)&amp;";")),INDEX(Node_Right,BF23),INDEX(Node_Left,BF23)))))</f>
        <v/>
      </c>
      <c r="BH23" s="46">
        <f>MATCH($AA23&amp;"|"&amp;BG23,Node_Key,0)</f>
        <v/>
      </c>
      <c r="BI23" s="46">
        <f>IF(INDEX(Node_Kind,BH23)="leaf",BG23,IF(INDEX($S$10:$S$61,INDEX(Node_Pos,BH23)+1)="",IF(INDEX(Node_Miss,BH23)="left",INDEX(Node_Left,BH23),INDEX(Node_Right,BH23)),IF(INDEX(Node_Kind,BH23)="split",IF(INDEX($S$10:$S$61,INDEX(Node_Pos,BH23)+1)&lt;INDEX(Node_Thr,BH23),INDEX(Node_Left,BH23),INDEX(Node_Right,BH23)),IF(ISNUMBER(SEARCH(";"&amp;INDEX($S$10:$S$61,INDEX(Node_Pos,BH23)+1)&amp;";",";"&amp;INDEX(Node_RCodes,BH23)&amp;";")),INDEX(Node_Right,BH23),INDEX(Node_Left,BH23)))))</f>
        <v/>
      </c>
      <c r="BJ23" s="52">
        <f>IF(INDEX(Node_Kind,MATCH($AA23&amp;"|"&amp;BI23,Node_Key,0))="leaf",INDEX(Node_Leaf,MATCH($AA23&amp;"|"&amp;BI23,Node_Key,0)),"not a leaf")</f>
        <v/>
      </c>
      <c r="BK23" s="46">
        <f>MATCH($AA23&amp;"|0",Node_Key,0)</f>
        <v/>
      </c>
      <c r="BL23" s="46">
        <f>IF(INDEX(Node_Kind,BK23)="leaf",0,IF(INDEX($V$10:$V$61,INDEX(Node_Pos,BK23)+1)="",IF(INDEX(Node_Miss,BK23)="left",INDEX(Node_Left,BK23),INDEX(Node_Right,BK23)),IF(INDEX(Node_Kind,BK23)="split",IF(INDEX($V$10:$V$61,INDEX(Node_Pos,BK23)+1)&lt;INDEX(Node_Thr,BK23),INDEX(Node_Left,BK23),INDEX(Node_Right,BK23)),IF(ISNUMBER(SEARCH(";"&amp;INDEX($V$10:$V$61,INDEX(Node_Pos,BK23)+1)&amp;";",";"&amp;INDEX(Node_RCodes,BK23)&amp;";")),INDEX(Node_Right,BK23),INDEX(Node_Left,BK23)))))</f>
        <v/>
      </c>
      <c r="BM23" s="46">
        <f>MATCH($AA23&amp;"|"&amp;BL23,Node_Key,0)</f>
        <v/>
      </c>
      <c r="BN23" s="46">
        <f>IF(INDEX(Node_Kind,BM23)="leaf",BL23,IF(INDEX($V$10:$V$61,INDEX(Node_Pos,BM23)+1)="",IF(INDEX(Node_Miss,BM23)="left",INDEX(Node_Left,BM23),INDEX(Node_Right,BM23)),IF(INDEX(Node_Kind,BM23)="split",IF(INDEX($V$10:$V$61,INDEX(Node_Pos,BM23)+1)&lt;INDEX(Node_Thr,BM23),INDEX(Node_Left,BM23),INDEX(Node_Right,BM23)),IF(ISNUMBER(SEARCH(";"&amp;INDEX($V$10:$V$61,INDEX(Node_Pos,BM23)+1)&amp;";",";"&amp;INDEX(Node_RCodes,BM23)&amp;";")),INDEX(Node_Right,BM23),INDEX(Node_Left,BM23)))))</f>
        <v/>
      </c>
      <c r="BO23" s="46">
        <f>MATCH($AA23&amp;"|"&amp;BN23,Node_Key,0)</f>
        <v/>
      </c>
      <c r="BP23" s="46">
        <f>IF(INDEX(Node_Kind,BO23)="leaf",BN23,IF(INDEX($V$10:$V$61,INDEX(Node_Pos,BO23)+1)="",IF(INDEX(Node_Miss,BO23)="left",INDEX(Node_Left,BO23),INDEX(Node_Right,BO23)),IF(INDEX(Node_Kind,BO23)="split",IF(INDEX($V$10:$V$61,INDEX(Node_Pos,BO23)+1)&lt;INDEX(Node_Thr,BO23),INDEX(Node_Left,BO23),INDEX(Node_Right,BO23)),IF(ISNUMBER(SEARCH(";"&amp;INDEX($V$10:$V$61,INDEX(Node_Pos,BO23)+1)&amp;";",";"&amp;INDEX(Node_RCodes,BO23)&amp;";")),INDEX(Node_Right,BO23),INDEX(Node_Left,BO23)))))</f>
        <v/>
      </c>
      <c r="BQ23" s="52">
        <f>IF(INDEX(Node_Kind,MATCH($AA23&amp;"|"&amp;BP23,Node_Key,0))="leaf",INDEX(Node_Leaf,MATCH($AA23&amp;"|"&amp;BP23,Node_Key,0)),"not a leaf")</f>
        <v/>
      </c>
      <c r="BR23" s="46">
        <f>MATCH($AA23&amp;"|0",Node_Key,0)</f>
        <v/>
      </c>
      <c r="BS23" s="46">
        <f>IF(INDEX(Node_Kind,BR23)="leaf",0,IF(INDEX($Y$10:$Y$61,INDEX(Node_Pos,BR23)+1)="",IF(INDEX(Node_Miss,BR23)="left",INDEX(Node_Left,BR23),INDEX(Node_Right,BR23)),IF(INDEX(Node_Kind,BR23)="split",IF(INDEX($Y$10:$Y$61,INDEX(Node_Pos,BR23)+1)&lt;INDEX(Node_Thr,BR23),INDEX(Node_Left,BR23),INDEX(Node_Right,BR23)),IF(ISNUMBER(SEARCH(";"&amp;INDEX($Y$10:$Y$61,INDEX(Node_Pos,BR23)+1)&amp;";",";"&amp;INDEX(Node_RCodes,BR23)&amp;";")),INDEX(Node_Right,BR23),INDEX(Node_Left,BR23)))))</f>
        <v/>
      </c>
      <c r="BT23" s="46">
        <f>MATCH($AA23&amp;"|"&amp;BS23,Node_Key,0)</f>
        <v/>
      </c>
      <c r="BU23" s="46">
        <f>IF(INDEX(Node_Kind,BT23)="leaf",BS23,IF(INDEX($Y$10:$Y$61,INDEX(Node_Pos,BT23)+1)="",IF(INDEX(Node_Miss,BT23)="left",INDEX(Node_Left,BT23),INDEX(Node_Right,BT23)),IF(INDEX(Node_Kind,BT23)="split",IF(INDEX($Y$10:$Y$61,INDEX(Node_Pos,BT23)+1)&lt;INDEX(Node_Thr,BT23),INDEX(Node_Left,BT23),INDEX(Node_Right,BT23)),IF(ISNUMBER(SEARCH(";"&amp;INDEX($Y$10:$Y$61,INDEX(Node_Pos,BT23)+1)&amp;";",";"&amp;INDEX(Node_RCodes,BT23)&amp;";")),INDEX(Node_Right,BT23),INDEX(Node_Left,BT23)))))</f>
        <v/>
      </c>
      <c r="BV23" s="46">
        <f>MATCH($AA23&amp;"|"&amp;BU23,Node_Key,0)</f>
        <v/>
      </c>
      <c r="BW23" s="46">
        <f>IF(INDEX(Node_Kind,BV23)="leaf",BU23,IF(INDEX($Y$10:$Y$61,INDEX(Node_Pos,BV23)+1)="",IF(INDEX(Node_Miss,BV23)="left",INDEX(Node_Left,BV23),INDEX(Node_Right,BV23)),IF(INDEX(Node_Kind,BV23)="split",IF(INDEX($Y$10:$Y$61,INDEX(Node_Pos,BV23)+1)&lt;INDEX(Node_Thr,BV23),INDEX(Node_Left,BV23),INDEX(Node_Right,BV23)),IF(ISNUMBER(SEARCH(";"&amp;INDEX($Y$10:$Y$61,INDEX(Node_Pos,BV23)+1)&amp;";",";"&amp;INDEX(Node_RCodes,BV23)&amp;";")),INDEX(Node_Right,BV23),INDEX(Node_Left,BV23)))))</f>
        <v/>
      </c>
      <c r="BX23" s="52">
        <f>IF(INDEX(Node_Kind,MATCH($AA23&amp;"|"&amp;BW23,Node_Key,0))="leaf",INDEX(Node_Leaf,MATCH($AA23&amp;"|"&amp;BW23,Node_Key,0)),"not a leaf")</f>
        <v/>
      </c>
    </row>
    <row r="24">
      <c r="B24" s="36" t="n">
        <v>14</v>
      </c>
      <c r="C24" s="10" t="inlineStr">
        <is>
          <t>elevation_m</t>
        </is>
      </c>
      <c r="D24" s="10" t="inlineStr">
        <is>
          <t>numeric</t>
        </is>
      </c>
      <c r="E24" s="40">
        <f>IF(ISBLANK(INDEX(Pol_Data,MATCH(E$8,Pol_ID,0),MATCH($C24,Pol_Head,0))),"",INDEX(Pol_Data,MATCH(E$8,Pol_ID,0),MATCH($C24,Pol_Head,0)))</f>
        <v/>
      </c>
      <c r="G24" s="51">
        <f>IF(E24="","",E24)</f>
        <v/>
      </c>
      <c r="H24" s="40">
        <f>IF(ISBLANK(INDEX(Pol_Data,MATCH(H$8,Pol_ID,0),MATCH($C24,Pol_Head,0))),"",INDEX(Pol_Data,MATCH(H$8,Pol_ID,0),MATCH($C24,Pol_Head,0)))</f>
        <v/>
      </c>
      <c r="J24" s="51">
        <f>IF(H24="","",H24)</f>
        <v/>
      </c>
      <c r="K24" s="40">
        <f>IF(ISBLANK(INDEX(Pol_Data,MATCH(K$8,Pol_ID,0),MATCH($C24,Pol_Head,0))),"",INDEX(Pol_Data,MATCH(K$8,Pol_ID,0),MATCH($C24,Pol_Head,0)))</f>
        <v/>
      </c>
      <c r="M24" s="51">
        <f>IF(K24="","",K24)</f>
        <v/>
      </c>
      <c r="N24" s="40">
        <f>IF(ISBLANK(INDEX(Pol_Data,MATCH(N$8,Pol_ID,0),MATCH($C24,Pol_Head,0))),"",INDEX(Pol_Data,MATCH(N$8,Pol_ID,0),MATCH($C24,Pol_Head,0)))</f>
        <v/>
      </c>
      <c r="P24" s="51">
        <f>IF(N24="","",N24)</f>
        <v/>
      </c>
      <c r="Q24" s="40">
        <f>IF(ISBLANK(INDEX(Pol_Data,MATCH(Q$8,Pol_ID,0),MATCH($C24,Pol_Head,0))),"",INDEX(Pol_Data,MATCH(Q$8,Pol_ID,0),MATCH($C24,Pol_Head,0)))</f>
        <v/>
      </c>
      <c r="S24" s="51">
        <f>IF(Q24="","",Q24)</f>
        <v/>
      </c>
      <c r="T24" s="40">
        <f>IF(ISBLANK(INDEX(Pol_Data,MATCH(T$8,Pol_ID,0),MATCH($C24,Pol_Head,0))),"",INDEX(Pol_Data,MATCH(T$8,Pol_ID,0),MATCH($C24,Pol_Head,0)))</f>
        <v/>
      </c>
      <c r="V24" s="51">
        <f>IF(T24="","",T24)</f>
        <v/>
      </c>
      <c r="W24" s="40">
        <f>IF(ISBLANK(INDEX(Pol_Data,MATCH(W$8,Pol_ID,0),MATCH($C24,Pol_Head,0))),"",INDEX(Pol_Data,MATCH(W$8,Pol_ID,0),MATCH($C24,Pol_Head,0)))</f>
        <v/>
      </c>
      <c r="Y24" s="51">
        <f>IF(W24="","",W24)</f>
        <v/>
      </c>
      <c r="AA24" s="36" t="n">
        <v>14</v>
      </c>
      <c r="AB24" s="46">
        <f>MATCH($AA24&amp;"|0",Node_Key,0)</f>
        <v/>
      </c>
      <c r="AC24" s="46">
        <f>IF(INDEX(Node_Kind,AB24)="leaf",0,IF(INDEX($G$10:$G$61,INDEX(Node_Pos,AB24)+1)="",IF(INDEX(Node_Miss,AB24)="left",INDEX(Node_Left,AB24),INDEX(Node_Right,AB24)),IF(INDEX(Node_Kind,AB24)="split",IF(INDEX($G$10:$G$61,INDEX(Node_Pos,AB24)+1)&lt;INDEX(Node_Thr,AB24),INDEX(Node_Left,AB24),INDEX(Node_Right,AB24)),IF(ISNUMBER(SEARCH(";"&amp;INDEX($G$10:$G$61,INDEX(Node_Pos,AB24)+1)&amp;";",";"&amp;INDEX(Node_RCodes,AB24)&amp;";")),INDEX(Node_Right,AB24),INDEX(Node_Left,AB24)))))</f>
        <v/>
      </c>
      <c r="AD24" s="46">
        <f>MATCH($AA24&amp;"|"&amp;AC24,Node_Key,0)</f>
        <v/>
      </c>
      <c r="AE24" s="46">
        <f>IF(INDEX(Node_Kind,AD24)="leaf",AC24,IF(INDEX($G$10:$G$61,INDEX(Node_Pos,AD24)+1)="",IF(INDEX(Node_Miss,AD24)="left",INDEX(Node_Left,AD24),INDEX(Node_Right,AD24)),IF(INDEX(Node_Kind,AD24)="split",IF(INDEX($G$10:$G$61,INDEX(Node_Pos,AD24)+1)&lt;INDEX(Node_Thr,AD24),INDEX(Node_Left,AD24),INDEX(Node_Right,AD24)),IF(ISNUMBER(SEARCH(";"&amp;INDEX($G$10:$G$61,INDEX(Node_Pos,AD24)+1)&amp;";",";"&amp;INDEX(Node_RCodes,AD24)&amp;";")),INDEX(Node_Right,AD24),INDEX(Node_Left,AD24)))))</f>
        <v/>
      </c>
      <c r="AF24" s="46">
        <f>MATCH($AA24&amp;"|"&amp;AE24,Node_Key,0)</f>
        <v/>
      </c>
      <c r="AG24" s="46">
        <f>IF(INDEX(Node_Kind,AF24)="leaf",AE24,IF(INDEX($G$10:$G$61,INDEX(Node_Pos,AF24)+1)="",IF(INDEX(Node_Miss,AF24)="left",INDEX(Node_Left,AF24),INDEX(Node_Right,AF24)),IF(INDEX(Node_Kind,AF24)="split",IF(INDEX($G$10:$G$61,INDEX(Node_Pos,AF24)+1)&lt;INDEX(Node_Thr,AF24),INDEX(Node_Left,AF24),INDEX(Node_Right,AF24)),IF(ISNUMBER(SEARCH(";"&amp;INDEX($G$10:$G$61,INDEX(Node_Pos,AF24)+1)&amp;";",";"&amp;INDEX(Node_RCodes,AF24)&amp;";")),INDEX(Node_Right,AF24),INDEX(Node_Left,AF24)))))</f>
        <v/>
      </c>
      <c r="AH24" s="52">
        <f>IF(INDEX(Node_Kind,MATCH($AA24&amp;"|"&amp;AG24,Node_Key,0))="leaf",INDEX(Node_Leaf,MATCH($AA24&amp;"|"&amp;AG24,Node_Key,0)),"not a leaf")</f>
        <v/>
      </c>
      <c r="AI24" s="46">
        <f>MATCH($AA24&amp;"|0",Node_Key,0)</f>
        <v/>
      </c>
      <c r="AJ24" s="46">
        <f>IF(INDEX(Node_Kind,AI24)="leaf",0,IF(INDEX($J$10:$J$61,INDEX(Node_Pos,AI24)+1)="",IF(INDEX(Node_Miss,AI24)="left",INDEX(Node_Left,AI24),INDEX(Node_Right,AI24)),IF(INDEX(Node_Kind,AI24)="split",IF(INDEX($J$10:$J$61,INDEX(Node_Pos,AI24)+1)&lt;INDEX(Node_Thr,AI24),INDEX(Node_Left,AI24),INDEX(Node_Right,AI24)),IF(ISNUMBER(SEARCH(";"&amp;INDEX($J$10:$J$61,INDEX(Node_Pos,AI24)+1)&amp;";",";"&amp;INDEX(Node_RCodes,AI24)&amp;";")),INDEX(Node_Right,AI24),INDEX(Node_Left,AI24)))))</f>
        <v/>
      </c>
      <c r="AK24" s="46">
        <f>MATCH($AA24&amp;"|"&amp;AJ24,Node_Key,0)</f>
        <v/>
      </c>
      <c r="AL24" s="46">
        <f>IF(INDEX(Node_Kind,AK24)="leaf",AJ24,IF(INDEX($J$10:$J$61,INDEX(Node_Pos,AK24)+1)="",IF(INDEX(Node_Miss,AK24)="left",INDEX(Node_Left,AK24),INDEX(Node_Right,AK24)),IF(INDEX(Node_Kind,AK24)="split",IF(INDEX($J$10:$J$61,INDEX(Node_Pos,AK24)+1)&lt;INDEX(Node_Thr,AK24),INDEX(Node_Left,AK24),INDEX(Node_Right,AK24)),IF(ISNUMBER(SEARCH(";"&amp;INDEX($J$10:$J$61,INDEX(Node_Pos,AK24)+1)&amp;";",";"&amp;INDEX(Node_RCodes,AK24)&amp;";")),INDEX(Node_Right,AK24),INDEX(Node_Left,AK24)))))</f>
        <v/>
      </c>
      <c r="AM24" s="46">
        <f>MATCH($AA24&amp;"|"&amp;AL24,Node_Key,0)</f>
        <v/>
      </c>
      <c r="AN24" s="46">
        <f>IF(INDEX(Node_Kind,AM24)="leaf",AL24,IF(INDEX($J$10:$J$61,INDEX(Node_Pos,AM24)+1)="",IF(INDEX(Node_Miss,AM24)="left",INDEX(Node_Left,AM24),INDEX(Node_Right,AM24)),IF(INDEX(Node_Kind,AM24)="split",IF(INDEX($J$10:$J$61,INDEX(Node_Pos,AM24)+1)&lt;INDEX(Node_Thr,AM24),INDEX(Node_Left,AM24),INDEX(Node_Right,AM24)),IF(ISNUMBER(SEARCH(";"&amp;INDEX($J$10:$J$61,INDEX(Node_Pos,AM24)+1)&amp;";",";"&amp;INDEX(Node_RCodes,AM24)&amp;";")),INDEX(Node_Right,AM24),INDEX(Node_Left,AM24)))))</f>
        <v/>
      </c>
      <c r="AO24" s="52">
        <f>IF(INDEX(Node_Kind,MATCH($AA24&amp;"|"&amp;AN24,Node_Key,0))="leaf",INDEX(Node_Leaf,MATCH($AA24&amp;"|"&amp;AN24,Node_Key,0)),"not a leaf")</f>
        <v/>
      </c>
      <c r="AP24" s="46">
        <f>MATCH($AA24&amp;"|0",Node_Key,0)</f>
        <v/>
      </c>
      <c r="AQ24" s="46">
        <f>IF(INDEX(Node_Kind,AP24)="leaf",0,IF(INDEX($M$10:$M$61,INDEX(Node_Pos,AP24)+1)="",IF(INDEX(Node_Miss,AP24)="left",INDEX(Node_Left,AP24),INDEX(Node_Right,AP24)),IF(INDEX(Node_Kind,AP24)="split",IF(INDEX($M$10:$M$61,INDEX(Node_Pos,AP24)+1)&lt;INDEX(Node_Thr,AP24),INDEX(Node_Left,AP24),INDEX(Node_Right,AP24)),IF(ISNUMBER(SEARCH(";"&amp;INDEX($M$10:$M$61,INDEX(Node_Pos,AP24)+1)&amp;";",";"&amp;INDEX(Node_RCodes,AP24)&amp;";")),INDEX(Node_Right,AP24),INDEX(Node_Left,AP24)))))</f>
        <v/>
      </c>
      <c r="AR24" s="46">
        <f>MATCH($AA24&amp;"|"&amp;AQ24,Node_Key,0)</f>
        <v/>
      </c>
      <c r="AS24" s="46">
        <f>IF(INDEX(Node_Kind,AR24)="leaf",AQ24,IF(INDEX($M$10:$M$61,INDEX(Node_Pos,AR24)+1)="",IF(INDEX(Node_Miss,AR24)="left",INDEX(Node_Left,AR24),INDEX(Node_Right,AR24)),IF(INDEX(Node_Kind,AR24)="split",IF(INDEX($M$10:$M$61,INDEX(Node_Pos,AR24)+1)&lt;INDEX(Node_Thr,AR24),INDEX(Node_Left,AR24),INDEX(Node_Right,AR24)),IF(ISNUMBER(SEARCH(";"&amp;INDEX($M$10:$M$61,INDEX(Node_Pos,AR24)+1)&amp;";",";"&amp;INDEX(Node_RCodes,AR24)&amp;";")),INDEX(Node_Right,AR24),INDEX(Node_Left,AR24)))))</f>
        <v/>
      </c>
      <c r="AT24" s="46">
        <f>MATCH($AA24&amp;"|"&amp;AS24,Node_Key,0)</f>
        <v/>
      </c>
      <c r="AU24" s="46">
        <f>IF(INDEX(Node_Kind,AT24)="leaf",AS24,IF(INDEX($M$10:$M$61,INDEX(Node_Pos,AT24)+1)="",IF(INDEX(Node_Miss,AT24)="left",INDEX(Node_Left,AT24),INDEX(Node_Right,AT24)),IF(INDEX(Node_Kind,AT24)="split",IF(INDEX($M$10:$M$61,INDEX(Node_Pos,AT24)+1)&lt;INDEX(Node_Thr,AT24),INDEX(Node_Left,AT24),INDEX(Node_Right,AT24)),IF(ISNUMBER(SEARCH(";"&amp;INDEX($M$10:$M$61,INDEX(Node_Pos,AT24)+1)&amp;";",";"&amp;INDEX(Node_RCodes,AT24)&amp;";")),INDEX(Node_Right,AT24),INDEX(Node_Left,AT24)))))</f>
        <v/>
      </c>
      <c r="AV24" s="52">
        <f>IF(INDEX(Node_Kind,MATCH($AA24&amp;"|"&amp;AU24,Node_Key,0))="leaf",INDEX(Node_Leaf,MATCH($AA24&amp;"|"&amp;AU24,Node_Key,0)),"not a leaf")</f>
        <v/>
      </c>
      <c r="AW24" s="46">
        <f>MATCH($AA24&amp;"|0",Node_Key,0)</f>
        <v/>
      </c>
      <c r="AX24" s="46">
        <f>IF(INDEX(Node_Kind,AW24)="leaf",0,IF(INDEX($P$10:$P$61,INDEX(Node_Pos,AW24)+1)="",IF(INDEX(Node_Miss,AW24)="left",INDEX(Node_Left,AW24),INDEX(Node_Right,AW24)),IF(INDEX(Node_Kind,AW24)="split",IF(INDEX($P$10:$P$61,INDEX(Node_Pos,AW24)+1)&lt;INDEX(Node_Thr,AW24),INDEX(Node_Left,AW24),INDEX(Node_Right,AW24)),IF(ISNUMBER(SEARCH(";"&amp;INDEX($P$10:$P$61,INDEX(Node_Pos,AW24)+1)&amp;";",";"&amp;INDEX(Node_RCodes,AW24)&amp;";")),INDEX(Node_Right,AW24),INDEX(Node_Left,AW24)))))</f>
        <v/>
      </c>
      <c r="AY24" s="46">
        <f>MATCH($AA24&amp;"|"&amp;AX24,Node_Key,0)</f>
        <v/>
      </c>
      <c r="AZ24" s="46">
        <f>IF(INDEX(Node_Kind,AY24)="leaf",AX24,IF(INDEX($P$10:$P$61,INDEX(Node_Pos,AY24)+1)="",IF(INDEX(Node_Miss,AY24)="left",INDEX(Node_Left,AY24),INDEX(Node_Right,AY24)),IF(INDEX(Node_Kind,AY24)="split",IF(INDEX($P$10:$P$61,INDEX(Node_Pos,AY24)+1)&lt;INDEX(Node_Thr,AY24),INDEX(Node_Left,AY24),INDEX(Node_Right,AY24)),IF(ISNUMBER(SEARCH(";"&amp;INDEX($P$10:$P$61,INDEX(Node_Pos,AY24)+1)&amp;";",";"&amp;INDEX(Node_RCodes,AY24)&amp;";")),INDEX(Node_Right,AY24),INDEX(Node_Left,AY24)))))</f>
        <v/>
      </c>
      <c r="BA24" s="46">
        <f>MATCH($AA24&amp;"|"&amp;AZ24,Node_Key,0)</f>
        <v/>
      </c>
      <c r="BB24" s="46">
        <f>IF(INDEX(Node_Kind,BA24)="leaf",AZ24,IF(INDEX($P$10:$P$61,INDEX(Node_Pos,BA24)+1)="",IF(INDEX(Node_Miss,BA24)="left",INDEX(Node_Left,BA24),INDEX(Node_Right,BA24)),IF(INDEX(Node_Kind,BA24)="split",IF(INDEX($P$10:$P$61,INDEX(Node_Pos,BA24)+1)&lt;INDEX(Node_Thr,BA24),INDEX(Node_Left,BA24),INDEX(Node_Right,BA24)),IF(ISNUMBER(SEARCH(";"&amp;INDEX($P$10:$P$61,INDEX(Node_Pos,BA24)+1)&amp;";",";"&amp;INDEX(Node_RCodes,BA24)&amp;";")),INDEX(Node_Right,BA24),INDEX(Node_Left,BA24)))))</f>
        <v/>
      </c>
      <c r="BC24" s="52">
        <f>IF(INDEX(Node_Kind,MATCH($AA24&amp;"|"&amp;BB24,Node_Key,0))="leaf",INDEX(Node_Leaf,MATCH($AA24&amp;"|"&amp;BB24,Node_Key,0)),"not a leaf")</f>
        <v/>
      </c>
      <c r="BD24" s="46">
        <f>MATCH($AA24&amp;"|0",Node_Key,0)</f>
        <v/>
      </c>
      <c r="BE24" s="46">
        <f>IF(INDEX(Node_Kind,BD24)="leaf",0,IF(INDEX($S$10:$S$61,INDEX(Node_Pos,BD24)+1)="",IF(INDEX(Node_Miss,BD24)="left",INDEX(Node_Left,BD24),INDEX(Node_Right,BD24)),IF(INDEX(Node_Kind,BD24)="split",IF(INDEX($S$10:$S$61,INDEX(Node_Pos,BD24)+1)&lt;INDEX(Node_Thr,BD24),INDEX(Node_Left,BD24),INDEX(Node_Right,BD24)),IF(ISNUMBER(SEARCH(";"&amp;INDEX($S$10:$S$61,INDEX(Node_Pos,BD24)+1)&amp;";",";"&amp;INDEX(Node_RCodes,BD24)&amp;";")),INDEX(Node_Right,BD24),INDEX(Node_Left,BD24)))))</f>
        <v/>
      </c>
      <c r="BF24" s="46">
        <f>MATCH($AA24&amp;"|"&amp;BE24,Node_Key,0)</f>
        <v/>
      </c>
      <c r="BG24" s="46">
        <f>IF(INDEX(Node_Kind,BF24)="leaf",BE24,IF(INDEX($S$10:$S$61,INDEX(Node_Pos,BF24)+1)="",IF(INDEX(Node_Miss,BF24)="left",INDEX(Node_Left,BF24),INDEX(Node_Right,BF24)),IF(INDEX(Node_Kind,BF24)="split",IF(INDEX($S$10:$S$61,INDEX(Node_Pos,BF24)+1)&lt;INDEX(Node_Thr,BF24),INDEX(Node_Left,BF24),INDEX(Node_Right,BF24)),IF(ISNUMBER(SEARCH(";"&amp;INDEX($S$10:$S$61,INDEX(Node_Pos,BF24)+1)&amp;";",";"&amp;INDEX(Node_RCodes,BF24)&amp;";")),INDEX(Node_Right,BF24),INDEX(Node_Left,BF24)))))</f>
        <v/>
      </c>
      <c r="BH24" s="46">
        <f>MATCH($AA24&amp;"|"&amp;BG24,Node_Key,0)</f>
        <v/>
      </c>
      <c r="BI24" s="46">
        <f>IF(INDEX(Node_Kind,BH24)="leaf",BG24,IF(INDEX($S$10:$S$61,INDEX(Node_Pos,BH24)+1)="",IF(INDEX(Node_Miss,BH24)="left",INDEX(Node_Left,BH24),INDEX(Node_Right,BH24)),IF(INDEX(Node_Kind,BH24)="split",IF(INDEX($S$10:$S$61,INDEX(Node_Pos,BH24)+1)&lt;INDEX(Node_Thr,BH24),INDEX(Node_Left,BH24),INDEX(Node_Right,BH24)),IF(ISNUMBER(SEARCH(";"&amp;INDEX($S$10:$S$61,INDEX(Node_Pos,BH24)+1)&amp;";",";"&amp;INDEX(Node_RCodes,BH24)&amp;";")),INDEX(Node_Right,BH24),INDEX(Node_Left,BH24)))))</f>
        <v/>
      </c>
      <c r="BJ24" s="52">
        <f>IF(INDEX(Node_Kind,MATCH($AA24&amp;"|"&amp;BI24,Node_Key,0))="leaf",INDEX(Node_Leaf,MATCH($AA24&amp;"|"&amp;BI24,Node_Key,0)),"not a leaf")</f>
        <v/>
      </c>
      <c r="BK24" s="46">
        <f>MATCH($AA24&amp;"|0",Node_Key,0)</f>
        <v/>
      </c>
      <c r="BL24" s="46">
        <f>IF(INDEX(Node_Kind,BK24)="leaf",0,IF(INDEX($V$10:$V$61,INDEX(Node_Pos,BK24)+1)="",IF(INDEX(Node_Miss,BK24)="left",INDEX(Node_Left,BK24),INDEX(Node_Right,BK24)),IF(INDEX(Node_Kind,BK24)="split",IF(INDEX($V$10:$V$61,INDEX(Node_Pos,BK24)+1)&lt;INDEX(Node_Thr,BK24),INDEX(Node_Left,BK24),INDEX(Node_Right,BK24)),IF(ISNUMBER(SEARCH(";"&amp;INDEX($V$10:$V$61,INDEX(Node_Pos,BK24)+1)&amp;";",";"&amp;INDEX(Node_RCodes,BK24)&amp;";")),INDEX(Node_Right,BK24),INDEX(Node_Left,BK24)))))</f>
        <v/>
      </c>
      <c r="BM24" s="46">
        <f>MATCH($AA24&amp;"|"&amp;BL24,Node_Key,0)</f>
        <v/>
      </c>
      <c r="BN24" s="46">
        <f>IF(INDEX(Node_Kind,BM24)="leaf",BL24,IF(INDEX($V$10:$V$61,INDEX(Node_Pos,BM24)+1)="",IF(INDEX(Node_Miss,BM24)="left",INDEX(Node_Left,BM24),INDEX(Node_Right,BM24)),IF(INDEX(Node_Kind,BM24)="split",IF(INDEX($V$10:$V$61,INDEX(Node_Pos,BM24)+1)&lt;INDEX(Node_Thr,BM24),INDEX(Node_Left,BM24),INDEX(Node_Right,BM24)),IF(ISNUMBER(SEARCH(";"&amp;INDEX($V$10:$V$61,INDEX(Node_Pos,BM24)+1)&amp;";",";"&amp;INDEX(Node_RCodes,BM24)&amp;";")),INDEX(Node_Right,BM24),INDEX(Node_Left,BM24)))))</f>
        <v/>
      </c>
      <c r="BO24" s="46">
        <f>MATCH($AA24&amp;"|"&amp;BN24,Node_Key,0)</f>
        <v/>
      </c>
      <c r="BP24" s="46">
        <f>IF(INDEX(Node_Kind,BO24)="leaf",BN24,IF(INDEX($V$10:$V$61,INDEX(Node_Pos,BO24)+1)="",IF(INDEX(Node_Miss,BO24)="left",INDEX(Node_Left,BO24),INDEX(Node_Right,BO24)),IF(INDEX(Node_Kind,BO24)="split",IF(INDEX($V$10:$V$61,INDEX(Node_Pos,BO24)+1)&lt;INDEX(Node_Thr,BO24),INDEX(Node_Left,BO24),INDEX(Node_Right,BO24)),IF(ISNUMBER(SEARCH(";"&amp;INDEX($V$10:$V$61,INDEX(Node_Pos,BO24)+1)&amp;";",";"&amp;INDEX(Node_RCodes,BO24)&amp;";")),INDEX(Node_Right,BO24),INDEX(Node_Left,BO24)))))</f>
        <v/>
      </c>
      <c r="BQ24" s="52">
        <f>IF(INDEX(Node_Kind,MATCH($AA24&amp;"|"&amp;BP24,Node_Key,0))="leaf",INDEX(Node_Leaf,MATCH($AA24&amp;"|"&amp;BP24,Node_Key,0)),"not a leaf")</f>
        <v/>
      </c>
      <c r="BR24" s="46">
        <f>MATCH($AA24&amp;"|0",Node_Key,0)</f>
        <v/>
      </c>
      <c r="BS24" s="46">
        <f>IF(INDEX(Node_Kind,BR24)="leaf",0,IF(INDEX($Y$10:$Y$61,INDEX(Node_Pos,BR24)+1)="",IF(INDEX(Node_Miss,BR24)="left",INDEX(Node_Left,BR24),INDEX(Node_Right,BR24)),IF(INDEX(Node_Kind,BR24)="split",IF(INDEX($Y$10:$Y$61,INDEX(Node_Pos,BR24)+1)&lt;INDEX(Node_Thr,BR24),INDEX(Node_Left,BR24),INDEX(Node_Right,BR24)),IF(ISNUMBER(SEARCH(";"&amp;INDEX($Y$10:$Y$61,INDEX(Node_Pos,BR24)+1)&amp;";",";"&amp;INDEX(Node_RCodes,BR24)&amp;";")),INDEX(Node_Right,BR24),INDEX(Node_Left,BR24)))))</f>
        <v/>
      </c>
      <c r="BT24" s="46">
        <f>MATCH($AA24&amp;"|"&amp;BS24,Node_Key,0)</f>
        <v/>
      </c>
      <c r="BU24" s="46">
        <f>IF(INDEX(Node_Kind,BT24)="leaf",BS24,IF(INDEX($Y$10:$Y$61,INDEX(Node_Pos,BT24)+1)="",IF(INDEX(Node_Miss,BT24)="left",INDEX(Node_Left,BT24),INDEX(Node_Right,BT24)),IF(INDEX(Node_Kind,BT24)="split",IF(INDEX($Y$10:$Y$61,INDEX(Node_Pos,BT24)+1)&lt;INDEX(Node_Thr,BT24),INDEX(Node_Left,BT24),INDEX(Node_Right,BT24)),IF(ISNUMBER(SEARCH(";"&amp;INDEX($Y$10:$Y$61,INDEX(Node_Pos,BT24)+1)&amp;";",";"&amp;INDEX(Node_RCodes,BT24)&amp;";")),INDEX(Node_Right,BT24),INDEX(Node_Left,BT24)))))</f>
        <v/>
      </c>
      <c r="BV24" s="46">
        <f>MATCH($AA24&amp;"|"&amp;BU24,Node_Key,0)</f>
        <v/>
      </c>
      <c r="BW24" s="46">
        <f>IF(INDEX(Node_Kind,BV24)="leaf",BU24,IF(INDEX($Y$10:$Y$61,INDEX(Node_Pos,BV24)+1)="",IF(INDEX(Node_Miss,BV24)="left",INDEX(Node_Left,BV24),INDEX(Node_Right,BV24)),IF(INDEX(Node_Kind,BV24)="split",IF(INDEX($Y$10:$Y$61,INDEX(Node_Pos,BV24)+1)&lt;INDEX(Node_Thr,BV24),INDEX(Node_Left,BV24),INDEX(Node_Right,BV24)),IF(ISNUMBER(SEARCH(";"&amp;INDEX($Y$10:$Y$61,INDEX(Node_Pos,BV24)+1)&amp;";",";"&amp;INDEX(Node_RCodes,BV24)&amp;";")),INDEX(Node_Right,BV24),INDEX(Node_Left,BV24)))))</f>
        <v/>
      </c>
      <c r="BX24" s="52">
        <f>IF(INDEX(Node_Kind,MATCH($AA24&amp;"|"&amp;BW24,Node_Key,0))="leaf",INDEX(Node_Leaf,MATCH($AA24&amp;"|"&amp;BW24,Node_Key,0)),"not a leaf")</f>
        <v/>
      </c>
    </row>
    <row r="25">
      <c r="B25" s="36" t="n">
        <v>15</v>
      </c>
      <c r="C25" s="10" t="inlineStr">
        <is>
          <t>year_built</t>
        </is>
      </c>
      <c r="D25" s="10" t="inlineStr">
        <is>
          <t>numeric</t>
        </is>
      </c>
      <c r="E25" s="50">
        <f>'Rating Buildings'!$R$10</f>
        <v/>
      </c>
      <c r="G25" s="51">
        <f>IF(E25="","",E25)</f>
        <v/>
      </c>
      <c r="H25" s="50">
        <f>'Rating Buildings'!$R$11</f>
        <v/>
      </c>
      <c r="J25" s="51">
        <f>IF(H25="","",H25)</f>
        <v/>
      </c>
      <c r="K25" s="50">
        <f>'Rating Buildings'!$R$12</f>
        <v/>
      </c>
      <c r="M25" s="51">
        <f>IF(K25="","",K25)</f>
        <v/>
      </c>
      <c r="N25" s="50">
        <f>'Rating Buildings'!$R$13</f>
        <v/>
      </c>
      <c r="P25" s="51">
        <f>IF(N25="","",N25)</f>
        <v/>
      </c>
      <c r="Q25" s="50">
        <f>'Rating Buildings'!$R$14</f>
        <v/>
      </c>
      <c r="S25" s="51">
        <f>IF(Q25="","",Q25)</f>
        <v/>
      </c>
      <c r="T25" s="50">
        <f>'Rating Buildings'!$R$15</f>
        <v/>
      </c>
      <c r="V25" s="51">
        <f>IF(T25="","",T25)</f>
        <v/>
      </c>
      <c r="W25" s="50">
        <f>'Rating Buildings'!$R$16</f>
        <v/>
      </c>
      <c r="Y25" s="51">
        <f>IF(W25="","",W25)</f>
        <v/>
      </c>
      <c r="AA25" s="36" t="n">
        <v>15</v>
      </c>
      <c r="AB25" s="46">
        <f>MATCH($AA25&amp;"|0",Node_Key,0)</f>
        <v/>
      </c>
      <c r="AC25" s="46">
        <f>IF(INDEX(Node_Kind,AB25)="leaf",0,IF(INDEX($G$10:$G$61,INDEX(Node_Pos,AB25)+1)="",IF(INDEX(Node_Miss,AB25)="left",INDEX(Node_Left,AB25),INDEX(Node_Right,AB25)),IF(INDEX(Node_Kind,AB25)="split",IF(INDEX($G$10:$G$61,INDEX(Node_Pos,AB25)+1)&lt;INDEX(Node_Thr,AB25),INDEX(Node_Left,AB25),INDEX(Node_Right,AB25)),IF(ISNUMBER(SEARCH(";"&amp;INDEX($G$10:$G$61,INDEX(Node_Pos,AB25)+1)&amp;";",";"&amp;INDEX(Node_RCodes,AB25)&amp;";")),INDEX(Node_Right,AB25),INDEX(Node_Left,AB25)))))</f>
        <v/>
      </c>
      <c r="AD25" s="46">
        <f>MATCH($AA25&amp;"|"&amp;AC25,Node_Key,0)</f>
        <v/>
      </c>
      <c r="AE25" s="46">
        <f>IF(INDEX(Node_Kind,AD25)="leaf",AC25,IF(INDEX($G$10:$G$61,INDEX(Node_Pos,AD25)+1)="",IF(INDEX(Node_Miss,AD25)="left",INDEX(Node_Left,AD25),INDEX(Node_Right,AD25)),IF(INDEX(Node_Kind,AD25)="split",IF(INDEX($G$10:$G$61,INDEX(Node_Pos,AD25)+1)&lt;INDEX(Node_Thr,AD25),INDEX(Node_Left,AD25),INDEX(Node_Right,AD25)),IF(ISNUMBER(SEARCH(";"&amp;INDEX($G$10:$G$61,INDEX(Node_Pos,AD25)+1)&amp;";",";"&amp;INDEX(Node_RCodes,AD25)&amp;";")),INDEX(Node_Right,AD25),INDEX(Node_Left,AD25)))))</f>
        <v/>
      </c>
      <c r="AF25" s="46">
        <f>MATCH($AA25&amp;"|"&amp;AE25,Node_Key,0)</f>
        <v/>
      </c>
      <c r="AG25" s="46">
        <f>IF(INDEX(Node_Kind,AF25)="leaf",AE25,IF(INDEX($G$10:$G$61,INDEX(Node_Pos,AF25)+1)="",IF(INDEX(Node_Miss,AF25)="left",INDEX(Node_Left,AF25),INDEX(Node_Right,AF25)),IF(INDEX(Node_Kind,AF25)="split",IF(INDEX($G$10:$G$61,INDEX(Node_Pos,AF25)+1)&lt;INDEX(Node_Thr,AF25),INDEX(Node_Left,AF25),INDEX(Node_Right,AF25)),IF(ISNUMBER(SEARCH(";"&amp;INDEX($G$10:$G$61,INDEX(Node_Pos,AF25)+1)&amp;";",";"&amp;INDEX(Node_RCodes,AF25)&amp;";")),INDEX(Node_Right,AF25),INDEX(Node_Left,AF25)))))</f>
        <v/>
      </c>
      <c r="AH25" s="52">
        <f>IF(INDEX(Node_Kind,MATCH($AA25&amp;"|"&amp;AG25,Node_Key,0))="leaf",INDEX(Node_Leaf,MATCH($AA25&amp;"|"&amp;AG25,Node_Key,0)),"not a leaf")</f>
        <v/>
      </c>
      <c r="AI25" s="46">
        <f>MATCH($AA25&amp;"|0",Node_Key,0)</f>
        <v/>
      </c>
      <c r="AJ25" s="46">
        <f>IF(INDEX(Node_Kind,AI25)="leaf",0,IF(INDEX($J$10:$J$61,INDEX(Node_Pos,AI25)+1)="",IF(INDEX(Node_Miss,AI25)="left",INDEX(Node_Left,AI25),INDEX(Node_Right,AI25)),IF(INDEX(Node_Kind,AI25)="split",IF(INDEX($J$10:$J$61,INDEX(Node_Pos,AI25)+1)&lt;INDEX(Node_Thr,AI25),INDEX(Node_Left,AI25),INDEX(Node_Right,AI25)),IF(ISNUMBER(SEARCH(";"&amp;INDEX($J$10:$J$61,INDEX(Node_Pos,AI25)+1)&amp;";",";"&amp;INDEX(Node_RCodes,AI25)&amp;";")),INDEX(Node_Right,AI25),INDEX(Node_Left,AI25)))))</f>
        <v/>
      </c>
      <c r="AK25" s="46">
        <f>MATCH($AA25&amp;"|"&amp;AJ25,Node_Key,0)</f>
        <v/>
      </c>
      <c r="AL25" s="46">
        <f>IF(INDEX(Node_Kind,AK25)="leaf",AJ25,IF(INDEX($J$10:$J$61,INDEX(Node_Pos,AK25)+1)="",IF(INDEX(Node_Miss,AK25)="left",INDEX(Node_Left,AK25),INDEX(Node_Right,AK25)),IF(INDEX(Node_Kind,AK25)="split",IF(INDEX($J$10:$J$61,INDEX(Node_Pos,AK25)+1)&lt;INDEX(Node_Thr,AK25),INDEX(Node_Left,AK25),INDEX(Node_Right,AK25)),IF(ISNUMBER(SEARCH(";"&amp;INDEX($J$10:$J$61,INDEX(Node_Pos,AK25)+1)&amp;";",";"&amp;INDEX(Node_RCodes,AK25)&amp;";")),INDEX(Node_Right,AK25),INDEX(Node_Left,AK25)))))</f>
        <v/>
      </c>
      <c r="AM25" s="46">
        <f>MATCH($AA25&amp;"|"&amp;AL25,Node_Key,0)</f>
        <v/>
      </c>
      <c r="AN25" s="46">
        <f>IF(INDEX(Node_Kind,AM25)="leaf",AL25,IF(INDEX($J$10:$J$61,INDEX(Node_Pos,AM25)+1)="",IF(INDEX(Node_Miss,AM25)="left",INDEX(Node_Left,AM25),INDEX(Node_Right,AM25)),IF(INDEX(Node_Kind,AM25)="split",IF(INDEX($J$10:$J$61,INDEX(Node_Pos,AM25)+1)&lt;INDEX(Node_Thr,AM25),INDEX(Node_Left,AM25),INDEX(Node_Right,AM25)),IF(ISNUMBER(SEARCH(";"&amp;INDEX($J$10:$J$61,INDEX(Node_Pos,AM25)+1)&amp;";",";"&amp;INDEX(Node_RCodes,AM25)&amp;";")),INDEX(Node_Right,AM25),INDEX(Node_Left,AM25)))))</f>
        <v/>
      </c>
      <c r="AO25" s="52">
        <f>IF(INDEX(Node_Kind,MATCH($AA25&amp;"|"&amp;AN25,Node_Key,0))="leaf",INDEX(Node_Leaf,MATCH($AA25&amp;"|"&amp;AN25,Node_Key,0)),"not a leaf")</f>
        <v/>
      </c>
      <c r="AP25" s="46">
        <f>MATCH($AA25&amp;"|0",Node_Key,0)</f>
        <v/>
      </c>
      <c r="AQ25" s="46">
        <f>IF(INDEX(Node_Kind,AP25)="leaf",0,IF(INDEX($M$10:$M$61,INDEX(Node_Pos,AP25)+1)="",IF(INDEX(Node_Miss,AP25)="left",INDEX(Node_Left,AP25),INDEX(Node_Right,AP25)),IF(INDEX(Node_Kind,AP25)="split",IF(INDEX($M$10:$M$61,INDEX(Node_Pos,AP25)+1)&lt;INDEX(Node_Thr,AP25),INDEX(Node_Left,AP25),INDEX(Node_Right,AP25)),IF(ISNUMBER(SEARCH(";"&amp;INDEX($M$10:$M$61,INDEX(Node_Pos,AP25)+1)&amp;";",";"&amp;INDEX(Node_RCodes,AP25)&amp;";")),INDEX(Node_Right,AP25),INDEX(Node_Left,AP25)))))</f>
        <v/>
      </c>
      <c r="AR25" s="46">
        <f>MATCH($AA25&amp;"|"&amp;AQ25,Node_Key,0)</f>
        <v/>
      </c>
      <c r="AS25" s="46">
        <f>IF(INDEX(Node_Kind,AR25)="leaf",AQ25,IF(INDEX($M$10:$M$61,INDEX(Node_Pos,AR25)+1)="",IF(INDEX(Node_Miss,AR25)="left",INDEX(Node_Left,AR25),INDEX(Node_Right,AR25)),IF(INDEX(Node_Kind,AR25)="split",IF(INDEX($M$10:$M$61,INDEX(Node_Pos,AR25)+1)&lt;INDEX(Node_Thr,AR25),INDEX(Node_Left,AR25),INDEX(Node_Right,AR25)),IF(ISNUMBER(SEARCH(";"&amp;INDEX($M$10:$M$61,INDEX(Node_Pos,AR25)+1)&amp;";",";"&amp;INDEX(Node_RCodes,AR25)&amp;";")),INDEX(Node_Right,AR25),INDEX(Node_Left,AR25)))))</f>
        <v/>
      </c>
      <c r="AT25" s="46">
        <f>MATCH($AA25&amp;"|"&amp;AS25,Node_Key,0)</f>
        <v/>
      </c>
      <c r="AU25" s="46">
        <f>IF(INDEX(Node_Kind,AT25)="leaf",AS25,IF(INDEX($M$10:$M$61,INDEX(Node_Pos,AT25)+1)="",IF(INDEX(Node_Miss,AT25)="left",INDEX(Node_Left,AT25),INDEX(Node_Right,AT25)),IF(INDEX(Node_Kind,AT25)="split",IF(INDEX($M$10:$M$61,INDEX(Node_Pos,AT25)+1)&lt;INDEX(Node_Thr,AT25),INDEX(Node_Left,AT25),INDEX(Node_Right,AT25)),IF(ISNUMBER(SEARCH(";"&amp;INDEX($M$10:$M$61,INDEX(Node_Pos,AT25)+1)&amp;";",";"&amp;INDEX(Node_RCodes,AT25)&amp;";")),INDEX(Node_Right,AT25),INDEX(Node_Left,AT25)))))</f>
        <v/>
      </c>
      <c r="AV25" s="52">
        <f>IF(INDEX(Node_Kind,MATCH($AA25&amp;"|"&amp;AU25,Node_Key,0))="leaf",INDEX(Node_Leaf,MATCH($AA25&amp;"|"&amp;AU25,Node_Key,0)),"not a leaf")</f>
        <v/>
      </c>
      <c r="AW25" s="46">
        <f>MATCH($AA25&amp;"|0",Node_Key,0)</f>
        <v/>
      </c>
      <c r="AX25" s="46">
        <f>IF(INDEX(Node_Kind,AW25)="leaf",0,IF(INDEX($P$10:$P$61,INDEX(Node_Pos,AW25)+1)="",IF(INDEX(Node_Miss,AW25)="left",INDEX(Node_Left,AW25),INDEX(Node_Right,AW25)),IF(INDEX(Node_Kind,AW25)="split",IF(INDEX($P$10:$P$61,INDEX(Node_Pos,AW25)+1)&lt;INDEX(Node_Thr,AW25),INDEX(Node_Left,AW25),INDEX(Node_Right,AW25)),IF(ISNUMBER(SEARCH(";"&amp;INDEX($P$10:$P$61,INDEX(Node_Pos,AW25)+1)&amp;";",";"&amp;INDEX(Node_RCodes,AW25)&amp;";")),INDEX(Node_Right,AW25),INDEX(Node_Left,AW25)))))</f>
        <v/>
      </c>
      <c r="AY25" s="46">
        <f>MATCH($AA25&amp;"|"&amp;AX25,Node_Key,0)</f>
        <v/>
      </c>
      <c r="AZ25" s="46">
        <f>IF(INDEX(Node_Kind,AY25)="leaf",AX25,IF(INDEX($P$10:$P$61,INDEX(Node_Pos,AY25)+1)="",IF(INDEX(Node_Miss,AY25)="left",INDEX(Node_Left,AY25),INDEX(Node_Right,AY25)),IF(INDEX(Node_Kind,AY25)="split",IF(INDEX($P$10:$P$61,INDEX(Node_Pos,AY25)+1)&lt;INDEX(Node_Thr,AY25),INDEX(Node_Left,AY25),INDEX(Node_Right,AY25)),IF(ISNUMBER(SEARCH(";"&amp;INDEX($P$10:$P$61,INDEX(Node_Pos,AY25)+1)&amp;";",";"&amp;INDEX(Node_RCodes,AY25)&amp;";")),INDEX(Node_Right,AY25),INDEX(Node_Left,AY25)))))</f>
        <v/>
      </c>
      <c r="BA25" s="46">
        <f>MATCH($AA25&amp;"|"&amp;AZ25,Node_Key,0)</f>
        <v/>
      </c>
      <c r="BB25" s="46">
        <f>IF(INDEX(Node_Kind,BA25)="leaf",AZ25,IF(INDEX($P$10:$P$61,INDEX(Node_Pos,BA25)+1)="",IF(INDEX(Node_Miss,BA25)="left",INDEX(Node_Left,BA25),INDEX(Node_Right,BA25)),IF(INDEX(Node_Kind,BA25)="split",IF(INDEX($P$10:$P$61,INDEX(Node_Pos,BA25)+1)&lt;INDEX(Node_Thr,BA25),INDEX(Node_Left,BA25),INDEX(Node_Right,BA25)),IF(ISNUMBER(SEARCH(";"&amp;INDEX($P$10:$P$61,INDEX(Node_Pos,BA25)+1)&amp;";",";"&amp;INDEX(Node_RCodes,BA25)&amp;";")),INDEX(Node_Right,BA25),INDEX(Node_Left,BA25)))))</f>
        <v/>
      </c>
      <c r="BC25" s="52">
        <f>IF(INDEX(Node_Kind,MATCH($AA25&amp;"|"&amp;BB25,Node_Key,0))="leaf",INDEX(Node_Leaf,MATCH($AA25&amp;"|"&amp;BB25,Node_Key,0)),"not a leaf")</f>
        <v/>
      </c>
      <c r="BD25" s="46">
        <f>MATCH($AA25&amp;"|0",Node_Key,0)</f>
        <v/>
      </c>
      <c r="BE25" s="46">
        <f>IF(INDEX(Node_Kind,BD25)="leaf",0,IF(INDEX($S$10:$S$61,INDEX(Node_Pos,BD25)+1)="",IF(INDEX(Node_Miss,BD25)="left",INDEX(Node_Left,BD25),INDEX(Node_Right,BD25)),IF(INDEX(Node_Kind,BD25)="split",IF(INDEX($S$10:$S$61,INDEX(Node_Pos,BD25)+1)&lt;INDEX(Node_Thr,BD25),INDEX(Node_Left,BD25),INDEX(Node_Right,BD25)),IF(ISNUMBER(SEARCH(";"&amp;INDEX($S$10:$S$61,INDEX(Node_Pos,BD25)+1)&amp;";",";"&amp;INDEX(Node_RCodes,BD25)&amp;";")),INDEX(Node_Right,BD25),INDEX(Node_Left,BD25)))))</f>
        <v/>
      </c>
      <c r="BF25" s="46">
        <f>MATCH($AA25&amp;"|"&amp;BE25,Node_Key,0)</f>
        <v/>
      </c>
      <c r="BG25" s="46">
        <f>IF(INDEX(Node_Kind,BF25)="leaf",BE25,IF(INDEX($S$10:$S$61,INDEX(Node_Pos,BF25)+1)="",IF(INDEX(Node_Miss,BF25)="left",INDEX(Node_Left,BF25),INDEX(Node_Right,BF25)),IF(INDEX(Node_Kind,BF25)="split",IF(INDEX($S$10:$S$61,INDEX(Node_Pos,BF25)+1)&lt;INDEX(Node_Thr,BF25),INDEX(Node_Left,BF25),INDEX(Node_Right,BF25)),IF(ISNUMBER(SEARCH(";"&amp;INDEX($S$10:$S$61,INDEX(Node_Pos,BF25)+1)&amp;";",";"&amp;INDEX(Node_RCodes,BF25)&amp;";")),INDEX(Node_Right,BF25),INDEX(Node_Left,BF25)))))</f>
        <v/>
      </c>
      <c r="BH25" s="46">
        <f>MATCH($AA25&amp;"|"&amp;BG25,Node_Key,0)</f>
        <v/>
      </c>
      <c r="BI25" s="46">
        <f>IF(INDEX(Node_Kind,BH25)="leaf",BG25,IF(INDEX($S$10:$S$61,INDEX(Node_Pos,BH25)+1)="",IF(INDEX(Node_Miss,BH25)="left",INDEX(Node_Left,BH25),INDEX(Node_Right,BH25)),IF(INDEX(Node_Kind,BH25)="split",IF(INDEX($S$10:$S$61,INDEX(Node_Pos,BH25)+1)&lt;INDEX(Node_Thr,BH25),INDEX(Node_Left,BH25),INDEX(Node_Right,BH25)),IF(ISNUMBER(SEARCH(";"&amp;INDEX($S$10:$S$61,INDEX(Node_Pos,BH25)+1)&amp;";",";"&amp;INDEX(Node_RCodes,BH25)&amp;";")),INDEX(Node_Right,BH25),INDEX(Node_Left,BH25)))))</f>
        <v/>
      </c>
      <c r="BJ25" s="52">
        <f>IF(INDEX(Node_Kind,MATCH($AA25&amp;"|"&amp;BI25,Node_Key,0))="leaf",INDEX(Node_Leaf,MATCH($AA25&amp;"|"&amp;BI25,Node_Key,0)),"not a leaf")</f>
        <v/>
      </c>
      <c r="BK25" s="46">
        <f>MATCH($AA25&amp;"|0",Node_Key,0)</f>
        <v/>
      </c>
      <c r="BL25" s="46">
        <f>IF(INDEX(Node_Kind,BK25)="leaf",0,IF(INDEX($V$10:$V$61,INDEX(Node_Pos,BK25)+1)="",IF(INDEX(Node_Miss,BK25)="left",INDEX(Node_Left,BK25),INDEX(Node_Right,BK25)),IF(INDEX(Node_Kind,BK25)="split",IF(INDEX($V$10:$V$61,INDEX(Node_Pos,BK25)+1)&lt;INDEX(Node_Thr,BK25),INDEX(Node_Left,BK25),INDEX(Node_Right,BK25)),IF(ISNUMBER(SEARCH(";"&amp;INDEX($V$10:$V$61,INDEX(Node_Pos,BK25)+1)&amp;";",";"&amp;INDEX(Node_RCodes,BK25)&amp;";")),INDEX(Node_Right,BK25),INDEX(Node_Left,BK25)))))</f>
        <v/>
      </c>
      <c r="BM25" s="46">
        <f>MATCH($AA25&amp;"|"&amp;BL25,Node_Key,0)</f>
        <v/>
      </c>
      <c r="BN25" s="46">
        <f>IF(INDEX(Node_Kind,BM25)="leaf",BL25,IF(INDEX($V$10:$V$61,INDEX(Node_Pos,BM25)+1)="",IF(INDEX(Node_Miss,BM25)="left",INDEX(Node_Left,BM25),INDEX(Node_Right,BM25)),IF(INDEX(Node_Kind,BM25)="split",IF(INDEX($V$10:$V$61,INDEX(Node_Pos,BM25)+1)&lt;INDEX(Node_Thr,BM25),INDEX(Node_Left,BM25),INDEX(Node_Right,BM25)),IF(ISNUMBER(SEARCH(";"&amp;INDEX($V$10:$V$61,INDEX(Node_Pos,BM25)+1)&amp;";",";"&amp;INDEX(Node_RCodes,BM25)&amp;";")),INDEX(Node_Right,BM25),INDEX(Node_Left,BM25)))))</f>
        <v/>
      </c>
      <c r="BO25" s="46">
        <f>MATCH($AA25&amp;"|"&amp;BN25,Node_Key,0)</f>
        <v/>
      </c>
      <c r="BP25" s="46">
        <f>IF(INDEX(Node_Kind,BO25)="leaf",BN25,IF(INDEX($V$10:$V$61,INDEX(Node_Pos,BO25)+1)="",IF(INDEX(Node_Miss,BO25)="left",INDEX(Node_Left,BO25),INDEX(Node_Right,BO25)),IF(INDEX(Node_Kind,BO25)="split",IF(INDEX($V$10:$V$61,INDEX(Node_Pos,BO25)+1)&lt;INDEX(Node_Thr,BO25),INDEX(Node_Left,BO25),INDEX(Node_Right,BO25)),IF(ISNUMBER(SEARCH(";"&amp;INDEX($V$10:$V$61,INDEX(Node_Pos,BO25)+1)&amp;";",";"&amp;INDEX(Node_RCodes,BO25)&amp;";")),INDEX(Node_Right,BO25),INDEX(Node_Left,BO25)))))</f>
        <v/>
      </c>
      <c r="BQ25" s="52">
        <f>IF(INDEX(Node_Kind,MATCH($AA25&amp;"|"&amp;BP25,Node_Key,0))="leaf",INDEX(Node_Leaf,MATCH($AA25&amp;"|"&amp;BP25,Node_Key,0)),"not a leaf")</f>
        <v/>
      </c>
      <c r="BR25" s="46">
        <f>MATCH($AA25&amp;"|0",Node_Key,0)</f>
        <v/>
      </c>
      <c r="BS25" s="46">
        <f>IF(INDEX(Node_Kind,BR25)="leaf",0,IF(INDEX($Y$10:$Y$61,INDEX(Node_Pos,BR25)+1)="",IF(INDEX(Node_Miss,BR25)="left",INDEX(Node_Left,BR25),INDEX(Node_Right,BR25)),IF(INDEX(Node_Kind,BR25)="split",IF(INDEX($Y$10:$Y$61,INDEX(Node_Pos,BR25)+1)&lt;INDEX(Node_Thr,BR25),INDEX(Node_Left,BR25),INDEX(Node_Right,BR25)),IF(ISNUMBER(SEARCH(";"&amp;INDEX($Y$10:$Y$61,INDEX(Node_Pos,BR25)+1)&amp;";",";"&amp;INDEX(Node_RCodes,BR25)&amp;";")),INDEX(Node_Right,BR25),INDEX(Node_Left,BR25)))))</f>
        <v/>
      </c>
      <c r="BT25" s="46">
        <f>MATCH($AA25&amp;"|"&amp;BS25,Node_Key,0)</f>
        <v/>
      </c>
      <c r="BU25" s="46">
        <f>IF(INDEX(Node_Kind,BT25)="leaf",BS25,IF(INDEX($Y$10:$Y$61,INDEX(Node_Pos,BT25)+1)="",IF(INDEX(Node_Miss,BT25)="left",INDEX(Node_Left,BT25),INDEX(Node_Right,BT25)),IF(INDEX(Node_Kind,BT25)="split",IF(INDEX($Y$10:$Y$61,INDEX(Node_Pos,BT25)+1)&lt;INDEX(Node_Thr,BT25),INDEX(Node_Left,BT25),INDEX(Node_Right,BT25)),IF(ISNUMBER(SEARCH(";"&amp;INDEX($Y$10:$Y$61,INDEX(Node_Pos,BT25)+1)&amp;";",";"&amp;INDEX(Node_RCodes,BT25)&amp;";")),INDEX(Node_Right,BT25),INDEX(Node_Left,BT25)))))</f>
        <v/>
      </c>
      <c r="BV25" s="46">
        <f>MATCH($AA25&amp;"|"&amp;BU25,Node_Key,0)</f>
        <v/>
      </c>
      <c r="BW25" s="46">
        <f>IF(INDEX(Node_Kind,BV25)="leaf",BU25,IF(INDEX($Y$10:$Y$61,INDEX(Node_Pos,BV25)+1)="",IF(INDEX(Node_Miss,BV25)="left",INDEX(Node_Left,BV25),INDEX(Node_Right,BV25)),IF(INDEX(Node_Kind,BV25)="split",IF(INDEX($Y$10:$Y$61,INDEX(Node_Pos,BV25)+1)&lt;INDEX(Node_Thr,BV25),INDEX(Node_Left,BV25),INDEX(Node_Right,BV25)),IF(ISNUMBER(SEARCH(";"&amp;INDEX($Y$10:$Y$61,INDEX(Node_Pos,BV25)+1)&amp;";",";"&amp;INDEX(Node_RCodes,BV25)&amp;";")),INDEX(Node_Right,BV25),INDEX(Node_Left,BV25)))))</f>
        <v/>
      </c>
      <c r="BX25" s="52">
        <f>IF(INDEX(Node_Kind,MATCH($AA25&amp;"|"&amp;BW25,Node_Key,0))="leaf",INDEX(Node_Leaf,MATCH($AA25&amp;"|"&amp;BW25,Node_Key,0)),"not a leaf")</f>
        <v/>
      </c>
    </row>
    <row r="26">
      <c r="B26" s="36" t="n">
        <v>16</v>
      </c>
      <c r="C26" s="10" t="inlineStr">
        <is>
          <t>bedrooms</t>
        </is>
      </c>
      <c r="D26" s="10" t="inlineStr">
        <is>
          <t>numeric</t>
        </is>
      </c>
      <c r="E26" s="40">
        <f>IF(ISBLANK(INDEX(Pol_Data,MATCH(E$8,Pol_ID,0),MATCH($C26,Pol_Head,0))),"",INDEX(Pol_Data,MATCH(E$8,Pol_ID,0),MATCH($C26,Pol_Head,0)))</f>
        <v/>
      </c>
      <c r="G26" s="51">
        <f>IF(E26="","",E26)</f>
        <v/>
      </c>
      <c r="H26" s="40">
        <f>IF(ISBLANK(INDEX(Pol_Data,MATCH(H$8,Pol_ID,0),MATCH($C26,Pol_Head,0))),"",INDEX(Pol_Data,MATCH(H$8,Pol_ID,0),MATCH($C26,Pol_Head,0)))</f>
        <v/>
      </c>
      <c r="J26" s="51">
        <f>IF(H26="","",H26)</f>
        <v/>
      </c>
      <c r="K26" s="40">
        <f>IF(ISBLANK(INDEX(Pol_Data,MATCH(K$8,Pol_ID,0),MATCH($C26,Pol_Head,0))),"",INDEX(Pol_Data,MATCH(K$8,Pol_ID,0),MATCH($C26,Pol_Head,0)))</f>
        <v/>
      </c>
      <c r="M26" s="51">
        <f>IF(K26="","",K26)</f>
        <v/>
      </c>
      <c r="N26" s="40">
        <f>IF(ISBLANK(INDEX(Pol_Data,MATCH(N$8,Pol_ID,0),MATCH($C26,Pol_Head,0))),"",INDEX(Pol_Data,MATCH(N$8,Pol_ID,0),MATCH($C26,Pol_Head,0)))</f>
        <v/>
      </c>
      <c r="P26" s="51">
        <f>IF(N26="","",N26)</f>
        <v/>
      </c>
      <c r="Q26" s="40">
        <f>IF(ISBLANK(INDEX(Pol_Data,MATCH(Q$8,Pol_ID,0),MATCH($C26,Pol_Head,0))),"",INDEX(Pol_Data,MATCH(Q$8,Pol_ID,0),MATCH($C26,Pol_Head,0)))</f>
        <v/>
      </c>
      <c r="S26" s="51">
        <f>IF(Q26="","",Q26)</f>
        <v/>
      </c>
      <c r="T26" s="40">
        <f>IF(ISBLANK(INDEX(Pol_Data,MATCH(T$8,Pol_ID,0),MATCH($C26,Pol_Head,0))),"",INDEX(Pol_Data,MATCH(T$8,Pol_ID,0),MATCH($C26,Pol_Head,0)))</f>
        <v/>
      </c>
      <c r="V26" s="51">
        <f>IF(T26="","",T26)</f>
        <v/>
      </c>
      <c r="W26" s="40">
        <f>IF(ISBLANK(INDEX(Pol_Data,MATCH(W$8,Pol_ID,0),MATCH($C26,Pol_Head,0))),"",INDEX(Pol_Data,MATCH(W$8,Pol_ID,0),MATCH($C26,Pol_Head,0)))</f>
        <v/>
      </c>
      <c r="Y26" s="51">
        <f>IF(W26="","",W26)</f>
        <v/>
      </c>
      <c r="AA26" s="36" t="n">
        <v>16</v>
      </c>
      <c r="AB26" s="46">
        <f>MATCH($AA26&amp;"|0",Node_Key,0)</f>
        <v/>
      </c>
      <c r="AC26" s="46">
        <f>IF(INDEX(Node_Kind,AB26)="leaf",0,IF(INDEX($G$10:$G$61,INDEX(Node_Pos,AB26)+1)="",IF(INDEX(Node_Miss,AB26)="left",INDEX(Node_Left,AB26),INDEX(Node_Right,AB26)),IF(INDEX(Node_Kind,AB26)="split",IF(INDEX($G$10:$G$61,INDEX(Node_Pos,AB26)+1)&lt;INDEX(Node_Thr,AB26),INDEX(Node_Left,AB26),INDEX(Node_Right,AB26)),IF(ISNUMBER(SEARCH(";"&amp;INDEX($G$10:$G$61,INDEX(Node_Pos,AB26)+1)&amp;";",";"&amp;INDEX(Node_RCodes,AB26)&amp;";")),INDEX(Node_Right,AB26),INDEX(Node_Left,AB26)))))</f>
        <v/>
      </c>
      <c r="AD26" s="46">
        <f>MATCH($AA26&amp;"|"&amp;AC26,Node_Key,0)</f>
        <v/>
      </c>
      <c r="AE26" s="46">
        <f>IF(INDEX(Node_Kind,AD26)="leaf",AC26,IF(INDEX($G$10:$G$61,INDEX(Node_Pos,AD26)+1)="",IF(INDEX(Node_Miss,AD26)="left",INDEX(Node_Left,AD26),INDEX(Node_Right,AD26)),IF(INDEX(Node_Kind,AD26)="split",IF(INDEX($G$10:$G$61,INDEX(Node_Pos,AD26)+1)&lt;INDEX(Node_Thr,AD26),INDEX(Node_Left,AD26),INDEX(Node_Right,AD26)),IF(ISNUMBER(SEARCH(";"&amp;INDEX($G$10:$G$61,INDEX(Node_Pos,AD26)+1)&amp;";",";"&amp;INDEX(Node_RCodes,AD26)&amp;";")),INDEX(Node_Right,AD26),INDEX(Node_Left,AD26)))))</f>
        <v/>
      </c>
      <c r="AF26" s="46">
        <f>MATCH($AA26&amp;"|"&amp;AE26,Node_Key,0)</f>
        <v/>
      </c>
      <c r="AG26" s="46">
        <f>IF(INDEX(Node_Kind,AF26)="leaf",AE26,IF(INDEX($G$10:$G$61,INDEX(Node_Pos,AF26)+1)="",IF(INDEX(Node_Miss,AF26)="left",INDEX(Node_Left,AF26),INDEX(Node_Right,AF26)),IF(INDEX(Node_Kind,AF26)="split",IF(INDEX($G$10:$G$61,INDEX(Node_Pos,AF26)+1)&lt;INDEX(Node_Thr,AF26),INDEX(Node_Left,AF26),INDEX(Node_Right,AF26)),IF(ISNUMBER(SEARCH(";"&amp;INDEX($G$10:$G$61,INDEX(Node_Pos,AF26)+1)&amp;";",";"&amp;INDEX(Node_RCodes,AF26)&amp;";")),INDEX(Node_Right,AF26),INDEX(Node_Left,AF26)))))</f>
        <v/>
      </c>
      <c r="AH26" s="52">
        <f>IF(INDEX(Node_Kind,MATCH($AA26&amp;"|"&amp;AG26,Node_Key,0))="leaf",INDEX(Node_Leaf,MATCH($AA26&amp;"|"&amp;AG26,Node_Key,0)),"not a leaf")</f>
        <v/>
      </c>
      <c r="AI26" s="46">
        <f>MATCH($AA26&amp;"|0",Node_Key,0)</f>
        <v/>
      </c>
      <c r="AJ26" s="46">
        <f>IF(INDEX(Node_Kind,AI26)="leaf",0,IF(INDEX($J$10:$J$61,INDEX(Node_Pos,AI26)+1)="",IF(INDEX(Node_Miss,AI26)="left",INDEX(Node_Left,AI26),INDEX(Node_Right,AI26)),IF(INDEX(Node_Kind,AI26)="split",IF(INDEX($J$10:$J$61,INDEX(Node_Pos,AI26)+1)&lt;INDEX(Node_Thr,AI26),INDEX(Node_Left,AI26),INDEX(Node_Right,AI26)),IF(ISNUMBER(SEARCH(";"&amp;INDEX($J$10:$J$61,INDEX(Node_Pos,AI26)+1)&amp;";",";"&amp;INDEX(Node_RCodes,AI26)&amp;";")),INDEX(Node_Right,AI26),INDEX(Node_Left,AI26)))))</f>
        <v/>
      </c>
      <c r="AK26" s="46">
        <f>MATCH($AA26&amp;"|"&amp;AJ26,Node_Key,0)</f>
        <v/>
      </c>
      <c r="AL26" s="46">
        <f>IF(INDEX(Node_Kind,AK26)="leaf",AJ26,IF(INDEX($J$10:$J$61,INDEX(Node_Pos,AK26)+1)="",IF(INDEX(Node_Miss,AK26)="left",INDEX(Node_Left,AK26),INDEX(Node_Right,AK26)),IF(INDEX(Node_Kind,AK26)="split",IF(INDEX($J$10:$J$61,INDEX(Node_Pos,AK26)+1)&lt;INDEX(Node_Thr,AK26),INDEX(Node_Left,AK26),INDEX(Node_Right,AK26)),IF(ISNUMBER(SEARCH(";"&amp;INDEX($J$10:$J$61,INDEX(Node_Pos,AK26)+1)&amp;";",";"&amp;INDEX(Node_RCodes,AK26)&amp;";")),INDEX(Node_Right,AK26),INDEX(Node_Left,AK26)))))</f>
        <v/>
      </c>
      <c r="AM26" s="46">
        <f>MATCH($AA26&amp;"|"&amp;AL26,Node_Key,0)</f>
        <v/>
      </c>
      <c r="AN26" s="46">
        <f>IF(INDEX(Node_Kind,AM26)="leaf",AL26,IF(INDEX($J$10:$J$61,INDEX(Node_Pos,AM26)+1)="",IF(INDEX(Node_Miss,AM26)="left",INDEX(Node_Left,AM26),INDEX(Node_Right,AM26)),IF(INDEX(Node_Kind,AM26)="split",IF(INDEX($J$10:$J$61,INDEX(Node_Pos,AM26)+1)&lt;INDEX(Node_Thr,AM26),INDEX(Node_Left,AM26),INDEX(Node_Right,AM26)),IF(ISNUMBER(SEARCH(";"&amp;INDEX($J$10:$J$61,INDEX(Node_Pos,AM26)+1)&amp;";",";"&amp;INDEX(Node_RCodes,AM26)&amp;";")),INDEX(Node_Right,AM26),INDEX(Node_Left,AM26)))))</f>
        <v/>
      </c>
      <c r="AO26" s="52">
        <f>IF(INDEX(Node_Kind,MATCH($AA26&amp;"|"&amp;AN26,Node_Key,0))="leaf",INDEX(Node_Leaf,MATCH($AA26&amp;"|"&amp;AN26,Node_Key,0)),"not a leaf")</f>
        <v/>
      </c>
      <c r="AP26" s="46">
        <f>MATCH($AA26&amp;"|0",Node_Key,0)</f>
        <v/>
      </c>
      <c r="AQ26" s="46">
        <f>IF(INDEX(Node_Kind,AP26)="leaf",0,IF(INDEX($M$10:$M$61,INDEX(Node_Pos,AP26)+1)="",IF(INDEX(Node_Miss,AP26)="left",INDEX(Node_Left,AP26),INDEX(Node_Right,AP26)),IF(INDEX(Node_Kind,AP26)="split",IF(INDEX($M$10:$M$61,INDEX(Node_Pos,AP26)+1)&lt;INDEX(Node_Thr,AP26),INDEX(Node_Left,AP26),INDEX(Node_Right,AP26)),IF(ISNUMBER(SEARCH(";"&amp;INDEX($M$10:$M$61,INDEX(Node_Pos,AP26)+1)&amp;";",";"&amp;INDEX(Node_RCodes,AP26)&amp;";")),INDEX(Node_Right,AP26),INDEX(Node_Left,AP26)))))</f>
        <v/>
      </c>
      <c r="AR26" s="46">
        <f>MATCH($AA26&amp;"|"&amp;AQ26,Node_Key,0)</f>
        <v/>
      </c>
      <c r="AS26" s="46">
        <f>IF(INDEX(Node_Kind,AR26)="leaf",AQ26,IF(INDEX($M$10:$M$61,INDEX(Node_Pos,AR26)+1)="",IF(INDEX(Node_Miss,AR26)="left",INDEX(Node_Left,AR26),INDEX(Node_Right,AR26)),IF(INDEX(Node_Kind,AR26)="split",IF(INDEX($M$10:$M$61,INDEX(Node_Pos,AR26)+1)&lt;INDEX(Node_Thr,AR26),INDEX(Node_Left,AR26),INDEX(Node_Right,AR26)),IF(ISNUMBER(SEARCH(";"&amp;INDEX($M$10:$M$61,INDEX(Node_Pos,AR26)+1)&amp;";",";"&amp;INDEX(Node_RCodes,AR26)&amp;";")),INDEX(Node_Right,AR26),INDEX(Node_Left,AR26)))))</f>
        <v/>
      </c>
      <c r="AT26" s="46">
        <f>MATCH($AA26&amp;"|"&amp;AS26,Node_Key,0)</f>
        <v/>
      </c>
      <c r="AU26" s="46">
        <f>IF(INDEX(Node_Kind,AT26)="leaf",AS26,IF(INDEX($M$10:$M$61,INDEX(Node_Pos,AT26)+1)="",IF(INDEX(Node_Miss,AT26)="left",INDEX(Node_Left,AT26),INDEX(Node_Right,AT26)),IF(INDEX(Node_Kind,AT26)="split",IF(INDEX($M$10:$M$61,INDEX(Node_Pos,AT26)+1)&lt;INDEX(Node_Thr,AT26),INDEX(Node_Left,AT26),INDEX(Node_Right,AT26)),IF(ISNUMBER(SEARCH(";"&amp;INDEX($M$10:$M$61,INDEX(Node_Pos,AT26)+1)&amp;";",";"&amp;INDEX(Node_RCodes,AT26)&amp;";")),INDEX(Node_Right,AT26),INDEX(Node_Left,AT26)))))</f>
        <v/>
      </c>
      <c r="AV26" s="52">
        <f>IF(INDEX(Node_Kind,MATCH($AA26&amp;"|"&amp;AU26,Node_Key,0))="leaf",INDEX(Node_Leaf,MATCH($AA26&amp;"|"&amp;AU26,Node_Key,0)),"not a leaf")</f>
        <v/>
      </c>
      <c r="AW26" s="46">
        <f>MATCH($AA26&amp;"|0",Node_Key,0)</f>
        <v/>
      </c>
      <c r="AX26" s="46">
        <f>IF(INDEX(Node_Kind,AW26)="leaf",0,IF(INDEX($P$10:$P$61,INDEX(Node_Pos,AW26)+1)="",IF(INDEX(Node_Miss,AW26)="left",INDEX(Node_Left,AW26),INDEX(Node_Right,AW26)),IF(INDEX(Node_Kind,AW26)="split",IF(INDEX($P$10:$P$61,INDEX(Node_Pos,AW26)+1)&lt;INDEX(Node_Thr,AW26),INDEX(Node_Left,AW26),INDEX(Node_Right,AW26)),IF(ISNUMBER(SEARCH(";"&amp;INDEX($P$10:$P$61,INDEX(Node_Pos,AW26)+1)&amp;";",";"&amp;INDEX(Node_RCodes,AW26)&amp;";")),INDEX(Node_Right,AW26),INDEX(Node_Left,AW26)))))</f>
        <v/>
      </c>
      <c r="AY26" s="46">
        <f>MATCH($AA26&amp;"|"&amp;AX26,Node_Key,0)</f>
        <v/>
      </c>
      <c r="AZ26" s="46">
        <f>IF(INDEX(Node_Kind,AY26)="leaf",AX26,IF(INDEX($P$10:$P$61,INDEX(Node_Pos,AY26)+1)="",IF(INDEX(Node_Miss,AY26)="left",INDEX(Node_Left,AY26),INDEX(Node_Right,AY26)),IF(INDEX(Node_Kind,AY26)="split",IF(INDEX($P$10:$P$61,INDEX(Node_Pos,AY26)+1)&lt;INDEX(Node_Thr,AY26),INDEX(Node_Left,AY26),INDEX(Node_Right,AY26)),IF(ISNUMBER(SEARCH(";"&amp;INDEX($P$10:$P$61,INDEX(Node_Pos,AY26)+1)&amp;";",";"&amp;INDEX(Node_RCodes,AY26)&amp;";")),INDEX(Node_Right,AY26),INDEX(Node_Left,AY26)))))</f>
        <v/>
      </c>
      <c r="BA26" s="46">
        <f>MATCH($AA26&amp;"|"&amp;AZ26,Node_Key,0)</f>
        <v/>
      </c>
      <c r="BB26" s="46">
        <f>IF(INDEX(Node_Kind,BA26)="leaf",AZ26,IF(INDEX($P$10:$P$61,INDEX(Node_Pos,BA26)+1)="",IF(INDEX(Node_Miss,BA26)="left",INDEX(Node_Left,BA26),INDEX(Node_Right,BA26)),IF(INDEX(Node_Kind,BA26)="split",IF(INDEX($P$10:$P$61,INDEX(Node_Pos,BA26)+1)&lt;INDEX(Node_Thr,BA26),INDEX(Node_Left,BA26),INDEX(Node_Right,BA26)),IF(ISNUMBER(SEARCH(";"&amp;INDEX($P$10:$P$61,INDEX(Node_Pos,BA26)+1)&amp;";",";"&amp;INDEX(Node_RCodes,BA26)&amp;";")),INDEX(Node_Right,BA26),INDEX(Node_Left,BA26)))))</f>
        <v/>
      </c>
      <c r="BC26" s="52">
        <f>IF(INDEX(Node_Kind,MATCH($AA26&amp;"|"&amp;BB26,Node_Key,0))="leaf",INDEX(Node_Leaf,MATCH($AA26&amp;"|"&amp;BB26,Node_Key,0)),"not a leaf")</f>
        <v/>
      </c>
      <c r="BD26" s="46">
        <f>MATCH($AA26&amp;"|0",Node_Key,0)</f>
        <v/>
      </c>
      <c r="BE26" s="46">
        <f>IF(INDEX(Node_Kind,BD26)="leaf",0,IF(INDEX($S$10:$S$61,INDEX(Node_Pos,BD26)+1)="",IF(INDEX(Node_Miss,BD26)="left",INDEX(Node_Left,BD26),INDEX(Node_Right,BD26)),IF(INDEX(Node_Kind,BD26)="split",IF(INDEX($S$10:$S$61,INDEX(Node_Pos,BD26)+1)&lt;INDEX(Node_Thr,BD26),INDEX(Node_Left,BD26),INDEX(Node_Right,BD26)),IF(ISNUMBER(SEARCH(";"&amp;INDEX($S$10:$S$61,INDEX(Node_Pos,BD26)+1)&amp;";",";"&amp;INDEX(Node_RCodes,BD26)&amp;";")),INDEX(Node_Right,BD26),INDEX(Node_Left,BD26)))))</f>
        <v/>
      </c>
      <c r="BF26" s="46">
        <f>MATCH($AA26&amp;"|"&amp;BE26,Node_Key,0)</f>
        <v/>
      </c>
      <c r="BG26" s="46">
        <f>IF(INDEX(Node_Kind,BF26)="leaf",BE26,IF(INDEX($S$10:$S$61,INDEX(Node_Pos,BF26)+1)="",IF(INDEX(Node_Miss,BF26)="left",INDEX(Node_Left,BF26),INDEX(Node_Right,BF26)),IF(INDEX(Node_Kind,BF26)="split",IF(INDEX($S$10:$S$61,INDEX(Node_Pos,BF26)+1)&lt;INDEX(Node_Thr,BF26),INDEX(Node_Left,BF26),INDEX(Node_Right,BF26)),IF(ISNUMBER(SEARCH(";"&amp;INDEX($S$10:$S$61,INDEX(Node_Pos,BF26)+1)&amp;";",";"&amp;INDEX(Node_RCodes,BF26)&amp;";")),INDEX(Node_Right,BF26),INDEX(Node_Left,BF26)))))</f>
        <v/>
      </c>
      <c r="BH26" s="46">
        <f>MATCH($AA26&amp;"|"&amp;BG26,Node_Key,0)</f>
        <v/>
      </c>
      <c r="BI26" s="46">
        <f>IF(INDEX(Node_Kind,BH26)="leaf",BG26,IF(INDEX($S$10:$S$61,INDEX(Node_Pos,BH26)+1)="",IF(INDEX(Node_Miss,BH26)="left",INDEX(Node_Left,BH26),INDEX(Node_Right,BH26)),IF(INDEX(Node_Kind,BH26)="split",IF(INDEX($S$10:$S$61,INDEX(Node_Pos,BH26)+1)&lt;INDEX(Node_Thr,BH26),INDEX(Node_Left,BH26),INDEX(Node_Right,BH26)),IF(ISNUMBER(SEARCH(";"&amp;INDEX($S$10:$S$61,INDEX(Node_Pos,BH26)+1)&amp;";",";"&amp;INDEX(Node_RCodes,BH26)&amp;";")),INDEX(Node_Right,BH26),INDEX(Node_Left,BH26)))))</f>
        <v/>
      </c>
      <c r="BJ26" s="52">
        <f>IF(INDEX(Node_Kind,MATCH($AA26&amp;"|"&amp;BI26,Node_Key,0))="leaf",INDEX(Node_Leaf,MATCH($AA26&amp;"|"&amp;BI26,Node_Key,0)),"not a leaf")</f>
        <v/>
      </c>
      <c r="BK26" s="46">
        <f>MATCH($AA26&amp;"|0",Node_Key,0)</f>
        <v/>
      </c>
      <c r="BL26" s="46">
        <f>IF(INDEX(Node_Kind,BK26)="leaf",0,IF(INDEX($V$10:$V$61,INDEX(Node_Pos,BK26)+1)="",IF(INDEX(Node_Miss,BK26)="left",INDEX(Node_Left,BK26),INDEX(Node_Right,BK26)),IF(INDEX(Node_Kind,BK26)="split",IF(INDEX($V$10:$V$61,INDEX(Node_Pos,BK26)+1)&lt;INDEX(Node_Thr,BK26),INDEX(Node_Left,BK26),INDEX(Node_Right,BK26)),IF(ISNUMBER(SEARCH(";"&amp;INDEX($V$10:$V$61,INDEX(Node_Pos,BK26)+1)&amp;";",";"&amp;INDEX(Node_RCodes,BK26)&amp;";")),INDEX(Node_Right,BK26),INDEX(Node_Left,BK26)))))</f>
        <v/>
      </c>
      <c r="BM26" s="46">
        <f>MATCH($AA26&amp;"|"&amp;BL26,Node_Key,0)</f>
        <v/>
      </c>
      <c r="BN26" s="46">
        <f>IF(INDEX(Node_Kind,BM26)="leaf",BL26,IF(INDEX($V$10:$V$61,INDEX(Node_Pos,BM26)+1)="",IF(INDEX(Node_Miss,BM26)="left",INDEX(Node_Left,BM26),INDEX(Node_Right,BM26)),IF(INDEX(Node_Kind,BM26)="split",IF(INDEX($V$10:$V$61,INDEX(Node_Pos,BM26)+1)&lt;INDEX(Node_Thr,BM26),INDEX(Node_Left,BM26),INDEX(Node_Right,BM26)),IF(ISNUMBER(SEARCH(";"&amp;INDEX($V$10:$V$61,INDEX(Node_Pos,BM26)+1)&amp;";",";"&amp;INDEX(Node_RCodes,BM26)&amp;";")),INDEX(Node_Right,BM26),INDEX(Node_Left,BM26)))))</f>
        <v/>
      </c>
      <c r="BO26" s="46">
        <f>MATCH($AA26&amp;"|"&amp;BN26,Node_Key,0)</f>
        <v/>
      </c>
      <c r="BP26" s="46">
        <f>IF(INDEX(Node_Kind,BO26)="leaf",BN26,IF(INDEX($V$10:$V$61,INDEX(Node_Pos,BO26)+1)="",IF(INDEX(Node_Miss,BO26)="left",INDEX(Node_Left,BO26),INDEX(Node_Right,BO26)),IF(INDEX(Node_Kind,BO26)="split",IF(INDEX($V$10:$V$61,INDEX(Node_Pos,BO26)+1)&lt;INDEX(Node_Thr,BO26),INDEX(Node_Left,BO26),INDEX(Node_Right,BO26)),IF(ISNUMBER(SEARCH(";"&amp;INDEX($V$10:$V$61,INDEX(Node_Pos,BO26)+1)&amp;";",";"&amp;INDEX(Node_RCodes,BO26)&amp;";")),INDEX(Node_Right,BO26),INDEX(Node_Left,BO26)))))</f>
        <v/>
      </c>
      <c r="BQ26" s="52">
        <f>IF(INDEX(Node_Kind,MATCH($AA26&amp;"|"&amp;BP26,Node_Key,0))="leaf",INDEX(Node_Leaf,MATCH($AA26&amp;"|"&amp;BP26,Node_Key,0)),"not a leaf")</f>
        <v/>
      </c>
      <c r="BR26" s="46">
        <f>MATCH($AA26&amp;"|0",Node_Key,0)</f>
        <v/>
      </c>
      <c r="BS26" s="46">
        <f>IF(INDEX(Node_Kind,BR26)="leaf",0,IF(INDEX($Y$10:$Y$61,INDEX(Node_Pos,BR26)+1)="",IF(INDEX(Node_Miss,BR26)="left",INDEX(Node_Left,BR26),INDEX(Node_Right,BR26)),IF(INDEX(Node_Kind,BR26)="split",IF(INDEX($Y$10:$Y$61,INDEX(Node_Pos,BR26)+1)&lt;INDEX(Node_Thr,BR26),INDEX(Node_Left,BR26),INDEX(Node_Right,BR26)),IF(ISNUMBER(SEARCH(";"&amp;INDEX($Y$10:$Y$61,INDEX(Node_Pos,BR26)+1)&amp;";",";"&amp;INDEX(Node_RCodes,BR26)&amp;";")),INDEX(Node_Right,BR26),INDEX(Node_Left,BR26)))))</f>
        <v/>
      </c>
      <c r="BT26" s="46">
        <f>MATCH($AA26&amp;"|"&amp;BS26,Node_Key,0)</f>
        <v/>
      </c>
      <c r="BU26" s="46">
        <f>IF(INDEX(Node_Kind,BT26)="leaf",BS26,IF(INDEX($Y$10:$Y$61,INDEX(Node_Pos,BT26)+1)="",IF(INDEX(Node_Miss,BT26)="left",INDEX(Node_Left,BT26),INDEX(Node_Right,BT26)),IF(INDEX(Node_Kind,BT26)="split",IF(INDEX($Y$10:$Y$61,INDEX(Node_Pos,BT26)+1)&lt;INDEX(Node_Thr,BT26),INDEX(Node_Left,BT26),INDEX(Node_Right,BT26)),IF(ISNUMBER(SEARCH(";"&amp;INDEX($Y$10:$Y$61,INDEX(Node_Pos,BT26)+1)&amp;";",";"&amp;INDEX(Node_RCodes,BT26)&amp;";")),INDEX(Node_Right,BT26),INDEX(Node_Left,BT26)))))</f>
        <v/>
      </c>
      <c r="BV26" s="46">
        <f>MATCH($AA26&amp;"|"&amp;BU26,Node_Key,0)</f>
        <v/>
      </c>
      <c r="BW26" s="46">
        <f>IF(INDEX(Node_Kind,BV26)="leaf",BU26,IF(INDEX($Y$10:$Y$61,INDEX(Node_Pos,BV26)+1)="",IF(INDEX(Node_Miss,BV26)="left",INDEX(Node_Left,BV26),INDEX(Node_Right,BV26)),IF(INDEX(Node_Kind,BV26)="split",IF(INDEX($Y$10:$Y$61,INDEX(Node_Pos,BV26)+1)&lt;INDEX(Node_Thr,BV26),INDEX(Node_Left,BV26),INDEX(Node_Right,BV26)),IF(ISNUMBER(SEARCH(";"&amp;INDEX($Y$10:$Y$61,INDEX(Node_Pos,BV26)+1)&amp;";",";"&amp;INDEX(Node_RCodes,BV26)&amp;";")),INDEX(Node_Right,BV26),INDEX(Node_Left,BV26)))))</f>
        <v/>
      </c>
      <c r="BX26" s="52">
        <f>IF(INDEX(Node_Kind,MATCH($AA26&amp;"|"&amp;BW26,Node_Key,0))="leaf",INDEX(Node_Leaf,MATCH($AA26&amp;"|"&amp;BW26,Node_Key,0)),"not a leaf")</f>
        <v/>
      </c>
    </row>
    <row r="27">
      <c r="B27" s="36" t="n">
        <v>17</v>
      </c>
      <c r="C27" s="10" t="inlineStr">
        <is>
          <t>hail_days</t>
        </is>
      </c>
      <c r="D27" s="10" t="inlineStr">
        <is>
          <t>numeric</t>
        </is>
      </c>
      <c r="E27" s="40">
        <f>IF(ISBLANK(INDEX(Pol_Data,MATCH(E$8,Pol_ID,0),MATCH($C27,Pol_Head,0))),"",INDEX(Pol_Data,MATCH(E$8,Pol_ID,0),MATCH($C27,Pol_Head,0)))</f>
        <v/>
      </c>
      <c r="G27" s="51">
        <f>IF(E27="","",E27)</f>
        <v/>
      </c>
      <c r="H27" s="40">
        <f>IF(ISBLANK(INDEX(Pol_Data,MATCH(H$8,Pol_ID,0),MATCH($C27,Pol_Head,0))),"",INDEX(Pol_Data,MATCH(H$8,Pol_ID,0),MATCH($C27,Pol_Head,0)))</f>
        <v/>
      </c>
      <c r="J27" s="51">
        <f>IF(H27="","",H27)</f>
        <v/>
      </c>
      <c r="K27" s="40">
        <f>IF(ISBLANK(INDEX(Pol_Data,MATCH(K$8,Pol_ID,0),MATCH($C27,Pol_Head,0))),"",INDEX(Pol_Data,MATCH(K$8,Pol_ID,0),MATCH($C27,Pol_Head,0)))</f>
        <v/>
      </c>
      <c r="M27" s="51">
        <f>IF(K27="","",K27)</f>
        <v/>
      </c>
      <c r="N27" s="40">
        <f>IF(ISBLANK(INDEX(Pol_Data,MATCH(N$8,Pol_ID,0),MATCH($C27,Pol_Head,0))),"",INDEX(Pol_Data,MATCH(N$8,Pol_ID,0),MATCH($C27,Pol_Head,0)))</f>
        <v/>
      </c>
      <c r="P27" s="51">
        <f>IF(N27="","",N27)</f>
        <v/>
      </c>
      <c r="Q27" s="40">
        <f>IF(ISBLANK(INDEX(Pol_Data,MATCH(Q$8,Pol_ID,0),MATCH($C27,Pol_Head,0))),"",INDEX(Pol_Data,MATCH(Q$8,Pol_ID,0),MATCH($C27,Pol_Head,0)))</f>
        <v/>
      </c>
      <c r="S27" s="51">
        <f>IF(Q27="","",Q27)</f>
        <v/>
      </c>
      <c r="T27" s="40">
        <f>IF(ISBLANK(INDEX(Pol_Data,MATCH(T$8,Pol_ID,0),MATCH($C27,Pol_Head,0))),"",INDEX(Pol_Data,MATCH(T$8,Pol_ID,0),MATCH($C27,Pol_Head,0)))</f>
        <v/>
      </c>
      <c r="V27" s="51">
        <f>IF(T27="","",T27)</f>
        <v/>
      </c>
      <c r="W27" s="40">
        <f>IF(ISBLANK(INDEX(Pol_Data,MATCH(W$8,Pol_ID,0),MATCH($C27,Pol_Head,0))),"",INDEX(Pol_Data,MATCH(W$8,Pol_ID,0),MATCH($C27,Pol_Head,0)))</f>
        <v/>
      </c>
      <c r="Y27" s="51">
        <f>IF(W27="","",W27)</f>
        <v/>
      </c>
      <c r="AA27" s="36" t="n">
        <v>17</v>
      </c>
      <c r="AB27" s="46">
        <f>MATCH($AA27&amp;"|0",Node_Key,0)</f>
        <v/>
      </c>
      <c r="AC27" s="46">
        <f>IF(INDEX(Node_Kind,AB27)="leaf",0,IF(INDEX($G$10:$G$61,INDEX(Node_Pos,AB27)+1)="",IF(INDEX(Node_Miss,AB27)="left",INDEX(Node_Left,AB27),INDEX(Node_Right,AB27)),IF(INDEX(Node_Kind,AB27)="split",IF(INDEX($G$10:$G$61,INDEX(Node_Pos,AB27)+1)&lt;INDEX(Node_Thr,AB27),INDEX(Node_Left,AB27),INDEX(Node_Right,AB27)),IF(ISNUMBER(SEARCH(";"&amp;INDEX($G$10:$G$61,INDEX(Node_Pos,AB27)+1)&amp;";",";"&amp;INDEX(Node_RCodes,AB27)&amp;";")),INDEX(Node_Right,AB27),INDEX(Node_Left,AB27)))))</f>
        <v/>
      </c>
      <c r="AD27" s="46">
        <f>MATCH($AA27&amp;"|"&amp;AC27,Node_Key,0)</f>
        <v/>
      </c>
      <c r="AE27" s="46">
        <f>IF(INDEX(Node_Kind,AD27)="leaf",AC27,IF(INDEX($G$10:$G$61,INDEX(Node_Pos,AD27)+1)="",IF(INDEX(Node_Miss,AD27)="left",INDEX(Node_Left,AD27),INDEX(Node_Right,AD27)),IF(INDEX(Node_Kind,AD27)="split",IF(INDEX($G$10:$G$61,INDEX(Node_Pos,AD27)+1)&lt;INDEX(Node_Thr,AD27),INDEX(Node_Left,AD27),INDEX(Node_Right,AD27)),IF(ISNUMBER(SEARCH(";"&amp;INDEX($G$10:$G$61,INDEX(Node_Pos,AD27)+1)&amp;";",";"&amp;INDEX(Node_RCodes,AD27)&amp;";")),INDEX(Node_Right,AD27),INDEX(Node_Left,AD27)))))</f>
        <v/>
      </c>
      <c r="AF27" s="46">
        <f>MATCH($AA27&amp;"|"&amp;AE27,Node_Key,0)</f>
        <v/>
      </c>
      <c r="AG27" s="46">
        <f>IF(INDEX(Node_Kind,AF27)="leaf",AE27,IF(INDEX($G$10:$G$61,INDEX(Node_Pos,AF27)+1)="",IF(INDEX(Node_Miss,AF27)="left",INDEX(Node_Left,AF27),INDEX(Node_Right,AF27)),IF(INDEX(Node_Kind,AF27)="split",IF(INDEX($G$10:$G$61,INDEX(Node_Pos,AF27)+1)&lt;INDEX(Node_Thr,AF27),INDEX(Node_Left,AF27),INDEX(Node_Right,AF27)),IF(ISNUMBER(SEARCH(";"&amp;INDEX($G$10:$G$61,INDEX(Node_Pos,AF27)+1)&amp;";",";"&amp;INDEX(Node_RCodes,AF27)&amp;";")),INDEX(Node_Right,AF27),INDEX(Node_Left,AF27)))))</f>
        <v/>
      </c>
      <c r="AH27" s="52">
        <f>IF(INDEX(Node_Kind,MATCH($AA27&amp;"|"&amp;AG27,Node_Key,0))="leaf",INDEX(Node_Leaf,MATCH($AA27&amp;"|"&amp;AG27,Node_Key,0)),"not a leaf")</f>
        <v/>
      </c>
      <c r="AI27" s="46">
        <f>MATCH($AA27&amp;"|0",Node_Key,0)</f>
        <v/>
      </c>
      <c r="AJ27" s="46">
        <f>IF(INDEX(Node_Kind,AI27)="leaf",0,IF(INDEX($J$10:$J$61,INDEX(Node_Pos,AI27)+1)="",IF(INDEX(Node_Miss,AI27)="left",INDEX(Node_Left,AI27),INDEX(Node_Right,AI27)),IF(INDEX(Node_Kind,AI27)="split",IF(INDEX($J$10:$J$61,INDEX(Node_Pos,AI27)+1)&lt;INDEX(Node_Thr,AI27),INDEX(Node_Left,AI27),INDEX(Node_Right,AI27)),IF(ISNUMBER(SEARCH(";"&amp;INDEX($J$10:$J$61,INDEX(Node_Pos,AI27)+1)&amp;";",";"&amp;INDEX(Node_RCodes,AI27)&amp;";")),INDEX(Node_Right,AI27),INDEX(Node_Left,AI27)))))</f>
        <v/>
      </c>
      <c r="AK27" s="46">
        <f>MATCH($AA27&amp;"|"&amp;AJ27,Node_Key,0)</f>
        <v/>
      </c>
      <c r="AL27" s="46">
        <f>IF(INDEX(Node_Kind,AK27)="leaf",AJ27,IF(INDEX($J$10:$J$61,INDEX(Node_Pos,AK27)+1)="",IF(INDEX(Node_Miss,AK27)="left",INDEX(Node_Left,AK27),INDEX(Node_Right,AK27)),IF(INDEX(Node_Kind,AK27)="split",IF(INDEX($J$10:$J$61,INDEX(Node_Pos,AK27)+1)&lt;INDEX(Node_Thr,AK27),INDEX(Node_Left,AK27),INDEX(Node_Right,AK27)),IF(ISNUMBER(SEARCH(";"&amp;INDEX($J$10:$J$61,INDEX(Node_Pos,AK27)+1)&amp;";",";"&amp;INDEX(Node_RCodes,AK27)&amp;";")),INDEX(Node_Right,AK27),INDEX(Node_Left,AK27)))))</f>
        <v/>
      </c>
      <c r="AM27" s="46">
        <f>MATCH($AA27&amp;"|"&amp;AL27,Node_Key,0)</f>
        <v/>
      </c>
      <c r="AN27" s="46">
        <f>IF(INDEX(Node_Kind,AM27)="leaf",AL27,IF(INDEX($J$10:$J$61,INDEX(Node_Pos,AM27)+1)="",IF(INDEX(Node_Miss,AM27)="left",INDEX(Node_Left,AM27),INDEX(Node_Right,AM27)),IF(INDEX(Node_Kind,AM27)="split",IF(INDEX($J$10:$J$61,INDEX(Node_Pos,AM27)+1)&lt;INDEX(Node_Thr,AM27),INDEX(Node_Left,AM27),INDEX(Node_Right,AM27)),IF(ISNUMBER(SEARCH(";"&amp;INDEX($J$10:$J$61,INDEX(Node_Pos,AM27)+1)&amp;";",";"&amp;INDEX(Node_RCodes,AM27)&amp;";")),INDEX(Node_Right,AM27),INDEX(Node_Left,AM27)))))</f>
        <v/>
      </c>
      <c r="AO27" s="52">
        <f>IF(INDEX(Node_Kind,MATCH($AA27&amp;"|"&amp;AN27,Node_Key,0))="leaf",INDEX(Node_Leaf,MATCH($AA27&amp;"|"&amp;AN27,Node_Key,0)),"not a leaf")</f>
        <v/>
      </c>
      <c r="AP27" s="46">
        <f>MATCH($AA27&amp;"|0",Node_Key,0)</f>
        <v/>
      </c>
      <c r="AQ27" s="46">
        <f>IF(INDEX(Node_Kind,AP27)="leaf",0,IF(INDEX($M$10:$M$61,INDEX(Node_Pos,AP27)+1)="",IF(INDEX(Node_Miss,AP27)="left",INDEX(Node_Left,AP27),INDEX(Node_Right,AP27)),IF(INDEX(Node_Kind,AP27)="split",IF(INDEX($M$10:$M$61,INDEX(Node_Pos,AP27)+1)&lt;INDEX(Node_Thr,AP27),INDEX(Node_Left,AP27),INDEX(Node_Right,AP27)),IF(ISNUMBER(SEARCH(";"&amp;INDEX($M$10:$M$61,INDEX(Node_Pos,AP27)+1)&amp;";",";"&amp;INDEX(Node_RCodes,AP27)&amp;";")),INDEX(Node_Right,AP27),INDEX(Node_Left,AP27)))))</f>
        <v/>
      </c>
      <c r="AR27" s="46">
        <f>MATCH($AA27&amp;"|"&amp;AQ27,Node_Key,0)</f>
        <v/>
      </c>
      <c r="AS27" s="46">
        <f>IF(INDEX(Node_Kind,AR27)="leaf",AQ27,IF(INDEX($M$10:$M$61,INDEX(Node_Pos,AR27)+1)="",IF(INDEX(Node_Miss,AR27)="left",INDEX(Node_Left,AR27),INDEX(Node_Right,AR27)),IF(INDEX(Node_Kind,AR27)="split",IF(INDEX($M$10:$M$61,INDEX(Node_Pos,AR27)+1)&lt;INDEX(Node_Thr,AR27),INDEX(Node_Left,AR27),INDEX(Node_Right,AR27)),IF(ISNUMBER(SEARCH(";"&amp;INDEX($M$10:$M$61,INDEX(Node_Pos,AR27)+1)&amp;";",";"&amp;INDEX(Node_RCodes,AR27)&amp;";")),INDEX(Node_Right,AR27),INDEX(Node_Left,AR27)))))</f>
        <v/>
      </c>
      <c r="AT27" s="46">
        <f>MATCH($AA27&amp;"|"&amp;AS27,Node_Key,0)</f>
        <v/>
      </c>
      <c r="AU27" s="46">
        <f>IF(INDEX(Node_Kind,AT27)="leaf",AS27,IF(INDEX($M$10:$M$61,INDEX(Node_Pos,AT27)+1)="",IF(INDEX(Node_Miss,AT27)="left",INDEX(Node_Left,AT27),INDEX(Node_Right,AT27)),IF(INDEX(Node_Kind,AT27)="split",IF(INDEX($M$10:$M$61,INDEX(Node_Pos,AT27)+1)&lt;INDEX(Node_Thr,AT27),INDEX(Node_Left,AT27),INDEX(Node_Right,AT27)),IF(ISNUMBER(SEARCH(";"&amp;INDEX($M$10:$M$61,INDEX(Node_Pos,AT27)+1)&amp;";",";"&amp;INDEX(Node_RCodes,AT27)&amp;";")),INDEX(Node_Right,AT27),INDEX(Node_Left,AT27)))))</f>
        <v/>
      </c>
      <c r="AV27" s="52">
        <f>IF(INDEX(Node_Kind,MATCH($AA27&amp;"|"&amp;AU27,Node_Key,0))="leaf",INDEX(Node_Leaf,MATCH($AA27&amp;"|"&amp;AU27,Node_Key,0)),"not a leaf")</f>
        <v/>
      </c>
      <c r="AW27" s="46">
        <f>MATCH($AA27&amp;"|0",Node_Key,0)</f>
        <v/>
      </c>
      <c r="AX27" s="46">
        <f>IF(INDEX(Node_Kind,AW27)="leaf",0,IF(INDEX($P$10:$P$61,INDEX(Node_Pos,AW27)+1)="",IF(INDEX(Node_Miss,AW27)="left",INDEX(Node_Left,AW27),INDEX(Node_Right,AW27)),IF(INDEX(Node_Kind,AW27)="split",IF(INDEX($P$10:$P$61,INDEX(Node_Pos,AW27)+1)&lt;INDEX(Node_Thr,AW27),INDEX(Node_Left,AW27),INDEX(Node_Right,AW27)),IF(ISNUMBER(SEARCH(";"&amp;INDEX($P$10:$P$61,INDEX(Node_Pos,AW27)+1)&amp;";",";"&amp;INDEX(Node_RCodes,AW27)&amp;";")),INDEX(Node_Right,AW27),INDEX(Node_Left,AW27)))))</f>
        <v/>
      </c>
      <c r="AY27" s="46">
        <f>MATCH($AA27&amp;"|"&amp;AX27,Node_Key,0)</f>
        <v/>
      </c>
      <c r="AZ27" s="46">
        <f>IF(INDEX(Node_Kind,AY27)="leaf",AX27,IF(INDEX($P$10:$P$61,INDEX(Node_Pos,AY27)+1)="",IF(INDEX(Node_Miss,AY27)="left",INDEX(Node_Left,AY27),INDEX(Node_Right,AY27)),IF(INDEX(Node_Kind,AY27)="split",IF(INDEX($P$10:$P$61,INDEX(Node_Pos,AY27)+1)&lt;INDEX(Node_Thr,AY27),INDEX(Node_Left,AY27),INDEX(Node_Right,AY27)),IF(ISNUMBER(SEARCH(";"&amp;INDEX($P$10:$P$61,INDEX(Node_Pos,AY27)+1)&amp;";",";"&amp;INDEX(Node_RCodes,AY27)&amp;";")),INDEX(Node_Right,AY27),INDEX(Node_Left,AY27)))))</f>
        <v/>
      </c>
      <c r="BA27" s="46">
        <f>MATCH($AA27&amp;"|"&amp;AZ27,Node_Key,0)</f>
        <v/>
      </c>
      <c r="BB27" s="46">
        <f>IF(INDEX(Node_Kind,BA27)="leaf",AZ27,IF(INDEX($P$10:$P$61,INDEX(Node_Pos,BA27)+1)="",IF(INDEX(Node_Miss,BA27)="left",INDEX(Node_Left,BA27),INDEX(Node_Right,BA27)),IF(INDEX(Node_Kind,BA27)="split",IF(INDEX($P$10:$P$61,INDEX(Node_Pos,BA27)+1)&lt;INDEX(Node_Thr,BA27),INDEX(Node_Left,BA27),INDEX(Node_Right,BA27)),IF(ISNUMBER(SEARCH(";"&amp;INDEX($P$10:$P$61,INDEX(Node_Pos,BA27)+1)&amp;";",";"&amp;INDEX(Node_RCodes,BA27)&amp;";")),INDEX(Node_Right,BA27),INDEX(Node_Left,BA27)))))</f>
        <v/>
      </c>
      <c r="BC27" s="52">
        <f>IF(INDEX(Node_Kind,MATCH($AA27&amp;"|"&amp;BB27,Node_Key,0))="leaf",INDEX(Node_Leaf,MATCH($AA27&amp;"|"&amp;BB27,Node_Key,0)),"not a leaf")</f>
        <v/>
      </c>
      <c r="BD27" s="46">
        <f>MATCH($AA27&amp;"|0",Node_Key,0)</f>
        <v/>
      </c>
      <c r="BE27" s="46">
        <f>IF(INDEX(Node_Kind,BD27)="leaf",0,IF(INDEX($S$10:$S$61,INDEX(Node_Pos,BD27)+1)="",IF(INDEX(Node_Miss,BD27)="left",INDEX(Node_Left,BD27),INDEX(Node_Right,BD27)),IF(INDEX(Node_Kind,BD27)="split",IF(INDEX($S$10:$S$61,INDEX(Node_Pos,BD27)+1)&lt;INDEX(Node_Thr,BD27),INDEX(Node_Left,BD27),INDEX(Node_Right,BD27)),IF(ISNUMBER(SEARCH(";"&amp;INDEX($S$10:$S$61,INDEX(Node_Pos,BD27)+1)&amp;";",";"&amp;INDEX(Node_RCodes,BD27)&amp;";")),INDEX(Node_Right,BD27),INDEX(Node_Left,BD27)))))</f>
        <v/>
      </c>
      <c r="BF27" s="46">
        <f>MATCH($AA27&amp;"|"&amp;BE27,Node_Key,0)</f>
        <v/>
      </c>
      <c r="BG27" s="46">
        <f>IF(INDEX(Node_Kind,BF27)="leaf",BE27,IF(INDEX($S$10:$S$61,INDEX(Node_Pos,BF27)+1)="",IF(INDEX(Node_Miss,BF27)="left",INDEX(Node_Left,BF27),INDEX(Node_Right,BF27)),IF(INDEX(Node_Kind,BF27)="split",IF(INDEX($S$10:$S$61,INDEX(Node_Pos,BF27)+1)&lt;INDEX(Node_Thr,BF27),INDEX(Node_Left,BF27),INDEX(Node_Right,BF27)),IF(ISNUMBER(SEARCH(";"&amp;INDEX($S$10:$S$61,INDEX(Node_Pos,BF27)+1)&amp;";",";"&amp;INDEX(Node_RCodes,BF27)&amp;";")),INDEX(Node_Right,BF27),INDEX(Node_Left,BF27)))))</f>
        <v/>
      </c>
      <c r="BH27" s="46">
        <f>MATCH($AA27&amp;"|"&amp;BG27,Node_Key,0)</f>
        <v/>
      </c>
      <c r="BI27" s="46">
        <f>IF(INDEX(Node_Kind,BH27)="leaf",BG27,IF(INDEX($S$10:$S$61,INDEX(Node_Pos,BH27)+1)="",IF(INDEX(Node_Miss,BH27)="left",INDEX(Node_Left,BH27),INDEX(Node_Right,BH27)),IF(INDEX(Node_Kind,BH27)="split",IF(INDEX($S$10:$S$61,INDEX(Node_Pos,BH27)+1)&lt;INDEX(Node_Thr,BH27),INDEX(Node_Left,BH27),INDEX(Node_Right,BH27)),IF(ISNUMBER(SEARCH(";"&amp;INDEX($S$10:$S$61,INDEX(Node_Pos,BH27)+1)&amp;";",";"&amp;INDEX(Node_RCodes,BH27)&amp;";")),INDEX(Node_Right,BH27),INDEX(Node_Left,BH27)))))</f>
        <v/>
      </c>
      <c r="BJ27" s="52">
        <f>IF(INDEX(Node_Kind,MATCH($AA27&amp;"|"&amp;BI27,Node_Key,0))="leaf",INDEX(Node_Leaf,MATCH($AA27&amp;"|"&amp;BI27,Node_Key,0)),"not a leaf")</f>
        <v/>
      </c>
      <c r="BK27" s="46">
        <f>MATCH($AA27&amp;"|0",Node_Key,0)</f>
        <v/>
      </c>
      <c r="BL27" s="46">
        <f>IF(INDEX(Node_Kind,BK27)="leaf",0,IF(INDEX($V$10:$V$61,INDEX(Node_Pos,BK27)+1)="",IF(INDEX(Node_Miss,BK27)="left",INDEX(Node_Left,BK27),INDEX(Node_Right,BK27)),IF(INDEX(Node_Kind,BK27)="split",IF(INDEX($V$10:$V$61,INDEX(Node_Pos,BK27)+1)&lt;INDEX(Node_Thr,BK27),INDEX(Node_Left,BK27),INDEX(Node_Right,BK27)),IF(ISNUMBER(SEARCH(";"&amp;INDEX($V$10:$V$61,INDEX(Node_Pos,BK27)+1)&amp;";",";"&amp;INDEX(Node_RCodes,BK27)&amp;";")),INDEX(Node_Right,BK27),INDEX(Node_Left,BK27)))))</f>
        <v/>
      </c>
      <c r="BM27" s="46">
        <f>MATCH($AA27&amp;"|"&amp;BL27,Node_Key,0)</f>
        <v/>
      </c>
      <c r="BN27" s="46">
        <f>IF(INDEX(Node_Kind,BM27)="leaf",BL27,IF(INDEX($V$10:$V$61,INDEX(Node_Pos,BM27)+1)="",IF(INDEX(Node_Miss,BM27)="left",INDEX(Node_Left,BM27),INDEX(Node_Right,BM27)),IF(INDEX(Node_Kind,BM27)="split",IF(INDEX($V$10:$V$61,INDEX(Node_Pos,BM27)+1)&lt;INDEX(Node_Thr,BM27),INDEX(Node_Left,BM27),INDEX(Node_Right,BM27)),IF(ISNUMBER(SEARCH(";"&amp;INDEX($V$10:$V$61,INDEX(Node_Pos,BM27)+1)&amp;";",";"&amp;INDEX(Node_RCodes,BM27)&amp;";")),INDEX(Node_Right,BM27),INDEX(Node_Left,BM27)))))</f>
        <v/>
      </c>
      <c r="BO27" s="46">
        <f>MATCH($AA27&amp;"|"&amp;BN27,Node_Key,0)</f>
        <v/>
      </c>
      <c r="BP27" s="46">
        <f>IF(INDEX(Node_Kind,BO27)="leaf",BN27,IF(INDEX($V$10:$V$61,INDEX(Node_Pos,BO27)+1)="",IF(INDEX(Node_Miss,BO27)="left",INDEX(Node_Left,BO27),INDEX(Node_Right,BO27)),IF(INDEX(Node_Kind,BO27)="split",IF(INDEX($V$10:$V$61,INDEX(Node_Pos,BO27)+1)&lt;INDEX(Node_Thr,BO27),INDEX(Node_Left,BO27),INDEX(Node_Right,BO27)),IF(ISNUMBER(SEARCH(";"&amp;INDEX($V$10:$V$61,INDEX(Node_Pos,BO27)+1)&amp;";",";"&amp;INDEX(Node_RCodes,BO27)&amp;";")),INDEX(Node_Right,BO27),INDEX(Node_Left,BO27)))))</f>
        <v/>
      </c>
      <c r="BQ27" s="52">
        <f>IF(INDEX(Node_Kind,MATCH($AA27&amp;"|"&amp;BP27,Node_Key,0))="leaf",INDEX(Node_Leaf,MATCH($AA27&amp;"|"&amp;BP27,Node_Key,0)),"not a leaf")</f>
        <v/>
      </c>
      <c r="BR27" s="46">
        <f>MATCH($AA27&amp;"|0",Node_Key,0)</f>
        <v/>
      </c>
      <c r="BS27" s="46">
        <f>IF(INDEX(Node_Kind,BR27)="leaf",0,IF(INDEX($Y$10:$Y$61,INDEX(Node_Pos,BR27)+1)="",IF(INDEX(Node_Miss,BR27)="left",INDEX(Node_Left,BR27),INDEX(Node_Right,BR27)),IF(INDEX(Node_Kind,BR27)="split",IF(INDEX($Y$10:$Y$61,INDEX(Node_Pos,BR27)+1)&lt;INDEX(Node_Thr,BR27),INDEX(Node_Left,BR27),INDEX(Node_Right,BR27)),IF(ISNUMBER(SEARCH(";"&amp;INDEX($Y$10:$Y$61,INDEX(Node_Pos,BR27)+1)&amp;";",";"&amp;INDEX(Node_RCodes,BR27)&amp;";")),INDEX(Node_Right,BR27),INDEX(Node_Left,BR27)))))</f>
        <v/>
      </c>
      <c r="BT27" s="46">
        <f>MATCH($AA27&amp;"|"&amp;BS27,Node_Key,0)</f>
        <v/>
      </c>
      <c r="BU27" s="46">
        <f>IF(INDEX(Node_Kind,BT27)="leaf",BS27,IF(INDEX($Y$10:$Y$61,INDEX(Node_Pos,BT27)+1)="",IF(INDEX(Node_Miss,BT27)="left",INDEX(Node_Left,BT27),INDEX(Node_Right,BT27)),IF(INDEX(Node_Kind,BT27)="split",IF(INDEX($Y$10:$Y$61,INDEX(Node_Pos,BT27)+1)&lt;INDEX(Node_Thr,BT27),INDEX(Node_Left,BT27),INDEX(Node_Right,BT27)),IF(ISNUMBER(SEARCH(";"&amp;INDEX($Y$10:$Y$61,INDEX(Node_Pos,BT27)+1)&amp;";",";"&amp;INDEX(Node_RCodes,BT27)&amp;";")),INDEX(Node_Right,BT27),INDEX(Node_Left,BT27)))))</f>
        <v/>
      </c>
      <c r="BV27" s="46">
        <f>MATCH($AA27&amp;"|"&amp;BU27,Node_Key,0)</f>
        <v/>
      </c>
      <c r="BW27" s="46">
        <f>IF(INDEX(Node_Kind,BV27)="leaf",BU27,IF(INDEX($Y$10:$Y$61,INDEX(Node_Pos,BV27)+1)="",IF(INDEX(Node_Miss,BV27)="left",INDEX(Node_Left,BV27),INDEX(Node_Right,BV27)),IF(INDEX(Node_Kind,BV27)="split",IF(INDEX($Y$10:$Y$61,INDEX(Node_Pos,BV27)+1)&lt;INDEX(Node_Thr,BV27),INDEX(Node_Left,BV27),INDEX(Node_Right,BV27)),IF(ISNUMBER(SEARCH(";"&amp;INDEX($Y$10:$Y$61,INDEX(Node_Pos,BV27)+1)&amp;";",";"&amp;INDEX(Node_RCodes,BV27)&amp;";")),INDEX(Node_Right,BV27),INDEX(Node_Left,BV27)))))</f>
        <v/>
      </c>
      <c r="BX27" s="52">
        <f>IF(INDEX(Node_Kind,MATCH($AA27&amp;"|"&amp;BW27,Node_Key,0))="leaf",INDEX(Node_Leaf,MATCH($AA27&amp;"|"&amp;BW27,Node_Key,0)),"not a leaf")</f>
        <v/>
      </c>
    </row>
    <row r="28">
      <c r="B28" s="36" t="n">
        <v>18</v>
      </c>
      <c r="C28" s="10" t="inlineStr">
        <is>
          <t>wind_exposure_index</t>
        </is>
      </c>
      <c r="D28" s="10" t="inlineStr">
        <is>
          <t>numeric</t>
        </is>
      </c>
      <c r="E28" s="40">
        <f>IF(ISBLANK(INDEX(Pol_Data,MATCH(E$8,Pol_ID,0),MATCH($C28,Pol_Head,0))),"",INDEX(Pol_Data,MATCH(E$8,Pol_ID,0),MATCH($C28,Pol_Head,0)))</f>
        <v/>
      </c>
      <c r="G28" s="51">
        <f>IF(E28="","",E28)</f>
        <v/>
      </c>
      <c r="H28" s="40">
        <f>IF(ISBLANK(INDEX(Pol_Data,MATCH(H$8,Pol_ID,0),MATCH($C28,Pol_Head,0))),"",INDEX(Pol_Data,MATCH(H$8,Pol_ID,0),MATCH($C28,Pol_Head,0)))</f>
        <v/>
      </c>
      <c r="J28" s="51">
        <f>IF(H28="","",H28)</f>
        <v/>
      </c>
      <c r="K28" s="40">
        <f>IF(ISBLANK(INDEX(Pol_Data,MATCH(K$8,Pol_ID,0),MATCH($C28,Pol_Head,0))),"",INDEX(Pol_Data,MATCH(K$8,Pol_ID,0),MATCH($C28,Pol_Head,0)))</f>
        <v/>
      </c>
      <c r="M28" s="51">
        <f>IF(K28="","",K28)</f>
        <v/>
      </c>
      <c r="N28" s="40">
        <f>IF(ISBLANK(INDEX(Pol_Data,MATCH(N$8,Pol_ID,0),MATCH($C28,Pol_Head,0))),"",INDEX(Pol_Data,MATCH(N$8,Pol_ID,0),MATCH($C28,Pol_Head,0)))</f>
        <v/>
      </c>
      <c r="P28" s="51">
        <f>IF(N28="","",N28)</f>
        <v/>
      </c>
      <c r="Q28" s="40">
        <f>IF(ISBLANK(INDEX(Pol_Data,MATCH(Q$8,Pol_ID,0),MATCH($C28,Pol_Head,0))),"",INDEX(Pol_Data,MATCH(Q$8,Pol_ID,0),MATCH($C28,Pol_Head,0)))</f>
        <v/>
      </c>
      <c r="S28" s="51">
        <f>IF(Q28="","",Q28)</f>
        <v/>
      </c>
      <c r="T28" s="40">
        <f>IF(ISBLANK(INDEX(Pol_Data,MATCH(T$8,Pol_ID,0),MATCH($C28,Pol_Head,0))),"",INDEX(Pol_Data,MATCH(T$8,Pol_ID,0),MATCH($C28,Pol_Head,0)))</f>
        <v/>
      </c>
      <c r="V28" s="51">
        <f>IF(T28="","",T28)</f>
        <v/>
      </c>
      <c r="W28" s="40">
        <f>IF(ISBLANK(INDEX(Pol_Data,MATCH(W$8,Pol_ID,0),MATCH($C28,Pol_Head,0))),"",INDEX(Pol_Data,MATCH(W$8,Pol_ID,0),MATCH($C28,Pol_Head,0)))</f>
        <v/>
      </c>
      <c r="Y28" s="51">
        <f>IF(W28="","",W28)</f>
        <v/>
      </c>
      <c r="AA28" s="36" t="n">
        <v>18</v>
      </c>
      <c r="AB28" s="46">
        <f>MATCH($AA28&amp;"|0",Node_Key,0)</f>
        <v/>
      </c>
      <c r="AC28" s="46">
        <f>IF(INDEX(Node_Kind,AB28)="leaf",0,IF(INDEX($G$10:$G$61,INDEX(Node_Pos,AB28)+1)="",IF(INDEX(Node_Miss,AB28)="left",INDEX(Node_Left,AB28),INDEX(Node_Right,AB28)),IF(INDEX(Node_Kind,AB28)="split",IF(INDEX($G$10:$G$61,INDEX(Node_Pos,AB28)+1)&lt;INDEX(Node_Thr,AB28),INDEX(Node_Left,AB28),INDEX(Node_Right,AB28)),IF(ISNUMBER(SEARCH(";"&amp;INDEX($G$10:$G$61,INDEX(Node_Pos,AB28)+1)&amp;";",";"&amp;INDEX(Node_RCodes,AB28)&amp;";")),INDEX(Node_Right,AB28),INDEX(Node_Left,AB28)))))</f>
        <v/>
      </c>
      <c r="AD28" s="46">
        <f>MATCH($AA28&amp;"|"&amp;AC28,Node_Key,0)</f>
        <v/>
      </c>
      <c r="AE28" s="46">
        <f>IF(INDEX(Node_Kind,AD28)="leaf",AC28,IF(INDEX($G$10:$G$61,INDEX(Node_Pos,AD28)+1)="",IF(INDEX(Node_Miss,AD28)="left",INDEX(Node_Left,AD28),INDEX(Node_Right,AD28)),IF(INDEX(Node_Kind,AD28)="split",IF(INDEX($G$10:$G$61,INDEX(Node_Pos,AD28)+1)&lt;INDEX(Node_Thr,AD28),INDEX(Node_Left,AD28),INDEX(Node_Right,AD28)),IF(ISNUMBER(SEARCH(";"&amp;INDEX($G$10:$G$61,INDEX(Node_Pos,AD28)+1)&amp;";",";"&amp;INDEX(Node_RCodes,AD28)&amp;";")),INDEX(Node_Right,AD28),INDEX(Node_Left,AD28)))))</f>
        <v/>
      </c>
      <c r="AF28" s="46">
        <f>MATCH($AA28&amp;"|"&amp;AE28,Node_Key,0)</f>
        <v/>
      </c>
      <c r="AG28" s="46">
        <f>IF(INDEX(Node_Kind,AF28)="leaf",AE28,IF(INDEX($G$10:$G$61,INDEX(Node_Pos,AF28)+1)="",IF(INDEX(Node_Miss,AF28)="left",INDEX(Node_Left,AF28),INDEX(Node_Right,AF28)),IF(INDEX(Node_Kind,AF28)="split",IF(INDEX($G$10:$G$61,INDEX(Node_Pos,AF28)+1)&lt;INDEX(Node_Thr,AF28),INDEX(Node_Left,AF28),INDEX(Node_Right,AF28)),IF(ISNUMBER(SEARCH(";"&amp;INDEX($G$10:$G$61,INDEX(Node_Pos,AF28)+1)&amp;";",";"&amp;INDEX(Node_RCodes,AF28)&amp;";")),INDEX(Node_Right,AF28),INDEX(Node_Left,AF28)))))</f>
        <v/>
      </c>
      <c r="AH28" s="52">
        <f>IF(INDEX(Node_Kind,MATCH($AA28&amp;"|"&amp;AG28,Node_Key,0))="leaf",INDEX(Node_Leaf,MATCH($AA28&amp;"|"&amp;AG28,Node_Key,0)),"not a leaf")</f>
        <v/>
      </c>
      <c r="AI28" s="46">
        <f>MATCH($AA28&amp;"|0",Node_Key,0)</f>
        <v/>
      </c>
      <c r="AJ28" s="46">
        <f>IF(INDEX(Node_Kind,AI28)="leaf",0,IF(INDEX($J$10:$J$61,INDEX(Node_Pos,AI28)+1)="",IF(INDEX(Node_Miss,AI28)="left",INDEX(Node_Left,AI28),INDEX(Node_Right,AI28)),IF(INDEX(Node_Kind,AI28)="split",IF(INDEX($J$10:$J$61,INDEX(Node_Pos,AI28)+1)&lt;INDEX(Node_Thr,AI28),INDEX(Node_Left,AI28),INDEX(Node_Right,AI28)),IF(ISNUMBER(SEARCH(";"&amp;INDEX($J$10:$J$61,INDEX(Node_Pos,AI28)+1)&amp;";",";"&amp;INDEX(Node_RCodes,AI28)&amp;";")),INDEX(Node_Right,AI28),INDEX(Node_Left,AI28)))))</f>
        <v/>
      </c>
      <c r="AK28" s="46">
        <f>MATCH($AA28&amp;"|"&amp;AJ28,Node_Key,0)</f>
        <v/>
      </c>
      <c r="AL28" s="46">
        <f>IF(INDEX(Node_Kind,AK28)="leaf",AJ28,IF(INDEX($J$10:$J$61,INDEX(Node_Pos,AK28)+1)="",IF(INDEX(Node_Miss,AK28)="left",INDEX(Node_Left,AK28),INDEX(Node_Right,AK28)),IF(INDEX(Node_Kind,AK28)="split",IF(INDEX($J$10:$J$61,INDEX(Node_Pos,AK28)+1)&lt;INDEX(Node_Thr,AK28),INDEX(Node_Left,AK28),INDEX(Node_Right,AK28)),IF(ISNUMBER(SEARCH(";"&amp;INDEX($J$10:$J$61,INDEX(Node_Pos,AK28)+1)&amp;";",";"&amp;INDEX(Node_RCodes,AK28)&amp;";")),INDEX(Node_Right,AK28),INDEX(Node_Left,AK28)))))</f>
        <v/>
      </c>
      <c r="AM28" s="46">
        <f>MATCH($AA28&amp;"|"&amp;AL28,Node_Key,0)</f>
        <v/>
      </c>
      <c r="AN28" s="46">
        <f>IF(INDEX(Node_Kind,AM28)="leaf",AL28,IF(INDEX($J$10:$J$61,INDEX(Node_Pos,AM28)+1)="",IF(INDEX(Node_Miss,AM28)="left",INDEX(Node_Left,AM28),INDEX(Node_Right,AM28)),IF(INDEX(Node_Kind,AM28)="split",IF(INDEX($J$10:$J$61,INDEX(Node_Pos,AM28)+1)&lt;INDEX(Node_Thr,AM28),INDEX(Node_Left,AM28),INDEX(Node_Right,AM28)),IF(ISNUMBER(SEARCH(";"&amp;INDEX($J$10:$J$61,INDEX(Node_Pos,AM28)+1)&amp;";",";"&amp;INDEX(Node_RCodes,AM28)&amp;";")),INDEX(Node_Right,AM28),INDEX(Node_Left,AM28)))))</f>
        <v/>
      </c>
      <c r="AO28" s="52">
        <f>IF(INDEX(Node_Kind,MATCH($AA28&amp;"|"&amp;AN28,Node_Key,0))="leaf",INDEX(Node_Leaf,MATCH($AA28&amp;"|"&amp;AN28,Node_Key,0)),"not a leaf")</f>
        <v/>
      </c>
      <c r="AP28" s="46">
        <f>MATCH($AA28&amp;"|0",Node_Key,0)</f>
        <v/>
      </c>
      <c r="AQ28" s="46">
        <f>IF(INDEX(Node_Kind,AP28)="leaf",0,IF(INDEX($M$10:$M$61,INDEX(Node_Pos,AP28)+1)="",IF(INDEX(Node_Miss,AP28)="left",INDEX(Node_Left,AP28),INDEX(Node_Right,AP28)),IF(INDEX(Node_Kind,AP28)="split",IF(INDEX($M$10:$M$61,INDEX(Node_Pos,AP28)+1)&lt;INDEX(Node_Thr,AP28),INDEX(Node_Left,AP28),INDEX(Node_Right,AP28)),IF(ISNUMBER(SEARCH(";"&amp;INDEX($M$10:$M$61,INDEX(Node_Pos,AP28)+1)&amp;";",";"&amp;INDEX(Node_RCodes,AP28)&amp;";")),INDEX(Node_Right,AP28),INDEX(Node_Left,AP28)))))</f>
        <v/>
      </c>
      <c r="AR28" s="46">
        <f>MATCH($AA28&amp;"|"&amp;AQ28,Node_Key,0)</f>
        <v/>
      </c>
      <c r="AS28" s="46">
        <f>IF(INDEX(Node_Kind,AR28)="leaf",AQ28,IF(INDEX($M$10:$M$61,INDEX(Node_Pos,AR28)+1)="",IF(INDEX(Node_Miss,AR28)="left",INDEX(Node_Left,AR28),INDEX(Node_Right,AR28)),IF(INDEX(Node_Kind,AR28)="split",IF(INDEX($M$10:$M$61,INDEX(Node_Pos,AR28)+1)&lt;INDEX(Node_Thr,AR28),INDEX(Node_Left,AR28),INDEX(Node_Right,AR28)),IF(ISNUMBER(SEARCH(";"&amp;INDEX($M$10:$M$61,INDEX(Node_Pos,AR28)+1)&amp;";",";"&amp;INDEX(Node_RCodes,AR28)&amp;";")),INDEX(Node_Right,AR28),INDEX(Node_Left,AR28)))))</f>
        <v/>
      </c>
      <c r="AT28" s="46">
        <f>MATCH($AA28&amp;"|"&amp;AS28,Node_Key,0)</f>
        <v/>
      </c>
      <c r="AU28" s="46">
        <f>IF(INDEX(Node_Kind,AT28)="leaf",AS28,IF(INDEX($M$10:$M$61,INDEX(Node_Pos,AT28)+1)="",IF(INDEX(Node_Miss,AT28)="left",INDEX(Node_Left,AT28),INDEX(Node_Right,AT28)),IF(INDEX(Node_Kind,AT28)="split",IF(INDEX($M$10:$M$61,INDEX(Node_Pos,AT28)+1)&lt;INDEX(Node_Thr,AT28),INDEX(Node_Left,AT28),INDEX(Node_Right,AT28)),IF(ISNUMBER(SEARCH(";"&amp;INDEX($M$10:$M$61,INDEX(Node_Pos,AT28)+1)&amp;";",";"&amp;INDEX(Node_RCodes,AT28)&amp;";")),INDEX(Node_Right,AT28),INDEX(Node_Left,AT28)))))</f>
        <v/>
      </c>
      <c r="AV28" s="52">
        <f>IF(INDEX(Node_Kind,MATCH($AA28&amp;"|"&amp;AU28,Node_Key,0))="leaf",INDEX(Node_Leaf,MATCH($AA28&amp;"|"&amp;AU28,Node_Key,0)),"not a leaf")</f>
        <v/>
      </c>
      <c r="AW28" s="46">
        <f>MATCH($AA28&amp;"|0",Node_Key,0)</f>
        <v/>
      </c>
      <c r="AX28" s="46">
        <f>IF(INDEX(Node_Kind,AW28)="leaf",0,IF(INDEX($P$10:$P$61,INDEX(Node_Pos,AW28)+1)="",IF(INDEX(Node_Miss,AW28)="left",INDEX(Node_Left,AW28),INDEX(Node_Right,AW28)),IF(INDEX(Node_Kind,AW28)="split",IF(INDEX($P$10:$P$61,INDEX(Node_Pos,AW28)+1)&lt;INDEX(Node_Thr,AW28),INDEX(Node_Left,AW28),INDEX(Node_Right,AW28)),IF(ISNUMBER(SEARCH(";"&amp;INDEX($P$10:$P$61,INDEX(Node_Pos,AW28)+1)&amp;";",";"&amp;INDEX(Node_RCodes,AW28)&amp;";")),INDEX(Node_Right,AW28),INDEX(Node_Left,AW28)))))</f>
        <v/>
      </c>
      <c r="AY28" s="46">
        <f>MATCH($AA28&amp;"|"&amp;AX28,Node_Key,0)</f>
        <v/>
      </c>
      <c r="AZ28" s="46">
        <f>IF(INDEX(Node_Kind,AY28)="leaf",AX28,IF(INDEX($P$10:$P$61,INDEX(Node_Pos,AY28)+1)="",IF(INDEX(Node_Miss,AY28)="left",INDEX(Node_Left,AY28),INDEX(Node_Right,AY28)),IF(INDEX(Node_Kind,AY28)="split",IF(INDEX($P$10:$P$61,INDEX(Node_Pos,AY28)+1)&lt;INDEX(Node_Thr,AY28),INDEX(Node_Left,AY28),INDEX(Node_Right,AY28)),IF(ISNUMBER(SEARCH(";"&amp;INDEX($P$10:$P$61,INDEX(Node_Pos,AY28)+1)&amp;";",";"&amp;INDEX(Node_RCodes,AY28)&amp;";")),INDEX(Node_Right,AY28),INDEX(Node_Left,AY28)))))</f>
        <v/>
      </c>
      <c r="BA28" s="46">
        <f>MATCH($AA28&amp;"|"&amp;AZ28,Node_Key,0)</f>
        <v/>
      </c>
      <c r="BB28" s="46">
        <f>IF(INDEX(Node_Kind,BA28)="leaf",AZ28,IF(INDEX($P$10:$P$61,INDEX(Node_Pos,BA28)+1)="",IF(INDEX(Node_Miss,BA28)="left",INDEX(Node_Left,BA28),INDEX(Node_Right,BA28)),IF(INDEX(Node_Kind,BA28)="split",IF(INDEX($P$10:$P$61,INDEX(Node_Pos,BA28)+1)&lt;INDEX(Node_Thr,BA28),INDEX(Node_Left,BA28),INDEX(Node_Right,BA28)),IF(ISNUMBER(SEARCH(";"&amp;INDEX($P$10:$P$61,INDEX(Node_Pos,BA28)+1)&amp;";",";"&amp;INDEX(Node_RCodes,BA28)&amp;";")),INDEX(Node_Right,BA28),INDEX(Node_Left,BA28)))))</f>
        <v/>
      </c>
      <c r="BC28" s="52">
        <f>IF(INDEX(Node_Kind,MATCH($AA28&amp;"|"&amp;BB28,Node_Key,0))="leaf",INDEX(Node_Leaf,MATCH($AA28&amp;"|"&amp;BB28,Node_Key,0)),"not a leaf")</f>
        <v/>
      </c>
      <c r="BD28" s="46">
        <f>MATCH($AA28&amp;"|0",Node_Key,0)</f>
        <v/>
      </c>
      <c r="BE28" s="46">
        <f>IF(INDEX(Node_Kind,BD28)="leaf",0,IF(INDEX($S$10:$S$61,INDEX(Node_Pos,BD28)+1)="",IF(INDEX(Node_Miss,BD28)="left",INDEX(Node_Left,BD28),INDEX(Node_Right,BD28)),IF(INDEX(Node_Kind,BD28)="split",IF(INDEX($S$10:$S$61,INDEX(Node_Pos,BD28)+1)&lt;INDEX(Node_Thr,BD28),INDEX(Node_Left,BD28),INDEX(Node_Right,BD28)),IF(ISNUMBER(SEARCH(";"&amp;INDEX($S$10:$S$61,INDEX(Node_Pos,BD28)+1)&amp;";",";"&amp;INDEX(Node_RCodes,BD28)&amp;";")),INDEX(Node_Right,BD28),INDEX(Node_Left,BD28)))))</f>
        <v/>
      </c>
      <c r="BF28" s="46">
        <f>MATCH($AA28&amp;"|"&amp;BE28,Node_Key,0)</f>
        <v/>
      </c>
      <c r="BG28" s="46">
        <f>IF(INDEX(Node_Kind,BF28)="leaf",BE28,IF(INDEX($S$10:$S$61,INDEX(Node_Pos,BF28)+1)="",IF(INDEX(Node_Miss,BF28)="left",INDEX(Node_Left,BF28),INDEX(Node_Right,BF28)),IF(INDEX(Node_Kind,BF28)="split",IF(INDEX($S$10:$S$61,INDEX(Node_Pos,BF28)+1)&lt;INDEX(Node_Thr,BF28),INDEX(Node_Left,BF28),INDEX(Node_Right,BF28)),IF(ISNUMBER(SEARCH(";"&amp;INDEX($S$10:$S$61,INDEX(Node_Pos,BF28)+1)&amp;";",";"&amp;INDEX(Node_RCodes,BF28)&amp;";")),INDEX(Node_Right,BF28),INDEX(Node_Left,BF28)))))</f>
        <v/>
      </c>
      <c r="BH28" s="46">
        <f>MATCH($AA28&amp;"|"&amp;BG28,Node_Key,0)</f>
        <v/>
      </c>
      <c r="BI28" s="46">
        <f>IF(INDEX(Node_Kind,BH28)="leaf",BG28,IF(INDEX($S$10:$S$61,INDEX(Node_Pos,BH28)+1)="",IF(INDEX(Node_Miss,BH28)="left",INDEX(Node_Left,BH28),INDEX(Node_Right,BH28)),IF(INDEX(Node_Kind,BH28)="split",IF(INDEX($S$10:$S$61,INDEX(Node_Pos,BH28)+1)&lt;INDEX(Node_Thr,BH28),INDEX(Node_Left,BH28),INDEX(Node_Right,BH28)),IF(ISNUMBER(SEARCH(";"&amp;INDEX($S$10:$S$61,INDEX(Node_Pos,BH28)+1)&amp;";",";"&amp;INDEX(Node_RCodes,BH28)&amp;";")),INDEX(Node_Right,BH28),INDEX(Node_Left,BH28)))))</f>
        <v/>
      </c>
      <c r="BJ28" s="52">
        <f>IF(INDEX(Node_Kind,MATCH($AA28&amp;"|"&amp;BI28,Node_Key,0))="leaf",INDEX(Node_Leaf,MATCH($AA28&amp;"|"&amp;BI28,Node_Key,0)),"not a leaf")</f>
        <v/>
      </c>
      <c r="BK28" s="46">
        <f>MATCH($AA28&amp;"|0",Node_Key,0)</f>
        <v/>
      </c>
      <c r="BL28" s="46">
        <f>IF(INDEX(Node_Kind,BK28)="leaf",0,IF(INDEX($V$10:$V$61,INDEX(Node_Pos,BK28)+1)="",IF(INDEX(Node_Miss,BK28)="left",INDEX(Node_Left,BK28),INDEX(Node_Right,BK28)),IF(INDEX(Node_Kind,BK28)="split",IF(INDEX($V$10:$V$61,INDEX(Node_Pos,BK28)+1)&lt;INDEX(Node_Thr,BK28),INDEX(Node_Left,BK28),INDEX(Node_Right,BK28)),IF(ISNUMBER(SEARCH(";"&amp;INDEX($V$10:$V$61,INDEX(Node_Pos,BK28)+1)&amp;";",";"&amp;INDEX(Node_RCodes,BK28)&amp;";")),INDEX(Node_Right,BK28),INDEX(Node_Left,BK28)))))</f>
        <v/>
      </c>
      <c r="BM28" s="46">
        <f>MATCH($AA28&amp;"|"&amp;BL28,Node_Key,0)</f>
        <v/>
      </c>
      <c r="BN28" s="46">
        <f>IF(INDEX(Node_Kind,BM28)="leaf",BL28,IF(INDEX($V$10:$V$61,INDEX(Node_Pos,BM28)+1)="",IF(INDEX(Node_Miss,BM28)="left",INDEX(Node_Left,BM28),INDEX(Node_Right,BM28)),IF(INDEX(Node_Kind,BM28)="split",IF(INDEX($V$10:$V$61,INDEX(Node_Pos,BM28)+1)&lt;INDEX(Node_Thr,BM28),INDEX(Node_Left,BM28),INDEX(Node_Right,BM28)),IF(ISNUMBER(SEARCH(";"&amp;INDEX($V$10:$V$61,INDEX(Node_Pos,BM28)+1)&amp;";",";"&amp;INDEX(Node_RCodes,BM28)&amp;";")),INDEX(Node_Right,BM28),INDEX(Node_Left,BM28)))))</f>
        <v/>
      </c>
      <c r="BO28" s="46">
        <f>MATCH($AA28&amp;"|"&amp;BN28,Node_Key,0)</f>
        <v/>
      </c>
      <c r="BP28" s="46">
        <f>IF(INDEX(Node_Kind,BO28)="leaf",BN28,IF(INDEX($V$10:$V$61,INDEX(Node_Pos,BO28)+1)="",IF(INDEX(Node_Miss,BO28)="left",INDEX(Node_Left,BO28),INDEX(Node_Right,BO28)),IF(INDEX(Node_Kind,BO28)="split",IF(INDEX($V$10:$V$61,INDEX(Node_Pos,BO28)+1)&lt;INDEX(Node_Thr,BO28),INDEX(Node_Left,BO28),INDEX(Node_Right,BO28)),IF(ISNUMBER(SEARCH(";"&amp;INDEX($V$10:$V$61,INDEX(Node_Pos,BO28)+1)&amp;";",";"&amp;INDEX(Node_RCodes,BO28)&amp;";")),INDEX(Node_Right,BO28),INDEX(Node_Left,BO28)))))</f>
        <v/>
      </c>
      <c r="BQ28" s="52">
        <f>IF(INDEX(Node_Kind,MATCH($AA28&amp;"|"&amp;BP28,Node_Key,0))="leaf",INDEX(Node_Leaf,MATCH($AA28&amp;"|"&amp;BP28,Node_Key,0)),"not a leaf")</f>
        <v/>
      </c>
      <c r="BR28" s="46">
        <f>MATCH($AA28&amp;"|0",Node_Key,0)</f>
        <v/>
      </c>
      <c r="BS28" s="46">
        <f>IF(INDEX(Node_Kind,BR28)="leaf",0,IF(INDEX($Y$10:$Y$61,INDEX(Node_Pos,BR28)+1)="",IF(INDEX(Node_Miss,BR28)="left",INDEX(Node_Left,BR28),INDEX(Node_Right,BR28)),IF(INDEX(Node_Kind,BR28)="split",IF(INDEX($Y$10:$Y$61,INDEX(Node_Pos,BR28)+1)&lt;INDEX(Node_Thr,BR28),INDEX(Node_Left,BR28),INDEX(Node_Right,BR28)),IF(ISNUMBER(SEARCH(";"&amp;INDEX($Y$10:$Y$61,INDEX(Node_Pos,BR28)+1)&amp;";",";"&amp;INDEX(Node_RCodes,BR28)&amp;";")),INDEX(Node_Right,BR28),INDEX(Node_Left,BR28)))))</f>
        <v/>
      </c>
      <c r="BT28" s="46">
        <f>MATCH($AA28&amp;"|"&amp;BS28,Node_Key,0)</f>
        <v/>
      </c>
      <c r="BU28" s="46">
        <f>IF(INDEX(Node_Kind,BT28)="leaf",BS28,IF(INDEX($Y$10:$Y$61,INDEX(Node_Pos,BT28)+1)="",IF(INDEX(Node_Miss,BT28)="left",INDEX(Node_Left,BT28),INDEX(Node_Right,BT28)),IF(INDEX(Node_Kind,BT28)="split",IF(INDEX($Y$10:$Y$61,INDEX(Node_Pos,BT28)+1)&lt;INDEX(Node_Thr,BT28),INDEX(Node_Left,BT28),INDEX(Node_Right,BT28)),IF(ISNUMBER(SEARCH(";"&amp;INDEX($Y$10:$Y$61,INDEX(Node_Pos,BT28)+1)&amp;";",";"&amp;INDEX(Node_RCodes,BT28)&amp;";")),INDEX(Node_Right,BT28),INDEX(Node_Left,BT28)))))</f>
        <v/>
      </c>
      <c r="BV28" s="46">
        <f>MATCH($AA28&amp;"|"&amp;BU28,Node_Key,0)</f>
        <v/>
      </c>
      <c r="BW28" s="46">
        <f>IF(INDEX(Node_Kind,BV28)="leaf",BU28,IF(INDEX($Y$10:$Y$61,INDEX(Node_Pos,BV28)+1)="",IF(INDEX(Node_Miss,BV28)="left",INDEX(Node_Left,BV28),INDEX(Node_Right,BV28)),IF(INDEX(Node_Kind,BV28)="split",IF(INDEX($Y$10:$Y$61,INDEX(Node_Pos,BV28)+1)&lt;INDEX(Node_Thr,BV28),INDEX(Node_Left,BV28),INDEX(Node_Right,BV28)),IF(ISNUMBER(SEARCH(";"&amp;INDEX($Y$10:$Y$61,INDEX(Node_Pos,BV28)+1)&amp;";",";"&amp;INDEX(Node_RCodes,BV28)&amp;";")),INDEX(Node_Right,BV28),INDEX(Node_Left,BV28)))))</f>
        <v/>
      </c>
      <c r="BX28" s="52">
        <f>IF(INDEX(Node_Kind,MATCH($AA28&amp;"|"&amp;BW28,Node_Key,0))="leaf",INDEX(Node_Leaf,MATCH($AA28&amp;"|"&amp;BW28,Node_Key,0)),"not a leaf")</f>
        <v/>
      </c>
    </row>
    <row r="29">
      <c r="B29" s="36" t="n">
        <v>19</v>
      </c>
      <c r="C29" s="10" t="inlineStr">
        <is>
          <t>freezing_days</t>
        </is>
      </c>
      <c r="D29" s="10" t="inlineStr">
        <is>
          <t>numeric</t>
        </is>
      </c>
      <c r="E29" s="40">
        <f>IF(ISBLANK(INDEX(Pol_Data,MATCH(E$8,Pol_ID,0),MATCH($C29,Pol_Head,0))),"",INDEX(Pol_Data,MATCH(E$8,Pol_ID,0),MATCH($C29,Pol_Head,0)))</f>
        <v/>
      </c>
      <c r="G29" s="51">
        <f>IF(E29="","",E29)</f>
        <v/>
      </c>
      <c r="H29" s="40">
        <f>IF(ISBLANK(INDEX(Pol_Data,MATCH(H$8,Pol_ID,0),MATCH($C29,Pol_Head,0))),"",INDEX(Pol_Data,MATCH(H$8,Pol_ID,0),MATCH($C29,Pol_Head,0)))</f>
        <v/>
      </c>
      <c r="J29" s="51">
        <f>IF(H29="","",H29)</f>
        <v/>
      </c>
      <c r="K29" s="40">
        <f>IF(ISBLANK(INDEX(Pol_Data,MATCH(K$8,Pol_ID,0),MATCH($C29,Pol_Head,0))),"",INDEX(Pol_Data,MATCH(K$8,Pol_ID,0),MATCH($C29,Pol_Head,0)))</f>
        <v/>
      </c>
      <c r="M29" s="51">
        <f>IF(K29="","",K29)</f>
        <v/>
      </c>
      <c r="N29" s="40">
        <f>IF(ISBLANK(INDEX(Pol_Data,MATCH(N$8,Pol_ID,0),MATCH($C29,Pol_Head,0))),"",INDEX(Pol_Data,MATCH(N$8,Pol_ID,0),MATCH($C29,Pol_Head,0)))</f>
        <v/>
      </c>
      <c r="P29" s="51">
        <f>IF(N29="","",N29)</f>
        <v/>
      </c>
      <c r="Q29" s="40">
        <f>IF(ISBLANK(INDEX(Pol_Data,MATCH(Q$8,Pol_ID,0),MATCH($C29,Pol_Head,0))),"",INDEX(Pol_Data,MATCH(Q$8,Pol_ID,0),MATCH($C29,Pol_Head,0)))</f>
        <v/>
      </c>
      <c r="S29" s="51">
        <f>IF(Q29="","",Q29)</f>
        <v/>
      </c>
      <c r="T29" s="40">
        <f>IF(ISBLANK(INDEX(Pol_Data,MATCH(T$8,Pol_ID,0),MATCH($C29,Pol_Head,0))),"",INDEX(Pol_Data,MATCH(T$8,Pol_ID,0),MATCH($C29,Pol_Head,0)))</f>
        <v/>
      </c>
      <c r="V29" s="51">
        <f>IF(T29="","",T29)</f>
        <v/>
      </c>
      <c r="W29" s="40">
        <f>IF(ISBLANK(INDEX(Pol_Data,MATCH(W$8,Pol_ID,0),MATCH($C29,Pol_Head,0))),"",INDEX(Pol_Data,MATCH(W$8,Pol_ID,0),MATCH($C29,Pol_Head,0)))</f>
        <v/>
      </c>
      <c r="Y29" s="51">
        <f>IF(W29="","",W29)</f>
        <v/>
      </c>
      <c r="AA29" s="36" t="n">
        <v>19</v>
      </c>
      <c r="AB29" s="46">
        <f>MATCH($AA29&amp;"|0",Node_Key,0)</f>
        <v/>
      </c>
      <c r="AC29" s="46">
        <f>IF(INDEX(Node_Kind,AB29)="leaf",0,IF(INDEX($G$10:$G$61,INDEX(Node_Pos,AB29)+1)="",IF(INDEX(Node_Miss,AB29)="left",INDEX(Node_Left,AB29),INDEX(Node_Right,AB29)),IF(INDEX(Node_Kind,AB29)="split",IF(INDEX($G$10:$G$61,INDEX(Node_Pos,AB29)+1)&lt;INDEX(Node_Thr,AB29),INDEX(Node_Left,AB29),INDEX(Node_Right,AB29)),IF(ISNUMBER(SEARCH(";"&amp;INDEX($G$10:$G$61,INDEX(Node_Pos,AB29)+1)&amp;";",";"&amp;INDEX(Node_RCodes,AB29)&amp;";")),INDEX(Node_Right,AB29),INDEX(Node_Left,AB29)))))</f>
        <v/>
      </c>
      <c r="AD29" s="46">
        <f>MATCH($AA29&amp;"|"&amp;AC29,Node_Key,0)</f>
        <v/>
      </c>
      <c r="AE29" s="46">
        <f>IF(INDEX(Node_Kind,AD29)="leaf",AC29,IF(INDEX($G$10:$G$61,INDEX(Node_Pos,AD29)+1)="",IF(INDEX(Node_Miss,AD29)="left",INDEX(Node_Left,AD29),INDEX(Node_Right,AD29)),IF(INDEX(Node_Kind,AD29)="split",IF(INDEX($G$10:$G$61,INDEX(Node_Pos,AD29)+1)&lt;INDEX(Node_Thr,AD29),INDEX(Node_Left,AD29),INDEX(Node_Right,AD29)),IF(ISNUMBER(SEARCH(";"&amp;INDEX($G$10:$G$61,INDEX(Node_Pos,AD29)+1)&amp;";",";"&amp;INDEX(Node_RCodes,AD29)&amp;";")),INDEX(Node_Right,AD29),INDEX(Node_Left,AD29)))))</f>
        <v/>
      </c>
      <c r="AF29" s="46">
        <f>MATCH($AA29&amp;"|"&amp;AE29,Node_Key,0)</f>
        <v/>
      </c>
      <c r="AG29" s="46">
        <f>IF(INDEX(Node_Kind,AF29)="leaf",AE29,IF(INDEX($G$10:$G$61,INDEX(Node_Pos,AF29)+1)="",IF(INDEX(Node_Miss,AF29)="left",INDEX(Node_Left,AF29),INDEX(Node_Right,AF29)),IF(INDEX(Node_Kind,AF29)="split",IF(INDEX($G$10:$G$61,INDEX(Node_Pos,AF29)+1)&lt;INDEX(Node_Thr,AF29),INDEX(Node_Left,AF29),INDEX(Node_Right,AF29)),IF(ISNUMBER(SEARCH(";"&amp;INDEX($G$10:$G$61,INDEX(Node_Pos,AF29)+1)&amp;";",";"&amp;INDEX(Node_RCodes,AF29)&amp;";")),INDEX(Node_Right,AF29),INDEX(Node_Left,AF29)))))</f>
        <v/>
      </c>
      <c r="AH29" s="52">
        <f>IF(INDEX(Node_Kind,MATCH($AA29&amp;"|"&amp;AG29,Node_Key,0))="leaf",INDEX(Node_Leaf,MATCH($AA29&amp;"|"&amp;AG29,Node_Key,0)),"not a leaf")</f>
        <v/>
      </c>
      <c r="AI29" s="46">
        <f>MATCH($AA29&amp;"|0",Node_Key,0)</f>
        <v/>
      </c>
      <c r="AJ29" s="46">
        <f>IF(INDEX(Node_Kind,AI29)="leaf",0,IF(INDEX($J$10:$J$61,INDEX(Node_Pos,AI29)+1)="",IF(INDEX(Node_Miss,AI29)="left",INDEX(Node_Left,AI29),INDEX(Node_Right,AI29)),IF(INDEX(Node_Kind,AI29)="split",IF(INDEX($J$10:$J$61,INDEX(Node_Pos,AI29)+1)&lt;INDEX(Node_Thr,AI29),INDEX(Node_Left,AI29),INDEX(Node_Right,AI29)),IF(ISNUMBER(SEARCH(";"&amp;INDEX($J$10:$J$61,INDEX(Node_Pos,AI29)+1)&amp;";",";"&amp;INDEX(Node_RCodes,AI29)&amp;";")),INDEX(Node_Right,AI29),INDEX(Node_Left,AI29)))))</f>
        <v/>
      </c>
      <c r="AK29" s="46">
        <f>MATCH($AA29&amp;"|"&amp;AJ29,Node_Key,0)</f>
        <v/>
      </c>
      <c r="AL29" s="46">
        <f>IF(INDEX(Node_Kind,AK29)="leaf",AJ29,IF(INDEX($J$10:$J$61,INDEX(Node_Pos,AK29)+1)="",IF(INDEX(Node_Miss,AK29)="left",INDEX(Node_Left,AK29),INDEX(Node_Right,AK29)),IF(INDEX(Node_Kind,AK29)="split",IF(INDEX($J$10:$J$61,INDEX(Node_Pos,AK29)+1)&lt;INDEX(Node_Thr,AK29),INDEX(Node_Left,AK29),INDEX(Node_Right,AK29)),IF(ISNUMBER(SEARCH(";"&amp;INDEX($J$10:$J$61,INDEX(Node_Pos,AK29)+1)&amp;";",";"&amp;INDEX(Node_RCodes,AK29)&amp;";")),INDEX(Node_Right,AK29),INDEX(Node_Left,AK29)))))</f>
        <v/>
      </c>
      <c r="AM29" s="46">
        <f>MATCH($AA29&amp;"|"&amp;AL29,Node_Key,0)</f>
        <v/>
      </c>
      <c r="AN29" s="46">
        <f>IF(INDEX(Node_Kind,AM29)="leaf",AL29,IF(INDEX($J$10:$J$61,INDEX(Node_Pos,AM29)+1)="",IF(INDEX(Node_Miss,AM29)="left",INDEX(Node_Left,AM29),INDEX(Node_Right,AM29)),IF(INDEX(Node_Kind,AM29)="split",IF(INDEX($J$10:$J$61,INDEX(Node_Pos,AM29)+1)&lt;INDEX(Node_Thr,AM29),INDEX(Node_Left,AM29),INDEX(Node_Right,AM29)),IF(ISNUMBER(SEARCH(";"&amp;INDEX($J$10:$J$61,INDEX(Node_Pos,AM29)+1)&amp;";",";"&amp;INDEX(Node_RCodes,AM29)&amp;";")),INDEX(Node_Right,AM29),INDEX(Node_Left,AM29)))))</f>
        <v/>
      </c>
      <c r="AO29" s="52">
        <f>IF(INDEX(Node_Kind,MATCH($AA29&amp;"|"&amp;AN29,Node_Key,0))="leaf",INDEX(Node_Leaf,MATCH($AA29&amp;"|"&amp;AN29,Node_Key,0)),"not a leaf")</f>
        <v/>
      </c>
      <c r="AP29" s="46">
        <f>MATCH($AA29&amp;"|0",Node_Key,0)</f>
        <v/>
      </c>
      <c r="AQ29" s="46">
        <f>IF(INDEX(Node_Kind,AP29)="leaf",0,IF(INDEX($M$10:$M$61,INDEX(Node_Pos,AP29)+1)="",IF(INDEX(Node_Miss,AP29)="left",INDEX(Node_Left,AP29),INDEX(Node_Right,AP29)),IF(INDEX(Node_Kind,AP29)="split",IF(INDEX($M$10:$M$61,INDEX(Node_Pos,AP29)+1)&lt;INDEX(Node_Thr,AP29),INDEX(Node_Left,AP29),INDEX(Node_Right,AP29)),IF(ISNUMBER(SEARCH(";"&amp;INDEX($M$10:$M$61,INDEX(Node_Pos,AP29)+1)&amp;";",";"&amp;INDEX(Node_RCodes,AP29)&amp;";")),INDEX(Node_Right,AP29),INDEX(Node_Left,AP29)))))</f>
        <v/>
      </c>
      <c r="AR29" s="46">
        <f>MATCH($AA29&amp;"|"&amp;AQ29,Node_Key,0)</f>
        <v/>
      </c>
      <c r="AS29" s="46">
        <f>IF(INDEX(Node_Kind,AR29)="leaf",AQ29,IF(INDEX($M$10:$M$61,INDEX(Node_Pos,AR29)+1)="",IF(INDEX(Node_Miss,AR29)="left",INDEX(Node_Left,AR29),INDEX(Node_Right,AR29)),IF(INDEX(Node_Kind,AR29)="split",IF(INDEX($M$10:$M$61,INDEX(Node_Pos,AR29)+1)&lt;INDEX(Node_Thr,AR29),INDEX(Node_Left,AR29),INDEX(Node_Right,AR29)),IF(ISNUMBER(SEARCH(";"&amp;INDEX($M$10:$M$61,INDEX(Node_Pos,AR29)+1)&amp;";",";"&amp;INDEX(Node_RCodes,AR29)&amp;";")),INDEX(Node_Right,AR29),INDEX(Node_Left,AR29)))))</f>
        <v/>
      </c>
      <c r="AT29" s="46">
        <f>MATCH($AA29&amp;"|"&amp;AS29,Node_Key,0)</f>
        <v/>
      </c>
      <c r="AU29" s="46">
        <f>IF(INDEX(Node_Kind,AT29)="leaf",AS29,IF(INDEX($M$10:$M$61,INDEX(Node_Pos,AT29)+1)="",IF(INDEX(Node_Miss,AT29)="left",INDEX(Node_Left,AT29),INDEX(Node_Right,AT29)),IF(INDEX(Node_Kind,AT29)="split",IF(INDEX($M$10:$M$61,INDEX(Node_Pos,AT29)+1)&lt;INDEX(Node_Thr,AT29),INDEX(Node_Left,AT29),INDEX(Node_Right,AT29)),IF(ISNUMBER(SEARCH(";"&amp;INDEX($M$10:$M$61,INDEX(Node_Pos,AT29)+1)&amp;";",";"&amp;INDEX(Node_RCodes,AT29)&amp;";")),INDEX(Node_Right,AT29),INDEX(Node_Left,AT29)))))</f>
        <v/>
      </c>
      <c r="AV29" s="52">
        <f>IF(INDEX(Node_Kind,MATCH($AA29&amp;"|"&amp;AU29,Node_Key,0))="leaf",INDEX(Node_Leaf,MATCH($AA29&amp;"|"&amp;AU29,Node_Key,0)),"not a leaf")</f>
        <v/>
      </c>
      <c r="AW29" s="46">
        <f>MATCH($AA29&amp;"|0",Node_Key,0)</f>
        <v/>
      </c>
      <c r="AX29" s="46">
        <f>IF(INDEX(Node_Kind,AW29)="leaf",0,IF(INDEX($P$10:$P$61,INDEX(Node_Pos,AW29)+1)="",IF(INDEX(Node_Miss,AW29)="left",INDEX(Node_Left,AW29),INDEX(Node_Right,AW29)),IF(INDEX(Node_Kind,AW29)="split",IF(INDEX($P$10:$P$61,INDEX(Node_Pos,AW29)+1)&lt;INDEX(Node_Thr,AW29),INDEX(Node_Left,AW29),INDEX(Node_Right,AW29)),IF(ISNUMBER(SEARCH(";"&amp;INDEX($P$10:$P$61,INDEX(Node_Pos,AW29)+1)&amp;";",";"&amp;INDEX(Node_RCodes,AW29)&amp;";")),INDEX(Node_Right,AW29),INDEX(Node_Left,AW29)))))</f>
        <v/>
      </c>
      <c r="AY29" s="46">
        <f>MATCH($AA29&amp;"|"&amp;AX29,Node_Key,0)</f>
        <v/>
      </c>
      <c r="AZ29" s="46">
        <f>IF(INDEX(Node_Kind,AY29)="leaf",AX29,IF(INDEX($P$10:$P$61,INDEX(Node_Pos,AY29)+1)="",IF(INDEX(Node_Miss,AY29)="left",INDEX(Node_Left,AY29),INDEX(Node_Right,AY29)),IF(INDEX(Node_Kind,AY29)="split",IF(INDEX($P$10:$P$61,INDEX(Node_Pos,AY29)+1)&lt;INDEX(Node_Thr,AY29),INDEX(Node_Left,AY29),INDEX(Node_Right,AY29)),IF(ISNUMBER(SEARCH(";"&amp;INDEX($P$10:$P$61,INDEX(Node_Pos,AY29)+1)&amp;";",";"&amp;INDEX(Node_RCodes,AY29)&amp;";")),INDEX(Node_Right,AY29),INDEX(Node_Left,AY29)))))</f>
        <v/>
      </c>
      <c r="BA29" s="46">
        <f>MATCH($AA29&amp;"|"&amp;AZ29,Node_Key,0)</f>
        <v/>
      </c>
      <c r="BB29" s="46">
        <f>IF(INDEX(Node_Kind,BA29)="leaf",AZ29,IF(INDEX($P$10:$P$61,INDEX(Node_Pos,BA29)+1)="",IF(INDEX(Node_Miss,BA29)="left",INDEX(Node_Left,BA29),INDEX(Node_Right,BA29)),IF(INDEX(Node_Kind,BA29)="split",IF(INDEX($P$10:$P$61,INDEX(Node_Pos,BA29)+1)&lt;INDEX(Node_Thr,BA29),INDEX(Node_Left,BA29),INDEX(Node_Right,BA29)),IF(ISNUMBER(SEARCH(";"&amp;INDEX($P$10:$P$61,INDEX(Node_Pos,BA29)+1)&amp;";",";"&amp;INDEX(Node_RCodes,BA29)&amp;";")),INDEX(Node_Right,BA29),INDEX(Node_Left,BA29)))))</f>
        <v/>
      </c>
      <c r="BC29" s="52">
        <f>IF(INDEX(Node_Kind,MATCH($AA29&amp;"|"&amp;BB29,Node_Key,0))="leaf",INDEX(Node_Leaf,MATCH($AA29&amp;"|"&amp;BB29,Node_Key,0)),"not a leaf")</f>
        <v/>
      </c>
      <c r="BD29" s="46">
        <f>MATCH($AA29&amp;"|0",Node_Key,0)</f>
        <v/>
      </c>
      <c r="BE29" s="46">
        <f>IF(INDEX(Node_Kind,BD29)="leaf",0,IF(INDEX($S$10:$S$61,INDEX(Node_Pos,BD29)+1)="",IF(INDEX(Node_Miss,BD29)="left",INDEX(Node_Left,BD29),INDEX(Node_Right,BD29)),IF(INDEX(Node_Kind,BD29)="split",IF(INDEX($S$10:$S$61,INDEX(Node_Pos,BD29)+1)&lt;INDEX(Node_Thr,BD29),INDEX(Node_Left,BD29),INDEX(Node_Right,BD29)),IF(ISNUMBER(SEARCH(";"&amp;INDEX($S$10:$S$61,INDEX(Node_Pos,BD29)+1)&amp;";",";"&amp;INDEX(Node_RCodes,BD29)&amp;";")),INDEX(Node_Right,BD29),INDEX(Node_Left,BD29)))))</f>
        <v/>
      </c>
      <c r="BF29" s="46">
        <f>MATCH($AA29&amp;"|"&amp;BE29,Node_Key,0)</f>
        <v/>
      </c>
      <c r="BG29" s="46">
        <f>IF(INDEX(Node_Kind,BF29)="leaf",BE29,IF(INDEX($S$10:$S$61,INDEX(Node_Pos,BF29)+1)="",IF(INDEX(Node_Miss,BF29)="left",INDEX(Node_Left,BF29),INDEX(Node_Right,BF29)),IF(INDEX(Node_Kind,BF29)="split",IF(INDEX($S$10:$S$61,INDEX(Node_Pos,BF29)+1)&lt;INDEX(Node_Thr,BF29),INDEX(Node_Left,BF29),INDEX(Node_Right,BF29)),IF(ISNUMBER(SEARCH(";"&amp;INDEX($S$10:$S$61,INDEX(Node_Pos,BF29)+1)&amp;";",";"&amp;INDEX(Node_RCodes,BF29)&amp;";")),INDEX(Node_Right,BF29),INDEX(Node_Left,BF29)))))</f>
        <v/>
      </c>
      <c r="BH29" s="46">
        <f>MATCH($AA29&amp;"|"&amp;BG29,Node_Key,0)</f>
        <v/>
      </c>
      <c r="BI29" s="46">
        <f>IF(INDEX(Node_Kind,BH29)="leaf",BG29,IF(INDEX($S$10:$S$61,INDEX(Node_Pos,BH29)+1)="",IF(INDEX(Node_Miss,BH29)="left",INDEX(Node_Left,BH29),INDEX(Node_Right,BH29)),IF(INDEX(Node_Kind,BH29)="split",IF(INDEX($S$10:$S$61,INDEX(Node_Pos,BH29)+1)&lt;INDEX(Node_Thr,BH29),INDEX(Node_Left,BH29),INDEX(Node_Right,BH29)),IF(ISNUMBER(SEARCH(";"&amp;INDEX($S$10:$S$61,INDEX(Node_Pos,BH29)+1)&amp;";",";"&amp;INDEX(Node_RCodes,BH29)&amp;";")),INDEX(Node_Right,BH29),INDEX(Node_Left,BH29)))))</f>
        <v/>
      </c>
      <c r="BJ29" s="52">
        <f>IF(INDEX(Node_Kind,MATCH($AA29&amp;"|"&amp;BI29,Node_Key,0))="leaf",INDEX(Node_Leaf,MATCH($AA29&amp;"|"&amp;BI29,Node_Key,0)),"not a leaf")</f>
        <v/>
      </c>
      <c r="BK29" s="46">
        <f>MATCH($AA29&amp;"|0",Node_Key,0)</f>
        <v/>
      </c>
      <c r="BL29" s="46">
        <f>IF(INDEX(Node_Kind,BK29)="leaf",0,IF(INDEX($V$10:$V$61,INDEX(Node_Pos,BK29)+1)="",IF(INDEX(Node_Miss,BK29)="left",INDEX(Node_Left,BK29),INDEX(Node_Right,BK29)),IF(INDEX(Node_Kind,BK29)="split",IF(INDEX($V$10:$V$61,INDEX(Node_Pos,BK29)+1)&lt;INDEX(Node_Thr,BK29),INDEX(Node_Left,BK29),INDEX(Node_Right,BK29)),IF(ISNUMBER(SEARCH(";"&amp;INDEX($V$10:$V$61,INDEX(Node_Pos,BK29)+1)&amp;";",";"&amp;INDEX(Node_RCodes,BK29)&amp;";")),INDEX(Node_Right,BK29),INDEX(Node_Left,BK29)))))</f>
        <v/>
      </c>
      <c r="BM29" s="46">
        <f>MATCH($AA29&amp;"|"&amp;BL29,Node_Key,0)</f>
        <v/>
      </c>
      <c r="BN29" s="46">
        <f>IF(INDEX(Node_Kind,BM29)="leaf",BL29,IF(INDEX($V$10:$V$61,INDEX(Node_Pos,BM29)+1)="",IF(INDEX(Node_Miss,BM29)="left",INDEX(Node_Left,BM29),INDEX(Node_Right,BM29)),IF(INDEX(Node_Kind,BM29)="split",IF(INDEX($V$10:$V$61,INDEX(Node_Pos,BM29)+1)&lt;INDEX(Node_Thr,BM29),INDEX(Node_Left,BM29),INDEX(Node_Right,BM29)),IF(ISNUMBER(SEARCH(";"&amp;INDEX($V$10:$V$61,INDEX(Node_Pos,BM29)+1)&amp;";",";"&amp;INDEX(Node_RCodes,BM29)&amp;";")),INDEX(Node_Right,BM29),INDEX(Node_Left,BM29)))))</f>
        <v/>
      </c>
      <c r="BO29" s="46">
        <f>MATCH($AA29&amp;"|"&amp;BN29,Node_Key,0)</f>
        <v/>
      </c>
      <c r="BP29" s="46">
        <f>IF(INDEX(Node_Kind,BO29)="leaf",BN29,IF(INDEX($V$10:$V$61,INDEX(Node_Pos,BO29)+1)="",IF(INDEX(Node_Miss,BO29)="left",INDEX(Node_Left,BO29),INDEX(Node_Right,BO29)),IF(INDEX(Node_Kind,BO29)="split",IF(INDEX($V$10:$V$61,INDEX(Node_Pos,BO29)+1)&lt;INDEX(Node_Thr,BO29),INDEX(Node_Left,BO29),INDEX(Node_Right,BO29)),IF(ISNUMBER(SEARCH(";"&amp;INDEX($V$10:$V$61,INDEX(Node_Pos,BO29)+1)&amp;";",";"&amp;INDEX(Node_RCodes,BO29)&amp;";")),INDEX(Node_Right,BO29),INDEX(Node_Left,BO29)))))</f>
        <v/>
      </c>
      <c r="BQ29" s="52">
        <f>IF(INDEX(Node_Kind,MATCH($AA29&amp;"|"&amp;BP29,Node_Key,0))="leaf",INDEX(Node_Leaf,MATCH($AA29&amp;"|"&amp;BP29,Node_Key,0)),"not a leaf")</f>
        <v/>
      </c>
      <c r="BR29" s="46">
        <f>MATCH($AA29&amp;"|0",Node_Key,0)</f>
        <v/>
      </c>
      <c r="BS29" s="46">
        <f>IF(INDEX(Node_Kind,BR29)="leaf",0,IF(INDEX($Y$10:$Y$61,INDEX(Node_Pos,BR29)+1)="",IF(INDEX(Node_Miss,BR29)="left",INDEX(Node_Left,BR29),INDEX(Node_Right,BR29)),IF(INDEX(Node_Kind,BR29)="split",IF(INDEX($Y$10:$Y$61,INDEX(Node_Pos,BR29)+1)&lt;INDEX(Node_Thr,BR29),INDEX(Node_Left,BR29),INDEX(Node_Right,BR29)),IF(ISNUMBER(SEARCH(";"&amp;INDEX($Y$10:$Y$61,INDEX(Node_Pos,BR29)+1)&amp;";",";"&amp;INDEX(Node_RCodes,BR29)&amp;";")),INDEX(Node_Right,BR29),INDEX(Node_Left,BR29)))))</f>
        <v/>
      </c>
      <c r="BT29" s="46">
        <f>MATCH($AA29&amp;"|"&amp;BS29,Node_Key,0)</f>
        <v/>
      </c>
      <c r="BU29" s="46">
        <f>IF(INDEX(Node_Kind,BT29)="leaf",BS29,IF(INDEX($Y$10:$Y$61,INDEX(Node_Pos,BT29)+1)="",IF(INDEX(Node_Miss,BT29)="left",INDEX(Node_Left,BT29),INDEX(Node_Right,BT29)),IF(INDEX(Node_Kind,BT29)="split",IF(INDEX($Y$10:$Y$61,INDEX(Node_Pos,BT29)+1)&lt;INDEX(Node_Thr,BT29),INDEX(Node_Left,BT29),INDEX(Node_Right,BT29)),IF(ISNUMBER(SEARCH(";"&amp;INDEX($Y$10:$Y$61,INDEX(Node_Pos,BT29)+1)&amp;";",";"&amp;INDEX(Node_RCodes,BT29)&amp;";")),INDEX(Node_Right,BT29),INDEX(Node_Left,BT29)))))</f>
        <v/>
      </c>
      <c r="BV29" s="46">
        <f>MATCH($AA29&amp;"|"&amp;BU29,Node_Key,0)</f>
        <v/>
      </c>
      <c r="BW29" s="46">
        <f>IF(INDEX(Node_Kind,BV29)="leaf",BU29,IF(INDEX($Y$10:$Y$61,INDEX(Node_Pos,BV29)+1)="",IF(INDEX(Node_Miss,BV29)="left",INDEX(Node_Left,BV29),INDEX(Node_Right,BV29)),IF(INDEX(Node_Kind,BV29)="split",IF(INDEX($Y$10:$Y$61,INDEX(Node_Pos,BV29)+1)&lt;INDEX(Node_Thr,BV29),INDEX(Node_Left,BV29),INDEX(Node_Right,BV29)),IF(ISNUMBER(SEARCH(";"&amp;INDEX($Y$10:$Y$61,INDEX(Node_Pos,BV29)+1)&amp;";",";"&amp;INDEX(Node_RCodes,BV29)&amp;";")),INDEX(Node_Right,BV29),INDEX(Node_Left,BV29)))))</f>
        <v/>
      </c>
      <c r="BX29" s="52">
        <f>IF(INDEX(Node_Kind,MATCH($AA29&amp;"|"&amp;BW29,Node_Key,0))="leaf",INDEX(Node_Leaf,MATCH($AA29&amp;"|"&amp;BW29,Node_Key,0)),"not a leaf")</f>
        <v/>
      </c>
    </row>
    <row r="30">
      <c r="B30" s="36" t="n">
        <v>20</v>
      </c>
      <c r="C30" s="10" t="inlineStr">
        <is>
          <t>dry_summer_index</t>
        </is>
      </c>
      <c r="D30" s="10" t="inlineStr">
        <is>
          <t>numeric</t>
        </is>
      </c>
      <c r="E30" s="40">
        <f>IF(ISBLANK(INDEX(Pol_Data,MATCH(E$8,Pol_ID,0),MATCH($C30,Pol_Head,0))),"",INDEX(Pol_Data,MATCH(E$8,Pol_ID,0),MATCH($C30,Pol_Head,0)))</f>
        <v/>
      </c>
      <c r="G30" s="51">
        <f>IF(E30="","",E30)</f>
        <v/>
      </c>
      <c r="H30" s="40">
        <f>IF(ISBLANK(INDEX(Pol_Data,MATCH(H$8,Pol_ID,0),MATCH($C30,Pol_Head,0))),"",INDEX(Pol_Data,MATCH(H$8,Pol_ID,0),MATCH($C30,Pol_Head,0)))</f>
        <v/>
      </c>
      <c r="J30" s="51">
        <f>IF(H30="","",H30)</f>
        <v/>
      </c>
      <c r="K30" s="40">
        <f>IF(ISBLANK(INDEX(Pol_Data,MATCH(K$8,Pol_ID,0),MATCH($C30,Pol_Head,0))),"",INDEX(Pol_Data,MATCH(K$8,Pol_ID,0),MATCH($C30,Pol_Head,0)))</f>
        <v/>
      </c>
      <c r="M30" s="51">
        <f>IF(K30="","",K30)</f>
        <v/>
      </c>
      <c r="N30" s="40">
        <f>IF(ISBLANK(INDEX(Pol_Data,MATCH(N$8,Pol_ID,0),MATCH($C30,Pol_Head,0))),"",INDEX(Pol_Data,MATCH(N$8,Pol_ID,0),MATCH($C30,Pol_Head,0)))</f>
        <v/>
      </c>
      <c r="P30" s="51">
        <f>IF(N30="","",N30)</f>
        <v/>
      </c>
      <c r="Q30" s="40">
        <f>IF(ISBLANK(INDEX(Pol_Data,MATCH(Q$8,Pol_ID,0),MATCH($C30,Pol_Head,0))),"",INDEX(Pol_Data,MATCH(Q$8,Pol_ID,0),MATCH($C30,Pol_Head,0)))</f>
        <v/>
      </c>
      <c r="S30" s="51">
        <f>IF(Q30="","",Q30)</f>
        <v/>
      </c>
      <c r="T30" s="40">
        <f>IF(ISBLANK(INDEX(Pol_Data,MATCH(T$8,Pol_ID,0),MATCH($C30,Pol_Head,0))),"",INDEX(Pol_Data,MATCH(T$8,Pol_ID,0),MATCH($C30,Pol_Head,0)))</f>
        <v/>
      </c>
      <c r="V30" s="51">
        <f>IF(T30="","",T30)</f>
        <v/>
      </c>
      <c r="W30" s="40">
        <f>IF(ISBLANK(INDEX(Pol_Data,MATCH(W$8,Pol_ID,0),MATCH($C30,Pol_Head,0))),"",INDEX(Pol_Data,MATCH(W$8,Pol_ID,0),MATCH($C30,Pol_Head,0)))</f>
        <v/>
      </c>
      <c r="Y30" s="51">
        <f>IF(W30="","",W30)</f>
        <v/>
      </c>
      <c r="AA30" s="36" t="n">
        <v>20</v>
      </c>
      <c r="AB30" s="46">
        <f>MATCH($AA30&amp;"|0",Node_Key,0)</f>
        <v/>
      </c>
      <c r="AC30" s="46">
        <f>IF(INDEX(Node_Kind,AB30)="leaf",0,IF(INDEX($G$10:$G$61,INDEX(Node_Pos,AB30)+1)="",IF(INDEX(Node_Miss,AB30)="left",INDEX(Node_Left,AB30),INDEX(Node_Right,AB30)),IF(INDEX(Node_Kind,AB30)="split",IF(INDEX($G$10:$G$61,INDEX(Node_Pos,AB30)+1)&lt;INDEX(Node_Thr,AB30),INDEX(Node_Left,AB30),INDEX(Node_Right,AB30)),IF(ISNUMBER(SEARCH(";"&amp;INDEX($G$10:$G$61,INDEX(Node_Pos,AB30)+1)&amp;";",";"&amp;INDEX(Node_RCodes,AB30)&amp;";")),INDEX(Node_Right,AB30),INDEX(Node_Left,AB30)))))</f>
        <v/>
      </c>
      <c r="AD30" s="46">
        <f>MATCH($AA30&amp;"|"&amp;AC30,Node_Key,0)</f>
        <v/>
      </c>
      <c r="AE30" s="46">
        <f>IF(INDEX(Node_Kind,AD30)="leaf",AC30,IF(INDEX($G$10:$G$61,INDEX(Node_Pos,AD30)+1)="",IF(INDEX(Node_Miss,AD30)="left",INDEX(Node_Left,AD30),INDEX(Node_Right,AD30)),IF(INDEX(Node_Kind,AD30)="split",IF(INDEX($G$10:$G$61,INDEX(Node_Pos,AD30)+1)&lt;INDEX(Node_Thr,AD30),INDEX(Node_Left,AD30),INDEX(Node_Right,AD30)),IF(ISNUMBER(SEARCH(";"&amp;INDEX($G$10:$G$61,INDEX(Node_Pos,AD30)+1)&amp;";",";"&amp;INDEX(Node_RCodes,AD30)&amp;";")),INDEX(Node_Right,AD30),INDEX(Node_Left,AD30)))))</f>
        <v/>
      </c>
      <c r="AF30" s="46">
        <f>MATCH($AA30&amp;"|"&amp;AE30,Node_Key,0)</f>
        <v/>
      </c>
      <c r="AG30" s="46">
        <f>IF(INDEX(Node_Kind,AF30)="leaf",AE30,IF(INDEX($G$10:$G$61,INDEX(Node_Pos,AF30)+1)="",IF(INDEX(Node_Miss,AF30)="left",INDEX(Node_Left,AF30),INDEX(Node_Right,AF30)),IF(INDEX(Node_Kind,AF30)="split",IF(INDEX($G$10:$G$61,INDEX(Node_Pos,AF30)+1)&lt;INDEX(Node_Thr,AF30),INDEX(Node_Left,AF30),INDEX(Node_Right,AF30)),IF(ISNUMBER(SEARCH(";"&amp;INDEX($G$10:$G$61,INDEX(Node_Pos,AF30)+1)&amp;";",";"&amp;INDEX(Node_RCodes,AF30)&amp;";")),INDEX(Node_Right,AF30),INDEX(Node_Left,AF30)))))</f>
        <v/>
      </c>
      <c r="AH30" s="52">
        <f>IF(INDEX(Node_Kind,MATCH($AA30&amp;"|"&amp;AG30,Node_Key,0))="leaf",INDEX(Node_Leaf,MATCH($AA30&amp;"|"&amp;AG30,Node_Key,0)),"not a leaf")</f>
        <v/>
      </c>
      <c r="AI30" s="46">
        <f>MATCH($AA30&amp;"|0",Node_Key,0)</f>
        <v/>
      </c>
      <c r="AJ30" s="46">
        <f>IF(INDEX(Node_Kind,AI30)="leaf",0,IF(INDEX($J$10:$J$61,INDEX(Node_Pos,AI30)+1)="",IF(INDEX(Node_Miss,AI30)="left",INDEX(Node_Left,AI30),INDEX(Node_Right,AI30)),IF(INDEX(Node_Kind,AI30)="split",IF(INDEX($J$10:$J$61,INDEX(Node_Pos,AI30)+1)&lt;INDEX(Node_Thr,AI30),INDEX(Node_Left,AI30),INDEX(Node_Right,AI30)),IF(ISNUMBER(SEARCH(";"&amp;INDEX($J$10:$J$61,INDEX(Node_Pos,AI30)+1)&amp;";",";"&amp;INDEX(Node_RCodes,AI30)&amp;";")),INDEX(Node_Right,AI30),INDEX(Node_Left,AI30)))))</f>
        <v/>
      </c>
      <c r="AK30" s="46">
        <f>MATCH($AA30&amp;"|"&amp;AJ30,Node_Key,0)</f>
        <v/>
      </c>
      <c r="AL30" s="46">
        <f>IF(INDEX(Node_Kind,AK30)="leaf",AJ30,IF(INDEX($J$10:$J$61,INDEX(Node_Pos,AK30)+1)="",IF(INDEX(Node_Miss,AK30)="left",INDEX(Node_Left,AK30),INDEX(Node_Right,AK30)),IF(INDEX(Node_Kind,AK30)="split",IF(INDEX($J$10:$J$61,INDEX(Node_Pos,AK30)+1)&lt;INDEX(Node_Thr,AK30),INDEX(Node_Left,AK30),INDEX(Node_Right,AK30)),IF(ISNUMBER(SEARCH(";"&amp;INDEX($J$10:$J$61,INDEX(Node_Pos,AK30)+1)&amp;";",";"&amp;INDEX(Node_RCodes,AK30)&amp;";")),INDEX(Node_Right,AK30),INDEX(Node_Left,AK30)))))</f>
        <v/>
      </c>
      <c r="AM30" s="46">
        <f>MATCH($AA30&amp;"|"&amp;AL30,Node_Key,0)</f>
        <v/>
      </c>
      <c r="AN30" s="46">
        <f>IF(INDEX(Node_Kind,AM30)="leaf",AL30,IF(INDEX($J$10:$J$61,INDEX(Node_Pos,AM30)+1)="",IF(INDEX(Node_Miss,AM30)="left",INDEX(Node_Left,AM30),INDEX(Node_Right,AM30)),IF(INDEX(Node_Kind,AM30)="split",IF(INDEX($J$10:$J$61,INDEX(Node_Pos,AM30)+1)&lt;INDEX(Node_Thr,AM30),INDEX(Node_Left,AM30),INDEX(Node_Right,AM30)),IF(ISNUMBER(SEARCH(";"&amp;INDEX($J$10:$J$61,INDEX(Node_Pos,AM30)+1)&amp;";",";"&amp;INDEX(Node_RCodes,AM30)&amp;";")),INDEX(Node_Right,AM30),INDEX(Node_Left,AM30)))))</f>
        <v/>
      </c>
      <c r="AO30" s="52">
        <f>IF(INDEX(Node_Kind,MATCH($AA30&amp;"|"&amp;AN30,Node_Key,0))="leaf",INDEX(Node_Leaf,MATCH($AA30&amp;"|"&amp;AN30,Node_Key,0)),"not a leaf")</f>
        <v/>
      </c>
      <c r="AP30" s="46">
        <f>MATCH($AA30&amp;"|0",Node_Key,0)</f>
        <v/>
      </c>
      <c r="AQ30" s="46">
        <f>IF(INDEX(Node_Kind,AP30)="leaf",0,IF(INDEX($M$10:$M$61,INDEX(Node_Pos,AP30)+1)="",IF(INDEX(Node_Miss,AP30)="left",INDEX(Node_Left,AP30),INDEX(Node_Right,AP30)),IF(INDEX(Node_Kind,AP30)="split",IF(INDEX($M$10:$M$61,INDEX(Node_Pos,AP30)+1)&lt;INDEX(Node_Thr,AP30),INDEX(Node_Left,AP30),INDEX(Node_Right,AP30)),IF(ISNUMBER(SEARCH(";"&amp;INDEX($M$10:$M$61,INDEX(Node_Pos,AP30)+1)&amp;";",";"&amp;INDEX(Node_RCodes,AP30)&amp;";")),INDEX(Node_Right,AP30),INDEX(Node_Left,AP30)))))</f>
        <v/>
      </c>
      <c r="AR30" s="46">
        <f>MATCH($AA30&amp;"|"&amp;AQ30,Node_Key,0)</f>
        <v/>
      </c>
      <c r="AS30" s="46">
        <f>IF(INDEX(Node_Kind,AR30)="leaf",AQ30,IF(INDEX($M$10:$M$61,INDEX(Node_Pos,AR30)+1)="",IF(INDEX(Node_Miss,AR30)="left",INDEX(Node_Left,AR30),INDEX(Node_Right,AR30)),IF(INDEX(Node_Kind,AR30)="split",IF(INDEX($M$10:$M$61,INDEX(Node_Pos,AR30)+1)&lt;INDEX(Node_Thr,AR30),INDEX(Node_Left,AR30),INDEX(Node_Right,AR30)),IF(ISNUMBER(SEARCH(";"&amp;INDEX($M$10:$M$61,INDEX(Node_Pos,AR30)+1)&amp;";",";"&amp;INDEX(Node_RCodes,AR30)&amp;";")),INDEX(Node_Right,AR30),INDEX(Node_Left,AR30)))))</f>
        <v/>
      </c>
      <c r="AT30" s="46">
        <f>MATCH($AA30&amp;"|"&amp;AS30,Node_Key,0)</f>
        <v/>
      </c>
      <c r="AU30" s="46">
        <f>IF(INDEX(Node_Kind,AT30)="leaf",AS30,IF(INDEX($M$10:$M$61,INDEX(Node_Pos,AT30)+1)="",IF(INDEX(Node_Miss,AT30)="left",INDEX(Node_Left,AT30),INDEX(Node_Right,AT30)),IF(INDEX(Node_Kind,AT30)="split",IF(INDEX($M$10:$M$61,INDEX(Node_Pos,AT30)+1)&lt;INDEX(Node_Thr,AT30),INDEX(Node_Left,AT30),INDEX(Node_Right,AT30)),IF(ISNUMBER(SEARCH(";"&amp;INDEX($M$10:$M$61,INDEX(Node_Pos,AT30)+1)&amp;";",";"&amp;INDEX(Node_RCodes,AT30)&amp;";")),INDEX(Node_Right,AT30),INDEX(Node_Left,AT30)))))</f>
        <v/>
      </c>
      <c r="AV30" s="52">
        <f>IF(INDEX(Node_Kind,MATCH($AA30&amp;"|"&amp;AU30,Node_Key,0))="leaf",INDEX(Node_Leaf,MATCH($AA30&amp;"|"&amp;AU30,Node_Key,0)),"not a leaf")</f>
        <v/>
      </c>
      <c r="AW30" s="46">
        <f>MATCH($AA30&amp;"|0",Node_Key,0)</f>
        <v/>
      </c>
      <c r="AX30" s="46">
        <f>IF(INDEX(Node_Kind,AW30)="leaf",0,IF(INDEX($P$10:$P$61,INDEX(Node_Pos,AW30)+1)="",IF(INDEX(Node_Miss,AW30)="left",INDEX(Node_Left,AW30),INDEX(Node_Right,AW30)),IF(INDEX(Node_Kind,AW30)="split",IF(INDEX($P$10:$P$61,INDEX(Node_Pos,AW30)+1)&lt;INDEX(Node_Thr,AW30),INDEX(Node_Left,AW30),INDEX(Node_Right,AW30)),IF(ISNUMBER(SEARCH(";"&amp;INDEX($P$10:$P$61,INDEX(Node_Pos,AW30)+1)&amp;";",";"&amp;INDEX(Node_RCodes,AW30)&amp;";")),INDEX(Node_Right,AW30),INDEX(Node_Left,AW30)))))</f>
        <v/>
      </c>
      <c r="AY30" s="46">
        <f>MATCH($AA30&amp;"|"&amp;AX30,Node_Key,0)</f>
        <v/>
      </c>
      <c r="AZ30" s="46">
        <f>IF(INDEX(Node_Kind,AY30)="leaf",AX30,IF(INDEX($P$10:$P$61,INDEX(Node_Pos,AY30)+1)="",IF(INDEX(Node_Miss,AY30)="left",INDEX(Node_Left,AY30),INDEX(Node_Right,AY30)),IF(INDEX(Node_Kind,AY30)="split",IF(INDEX($P$10:$P$61,INDEX(Node_Pos,AY30)+1)&lt;INDEX(Node_Thr,AY30),INDEX(Node_Left,AY30),INDEX(Node_Right,AY30)),IF(ISNUMBER(SEARCH(";"&amp;INDEX($P$10:$P$61,INDEX(Node_Pos,AY30)+1)&amp;";",";"&amp;INDEX(Node_RCodes,AY30)&amp;";")),INDEX(Node_Right,AY30),INDEX(Node_Left,AY30)))))</f>
        <v/>
      </c>
      <c r="BA30" s="46">
        <f>MATCH($AA30&amp;"|"&amp;AZ30,Node_Key,0)</f>
        <v/>
      </c>
      <c r="BB30" s="46">
        <f>IF(INDEX(Node_Kind,BA30)="leaf",AZ30,IF(INDEX($P$10:$P$61,INDEX(Node_Pos,BA30)+1)="",IF(INDEX(Node_Miss,BA30)="left",INDEX(Node_Left,BA30),INDEX(Node_Right,BA30)),IF(INDEX(Node_Kind,BA30)="split",IF(INDEX($P$10:$P$61,INDEX(Node_Pos,BA30)+1)&lt;INDEX(Node_Thr,BA30),INDEX(Node_Left,BA30),INDEX(Node_Right,BA30)),IF(ISNUMBER(SEARCH(";"&amp;INDEX($P$10:$P$61,INDEX(Node_Pos,BA30)+1)&amp;";",";"&amp;INDEX(Node_RCodes,BA30)&amp;";")),INDEX(Node_Right,BA30),INDEX(Node_Left,BA30)))))</f>
        <v/>
      </c>
      <c r="BC30" s="52">
        <f>IF(INDEX(Node_Kind,MATCH($AA30&amp;"|"&amp;BB30,Node_Key,0))="leaf",INDEX(Node_Leaf,MATCH($AA30&amp;"|"&amp;BB30,Node_Key,0)),"not a leaf")</f>
        <v/>
      </c>
      <c r="BD30" s="46">
        <f>MATCH($AA30&amp;"|0",Node_Key,0)</f>
        <v/>
      </c>
      <c r="BE30" s="46">
        <f>IF(INDEX(Node_Kind,BD30)="leaf",0,IF(INDEX($S$10:$S$61,INDEX(Node_Pos,BD30)+1)="",IF(INDEX(Node_Miss,BD30)="left",INDEX(Node_Left,BD30),INDEX(Node_Right,BD30)),IF(INDEX(Node_Kind,BD30)="split",IF(INDEX($S$10:$S$61,INDEX(Node_Pos,BD30)+1)&lt;INDEX(Node_Thr,BD30),INDEX(Node_Left,BD30),INDEX(Node_Right,BD30)),IF(ISNUMBER(SEARCH(";"&amp;INDEX($S$10:$S$61,INDEX(Node_Pos,BD30)+1)&amp;";",";"&amp;INDEX(Node_RCodes,BD30)&amp;";")),INDEX(Node_Right,BD30),INDEX(Node_Left,BD30)))))</f>
        <v/>
      </c>
      <c r="BF30" s="46">
        <f>MATCH($AA30&amp;"|"&amp;BE30,Node_Key,0)</f>
        <v/>
      </c>
      <c r="BG30" s="46">
        <f>IF(INDEX(Node_Kind,BF30)="leaf",BE30,IF(INDEX($S$10:$S$61,INDEX(Node_Pos,BF30)+1)="",IF(INDEX(Node_Miss,BF30)="left",INDEX(Node_Left,BF30),INDEX(Node_Right,BF30)),IF(INDEX(Node_Kind,BF30)="split",IF(INDEX($S$10:$S$61,INDEX(Node_Pos,BF30)+1)&lt;INDEX(Node_Thr,BF30),INDEX(Node_Left,BF30),INDEX(Node_Right,BF30)),IF(ISNUMBER(SEARCH(";"&amp;INDEX($S$10:$S$61,INDEX(Node_Pos,BF30)+1)&amp;";",";"&amp;INDEX(Node_RCodes,BF30)&amp;";")),INDEX(Node_Right,BF30),INDEX(Node_Left,BF30)))))</f>
        <v/>
      </c>
      <c r="BH30" s="46">
        <f>MATCH($AA30&amp;"|"&amp;BG30,Node_Key,0)</f>
        <v/>
      </c>
      <c r="BI30" s="46">
        <f>IF(INDEX(Node_Kind,BH30)="leaf",BG30,IF(INDEX($S$10:$S$61,INDEX(Node_Pos,BH30)+1)="",IF(INDEX(Node_Miss,BH30)="left",INDEX(Node_Left,BH30),INDEX(Node_Right,BH30)),IF(INDEX(Node_Kind,BH30)="split",IF(INDEX($S$10:$S$61,INDEX(Node_Pos,BH30)+1)&lt;INDEX(Node_Thr,BH30),INDEX(Node_Left,BH30),INDEX(Node_Right,BH30)),IF(ISNUMBER(SEARCH(";"&amp;INDEX($S$10:$S$61,INDEX(Node_Pos,BH30)+1)&amp;";",";"&amp;INDEX(Node_RCodes,BH30)&amp;";")),INDEX(Node_Right,BH30),INDEX(Node_Left,BH30)))))</f>
        <v/>
      </c>
      <c r="BJ30" s="52">
        <f>IF(INDEX(Node_Kind,MATCH($AA30&amp;"|"&amp;BI30,Node_Key,0))="leaf",INDEX(Node_Leaf,MATCH($AA30&amp;"|"&amp;BI30,Node_Key,0)),"not a leaf")</f>
        <v/>
      </c>
      <c r="BK30" s="46">
        <f>MATCH($AA30&amp;"|0",Node_Key,0)</f>
        <v/>
      </c>
      <c r="BL30" s="46">
        <f>IF(INDEX(Node_Kind,BK30)="leaf",0,IF(INDEX($V$10:$V$61,INDEX(Node_Pos,BK30)+1)="",IF(INDEX(Node_Miss,BK30)="left",INDEX(Node_Left,BK30),INDEX(Node_Right,BK30)),IF(INDEX(Node_Kind,BK30)="split",IF(INDEX($V$10:$V$61,INDEX(Node_Pos,BK30)+1)&lt;INDEX(Node_Thr,BK30),INDEX(Node_Left,BK30),INDEX(Node_Right,BK30)),IF(ISNUMBER(SEARCH(";"&amp;INDEX($V$10:$V$61,INDEX(Node_Pos,BK30)+1)&amp;";",";"&amp;INDEX(Node_RCodes,BK30)&amp;";")),INDEX(Node_Right,BK30),INDEX(Node_Left,BK30)))))</f>
        <v/>
      </c>
      <c r="BM30" s="46">
        <f>MATCH($AA30&amp;"|"&amp;BL30,Node_Key,0)</f>
        <v/>
      </c>
      <c r="BN30" s="46">
        <f>IF(INDEX(Node_Kind,BM30)="leaf",BL30,IF(INDEX($V$10:$V$61,INDEX(Node_Pos,BM30)+1)="",IF(INDEX(Node_Miss,BM30)="left",INDEX(Node_Left,BM30),INDEX(Node_Right,BM30)),IF(INDEX(Node_Kind,BM30)="split",IF(INDEX($V$10:$V$61,INDEX(Node_Pos,BM30)+1)&lt;INDEX(Node_Thr,BM30),INDEX(Node_Left,BM30),INDEX(Node_Right,BM30)),IF(ISNUMBER(SEARCH(";"&amp;INDEX($V$10:$V$61,INDEX(Node_Pos,BM30)+1)&amp;";",";"&amp;INDEX(Node_RCodes,BM30)&amp;";")),INDEX(Node_Right,BM30),INDEX(Node_Left,BM30)))))</f>
        <v/>
      </c>
      <c r="BO30" s="46">
        <f>MATCH($AA30&amp;"|"&amp;BN30,Node_Key,0)</f>
        <v/>
      </c>
      <c r="BP30" s="46">
        <f>IF(INDEX(Node_Kind,BO30)="leaf",BN30,IF(INDEX($V$10:$V$61,INDEX(Node_Pos,BO30)+1)="",IF(INDEX(Node_Miss,BO30)="left",INDEX(Node_Left,BO30),INDEX(Node_Right,BO30)),IF(INDEX(Node_Kind,BO30)="split",IF(INDEX($V$10:$V$61,INDEX(Node_Pos,BO30)+1)&lt;INDEX(Node_Thr,BO30),INDEX(Node_Left,BO30),INDEX(Node_Right,BO30)),IF(ISNUMBER(SEARCH(";"&amp;INDEX($V$10:$V$61,INDEX(Node_Pos,BO30)+1)&amp;";",";"&amp;INDEX(Node_RCodes,BO30)&amp;";")),INDEX(Node_Right,BO30),INDEX(Node_Left,BO30)))))</f>
        <v/>
      </c>
      <c r="BQ30" s="52">
        <f>IF(INDEX(Node_Kind,MATCH($AA30&amp;"|"&amp;BP30,Node_Key,0))="leaf",INDEX(Node_Leaf,MATCH($AA30&amp;"|"&amp;BP30,Node_Key,0)),"not a leaf")</f>
        <v/>
      </c>
      <c r="BR30" s="46">
        <f>MATCH($AA30&amp;"|0",Node_Key,0)</f>
        <v/>
      </c>
      <c r="BS30" s="46">
        <f>IF(INDEX(Node_Kind,BR30)="leaf",0,IF(INDEX($Y$10:$Y$61,INDEX(Node_Pos,BR30)+1)="",IF(INDEX(Node_Miss,BR30)="left",INDEX(Node_Left,BR30),INDEX(Node_Right,BR30)),IF(INDEX(Node_Kind,BR30)="split",IF(INDEX($Y$10:$Y$61,INDEX(Node_Pos,BR30)+1)&lt;INDEX(Node_Thr,BR30),INDEX(Node_Left,BR30),INDEX(Node_Right,BR30)),IF(ISNUMBER(SEARCH(";"&amp;INDEX($Y$10:$Y$61,INDEX(Node_Pos,BR30)+1)&amp;";",";"&amp;INDEX(Node_RCodes,BR30)&amp;";")),INDEX(Node_Right,BR30),INDEX(Node_Left,BR30)))))</f>
        <v/>
      </c>
      <c r="BT30" s="46">
        <f>MATCH($AA30&amp;"|"&amp;BS30,Node_Key,0)</f>
        <v/>
      </c>
      <c r="BU30" s="46">
        <f>IF(INDEX(Node_Kind,BT30)="leaf",BS30,IF(INDEX($Y$10:$Y$61,INDEX(Node_Pos,BT30)+1)="",IF(INDEX(Node_Miss,BT30)="left",INDEX(Node_Left,BT30),INDEX(Node_Right,BT30)),IF(INDEX(Node_Kind,BT30)="split",IF(INDEX($Y$10:$Y$61,INDEX(Node_Pos,BT30)+1)&lt;INDEX(Node_Thr,BT30),INDEX(Node_Left,BT30),INDEX(Node_Right,BT30)),IF(ISNUMBER(SEARCH(";"&amp;INDEX($Y$10:$Y$61,INDEX(Node_Pos,BT30)+1)&amp;";",";"&amp;INDEX(Node_RCodes,BT30)&amp;";")),INDEX(Node_Right,BT30),INDEX(Node_Left,BT30)))))</f>
        <v/>
      </c>
      <c r="BV30" s="46">
        <f>MATCH($AA30&amp;"|"&amp;BU30,Node_Key,0)</f>
        <v/>
      </c>
      <c r="BW30" s="46">
        <f>IF(INDEX(Node_Kind,BV30)="leaf",BU30,IF(INDEX($Y$10:$Y$61,INDEX(Node_Pos,BV30)+1)="",IF(INDEX(Node_Miss,BV30)="left",INDEX(Node_Left,BV30),INDEX(Node_Right,BV30)),IF(INDEX(Node_Kind,BV30)="split",IF(INDEX($Y$10:$Y$61,INDEX(Node_Pos,BV30)+1)&lt;INDEX(Node_Thr,BV30),INDEX(Node_Left,BV30),INDEX(Node_Right,BV30)),IF(ISNUMBER(SEARCH(";"&amp;INDEX($Y$10:$Y$61,INDEX(Node_Pos,BV30)+1)&amp;";",";"&amp;INDEX(Node_RCodes,BV30)&amp;";")),INDEX(Node_Right,BV30),INDEX(Node_Left,BV30)))))</f>
        <v/>
      </c>
      <c r="BX30" s="52">
        <f>IF(INDEX(Node_Kind,MATCH($AA30&amp;"|"&amp;BW30,Node_Key,0))="leaf",INDEX(Node_Leaf,MATCH($AA30&amp;"|"&amp;BW30,Node_Key,0)),"not a leaf")</f>
        <v/>
      </c>
    </row>
    <row r="31">
      <c r="B31" s="36" t="n">
        <v>21</v>
      </c>
      <c r="C31" s="10" t="inlineStr">
        <is>
          <t>wildfire_index</t>
        </is>
      </c>
      <c r="D31" s="10" t="inlineStr">
        <is>
          <t>numeric</t>
        </is>
      </c>
      <c r="E31" s="40">
        <f>IF(ISBLANK(INDEX(Pol_Data,MATCH(E$8,Pol_ID,0),MATCH($C31,Pol_Head,0))),"",INDEX(Pol_Data,MATCH(E$8,Pol_ID,0),MATCH($C31,Pol_Head,0)))</f>
        <v/>
      </c>
      <c r="G31" s="51">
        <f>IF(E31="","",E31)</f>
        <v/>
      </c>
      <c r="H31" s="40">
        <f>IF(ISBLANK(INDEX(Pol_Data,MATCH(H$8,Pol_ID,0),MATCH($C31,Pol_Head,0))),"",INDEX(Pol_Data,MATCH(H$8,Pol_ID,0),MATCH($C31,Pol_Head,0)))</f>
        <v/>
      </c>
      <c r="J31" s="51">
        <f>IF(H31="","",H31)</f>
        <v/>
      </c>
      <c r="K31" s="40">
        <f>IF(ISBLANK(INDEX(Pol_Data,MATCH(K$8,Pol_ID,0),MATCH($C31,Pol_Head,0))),"",INDEX(Pol_Data,MATCH(K$8,Pol_ID,0),MATCH($C31,Pol_Head,0)))</f>
        <v/>
      </c>
      <c r="M31" s="51">
        <f>IF(K31="","",K31)</f>
        <v/>
      </c>
      <c r="N31" s="40">
        <f>IF(ISBLANK(INDEX(Pol_Data,MATCH(N$8,Pol_ID,0),MATCH($C31,Pol_Head,0))),"",INDEX(Pol_Data,MATCH(N$8,Pol_ID,0),MATCH($C31,Pol_Head,0)))</f>
        <v/>
      </c>
      <c r="P31" s="51">
        <f>IF(N31="","",N31)</f>
        <v/>
      </c>
      <c r="Q31" s="40">
        <f>IF(ISBLANK(INDEX(Pol_Data,MATCH(Q$8,Pol_ID,0),MATCH($C31,Pol_Head,0))),"",INDEX(Pol_Data,MATCH(Q$8,Pol_ID,0),MATCH($C31,Pol_Head,0)))</f>
        <v/>
      </c>
      <c r="S31" s="51">
        <f>IF(Q31="","",Q31)</f>
        <v/>
      </c>
      <c r="T31" s="40">
        <f>IF(ISBLANK(INDEX(Pol_Data,MATCH(T$8,Pol_ID,0),MATCH($C31,Pol_Head,0))),"",INDEX(Pol_Data,MATCH(T$8,Pol_ID,0),MATCH($C31,Pol_Head,0)))</f>
        <v/>
      </c>
      <c r="V31" s="51">
        <f>IF(T31="","",T31)</f>
        <v/>
      </c>
      <c r="W31" s="40">
        <f>IF(ISBLANK(INDEX(Pol_Data,MATCH(W$8,Pol_ID,0),MATCH($C31,Pol_Head,0))),"",INDEX(Pol_Data,MATCH(W$8,Pol_ID,0),MATCH($C31,Pol_Head,0)))</f>
        <v/>
      </c>
      <c r="Y31" s="51">
        <f>IF(W31="","",W31)</f>
        <v/>
      </c>
      <c r="AA31" s="36" t="n">
        <v>21</v>
      </c>
      <c r="AB31" s="46">
        <f>MATCH($AA31&amp;"|0",Node_Key,0)</f>
        <v/>
      </c>
      <c r="AC31" s="46">
        <f>IF(INDEX(Node_Kind,AB31)="leaf",0,IF(INDEX($G$10:$G$61,INDEX(Node_Pos,AB31)+1)="",IF(INDEX(Node_Miss,AB31)="left",INDEX(Node_Left,AB31),INDEX(Node_Right,AB31)),IF(INDEX(Node_Kind,AB31)="split",IF(INDEX($G$10:$G$61,INDEX(Node_Pos,AB31)+1)&lt;INDEX(Node_Thr,AB31),INDEX(Node_Left,AB31),INDEX(Node_Right,AB31)),IF(ISNUMBER(SEARCH(";"&amp;INDEX($G$10:$G$61,INDEX(Node_Pos,AB31)+1)&amp;";",";"&amp;INDEX(Node_RCodes,AB31)&amp;";")),INDEX(Node_Right,AB31),INDEX(Node_Left,AB31)))))</f>
        <v/>
      </c>
      <c r="AD31" s="46">
        <f>MATCH($AA31&amp;"|"&amp;AC31,Node_Key,0)</f>
        <v/>
      </c>
      <c r="AE31" s="46">
        <f>IF(INDEX(Node_Kind,AD31)="leaf",AC31,IF(INDEX($G$10:$G$61,INDEX(Node_Pos,AD31)+1)="",IF(INDEX(Node_Miss,AD31)="left",INDEX(Node_Left,AD31),INDEX(Node_Right,AD31)),IF(INDEX(Node_Kind,AD31)="split",IF(INDEX($G$10:$G$61,INDEX(Node_Pos,AD31)+1)&lt;INDEX(Node_Thr,AD31),INDEX(Node_Left,AD31),INDEX(Node_Right,AD31)),IF(ISNUMBER(SEARCH(";"&amp;INDEX($G$10:$G$61,INDEX(Node_Pos,AD31)+1)&amp;";",";"&amp;INDEX(Node_RCodes,AD31)&amp;";")),INDEX(Node_Right,AD31),INDEX(Node_Left,AD31)))))</f>
        <v/>
      </c>
      <c r="AF31" s="46">
        <f>MATCH($AA31&amp;"|"&amp;AE31,Node_Key,0)</f>
        <v/>
      </c>
      <c r="AG31" s="46">
        <f>IF(INDEX(Node_Kind,AF31)="leaf",AE31,IF(INDEX($G$10:$G$61,INDEX(Node_Pos,AF31)+1)="",IF(INDEX(Node_Miss,AF31)="left",INDEX(Node_Left,AF31),INDEX(Node_Right,AF31)),IF(INDEX(Node_Kind,AF31)="split",IF(INDEX($G$10:$G$61,INDEX(Node_Pos,AF31)+1)&lt;INDEX(Node_Thr,AF31),INDEX(Node_Left,AF31),INDEX(Node_Right,AF31)),IF(ISNUMBER(SEARCH(";"&amp;INDEX($G$10:$G$61,INDEX(Node_Pos,AF31)+1)&amp;";",";"&amp;INDEX(Node_RCodes,AF31)&amp;";")),INDEX(Node_Right,AF31),INDEX(Node_Left,AF31)))))</f>
        <v/>
      </c>
      <c r="AH31" s="52">
        <f>IF(INDEX(Node_Kind,MATCH($AA31&amp;"|"&amp;AG31,Node_Key,0))="leaf",INDEX(Node_Leaf,MATCH($AA31&amp;"|"&amp;AG31,Node_Key,0)),"not a leaf")</f>
        <v/>
      </c>
      <c r="AI31" s="46">
        <f>MATCH($AA31&amp;"|0",Node_Key,0)</f>
        <v/>
      </c>
      <c r="AJ31" s="46">
        <f>IF(INDEX(Node_Kind,AI31)="leaf",0,IF(INDEX($J$10:$J$61,INDEX(Node_Pos,AI31)+1)="",IF(INDEX(Node_Miss,AI31)="left",INDEX(Node_Left,AI31),INDEX(Node_Right,AI31)),IF(INDEX(Node_Kind,AI31)="split",IF(INDEX($J$10:$J$61,INDEX(Node_Pos,AI31)+1)&lt;INDEX(Node_Thr,AI31),INDEX(Node_Left,AI31),INDEX(Node_Right,AI31)),IF(ISNUMBER(SEARCH(";"&amp;INDEX($J$10:$J$61,INDEX(Node_Pos,AI31)+1)&amp;";",";"&amp;INDEX(Node_RCodes,AI31)&amp;";")),INDEX(Node_Right,AI31),INDEX(Node_Left,AI31)))))</f>
        <v/>
      </c>
      <c r="AK31" s="46">
        <f>MATCH($AA31&amp;"|"&amp;AJ31,Node_Key,0)</f>
        <v/>
      </c>
      <c r="AL31" s="46">
        <f>IF(INDEX(Node_Kind,AK31)="leaf",AJ31,IF(INDEX($J$10:$J$61,INDEX(Node_Pos,AK31)+1)="",IF(INDEX(Node_Miss,AK31)="left",INDEX(Node_Left,AK31),INDEX(Node_Right,AK31)),IF(INDEX(Node_Kind,AK31)="split",IF(INDEX($J$10:$J$61,INDEX(Node_Pos,AK31)+1)&lt;INDEX(Node_Thr,AK31),INDEX(Node_Left,AK31),INDEX(Node_Right,AK31)),IF(ISNUMBER(SEARCH(";"&amp;INDEX($J$10:$J$61,INDEX(Node_Pos,AK31)+1)&amp;";",";"&amp;INDEX(Node_RCodes,AK31)&amp;";")),INDEX(Node_Right,AK31),INDEX(Node_Left,AK31)))))</f>
        <v/>
      </c>
      <c r="AM31" s="46">
        <f>MATCH($AA31&amp;"|"&amp;AL31,Node_Key,0)</f>
        <v/>
      </c>
      <c r="AN31" s="46">
        <f>IF(INDEX(Node_Kind,AM31)="leaf",AL31,IF(INDEX($J$10:$J$61,INDEX(Node_Pos,AM31)+1)="",IF(INDEX(Node_Miss,AM31)="left",INDEX(Node_Left,AM31),INDEX(Node_Right,AM31)),IF(INDEX(Node_Kind,AM31)="split",IF(INDEX($J$10:$J$61,INDEX(Node_Pos,AM31)+1)&lt;INDEX(Node_Thr,AM31),INDEX(Node_Left,AM31),INDEX(Node_Right,AM31)),IF(ISNUMBER(SEARCH(";"&amp;INDEX($J$10:$J$61,INDEX(Node_Pos,AM31)+1)&amp;";",";"&amp;INDEX(Node_RCodes,AM31)&amp;";")),INDEX(Node_Right,AM31),INDEX(Node_Left,AM31)))))</f>
        <v/>
      </c>
      <c r="AO31" s="52">
        <f>IF(INDEX(Node_Kind,MATCH($AA31&amp;"|"&amp;AN31,Node_Key,0))="leaf",INDEX(Node_Leaf,MATCH($AA31&amp;"|"&amp;AN31,Node_Key,0)),"not a leaf")</f>
        <v/>
      </c>
      <c r="AP31" s="46">
        <f>MATCH($AA31&amp;"|0",Node_Key,0)</f>
        <v/>
      </c>
      <c r="AQ31" s="46">
        <f>IF(INDEX(Node_Kind,AP31)="leaf",0,IF(INDEX($M$10:$M$61,INDEX(Node_Pos,AP31)+1)="",IF(INDEX(Node_Miss,AP31)="left",INDEX(Node_Left,AP31),INDEX(Node_Right,AP31)),IF(INDEX(Node_Kind,AP31)="split",IF(INDEX($M$10:$M$61,INDEX(Node_Pos,AP31)+1)&lt;INDEX(Node_Thr,AP31),INDEX(Node_Left,AP31),INDEX(Node_Right,AP31)),IF(ISNUMBER(SEARCH(";"&amp;INDEX($M$10:$M$61,INDEX(Node_Pos,AP31)+1)&amp;";",";"&amp;INDEX(Node_RCodes,AP31)&amp;";")),INDEX(Node_Right,AP31),INDEX(Node_Left,AP31)))))</f>
        <v/>
      </c>
      <c r="AR31" s="46">
        <f>MATCH($AA31&amp;"|"&amp;AQ31,Node_Key,0)</f>
        <v/>
      </c>
      <c r="AS31" s="46">
        <f>IF(INDEX(Node_Kind,AR31)="leaf",AQ31,IF(INDEX($M$10:$M$61,INDEX(Node_Pos,AR31)+1)="",IF(INDEX(Node_Miss,AR31)="left",INDEX(Node_Left,AR31),INDEX(Node_Right,AR31)),IF(INDEX(Node_Kind,AR31)="split",IF(INDEX($M$10:$M$61,INDEX(Node_Pos,AR31)+1)&lt;INDEX(Node_Thr,AR31),INDEX(Node_Left,AR31),INDEX(Node_Right,AR31)),IF(ISNUMBER(SEARCH(";"&amp;INDEX($M$10:$M$61,INDEX(Node_Pos,AR31)+1)&amp;";",";"&amp;INDEX(Node_RCodes,AR31)&amp;";")),INDEX(Node_Right,AR31),INDEX(Node_Left,AR31)))))</f>
        <v/>
      </c>
      <c r="AT31" s="46">
        <f>MATCH($AA31&amp;"|"&amp;AS31,Node_Key,0)</f>
        <v/>
      </c>
      <c r="AU31" s="46">
        <f>IF(INDEX(Node_Kind,AT31)="leaf",AS31,IF(INDEX($M$10:$M$61,INDEX(Node_Pos,AT31)+1)="",IF(INDEX(Node_Miss,AT31)="left",INDEX(Node_Left,AT31),INDEX(Node_Right,AT31)),IF(INDEX(Node_Kind,AT31)="split",IF(INDEX($M$10:$M$61,INDEX(Node_Pos,AT31)+1)&lt;INDEX(Node_Thr,AT31),INDEX(Node_Left,AT31),INDEX(Node_Right,AT31)),IF(ISNUMBER(SEARCH(";"&amp;INDEX($M$10:$M$61,INDEX(Node_Pos,AT31)+1)&amp;";",";"&amp;INDEX(Node_RCodes,AT31)&amp;";")),INDEX(Node_Right,AT31),INDEX(Node_Left,AT31)))))</f>
        <v/>
      </c>
      <c r="AV31" s="52">
        <f>IF(INDEX(Node_Kind,MATCH($AA31&amp;"|"&amp;AU31,Node_Key,0))="leaf",INDEX(Node_Leaf,MATCH($AA31&amp;"|"&amp;AU31,Node_Key,0)),"not a leaf")</f>
        <v/>
      </c>
      <c r="AW31" s="46">
        <f>MATCH($AA31&amp;"|0",Node_Key,0)</f>
        <v/>
      </c>
      <c r="AX31" s="46">
        <f>IF(INDEX(Node_Kind,AW31)="leaf",0,IF(INDEX($P$10:$P$61,INDEX(Node_Pos,AW31)+1)="",IF(INDEX(Node_Miss,AW31)="left",INDEX(Node_Left,AW31),INDEX(Node_Right,AW31)),IF(INDEX(Node_Kind,AW31)="split",IF(INDEX($P$10:$P$61,INDEX(Node_Pos,AW31)+1)&lt;INDEX(Node_Thr,AW31),INDEX(Node_Left,AW31),INDEX(Node_Right,AW31)),IF(ISNUMBER(SEARCH(";"&amp;INDEX($P$10:$P$61,INDEX(Node_Pos,AW31)+1)&amp;";",";"&amp;INDEX(Node_RCodes,AW31)&amp;";")),INDEX(Node_Right,AW31),INDEX(Node_Left,AW31)))))</f>
        <v/>
      </c>
      <c r="AY31" s="46">
        <f>MATCH($AA31&amp;"|"&amp;AX31,Node_Key,0)</f>
        <v/>
      </c>
      <c r="AZ31" s="46">
        <f>IF(INDEX(Node_Kind,AY31)="leaf",AX31,IF(INDEX($P$10:$P$61,INDEX(Node_Pos,AY31)+1)="",IF(INDEX(Node_Miss,AY31)="left",INDEX(Node_Left,AY31),INDEX(Node_Right,AY31)),IF(INDEX(Node_Kind,AY31)="split",IF(INDEX($P$10:$P$61,INDEX(Node_Pos,AY31)+1)&lt;INDEX(Node_Thr,AY31),INDEX(Node_Left,AY31),INDEX(Node_Right,AY31)),IF(ISNUMBER(SEARCH(";"&amp;INDEX($P$10:$P$61,INDEX(Node_Pos,AY31)+1)&amp;";",";"&amp;INDEX(Node_RCodes,AY31)&amp;";")),INDEX(Node_Right,AY31),INDEX(Node_Left,AY31)))))</f>
        <v/>
      </c>
      <c r="BA31" s="46">
        <f>MATCH($AA31&amp;"|"&amp;AZ31,Node_Key,0)</f>
        <v/>
      </c>
      <c r="BB31" s="46">
        <f>IF(INDEX(Node_Kind,BA31)="leaf",AZ31,IF(INDEX($P$10:$P$61,INDEX(Node_Pos,BA31)+1)="",IF(INDEX(Node_Miss,BA31)="left",INDEX(Node_Left,BA31),INDEX(Node_Right,BA31)),IF(INDEX(Node_Kind,BA31)="split",IF(INDEX($P$10:$P$61,INDEX(Node_Pos,BA31)+1)&lt;INDEX(Node_Thr,BA31),INDEX(Node_Left,BA31),INDEX(Node_Right,BA31)),IF(ISNUMBER(SEARCH(";"&amp;INDEX($P$10:$P$61,INDEX(Node_Pos,BA31)+1)&amp;";",";"&amp;INDEX(Node_RCodes,BA31)&amp;";")),INDEX(Node_Right,BA31),INDEX(Node_Left,BA31)))))</f>
        <v/>
      </c>
      <c r="BC31" s="52">
        <f>IF(INDEX(Node_Kind,MATCH($AA31&amp;"|"&amp;BB31,Node_Key,0))="leaf",INDEX(Node_Leaf,MATCH($AA31&amp;"|"&amp;BB31,Node_Key,0)),"not a leaf")</f>
        <v/>
      </c>
      <c r="BD31" s="46">
        <f>MATCH($AA31&amp;"|0",Node_Key,0)</f>
        <v/>
      </c>
      <c r="BE31" s="46">
        <f>IF(INDEX(Node_Kind,BD31)="leaf",0,IF(INDEX($S$10:$S$61,INDEX(Node_Pos,BD31)+1)="",IF(INDEX(Node_Miss,BD31)="left",INDEX(Node_Left,BD31),INDEX(Node_Right,BD31)),IF(INDEX(Node_Kind,BD31)="split",IF(INDEX($S$10:$S$61,INDEX(Node_Pos,BD31)+1)&lt;INDEX(Node_Thr,BD31),INDEX(Node_Left,BD31),INDEX(Node_Right,BD31)),IF(ISNUMBER(SEARCH(";"&amp;INDEX($S$10:$S$61,INDEX(Node_Pos,BD31)+1)&amp;";",";"&amp;INDEX(Node_RCodes,BD31)&amp;";")),INDEX(Node_Right,BD31),INDEX(Node_Left,BD31)))))</f>
        <v/>
      </c>
      <c r="BF31" s="46">
        <f>MATCH($AA31&amp;"|"&amp;BE31,Node_Key,0)</f>
        <v/>
      </c>
      <c r="BG31" s="46">
        <f>IF(INDEX(Node_Kind,BF31)="leaf",BE31,IF(INDEX($S$10:$S$61,INDEX(Node_Pos,BF31)+1)="",IF(INDEX(Node_Miss,BF31)="left",INDEX(Node_Left,BF31),INDEX(Node_Right,BF31)),IF(INDEX(Node_Kind,BF31)="split",IF(INDEX($S$10:$S$61,INDEX(Node_Pos,BF31)+1)&lt;INDEX(Node_Thr,BF31),INDEX(Node_Left,BF31),INDEX(Node_Right,BF31)),IF(ISNUMBER(SEARCH(";"&amp;INDEX($S$10:$S$61,INDEX(Node_Pos,BF31)+1)&amp;";",";"&amp;INDEX(Node_RCodes,BF31)&amp;";")),INDEX(Node_Right,BF31),INDEX(Node_Left,BF31)))))</f>
        <v/>
      </c>
      <c r="BH31" s="46">
        <f>MATCH($AA31&amp;"|"&amp;BG31,Node_Key,0)</f>
        <v/>
      </c>
      <c r="BI31" s="46">
        <f>IF(INDEX(Node_Kind,BH31)="leaf",BG31,IF(INDEX($S$10:$S$61,INDEX(Node_Pos,BH31)+1)="",IF(INDEX(Node_Miss,BH31)="left",INDEX(Node_Left,BH31),INDEX(Node_Right,BH31)),IF(INDEX(Node_Kind,BH31)="split",IF(INDEX($S$10:$S$61,INDEX(Node_Pos,BH31)+1)&lt;INDEX(Node_Thr,BH31),INDEX(Node_Left,BH31),INDEX(Node_Right,BH31)),IF(ISNUMBER(SEARCH(";"&amp;INDEX($S$10:$S$61,INDEX(Node_Pos,BH31)+1)&amp;";",";"&amp;INDEX(Node_RCodes,BH31)&amp;";")),INDEX(Node_Right,BH31),INDEX(Node_Left,BH31)))))</f>
        <v/>
      </c>
      <c r="BJ31" s="52">
        <f>IF(INDEX(Node_Kind,MATCH($AA31&amp;"|"&amp;BI31,Node_Key,0))="leaf",INDEX(Node_Leaf,MATCH($AA31&amp;"|"&amp;BI31,Node_Key,0)),"not a leaf")</f>
        <v/>
      </c>
      <c r="BK31" s="46">
        <f>MATCH($AA31&amp;"|0",Node_Key,0)</f>
        <v/>
      </c>
      <c r="BL31" s="46">
        <f>IF(INDEX(Node_Kind,BK31)="leaf",0,IF(INDEX($V$10:$V$61,INDEX(Node_Pos,BK31)+1)="",IF(INDEX(Node_Miss,BK31)="left",INDEX(Node_Left,BK31),INDEX(Node_Right,BK31)),IF(INDEX(Node_Kind,BK31)="split",IF(INDEX($V$10:$V$61,INDEX(Node_Pos,BK31)+1)&lt;INDEX(Node_Thr,BK31),INDEX(Node_Left,BK31),INDEX(Node_Right,BK31)),IF(ISNUMBER(SEARCH(";"&amp;INDEX($V$10:$V$61,INDEX(Node_Pos,BK31)+1)&amp;";",";"&amp;INDEX(Node_RCodes,BK31)&amp;";")),INDEX(Node_Right,BK31),INDEX(Node_Left,BK31)))))</f>
        <v/>
      </c>
      <c r="BM31" s="46">
        <f>MATCH($AA31&amp;"|"&amp;BL31,Node_Key,0)</f>
        <v/>
      </c>
      <c r="BN31" s="46">
        <f>IF(INDEX(Node_Kind,BM31)="leaf",BL31,IF(INDEX($V$10:$V$61,INDEX(Node_Pos,BM31)+1)="",IF(INDEX(Node_Miss,BM31)="left",INDEX(Node_Left,BM31),INDEX(Node_Right,BM31)),IF(INDEX(Node_Kind,BM31)="split",IF(INDEX($V$10:$V$61,INDEX(Node_Pos,BM31)+1)&lt;INDEX(Node_Thr,BM31),INDEX(Node_Left,BM31),INDEX(Node_Right,BM31)),IF(ISNUMBER(SEARCH(";"&amp;INDEX($V$10:$V$61,INDEX(Node_Pos,BM31)+1)&amp;";",";"&amp;INDEX(Node_RCodes,BM31)&amp;";")),INDEX(Node_Right,BM31),INDEX(Node_Left,BM31)))))</f>
        <v/>
      </c>
      <c r="BO31" s="46">
        <f>MATCH($AA31&amp;"|"&amp;BN31,Node_Key,0)</f>
        <v/>
      </c>
      <c r="BP31" s="46">
        <f>IF(INDEX(Node_Kind,BO31)="leaf",BN31,IF(INDEX($V$10:$V$61,INDEX(Node_Pos,BO31)+1)="",IF(INDEX(Node_Miss,BO31)="left",INDEX(Node_Left,BO31),INDEX(Node_Right,BO31)),IF(INDEX(Node_Kind,BO31)="split",IF(INDEX($V$10:$V$61,INDEX(Node_Pos,BO31)+1)&lt;INDEX(Node_Thr,BO31),INDEX(Node_Left,BO31),INDEX(Node_Right,BO31)),IF(ISNUMBER(SEARCH(";"&amp;INDEX($V$10:$V$61,INDEX(Node_Pos,BO31)+1)&amp;";",";"&amp;INDEX(Node_RCodes,BO31)&amp;";")),INDEX(Node_Right,BO31),INDEX(Node_Left,BO31)))))</f>
        <v/>
      </c>
      <c r="BQ31" s="52">
        <f>IF(INDEX(Node_Kind,MATCH($AA31&amp;"|"&amp;BP31,Node_Key,0))="leaf",INDEX(Node_Leaf,MATCH($AA31&amp;"|"&amp;BP31,Node_Key,0)),"not a leaf")</f>
        <v/>
      </c>
      <c r="BR31" s="46">
        <f>MATCH($AA31&amp;"|0",Node_Key,0)</f>
        <v/>
      </c>
      <c r="BS31" s="46">
        <f>IF(INDEX(Node_Kind,BR31)="leaf",0,IF(INDEX($Y$10:$Y$61,INDEX(Node_Pos,BR31)+1)="",IF(INDEX(Node_Miss,BR31)="left",INDEX(Node_Left,BR31),INDEX(Node_Right,BR31)),IF(INDEX(Node_Kind,BR31)="split",IF(INDEX($Y$10:$Y$61,INDEX(Node_Pos,BR31)+1)&lt;INDEX(Node_Thr,BR31),INDEX(Node_Left,BR31),INDEX(Node_Right,BR31)),IF(ISNUMBER(SEARCH(";"&amp;INDEX($Y$10:$Y$61,INDEX(Node_Pos,BR31)+1)&amp;";",";"&amp;INDEX(Node_RCodes,BR31)&amp;";")),INDEX(Node_Right,BR31),INDEX(Node_Left,BR31)))))</f>
        <v/>
      </c>
      <c r="BT31" s="46">
        <f>MATCH($AA31&amp;"|"&amp;BS31,Node_Key,0)</f>
        <v/>
      </c>
      <c r="BU31" s="46">
        <f>IF(INDEX(Node_Kind,BT31)="leaf",BS31,IF(INDEX($Y$10:$Y$61,INDEX(Node_Pos,BT31)+1)="",IF(INDEX(Node_Miss,BT31)="left",INDEX(Node_Left,BT31),INDEX(Node_Right,BT31)),IF(INDEX(Node_Kind,BT31)="split",IF(INDEX($Y$10:$Y$61,INDEX(Node_Pos,BT31)+1)&lt;INDEX(Node_Thr,BT31),INDEX(Node_Left,BT31),INDEX(Node_Right,BT31)),IF(ISNUMBER(SEARCH(";"&amp;INDEX($Y$10:$Y$61,INDEX(Node_Pos,BT31)+1)&amp;";",";"&amp;INDEX(Node_RCodes,BT31)&amp;";")),INDEX(Node_Right,BT31),INDEX(Node_Left,BT31)))))</f>
        <v/>
      </c>
      <c r="BV31" s="46">
        <f>MATCH($AA31&amp;"|"&amp;BU31,Node_Key,0)</f>
        <v/>
      </c>
      <c r="BW31" s="46">
        <f>IF(INDEX(Node_Kind,BV31)="leaf",BU31,IF(INDEX($Y$10:$Y$61,INDEX(Node_Pos,BV31)+1)="",IF(INDEX(Node_Miss,BV31)="left",INDEX(Node_Left,BV31),INDEX(Node_Right,BV31)),IF(INDEX(Node_Kind,BV31)="split",IF(INDEX($Y$10:$Y$61,INDEX(Node_Pos,BV31)+1)&lt;INDEX(Node_Thr,BV31),INDEX(Node_Left,BV31),INDEX(Node_Right,BV31)),IF(ISNUMBER(SEARCH(";"&amp;INDEX($Y$10:$Y$61,INDEX(Node_Pos,BV31)+1)&amp;";",";"&amp;INDEX(Node_RCodes,BV31)&amp;";")),INDEX(Node_Right,BV31),INDEX(Node_Left,BV31)))))</f>
        <v/>
      </c>
      <c r="BX31" s="52">
        <f>IF(INDEX(Node_Kind,MATCH($AA31&amp;"|"&amp;BW31,Node_Key,0))="leaf",INDEX(Node_Leaf,MATCH($AA31&amp;"|"&amp;BW31,Node_Key,0)),"not a leaf")</f>
        <v/>
      </c>
    </row>
    <row r="32">
      <c r="B32" s="36" t="n">
        <v>22</v>
      </c>
      <c r="C32" s="10" t="inlineStr">
        <is>
          <t>rainfall_mm</t>
        </is>
      </c>
      <c r="D32" s="10" t="inlineStr">
        <is>
          <t>numeric</t>
        </is>
      </c>
      <c r="E32" s="40">
        <f>IF(ISBLANK(INDEX(Pol_Data,MATCH(E$8,Pol_ID,0),MATCH($C32,Pol_Head,0))),"",INDEX(Pol_Data,MATCH(E$8,Pol_ID,0),MATCH($C32,Pol_Head,0)))</f>
        <v/>
      </c>
      <c r="G32" s="51">
        <f>IF(E32="","",E32)</f>
        <v/>
      </c>
      <c r="H32" s="40">
        <f>IF(ISBLANK(INDEX(Pol_Data,MATCH(H$8,Pol_ID,0),MATCH($C32,Pol_Head,0))),"",INDEX(Pol_Data,MATCH(H$8,Pol_ID,0),MATCH($C32,Pol_Head,0)))</f>
        <v/>
      </c>
      <c r="J32" s="51">
        <f>IF(H32="","",H32)</f>
        <v/>
      </c>
      <c r="K32" s="40">
        <f>IF(ISBLANK(INDEX(Pol_Data,MATCH(K$8,Pol_ID,0),MATCH($C32,Pol_Head,0))),"",INDEX(Pol_Data,MATCH(K$8,Pol_ID,0),MATCH($C32,Pol_Head,0)))</f>
        <v/>
      </c>
      <c r="M32" s="51">
        <f>IF(K32="","",K32)</f>
        <v/>
      </c>
      <c r="N32" s="40">
        <f>IF(ISBLANK(INDEX(Pol_Data,MATCH(N$8,Pol_ID,0),MATCH($C32,Pol_Head,0))),"",INDEX(Pol_Data,MATCH(N$8,Pol_ID,0),MATCH($C32,Pol_Head,0)))</f>
        <v/>
      </c>
      <c r="P32" s="51">
        <f>IF(N32="","",N32)</f>
        <v/>
      </c>
      <c r="Q32" s="40">
        <f>IF(ISBLANK(INDEX(Pol_Data,MATCH(Q$8,Pol_ID,0),MATCH($C32,Pol_Head,0))),"",INDEX(Pol_Data,MATCH(Q$8,Pol_ID,0),MATCH($C32,Pol_Head,0)))</f>
        <v/>
      </c>
      <c r="S32" s="51">
        <f>IF(Q32="","",Q32)</f>
        <v/>
      </c>
      <c r="T32" s="40">
        <f>IF(ISBLANK(INDEX(Pol_Data,MATCH(T$8,Pol_ID,0),MATCH($C32,Pol_Head,0))),"",INDEX(Pol_Data,MATCH(T$8,Pol_ID,0),MATCH($C32,Pol_Head,0)))</f>
        <v/>
      </c>
      <c r="V32" s="51">
        <f>IF(T32="","",T32)</f>
        <v/>
      </c>
      <c r="W32" s="40">
        <f>IF(ISBLANK(INDEX(Pol_Data,MATCH(W$8,Pol_ID,0),MATCH($C32,Pol_Head,0))),"",INDEX(Pol_Data,MATCH(W$8,Pol_ID,0),MATCH($C32,Pol_Head,0)))</f>
        <v/>
      </c>
      <c r="Y32" s="51">
        <f>IF(W32="","",W32)</f>
        <v/>
      </c>
      <c r="AA32" s="36" t="n">
        <v>22</v>
      </c>
      <c r="AB32" s="46">
        <f>MATCH($AA32&amp;"|0",Node_Key,0)</f>
        <v/>
      </c>
      <c r="AC32" s="46">
        <f>IF(INDEX(Node_Kind,AB32)="leaf",0,IF(INDEX($G$10:$G$61,INDEX(Node_Pos,AB32)+1)="",IF(INDEX(Node_Miss,AB32)="left",INDEX(Node_Left,AB32),INDEX(Node_Right,AB32)),IF(INDEX(Node_Kind,AB32)="split",IF(INDEX($G$10:$G$61,INDEX(Node_Pos,AB32)+1)&lt;INDEX(Node_Thr,AB32),INDEX(Node_Left,AB32),INDEX(Node_Right,AB32)),IF(ISNUMBER(SEARCH(";"&amp;INDEX($G$10:$G$61,INDEX(Node_Pos,AB32)+1)&amp;";",";"&amp;INDEX(Node_RCodes,AB32)&amp;";")),INDEX(Node_Right,AB32),INDEX(Node_Left,AB32)))))</f>
        <v/>
      </c>
      <c r="AD32" s="46">
        <f>MATCH($AA32&amp;"|"&amp;AC32,Node_Key,0)</f>
        <v/>
      </c>
      <c r="AE32" s="46">
        <f>IF(INDEX(Node_Kind,AD32)="leaf",AC32,IF(INDEX($G$10:$G$61,INDEX(Node_Pos,AD32)+1)="",IF(INDEX(Node_Miss,AD32)="left",INDEX(Node_Left,AD32),INDEX(Node_Right,AD32)),IF(INDEX(Node_Kind,AD32)="split",IF(INDEX($G$10:$G$61,INDEX(Node_Pos,AD32)+1)&lt;INDEX(Node_Thr,AD32),INDEX(Node_Left,AD32),INDEX(Node_Right,AD32)),IF(ISNUMBER(SEARCH(";"&amp;INDEX($G$10:$G$61,INDEX(Node_Pos,AD32)+1)&amp;";",";"&amp;INDEX(Node_RCodes,AD32)&amp;";")),INDEX(Node_Right,AD32),INDEX(Node_Left,AD32)))))</f>
        <v/>
      </c>
      <c r="AF32" s="46">
        <f>MATCH($AA32&amp;"|"&amp;AE32,Node_Key,0)</f>
        <v/>
      </c>
      <c r="AG32" s="46">
        <f>IF(INDEX(Node_Kind,AF32)="leaf",AE32,IF(INDEX($G$10:$G$61,INDEX(Node_Pos,AF32)+1)="",IF(INDEX(Node_Miss,AF32)="left",INDEX(Node_Left,AF32),INDEX(Node_Right,AF32)),IF(INDEX(Node_Kind,AF32)="split",IF(INDEX($G$10:$G$61,INDEX(Node_Pos,AF32)+1)&lt;INDEX(Node_Thr,AF32),INDEX(Node_Left,AF32),INDEX(Node_Right,AF32)),IF(ISNUMBER(SEARCH(";"&amp;INDEX($G$10:$G$61,INDEX(Node_Pos,AF32)+1)&amp;";",";"&amp;INDEX(Node_RCodes,AF32)&amp;";")),INDEX(Node_Right,AF32),INDEX(Node_Left,AF32)))))</f>
        <v/>
      </c>
      <c r="AH32" s="52">
        <f>IF(INDEX(Node_Kind,MATCH($AA32&amp;"|"&amp;AG32,Node_Key,0))="leaf",INDEX(Node_Leaf,MATCH($AA32&amp;"|"&amp;AG32,Node_Key,0)),"not a leaf")</f>
        <v/>
      </c>
      <c r="AI32" s="46">
        <f>MATCH($AA32&amp;"|0",Node_Key,0)</f>
        <v/>
      </c>
      <c r="AJ32" s="46">
        <f>IF(INDEX(Node_Kind,AI32)="leaf",0,IF(INDEX($J$10:$J$61,INDEX(Node_Pos,AI32)+1)="",IF(INDEX(Node_Miss,AI32)="left",INDEX(Node_Left,AI32),INDEX(Node_Right,AI32)),IF(INDEX(Node_Kind,AI32)="split",IF(INDEX($J$10:$J$61,INDEX(Node_Pos,AI32)+1)&lt;INDEX(Node_Thr,AI32),INDEX(Node_Left,AI32),INDEX(Node_Right,AI32)),IF(ISNUMBER(SEARCH(";"&amp;INDEX($J$10:$J$61,INDEX(Node_Pos,AI32)+1)&amp;";",";"&amp;INDEX(Node_RCodes,AI32)&amp;";")),INDEX(Node_Right,AI32),INDEX(Node_Left,AI32)))))</f>
        <v/>
      </c>
      <c r="AK32" s="46">
        <f>MATCH($AA32&amp;"|"&amp;AJ32,Node_Key,0)</f>
        <v/>
      </c>
      <c r="AL32" s="46">
        <f>IF(INDEX(Node_Kind,AK32)="leaf",AJ32,IF(INDEX($J$10:$J$61,INDEX(Node_Pos,AK32)+1)="",IF(INDEX(Node_Miss,AK32)="left",INDEX(Node_Left,AK32),INDEX(Node_Right,AK32)),IF(INDEX(Node_Kind,AK32)="split",IF(INDEX($J$10:$J$61,INDEX(Node_Pos,AK32)+1)&lt;INDEX(Node_Thr,AK32),INDEX(Node_Left,AK32),INDEX(Node_Right,AK32)),IF(ISNUMBER(SEARCH(";"&amp;INDEX($J$10:$J$61,INDEX(Node_Pos,AK32)+1)&amp;";",";"&amp;INDEX(Node_RCodes,AK32)&amp;";")),INDEX(Node_Right,AK32),INDEX(Node_Left,AK32)))))</f>
        <v/>
      </c>
      <c r="AM32" s="46">
        <f>MATCH($AA32&amp;"|"&amp;AL32,Node_Key,0)</f>
        <v/>
      </c>
      <c r="AN32" s="46">
        <f>IF(INDEX(Node_Kind,AM32)="leaf",AL32,IF(INDEX($J$10:$J$61,INDEX(Node_Pos,AM32)+1)="",IF(INDEX(Node_Miss,AM32)="left",INDEX(Node_Left,AM32),INDEX(Node_Right,AM32)),IF(INDEX(Node_Kind,AM32)="split",IF(INDEX($J$10:$J$61,INDEX(Node_Pos,AM32)+1)&lt;INDEX(Node_Thr,AM32),INDEX(Node_Left,AM32),INDEX(Node_Right,AM32)),IF(ISNUMBER(SEARCH(";"&amp;INDEX($J$10:$J$61,INDEX(Node_Pos,AM32)+1)&amp;";",";"&amp;INDEX(Node_RCodes,AM32)&amp;";")),INDEX(Node_Right,AM32),INDEX(Node_Left,AM32)))))</f>
        <v/>
      </c>
      <c r="AO32" s="52">
        <f>IF(INDEX(Node_Kind,MATCH($AA32&amp;"|"&amp;AN32,Node_Key,0))="leaf",INDEX(Node_Leaf,MATCH($AA32&amp;"|"&amp;AN32,Node_Key,0)),"not a leaf")</f>
        <v/>
      </c>
      <c r="AP32" s="46">
        <f>MATCH($AA32&amp;"|0",Node_Key,0)</f>
        <v/>
      </c>
      <c r="AQ32" s="46">
        <f>IF(INDEX(Node_Kind,AP32)="leaf",0,IF(INDEX($M$10:$M$61,INDEX(Node_Pos,AP32)+1)="",IF(INDEX(Node_Miss,AP32)="left",INDEX(Node_Left,AP32),INDEX(Node_Right,AP32)),IF(INDEX(Node_Kind,AP32)="split",IF(INDEX($M$10:$M$61,INDEX(Node_Pos,AP32)+1)&lt;INDEX(Node_Thr,AP32),INDEX(Node_Left,AP32),INDEX(Node_Right,AP32)),IF(ISNUMBER(SEARCH(";"&amp;INDEX($M$10:$M$61,INDEX(Node_Pos,AP32)+1)&amp;";",";"&amp;INDEX(Node_RCodes,AP32)&amp;";")),INDEX(Node_Right,AP32),INDEX(Node_Left,AP32)))))</f>
        <v/>
      </c>
      <c r="AR32" s="46">
        <f>MATCH($AA32&amp;"|"&amp;AQ32,Node_Key,0)</f>
        <v/>
      </c>
      <c r="AS32" s="46">
        <f>IF(INDEX(Node_Kind,AR32)="leaf",AQ32,IF(INDEX($M$10:$M$61,INDEX(Node_Pos,AR32)+1)="",IF(INDEX(Node_Miss,AR32)="left",INDEX(Node_Left,AR32),INDEX(Node_Right,AR32)),IF(INDEX(Node_Kind,AR32)="split",IF(INDEX($M$10:$M$61,INDEX(Node_Pos,AR32)+1)&lt;INDEX(Node_Thr,AR32),INDEX(Node_Left,AR32),INDEX(Node_Right,AR32)),IF(ISNUMBER(SEARCH(";"&amp;INDEX($M$10:$M$61,INDEX(Node_Pos,AR32)+1)&amp;";",";"&amp;INDEX(Node_RCodes,AR32)&amp;";")),INDEX(Node_Right,AR32),INDEX(Node_Left,AR32)))))</f>
        <v/>
      </c>
      <c r="AT32" s="46">
        <f>MATCH($AA32&amp;"|"&amp;AS32,Node_Key,0)</f>
        <v/>
      </c>
      <c r="AU32" s="46">
        <f>IF(INDEX(Node_Kind,AT32)="leaf",AS32,IF(INDEX($M$10:$M$61,INDEX(Node_Pos,AT32)+1)="",IF(INDEX(Node_Miss,AT32)="left",INDEX(Node_Left,AT32),INDEX(Node_Right,AT32)),IF(INDEX(Node_Kind,AT32)="split",IF(INDEX($M$10:$M$61,INDEX(Node_Pos,AT32)+1)&lt;INDEX(Node_Thr,AT32),INDEX(Node_Left,AT32),INDEX(Node_Right,AT32)),IF(ISNUMBER(SEARCH(";"&amp;INDEX($M$10:$M$61,INDEX(Node_Pos,AT32)+1)&amp;";",";"&amp;INDEX(Node_RCodes,AT32)&amp;";")),INDEX(Node_Right,AT32),INDEX(Node_Left,AT32)))))</f>
        <v/>
      </c>
      <c r="AV32" s="52">
        <f>IF(INDEX(Node_Kind,MATCH($AA32&amp;"|"&amp;AU32,Node_Key,0))="leaf",INDEX(Node_Leaf,MATCH($AA32&amp;"|"&amp;AU32,Node_Key,0)),"not a leaf")</f>
        <v/>
      </c>
      <c r="AW32" s="46">
        <f>MATCH($AA32&amp;"|0",Node_Key,0)</f>
        <v/>
      </c>
      <c r="AX32" s="46">
        <f>IF(INDEX(Node_Kind,AW32)="leaf",0,IF(INDEX($P$10:$P$61,INDEX(Node_Pos,AW32)+1)="",IF(INDEX(Node_Miss,AW32)="left",INDEX(Node_Left,AW32),INDEX(Node_Right,AW32)),IF(INDEX(Node_Kind,AW32)="split",IF(INDEX($P$10:$P$61,INDEX(Node_Pos,AW32)+1)&lt;INDEX(Node_Thr,AW32),INDEX(Node_Left,AW32),INDEX(Node_Right,AW32)),IF(ISNUMBER(SEARCH(";"&amp;INDEX($P$10:$P$61,INDEX(Node_Pos,AW32)+1)&amp;";",";"&amp;INDEX(Node_RCodes,AW32)&amp;";")),INDEX(Node_Right,AW32),INDEX(Node_Left,AW32)))))</f>
        <v/>
      </c>
      <c r="AY32" s="46">
        <f>MATCH($AA32&amp;"|"&amp;AX32,Node_Key,0)</f>
        <v/>
      </c>
      <c r="AZ32" s="46">
        <f>IF(INDEX(Node_Kind,AY32)="leaf",AX32,IF(INDEX($P$10:$P$61,INDEX(Node_Pos,AY32)+1)="",IF(INDEX(Node_Miss,AY32)="left",INDEX(Node_Left,AY32),INDEX(Node_Right,AY32)),IF(INDEX(Node_Kind,AY32)="split",IF(INDEX($P$10:$P$61,INDEX(Node_Pos,AY32)+1)&lt;INDEX(Node_Thr,AY32),INDEX(Node_Left,AY32),INDEX(Node_Right,AY32)),IF(ISNUMBER(SEARCH(";"&amp;INDEX($P$10:$P$61,INDEX(Node_Pos,AY32)+1)&amp;";",";"&amp;INDEX(Node_RCodes,AY32)&amp;";")),INDEX(Node_Right,AY32),INDEX(Node_Left,AY32)))))</f>
        <v/>
      </c>
      <c r="BA32" s="46">
        <f>MATCH($AA32&amp;"|"&amp;AZ32,Node_Key,0)</f>
        <v/>
      </c>
      <c r="BB32" s="46">
        <f>IF(INDEX(Node_Kind,BA32)="leaf",AZ32,IF(INDEX($P$10:$P$61,INDEX(Node_Pos,BA32)+1)="",IF(INDEX(Node_Miss,BA32)="left",INDEX(Node_Left,BA32),INDEX(Node_Right,BA32)),IF(INDEX(Node_Kind,BA32)="split",IF(INDEX($P$10:$P$61,INDEX(Node_Pos,BA32)+1)&lt;INDEX(Node_Thr,BA32),INDEX(Node_Left,BA32),INDEX(Node_Right,BA32)),IF(ISNUMBER(SEARCH(";"&amp;INDEX($P$10:$P$61,INDEX(Node_Pos,BA32)+1)&amp;";",";"&amp;INDEX(Node_RCodes,BA32)&amp;";")),INDEX(Node_Right,BA32),INDEX(Node_Left,BA32)))))</f>
        <v/>
      </c>
      <c r="BC32" s="52">
        <f>IF(INDEX(Node_Kind,MATCH($AA32&amp;"|"&amp;BB32,Node_Key,0))="leaf",INDEX(Node_Leaf,MATCH($AA32&amp;"|"&amp;BB32,Node_Key,0)),"not a leaf")</f>
        <v/>
      </c>
      <c r="BD32" s="46">
        <f>MATCH($AA32&amp;"|0",Node_Key,0)</f>
        <v/>
      </c>
      <c r="BE32" s="46">
        <f>IF(INDEX(Node_Kind,BD32)="leaf",0,IF(INDEX($S$10:$S$61,INDEX(Node_Pos,BD32)+1)="",IF(INDEX(Node_Miss,BD32)="left",INDEX(Node_Left,BD32),INDEX(Node_Right,BD32)),IF(INDEX(Node_Kind,BD32)="split",IF(INDEX($S$10:$S$61,INDEX(Node_Pos,BD32)+1)&lt;INDEX(Node_Thr,BD32),INDEX(Node_Left,BD32),INDEX(Node_Right,BD32)),IF(ISNUMBER(SEARCH(";"&amp;INDEX($S$10:$S$61,INDEX(Node_Pos,BD32)+1)&amp;";",";"&amp;INDEX(Node_RCodes,BD32)&amp;";")),INDEX(Node_Right,BD32),INDEX(Node_Left,BD32)))))</f>
        <v/>
      </c>
      <c r="BF32" s="46">
        <f>MATCH($AA32&amp;"|"&amp;BE32,Node_Key,0)</f>
        <v/>
      </c>
      <c r="BG32" s="46">
        <f>IF(INDEX(Node_Kind,BF32)="leaf",BE32,IF(INDEX($S$10:$S$61,INDEX(Node_Pos,BF32)+1)="",IF(INDEX(Node_Miss,BF32)="left",INDEX(Node_Left,BF32),INDEX(Node_Right,BF32)),IF(INDEX(Node_Kind,BF32)="split",IF(INDEX($S$10:$S$61,INDEX(Node_Pos,BF32)+1)&lt;INDEX(Node_Thr,BF32),INDEX(Node_Left,BF32),INDEX(Node_Right,BF32)),IF(ISNUMBER(SEARCH(";"&amp;INDEX($S$10:$S$61,INDEX(Node_Pos,BF32)+1)&amp;";",";"&amp;INDEX(Node_RCodes,BF32)&amp;";")),INDEX(Node_Right,BF32),INDEX(Node_Left,BF32)))))</f>
        <v/>
      </c>
      <c r="BH32" s="46">
        <f>MATCH($AA32&amp;"|"&amp;BG32,Node_Key,0)</f>
        <v/>
      </c>
      <c r="BI32" s="46">
        <f>IF(INDEX(Node_Kind,BH32)="leaf",BG32,IF(INDEX($S$10:$S$61,INDEX(Node_Pos,BH32)+1)="",IF(INDEX(Node_Miss,BH32)="left",INDEX(Node_Left,BH32),INDEX(Node_Right,BH32)),IF(INDEX(Node_Kind,BH32)="split",IF(INDEX($S$10:$S$61,INDEX(Node_Pos,BH32)+1)&lt;INDEX(Node_Thr,BH32),INDEX(Node_Left,BH32),INDEX(Node_Right,BH32)),IF(ISNUMBER(SEARCH(";"&amp;INDEX($S$10:$S$61,INDEX(Node_Pos,BH32)+1)&amp;";",";"&amp;INDEX(Node_RCodes,BH32)&amp;";")),INDEX(Node_Right,BH32),INDEX(Node_Left,BH32)))))</f>
        <v/>
      </c>
      <c r="BJ32" s="52">
        <f>IF(INDEX(Node_Kind,MATCH($AA32&amp;"|"&amp;BI32,Node_Key,0))="leaf",INDEX(Node_Leaf,MATCH($AA32&amp;"|"&amp;BI32,Node_Key,0)),"not a leaf")</f>
        <v/>
      </c>
      <c r="BK32" s="46">
        <f>MATCH($AA32&amp;"|0",Node_Key,0)</f>
        <v/>
      </c>
      <c r="BL32" s="46">
        <f>IF(INDEX(Node_Kind,BK32)="leaf",0,IF(INDEX($V$10:$V$61,INDEX(Node_Pos,BK32)+1)="",IF(INDEX(Node_Miss,BK32)="left",INDEX(Node_Left,BK32),INDEX(Node_Right,BK32)),IF(INDEX(Node_Kind,BK32)="split",IF(INDEX($V$10:$V$61,INDEX(Node_Pos,BK32)+1)&lt;INDEX(Node_Thr,BK32),INDEX(Node_Left,BK32),INDEX(Node_Right,BK32)),IF(ISNUMBER(SEARCH(";"&amp;INDEX($V$10:$V$61,INDEX(Node_Pos,BK32)+1)&amp;";",";"&amp;INDEX(Node_RCodes,BK32)&amp;";")),INDEX(Node_Right,BK32),INDEX(Node_Left,BK32)))))</f>
        <v/>
      </c>
      <c r="BM32" s="46">
        <f>MATCH($AA32&amp;"|"&amp;BL32,Node_Key,0)</f>
        <v/>
      </c>
      <c r="BN32" s="46">
        <f>IF(INDEX(Node_Kind,BM32)="leaf",BL32,IF(INDEX($V$10:$V$61,INDEX(Node_Pos,BM32)+1)="",IF(INDEX(Node_Miss,BM32)="left",INDEX(Node_Left,BM32),INDEX(Node_Right,BM32)),IF(INDEX(Node_Kind,BM32)="split",IF(INDEX($V$10:$V$61,INDEX(Node_Pos,BM32)+1)&lt;INDEX(Node_Thr,BM32),INDEX(Node_Left,BM32),INDEX(Node_Right,BM32)),IF(ISNUMBER(SEARCH(";"&amp;INDEX($V$10:$V$61,INDEX(Node_Pos,BM32)+1)&amp;";",";"&amp;INDEX(Node_RCodes,BM32)&amp;";")),INDEX(Node_Right,BM32),INDEX(Node_Left,BM32)))))</f>
        <v/>
      </c>
      <c r="BO32" s="46">
        <f>MATCH($AA32&amp;"|"&amp;BN32,Node_Key,0)</f>
        <v/>
      </c>
      <c r="BP32" s="46">
        <f>IF(INDEX(Node_Kind,BO32)="leaf",BN32,IF(INDEX($V$10:$V$61,INDEX(Node_Pos,BO32)+1)="",IF(INDEX(Node_Miss,BO32)="left",INDEX(Node_Left,BO32),INDEX(Node_Right,BO32)),IF(INDEX(Node_Kind,BO32)="split",IF(INDEX($V$10:$V$61,INDEX(Node_Pos,BO32)+1)&lt;INDEX(Node_Thr,BO32),INDEX(Node_Left,BO32),INDEX(Node_Right,BO32)),IF(ISNUMBER(SEARCH(";"&amp;INDEX($V$10:$V$61,INDEX(Node_Pos,BO32)+1)&amp;";",";"&amp;INDEX(Node_RCodes,BO32)&amp;";")),INDEX(Node_Right,BO32),INDEX(Node_Left,BO32)))))</f>
        <v/>
      </c>
      <c r="BQ32" s="52">
        <f>IF(INDEX(Node_Kind,MATCH($AA32&amp;"|"&amp;BP32,Node_Key,0))="leaf",INDEX(Node_Leaf,MATCH($AA32&amp;"|"&amp;BP32,Node_Key,0)),"not a leaf")</f>
        <v/>
      </c>
      <c r="BR32" s="46">
        <f>MATCH($AA32&amp;"|0",Node_Key,0)</f>
        <v/>
      </c>
      <c r="BS32" s="46">
        <f>IF(INDEX(Node_Kind,BR32)="leaf",0,IF(INDEX($Y$10:$Y$61,INDEX(Node_Pos,BR32)+1)="",IF(INDEX(Node_Miss,BR32)="left",INDEX(Node_Left,BR32),INDEX(Node_Right,BR32)),IF(INDEX(Node_Kind,BR32)="split",IF(INDEX($Y$10:$Y$61,INDEX(Node_Pos,BR32)+1)&lt;INDEX(Node_Thr,BR32),INDEX(Node_Left,BR32),INDEX(Node_Right,BR32)),IF(ISNUMBER(SEARCH(";"&amp;INDEX($Y$10:$Y$61,INDEX(Node_Pos,BR32)+1)&amp;";",";"&amp;INDEX(Node_RCodes,BR32)&amp;";")),INDEX(Node_Right,BR32),INDEX(Node_Left,BR32)))))</f>
        <v/>
      </c>
      <c r="BT32" s="46">
        <f>MATCH($AA32&amp;"|"&amp;BS32,Node_Key,0)</f>
        <v/>
      </c>
      <c r="BU32" s="46">
        <f>IF(INDEX(Node_Kind,BT32)="leaf",BS32,IF(INDEX($Y$10:$Y$61,INDEX(Node_Pos,BT32)+1)="",IF(INDEX(Node_Miss,BT32)="left",INDEX(Node_Left,BT32),INDEX(Node_Right,BT32)),IF(INDEX(Node_Kind,BT32)="split",IF(INDEX($Y$10:$Y$61,INDEX(Node_Pos,BT32)+1)&lt;INDEX(Node_Thr,BT32),INDEX(Node_Left,BT32),INDEX(Node_Right,BT32)),IF(ISNUMBER(SEARCH(";"&amp;INDEX($Y$10:$Y$61,INDEX(Node_Pos,BT32)+1)&amp;";",";"&amp;INDEX(Node_RCodes,BT32)&amp;";")),INDEX(Node_Right,BT32),INDEX(Node_Left,BT32)))))</f>
        <v/>
      </c>
      <c r="BV32" s="46">
        <f>MATCH($AA32&amp;"|"&amp;BU32,Node_Key,0)</f>
        <v/>
      </c>
      <c r="BW32" s="46">
        <f>IF(INDEX(Node_Kind,BV32)="leaf",BU32,IF(INDEX($Y$10:$Y$61,INDEX(Node_Pos,BV32)+1)="",IF(INDEX(Node_Miss,BV32)="left",INDEX(Node_Left,BV32),INDEX(Node_Right,BV32)),IF(INDEX(Node_Kind,BV32)="split",IF(INDEX($Y$10:$Y$61,INDEX(Node_Pos,BV32)+1)&lt;INDEX(Node_Thr,BV32),INDEX(Node_Left,BV32),INDEX(Node_Right,BV32)),IF(ISNUMBER(SEARCH(";"&amp;INDEX($Y$10:$Y$61,INDEX(Node_Pos,BV32)+1)&amp;";",";"&amp;INDEX(Node_RCodes,BV32)&amp;";")),INDEX(Node_Right,BV32),INDEX(Node_Left,BV32)))))</f>
        <v/>
      </c>
      <c r="BX32" s="52">
        <f>IF(INDEX(Node_Kind,MATCH($AA32&amp;"|"&amp;BW32,Node_Key,0))="leaf",INDEX(Node_Leaf,MATCH($AA32&amp;"|"&amp;BW32,Node_Key,0)),"not a leaf")</f>
        <v/>
      </c>
    </row>
    <row r="33">
      <c r="B33" s="36" t="n">
        <v>23</v>
      </c>
      <c r="C33" s="10" t="inlineStr">
        <is>
          <t>mean_temperature_c</t>
        </is>
      </c>
      <c r="D33" s="10" t="inlineStr">
        <is>
          <t>numeric</t>
        </is>
      </c>
      <c r="E33" s="40">
        <f>IF(ISBLANK(INDEX(Pol_Data,MATCH(E$8,Pol_ID,0),MATCH($C33,Pol_Head,0))),"",INDEX(Pol_Data,MATCH(E$8,Pol_ID,0),MATCH($C33,Pol_Head,0)))</f>
        <v/>
      </c>
      <c r="G33" s="51">
        <f>IF(E33="","",E33)</f>
        <v/>
      </c>
      <c r="H33" s="40">
        <f>IF(ISBLANK(INDEX(Pol_Data,MATCH(H$8,Pol_ID,0),MATCH($C33,Pol_Head,0))),"",INDEX(Pol_Data,MATCH(H$8,Pol_ID,0),MATCH($C33,Pol_Head,0)))</f>
        <v/>
      </c>
      <c r="J33" s="51">
        <f>IF(H33="","",H33)</f>
        <v/>
      </c>
      <c r="K33" s="40">
        <f>IF(ISBLANK(INDEX(Pol_Data,MATCH(K$8,Pol_ID,0),MATCH($C33,Pol_Head,0))),"",INDEX(Pol_Data,MATCH(K$8,Pol_ID,0),MATCH($C33,Pol_Head,0)))</f>
        <v/>
      </c>
      <c r="M33" s="51">
        <f>IF(K33="","",K33)</f>
        <v/>
      </c>
      <c r="N33" s="40">
        <f>IF(ISBLANK(INDEX(Pol_Data,MATCH(N$8,Pol_ID,0),MATCH($C33,Pol_Head,0))),"",INDEX(Pol_Data,MATCH(N$8,Pol_ID,0),MATCH($C33,Pol_Head,0)))</f>
        <v/>
      </c>
      <c r="P33" s="51">
        <f>IF(N33="","",N33)</f>
        <v/>
      </c>
      <c r="Q33" s="40">
        <f>IF(ISBLANK(INDEX(Pol_Data,MATCH(Q$8,Pol_ID,0),MATCH($C33,Pol_Head,0))),"",INDEX(Pol_Data,MATCH(Q$8,Pol_ID,0),MATCH($C33,Pol_Head,0)))</f>
        <v/>
      </c>
      <c r="S33" s="51">
        <f>IF(Q33="","",Q33)</f>
        <v/>
      </c>
      <c r="T33" s="40">
        <f>IF(ISBLANK(INDEX(Pol_Data,MATCH(T$8,Pol_ID,0),MATCH($C33,Pol_Head,0))),"",INDEX(Pol_Data,MATCH(T$8,Pol_ID,0),MATCH($C33,Pol_Head,0)))</f>
        <v/>
      </c>
      <c r="V33" s="51">
        <f>IF(T33="","",T33)</f>
        <v/>
      </c>
      <c r="W33" s="40">
        <f>IF(ISBLANK(INDEX(Pol_Data,MATCH(W$8,Pol_ID,0),MATCH($C33,Pol_Head,0))),"",INDEX(Pol_Data,MATCH(W$8,Pol_ID,0),MATCH($C33,Pol_Head,0)))</f>
        <v/>
      </c>
      <c r="Y33" s="51">
        <f>IF(W33="","",W33)</f>
        <v/>
      </c>
      <c r="AA33" s="36" t="n">
        <v>23</v>
      </c>
      <c r="AB33" s="46">
        <f>MATCH($AA33&amp;"|0",Node_Key,0)</f>
        <v/>
      </c>
      <c r="AC33" s="46">
        <f>IF(INDEX(Node_Kind,AB33)="leaf",0,IF(INDEX($G$10:$G$61,INDEX(Node_Pos,AB33)+1)="",IF(INDEX(Node_Miss,AB33)="left",INDEX(Node_Left,AB33),INDEX(Node_Right,AB33)),IF(INDEX(Node_Kind,AB33)="split",IF(INDEX($G$10:$G$61,INDEX(Node_Pos,AB33)+1)&lt;INDEX(Node_Thr,AB33),INDEX(Node_Left,AB33),INDEX(Node_Right,AB33)),IF(ISNUMBER(SEARCH(";"&amp;INDEX($G$10:$G$61,INDEX(Node_Pos,AB33)+1)&amp;";",";"&amp;INDEX(Node_RCodes,AB33)&amp;";")),INDEX(Node_Right,AB33),INDEX(Node_Left,AB33)))))</f>
        <v/>
      </c>
      <c r="AD33" s="46">
        <f>MATCH($AA33&amp;"|"&amp;AC33,Node_Key,0)</f>
        <v/>
      </c>
      <c r="AE33" s="46">
        <f>IF(INDEX(Node_Kind,AD33)="leaf",AC33,IF(INDEX($G$10:$G$61,INDEX(Node_Pos,AD33)+1)="",IF(INDEX(Node_Miss,AD33)="left",INDEX(Node_Left,AD33),INDEX(Node_Right,AD33)),IF(INDEX(Node_Kind,AD33)="split",IF(INDEX($G$10:$G$61,INDEX(Node_Pos,AD33)+1)&lt;INDEX(Node_Thr,AD33),INDEX(Node_Left,AD33),INDEX(Node_Right,AD33)),IF(ISNUMBER(SEARCH(";"&amp;INDEX($G$10:$G$61,INDEX(Node_Pos,AD33)+1)&amp;";",";"&amp;INDEX(Node_RCodes,AD33)&amp;";")),INDEX(Node_Right,AD33),INDEX(Node_Left,AD33)))))</f>
        <v/>
      </c>
      <c r="AF33" s="46">
        <f>MATCH($AA33&amp;"|"&amp;AE33,Node_Key,0)</f>
        <v/>
      </c>
      <c r="AG33" s="46">
        <f>IF(INDEX(Node_Kind,AF33)="leaf",AE33,IF(INDEX($G$10:$G$61,INDEX(Node_Pos,AF33)+1)="",IF(INDEX(Node_Miss,AF33)="left",INDEX(Node_Left,AF33),INDEX(Node_Right,AF33)),IF(INDEX(Node_Kind,AF33)="split",IF(INDEX($G$10:$G$61,INDEX(Node_Pos,AF33)+1)&lt;INDEX(Node_Thr,AF33),INDEX(Node_Left,AF33),INDEX(Node_Right,AF33)),IF(ISNUMBER(SEARCH(";"&amp;INDEX($G$10:$G$61,INDEX(Node_Pos,AF33)+1)&amp;";",";"&amp;INDEX(Node_RCodes,AF33)&amp;";")),INDEX(Node_Right,AF33),INDEX(Node_Left,AF33)))))</f>
        <v/>
      </c>
      <c r="AH33" s="52">
        <f>IF(INDEX(Node_Kind,MATCH($AA33&amp;"|"&amp;AG33,Node_Key,0))="leaf",INDEX(Node_Leaf,MATCH($AA33&amp;"|"&amp;AG33,Node_Key,0)),"not a leaf")</f>
        <v/>
      </c>
      <c r="AI33" s="46">
        <f>MATCH($AA33&amp;"|0",Node_Key,0)</f>
        <v/>
      </c>
      <c r="AJ33" s="46">
        <f>IF(INDEX(Node_Kind,AI33)="leaf",0,IF(INDEX($J$10:$J$61,INDEX(Node_Pos,AI33)+1)="",IF(INDEX(Node_Miss,AI33)="left",INDEX(Node_Left,AI33),INDEX(Node_Right,AI33)),IF(INDEX(Node_Kind,AI33)="split",IF(INDEX($J$10:$J$61,INDEX(Node_Pos,AI33)+1)&lt;INDEX(Node_Thr,AI33),INDEX(Node_Left,AI33),INDEX(Node_Right,AI33)),IF(ISNUMBER(SEARCH(";"&amp;INDEX($J$10:$J$61,INDEX(Node_Pos,AI33)+1)&amp;";",";"&amp;INDEX(Node_RCodes,AI33)&amp;";")),INDEX(Node_Right,AI33),INDEX(Node_Left,AI33)))))</f>
        <v/>
      </c>
      <c r="AK33" s="46">
        <f>MATCH($AA33&amp;"|"&amp;AJ33,Node_Key,0)</f>
        <v/>
      </c>
      <c r="AL33" s="46">
        <f>IF(INDEX(Node_Kind,AK33)="leaf",AJ33,IF(INDEX($J$10:$J$61,INDEX(Node_Pos,AK33)+1)="",IF(INDEX(Node_Miss,AK33)="left",INDEX(Node_Left,AK33),INDEX(Node_Right,AK33)),IF(INDEX(Node_Kind,AK33)="split",IF(INDEX($J$10:$J$61,INDEX(Node_Pos,AK33)+1)&lt;INDEX(Node_Thr,AK33),INDEX(Node_Left,AK33),INDEX(Node_Right,AK33)),IF(ISNUMBER(SEARCH(";"&amp;INDEX($J$10:$J$61,INDEX(Node_Pos,AK33)+1)&amp;";",";"&amp;INDEX(Node_RCodes,AK33)&amp;";")),INDEX(Node_Right,AK33),INDEX(Node_Left,AK33)))))</f>
        <v/>
      </c>
      <c r="AM33" s="46">
        <f>MATCH($AA33&amp;"|"&amp;AL33,Node_Key,0)</f>
        <v/>
      </c>
      <c r="AN33" s="46">
        <f>IF(INDEX(Node_Kind,AM33)="leaf",AL33,IF(INDEX($J$10:$J$61,INDEX(Node_Pos,AM33)+1)="",IF(INDEX(Node_Miss,AM33)="left",INDEX(Node_Left,AM33),INDEX(Node_Right,AM33)),IF(INDEX(Node_Kind,AM33)="split",IF(INDEX($J$10:$J$61,INDEX(Node_Pos,AM33)+1)&lt;INDEX(Node_Thr,AM33),INDEX(Node_Left,AM33),INDEX(Node_Right,AM33)),IF(ISNUMBER(SEARCH(";"&amp;INDEX($J$10:$J$61,INDEX(Node_Pos,AM33)+1)&amp;";",";"&amp;INDEX(Node_RCodes,AM33)&amp;";")),INDEX(Node_Right,AM33),INDEX(Node_Left,AM33)))))</f>
        <v/>
      </c>
      <c r="AO33" s="52">
        <f>IF(INDEX(Node_Kind,MATCH($AA33&amp;"|"&amp;AN33,Node_Key,0))="leaf",INDEX(Node_Leaf,MATCH($AA33&amp;"|"&amp;AN33,Node_Key,0)),"not a leaf")</f>
        <v/>
      </c>
      <c r="AP33" s="46">
        <f>MATCH($AA33&amp;"|0",Node_Key,0)</f>
        <v/>
      </c>
      <c r="AQ33" s="46">
        <f>IF(INDEX(Node_Kind,AP33)="leaf",0,IF(INDEX($M$10:$M$61,INDEX(Node_Pos,AP33)+1)="",IF(INDEX(Node_Miss,AP33)="left",INDEX(Node_Left,AP33),INDEX(Node_Right,AP33)),IF(INDEX(Node_Kind,AP33)="split",IF(INDEX($M$10:$M$61,INDEX(Node_Pos,AP33)+1)&lt;INDEX(Node_Thr,AP33),INDEX(Node_Left,AP33),INDEX(Node_Right,AP33)),IF(ISNUMBER(SEARCH(";"&amp;INDEX($M$10:$M$61,INDEX(Node_Pos,AP33)+1)&amp;";",";"&amp;INDEX(Node_RCodes,AP33)&amp;";")),INDEX(Node_Right,AP33),INDEX(Node_Left,AP33)))))</f>
        <v/>
      </c>
      <c r="AR33" s="46">
        <f>MATCH($AA33&amp;"|"&amp;AQ33,Node_Key,0)</f>
        <v/>
      </c>
      <c r="AS33" s="46">
        <f>IF(INDEX(Node_Kind,AR33)="leaf",AQ33,IF(INDEX($M$10:$M$61,INDEX(Node_Pos,AR33)+1)="",IF(INDEX(Node_Miss,AR33)="left",INDEX(Node_Left,AR33),INDEX(Node_Right,AR33)),IF(INDEX(Node_Kind,AR33)="split",IF(INDEX($M$10:$M$61,INDEX(Node_Pos,AR33)+1)&lt;INDEX(Node_Thr,AR33),INDEX(Node_Left,AR33),INDEX(Node_Right,AR33)),IF(ISNUMBER(SEARCH(";"&amp;INDEX($M$10:$M$61,INDEX(Node_Pos,AR33)+1)&amp;";",";"&amp;INDEX(Node_RCodes,AR33)&amp;";")),INDEX(Node_Right,AR33),INDEX(Node_Left,AR33)))))</f>
        <v/>
      </c>
      <c r="AT33" s="46">
        <f>MATCH($AA33&amp;"|"&amp;AS33,Node_Key,0)</f>
        <v/>
      </c>
      <c r="AU33" s="46">
        <f>IF(INDEX(Node_Kind,AT33)="leaf",AS33,IF(INDEX($M$10:$M$61,INDEX(Node_Pos,AT33)+1)="",IF(INDEX(Node_Miss,AT33)="left",INDEX(Node_Left,AT33),INDEX(Node_Right,AT33)),IF(INDEX(Node_Kind,AT33)="split",IF(INDEX($M$10:$M$61,INDEX(Node_Pos,AT33)+1)&lt;INDEX(Node_Thr,AT33),INDEX(Node_Left,AT33),INDEX(Node_Right,AT33)),IF(ISNUMBER(SEARCH(";"&amp;INDEX($M$10:$M$61,INDEX(Node_Pos,AT33)+1)&amp;";",";"&amp;INDEX(Node_RCodes,AT33)&amp;";")),INDEX(Node_Right,AT33),INDEX(Node_Left,AT33)))))</f>
        <v/>
      </c>
      <c r="AV33" s="52">
        <f>IF(INDEX(Node_Kind,MATCH($AA33&amp;"|"&amp;AU33,Node_Key,0))="leaf",INDEX(Node_Leaf,MATCH($AA33&amp;"|"&amp;AU33,Node_Key,0)),"not a leaf")</f>
        <v/>
      </c>
      <c r="AW33" s="46">
        <f>MATCH($AA33&amp;"|0",Node_Key,0)</f>
        <v/>
      </c>
      <c r="AX33" s="46">
        <f>IF(INDEX(Node_Kind,AW33)="leaf",0,IF(INDEX($P$10:$P$61,INDEX(Node_Pos,AW33)+1)="",IF(INDEX(Node_Miss,AW33)="left",INDEX(Node_Left,AW33),INDEX(Node_Right,AW33)),IF(INDEX(Node_Kind,AW33)="split",IF(INDEX($P$10:$P$61,INDEX(Node_Pos,AW33)+1)&lt;INDEX(Node_Thr,AW33),INDEX(Node_Left,AW33),INDEX(Node_Right,AW33)),IF(ISNUMBER(SEARCH(";"&amp;INDEX($P$10:$P$61,INDEX(Node_Pos,AW33)+1)&amp;";",";"&amp;INDEX(Node_RCodes,AW33)&amp;";")),INDEX(Node_Right,AW33),INDEX(Node_Left,AW33)))))</f>
        <v/>
      </c>
      <c r="AY33" s="46">
        <f>MATCH($AA33&amp;"|"&amp;AX33,Node_Key,0)</f>
        <v/>
      </c>
      <c r="AZ33" s="46">
        <f>IF(INDEX(Node_Kind,AY33)="leaf",AX33,IF(INDEX($P$10:$P$61,INDEX(Node_Pos,AY33)+1)="",IF(INDEX(Node_Miss,AY33)="left",INDEX(Node_Left,AY33),INDEX(Node_Right,AY33)),IF(INDEX(Node_Kind,AY33)="split",IF(INDEX($P$10:$P$61,INDEX(Node_Pos,AY33)+1)&lt;INDEX(Node_Thr,AY33),INDEX(Node_Left,AY33),INDEX(Node_Right,AY33)),IF(ISNUMBER(SEARCH(";"&amp;INDEX($P$10:$P$61,INDEX(Node_Pos,AY33)+1)&amp;";",";"&amp;INDEX(Node_RCodes,AY33)&amp;";")),INDEX(Node_Right,AY33),INDEX(Node_Left,AY33)))))</f>
        <v/>
      </c>
      <c r="BA33" s="46">
        <f>MATCH($AA33&amp;"|"&amp;AZ33,Node_Key,0)</f>
        <v/>
      </c>
      <c r="BB33" s="46">
        <f>IF(INDEX(Node_Kind,BA33)="leaf",AZ33,IF(INDEX($P$10:$P$61,INDEX(Node_Pos,BA33)+1)="",IF(INDEX(Node_Miss,BA33)="left",INDEX(Node_Left,BA33),INDEX(Node_Right,BA33)),IF(INDEX(Node_Kind,BA33)="split",IF(INDEX($P$10:$P$61,INDEX(Node_Pos,BA33)+1)&lt;INDEX(Node_Thr,BA33),INDEX(Node_Left,BA33),INDEX(Node_Right,BA33)),IF(ISNUMBER(SEARCH(";"&amp;INDEX($P$10:$P$61,INDEX(Node_Pos,BA33)+1)&amp;";",";"&amp;INDEX(Node_RCodes,BA33)&amp;";")),INDEX(Node_Right,BA33),INDEX(Node_Left,BA33)))))</f>
        <v/>
      </c>
      <c r="BC33" s="52">
        <f>IF(INDEX(Node_Kind,MATCH($AA33&amp;"|"&amp;BB33,Node_Key,0))="leaf",INDEX(Node_Leaf,MATCH($AA33&amp;"|"&amp;BB33,Node_Key,0)),"not a leaf")</f>
        <v/>
      </c>
      <c r="BD33" s="46">
        <f>MATCH($AA33&amp;"|0",Node_Key,0)</f>
        <v/>
      </c>
      <c r="BE33" s="46">
        <f>IF(INDEX(Node_Kind,BD33)="leaf",0,IF(INDEX($S$10:$S$61,INDEX(Node_Pos,BD33)+1)="",IF(INDEX(Node_Miss,BD33)="left",INDEX(Node_Left,BD33),INDEX(Node_Right,BD33)),IF(INDEX(Node_Kind,BD33)="split",IF(INDEX($S$10:$S$61,INDEX(Node_Pos,BD33)+1)&lt;INDEX(Node_Thr,BD33),INDEX(Node_Left,BD33),INDEX(Node_Right,BD33)),IF(ISNUMBER(SEARCH(";"&amp;INDEX($S$10:$S$61,INDEX(Node_Pos,BD33)+1)&amp;";",";"&amp;INDEX(Node_RCodes,BD33)&amp;";")),INDEX(Node_Right,BD33),INDEX(Node_Left,BD33)))))</f>
        <v/>
      </c>
      <c r="BF33" s="46">
        <f>MATCH($AA33&amp;"|"&amp;BE33,Node_Key,0)</f>
        <v/>
      </c>
      <c r="BG33" s="46">
        <f>IF(INDEX(Node_Kind,BF33)="leaf",BE33,IF(INDEX($S$10:$S$61,INDEX(Node_Pos,BF33)+1)="",IF(INDEX(Node_Miss,BF33)="left",INDEX(Node_Left,BF33),INDEX(Node_Right,BF33)),IF(INDEX(Node_Kind,BF33)="split",IF(INDEX($S$10:$S$61,INDEX(Node_Pos,BF33)+1)&lt;INDEX(Node_Thr,BF33),INDEX(Node_Left,BF33),INDEX(Node_Right,BF33)),IF(ISNUMBER(SEARCH(";"&amp;INDEX($S$10:$S$61,INDEX(Node_Pos,BF33)+1)&amp;";",";"&amp;INDEX(Node_RCodes,BF33)&amp;";")),INDEX(Node_Right,BF33),INDEX(Node_Left,BF33)))))</f>
        <v/>
      </c>
      <c r="BH33" s="46">
        <f>MATCH($AA33&amp;"|"&amp;BG33,Node_Key,0)</f>
        <v/>
      </c>
      <c r="BI33" s="46">
        <f>IF(INDEX(Node_Kind,BH33)="leaf",BG33,IF(INDEX($S$10:$S$61,INDEX(Node_Pos,BH33)+1)="",IF(INDEX(Node_Miss,BH33)="left",INDEX(Node_Left,BH33),INDEX(Node_Right,BH33)),IF(INDEX(Node_Kind,BH33)="split",IF(INDEX($S$10:$S$61,INDEX(Node_Pos,BH33)+1)&lt;INDEX(Node_Thr,BH33),INDEX(Node_Left,BH33),INDEX(Node_Right,BH33)),IF(ISNUMBER(SEARCH(";"&amp;INDEX($S$10:$S$61,INDEX(Node_Pos,BH33)+1)&amp;";",";"&amp;INDEX(Node_RCodes,BH33)&amp;";")),INDEX(Node_Right,BH33),INDEX(Node_Left,BH33)))))</f>
        <v/>
      </c>
      <c r="BJ33" s="52">
        <f>IF(INDEX(Node_Kind,MATCH($AA33&amp;"|"&amp;BI33,Node_Key,0))="leaf",INDEX(Node_Leaf,MATCH($AA33&amp;"|"&amp;BI33,Node_Key,0)),"not a leaf")</f>
        <v/>
      </c>
      <c r="BK33" s="46">
        <f>MATCH($AA33&amp;"|0",Node_Key,0)</f>
        <v/>
      </c>
      <c r="BL33" s="46">
        <f>IF(INDEX(Node_Kind,BK33)="leaf",0,IF(INDEX($V$10:$V$61,INDEX(Node_Pos,BK33)+1)="",IF(INDEX(Node_Miss,BK33)="left",INDEX(Node_Left,BK33),INDEX(Node_Right,BK33)),IF(INDEX(Node_Kind,BK33)="split",IF(INDEX($V$10:$V$61,INDEX(Node_Pos,BK33)+1)&lt;INDEX(Node_Thr,BK33),INDEX(Node_Left,BK33),INDEX(Node_Right,BK33)),IF(ISNUMBER(SEARCH(";"&amp;INDEX($V$10:$V$61,INDEX(Node_Pos,BK33)+1)&amp;";",";"&amp;INDEX(Node_RCodes,BK33)&amp;";")),INDEX(Node_Right,BK33),INDEX(Node_Left,BK33)))))</f>
        <v/>
      </c>
      <c r="BM33" s="46">
        <f>MATCH($AA33&amp;"|"&amp;BL33,Node_Key,0)</f>
        <v/>
      </c>
      <c r="BN33" s="46">
        <f>IF(INDEX(Node_Kind,BM33)="leaf",BL33,IF(INDEX($V$10:$V$61,INDEX(Node_Pos,BM33)+1)="",IF(INDEX(Node_Miss,BM33)="left",INDEX(Node_Left,BM33),INDEX(Node_Right,BM33)),IF(INDEX(Node_Kind,BM33)="split",IF(INDEX($V$10:$V$61,INDEX(Node_Pos,BM33)+1)&lt;INDEX(Node_Thr,BM33),INDEX(Node_Left,BM33),INDEX(Node_Right,BM33)),IF(ISNUMBER(SEARCH(";"&amp;INDEX($V$10:$V$61,INDEX(Node_Pos,BM33)+1)&amp;";",";"&amp;INDEX(Node_RCodes,BM33)&amp;";")),INDEX(Node_Right,BM33),INDEX(Node_Left,BM33)))))</f>
        <v/>
      </c>
      <c r="BO33" s="46">
        <f>MATCH($AA33&amp;"|"&amp;BN33,Node_Key,0)</f>
        <v/>
      </c>
      <c r="BP33" s="46">
        <f>IF(INDEX(Node_Kind,BO33)="leaf",BN33,IF(INDEX($V$10:$V$61,INDEX(Node_Pos,BO33)+1)="",IF(INDEX(Node_Miss,BO33)="left",INDEX(Node_Left,BO33),INDEX(Node_Right,BO33)),IF(INDEX(Node_Kind,BO33)="split",IF(INDEX($V$10:$V$61,INDEX(Node_Pos,BO33)+1)&lt;INDEX(Node_Thr,BO33),INDEX(Node_Left,BO33),INDEX(Node_Right,BO33)),IF(ISNUMBER(SEARCH(";"&amp;INDEX($V$10:$V$61,INDEX(Node_Pos,BO33)+1)&amp;";",";"&amp;INDEX(Node_RCodes,BO33)&amp;";")),INDEX(Node_Right,BO33),INDEX(Node_Left,BO33)))))</f>
        <v/>
      </c>
      <c r="BQ33" s="52">
        <f>IF(INDEX(Node_Kind,MATCH($AA33&amp;"|"&amp;BP33,Node_Key,0))="leaf",INDEX(Node_Leaf,MATCH($AA33&amp;"|"&amp;BP33,Node_Key,0)),"not a leaf")</f>
        <v/>
      </c>
      <c r="BR33" s="46">
        <f>MATCH($AA33&amp;"|0",Node_Key,0)</f>
        <v/>
      </c>
      <c r="BS33" s="46">
        <f>IF(INDEX(Node_Kind,BR33)="leaf",0,IF(INDEX($Y$10:$Y$61,INDEX(Node_Pos,BR33)+1)="",IF(INDEX(Node_Miss,BR33)="left",INDEX(Node_Left,BR33),INDEX(Node_Right,BR33)),IF(INDEX(Node_Kind,BR33)="split",IF(INDEX($Y$10:$Y$61,INDEX(Node_Pos,BR33)+1)&lt;INDEX(Node_Thr,BR33),INDEX(Node_Left,BR33),INDEX(Node_Right,BR33)),IF(ISNUMBER(SEARCH(";"&amp;INDEX($Y$10:$Y$61,INDEX(Node_Pos,BR33)+1)&amp;";",";"&amp;INDEX(Node_RCodes,BR33)&amp;";")),INDEX(Node_Right,BR33),INDEX(Node_Left,BR33)))))</f>
        <v/>
      </c>
      <c r="BT33" s="46">
        <f>MATCH($AA33&amp;"|"&amp;BS33,Node_Key,0)</f>
        <v/>
      </c>
      <c r="BU33" s="46">
        <f>IF(INDEX(Node_Kind,BT33)="leaf",BS33,IF(INDEX($Y$10:$Y$61,INDEX(Node_Pos,BT33)+1)="",IF(INDEX(Node_Miss,BT33)="left",INDEX(Node_Left,BT33),INDEX(Node_Right,BT33)),IF(INDEX(Node_Kind,BT33)="split",IF(INDEX($Y$10:$Y$61,INDEX(Node_Pos,BT33)+1)&lt;INDEX(Node_Thr,BT33),INDEX(Node_Left,BT33),INDEX(Node_Right,BT33)),IF(ISNUMBER(SEARCH(";"&amp;INDEX($Y$10:$Y$61,INDEX(Node_Pos,BT33)+1)&amp;";",";"&amp;INDEX(Node_RCodes,BT33)&amp;";")),INDEX(Node_Right,BT33),INDEX(Node_Left,BT33)))))</f>
        <v/>
      </c>
      <c r="BV33" s="46">
        <f>MATCH($AA33&amp;"|"&amp;BU33,Node_Key,0)</f>
        <v/>
      </c>
      <c r="BW33" s="46">
        <f>IF(INDEX(Node_Kind,BV33)="leaf",BU33,IF(INDEX($Y$10:$Y$61,INDEX(Node_Pos,BV33)+1)="",IF(INDEX(Node_Miss,BV33)="left",INDEX(Node_Left,BV33),INDEX(Node_Right,BV33)),IF(INDEX(Node_Kind,BV33)="split",IF(INDEX($Y$10:$Y$61,INDEX(Node_Pos,BV33)+1)&lt;INDEX(Node_Thr,BV33),INDEX(Node_Left,BV33),INDEX(Node_Right,BV33)),IF(ISNUMBER(SEARCH(";"&amp;INDEX($Y$10:$Y$61,INDEX(Node_Pos,BV33)+1)&amp;";",";"&amp;INDEX(Node_RCodes,BV33)&amp;";")),INDEX(Node_Right,BV33),INDEX(Node_Left,BV33)))))</f>
        <v/>
      </c>
      <c r="BX33" s="52">
        <f>IF(INDEX(Node_Kind,MATCH($AA33&amp;"|"&amp;BW33,Node_Key,0))="leaf",INDEX(Node_Leaf,MATCH($AA33&amp;"|"&amp;BW33,Node_Key,0)),"not a leaf")</f>
        <v/>
      </c>
    </row>
    <row r="34">
      <c r="B34" s="36" t="n">
        <v>24</v>
      </c>
      <c r="C34" s="10" t="inlineStr">
        <is>
          <t>x_clay_dry</t>
        </is>
      </c>
      <c r="D34" s="10" t="inlineStr">
        <is>
          <t>numeric</t>
        </is>
      </c>
      <c r="E34" s="50">
        <f>'Rating Buildings'!$AH$10</f>
        <v/>
      </c>
      <c r="G34" s="51">
        <f>IF(E34="","",E34)</f>
        <v/>
      </c>
      <c r="H34" s="50">
        <f>'Rating Buildings'!$AH$11</f>
        <v/>
      </c>
      <c r="J34" s="51">
        <f>IF(H34="","",H34)</f>
        <v/>
      </c>
      <c r="K34" s="50">
        <f>'Rating Buildings'!$AH$12</f>
        <v/>
      </c>
      <c r="M34" s="51">
        <f>IF(K34="","",K34)</f>
        <v/>
      </c>
      <c r="N34" s="50">
        <f>'Rating Buildings'!$AH$13</f>
        <v/>
      </c>
      <c r="P34" s="51">
        <f>IF(N34="","",N34)</f>
        <v/>
      </c>
      <c r="Q34" s="50">
        <f>'Rating Buildings'!$AH$14</f>
        <v/>
      </c>
      <c r="S34" s="51">
        <f>IF(Q34="","",Q34)</f>
        <v/>
      </c>
      <c r="T34" s="50">
        <f>'Rating Buildings'!$AH$15</f>
        <v/>
      </c>
      <c r="V34" s="51">
        <f>IF(T34="","",T34)</f>
        <v/>
      </c>
      <c r="W34" s="50">
        <f>'Rating Buildings'!$AH$16</f>
        <v/>
      </c>
      <c r="Y34" s="51">
        <f>IF(W34="","",W34)</f>
        <v/>
      </c>
      <c r="AA34" s="36" t="n">
        <v>24</v>
      </c>
      <c r="AB34" s="46">
        <f>MATCH($AA34&amp;"|0",Node_Key,0)</f>
        <v/>
      </c>
      <c r="AC34" s="46">
        <f>IF(INDEX(Node_Kind,AB34)="leaf",0,IF(INDEX($G$10:$G$61,INDEX(Node_Pos,AB34)+1)="",IF(INDEX(Node_Miss,AB34)="left",INDEX(Node_Left,AB34),INDEX(Node_Right,AB34)),IF(INDEX(Node_Kind,AB34)="split",IF(INDEX($G$10:$G$61,INDEX(Node_Pos,AB34)+1)&lt;INDEX(Node_Thr,AB34),INDEX(Node_Left,AB34),INDEX(Node_Right,AB34)),IF(ISNUMBER(SEARCH(";"&amp;INDEX($G$10:$G$61,INDEX(Node_Pos,AB34)+1)&amp;";",";"&amp;INDEX(Node_RCodes,AB34)&amp;";")),INDEX(Node_Right,AB34),INDEX(Node_Left,AB34)))))</f>
        <v/>
      </c>
      <c r="AD34" s="46">
        <f>MATCH($AA34&amp;"|"&amp;AC34,Node_Key,0)</f>
        <v/>
      </c>
      <c r="AE34" s="46">
        <f>IF(INDEX(Node_Kind,AD34)="leaf",AC34,IF(INDEX($G$10:$G$61,INDEX(Node_Pos,AD34)+1)="",IF(INDEX(Node_Miss,AD34)="left",INDEX(Node_Left,AD34),INDEX(Node_Right,AD34)),IF(INDEX(Node_Kind,AD34)="split",IF(INDEX($G$10:$G$61,INDEX(Node_Pos,AD34)+1)&lt;INDEX(Node_Thr,AD34),INDEX(Node_Left,AD34),INDEX(Node_Right,AD34)),IF(ISNUMBER(SEARCH(";"&amp;INDEX($G$10:$G$61,INDEX(Node_Pos,AD34)+1)&amp;";",";"&amp;INDEX(Node_RCodes,AD34)&amp;";")),INDEX(Node_Right,AD34),INDEX(Node_Left,AD34)))))</f>
        <v/>
      </c>
      <c r="AF34" s="46">
        <f>MATCH($AA34&amp;"|"&amp;AE34,Node_Key,0)</f>
        <v/>
      </c>
      <c r="AG34" s="46">
        <f>IF(INDEX(Node_Kind,AF34)="leaf",AE34,IF(INDEX($G$10:$G$61,INDEX(Node_Pos,AF34)+1)="",IF(INDEX(Node_Miss,AF34)="left",INDEX(Node_Left,AF34),INDEX(Node_Right,AF34)),IF(INDEX(Node_Kind,AF34)="split",IF(INDEX($G$10:$G$61,INDEX(Node_Pos,AF34)+1)&lt;INDEX(Node_Thr,AF34),INDEX(Node_Left,AF34),INDEX(Node_Right,AF34)),IF(ISNUMBER(SEARCH(";"&amp;INDEX($G$10:$G$61,INDEX(Node_Pos,AF34)+1)&amp;";",";"&amp;INDEX(Node_RCodes,AF34)&amp;";")),INDEX(Node_Right,AF34),INDEX(Node_Left,AF34)))))</f>
        <v/>
      </c>
      <c r="AH34" s="52">
        <f>IF(INDEX(Node_Kind,MATCH($AA34&amp;"|"&amp;AG34,Node_Key,0))="leaf",INDEX(Node_Leaf,MATCH($AA34&amp;"|"&amp;AG34,Node_Key,0)),"not a leaf")</f>
        <v/>
      </c>
      <c r="AI34" s="46">
        <f>MATCH($AA34&amp;"|0",Node_Key,0)</f>
        <v/>
      </c>
      <c r="AJ34" s="46">
        <f>IF(INDEX(Node_Kind,AI34)="leaf",0,IF(INDEX($J$10:$J$61,INDEX(Node_Pos,AI34)+1)="",IF(INDEX(Node_Miss,AI34)="left",INDEX(Node_Left,AI34),INDEX(Node_Right,AI34)),IF(INDEX(Node_Kind,AI34)="split",IF(INDEX($J$10:$J$61,INDEX(Node_Pos,AI34)+1)&lt;INDEX(Node_Thr,AI34),INDEX(Node_Left,AI34),INDEX(Node_Right,AI34)),IF(ISNUMBER(SEARCH(";"&amp;INDEX($J$10:$J$61,INDEX(Node_Pos,AI34)+1)&amp;";",";"&amp;INDEX(Node_RCodes,AI34)&amp;";")),INDEX(Node_Right,AI34),INDEX(Node_Left,AI34)))))</f>
        <v/>
      </c>
      <c r="AK34" s="46">
        <f>MATCH($AA34&amp;"|"&amp;AJ34,Node_Key,0)</f>
        <v/>
      </c>
      <c r="AL34" s="46">
        <f>IF(INDEX(Node_Kind,AK34)="leaf",AJ34,IF(INDEX($J$10:$J$61,INDEX(Node_Pos,AK34)+1)="",IF(INDEX(Node_Miss,AK34)="left",INDEX(Node_Left,AK34),INDEX(Node_Right,AK34)),IF(INDEX(Node_Kind,AK34)="split",IF(INDEX($J$10:$J$61,INDEX(Node_Pos,AK34)+1)&lt;INDEX(Node_Thr,AK34),INDEX(Node_Left,AK34),INDEX(Node_Right,AK34)),IF(ISNUMBER(SEARCH(";"&amp;INDEX($J$10:$J$61,INDEX(Node_Pos,AK34)+1)&amp;";",";"&amp;INDEX(Node_RCodes,AK34)&amp;";")),INDEX(Node_Right,AK34),INDEX(Node_Left,AK34)))))</f>
        <v/>
      </c>
      <c r="AM34" s="46">
        <f>MATCH($AA34&amp;"|"&amp;AL34,Node_Key,0)</f>
        <v/>
      </c>
      <c r="AN34" s="46">
        <f>IF(INDEX(Node_Kind,AM34)="leaf",AL34,IF(INDEX($J$10:$J$61,INDEX(Node_Pos,AM34)+1)="",IF(INDEX(Node_Miss,AM34)="left",INDEX(Node_Left,AM34),INDEX(Node_Right,AM34)),IF(INDEX(Node_Kind,AM34)="split",IF(INDEX($J$10:$J$61,INDEX(Node_Pos,AM34)+1)&lt;INDEX(Node_Thr,AM34),INDEX(Node_Left,AM34),INDEX(Node_Right,AM34)),IF(ISNUMBER(SEARCH(";"&amp;INDEX($J$10:$J$61,INDEX(Node_Pos,AM34)+1)&amp;";",";"&amp;INDEX(Node_RCodes,AM34)&amp;";")),INDEX(Node_Right,AM34),INDEX(Node_Left,AM34)))))</f>
        <v/>
      </c>
      <c r="AO34" s="52">
        <f>IF(INDEX(Node_Kind,MATCH($AA34&amp;"|"&amp;AN34,Node_Key,0))="leaf",INDEX(Node_Leaf,MATCH($AA34&amp;"|"&amp;AN34,Node_Key,0)),"not a leaf")</f>
        <v/>
      </c>
      <c r="AP34" s="46">
        <f>MATCH($AA34&amp;"|0",Node_Key,0)</f>
        <v/>
      </c>
      <c r="AQ34" s="46">
        <f>IF(INDEX(Node_Kind,AP34)="leaf",0,IF(INDEX($M$10:$M$61,INDEX(Node_Pos,AP34)+1)="",IF(INDEX(Node_Miss,AP34)="left",INDEX(Node_Left,AP34),INDEX(Node_Right,AP34)),IF(INDEX(Node_Kind,AP34)="split",IF(INDEX($M$10:$M$61,INDEX(Node_Pos,AP34)+1)&lt;INDEX(Node_Thr,AP34),INDEX(Node_Left,AP34),INDEX(Node_Right,AP34)),IF(ISNUMBER(SEARCH(";"&amp;INDEX($M$10:$M$61,INDEX(Node_Pos,AP34)+1)&amp;";",";"&amp;INDEX(Node_RCodes,AP34)&amp;";")),INDEX(Node_Right,AP34),INDEX(Node_Left,AP34)))))</f>
        <v/>
      </c>
      <c r="AR34" s="46">
        <f>MATCH($AA34&amp;"|"&amp;AQ34,Node_Key,0)</f>
        <v/>
      </c>
      <c r="AS34" s="46">
        <f>IF(INDEX(Node_Kind,AR34)="leaf",AQ34,IF(INDEX($M$10:$M$61,INDEX(Node_Pos,AR34)+1)="",IF(INDEX(Node_Miss,AR34)="left",INDEX(Node_Left,AR34),INDEX(Node_Right,AR34)),IF(INDEX(Node_Kind,AR34)="split",IF(INDEX($M$10:$M$61,INDEX(Node_Pos,AR34)+1)&lt;INDEX(Node_Thr,AR34),INDEX(Node_Left,AR34),INDEX(Node_Right,AR34)),IF(ISNUMBER(SEARCH(";"&amp;INDEX($M$10:$M$61,INDEX(Node_Pos,AR34)+1)&amp;";",";"&amp;INDEX(Node_RCodes,AR34)&amp;";")),INDEX(Node_Right,AR34),INDEX(Node_Left,AR34)))))</f>
        <v/>
      </c>
      <c r="AT34" s="46">
        <f>MATCH($AA34&amp;"|"&amp;AS34,Node_Key,0)</f>
        <v/>
      </c>
      <c r="AU34" s="46">
        <f>IF(INDEX(Node_Kind,AT34)="leaf",AS34,IF(INDEX($M$10:$M$61,INDEX(Node_Pos,AT34)+1)="",IF(INDEX(Node_Miss,AT34)="left",INDEX(Node_Left,AT34),INDEX(Node_Right,AT34)),IF(INDEX(Node_Kind,AT34)="split",IF(INDEX($M$10:$M$61,INDEX(Node_Pos,AT34)+1)&lt;INDEX(Node_Thr,AT34),INDEX(Node_Left,AT34),INDEX(Node_Right,AT34)),IF(ISNUMBER(SEARCH(";"&amp;INDEX($M$10:$M$61,INDEX(Node_Pos,AT34)+1)&amp;";",";"&amp;INDEX(Node_RCodes,AT34)&amp;";")),INDEX(Node_Right,AT34),INDEX(Node_Left,AT34)))))</f>
        <v/>
      </c>
      <c r="AV34" s="52">
        <f>IF(INDEX(Node_Kind,MATCH($AA34&amp;"|"&amp;AU34,Node_Key,0))="leaf",INDEX(Node_Leaf,MATCH($AA34&amp;"|"&amp;AU34,Node_Key,0)),"not a leaf")</f>
        <v/>
      </c>
      <c r="AW34" s="46">
        <f>MATCH($AA34&amp;"|0",Node_Key,0)</f>
        <v/>
      </c>
      <c r="AX34" s="46">
        <f>IF(INDEX(Node_Kind,AW34)="leaf",0,IF(INDEX($P$10:$P$61,INDEX(Node_Pos,AW34)+1)="",IF(INDEX(Node_Miss,AW34)="left",INDEX(Node_Left,AW34),INDEX(Node_Right,AW34)),IF(INDEX(Node_Kind,AW34)="split",IF(INDEX($P$10:$P$61,INDEX(Node_Pos,AW34)+1)&lt;INDEX(Node_Thr,AW34),INDEX(Node_Left,AW34),INDEX(Node_Right,AW34)),IF(ISNUMBER(SEARCH(";"&amp;INDEX($P$10:$P$61,INDEX(Node_Pos,AW34)+1)&amp;";",";"&amp;INDEX(Node_RCodes,AW34)&amp;";")),INDEX(Node_Right,AW34),INDEX(Node_Left,AW34)))))</f>
        <v/>
      </c>
      <c r="AY34" s="46">
        <f>MATCH($AA34&amp;"|"&amp;AX34,Node_Key,0)</f>
        <v/>
      </c>
      <c r="AZ34" s="46">
        <f>IF(INDEX(Node_Kind,AY34)="leaf",AX34,IF(INDEX($P$10:$P$61,INDEX(Node_Pos,AY34)+1)="",IF(INDEX(Node_Miss,AY34)="left",INDEX(Node_Left,AY34),INDEX(Node_Right,AY34)),IF(INDEX(Node_Kind,AY34)="split",IF(INDEX($P$10:$P$61,INDEX(Node_Pos,AY34)+1)&lt;INDEX(Node_Thr,AY34),INDEX(Node_Left,AY34),INDEX(Node_Right,AY34)),IF(ISNUMBER(SEARCH(";"&amp;INDEX($P$10:$P$61,INDEX(Node_Pos,AY34)+1)&amp;";",";"&amp;INDEX(Node_RCodes,AY34)&amp;";")),INDEX(Node_Right,AY34),INDEX(Node_Left,AY34)))))</f>
        <v/>
      </c>
      <c r="BA34" s="46">
        <f>MATCH($AA34&amp;"|"&amp;AZ34,Node_Key,0)</f>
        <v/>
      </c>
      <c r="BB34" s="46">
        <f>IF(INDEX(Node_Kind,BA34)="leaf",AZ34,IF(INDEX($P$10:$P$61,INDEX(Node_Pos,BA34)+1)="",IF(INDEX(Node_Miss,BA34)="left",INDEX(Node_Left,BA34),INDEX(Node_Right,BA34)),IF(INDEX(Node_Kind,BA34)="split",IF(INDEX($P$10:$P$61,INDEX(Node_Pos,BA34)+1)&lt;INDEX(Node_Thr,BA34),INDEX(Node_Left,BA34),INDEX(Node_Right,BA34)),IF(ISNUMBER(SEARCH(";"&amp;INDEX($P$10:$P$61,INDEX(Node_Pos,BA34)+1)&amp;";",";"&amp;INDEX(Node_RCodes,BA34)&amp;";")),INDEX(Node_Right,BA34),INDEX(Node_Left,BA34)))))</f>
        <v/>
      </c>
      <c r="BC34" s="52">
        <f>IF(INDEX(Node_Kind,MATCH($AA34&amp;"|"&amp;BB34,Node_Key,0))="leaf",INDEX(Node_Leaf,MATCH($AA34&amp;"|"&amp;BB34,Node_Key,0)),"not a leaf")</f>
        <v/>
      </c>
      <c r="BD34" s="46">
        <f>MATCH($AA34&amp;"|0",Node_Key,0)</f>
        <v/>
      </c>
      <c r="BE34" s="46">
        <f>IF(INDEX(Node_Kind,BD34)="leaf",0,IF(INDEX($S$10:$S$61,INDEX(Node_Pos,BD34)+1)="",IF(INDEX(Node_Miss,BD34)="left",INDEX(Node_Left,BD34),INDEX(Node_Right,BD34)),IF(INDEX(Node_Kind,BD34)="split",IF(INDEX($S$10:$S$61,INDEX(Node_Pos,BD34)+1)&lt;INDEX(Node_Thr,BD34),INDEX(Node_Left,BD34),INDEX(Node_Right,BD34)),IF(ISNUMBER(SEARCH(";"&amp;INDEX($S$10:$S$61,INDEX(Node_Pos,BD34)+1)&amp;";",";"&amp;INDEX(Node_RCodes,BD34)&amp;";")),INDEX(Node_Right,BD34),INDEX(Node_Left,BD34)))))</f>
        <v/>
      </c>
      <c r="BF34" s="46">
        <f>MATCH($AA34&amp;"|"&amp;BE34,Node_Key,0)</f>
        <v/>
      </c>
      <c r="BG34" s="46">
        <f>IF(INDEX(Node_Kind,BF34)="leaf",BE34,IF(INDEX($S$10:$S$61,INDEX(Node_Pos,BF34)+1)="",IF(INDEX(Node_Miss,BF34)="left",INDEX(Node_Left,BF34),INDEX(Node_Right,BF34)),IF(INDEX(Node_Kind,BF34)="split",IF(INDEX($S$10:$S$61,INDEX(Node_Pos,BF34)+1)&lt;INDEX(Node_Thr,BF34),INDEX(Node_Left,BF34),INDEX(Node_Right,BF34)),IF(ISNUMBER(SEARCH(";"&amp;INDEX($S$10:$S$61,INDEX(Node_Pos,BF34)+1)&amp;";",";"&amp;INDEX(Node_RCodes,BF34)&amp;";")),INDEX(Node_Right,BF34),INDEX(Node_Left,BF34)))))</f>
        <v/>
      </c>
      <c r="BH34" s="46">
        <f>MATCH($AA34&amp;"|"&amp;BG34,Node_Key,0)</f>
        <v/>
      </c>
      <c r="BI34" s="46">
        <f>IF(INDEX(Node_Kind,BH34)="leaf",BG34,IF(INDEX($S$10:$S$61,INDEX(Node_Pos,BH34)+1)="",IF(INDEX(Node_Miss,BH34)="left",INDEX(Node_Left,BH34),INDEX(Node_Right,BH34)),IF(INDEX(Node_Kind,BH34)="split",IF(INDEX($S$10:$S$61,INDEX(Node_Pos,BH34)+1)&lt;INDEX(Node_Thr,BH34),INDEX(Node_Left,BH34),INDEX(Node_Right,BH34)),IF(ISNUMBER(SEARCH(";"&amp;INDEX($S$10:$S$61,INDEX(Node_Pos,BH34)+1)&amp;";",";"&amp;INDEX(Node_RCodes,BH34)&amp;";")),INDEX(Node_Right,BH34),INDEX(Node_Left,BH34)))))</f>
        <v/>
      </c>
      <c r="BJ34" s="52">
        <f>IF(INDEX(Node_Kind,MATCH($AA34&amp;"|"&amp;BI34,Node_Key,0))="leaf",INDEX(Node_Leaf,MATCH($AA34&amp;"|"&amp;BI34,Node_Key,0)),"not a leaf")</f>
        <v/>
      </c>
      <c r="BK34" s="46">
        <f>MATCH($AA34&amp;"|0",Node_Key,0)</f>
        <v/>
      </c>
      <c r="BL34" s="46">
        <f>IF(INDEX(Node_Kind,BK34)="leaf",0,IF(INDEX($V$10:$V$61,INDEX(Node_Pos,BK34)+1)="",IF(INDEX(Node_Miss,BK34)="left",INDEX(Node_Left,BK34),INDEX(Node_Right,BK34)),IF(INDEX(Node_Kind,BK34)="split",IF(INDEX($V$10:$V$61,INDEX(Node_Pos,BK34)+1)&lt;INDEX(Node_Thr,BK34),INDEX(Node_Left,BK34),INDEX(Node_Right,BK34)),IF(ISNUMBER(SEARCH(";"&amp;INDEX($V$10:$V$61,INDEX(Node_Pos,BK34)+1)&amp;";",";"&amp;INDEX(Node_RCodes,BK34)&amp;";")),INDEX(Node_Right,BK34),INDEX(Node_Left,BK34)))))</f>
        <v/>
      </c>
      <c r="BM34" s="46">
        <f>MATCH($AA34&amp;"|"&amp;BL34,Node_Key,0)</f>
        <v/>
      </c>
      <c r="BN34" s="46">
        <f>IF(INDEX(Node_Kind,BM34)="leaf",BL34,IF(INDEX($V$10:$V$61,INDEX(Node_Pos,BM34)+1)="",IF(INDEX(Node_Miss,BM34)="left",INDEX(Node_Left,BM34),INDEX(Node_Right,BM34)),IF(INDEX(Node_Kind,BM34)="split",IF(INDEX($V$10:$V$61,INDEX(Node_Pos,BM34)+1)&lt;INDEX(Node_Thr,BM34),INDEX(Node_Left,BM34),INDEX(Node_Right,BM34)),IF(ISNUMBER(SEARCH(";"&amp;INDEX($V$10:$V$61,INDEX(Node_Pos,BM34)+1)&amp;";",";"&amp;INDEX(Node_RCodes,BM34)&amp;";")),INDEX(Node_Right,BM34),INDEX(Node_Left,BM34)))))</f>
        <v/>
      </c>
      <c r="BO34" s="46">
        <f>MATCH($AA34&amp;"|"&amp;BN34,Node_Key,0)</f>
        <v/>
      </c>
      <c r="BP34" s="46">
        <f>IF(INDEX(Node_Kind,BO34)="leaf",BN34,IF(INDEX($V$10:$V$61,INDEX(Node_Pos,BO34)+1)="",IF(INDEX(Node_Miss,BO34)="left",INDEX(Node_Left,BO34),INDEX(Node_Right,BO34)),IF(INDEX(Node_Kind,BO34)="split",IF(INDEX($V$10:$V$61,INDEX(Node_Pos,BO34)+1)&lt;INDEX(Node_Thr,BO34),INDEX(Node_Left,BO34),INDEX(Node_Right,BO34)),IF(ISNUMBER(SEARCH(";"&amp;INDEX($V$10:$V$61,INDEX(Node_Pos,BO34)+1)&amp;";",";"&amp;INDEX(Node_RCodes,BO34)&amp;";")),INDEX(Node_Right,BO34),INDEX(Node_Left,BO34)))))</f>
        <v/>
      </c>
      <c r="BQ34" s="52">
        <f>IF(INDEX(Node_Kind,MATCH($AA34&amp;"|"&amp;BP34,Node_Key,0))="leaf",INDEX(Node_Leaf,MATCH($AA34&amp;"|"&amp;BP34,Node_Key,0)),"not a leaf")</f>
        <v/>
      </c>
      <c r="BR34" s="46">
        <f>MATCH($AA34&amp;"|0",Node_Key,0)</f>
        <v/>
      </c>
      <c r="BS34" s="46">
        <f>IF(INDEX(Node_Kind,BR34)="leaf",0,IF(INDEX($Y$10:$Y$61,INDEX(Node_Pos,BR34)+1)="",IF(INDEX(Node_Miss,BR34)="left",INDEX(Node_Left,BR34),INDEX(Node_Right,BR34)),IF(INDEX(Node_Kind,BR34)="split",IF(INDEX($Y$10:$Y$61,INDEX(Node_Pos,BR34)+1)&lt;INDEX(Node_Thr,BR34),INDEX(Node_Left,BR34),INDEX(Node_Right,BR34)),IF(ISNUMBER(SEARCH(";"&amp;INDEX($Y$10:$Y$61,INDEX(Node_Pos,BR34)+1)&amp;";",";"&amp;INDEX(Node_RCodes,BR34)&amp;";")),INDEX(Node_Right,BR34),INDEX(Node_Left,BR34)))))</f>
        <v/>
      </c>
      <c r="BT34" s="46">
        <f>MATCH($AA34&amp;"|"&amp;BS34,Node_Key,0)</f>
        <v/>
      </c>
      <c r="BU34" s="46">
        <f>IF(INDEX(Node_Kind,BT34)="leaf",BS34,IF(INDEX($Y$10:$Y$61,INDEX(Node_Pos,BT34)+1)="",IF(INDEX(Node_Miss,BT34)="left",INDEX(Node_Left,BT34),INDEX(Node_Right,BT34)),IF(INDEX(Node_Kind,BT34)="split",IF(INDEX($Y$10:$Y$61,INDEX(Node_Pos,BT34)+1)&lt;INDEX(Node_Thr,BT34),INDEX(Node_Left,BT34),INDEX(Node_Right,BT34)),IF(ISNUMBER(SEARCH(";"&amp;INDEX($Y$10:$Y$61,INDEX(Node_Pos,BT34)+1)&amp;";",";"&amp;INDEX(Node_RCodes,BT34)&amp;";")),INDEX(Node_Right,BT34),INDEX(Node_Left,BT34)))))</f>
        <v/>
      </c>
      <c r="BV34" s="46">
        <f>MATCH($AA34&amp;"|"&amp;BU34,Node_Key,0)</f>
        <v/>
      </c>
      <c r="BW34" s="46">
        <f>IF(INDEX(Node_Kind,BV34)="leaf",BU34,IF(INDEX($Y$10:$Y$61,INDEX(Node_Pos,BV34)+1)="",IF(INDEX(Node_Miss,BV34)="left",INDEX(Node_Left,BV34),INDEX(Node_Right,BV34)),IF(INDEX(Node_Kind,BV34)="split",IF(INDEX($Y$10:$Y$61,INDEX(Node_Pos,BV34)+1)&lt;INDEX(Node_Thr,BV34),INDEX(Node_Left,BV34),INDEX(Node_Right,BV34)),IF(ISNUMBER(SEARCH(";"&amp;INDEX($Y$10:$Y$61,INDEX(Node_Pos,BV34)+1)&amp;";",";"&amp;INDEX(Node_RCodes,BV34)&amp;";")),INDEX(Node_Right,BV34),INDEX(Node_Left,BV34)))))</f>
        <v/>
      </c>
      <c r="BX34" s="52">
        <f>IF(INDEX(Node_Kind,MATCH($AA34&amp;"|"&amp;BW34,Node_Key,0))="leaf",INDEX(Node_Leaf,MATCH($AA34&amp;"|"&amp;BW34,Node_Key,0)),"not a leaf")</f>
        <v/>
      </c>
    </row>
    <row r="35">
      <c r="B35" s="36" t="n">
        <v>25</v>
      </c>
      <c r="C35" s="10" t="inlineStr">
        <is>
          <t>x_fz3_rain</t>
        </is>
      </c>
      <c r="D35" s="10" t="inlineStr">
        <is>
          <t>numeric</t>
        </is>
      </c>
      <c r="E35" s="50">
        <f>'Rating Buildings'!$AJ$10</f>
        <v/>
      </c>
      <c r="G35" s="51">
        <f>IF(E35="","",E35)</f>
        <v/>
      </c>
      <c r="H35" s="50">
        <f>'Rating Buildings'!$AJ$11</f>
        <v/>
      </c>
      <c r="J35" s="51">
        <f>IF(H35="","",H35)</f>
        <v/>
      </c>
      <c r="K35" s="50">
        <f>'Rating Buildings'!$AJ$12</f>
        <v/>
      </c>
      <c r="M35" s="51">
        <f>IF(K35="","",K35)</f>
        <v/>
      </c>
      <c r="N35" s="50">
        <f>'Rating Buildings'!$AJ$13</f>
        <v/>
      </c>
      <c r="P35" s="51">
        <f>IF(N35="","",N35)</f>
        <v/>
      </c>
      <c r="Q35" s="50">
        <f>'Rating Buildings'!$AJ$14</f>
        <v/>
      </c>
      <c r="S35" s="51">
        <f>IF(Q35="","",Q35)</f>
        <v/>
      </c>
      <c r="T35" s="50">
        <f>'Rating Buildings'!$AJ$15</f>
        <v/>
      </c>
      <c r="V35" s="51">
        <f>IF(T35="","",T35)</f>
        <v/>
      </c>
      <c r="W35" s="50">
        <f>'Rating Buildings'!$AJ$16</f>
        <v/>
      </c>
      <c r="Y35" s="51">
        <f>IF(W35="","",W35)</f>
        <v/>
      </c>
      <c r="AA35" s="36" t="n">
        <v>25</v>
      </c>
      <c r="AB35" s="46">
        <f>MATCH($AA35&amp;"|0",Node_Key,0)</f>
        <v/>
      </c>
      <c r="AC35" s="46">
        <f>IF(INDEX(Node_Kind,AB35)="leaf",0,IF(INDEX($G$10:$G$61,INDEX(Node_Pos,AB35)+1)="",IF(INDEX(Node_Miss,AB35)="left",INDEX(Node_Left,AB35),INDEX(Node_Right,AB35)),IF(INDEX(Node_Kind,AB35)="split",IF(INDEX($G$10:$G$61,INDEX(Node_Pos,AB35)+1)&lt;INDEX(Node_Thr,AB35),INDEX(Node_Left,AB35),INDEX(Node_Right,AB35)),IF(ISNUMBER(SEARCH(";"&amp;INDEX($G$10:$G$61,INDEX(Node_Pos,AB35)+1)&amp;";",";"&amp;INDEX(Node_RCodes,AB35)&amp;";")),INDEX(Node_Right,AB35),INDEX(Node_Left,AB35)))))</f>
        <v/>
      </c>
      <c r="AD35" s="46">
        <f>MATCH($AA35&amp;"|"&amp;AC35,Node_Key,0)</f>
        <v/>
      </c>
      <c r="AE35" s="46">
        <f>IF(INDEX(Node_Kind,AD35)="leaf",AC35,IF(INDEX($G$10:$G$61,INDEX(Node_Pos,AD35)+1)="",IF(INDEX(Node_Miss,AD35)="left",INDEX(Node_Left,AD35),INDEX(Node_Right,AD35)),IF(INDEX(Node_Kind,AD35)="split",IF(INDEX($G$10:$G$61,INDEX(Node_Pos,AD35)+1)&lt;INDEX(Node_Thr,AD35),INDEX(Node_Left,AD35),INDEX(Node_Right,AD35)),IF(ISNUMBER(SEARCH(";"&amp;INDEX($G$10:$G$61,INDEX(Node_Pos,AD35)+1)&amp;";",";"&amp;INDEX(Node_RCodes,AD35)&amp;";")),INDEX(Node_Right,AD35),INDEX(Node_Left,AD35)))))</f>
        <v/>
      </c>
      <c r="AF35" s="46">
        <f>MATCH($AA35&amp;"|"&amp;AE35,Node_Key,0)</f>
        <v/>
      </c>
      <c r="AG35" s="46">
        <f>IF(INDEX(Node_Kind,AF35)="leaf",AE35,IF(INDEX($G$10:$G$61,INDEX(Node_Pos,AF35)+1)="",IF(INDEX(Node_Miss,AF35)="left",INDEX(Node_Left,AF35),INDEX(Node_Right,AF35)),IF(INDEX(Node_Kind,AF35)="split",IF(INDEX($G$10:$G$61,INDEX(Node_Pos,AF35)+1)&lt;INDEX(Node_Thr,AF35),INDEX(Node_Left,AF35),INDEX(Node_Right,AF35)),IF(ISNUMBER(SEARCH(";"&amp;INDEX($G$10:$G$61,INDEX(Node_Pos,AF35)+1)&amp;";",";"&amp;INDEX(Node_RCodes,AF35)&amp;";")),INDEX(Node_Right,AF35),INDEX(Node_Left,AF35)))))</f>
        <v/>
      </c>
      <c r="AH35" s="52">
        <f>IF(INDEX(Node_Kind,MATCH($AA35&amp;"|"&amp;AG35,Node_Key,0))="leaf",INDEX(Node_Leaf,MATCH($AA35&amp;"|"&amp;AG35,Node_Key,0)),"not a leaf")</f>
        <v/>
      </c>
      <c r="AI35" s="46">
        <f>MATCH($AA35&amp;"|0",Node_Key,0)</f>
        <v/>
      </c>
      <c r="AJ35" s="46">
        <f>IF(INDEX(Node_Kind,AI35)="leaf",0,IF(INDEX($J$10:$J$61,INDEX(Node_Pos,AI35)+1)="",IF(INDEX(Node_Miss,AI35)="left",INDEX(Node_Left,AI35),INDEX(Node_Right,AI35)),IF(INDEX(Node_Kind,AI35)="split",IF(INDEX($J$10:$J$61,INDEX(Node_Pos,AI35)+1)&lt;INDEX(Node_Thr,AI35),INDEX(Node_Left,AI35),INDEX(Node_Right,AI35)),IF(ISNUMBER(SEARCH(";"&amp;INDEX($J$10:$J$61,INDEX(Node_Pos,AI35)+1)&amp;";",";"&amp;INDEX(Node_RCodes,AI35)&amp;";")),INDEX(Node_Right,AI35),INDEX(Node_Left,AI35)))))</f>
        <v/>
      </c>
      <c r="AK35" s="46">
        <f>MATCH($AA35&amp;"|"&amp;AJ35,Node_Key,0)</f>
        <v/>
      </c>
      <c r="AL35" s="46">
        <f>IF(INDEX(Node_Kind,AK35)="leaf",AJ35,IF(INDEX($J$10:$J$61,INDEX(Node_Pos,AK35)+1)="",IF(INDEX(Node_Miss,AK35)="left",INDEX(Node_Left,AK35),INDEX(Node_Right,AK35)),IF(INDEX(Node_Kind,AK35)="split",IF(INDEX($J$10:$J$61,INDEX(Node_Pos,AK35)+1)&lt;INDEX(Node_Thr,AK35),INDEX(Node_Left,AK35),INDEX(Node_Right,AK35)),IF(ISNUMBER(SEARCH(";"&amp;INDEX($J$10:$J$61,INDEX(Node_Pos,AK35)+1)&amp;";",";"&amp;INDEX(Node_RCodes,AK35)&amp;";")),INDEX(Node_Right,AK35),INDEX(Node_Left,AK35)))))</f>
        <v/>
      </c>
      <c r="AM35" s="46">
        <f>MATCH($AA35&amp;"|"&amp;AL35,Node_Key,0)</f>
        <v/>
      </c>
      <c r="AN35" s="46">
        <f>IF(INDEX(Node_Kind,AM35)="leaf",AL35,IF(INDEX($J$10:$J$61,INDEX(Node_Pos,AM35)+1)="",IF(INDEX(Node_Miss,AM35)="left",INDEX(Node_Left,AM35),INDEX(Node_Right,AM35)),IF(INDEX(Node_Kind,AM35)="split",IF(INDEX($J$10:$J$61,INDEX(Node_Pos,AM35)+1)&lt;INDEX(Node_Thr,AM35),INDEX(Node_Left,AM35),INDEX(Node_Right,AM35)),IF(ISNUMBER(SEARCH(";"&amp;INDEX($J$10:$J$61,INDEX(Node_Pos,AM35)+1)&amp;";",";"&amp;INDEX(Node_RCodes,AM35)&amp;";")),INDEX(Node_Right,AM35),INDEX(Node_Left,AM35)))))</f>
        <v/>
      </c>
      <c r="AO35" s="52">
        <f>IF(INDEX(Node_Kind,MATCH($AA35&amp;"|"&amp;AN35,Node_Key,0))="leaf",INDEX(Node_Leaf,MATCH($AA35&amp;"|"&amp;AN35,Node_Key,0)),"not a leaf")</f>
        <v/>
      </c>
      <c r="AP35" s="46">
        <f>MATCH($AA35&amp;"|0",Node_Key,0)</f>
        <v/>
      </c>
      <c r="AQ35" s="46">
        <f>IF(INDEX(Node_Kind,AP35)="leaf",0,IF(INDEX($M$10:$M$61,INDEX(Node_Pos,AP35)+1)="",IF(INDEX(Node_Miss,AP35)="left",INDEX(Node_Left,AP35),INDEX(Node_Right,AP35)),IF(INDEX(Node_Kind,AP35)="split",IF(INDEX($M$10:$M$61,INDEX(Node_Pos,AP35)+1)&lt;INDEX(Node_Thr,AP35),INDEX(Node_Left,AP35),INDEX(Node_Right,AP35)),IF(ISNUMBER(SEARCH(";"&amp;INDEX($M$10:$M$61,INDEX(Node_Pos,AP35)+1)&amp;";",";"&amp;INDEX(Node_RCodes,AP35)&amp;";")),INDEX(Node_Right,AP35),INDEX(Node_Left,AP35)))))</f>
        <v/>
      </c>
      <c r="AR35" s="46">
        <f>MATCH($AA35&amp;"|"&amp;AQ35,Node_Key,0)</f>
        <v/>
      </c>
      <c r="AS35" s="46">
        <f>IF(INDEX(Node_Kind,AR35)="leaf",AQ35,IF(INDEX($M$10:$M$61,INDEX(Node_Pos,AR35)+1)="",IF(INDEX(Node_Miss,AR35)="left",INDEX(Node_Left,AR35),INDEX(Node_Right,AR35)),IF(INDEX(Node_Kind,AR35)="split",IF(INDEX($M$10:$M$61,INDEX(Node_Pos,AR35)+1)&lt;INDEX(Node_Thr,AR35),INDEX(Node_Left,AR35),INDEX(Node_Right,AR35)),IF(ISNUMBER(SEARCH(";"&amp;INDEX($M$10:$M$61,INDEX(Node_Pos,AR35)+1)&amp;";",";"&amp;INDEX(Node_RCodes,AR35)&amp;";")),INDEX(Node_Right,AR35),INDEX(Node_Left,AR35)))))</f>
        <v/>
      </c>
      <c r="AT35" s="46">
        <f>MATCH($AA35&amp;"|"&amp;AS35,Node_Key,0)</f>
        <v/>
      </c>
      <c r="AU35" s="46">
        <f>IF(INDEX(Node_Kind,AT35)="leaf",AS35,IF(INDEX($M$10:$M$61,INDEX(Node_Pos,AT35)+1)="",IF(INDEX(Node_Miss,AT35)="left",INDEX(Node_Left,AT35),INDEX(Node_Right,AT35)),IF(INDEX(Node_Kind,AT35)="split",IF(INDEX($M$10:$M$61,INDEX(Node_Pos,AT35)+1)&lt;INDEX(Node_Thr,AT35),INDEX(Node_Left,AT35),INDEX(Node_Right,AT35)),IF(ISNUMBER(SEARCH(";"&amp;INDEX($M$10:$M$61,INDEX(Node_Pos,AT35)+1)&amp;";",";"&amp;INDEX(Node_RCodes,AT35)&amp;";")),INDEX(Node_Right,AT35),INDEX(Node_Left,AT35)))))</f>
        <v/>
      </c>
      <c r="AV35" s="52">
        <f>IF(INDEX(Node_Kind,MATCH($AA35&amp;"|"&amp;AU35,Node_Key,0))="leaf",INDEX(Node_Leaf,MATCH($AA35&amp;"|"&amp;AU35,Node_Key,0)),"not a leaf")</f>
        <v/>
      </c>
      <c r="AW35" s="46">
        <f>MATCH($AA35&amp;"|0",Node_Key,0)</f>
        <v/>
      </c>
      <c r="AX35" s="46">
        <f>IF(INDEX(Node_Kind,AW35)="leaf",0,IF(INDEX($P$10:$P$61,INDEX(Node_Pos,AW35)+1)="",IF(INDEX(Node_Miss,AW35)="left",INDEX(Node_Left,AW35),INDEX(Node_Right,AW35)),IF(INDEX(Node_Kind,AW35)="split",IF(INDEX($P$10:$P$61,INDEX(Node_Pos,AW35)+1)&lt;INDEX(Node_Thr,AW35),INDEX(Node_Left,AW35),INDEX(Node_Right,AW35)),IF(ISNUMBER(SEARCH(";"&amp;INDEX($P$10:$P$61,INDEX(Node_Pos,AW35)+1)&amp;";",";"&amp;INDEX(Node_RCodes,AW35)&amp;";")),INDEX(Node_Right,AW35),INDEX(Node_Left,AW35)))))</f>
        <v/>
      </c>
      <c r="AY35" s="46">
        <f>MATCH($AA35&amp;"|"&amp;AX35,Node_Key,0)</f>
        <v/>
      </c>
      <c r="AZ35" s="46">
        <f>IF(INDEX(Node_Kind,AY35)="leaf",AX35,IF(INDEX($P$10:$P$61,INDEX(Node_Pos,AY35)+1)="",IF(INDEX(Node_Miss,AY35)="left",INDEX(Node_Left,AY35),INDEX(Node_Right,AY35)),IF(INDEX(Node_Kind,AY35)="split",IF(INDEX($P$10:$P$61,INDEX(Node_Pos,AY35)+1)&lt;INDEX(Node_Thr,AY35),INDEX(Node_Left,AY35),INDEX(Node_Right,AY35)),IF(ISNUMBER(SEARCH(";"&amp;INDEX($P$10:$P$61,INDEX(Node_Pos,AY35)+1)&amp;";",";"&amp;INDEX(Node_RCodes,AY35)&amp;";")),INDEX(Node_Right,AY35),INDEX(Node_Left,AY35)))))</f>
        <v/>
      </c>
      <c r="BA35" s="46">
        <f>MATCH($AA35&amp;"|"&amp;AZ35,Node_Key,0)</f>
        <v/>
      </c>
      <c r="BB35" s="46">
        <f>IF(INDEX(Node_Kind,BA35)="leaf",AZ35,IF(INDEX($P$10:$P$61,INDEX(Node_Pos,BA35)+1)="",IF(INDEX(Node_Miss,BA35)="left",INDEX(Node_Left,BA35),INDEX(Node_Right,BA35)),IF(INDEX(Node_Kind,BA35)="split",IF(INDEX($P$10:$P$61,INDEX(Node_Pos,BA35)+1)&lt;INDEX(Node_Thr,BA35),INDEX(Node_Left,BA35),INDEX(Node_Right,BA35)),IF(ISNUMBER(SEARCH(";"&amp;INDEX($P$10:$P$61,INDEX(Node_Pos,BA35)+1)&amp;";",";"&amp;INDEX(Node_RCodes,BA35)&amp;";")),INDEX(Node_Right,BA35),INDEX(Node_Left,BA35)))))</f>
        <v/>
      </c>
      <c r="BC35" s="52">
        <f>IF(INDEX(Node_Kind,MATCH($AA35&amp;"|"&amp;BB35,Node_Key,0))="leaf",INDEX(Node_Leaf,MATCH($AA35&amp;"|"&amp;BB35,Node_Key,0)),"not a leaf")</f>
        <v/>
      </c>
      <c r="BD35" s="46">
        <f>MATCH($AA35&amp;"|0",Node_Key,0)</f>
        <v/>
      </c>
      <c r="BE35" s="46">
        <f>IF(INDEX(Node_Kind,BD35)="leaf",0,IF(INDEX($S$10:$S$61,INDEX(Node_Pos,BD35)+1)="",IF(INDEX(Node_Miss,BD35)="left",INDEX(Node_Left,BD35),INDEX(Node_Right,BD35)),IF(INDEX(Node_Kind,BD35)="split",IF(INDEX($S$10:$S$61,INDEX(Node_Pos,BD35)+1)&lt;INDEX(Node_Thr,BD35),INDEX(Node_Left,BD35),INDEX(Node_Right,BD35)),IF(ISNUMBER(SEARCH(";"&amp;INDEX($S$10:$S$61,INDEX(Node_Pos,BD35)+1)&amp;";",";"&amp;INDEX(Node_RCodes,BD35)&amp;";")),INDEX(Node_Right,BD35),INDEX(Node_Left,BD35)))))</f>
        <v/>
      </c>
      <c r="BF35" s="46">
        <f>MATCH($AA35&amp;"|"&amp;BE35,Node_Key,0)</f>
        <v/>
      </c>
      <c r="BG35" s="46">
        <f>IF(INDEX(Node_Kind,BF35)="leaf",BE35,IF(INDEX($S$10:$S$61,INDEX(Node_Pos,BF35)+1)="",IF(INDEX(Node_Miss,BF35)="left",INDEX(Node_Left,BF35),INDEX(Node_Right,BF35)),IF(INDEX(Node_Kind,BF35)="split",IF(INDEX($S$10:$S$61,INDEX(Node_Pos,BF35)+1)&lt;INDEX(Node_Thr,BF35),INDEX(Node_Left,BF35),INDEX(Node_Right,BF35)),IF(ISNUMBER(SEARCH(";"&amp;INDEX($S$10:$S$61,INDEX(Node_Pos,BF35)+1)&amp;";",";"&amp;INDEX(Node_RCodes,BF35)&amp;";")),INDEX(Node_Right,BF35),INDEX(Node_Left,BF35)))))</f>
        <v/>
      </c>
      <c r="BH35" s="46">
        <f>MATCH($AA35&amp;"|"&amp;BG35,Node_Key,0)</f>
        <v/>
      </c>
      <c r="BI35" s="46">
        <f>IF(INDEX(Node_Kind,BH35)="leaf",BG35,IF(INDEX($S$10:$S$61,INDEX(Node_Pos,BH35)+1)="",IF(INDEX(Node_Miss,BH35)="left",INDEX(Node_Left,BH35),INDEX(Node_Right,BH35)),IF(INDEX(Node_Kind,BH35)="split",IF(INDEX($S$10:$S$61,INDEX(Node_Pos,BH35)+1)&lt;INDEX(Node_Thr,BH35),INDEX(Node_Left,BH35),INDEX(Node_Right,BH35)),IF(ISNUMBER(SEARCH(";"&amp;INDEX($S$10:$S$61,INDEX(Node_Pos,BH35)+1)&amp;";",";"&amp;INDEX(Node_RCodes,BH35)&amp;";")),INDEX(Node_Right,BH35),INDEX(Node_Left,BH35)))))</f>
        <v/>
      </c>
      <c r="BJ35" s="52">
        <f>IF(INDEX(Node_Kind,MATCH($AA35&amp;"|"&amp;BI35,Node_Key,0))="leaf",INDEX(Node_Leaf,MATCH($AA35&amp;"|"&amp;BI35,Node_Key,0)),"not a leaf")</f>
        <v/>
      </c>
      <c r="BK35" s="46">
        <f>MATCH($AA35&amp;"|0",Node_Key,0)</f>
        <v/>
      </c>
      <c r="BL35" s="46">
        <f>IF(INDEX(Node_Kind,BK35)="leaf",0,IF(INDEX($V$10:$V$61,INDEX(Node_Pos,BK35)+1)="",IF(INDEX(Node_Miss,BK35)="left",INDEX(Node_Left,BK35),INDEX(Node_Right,BK35)),IF(INDEX(Node_Kind,BK35)="split",IF(INDEX($V$10:$V$61,INDEX(Node_Pos,BK35)+1)&lt;INDEX(Node_Thr,BK35),INDEX(Node_Left,BK35),INDEX(Node_Right,BK35)),IF(ISNUMBER(SEARCH(";"&amp;INDEX($V$10:$V$61,INDEX(Node_Pos,BK35)+1)&amp;";",";"&amp;INDEX(Node_RCodes,BK35)&amp;";")),INDEX(Node_Right,BK35),INDEX(Node_Left,BK35)))))</f>
        <v/>
      </c>
      <c r="BM35" s="46">
        <f>MATCH($AA35&amp;"|"&amp;BL35,Node_Key,0)</f>
        <v/>
      </c>
      <c r="BN35" s="46">
        <f>IF(INDEX(Node_Kind,BM35)="leaf",BL35,IF(INDEX($V$10:$V$61,INDEX(Node_Pos,BM35)+1)="",IF(INDEX(Node_Miss,BM35)="left",INDEX(Node_Left,BM35),INDEX(Node_Right,BM35)),IF(INDEX(Node_Kind,BM35)="split",IF(INDEX($V$10:$V$61,INDEX(Node_Pos,BM35)+1)&lt;INDEX(Node_Thr,BM35),INDEX(Node_Left,BM35),INDEX(Node_Right,BM35)),IF(ISNUMBER(SEARCH(";"&amp;INDEX($V$10:$V$61,INDEX(Node_Pos,BM35)+1)&amp;";",";"&amp;INDEX(Node_RCodes,BM35)&amp;";")),INDEX(Node_Right,BM35),INDEX(Node_Left,BM35)))))</f>
        <v/>
      </c>
      <c r="BO35" s="46">
        <f>MATCH($AA35&amp;"|"&amp;BN35,Node_Key,0)</f>
        <v/>
      </c>
      <c r="BP35" s="46">
        <f>IF(INDEX(Node_Kind,BO35)="leaf",BN35,IF(INDEX($V$10:$V$61,INDEX(Node_Pos,BO35)+1)="",IF(INDEX(Node_Miss,BO35)="left",INDEX(Node_Left,BO35),INDEX(Node_Right,BO35)),IF(INDEX(Node_Kind,BO35)="split",IF(INDEX($V$10:$V$61,INDEX(Node_Pos,BO35)+1)&lt;INDEX(Node_Thr,BO35),INDEX(Node_Left,BO35),INDEX(Node_Right,BO35)),IF(ISNUMBER(SEARCH(";"&amp;INDEX($V$10:$V$61,INDEX(Node_Pos,BO35)+1)&amp;";",";"&amp;INDEX(Node_RCodes,BO35)&amp;";")),INDEX(Node_Right,BO35),INDEX(Node_Left,BO35)))))</f>
        <v/>
      </c>
      <c r="BQ35" s="52">
        <f>IF(INDEX(Node_Kind,MATCH($AA35&amp;"|"&amp;BP35,Node_Key,0))="leaf",INDEX(Node_Leaf,MATCH($AA35&amp;"|"&amp;BP35,Node_Key,0)),"not a leaf")</f>
        <v/>
      </c>
      <c r="BR35" s="46">
        <f>MATCH($AA35&amp;"|0",Node_Key,0)</f>
        <v/>
      </c>
      <c r="BS35" s="46">
        <f>IF(INDEX(Node_Kind,BR35)="leaf",0,IF(INDEX($Y$10:$Y$61,INDEX(Node_Pos,BR35)+1)="",IF(INDEX(Node_Miss,BR35)="left",INDEX(Node_Left,BR35),INDEX(Node_Right,BR35)),IF(INDEX(Node_Kind,BR35)="split",IF(INDEX($Y$10:$Y$61,INDEX(Node_Pos,BR35)+1)&lt;INDEX(Node_Thr,BR35),INDEX(Node_Left,BR35),INDEX(Node_Right,BR35)),IF(ISNUMBER(SEARCH(";"&amp;INDEX($Y$10:$Y$61,INDEX(Node_Pos,BR35)+1)&amp;";",";"&amp;INDEX(Node_RCodes,BR35)&amp;";")),INDEX(Node_Right,BR35),INDEX(Node_Left,BR35)))))</f>
        <v/>
      </c>
      <c r="BT35" s="46">
        <f>MATCH($AA35&amp;"|"&amp;BS35,Node_Key,0)</f>
        <v/>
      </c>
      <c r="BU35" s="46">
        <f>IF(INDEX(Node_Kind,BT35)="leaf",BS35,IF(INDEX($Y$10:$Y$61,INDEX(Node_Pos,BT35)+1)="",IF(INDEX(Node_Miss,BT35)="left",INDEX(Node_Left,BT35),INDEX(Node_Right,BT35)),IF(INDEX(Node_Kind,BT35)="split",IF(INDEX($Y$10:$Y$61,INDEX(Node_Pos,BT35)+1)&lt;INDEX(Node_Thr,BT35),INDEX(Node_Left,BT35),INDEX(Node_Right,BT35)),IF(ISNUMBER(SEARCH(";"&amp;INDEX($Y$10:$Y$61,INDEX(Node_Pos,BT35)+1)&amp;";",";"&amp;INDEX(Node_RCodes,BT35)&amp;";")),INDEX(Node_Right,BT35),INDEX(Node_Left,BT35)))))</f>
        <v/>
      </c>
      <c r="BV35" s="46">
        <f>MATCH($AA35&amp;"|"&amp;BU35,Node_Key,0)</f>
        <v/>
      </c>
      <c r="BW35" s="46">
        <f>IF(INDEX(Node_Kind,BV35)="leaf",BU35,IF(INDEX($Y$10:$Y$61,INDEX(Node_Pos,BV35)+1)="",IF(INDEX(Node_Miss,BV35)="left",INDEX(Node_Left,BV35),INDEX(Node_Right,BV35)),IF(INDEX(Node_Kind,BV35)="split",IF(INDEX($Y$10:$Y$61,INDEX(Node_Pos,BV35)+1)&lt;INDEX(Node_Thr,BV35),INDEX(Node_Left,BV35),INDEX(Node_Right,BV35)),IF(ISNUMBER(SEARCH(";"&amp;INDEX($Y$10:$Y$61,INDEX(Node_Pos,BV35)+1)&amp;";",";"&amp;INDEX(Node_RCodes,BV35)&amp;";")),INDEX(Node_Right,BV35),INDEX(Node_Left,BV35)))))</f>
        <v/>
      </c>
      <c r="BX35" s="52">
        <f>IF(INDEX(Node_Kind,MATCH($AA35&amp;"|"&amp;BW35,Node_Key,0))="leaf",INDEX(Node_Leaf,MATCH($AA35&amp;"|"&amp;BW35,Node_Key,0)),"not a leaf")</f>
        <v/>
      </c>
    </row>
    <row r="36">
      <c r="B36" s="36" t="n">
        <v>26</v>
      </c>
      <c r="C36" s="10" t="inlineStr">
        <is>
          <t>construction_type</t>
        </is>
      </c>
      <c r="D36" s="10" t="inlineStr">
        <is>
          <t>categorical</t>
        </is>
      </c>
      <c r="E36" s="50">
        <f>'Rating Buildings'!$S$10</f>
        <v/>
      </c>
      <c r="F36" s="11">
        <f>$C36&amp;"|"&amp;IF(E36="","MISSING",IF(OR(E36="true",E36="false"),PROPER(E36),E36&amp;""))</f>
        <v/>
      </c>
      <c r="G36" s="46">
        <f>IFERROR(INDEX(Feat_Code,MATCH(F36,Feat_Key,0)),"")</f>
        <v/>
      </c>
      <c r="H36" s="50">
        <f>'Rating Buildings'!$S$11</f>
        <v/>
      </c>
      <c r="I36" s="11">
        <f>$C36&amp;"|"&amp;IF(H36="","MISSING",IF(OR(H36="true",H36="false"),PROPER(H36),H36&amp;""))</f>
        <v/>
      </c>
      <c r="J36" s="46">
        <f>IFERROR(INDEX(Feat_Code,MATCH(I36,Feat_Key,0)),"")</f>
        <v/>
      </c>
      <c r="K36" s="50">
        <f>'Rating Buildings'!$S$12</f>
        <v/>
      </c>
      <c r="L36" s="11">
        <f>$C36&amp;"|"&amp;IF(K36="","MISSING",IF(OR(K36="true",K36="false"),PROPER(K36),K36&amp;""))</f>
        <v/>
      </c>
      <c r="M36" s="46">
        <f>IFERROR(INDEX(Feat_Code,MATCH(L36,Feat_Key,0)),"")</f>
        <v/>
      </c>
      <c r="N36" s="50">
        <f>'Rating Buildings'!$S$13</f>
        <v/>
      </c>
      <c r="O36" s="11">
        <f>$C36&amp;"|"&amp;IF(N36="","MISSING",IF(OR(N36="true",N36="false"),PROPER(N36),N36&amp;""))</f>
        <v/>
      </c>
      <c r="P36" s="46">
        <f>IFERROR(INDEX(Feat_Code,MATCH(O36,Feat_Key,0)),"")</f>
        <v/>
      </c>
      <c r="Q36" s="50">
        <f>'Rating Buildings'!$S$14</f>
        <v/>
      </c>
      <c r="R36" s="11">
        <f>$C36&amp;"|"&amp;IF(Q36="","MISSING",IF(OR(Q36="true",Q36="false"),PROPER(Q36),Q36&amp;""))</f>
        <v/>
      </c>
      <c r="S36" s="46">
        <f>IFERROR(INDEX(Feat_Code,MATCH(R36,Feat_Key,0)),"")</f>
        <v/>
      </c>
      <c r="T36" s="50">
        <f>'Rating Buildings'!$S$15</f>
        <v/>
      </c>
      <c r="U36" s="11">
        <f>$C36&amp;"|"&amp;IF(T36="","MISSING",IF(OR(T36="true",T36="false"),PROPER(T36),T36&amp;""))</f>
        <v/>
      </c>
      <c r="V36" s="46">
        <f>IFERROR(INDEX(Feat_Code,MATCH(U36,Feat_Key,0)),"")</f>
        <v/>
      </c>
      <c r="W36" s="50">
        <f>'Rating Buildings'!$S$16</f>
        <v/>
      </c>
      <c r="X36" s="11">
        <f>$C36&amp;"|"&amp;IF(W36="","MISSING",IF(OR(W36="true",W36="false"),PROPER(W36),W36&amp;""))</f>
        <v/>
      </c>
      <c r="Y36" s="46">
        <f>IFERROR(INDEX(Feat_Code,MATCH(X36,Feat_Key,0)),"")</f>
        <v/>
      </c>
      <c r="AA36" s="36" t="n">
        <v>26</v>
      </c>
      <c r="AB36" s="46">
        <f>MATCH($AA36&amp;"|0",Node_Key,0)</f>
        <v/>
      </c>
      <c r="AC36" s="46">
        <f>IF(INDEX(Node_Kind,AB36)="leaf",0,IF(INDEX($G$10:$G$61,INDEX(Node_Pos,AB36)+1)="",IF(INDEX(Node_Miss,AB36)="left",INDEX(Node_Left,AB36),INDEX(Node_Right,AB36)),IF(INDEX(Node_Kind,AB36)="split",IF(INDEX($G$10:$G$61,INDEX(Node_Pos,AB36)+1)&lt;INDEX(Node_Thr,AB36),INDEX(Node_Left,AB36),INDEX(Node_Right,AB36)),IF(ISNUMBER(SEARCH(";"&amp;INDEX($G$10:$G$61,INDEX(Node_Pos,AB36)+1)&amp;";",";"&amp;INDEX(Node_RCodes,AB36)&amp;";")),INDEX(Node_Right,AB36),INDEX(Node_Left,AB36)))))</f>
        <v/>
      </c>
      <c r="AD36" s="46">
        <f>MATCH($AA36&amp;"|"&amp;AC36,Node_Key,0)</f>
        <v/>
      </c>
      <c r="AE36" s="46">
        <f>IF(INDEX(Node_Kind,AD36)="leaf",AC36,IF(INDEX($G$10:$G$61,INDEX(Node_Pos,AD36)+1)="",IF(INDEX(Node_Miss,AD36)="left",INDEX(Node_Left,AD36),INDEX(Node_Right,AD36)),IF(INDEX(Node_Kind,AD36)="split",IF(INDEX($G$10:$G$61,INDEX(Node_Pos,AD36)+1)&lt;INDEX(Node_Thr,AD36),INDEX(Node_Left,AD36),INDEX(Node_Right,AD36)),IF(ISNUMBER(SEARCH(";"&amp;INDEX($G$10:$G$61,INDEX(Node_Pos,AD36)+1)&amp;";",";"&amp;INDEX(Node_RCodes,AD36)&amp;";")),INDEX(Node_Right,AD36),INDEX(Node_Left,AD36)))))</f>
        <v/>
      </c>
      <c r="AF36" s="46">
        <f>MATCH($AA36&amp;"|"&amp;AE36,Node_Key,0)</f>
        <v/>
      </c>
      <c r="AG36" s="46">
        <f>IF(INDEX(Node_Kind,AF36)="leaf",AE36,IF(INDEX($G$10:$G$61,INDEX(Node_Pos,AF36)+1)="",IF(INDEX(Node_Miss,AF36)="left",INDEX(Node_Left,AF36),INDEX(Node_Right,AF36)),IF(INDEX(Node_Kind,AF36)="split",IF(INDEX($G$10:$G$61,INDEX(Node_Pos,AF36)+1)&lt;INDEX(Node_Thr,AF36),INDEX(Node_Left,AF36),INDEX(Node_Right,AF36)),IF(ISNUMBER(SEARCH(";"&amp;INDEX($G$10:$G$61,INDEX(Node_Pos,AF36)+1)&amp;";",";"&amp;INDEX(Node_RCodes,AF36)&amp;";")),INDEX(Node_Right,AF36),INDEX(Node_Left,AF36)))))</f>
        <v/>
      </c>
      <c r="AH36" s="52">
        <f>IF(INDEX(Node_Kind,MATCH($AA36&amp;"|"&amp;AG36,Node_Key,0))="leaf",INDEX(Node_Leaf,MATCH($AA36&amp;"|"&amp;AG36,Node_Key,0)),"not a leaf")</f>
        <v/>
      </c>
      <c r="AI36" s="46">
        <f>MATCH($AA36&amp;"|0",Node_Key,0)</f>
        <v/>
      </c>
      <c r="AJ36" s="46">
        <f>IF(INDEX(Node_Kind,AI36)="leaf",0,IF(INDEX($J$10:$J$61,INDEX(Node_Pos,AI36)+1)="",IF(INDEX(Node_Miss,AI36)="left",INDEX(Node_Left,AI36),INDEX(Node_Right,AI36)),IF(INDEX(Node_Kind,AI36)="split",IF(INDEX($J$10:$J$61,INDEX(Node_Pos,AI36)+1)&lt;INDEX(Node_Thr,AI36),INDEX(Node_Left,AI36),INDEX(Node_Right,AI36)),IF(ISNUMBER(SEARCH(";"&amp;INDEX($J$10:$J$61,INDEX(Node_Pos,AI36)+1)&amp;";",";"&amp;INDEX(Node_RCodes,AI36)&amp;";")),INDEX(Node_Right,AI36),INDEX(Node_Left,AI36)))))</f>
        <v/>
      </c>
      <c r="AK36" s="46">
        <f>MATCH($AA36&amp;"|"&amp;AJ36,Node_Key,0)</f>
        <v/>
      </c>
      <c r="AL36" s="46">
        <f>IF(INDEX(Node_Kind,AK36)="leaf",AJ36,IF(INDEX($J$10:$J$61,INDEX(Node_Pos,AK36)+1)="",IF(INDEX(Node_Miss,AK36)="left",INDEX(Node_Left,AK36),INDEX(Node_Right,AK36)),IF(INDEX(Node_Kind,AK36)="split",IF(INDEX($J$10:$J$61,INDEX(Node_Pos,AK36)+1)&lt;INDEX(Node_Thr,AK36),INDEX(Node_Left,AK36),INDEX(Node_Right,AK36)),IF(ISNUMBER(SEARCH(";"&amp;INDEX($J$10:$J$61,INDEX(Node_Pos,AK36)+1)&amp;";",";"&amp;INDEX(Node_RCodes,AK36)&amp;";")),INDEX(Node_Right,AK36),INDEX(Node_Left,AK36)))))</f>
        <v/>
      </c>
      <c r="AM36" s="46">
        <f>MATCH($AA36&amp;"|"&amp;AL36,Node_Key,0)</f>
        <v/>
      </c>
      <c r="AN36" s="46">
        <f>IF(INDEX(Node_Kind,AM36)="leaf",AL36,IF(INDEX($J$10:$J$61,INDEX(Node_Pos,AM36)+1)="",IF(INDEX(Node_Miss,AM36)="left",INDEX(Node_Left,AM36),INDEX(Node_Right,AM36)),IF(INDEX(Node_Kind,AM36)="split",IF(INDEX($J$10:$J$61,INDEX(Node_Pos,AM36)+1)&lt;INDEX(Node_Thr,AM36),INDEX(Node_Left,AM36),INDEX(Node_Right,AM36)),IF(ISNUMBER(SEARCH(";"&amp;INDEX($J$10:$J$61,INDEX(Node_Pos,AM36)+1)&amp;";",";"&amp;INDEX(Node_RCodes,AM36)&amp;";")),INDEX(Node_Right,AM36),INDEX(Node_Left,AM36)))))</f>
        <v/>
      </c>
      <c r="AO36" s="52">
        <f>IF(INDEX(Node_Kind,MATCH($AA36&amp;"|"&amp;AN36,Node_Key,0))="leaf",INDEX(Node_Leaf,MATCH($AA36&amp;"|"&amp;AN36,Node_Key,0)),"not a leaf")</f>
        <v/>
      </c>
      <c r="AP36" s="46">
        <f>MATCH($AA36&amp;"|0",Node_Key,0)</f>
        <v/>
      </c>
      <c r="AQ36" s="46">
        <f>IF(INDEX(Node_Kind,AP36)="leaf",0,IF(INDEX($M$10:$M$61,INDEX(Node_Pos,AP36)+1)="",IF(INDEX(Node_Miss,AP36)="left",INDEX(Node_Left,AP36),INDEX(Node_Right,AP36)),IF(INDEX(Node_Kind,AP36)="split",IF(INDEX($M$10:$M$61,INDEX(Node_Pos,AP36)+1)&lt;INDEX(Node_Thr,AP36),INDEX(Node_Left,AP36),INDEX(Node_Right,AP36)),IF(ISNUMBER(SEARCH(";"&amp;INDEX($M$10:$M$61,INDEX(Node_Pos,AP36)+1)&amp;";",";"&amp;INDEX(Node_RCodes,AP36)&amp;";")),INDEX(Node_Right,AP36),INDEX(Node_Left,AP36)))))</f>
        <v/>
      </c>
      <c r="AR36" s="46">
        <f>MATCH($AA36&amp;"|"&amp;AQ36,Node_Key,0)</f>
        <v/>
      </c>
      <c r="AS36" s="46">
        <f>IF(INDEX(Node_Kind,AR36)="leaf",AQ36,IF(INDEX($M$10:$M$61,INDEX(Node_Pos,AR36)+1)="",IF(INDEX(Node_Miss,AR36)="left",INDEX(Node_Left,AR36),INDEX(Node_Right,AR36)),IF(INDEX(Node_Kind,AR36)="split",IF(INDEX($M$10:$M$61,INDEX(Node_Pos,AR36)+1)&lt;INDEX(Node_Thr,AR36),INDEX(Node_Left,AR36),INDEX(Node_Right,AR36)),IF(ISNUMBER(SEARCH(";"&amp;INDEX($M$10:$M$61,INDEX(Node_Pos,AR36)+1)&amp;";",";"&amp;INDEX(Node_RCodes,AR36)&amp;";")),INDEX(Node_Right,AR36),INDEX(Node_Left,AR36)))))</f>
        <v/>
      </c>
      <c r="AT36" s="46">
        <f>MATCH($AA36&amp;"|"&amp;AS36,Node_Key,0)</f>
        <v/>
      </c>
      <c r="AU36" s="46">
        <f>IF(INDEX(Node_Kind,AT36)="leaf",AS36,IF(INDEX($M$10:$M$61,INDEX(Node_Pos,AT36)+1)="",IF(INDEX(Node_Miss,AT36)="left",INDEX(Node_Left,AT36),INDEX(Node_Right,AT36)),IF(INDEX(Node_Kind,AT36)="split",IF(INDEX($M$10:$M$61,INDEX(Node_Pos,AT36)+1)&lt;INDEX(Node_Thr,AT36),INDEX(Node_Left,AT36),INDEX(Node_Right,AT36)),IF(ISNUMBER(SEARCH(";"&amp;INDEX($M$10:$M$61,INDEX(Node_Pos,AT36)+1)&amp;";",";"&amp;INDEX(Node_RCodes,AT36)&amp;";")),INDEX(Node_Right,AT36),INDEX(Node_Left,AT36)))))</f>
        <v/>
      </c>
      <c r="AV36" s="52">
        <f>IF(INDEX(Node_Kind,MATCH($AA36&amp;"|"&amp;AU36,Node_Key,0))="leaf",INDEX(Node_Leaf,MATCH($AA36&amp;"|"&amp;AU36,Node_Key,0)),"not a leaf")</f>
        <v/>
      </c>
      <c r="AW36" s="46">
        <f>MATCH($AA36&amp;"|0",Node_Key,0)</f>
        <v/>
      </c>
      <c r="AX36" s="46">
        <f>IF(INDEX(Node_Kind,AW36)="leaf",0,IF(INDEX($P$10:$P$61,INDEX(Node_Pos,AW36)+1)="",IF(INDEX(Node_Miss,AW36)="left",INDEX(Node_Left,AW36),INDEX(Node_Right,AW36)),IF(INDEX(Node_Kind,AW36)="split",IF(INDEX($P$10:$P$61,INDEX(Node_Pos,AW36)+1)&lt;INDEX(Node_Thr,AW36),INDEX(Node_Left,AW36),INDEX(Node_Right,AW36)),IF(ISNUMBER(SEARCH(";"&amp;INDEX($P$10:$P$61,INDEX(Node_Pos,AW36)+1)&amp;";",";"&amp;INDEX(Node_RCodes,AW36)&amp;";")),INDEX(Node_Right,AW36),INDEX(Node_Left,AW36)))))</f>
        <v/>
      </c>
      <c r="AY36" s="46">
        <f>MATCH($AA36&amp;"|"&amp;AX36,Node_Key,0)</f>
        <v/>
      </c>
      <c r="AZ36" s="46">
        <f>IF(INDEX(Node_Kind,AY36)="leaf",AX36,IF(INDEX($P$10:$P$61,INDEX(Node_Pos,AY36)+1)="",IF(INDEX(Node_Miss,AY36)="left",INDEX(Node_Left,AY36),INDEX(Node_Right,AY36)),IF(INDEX(Node_Kind,AY36)="split",IF(INDEX($P$10:$P$61,INDEX(Node_Pos,AY36)+1)&lt;INDEX(Node_Thr,AY36),INDEX(Node_Left,AY36),INDEX(Node_Right,AY36)),IF(ISNUMBER(SEARCH(";"&amp;INDEX($P$10:$P$61,INDEX(Node_Pos,AY36)+1)&amp;";",";"&amp;INDEX(Node_RCodes,AY36)&amp;";")),INDEX(Node_Right,AY36),INDEX(Node_Left,AY36)))))</f>
        <v/>
      </c>
      <c r="BA36" s="46">
        <f>MATCH($AA36&amp;"|"&amp;AZ36,Node_Key,0)</f>
        <v/>
      </c>
      <c r="BB36" s="46">
        <f>IF(INDEX(Node_Kind,BA36)="leaf",AZ36,IF(INDEX($P$10:$P$61,INDEX(Node_Pos,BA36)+1)="",IF(INDEX(Node_Miss,BA36)="left",INDEX(Node_Left,BA36),INDEX(Node_Right,BA36)),IF(INDEX(Node_Kind,BA36)="split",IF(INDEX($P$10:$P$61,INDEX(Node_Pos,BA36)+1)&lt;INDEX(Node_Thr,BA36),INDEX(Node_Left,BA36),INDEX(Node_Right,BA36)),IF(ISNUMBER(SEARCH(";"&amp;INDEX($P$10:$P$61,INDEX(Node_Pos,BA36)+1)&amp;";",";"&amp;INDEX(Node_RCodes,BA36)&amp;";")),INDEX(Node_Right,BA36),INDEX(Node_Left,BA36)))))</f>
        <v/>
      </c>
      <c r="BC36" s="52">
        <f>IF(INDEX(Node_Kind,MATCH($AA36&amp;"|"&amp;BB36,Node_Key,0))="leaf",INDEX(Node_Leaf,MATCH($AA36&amp;"|"&amp;BB36,Node_Key,0)),"not a leaf")</f>
        <v/>
      </c>
      <c r="BD36" s="46">
        <f>MATCH($AA36&amp;"|0",Node_Key,0)</f>
        <v/>
      </c>
      <c r="BE36" s="46">
        <f>IF(INDEX(Node_Kind,BD36)="leaf",0,IF(INDEX($S$10:$S$61,INDEX(Node_Pos,BD36)+1)="",IF(INDEX(Node_Miss,BD36)="left",INDEX(Node_Left,BD36),INDEX(Node_Right,BD36)),IF(INDEX(Node_Kind,BD36)="split",IF(INDEX($S$10:$S$61,INDEX(Node_Pos,BD36)+1)&lt;INDEX(Node_Thr,BD36),INDEX(Node_Left,BD36),INDEX(Node_Right,BD36)),IF(ISNUMBER(SEARCH(";"&amp;INDEX($S$10:$S$61,INDEX(Node_Pos,BD36)+1)&amp;";",";"&amp;INDEX(Node_RCodes,BD36)&amp;";")),INDEX(Node_Right,BD36),INDEX(Node_Left,BD36)))))</f>
        <v/>
      </c>
      <c r="BF36" s="46">
        <f>MATCH($AA36&amp;"|"&amp;BE36,Node_Key,0)</f>
        <v/>
      </c>
      <c r="BG36" s="46">
        <f>IF(INDEX(Node_Kind,BF36)="leaf",BE36,IF(INDEX($S$10:$S$61,INDEX(Node_Pos,BF36)+1)="",IF(INDEX(Node_Miss,BF36)="left",INDEX(Node_Left,BF36),INDEX(Node_Right,BF36)),IF(INDEX(Node_Kind,BF36)="split",IF(INDEX($S$10:$S$61,INDEX(Node_Pos,BF36)+1)&lt;INDEX(Node_Thr,BF36),INDEX(Node_Left,BF36),INDEX(Node_Right,BF36)),IF(ISNUMBER(SEARCH(";"&amp;INDEX($S$10:$S$61,INDEX(Node_Pos,BF36)+1)&amp;";",";"&amp;INDEX(Node_RCodes,BF36)&amp;";")),INDEX(Node_Right,BF36),INDEX(Node_Left,BF36)))))</f>
        <v/>
      </c>
      <c r="BH36" s="46">
        <f>MATCH($AA36&amp;"|"&amp;BG36,Node_Key,0)</f>
        <v/>
      </c>
      <c r="BI36" s="46">
        <f>IF(INDEX(Node_Kind,BH36)="leaf",BG36,IF(INDEX($S$10:$S$61,INDEX(Node_Pos,BH36)+1)="",IF(INDEX(Node_Miss,BH36)="left",INDEX(Node_Left,BH36),INDEX(Node_Right,BH36)),IF(INDEX(Node_Kind,BH36)="split",IF(INDEX($S$10:$S$61,INDEX(Node_Pos,BH36)+1)&lt;INDEX(Node_Thr,BH36),INDEX(Node_Left,BH36),INDEX(Node_Right,BH36)),IF(ISNUMBER(SEARCH(";"&amp;INDEX($S$10:$S$61,INDEX(Node_Pos,BH36)+1)&amp;";",";"&amp;INDEX(Node_RCodes,BH36)&amp;";")),INDEX(Node_Right,BH36),INDEX(Node_Left,BH36)))))</f>
        <v/>
      </c>
      <c r="BJ36" s="52">
        <f>IF(INDEX(Node_Kind,MATCH($AA36&amp;"|"&amp;BI36,Node_Key,0))="leaf",INDEX(Node_Leaf,MATCH($AA36&amp;"|"&amp;BI36,Node_Key,0)),"not a leaf")</f>
        <v/>
      </c>
      <c r="BK36" s="46">
        <f>MATCH($AA36&amp;"|0",Node_Key,0)</f>
        <v/>
      </c>
      <c r="BL36" s="46">
        <f>IF(INDEX(Node_Kind,BK36)="leaf",0,IF(INDEX($V$10:$V$61,INDEX(Node_Pos,BK36)+1)="",IF(INDEX(Node_Miss,BK36)="left",INDEX(Node_Left,BK36),INDEX(Node_Right,BK36)),IF(INDEX(Node_Kind,BK36)="split",IF(INDEX($V$10:$V$61,INDEX(Node_Pos,BK36)+1)&lt;INDEX(Node_Thr,BK36),INDEX(Node_Left,BK36),INDEX(Node_Right,BK36)),IF(ISNUMBER(SEARCH(";"&amp;INDEX($V$10:$V$61,INDEX(Node_Pos,BK36)+1)&amp;";",";"&amp;INDEX(Node_RCodes,BK36)&amp;";")),INDEX(Node_Right,BK36),INDEX(Node_Left,BK36)))))</f>
        <v/>
      </c>
      <c r="BM36" s="46">
        <f>MATCH($AA36&amp;"|"&amp;BL36,Node_Key,0)</f>
        <v/>
      </c>
      <c r="BN36" s="46">
        <f>IF(INDEX(Node_Kind,BM36)="leaf",BL36,IF(INDEX($V$10:$V$61,INDEX(Node_Pos,BM36)+1)="",IF(INDEX(Node_Miss,BM36)="left",INDEX(Node_Left,BM36),INDEX(Node_Right,BM36)),IF(INDEX(Node_Kind,BM36)="split",IF(INDEX($V$10:$V$61,INDEX(Node_Pos,BM36)+1)&lt;INDEX(Node_Thr,BM36),INDEX(Node_Left,BM36),INDEX(Node_Right,BM36)),IF(ISNUMBER(SEARCH(";"&amp;INDEX($V$10:$V$61,INDEX(Node_Pos,BM36)+1)&amp;";",";"&amp;INDEX(Node_RCodes,BM36)&amp;";")),INDEX(Node_Right,BM36),INDEX(Node_Left,BM36)))))</f>
        <v/>
      </c>
      <c r="BO36" s="46">
        <f>MATCH($AA36&amp;"|"&amp;BN36,Node_Key,0)</f>
        <v/>
      </c>
      <c r="BP36" s="46">
        <f>IF(INDEX(Node_Kind,BO36)="leaf",BN36,IF(INDEX($V$10:$V$61,INDEX(Node_Pos,BO36)+1)="",IF(INDEX(Node_Miss,BO36)="left",INDEX(Node_Left,BO36),INDEX(Node_Right,BO36)),IF(INDEX(Node_Kind,BO36)="split",IF(INDEX($V$10:$V$61,INDEX(Node_Pos,BO36)+1)&lt;INDEX(Node_Thr,BO36),INDEX(Node_Left,BO36),INDEX(Node_Right,BO36)),IF(ISNUMBER(SEARCH(";"&amp;INDEX($V$10:$V$61,INDEX(Node_Pos,BO36)+1)&amp;";",";"&amp;INDEX(Node_RCodes,BO36)&amp;";")),INDEX(Node_Right,BO36),INDEX(Node_Left,BO36)))))</f>
        <v/>
      </c>
      <c r="BQ36" s="52">
        <f>IF(INDEX(Node_Kind,MATCH($AA36&amp;"|"&amp;BP36,Node_Key,0))="leaf",INDEX(Node_Leaf,MATCH($AA36&amp;"|"&amp;BP36,Node_Key,0)),"not a leaf")</f>
        <v/>
      </c>
      <c r="BR36" s="46">
        <f>MATCH($AA36&amp;"|0",Node_Key,0)</f>
        <v/>
      </c>
      <c r="BS36" s="46">
        <f>IF(INDEX(Node_Kind,BR36)="leaf",0,IF(INDEX($Y$10:$Y$61,INDEX(Node_Pos,BR36)+1)="",IF(INDEX(Node_Miss,BR36)="left",INDEX(Node_Left,BR36),INDEX(Node_Right,BR36)),IF(INDEX(Node_Kind,BR36)="split",IF(INDEX($Y$10:$Y$61,INDEX(Node_Pos,BR36)+1)&lt;INDEX(Node_Thr,BR36),INDEX(Node_Left,BR36),INDEX(Node_Right,BR36)),IF(ISNUMBER(SEARCH(";"&amp;INDEX($Y$10:$Y$61,INDEX(Node_Pos,BR36)+1)&amp;";",";"&amp;INDEX(Node_RCodes,BR36)&amp;";")),INDEX(Node_Right,BR36),INDEX(Node_Left,BR36)))))</f>
        <v/>
      </c>
      <c r="BT36" s="46">
        <f>MATCH($AA36&amp;"|"&amp;BS36,Node_Key,0)</f>
        <v/>
      </c>
      <c r="BU36" s="46">
        <f>IF(INDEX(Node_Kind,BT36)="leaf",BS36,IF(INDEX($Y$10:$Y$61,INDEX(Node_Pos,BT36)+1)="",IF(INDEX(Node_Miss,BT36)="left",INDEX(Node_Left,BT36),INDEX(Node_Right,BT36)),IF(INDEX(Node_Kind,BT36)="split",IF(INDEX($Y$10:$Y$61,INDEX(Node_Pos,BT36)+1)&lt;INDEX(Node_Thr,BT36),INDEX(Node_Left,BT36),INDEX(Node_Right,BT36)),IF(ISNUMBER(SEARCH(";"&amp;INDEX($Y$10:$Y$61,INDEX(Node_Pos,BT36)+1)&amp;";",";"&amp;INDEX(Node_RCodes,BT36)&amp;";")),INDEX(Node_Right,BT36),INDEX(Node_Left,BT36)))))</f>
        <v/>
      </c>
      <c r="BV36" s="46">
        <f>MATCH($AA36&amp;"|"&amp;BU36,Node_Key,0)</f>
        <v/>
      </c>
      <c r="BW36" s="46">
        <f>IF(INDEX(Node_Kind,BV36)="leaf",BU36,IF(INDEX($Y$10:$Y$61,INDEX(Node_Pos,BV36)+1)="",IF(INDEX(Node_Miss,BV36)="left",INDEX(Node_Left,BV36),INDEX(Node_Right,BV36)),IF(INDEX(Node_Kind,BV36)="split",IF(INDEX($Y$10:$Y$61,INDEX(Node_Pos,BV36)+1)&lt;INDEX(Node_Thr,BV36),INDEX(Node_Left,BV36),INDEX(Node_Right,BV36)),IF(ISNUMBER(SEARCH(";"&amp;INDEX($Y$10:$Y$61,INDEX(Node_Pos,BV36)+1)&amp;";",";"&amp;INDEX(Node_RCodes,BV36)&amp;";")),INDEX(Node_Right,BV36),INDEX(Node_Left,BV36)))))</f>
        <v/>
      </c>
      <c r="BX36" s="52">
        <f>IF(INDEX(Node_Kind,MATCH($AA36&amp;"|"&amp;BW36,Node_Key,0))="leaf",INDEX(Node_Leaf,MATCH($AA36&amp;"|"&amp;BW36,Node_Key,0)),"not a leaf")</f>
        <v/>
      </c>
    </row>
    <row r="37">
      <c r="B37" s="36" t="n">
        <v>27</v>
      </c>
      <c r="C37" s="10" t="inlineStr">
        <is>
          <t>occupancy</t>
        </is>
      </c>
      <c r="D37" s="10" t="inlineStr">
        <is>
          <t>categorical</t>
        </is>
      </c>
      <c r="E37" s="40">
        <f>IF(ISBLANK(INDEX(Pol_Data,MATCH(E$8,Pol_ID,0),MATCH($C37,Pol_Head,0))),"",INDEX(Pol_Data,MATCH(E$8,Pol_ID,0),MATCH($C37,Pol_Head,0)))</f>
        <v/>
      </c>
      <c r="F37" s="11">
        <f>$C37&amp;"|"&amp;IF(E37="","MISSING",IF(OR(E37="true",E37="false"),PROPER(E37),E37&amp;""))</f>
        <v/>
      </c>
      <c r="G37" s="46">
        <f>IFERROR(INDEX(Feat_Code,MATCH(F37,Feat_Key,0)),"")</f>
        <v/>
      </c>
      <c r="H37" s="40">
        <f>IF(ISBLANK(INDEX(Pol_Data,MATCH(H$8,Pol_ID,0),MATCH($C37,Pol_Head,0))),"",INDEX(Pol_Data,MATCH(H$8,Pol_ID,0),MATCH($C37,Pol_Head,0)))</f>
        <v/>
      </c>
      <c r="I37" s="11">
        <f>$C37&amp;"|"&amp;IF(H37="","MISSING",IF(OR(H37="true",H37="false"),PROPER(H37),H37&amp;""))</f>
        <v/>
      </c>
      <c r="J37" s="46">
        <f>IFERROR(INDEX(Feat_Code,MATCH(I37,Feat_Key,0)),"")</f>
        <v/>
      </c>
      <c r="K37" s="40">
        <f>IF(ISBLANK(INDEX(Pol_Data,MATCH(K$8,Pol_ID,0),MATCH($C37,Pol_Head,0))),"",INDEX(Pol_Data,MATCH(K$8,Pol_ID,0),MATCH($C37,Pol_Head,0)))</f>
        <v/>
      </c>
      <c r="L37" s="11">
        <f>$C37&amp;"|"&amp;IF(K37="","MISSING",IF(OR(K37="true",K37="false"),PROPER(K37),K37&amp;""))</f>
        <v/>
      </c>
      <c r="M37" s="46">
        <f>IFERROR(INDEX(Feat_Code,MATCH(L37,Feat_Key,0)),"")</f>
        <v/>
      </c>
      <c r="N37" s="40">
        <f>IF(ISBLANK(INDEX(Pol_Data,MATCH(N$8,Pol_ID,0),MATCH($C37,Pol_Head,0))),"",INDEX(Pol_Data,MATCH(N$8,Pol_ID,0),MATCH($C37,Pol_Head,0)))</f>
        <v/>
      </c>
      <c r="O37" s="11">
        <f>$C37&amp;"|"&amp;IF(N37="","MISSING",IF(OR(N37="true",N37="false"),PROPER(N37),N37&amp;""))</f>
        <v/>
      </c>
      <c r="P37" s="46">
        <f>IFERROR(INDEX(Feat_Code,MATCH(O37,Feat_Key,0)),"")</f>
        <v/>
      </c>
      <c r="Q37" s="40">
        <f>IF(ISBLANK(INDEX(Pol_Data,MATCH(Q$8,Pol_ID,0),MATCH($C37,Pol_Head,0))),"",INDEX(Pol_Data,MATCH(Q$8,Pol_ID,0),MATCH($C37,Pol_Head,0)))</f>
        <v/>
      </c>
      <c r="R37" s="11">
        <f>$C37&amp;"|"&amp;IF(Q37="","MISSING",IF(OR(Q37="true",Q37="false"),PROPER(Q37),Q37&amp;""))</f>
        <v/>
      </c>
      <c r="S37" s="46">
        <f>IFERROR(INDEX(Feat_Code,MATCH(R37,Feat_Key,0)),"")</f>
        <v/>
      </c>
      <c r="T37" s="40">
        <f>IF(ISBLANK(INDEX(Pol_Data,MATCH(T$8,Pol_ID,0),MATCH($C37,Pol_Head,0))),"",INDEX(Pol_Data,MATCH(T$8,Pol_ID,0),MATCH($C37,Pol_Head,0)))</f>
        <v/>
      </c>
      <c r="U37" s="11">
        <f>$C37&amp;"|"&amp;IF(T37="","MISSING",IF(OR(T37="true",T37="false"),PROPER(T37),T37&amp;""))</f>
        <v/>
      </c>
      <c r="V37" s="46">
        <f>IFERROR(INDEX(Feat_Code,MATCH(U37,Feat_Key,0)),"")</f>
        <v/>
      </c>
      <c r="W37" s="40">
        <f>IF(ISBLANK(INDEX(Pol_Data,MATCH(W$8,Pol_ID,0),MATCH($C37,Pol_Head,0))),"",INDEX(Pol_Data,MATCH(W$8,Pol_ID,0),MATCH($C37,Pol_Head,0)))</f>
        <v/>
      </c>
      <c r="X37" s="11">
        <f>$C37&amp;"|"&amp;IF(W37="","MISSING",IF(OR(W37="true",W37="false"),PROPER(W37),W37&amp;""))</f>
        <v/>
      </c>
      <c r="Y37" s="46">
        <f>IFERROR(INDEX(Feat_Code,MATCH(X37,Feat_Key,0)),"")</f>
        <v/>
      </c>
      <c r="AA37" s="36" t="n">
        <v>27</v>
      </c>
      <c r="AB37" s="46">
        <f>MATCH($AA37&amp;"|0",Node_Key,0)</f>
        <v/>
      </c>
      <c r="AC37" s="46">
        <f>IF(INDEX(Node_Kind,AB37)="leaf",0,IF(INDEX($G$10:$G$61,INDEX(Node_Pos,AB37)+1)="",IF(INDEX(Node_Miss,AB37)="left",INDEX(Node_Left,AB37),INDEX(Node_Right,AB37)),IF(INDEX(Node_Kind,AB37)="split",IF(INDEX($G$10:$G$61,INDEX(Node_Pos,AB37)+1)&lt;INDEX(Node_Thr,AB37),INDEX(Node_Left,AB37),INDEX(Node_Right,AB37)),IF(ISNUMBER(SEARCH(";"&amp;INDEX($G$10:$G$61,INDEX(Node_Pos,AB37)+1)&amp;";",";"&amp;INDEX(Node_RCodes,AB37)&amp;";")),INDEX(Node_Right,AB37),INDEX(Node_Left,AB37)))))</f>
        <v/>
      </c>
      <c r="AD37" s="46">
        <f>MATCH($AA37&amp;"|"&amp;AC37,Node_Key,0)</f>
        <v/>
      </c>
      <c r="AE37" s="46">
        <f>IF(INDEX(Node_Kind,AD37)="leaf",AC37,IF(INDEX($G$10:$G$61,INDEX(Node_Pos,AD37)+1)="",IF(INDEX(Node_Miss,AD37)="left",INDEX(Node_Left,AD37),INDEX(Node_Right,AD37)),IF(INDEX(Node_Kind,AD37)="split",IF(INDEX($G$10:$G$61,INDEX(Node_Pos,AD37)+1)&lt;INDEX(Node_Thr,AD37),INDEX(Node_Left,AD37),INDEX(Node_Right,AD37)),IF(ISNUMBER(SEARCH(";"&amp;INDEX($G$10:$G$61,INDEX(Node_Pos,AD37)+1)&amp;";",";"&amp;INDEX(Node_RCodes,AD37)&amp;";")),INDEX(Node_Right,AD37),INDEX(Node_Left,AD37)))))</f>
        <v/>
      </c>
      <c r="AF37" s="46">
        <f>MATCH($AA37&amp;"|"&amp;AE37,Node_Key,0)</f>
        <v/>
      </c>
      <c r="AG37" s="46">
        <f>IF(INDEX(Node_Kind,AF37)="leaf",AE37,IF(INDEX($G$10:$G$61,INDEX(Node_Pos,AF37)+1)="",IF(INDEX(Node_Miss,AF37)="left",INDEX(Node_Left,AF37),INDEX(Node_Right,AF37)),IF(INDEX(Node_Kind,AF37)="split",IF(INDEX($G$10:$G$61,INDEX(Node_Pos,AF37)+1)&lt;INDEX(Node_Thr,AF37),INDEX(Node_Left,AF37),INDEX(Node_Right,AF37)),IF(ISNUMBER(SEARCH(";"&amp;INDEX($G$10:$G$61,INDEX(Node_Pos,AF37)+1)&amp;";",";"&amp;INDEX(Node_RCodes,AF37)&amp;";")),INDEX(Node_Right,AF37),INDEX(Node_Left,AF37)))))</f>
        <v/>
      </c>
      <c r="AH37" s="52">
        <f>IF(INDEX(Node_Kind,MATCH($AA37&amp;"|"&amp;AG37,Node_Key,0))="leaf",INDEX(Node_Leaf,MATCH($AA37&amp;"|"&amp;AG37,Node_Key,0)),"not a leaf")</f>
        <v/>
      </c>
      <c r="AI37" s="46">
        <f>MATCH($AA37&amp;"|0",Node_Key,0)</f>
        <v/>
      </c>
      <c r="AJ37" s="46">
        <f>IF(INDEX(Node_Kind,AI37)="leaf",0,IF(INDEX($J$10:$J$61,INDEX(Node_Pos,AI37)+1)="",IF(INDEX(Node_Miss,AI37)="left",INDEX(Node_Left,AI37),INDEX(Node_Right,AI37)),IF(INDEX(Node_Kind,AI37)="split",IF(INDEX($J$10:$J$61,INDEX(Node_Pos,AI37)+1)&lt;INDEX(Node_Thr,AI37),INDEX(Node_Left,AI37),INDEX(Node_Right,AI37)),IF(ISNUMBER(SEARCH(";"&amp;INDEX($J$10:$J$61,INDEX(Node_Pos,AI37)+1)&amp;";",";"&amp;INDEX(Node_RCodes,AI37)&amp;";")),INDEX(Node_Right,AI37),INDEX(Node_Left,AI37)))))</f>
        <v/>
      </c>
      <c r="AK37" s="46">
        <f>MATCH($AA37&amp;"|"&amp;AJ37,Node_Key,0)</f>
        <v/>
      </c>
      <c r="AL37" s="46">
        <f>IF(INDEX(Node_Kind,AK37)="leaf",AJ37,IF(INDEX($J$10:$J$61,INDEX(Node_Pos,AK37)+1)="",IF(INDEX(Node_Miss,AK37)="left",INDEX(Node_Left,AK37),INDEX(Node_Right,AK37)),IF(INDEX(Node_Kind,AK37)="split",IF(INDEX($J$10:$J$61,INDEX(Node_Pos,AK37)+1)&lt;INDEX(Node_Thr,AK37),INDEX(Node_Left,AK37),INDEX(Node_Right,AK37)),IF(ISNUMBER(SEARCH(";"&amp;INDEX($J$10:$J$61,INDEX(Node_Pos,AK37)+1)&amp;";",";"&amp;INDEX(Node_RCodes,AK37)&amp;";")),INDEX(Node_Right,AK37),INDEX(Node_Left,AK37)))))</f>
        <v/>
      </c>
      <c r="AM37" s="46">
        <f>MATCH($AA37&amp;"|"&amp;AL37,Node_Key,0)</f>
        <v/>
      </c>
      <c r="AN37" s="46">
        <f>IF(INDEX(Node_Kind,AM37)="leaf",AL37,IF(INDEX($J$10:$J$61,INDEX(Node_Pos,AM37)+1)="",IF(INDEX(Node_Miss,AM37)="left",INDEX(Node_Left,AM37),INDEX(Node_Right,AM37)),IF(INDEX(Node_Kind,AM37)="split",IF(INDEX($J$10:$J$61,INDEX(Node_Pos,AM37)+1)&lt;INDEX(Node_Thr,AM37),INDEX(Node_Left,AM37),INDEX(Node_Right,AM37)),IF(ISNUMBER(SEARCH(";"&amp;INDEX($J$10:$J$61,INDEX(Node_Pos,AM37)+1)&amp;";",";"&amp;INDEX(Node_RCodes,AM37)&amp;";")),INDEX(Node_Right,AM37),INDEX(Node_Left,AM37)))))</f>
        <v/>
      </c>
      <c r="AO37" s="52">
        <f>IF(INDEX(Node_Kind,MATCH($AA37&amp;"|"&amp;AN37,Node_Key,0))="leaf",INDEX(Node_Leaf,MATCH($AA37&amp;"|"&amp;AN37,Node_Key,0)),"not a leaf")</f>
        <v/>
      </c>
      <c r="AP37" s="46">
        <f>MATCH($AA37&amp;"|0",Node_Key,0)</f>
        <v/>
      </c>
      <c r="AQ37" s="46">
        <f>IF(INDEX(Node_Kind,AP37)="leaf",0,IF(INDEX($M$10:$M$61,INDEX(Node_Pos,AP37)+1)="",IF(INDEX(Node_Miss,AP37)="left",INDEX(Node_Left,AP37),INDEX(Node_Right,AP37)),IF(INDEX(Node_Kind,AP37)="split",IF(INDEX($M$10:$M$61,INDEX(Node_Pos,AP37)+1)&lt;INDEX(Node_Thr,AP37),INDEX(Node_Left,AP37),INDEX(Node_Right,AP37)),IF(ISNUMBER(SEARCH(";"&amp;INDEX($M$10:$M$61,INDEX(Node_Pos,AP37)+1)&amp;";",";"&amp;INDEX(Node_RCodes,AP37)&amp;";")),INDEX(Node_Right,AP37),INDEX(Node_Left,AP37)))))</f>
        <v/>
      </c>
      <c r="AR37" s="46">
        <f>MATCH($AA37&amp;"|"&amp;AQ37,Node_Key,0)</f>
        <v/>
      </c>
      <c r="AS37" s="46">
        <f>IF(INDEX(Node_Kind,AR37)="leaf",AQ37,IF(INDEX($M$10:$M$61,INDEX(Node_Pos,AR37)+1)="",IF(INDEX(Node_Miss,AR37)="left",INDEX(Node_Left,AR37),INDEX(Node_Right,AR37)),IF(INDEX(Node_Kind,AR37)="split",IF(INDEX($M$10:$M$61,INDEX(Node_Pos,AR37)+1)&lt;INDEX(Node_Thr,AR37),INDEX(Node_Left,AR37),INDEX(Node_Right,AR37)),IF(ISNUMBER(SEARCH(";"&amp;INDEX($M$10:$M$61,INDEX(Node_Pos,AR37)+1)&amp;";",";"&amp;INDEX(Node_RCodes,AR37)&amp;";")),INDEX(Node_Right,AR37),INDEX(Node_Left,AR37)))))</f>
        <v/>
      </c>
      <c r="AT37" s="46">
        <f>MATCH($AA37&amp;"|"&amp;AS37,Node_Key,0)</f>
        <v/>
      </c>
      <c r="AU37" s="46">
        <f>IF(INDEX(Node_Kind,AT37)="leaf",AS37,IF(INDEX($M$10:$M$61,INDEX(Node_Pos,AT37)+1)="",IF(INDEX(Node_Miss,AT37)="left",INDEX(Node_Left,AT37),INDEX(Node_Right,AT37)),IF(INDEX(Node_Kind,AT37)="split",IF(INDEX($M$10:$M$61,INDEX(Node_Pos,AT37)+1)&lt;INDEX(Node_Thr,AT37),INDEX(Node_Left,AT37),INDEX(Node_Right,AT37)),IF(ISNUMBER(SEARCH(";"&amp;INDEX($M$10:$M$61,INDEX(Node_Pos,AT37)+1)&amp;";",";"&amp;INDEX(Node_RCodes,AT37)&amp;";")),INDEX(Node_Right,AT37),INDEX(Node_Left,AT37)))))</f>
        <v/>
      </c>
      <c r="AV37" s="52">
        <f>IF(INDEX(Node_Kind,MATCH($AA37&amp;"|"&amp;AU37,Node_Key,0))="leaf",INDEX(Node_Leaf,MATCH($AA37&amp;"|"&amp;AU37,Node_Key,0)),"not a leaf")</f>
        <v/>
      </c>
      <c r="AW37" s="46">
        <f>MATCH($AA37&amp;"|0",Node_Key,0)</f>
        <v/>
      </c>
      <c r="AX37" s="46">
        <f>IF(INDEX(Node_Kind,AW37)="leaf",0,IF(INDEX($P$10:$P$61,INDEX(Node_Pos,AW37)+1)="",IF(INDEX(Node_Miss,AW37)="left",INDEX(Node_Left,AW37),INDEX(Node_Right,AW37)),IF(INDEX(Node_Kind,AW37)="split",IF(INDEX($P$10:$P$61,INDEX(Node_Pos,AW37)+1)&lt;INDEX(Node_Thr,AW37),INDEX(Node_Left,AW37),INDEX(Node_Right,AW37)),IF(ISNUMBER(SEARCH(";"&amp;INDEX($P$10:$P$61,INDEX(Node_Pos,AW37)+1)&amp;";",";"&amp;INDEX(Node_RCodes,AW37)&amp;";")),INDEX(Node_Right,AW37),INDEX(Node_Left,AW37)))))</f>
        <v/>
      </c>
      <c r="AY37" s="46">
        <f>MATCH($AA37&amp;"|"&amp;AX37,Node_Key,0)</f>
        <v/>
      </c>
      <c r="AZ37" s="46">
        <f>IF(INDEX(Node_Kind,AY37)="leaf",AX37,IF(INDEX($P$10:$P$61,INDEX(Node_Pos,AY37)+1)="",IF(INDEX(Node_Miss,AY37)="left",INDEX(Node_Left,AY37),INDEX(Node_Right,AY37)),IF(INDEX(Node_Kind,AY37)="split",IF(INDEX($P$10:$P$61,INDEX(Node_Pos,AY37)+1)&lt;INDEX(Node_Thr,AY37),INDEX(Node_Left,AY37),INDEX(Node_Right,AY37)),IF(ISNUMBER(SEARCH(";"&amp;INDEX($P$10:$P$61,INDEX(Node_Pos,AY37)+1)&amp;";",";"&amp;INDEX(Node_RCodes,AY37)&amp;";")),INDEX(Node_Right,AY37),INDEX(Node_Left,AY37)))))</f>
        <v/>
      </c>
      <c r="BA37" s="46">
        <f>MATCH($AA37&amp;"|"&amp;AZ37,Node_Key,0)</f>
        <v/>
      </c>
      <c r="BB37" s="46">
        <f>IF(INDEX(Node_Kind,BA37)="leaf",AZ37,IF(INDEX($P$10:$P$61,INDEX(Node_Pos,BA37)+1)="",IF(INDEX(Node_Miss,BA37)="left",INDEX(Node_Left,BA37),INDEX(Node_Right,BA37)),IF(INDEX(Node_Kind,BA37)="split",IF(INDEX($P$10:$P$61,INDEX(Node_Pos,BA37)+1)&lt;INDEX(Node_Thr,BA37),INDEX(Node_Left,BA37),INDEX(Node_Right,BA37)),IF(ISNUMBER(SEARCH(";"&amp;INDEX($P$10:$P$61,INDEX(Node_Pos,BA37)+1)&amp;";",";"&amp;INDEX(Node_RCodes,BA37)&amp;";")),INDEX(Node_Right,BA37),INDEX(Node_Left,BA37)))))</f>
        <v/>
      </c>
      <c r="BC37" s="52">
        <f>IF(INDEX(Node_Kind,MATCH($AA37&amp;"|"&amp;BB37,Node_Key,0))="leaf",INDEX(Node_Leaf,MATCH($AA37&amp;"|"&amp;BB37,Node_Key,0)),"not a leaf")</f>
        <v/>
      </c>
      <c r="BD37" s="46">
        <f>MATCH($AA37&amp;"|0",Node_Key,0)</f>
        <v/>
      </c>
      <c r="BE37" s="46">
        <f>IF(INDEX(Node_Kind,BD37)="leaf",0,IF(INDEX($S$10:$S$61,INDEX(Node_Pos,BD37)+1)="",IF(INDEX(Node_Miss,BD37)="left",INDEX(Node_Left,BD37),INDEX(Node_Right,BD37)),IF(INDEX(Node_Kind,BD37)="split",IF(INDEX($S$10:$S$61,INDEX(Node_Pos,BD37)+1)&lt;INDEX(Node_Thr,BD37),INDEX(Node_Left,BD37),INDEX(Node_Right,BD37)),IF(ISNUMBER(SEARCH(";"&amp;INDEX($S$10:$S$61,INDEX(Node_Pos,BD37)+1)&amp;";",";"&amp;INDEX(Node_RCodes,BD37)&amp;";")),INDEX(Node_Right,BD37),INDEX(Node_Left,BD37)))))</f>
        <v/>
      </c>
      <c r="BF37" s="46">
        <f>MATCH($AA37&amp;"|"&amp;BE37,Node_Key,0)</f>
        <v/>
      </c>
      <c r="BG37" s="46">
        <f>IF(INDEX(Node_Kind,BF37)="leaf",BE37,IF(INDEX($S$10:$S$61,INDEX(Node_Pos,BF37)+1)="",IF(INDEX(Node_Miss,BF37)="left",INDEX(Node_Left,BF37),INDEX(Node_Right,BF37)),IF(INDEX(Node_Kind,BF37)="split",IF(INDEX($S$10:$S$61,INDEX(Node_Pos,BF37)+1)&lt;INDEX(Node_Thr,BF37),INDEX(Node_Left,BF37),INDEX(Node_Right,BF37)),IF(ISNUMBER(SEARCH(";"&amp;INDEX($S$10:$S$61,INDEX(Node_Pos,BF37)+1)&amp;";",";"&amp;INDEX(Node_RCodes,BF37)&amp;";")),INDEX(Node_Right,BF37),INDEX(Node_Left,BF37)))))</f>
        <v/>
      </c>
      <c r="BH37" s="46">
        <f>MATCH($AA37&amp;"|"&amp;BG37,Node_Key,0)</f>
        <v/>
      </c>
      <c r="BI37" s="46">
        <f>IF(INDEX(Node_Kind,BH37)="leaf",BG37,IF(INDEX($S$10:$S$61,INDEX(Node_Pos,BH37)+1)="",IF(INDEX(Node_Miss,BH37)="left",INDEX(Node_Left,BH37),INDEX(Node_Right,BH37)),IF(INDEX(Node_Kind,BH37)="split",IF(INDEX($S$10:$S$61,INDEX(Node_Pos,BH37)+1)&lt;INDEX(Node_Thr,BH37),INDEX(Node_Left,BH37),INDEX(Node_Right,BH37)),IF(ISNUMBER(SEARCH(";"&amp;INDEX($S$10:$S$61,INDEX(Node_Pos,BH37)+1)&amp;";",";"&amp;INDEX(Node_RCodes,BH37)&amp;";")),INDEX(Node_Right,BH37),INDEX(Node_Left,BH37)))))</f>
        <v/>
      </c>
      <c r="BJ37" s="52">
        <f>IF(INDEX(Node_Kind,MATCH($AA37&amp;"|"&amp;BI37,Node_Key,0))="leaf",INDEX(Node_Leaf,MATCH($AA37&amp;"|"&amp;BI37,Node_Key,0)),"not a leaf")</f>
        <v/>
      </c>
      <c r="BK37" s="46">
        <f>MATCH($AA37&amp;"|0",Node_Key,0)</f>
        <v/>
      </c>
      <c r="BL37" s="46">
        <f>IF(INDEX(Node_Kind,BK37)="leaf",0,IF(INDEX($V$10:$V$61,INDEX(Node_Pos,BK37)+1)="",IF(INDEX(Node_Miss,BK37)="left",INDEX(Node_Left,BK37),INDEX(Node_Right,BK37)),IF(INDEX(Node_Kind,BK37)="split",IF(INDEX($V$10:$V$61,INDEX(Node_Pos,BK37)+1)&lt;INDEX(Node_Thr,BK37),INDEX(Node_Left,BK37),INDEX(Node_Right,BK37)),IF(ISNUMBER(SEARCH(";"&amp;INDEX($V$10:$V$61,INDEX(Node_Pos,BK37)+1)&amp;";",";"&amp;INDEX(Node_RCodes,BK37)&amp;";")),INDEX(Node_Right,BK37),INDEX(Node_Left,BK37)))))</f>
        <v/>
      </c>
      <c r="BM37" s="46">
        <f>MATCH($AA37&amp;"|"&amp;BL37,Node_Key,0)</f>
        <v/>
      </c>
      <c r="BN37" s="46">
        <f>IF(INDEX(Node_Kind,BM37)="leaf",BL37,IF(INDEX($V$10:$V$61,INDEX(Node_Pos,BM37)+1)="",IF(INDEX(Node_Miss,BM37)="left",INDEX(Node_Left,BM37),INDEX(Node_Right,BM37)),IF(INDEX(Node_Kind,BM37)="split",IF(INDEX($V$10:$V$61,INDEX(Node_Pos,BM37)+1)&lt;INDEX(Node_Thr,BM37),INDEX(Node_Left,BM37),INDEX(Node_Right,BM37)),IF(ISNUMBER(SEARCH(";"&amp;INDEX($V$10:$V$61,INDEX(Node_Pos,BM37)+1)&amp;";",";"&amp;INDEX(Node_RCodes,BM37)&amp;";")),INDEX(Node_Right,BM37),INDEX(Node_Left,BM37)))))</f>
        <v/>
      </c>
      <c r="BO37" s="46">
        <f>MATCH($AA37&amp;"|"&amp;BN37,Node_Key,0)</f>
        <v/>
      </c>
      <c r="BP37" s="46">
        <f>IF(INDEX(Node_Kind,BO37)="leaf",BN37,IF(INDEX($V$10:$V$61,INDEX(Node_Pos,BO37)+1)="",IF(INDEX(Node_Miss,BO37)="left",INDEX(Node_Left,BO37),INDEX(Node_Right,BO37)),IF(INDEX(Node_Kind,BO37)="split",IF(INDEX($V$10:$V$61,INDEX(Node_Pos,BO37)+1)&lt;INDEX(Node_Thr,BO37),INDEX(Node_Left,BO37),INDEX(Node_Right,BO37)),IF(ISNUMBER(SEARCH(";"&amp;INDEX($V$10:$V$61,INDEX(Node_Pos,BO37)+1)&amp;";",";"&amp;INDEX(Node_RCodes,BO37)&amp;";")),INDEX(Node_Right,BO37),INDEX(Node_Left,BO37)))))</f>
        <v/>
      </c>
      <c r="BQ37" s="52">
        <f>IF(INDEX(Node_Kind,MATCH($AA37&amp;"|"&amp;BP37,Node_Key,0))="leaf",INDEX(Node_Leaf,MATCH($AA37&amp;"|"&amp;BP37,Node_Key,0)),"not a leaf")</f>
        <v/>
      </c>
      <c r="BR37" s="46">
        <f>MATCH($AA37&amp;"|0",Node_Key,0)</f>
        <v/>
      </c>
      <c r="BS37" s="46">
        <f>IF(INDEX(Node_Kind,BR37)="leaf",0,IF(INDEX($Y$10:$Y$61,INDEX(Node_Pos,BR37)+1)="",IF(INDEX(Node_Miss,BR37)="left",INDEX(Node_Left,BR37),INDEX(Node_Right,BR37)),IF(INDEX(Node_Kind,BR37)="split",IF(INDEX($Y$10:$Y$61,INDEX(Node_Pos,BR37)+1)&lt;INDEX(Node_Thr,BR37),INDEX(Node_Left,BR37),INDEX(Node_Right,BR37)),IF(ISNUMBER(SEARCH(";"&amp;INDEX($Y$10:$Y$61,INDEX(Node_Pos,BR37)+1)&amp;";",";"&amp;INDEX(Node_RCodes,BR37)&amp;";")),INDEX(Node_Right,BR37),INDEX(Node_Left,BR37)))))</f>
        <v/>
      </c>
      <c r="BT37" s="46">
        <f>MATCH($AA37&amp;"|"&amp;BS37,Node_Key,0)</f>
        <v/>
      </c>
      <c r="BU37" s="46">
        <f>IF(INDEX(Node_Kind,BT37)="leaf",BS37,IF(INDEX($Y$10:$Y$61,INDEX(Node_Pos,BT37)+1)="",IF(INDEX(Node_Miss,BT37)="left",INDEX(Node_Left,BT37),INDEX(Node_Right,BT37)),IF(INDEX(Node_Kind,BT37)="split",IF(INDEX($Y$10:$Y$61,INDEX(Node_Pos,BT37)+1)&lt;INDEX(Node_Thr,BT37),INDEX(Node_Left,BT37),INDEX(Node_Right,BT37)),IF(ISNUMBER(SEARCH(";"&amp;INDEX($Y$10:$Y$61,INDEX(Node_Pos,BT37)+1)&amp;";",";"&amp;INDEX(Node_RCodes,BT37)&amp;";")),INDEX(Node_Right,BT37),INDEX(Node_Left,BT37)))))</f>
        <v/>
      </c>
      <c r="BV37" s="46">
        <f>MATCH($AA37&amp;"|"&amp;BU37,Node_Key,0)</f>
        <v/>
      </c>
      <c r="BW37" s="46">
        <f>IF(INDEX(Node_Kind,BV37)="leaf",BU37,IF(INDEX($Y$10:$Y$61,INDEX(Node_Pos,BV37)+1)="",IF(INDEX(Node_Miss,BV37)="left",INDEX(Node_Left,BV37),INDEX(Node_Right,BV37)),IF(INDEX(Node_Kind,BV37)="split",IF(INDEX($Y$10:$Y$61,INDEX(Node_Pos,BV37)+1)&lt;INDEX(Node_Thr,BV37),INDEX(Node_Left,BV37),INDEX(Node_Right,BV37)),IF(ISNUMBER(SEARCH(";"&amp;INDEX($Y$10:$Y$61,INDEX(Node_Pos,BV37)+1)&amp;";",";"&amp;INDEX(Node_RCodes,BV37)&amp;";")),INDEX(Node_Right,BV37),INDEX(Node_Left,BV37)))))</f>
        <v/>
      </c>
      <c r="BX37" s="52">
        <f>IF(INDEX(Node_Kind,MATCH($AA37&amp;"|"&amp;BW37,Node_Key,0))="leaf",INDEX(Node_Leaf,MATCH($AA37&amp;"|"&amp;BW37,Node_Key,0)),"not a leaf")</f>
        <v/>
      </c>
    </row>
    <row r="38">
      <c r="B38" s="36" t="n">
        <v>28</v>
      </c>
      <c r="C38" s="10" t="inlineStr">
        <is>
          <t>smoke_alarms</t>
        </is>
      </c>
      <c r="D38" s="10" t="inlineStr">
        <is>
          <t>categorical</t>
        </is>
      </c>
      <c r="E38" s="40">
        <f>IF(ISBLANK(INDEX(Pol_Data,MATCH(E$8,Pol_ID,0),MATCH($C38,Pol_Head,0))),"",INDEX(Pol_Data,MATCH(E$8,Pol_ID,0),MATCH($C38,Pol_Head,0)))</f>
        <v/>
      </c>
      <c r="F38" s="11">
        <f>$C38&amp;"|"&amp;IF(E38="","MISSING",IF(OR(E38="true",E38="false"),PROPER(E38),E38&amp;""))</f>
        <v/>
      </c>
      <c r="G38" s="46">
        <f>IFERROR(INDEX(Feat_Code,MATCH(F38,Feat_Key,0)),"")</f>
        <v/>
      </c>
      <c r="H38" s="40">
        <f>IF(ISBLANK(INDEX(Pol_Data,MATCH(H$8,Pol_ID,0),MATCH($C38,Pol_Head,0))),"",INDEX(Pol_Data,MATCH(H$8,Pol_ID,0),MATCH($C38,Pol_Head,0)))</f>
        <v/>
      </c>
      <c r="I38" s="11">
        <f>$C38&amp;"|"&amp;IF(H38="","MISSING",IF(OR(H38="true",H38="false"),PROPER(H38),H38&amp;""))</f>
        <v/>
      </c>
      <c r="J38" s="46">
        <f>IFERROR(INDEX(Feat_Code,MATCH(I38,Feat_Key,0)),"")</f>
        <v/>
      </c>
      <c r="K38" s="40">
        <f>IF(ISBLANK(INDEX(Pol_Data,MATCH(K$8,Pol_ID,0),MATCH($C38,Pol_Head,0))),"",INDEX(Pol_Data,MATCH(K$8,Pol_ID,0),MATCH($C38,Pol_Head,0)))</f>
        <v/>
      </c>
      <c r="L38" s="11">
        <f>$C38&amp;"|"&amp;IF(K38="","MISSING",IF(OR(K38="true",K38="false"),PROPER(K38),K38&amp;""))</f>
        <v/>
      </c>
      <c r="M38" s="46">
        <f>IFERROR(INDEX(Feat_Code,MATCH(L38,Feat_Key,0)),"")</f>
        <v/>
      </c>
      <c r="N38" s="40">
        <f>IF(ISBLANK(INDEX(Pol_Data,MATCH(N$8,Pol_ID,0),MATCH($C38,Pol_Head,0))),"",INDEX(Pol_Data,MATCH(N$8,Pol_ID,0),MATCH($C38,Pol_Head,0)))</f>
        <v/>
      </c>
      <c r="O38" s="11">
        <f>$C38&amp;"|"&amp;IF(N38="","MISSING",IF(OR(N38="true",N38="false"),PROPER(N38),N38&amp;""))</f>
        <v/>
      </c>
      <c r="P38" s="46">
        <f>IFERROR(INDEX(Feat_Code,MATCH(O38,Feat_Key,0)),"")</f>
        <v/>
      </c>
      <c r="Q38" s="40">
        <f>IF(ISBLANK(INDEX(Pol_Data,MATCH(Q$8,Pol_ID,0),MATCH($C38,Pol_Head,0))),"",INDEX(Pol_Data,MATCH(Q$8,Pol_ID,0),MATCH($C38,Pol_Head,0)))</f>
        <v/>
      </c>
      <c r="R38" s="11">
        <f>$C38&amp;"|"&amp;IF(Q38="","MISSING",IF(OR(Q38="true",Q38="false"),PROPER(Q38),Q38&amp;""))</f>
        <v/>
      </c>
      <c r="S38" s="46">
        <f>IFERROR(INDEX(Feat_Code,MATCH(R38,Feat_Key,0)),"")</f>
        <v/>
      </c>
      <c r="T38" s="40">
        <f>IF(ISBLANK(INDEX(Pol_Data,MATCH(T$8,Pol_ID,0),MATCH($C38,Pol_Head,0))),"",INDEX(Pol_Data,MATCH(T$8,Pol_ID,0),MATCH($C38,Pol_Head,0)))</f>
        <v/>
      </c>
      <c r="U38" s="11">
        <f>$C38&amp;"|"&amp;IF(T38="","MISSING",IF(OR(T38="true",T38="false"),PROPER(T38),T38&amp;""))</f>
        <v/>
      </c>
      <c r="V38" s="46">
        <f>IFERROR(INDEX(Feat_Code,MATCH(U38,Feat_Key,0)),"")</f>
        <v/>
      </c>
      <c r="W38" s="40">
        <f>IF(ISBLANK(INDEX(Pol_Data,MATCH(W$8,Pol_ID,0),MATCH($C38,Pol_Head,0))),"",INDEX(Pol_Data,MATCH(W$8,Pol_ID,0),MATCH($C38,Pol_Head,0)))</f>
        <v/>
      </c>
      <c r="X38" s="11">
        <f>$C38&amp;"|"&amp;IF(W38="","MISSING",IF(OR(W38="true",W38="false"),PROPER(W38),W38&amp;""))</f>
        <v/>
      </c>
      <c r="Y38" s="46">
        <f>IFERROR(INDEX(Feat_Code,MATCH(X38,Feat_Key,0)),"")</f>
        <v/>
      </c>
      <c r="AA38" s="36" t="n">
        <v>28</v>
      </c>
      <c r="AB38" s="46">
        <f>MATCH($AA38&amp;"|0",Node_Key,0)</f>
        <v/>
      </c>
      <c r="AC38" s="46">
        <f>IF(INDEX(Node_Kind,AB38)="leaf",0,IF(INDEX($G$10:$G$61,INDEX(Node_Pos,AB38)+1)="",IF(INDEX(Node_Miss,AB38)="left",INDEX(Node_Left,AB38),INDEX(Node_Right,AB38)),IF(INDEX(Node_Kind,AB38)="split",IF(INDEX($G$10:$G$61,INDEX(Node_Pos,AB38)+1)&lt;INDEX(Node_Thr,AB38),INDEX(Node_Left,AB38),INDEX(Node_Right,AB38)),IF(ISNUMBER(SEARCH(";"&amp;INDEX($G$10:$G$61,INDEX(Node_Pos,AB38)+1)&amp;";",";"&amp;INDEX(Node_RCodes,AB38)&amp;";")),INDEX(Node_Right,AB38),INDEX(Node_Left,AB38)))))</f>
        <v/>
      </c>
      <c r="AD38" s="46">
        <f>MATCH($AA38&amp;"|"&amp;AC38,Node_Key,0)</f>
        <v/>
      </c>
      <c r="AE38" s="46">
        <f>IF(INDEX(Node_Kind,AD38)="leaf",AC38,IF(INDEX($G$10:$G$61,INDEX(Node_Pos,AD38)+1)="",IF(INDEX(Node_Miss,AD38)="left",INDEX(Node_Left,AD38),INDEX(Node_Right,AD38)),IF(INDEX(Node_Kind,AD38)="split",IF(INDEX($G$10:$G$61,INDEX(Node_Pos,AD38)+1)&lt;INDEX(Node_Thr,AD38),INDEX(Node_Left,AD38),INDEX(Node_Right,AD38)),IF(ISNUMBER(SEARCH(";"&amp;INDEX($G$10:$G$61,INDEX(Node_Pos,AD38)+1)&amp;";",";"&amp;INDEX(Node_RCodes,AD38)&amp;";")),INDEX(Node_Right,AD38),INDEX(Node_Left,AD38)))))</f>
        <v/>
      </c>
      <c r="AF38" s="46">
        <f>MATCH($AA38&amp;"|"&amp;AE38,Node_Key,0)</f>
        <v/>
      </c>
      <c r="AG38" s="46">
        <f>IF(INDEX(Node_Kind,AF38)="leaf",AE38,IF(INDEX($G$10:$G$61,INDEX(Node_Pos,AF38)+1)="",IF(INDEX(Node_Miss,AF38)="left",INDEX(Node_Left,AF38),INDEX(Node_Right,AF38)),IF(INDEX(Node_Kind,AF38)="split",IF(INDEX($G$10:$G$61,INDEX(Node_Pos,AF38)+1)&lt;INDEX(Node_Thr,AF38),INDEX(Node_Left,AF38),INDEX(Node_Right,AF38)),IF(ISNUMBER(SEARCH(";"&amp;INDEX($G$10:$G$61,INDEX(Node_Pos,AF38)+1)&amp;";",";"&amp;INDEX(Node_RCodes,AF38)&amp;";")),INDEX(Node_Right,AF38),INDEX(Node_Left,AF38)))))</f>
        <v/>
      </c>
      <c r="AH38" s="52">
        <f>IF(INDEX(Node_Kind,MATCH($AA38&amp;"|"&amp;AG38,Node_Key,0))="leaf",INDEX(Node_Leaf,MATCH($AA38&amp;"|"&amp;AG38,Node_Key,0)),"not a leaf")</f>
        <v/>
      </c>
      <c r="AI38" s="46">
        <f>MATCH($AA38&amp;"|0",Node_Key,0)</f>
        <v/>
      </c>
      <c r="AJ38" s="46">
        <f>IF(INDEX(Node_Kind,AI38)="leaf",0,IF(INDEX($J$10:$J$61,INDEX(Node_Pos,AI38)+1)="",IF(INDEX(Node_Miss,AI38)="left",INDEX(Node_Left,AI38),INDEX(Node_Right,AI38)),IF(INDEX(Node_Kind,AI38)="split",IF(INDEX($J$10:$J$61,INDEX(Node_Pos,AI38)+1)&lt;INDEX(Node_Thr,AI38),INDEX(Node_Left,AI38),INDEX(Node_Right,AI38)),IF(ISNUMBER(SEARCH(";"&amp;INDEX($J$10:$J$61,INDEX(Node_Pos,AI38)+1)&amp;";",";"&amp;INDEX(Node_RCodes,AI38)&amp;";")),INDEX(Node_Right,AI38),INDEX(Node_Left,AI38)))))</f>
        <v/>
      </c>
      <c r="AK38" s="46">
        <f>MATCH($AA38&amp;"|"&amp;AJ38,Node_Key,0)</f>
        <v/>
      </c>
      <c r="AL38" s="46">
        <f>IF(INDEX(Node_Kind,AK38)="leaf",AJ38,IF(INDEX($J$10:$J$61,INDEX(Node_Pos,AK38)+1)="",IF(INDEX(Node_Miss,AK38)="left",INDEX(Node_Left,AK38),INDEX(Node_Right,AK38)),IF(INDEX(Node_Kind,AK38)="split",IF(INDEX($J$10:$J$61,INDEX(Node_Pos,AK38)+1)&lt;INDEX(Node_Thr,AK38),INDEX(Node_Left,AK38),INDEX(Node_Right,AK38)),IF(ISNUMBER(SEARCH(";"&amp;INDEX($J$10:$J$61,INDEX(Node_Pos,AK38)+1)&amp;";",";"&amp;INDEX(Node_RCodes,AK38)&amp;";")),INDEX(Node_Right,AK38),INDEX(Node_Left,AK38)))))</f>
        <v/>
      </c>
      <c r="AM38" s="46">
        <f>MATCH($AA38&amp;"|"&amp;AL38,Node_Key,0)</f>
        <v/>
      </c>
      <c r="AN38" s="46">
        <f>IF(INDEX(Node_Kind,AM38)="leaf",AL38,IF(INDEX($J$10:$J$61,INDEX(Node_Pos,AM38)+1)="",IF(INDEX(Node_Miss,AM38)="left",INDEX(Node_Left,AM38),INDEX(Node_Right,AM38)),IF(INDEX(Node_Kind,AM38)="split",IF(INDEX($J$10:$J$61,INDEX(Node_Pos,AM38)+1)&lt;INDEX(Node_Thr,AM38),INDEX(Node_Left,AM38),INDEX(Node_Right,AM38)),IF(ISNUMBER(SEARCH(";"&amp;INDEX($J$10:$J$61,INDEX(Node_Pos,AM38)+1)&amp;";",";"&amp;INDEX(Node_RCodes,AM38)&amp;";")),INDEX(Node_Right,AM38),INDEX(Node_Left,AM38)))))</f>
        <v/>
      </c>
      <c r="AO38" s="52">
        <f>IF(INDEX(Node_Kind,MATCH($AA38&amp;"|"&amp;AN38,Node_Key,0))="leaf",INDEX(Node_Leaf,MATCH($AA38&amp;"|"&amp;AN38,Node_Key,0)),"not a leaf")</f>
        <v/>
      </c>
      <c r="AP38" s="46">
        <f>MATCH($AA38&amp;"|0",Node_Key,0)</f>
        <v/>
      </c>
      <c r="AQ38" s="46">
        <f>IF(INDEX(Node_Kind,AP38)="leaf",0,IF(INDEX($M$10:$M$61,INDEX(Node_Pos,AP38)+1)="",IF(INDEX(Node_Miss,AP38)="left",INDEX(Node_Left,AP38),INDEX(Node_Right,AP38)),IF(INDEX(Node_Kind,AP38)="split",IF(INDEX($M$10:$M$61,INDEX(Node_Pos,AP38)+1)&lt;INDEX(Node_Thr,AP38),INDEX(Node_Left,AP38),INDEX(Node_Right,AP38)),IF(ISNUMBER(SEARCH(";"&amp;INDEX($M$10:$M$61,INDEX(Node_Pos,AP38)+1)&amp;";",";"&amp;INDEX(Node_RCodes,AP38)&amp;";")),INDEX(Node_Right,AP38),INDEX(Node_Left,AP38)))))</f>
        <v/>
      </c>
      <c r="AR38" s="46">
        <f>MATCH($AA38&amp;"|"&amp;AQ38,Node_Key,0)</f>
        <v/>
      </c>
      <c r="AS38" s="46">
        <f>IF(INDEX(Node_Kind,AR38)="leaf",AQ38,IF(INDEX($M$10:$M$61,INDEX(Node_Pos,AR38)+1)="",IF(INDEX(Node_Miss,AR38)="left",INDEX(Node_Left,AR38),INDEX(Node_Right,AR38)),IF(INDEX(Node_Kind,AR38)="split",IF(INDEX($M$10:$M$61,INDEX(Node_Pos,AR38)+1)&lt;INDEX(Node_Thr,AR38),INDEX(Node_Left,AR38),INDEX(Node_Right,AR38)),IF(ISNUMBER(SEARCH(";"&amp;INDEX($M$10:$M$61,INDEX(Node_Pos,AR38)+1)&amp;";",";"&amp;INDEX(Node_RCodes,AR38)&amp;";")),INDEX(Node_Right,AR38),INDEX(Node_Left,AR38)))))</f>
        <v/>
      </c>
      <c r="AT38" s="46">
        <f>MATCH($AA38&amp;"|"&amp;AS38,Node_Key,0)</f>
        <v/>
      </c>
      <c r="AU38" s="46">
        <f>IF(INDEX(Node_Kind,AT38)="leaf",AS38,IF(INDEX($M$10:$M$61,INDEX(Node_Pos,AT38)+1)="",IF(INDEX(Node_Miss,AT38)="left",INDEX(Node_Left,AT38),INDEX(Node_Right,AT38)),IF(INDEX(Node_Kind,AT38)="split",IF(INDEX($M$10:$M$61,INDEX(Node_Pos,AT38)+1)&lt;INDEX(Node_Thr,AT38),INDEX(Node_Left,AT38),INDEX(Node_Right,AT38)),IF(ISNUMBER(SEARCH(";"&amp;INDEX($M$10:$M$61,INDEX(Node_Pos,AT38)+1)&amp;";",";"&amp;INDEX(Node_RCodes,AT38)&amp;";")),INDEX(Node_Right,AT38),INDEX(Node_Left,AT38)))))</f>
        <v/>
      </c>
      <c r="AV38" s="52">
        <f>IF(INDEX(Node_Kind,MATCH($AA38&amp;"|"&amp;AU38,Node_Key,0))="leaf",INDEX(Node_Leaf,MATCH($AA38&amp;"|"&amp;AU38,Node_Key,0)),"not a leaf")</f>
        <v/>
      </c>
      <c r="AW38" s="46">
        <f>MATCH($AA38&amp;"|0",Node_Key,0)</f>
        <v/>
      </c>
      <c r="AX38" s="46">
        <f>IF(INDEX(Node_Kind,AW38)="leaf",0,IF(INDEX($P$10:$P$61,INDEX(Node_Pos,AW38)+1)="",IF(INDEX(Node_Miss,AW38)="left",INDEX(Node_Left,AW38),INDEX(Node_Right,AW38)),IF(INDEX(Node_Kind,AW38)="split",IF(INDEX($P$10:$P$61,INDEX(Node_Pos,AW38)+1)&lt;INDEX(Node_Thr,AW38),INDEX(Node_Left,AW38),INDEX(Node_Right,AW38)),IF(ISNUMBER(SEARCH(";"&amp;INDEX($P$10:$P$61,INDEX(Node_Pos,AW38)+1)&amp;";",";"&amp;INDEX(Node_RCodes,AW38)&amp;";")),INDEX(Node_Right,AW38),INDEX(Node_Left,AW38)))))</f>
        <v/>
      </c>
      <c r="AY38" s="46">
        <f>MATCH($AA38&amp;"|"&amp;AX38,Node_Key,0)</f>
        <v/>
      </c>
      <c r="AZ38" s="46">
        <f>IF(INDEX(Node_Kind,AY38)="leaf",AX38,IF(INDEX($P$10:$P$61,INDEX(Node_Pos,AY38)+1)="",IF(INDEX(Node_Miss,AY38)="left",INDEX(Node_Left,AY38),INDEX(Node_Right,AY38)),IF(INDEX(Node_Kind,AY38)="split",IF(INDEX($P$10:$P$61,INDEX(Node_Pos,AY38)+1)&lt;INDEX(Node_Thr,AY38),INDEX(Node_Left,AY38),INDEX(Node_Right,AY38)),IF(ISNUMBER(SEARCH(";"&amp;INDEX($P$10:$P$61,INDEX(Node_Pos,AY38)+1)&amp;";",";"&amp;INDEX(Node_RCodes,AY38)&amp;";")),INDEX(Node_Right,AY38),INDEX(Node_Left,AY38)))))</f>
        <v/>
      </c>
      <c r="BA38" s="46">
        <f>MATCH($AA38&amp;"|"&amp;AZ38,Node_Key,0)</f>
        <v/>
      </c>
      <c r="BB38" s="46">
        <f>IF(INDEX(Node_Kind,BA38)="leaf",AZ38,IF(INDEX($P$10:$P$61,INDEX(Node_Pos,BA38)+1)="",IF(INDEX(Node_Miss,BA38)="left",INDEX(Node_Left,BA38),INDEX(Node_Right,BA38)),IF(INDEX(Node_Kind,BA38)="split",IF(INDEX($P$10:$P$61,INDEX(Node_Pos,BA38)+1)&lt;INDEX(Node_Thr,BA38),INDEX(Node_Left,BA38),INDEX(Node_Right,BA38)),IF(ISNUMBER(SEARCH(";"&amp;INDEX($P$10:$P$61,INDEX(Node_Pos,BA38)+1)&amp;";",";"&amp;INDEX(Node_RCodes,BA38)&amp;";")),INDEX(Node_Right,BA38),INDEX(Node_Left,BA38)))))</f>
        <v/>
      </c>
      <c r="BC38" s="52">
        <f>IF(INDEX(Node_Kind,MATCH($AA38&amp;"|"&amp;BB38,Node_Key,0))="leaf",INDEX(Node_Leaf,MATCH($AA38&amp;"|"&amp;BB38,Node_Key,0)),"not a leaf")</f>
        <v/>
      </c>
      <c r="BD38" s="46">
        <f>MATCH($AA38&amp;"|0",Node_Key,0)</f>
        <v/>
      </c>
      <c r="BE38" s="46">
        <f>IF(INDEX(Node_Kind,BD38)="leaf",0,IF(INDEX($S$10:$S$61,INDEX(Node_Pos,BD38)+1)="",IF(INDEX(Node_Miss,BD38)="left",INDEX(Node_Left,BD38),INDEX(Node_Right,BD38)),IF(INDEX(Node_Kind,BD38)="split",IF(INDEX($S$10:$S$61,INDEX(Node_Pos,BD38)+1)&lt;INDEX(Node_Thr,BD38),INDEX(Node_Left,BD38),INDEX(Node_Right,BD38)),IF(ISNUMBER(SEARCH(";"&amp;INDEX($S$10:$S$61,INDEX(Node_Pos,BD38)+1)&amp;";",";"&amp;INDEX(Node_RCodes,BD38)&amp;";")),INDEX(Node_Right,BD38),INDEX(Node_Left,BD38)))))</f>
        <v/>
      </c>
      <c r="BF38" s="46">
        <f>MATCH($AA38&amp;"|"&amp;BE38,Node_Key,0)</f>
        <v/>
      </c>
      <c r="BG38" s="46">
        <f>IF(INDEX(Node_Kind,BF38)="leaf",BE38,IF(INDEX($S$10:$S$61,INDEX(Node_Pos,BF38)+1)="",IF(INDEX(Node_Miss,BF38)="left",INDEX(Node_Left,BF38),INDEX(Node_Right,BF38)),IF(INDEX(Node_Kind,BF38)="split",IF(INDEX($S$10:$S$61,INDEX(Node_Pos,BF38)+1)&lt;INDEX(Node_Thr,BF38),INDEX(Node_Left,BF38),INDEX(Node_Right,BF38)),IF(ISNUMBER(SEARCH(";"&amp;INDEX($S$10:$S$61,INDEX(Node_Pos,BF38)+1)&amp;";",";"&amp;INDEX(Node_RCodes,BF38)&amp;";")),INDEX(Node_Right,BF38),INDEX(Node_Left,BF38)))))</f>
        <v/>
      </c>
      <c r="BH38" s="46">
        <f>MATCH($AA38&amp;"|"&amp;BG38,Node_Key,0)</f>
        <v/>
      </c>
      <c r="BI38" s="46">
        <f>IF(INDEX(Node_Kind,BH38)="leaf",BG38,IF(INDEX($S$10:$S$61,INDEX(Node_Pos,BH38)+1)="",IF(INDEX(Node_Miss,BH38)="left",INDEX(Node_Left,BH38),INDEX(Node_Right,BH38)),IF(INDEX(Node_Kind,BH38)="split",IF(INDEX($S$10:$S$61,INDEX(Node_Pos,BH38)+1)&lt;INDEX(Node_Thr,BH38),INDEX(Node_Left,BH38),INDEX(Node_Right,BH38)),IF(ISNUMBER(SEARCH(";"&amp;INDEX($S$10:$S$61,INDEX(Node_Pos,BH38)+1)&amp;";",";"&amp;INDEX(Node_RCodes,BH38)&amp;";")),INDEX(Node_Right,BH38),INDEX(Node_Left,BH38)))))</f>
        <v/>
      </c>
      <c r="BJ38" s="52">
        <f>IF(INDEX(Node_Kind,MATCH($AA38&amp;"|"&amp;BI38,Node_Key,0))="leaf",INDEX(Node_Leaf,MATCH($AA38&amp;"|"&amp;BI38,Node_Key,0)),"not a leaf")</f>
        <v/>
      </c>
      <c r="BK38" s="46">
        <f>MATCH($AA38&amp;"|0",Node_Key,0)</f>
        <v/>
      </c>
      <c r="BL38" s="46">
        <f>IF(INDEX(Node_Kind,BK38)="leaf",0,IF(INDEX($V$10:$V$61,INDEX(Node_Pos,BK38)+1)="",IF(INDEX(Node_Miss,BK38)="left",INDEX(Node_Left,BK38),INDEX(Node_Right,BK38)),IF(INDEX(Node_Kind,BK38)="split",IF(INDEX($V$10:$V$61,INDEX(Node_Pos,BK38)+1)&lt;INDEX(Node_Thr,BK38),INDEX(Node_Left,BK38),INDEX(Node_Right,BK38)),IF(ISNUMBER(SEARCH(";"&amp;INDEX($V$10:$V$61,INDEX(Node_Pos,BK38)+1)&amp;";",";"&amp;INDEX(Node_RCodes,BK38)&amp;";")),INDEX(Node_Right,BK38),INDEX(Node_Left,BK38)))))</f>
        <v/>
      </c>
      <c r="BM38" s="46">
        <f>MATCH($AA38&amp;"|"&amp;BL38,Node_Key,0)</f>
        <v/>
      </c>
      <c r="BN38" s="46">
        <f>IF(INDEX(Node_Kind,BM38)="leaf",BL38,IF(INDEX($V$10:$V$61,INDEX(Node_Pos,BM38)+1)="",IF(INDEX(Node_Miss,BM38)="left",INDEX(Node_Left,BM38),INDEX(Node_Right,BM38)),IF(INDEX(Node_Kind,BM38)="split",IF(INDEX($V$10:$V$61,INDEX(Node_Pos,BM38)+1)&lt;INDEX(Node_Thr,BM38),INDEX(Node_Left,BM38),INDEX(Node_Right,BM38)),IF(ISNUMBER(SEARCH(";"&amp;INDEX($V$10:$V$61,INDEX(Node_Pos,BM38)+1)&amp;";",";"&amp;INDEX(Node_RCodes,BM38)&amp;";")),INDEX(Node_Right,BM38),INDEX(Node_Left,BM38)))))</f>
        <v/>
      </c>
      <c r="BO38" s="46">
        <f>MATCH($AA38&amp;"|"&amp;BN38,Node_Key,0)</f>
        <v/>
      </c>
      <c r="BP38" s="46">
        <f>IF(INDEX(Node_Kind,BO38)="leaf",BN38,IF(INDEX($V$10:$V$61,INDEX(Node_Pos,BO38)+1)="",IF(INDEX(Node_Miss,BO38)="left",INDEX(Node_Left,BO38),INDEX(Node_Right,BO38)),IF(INDEX(Node_Kind,BO38)="split",IF(INDEX($V$10:$V$61,INDEX(Node_Pos,BO38)+1)&lt;INDEX(Node_Thr,BO38),INDEX(Node_Left,BO38),INDEX(Node_Right,BO38)),IF(ISNUMBER(SEARCH(";"&amp;INDEX($V$10:$V$61,INDEX(Node_Pos,BO38)+1)&amp;";",";"&amp;INDEX(Node_RCodes,BO38)&amp;";")),INDEX(Node_Right,BO38),INDEX(Node_Left,BO38)))))</f>
        <v/>
      </c>
      <c r="BQ38" s="52">
        <f>IF(INDEX(Node_Kind,MATCH($AA38&amp;"|"&amp;BP38,Node_Key,0))="leaf",INDEX(Node_Leaf,MATCH($AA38&amp;"|"&amp;BP38,Node_Key,0)),"not a leaf")</f>
        <v/>
      </c>
      <c r="BR38" s="46">
        <f>MATCH($AA38&amp;"|0",Node_Key,0)</f>
        <v/>
      </c>
      <c r="BS38" s="46">
        <f>IF(INDEX(Node_Kind,BR38)="leaf",0,IF(INDEX($Y$10:$Y$61,INDEX(Node_Pos,BR38)+1)="",IF(INDEX(Node_Miss,BR38)="left",INDEX(Node_Left,BR38),INDEX(Node_Right,BR38)),IF(INDEX(Node_Kind,BR38)="split",IF(INDEX($Y$10:$Y$61,INDEX(Node_Pos,BR38)+1)&lt;INDEX(Node_Thr,BR38),INDEX(Node_Left,BR38),INDEX(Node_Right,BR38)),IF(ISNUMBER(SEARCH(";"&amp;INDEX($Y$10:$Y$61,INDEX(Node_Pos,BR38)+1)&amp;";",";"&amp;INDEX(Node_RCodes,BR38)&amp;";")),INDEX(Node_Right,BR38),INDEX(Node_Left,BR38)))))</f>
        <v/>
      </c>
      <c r="BT38" s="46">
        <f>MATCH($AA38&amp;"|"&amp;BS38,Node_Key,0)</f>
        <v/>
      </c>
      <c r="BU38" s="46">
        <f>IF(INDEX(Node_Kind,BT38)="leaf",BS38,IF(INDEX($Y$10:$Y$61,INDEX(Node_Pos,BT38)+1)="",IF(INDEX(Node_Miss,BT38)="left",INDEX(Node_Left,BT38),INDEX(Node_Right,BT38)),IF(INDEX(Node_Kind,BT38)="split",IF(INDEX($Y$10:$Y$61,INDEX(Node_Pos,BT38)+1)&lt;INDEX(Node_Thr,BT38),INDEX(Node_Left,BT38),INDEX(Node_Right,BT38)),IF(ISNUMBER(SEARCH(";"&amp;INDEX($Y$10:$Y$61,INDEX(Node_Pos,BT38)+1)&amp;";",";"&amp;INDEX(Node_RCodes,BT38)&amp;";")),INDEX(Node_Right,BT38),INDEX(Node_Left,BT38)))))</f>
        <v/>
      </c>
      <c r="BV38" s="46">
        <f>MATCH($AA38&amp;"|"&amp;BU38,Node_Key,0)</f>
        <v/>
      </c>
      <c r="BW38" s="46">
        <f>IF(INDEX(Node_Kind,BV38)="leaf",BU38,IF(INDEX($Y$10:$Y$61,INDEX(Node_Pos,BV38)+1)="",IF(INDEX(Node_Miss,BV38)="left",INDEX(Node_Left,BV38),INDEX(Node_Right,BV38)),IF(INDEX(Node_Kind,BV38)="split",IF(INDEX($Y$10:$Y$61,INDEX(Node_Pos,BV38)+1)&lt;INDEX(Node_Thr,BV38),INDEX(Node_Left,BV38),INDEX(Node_Right,BV38)),IF(ISNUMBER(SEARCH(";"&amp;INDEX($Y$10:$Y$61,INDEX(Node_Pos,BV38)+1)&amp;";",";"&amp;INDEX(Node_RCodes,BV38)&amp;";")),INDEX(Node_Right,BV38),INDEX(Node_Left,BV38)))))</f>
        <v/>
      </c>
      <c r="BX38" s="52">
        <f>IF(INDEX(Node_Kind,MATCH($AA38&amp;"|"&amp;BW38,Node_Key,0))="leaf",INDEX(Node_Leaf,MATCH($AA38&amp;"|"&amp;BW38,Node_Key,0)),"not a leaf")</f>
        <v/>
      </c>
    </row>
    <row r="39">
      <c r="B39" s="36" t="n">
        <v>29</v>
      </c>
      <c r="C39" s="10" t="inlineStr">
        <is>
          <t>accidental_damage_cover</t>
        </is>
      </c>
      <c r="D39" s="10" t="inlineStr">
        <is>
          <t>categorical</t>
        </is>
      </c>
      <c r="E39" s="40">
        <f>IF(ISBLANK(INDEX(Pol_Data,MATCH(E$8,Pol_ID,0),MATCH($C39,Pol_Head,0))),"",INDEX(Pol_Data,MATCH(E$8,Pol_ID,0),MATCH($C39,Pol_Head,0)))</f>
        <v/>
      </c>
      <c r="F39" s="11">
        <f>$C39&amp;"|"&amp;IF(E39="","MISSING",IF(OR(E39="true",E39="false"),PROPER(E39),E39&amp;""))</f>
        <v/>
      </c>
      <c r="G39" s="46">
        <f>IFERROR(INDEX(Feat_Code,MATCH(F39,Feat_Key,0)),"")</f>
        <v/>
      </c>
      <c r="H39" s="40">
        <f>IF(ISBLANK(INDEX(Pol_Data,MATCH(H$8,Pol_ID,0),MATCH($C39,Pol_Head,0))),"",INDEX(Pol_Data,MATCH(H$8,Pol_ID,0),MATCH($C39,Pol_Head,0)))</f>
        <v/>
      </c>
      <c r="I39" s="11">
        <f>$C39&amp;"|"&amp;IF(H39="","MISSING",IF(OR(H39="true",H39="false"),PROPER(H39),H39&amp;""))</f>
        <v/>
      </c>
      <c r="J39" s="46">
        <f>IFERROR(INDEX(Feat_Code,MATCH(I39,Feat_Key,0)),"")</f>
        <v/>
      </c>
      <c r="K39" s="40">
        <f>IF(ISBLANK(INDEX(Pol_Data,MATCH(K$8,Pol_ID,0),MATCH($C39,Pol_Head,0))),"",INDEX(Pol_Data,MATCH(K$8,Pol_ID,0),MATCH($C39,Pol_Head,0)))</f>
        <v/>
      </c>
      <c r="L39" s="11">
        <f>$C39&amp;"|"&amp;IF(K39="","MISSING",IF(OR(K39="true",K39="false"),PROPER(K39),K39&amp;""))</f>
        <v/>
      </c>
      <c r="M39" s="46">
        <f>IFERROR(INDEX(Feat_Code,MATCH(L39,Feat_Key,0)),"")</f>
        <v/>
      </c>
      <c r="N39" s="40">
        <f>IF(ISBLANK(INDEX(Pol_Data,MATCH(N$8,Pol_ID,0),MATCH($C39,Pol_Head,0))),"",INDEX(Pol_Data,MATCH(N$8,Pol_ID,0),MATCH($C39,Pol_Head,0)))</f>
        <v/>
      </c>
      <c r="O39" s="11">
        <f>$C39&amp;"|"&amp;IF(N39="","MISSING",IF(OR(N39="true",N39="false"),PROPER(N39),N39&amp;""))</f>
        <v/>
      </c>
      <c r="P39" s="46">
        <f>IFERROR(INDEX(Feat_Code,MATCH(O39,Feat_Key,0)),"")</f>
        <v/>
      </c>
      <c r="Q39" s="40">
        <f>IF(ISBLANK(INDEX(Pol_Data,MATCH(Q$8,Pol_ID,0),MATCH($C39,Pol_Head,0))),"",INDEX(Pol_Data,MATCH(Q$8,Pol_ID,0),MATCH($C39,Pol_Head,0)))</f>
        <v/>
      </c>
      <c r="R39" s="11">
        <f>$C39&amp;"|"&amp;IF(Q39="","MISSING",IF(OR(Q39="true",Q39="false"),PROPER(Q39),Q39&amp;""))</f>
        <v/>
      </c>
      <c r="S39" s="46">
        <f>IFERROR(INDEX(Feat_Code,MATCH(R39,Feat_Key,0)),"")</f>
        <v/>
      </c>
      <c r="T39" s="40">
        <f>IF(ISBLANK(INDEX(Pol_Data,MATCH(T$8,Pol_ID,0),MATCH($C39,Pol_Head,0))),"",INDEX(Pol_Data,MATCH(T$8,Pol_ID,0),MATCH($C39,Pol_Head,0)))</f>
        <v/>
      </c>
      <c r="U39" s="11">
        <f>$C39&amp;"|"&amp;IF(T39="","MISSING",IF(OR(T39="true",T39="false"),PROPER(T39),T39&amp;""))</f>
        <v/>
      </c>
      <c r="V39" s="46">
        <f>IFERROR(INDEX(Feat_Code,MATCH(U39,Feat_Key,0)),"")</f>
        <v/>
      </c>
      <c r="W39" s="40">
        <f>IF(ISBLANK(INDEX(Pol_Data,MATCH(W$8,Pol_ID,0),MATCH($C39,Pol_Head,0))),"",INDEX(Pol_Data,MATCH(W$8,Pol_ID,0),MATCH($C39,Pol_Head,0)))</f>
        <v/>
      </c>
      <c r="X39" s="11">
        <f>$C39&amp;"|"&amp;IF(W39="","MISSING",IF(OR(W39="true",W39="false"),PROPER(W39),W39&amp;""))</f>
        <v/>
      </c>
      <c r="Y39" s="46">
        <f>IFERROR(INDEX(Feat_Code,MATCH(X39,Feat_Key,0)),"")</f>
        <v/>
      </c>
      <c r="AA39" s="36" t="n">
        <v>29</v>
      </c>
      <c r="AB39" s="46">
        <f>MATCH($AA39&amp;"|0",Node_Key,0)</f>
        <v/>
      </c>
      <c r="AC39" s="46">
        <f>IF(INDEX(Node_Kind,AB39)="leaf",0,IF(INDEX($G$10:$G$61,INDEX(Node_Pos,AB39)+1)="",IF(INDEX(Node_Miss,AB39)="left",INDEX(Node_Left,AB39),INDEX(Node_Right,AB39)),IF(INDEX(Node_Kind,AB39)="split",IF(INDEX($G$10:$G$61,INDEX(Node_Pos,AB39)+1)&lt;INDEX(Node_Thr,AB39),INDEX(Node_Left,AB39),INDEX(Node_Right,AB39)),IF(ISNUMBER(SEARCH(";"&amp;INDEX($G$10:$G$61,INDEX(Node_Pos,AB39)+1)&amp;";",";"&amp;INDEX(Node_RCodes,AB39)&amp;";")),INDEX(Node_Right,AB39),INDEX(Node_Left,AB39)))))</f>
        <v/>
      </c>
      <c r="AD39" s="46">
        <f>MATCH($AA39&amp;"|"&amp;AC39,Node_Key,0)</f>
        <v/>
      </c>
      <c r="AE39" s="46">
        <f>IF(INDEX(Node_Kind,AD39)="leaf",AC39,IF(INDEX($G$10:$G$61,INDEX(Node_Pos,AD39)+1)="",IF(INDEX(Node_Miss,AD39)="left",INDEX(Node_Left,AD39),INDEX(Node_Right,AD39)),IF(INDEX(Node_Kind,AD39)="split",IF(INDEX($G$10:$G$61,INDEX(Node_Pos,AD39)+1)&lt;INDEX(Node_Thr,AD39),INDEX(Node_Left,AD39),INDEX(Node_Right,AD39)),IF(ISNUMBER(SEARCH(";"&amp;INDEX($G$10:$G$61,INDEX(Node_Pos,AD39)+1)&amp;";",";"&amp;INDEX(Node_RCodes,AD39)&amp;";")),INDEX(Node_Right,AD39),INDEX(Node_Left,AD39)))))</f>
        <v/>
      </c>
      <c r="AF39" s="46">
        <f>MATCH($AA39&amp;"|"&amp;AE39,Node_Key,0)</f>
        <v/>
      </c>
      <c r="AG39" s="46">
        <f>IF(INDEX(Node_Kind,AF39)="leaf",AE39,IF(INDEX($G$10:$G$61,INDEX(Node_Pos,AF39)+1)="",IF(INDEX(Node_Miss,AF39)="left",INDEX(Node_Left,AF39),INDEX(Node_Right,AF39)),IF(INDEX(Node_Kind,AF39)="split",IF(INDEX($G$10:$G$61,INDEX(Node_Pos,AF39)+1)&lt;INDEX(Node_Thr,AF39),INDEX(Node_Left,AF39),INDEX(Node_Right,AF39)),IF(ISNUMBER(SEARCH(";"&amp;INDEX($G$10:$G$61,INDEX(Node_Pos,AF39)+1)&amp;";",";"&amp;INDEX(Node_RCodes,AF39)&amp;";")),INDEX(Node_Right,AF39),INDEX(Node_Left,AF39)))))</f>
        <v/>
      </c>
      <c r="AH39" s="52">
        <f>IF(INDEX(Node_Kind,MATCH($AA39&amp;"|"&amp;AG39,Node_Key,0))="leaf",INDEX(Node_Leaf,MATCH($AA39&amp;"|"&amp;AG39,Node_Key,0)),"not a leaf")</f>
        <v/>
      </c>
      <c r="AI39" s="46">
        <f>MATCH($AA39&amp;"|0",Node_Key,0)</f>
        <v/>
      </c>
      <c r="AJ39" s="46">
        <f>IF(INDEX(Node_Kind,AI39)="leaf",0,IF(INDEX($J$10:$J$61,INDEX(Node_Pos,AI39)+1)="",IF(INDEX(Node_Miss,AI39)="left",INDEX(Node_Left,AI39),INDEX(Node_Right,AI39)),IF(INDEX(Node_Kind,AI39)="split",IF(INDEX($J$10:$J$61,INDEX(Node_Pos,AI39)+1)&lt;INDEX(Node_Thr,AI39),INDEX(Node_Left,AI39),INDEX(Node_Right,AI39)),IF(ISNUMBER(SEARCH(";"&amp;INDEX($J$10:$J$61,INDEX(Node_Pos,AI39)+1)&amp;";",";"&amp;INDEX(Node_RCodes,AI39)&amp;";")),INDEX(Node_Right,AI39),INDEX(Node_Left,AI39)))))</f>
        <v/>
      </c>
      <c r="AK39" s="46">
        <f>MATCH($AA39&amp;"|"&amp;AJ39,Node_Key,0)</f>
        <v/>
      </c>
      <c r="AL39" s="46">
        <f>IF(INDEX(Node_Kind,AK39)="leaf",AJ39,IF(INDEX($J$10:$J$61,INDEX(Node_Pos,AK39)+1)="",IF(INDEX(Node_Miss,AK39)="left",INDEX(Node_Left,AK39),INDEX(Node_Right,AK39)),IF(INDEX(Node_Kind,AK39)="split",IF(INDEX($J$10:$J$61,INDEX(Node_Pos,AK39)+1)&lt;INDEX(Node_Thr,AK39),INDEX(Node_Left,AK39),INDEX(Node_Right,AK39)),IF(ISNUMBER(SEARCH(";"&amp;INDEX($J$10:$J$61,INDEX(Node_Pos,AK39)+1)&amp;";",";"&amp;INDEX(Node_RCodes,AK39)&amp;";")),INDEX(Node_Right,AK39),INDEX(Node_Left,AK39)))))</f>
        <v/>
      </c>
      <c r="AM39" s="46">
        <f>MATCH($AA39&amp;"|"&amp;AL39,Node_Key,0)</f>
        <v/>
      </c>
      <c r="AN39" s="46">
        <f>IF(INDEX(Node_Kind,AM39)="leaf",AL39,IF(INDEX($J$10:$J$61,INDEX(Node_Pos,AM39)+1)="",IF(INDEX(Node_Miss,AM39)="left",INDEX(Node_Left,AM39),INDEX(Node_Right,AM39)),IF(INDEX(Node_Kind,AM39)="split",IF(INDEX($J$10:$J$61,INDEX(Node_Pos,AM39)+1)&lt;INDEX(Node_Thr,AM39),INDEX(Node_Left,AM39),INDEX(Node_Right,AM39)),IF(ISNUMBER(SEARCH(";"&amp;INDEX($J$10:$J$61,INDEX(Node_Pos,AM39)+1)&amp;";",";"&amp;INDEX(Node_RCodes,AM39)&amp;";")),INDEX(Node_Right,AM39),INDEX(Node_Left,AM39)))))</f>
        <v/>
      </c>
      <c r="AO39" s="52">
        <f>IF(INDEX(Node_Kind,MATCH($AA39&amp;"|"&amp;AN39,Node_Key,0))="leaf",INDEX(Node_Leaf,MATCH($AA39&amp;"|"&amp;AN39,Node_Key,0)),"not a leaf")</f>
        <v/>
      </c>
      <c r="AP39" s="46">
        <f>MATCH($AA39&amp;"|0",Node_Key,0)</f>
        <v/>
      </c>
      <c r="AQ39" s="46">
        <f>IF(INDEX(Node_Kind,AP39)="leaf",0,IF(INDEX($M$10:$M$61,INDEX(Node_Pos,AP39)+1)="",IF(INDEX(Node_Miss,AP39)="left",INDEX(Node_Left,AP39),INDEX(Node_Right,AP39)),IF(INDEX(Node_Kind,AP39)="split",IF(INDEX($M$10:$M$61,INDEX(Node_Pos,AP39)+1)&lt;INDEX(Node_Thr,AP39),INDEX(Node_Left,AP39),INDEX(Node_Right,AP39)),IF(ISNUMBER(SEARCH(";"&amp;INDEX($M$10:$M$61,INDEX(Node_Pos,AP39)+1)&amp;";",";"&amp;INDEX(Node_RCodes,AP39)&amp;";")),INDEX(Node_Right,AP39),INDEX(Node_Left,AP39)))))</f>
        <v/>
      </c>
      <c r="AR39" s="46">
        <f>MATCH($AA39&amp;"|"&amp;AQ39,Node_Key,0)</f>
        <v/>
      </c>
      <c r="AS39" s="46">
        <f>IF(INDEX(Node_Kind,AR39)="leaf",AQ39,IF(INDEX($M$10:$M$61,INDEX(Node_Pos,AR39)+1)="",IF(INDEX(Node_Miss,AR39)="left",INDEX(Node_Left,AR39),INDEX(Node_Right,AR39)),IF(INDEX(Node_Kind,AR39)="split",IF(INDEX($M$10:$M$61,INDEX(Node_Pos,AR39)+1)&lt;INDEX(Node_Thr,AR39),INDEX(Node_Left,AR39),INDEX(Node_Right,AR39)),IF(ISNUMBER(SEARCH(";"&amp;INDEX($M$10:$M$61,INDEX(Node_Pos,AR39)+1)&amp;";",";"&amp;INDEX(Node_RCodes,AR39)&amp;";")),INDEX(Node_Right,AR39),INDEX(Node_Left,AR39)))))</f>
        <v/>
      </c>
      <c r="AT39" s="46">
        <f>MATCH($AA39&amp;"|"&amp;AS39,Node_Key,0)</f>
        <v/>
      </c>
      <c r="AU39" s="46">
        <f>IF(INDEX(Node_Kind,AT39)="leaf",AS39,IF(INDEX($M$10:$M$61,INDEX(Node_Pos,AT39)+1)="",IF(INDEX(Node_Miss,AT39)="left",INDEX(Node_Left,AT39),INDEX(Node_Right,AT39)),IF(INDEX(Node_Kind,AT39)="split",IF(INDEX($M$10:$M$61,INDEX(Node_Pos,AT39)+1)&lt;INDEX(Node_Thr,AT39),INDEX(Node_Left,AT39),INDEX(Node_Right,AT39)),IF(ISNUMBER(SEARCH(";"&amp;INDEX($M$10:$M$61,INDEX(Node_Pos,AT39)+1)&amp;";",";"&amp;INDEX(Node_RCodes,AT39)&amp;";")),INDEX(Node_Right,AT39),INDEX(Node_Left,AT39)))))</f>
        <v/>
      </c>
      <c r="AV39" s="52">
        <f>IF(INDEX(Node_Kind,MATCH($AA39&amp;"|"&amp;AU39,Node_Key,0))="leaf",INDEX(Node_Leaf,MATCH($AA39&amp;"|"&amp;AU39,Node_Key,0)),"not a leaf")</f>
        <v/>
      </c>
      <c r="AW39" s="46">
        <f>MATCH($AA39&amp;"|0",Node_Key,0)</f>
        <v/>
      </c>
      <c r="AX39" s="46">
        <f>IF(INDEX(Node_Kind,AW39)="leaf",0,IF(INDEX($P$10:$P$61,INDEX(Node_Pos,AW39)+1)="",IF(INDEX(Node_Miss,AW39)="left",INDEX(Node_Left,AW39),INDEX(Node_Right,AW39)),IF(INDEX(Node_Kind,AW39)="split",IF(INDEX($P$10:$P$61,INDEX(Node_Pos,AW39)+1)&lt;INDEX(Node_Thr,AW39),INDEX(Node_Left,AW39),INDEX(Node_Right,AW39)),IF(ISNUMBER(SEARCH(";"&amp;INDEX($P$10:$P$61,INDEX(Node_Pos,AW39)+1)&amp;";",";"&amp;INDEX(Node_RCodes,AW39)&amp;";")),INDEX(Node_Right,AW39),INDEX(Node_Left,AW39)))))</f>
        <v/>
      </c>
      <c r="AY39" s="46">
        <f>MATCH($AA39&amp;"|"&amp;AX39,Node_Key,0)</f>
        <v/>
      </c>
      <c r="AZ39" s="46">
        <f>IF(INDEX(Node_Kind,AY39)="leaf",AX39,IF(INDEX($P$10:$P$61,INDEX(Node_Pos,AY39)+1)="",IF(INDEX(Node_Miss,AY39)="left",INDEX(Node_Left,AY39),INDEX(Node_Right,AY39)),IF(INDEX(Node_Kind,AY39)="split",IF(INDEX($P$10:$P$61,INDEX(Node_Pos,AY39)+1)&lt;INDEX(Node_Thr,AY39),INDEX(Node_Left,AY39),INDEX(Node_Right,AY39)),IF(ISNUMBER(SEARCH(";"&amp;INDEX($P$10:$P$61,INDEX(Node_Pos,AY39)+1)&amp;";",";"&amp;INDEX(Node_RCodes,AY39)&amp;";")),INDEX(Node_Right,AY39),INDEX(Node_Left,AY39)))))</f>
        <v/>
      </c>
      <c r="BA39" s="46">
        <f>MATCH($AA39&amp;"|"&amp;AZ39,Node_Key,0)</f>
        <v/>
      </c>
      <c r="BB39" s="46">
        <f>IF(INDEX(Node_Kind,BA39)="leaf",AZ39,IF(INDEX($P$10:$P$61,INDEX(Node_Pos,BA39)+1)="",IF(INDEX(Node_Miss,BA39)="left",INDEX(Node_Left,BA39),INDEX(Node_Right,BA39)),IF(INDEX(Node_Kind,BA39)="split",IF(INDEX($P$10:$P$61,INDEX(Node_Pos,BA39)+1)&lt;INDEX(Node_Thr,BA39),INDEX(Node_Left,BA39),INDEX(Node_Right,BA39)),IF(ISNUMBER(SEARCH(";"&amp;INDEX($P$10:$P$61,INDEX(Node_Pos,BA39)+1)&amp;";",";"&amp;INDEX(Node_RCodes,BA39)&amp;";")),INDEX(Node_Right,BA39),INDEX(Node_Left,BA39)))))</f>
        <v/>
      </c>
      <c r="BC39" s="52">
        <f>IF(INDEX(Node_Kind,MATCH($AA39&amp;"|"&amp;BB39,Node_Key,0))="leaf",INDEX(Node_Leaf,MATCH($AA39&amp;"|"&amp;BB39,Node_Key,0)),"not a leaf")</f>
        <v/>
      </c>
      <c r="BD39" s="46">
        <f>MATCH($AA39&amp;"|0",Node_Key,0)</f>
        <v/>
      </c>
      <c r="BE39" s="46">
        <f>IF(INDEX(Node_Kind,BD39)="leaf",0,IF(INDEX($S$10:$S$61,INDEX(Node_Pos,BD39)+1)="",IF(INDEX(Node_Miss,BD39)="left",INDEX(Node_Left,BD39),INDEX(Node_Right,BD39)),IF(INDEX(Node_Kind,BD39)="split",IF(INDEX($S$10:$S$61,INDEX(Node_Pos,BD39)+1)&lt;INDEX(Node_Thr,BD39),INDEX(Node_Left,BD39),INDEX(Node_Right,BD39)),IF(ISNUMBER(SEARCH(";"&amp;INDEX($S$10:$S$61,INDEX(Node_Pos,BD39)+1)&amp;";",";"&amp;INDEX(Node_RCodes,BD39)&amp;";")),INDEX(Node_Right,BD39),INDEX(Node_Left,BD39)))))</f>
        <v/>
      </c>
      <c r="BF39" s="46">
        <f>MATCH($AA39&amp;"|"&amp;BE39,Node_Key,0)</f>
        <v/>
      </c>
      <c r="BG39" s="46">
        <f>IF(INDEX(Node_Kind,BF39)="leaf",BE39,IF(INDEX($S$10:$S$61,INDEX(Node_Pos,BF39)+1)="",IF(INDEX(Node_Miss,BF39)="left",INDEX(Node_Left,BF39),INDEX(Node_Right,BF39)),IF(INDEX(Node_Kind,BF39)="split",IF(INDEX($S$10:$S$61,INDEX(Node_Pos,BF39)+1)&lt;INDEX(Node_Thr,BF39),INDEX(Node_Left,BF39),INDEX(Node_Right,BF39)),IF(ISNUMBER(SEARCH(";"&amp;INDEX($S$10:$S$61,INDEX(Node_Pos,BF39)+1)&amp;";",";"&amp;INDEX(Node_RCodes,BF39)&amp;";")),INDEX(Node_Right,BF39),INDEX(Node_Left,BF39)))))</f>
        <v/>
      </c>
      <c r="BH39" s="46">
        <f>MATCH($AA39&amp;"|"&amp;BG39,Node_Key,0)</f>
        <v/>
      </c>
      <c r="BI39" s="46">
        <f>IF(INDEX(Node_Kind,BH39)="leaf",BG39,IF(INDEX($S$10:$S$61,INDEX(Node_Pos,BH39)+1)="",IF(INDEX(Node_Miss,BH39)="left",INDEX(Node_Left,BH39),INDEX(Node_Right,BH39)),IF(INDEX(Node_Kind,BH39)="split",IF(INDEX($S$10:$S$61,INDEX(Node_Pos,BH39)+1)&lt;INDEX(Node_Thr,BH39),INDEX(Node_Left,BH39),INDEX(Node_Right,BH39)),IF(ISNUMBER(SEARCH(";"&amp;INDEX($S$10:$S$61,INDEX(Node_Pos,BH39)+1)&amp;";",";"&amp;INDEX(Node_RCodes,BH39)&amp;";")),INDEX(Node_Right,BH39),INDEX(Node_Left,BH39)))))</f>
        <v/>
      </c>
      <c r="BJ39" s="52">
        <f>IF(INDEX(Node_Kind,MATCH($AA39&amp;"|"&amp;BI39,Node_Key,0))="leaf",INDEX(Node_Leaf,MATCH($AA39&amp;"|"&amp;BI39,Node_Key,0)),"not a leaf")</f>
        <v/>
      </c>
      <c r="BK39" s="46">
        <f>MATCH($AA39&amp;"|0",Node_Key,0)</f>
        <v/>
      </c>
      <c r="BL39" s="46">
        <f>IF(INDEX(Node_Kind,BK39)="leaf",0,IF(INDEX($V$10:$V$61,INDEX(Node_Pos,BK39)+1)="",IF(INDEX(Node_Miss,BK39)="left",INDEX(Node_Left,BK39),INDEX(Node_Right,BK39)),IF(INDEX(Node_Kind,BK39)="split",IF(INDEX($V$10:$V$61,INDEX(Node_Pos,BK39)+1)&lt;INDEX(Node_Thr,BK39),INDEX(Node_Left,BK39),INDEX(Node_Right,BK39)),IF(ISNUMBER(SEARCH(";"&amp;INDEX($V$10:$V$61,INDEX(Node_Pos,BK39)+1)&amp;";",";"&amp;INDEX(Node_RCodes,BK39)&amp;";")),INDEX(Node_Right,BK39),INDEX(Node_Left,BK39)))))</f>
        <v/>
      </c>
      <c r="BM39" s="46">
        <f>MATCH($AA39&amp;"|"&amp;BL39,Node_Key,0)</f>
        <v/>
      </c>
      <c r="BN39" s="46">
        <f>IF(INDEX(Node_Kind,BM39)="leaf",BL39,IF(INDEX($V$10:$V$61,INDEX(Node_Pos,BM39)+1)="",IF(INDEX(Node_Miss,BM39)="left",INDEX(Node_Left,BM39),INDEX(Node_Right,BM39)),IF(INDEX(Node_Kind,BM39)="split",IF(INDEX($V$10:$V$61,INDEX(Node_Pos,BM39)+1)&lt;INDEX(Node_Thr,BM39),INDEX(Node_Left,BM39),INDEX(Node_Right,BM39)),IF(ISNUMBER(SEARCH(";"&amp;INDEX($V$10:$V$61,INDEX(Node_Pos,BM39)+1)&amp;";",";"&amp;INDEX(Node_RCodes,BM39)&amp;";")),INDEX(Node_Right,BM39),INDEX(Node_Left,BM39)))))</f>
        <v/>
      </c>
      <c r="BO39" s="46">
        <f>MATCH($AA39&amp;"|"&amp;BN39,Node_Key,0)</f>
        <v/>
      </c>
      <c r="BP39" s="46">
        <f>IF(INDEX(Node_Kind,BO39)="leaf",BN39,IF(INDEX($V$10:$V$61,INDEX(Node_Pos,BO39)+1)="",IF(INDEX(Node_Miss,BO39)="left",INDEX(Node_Left,BO39),INDEX(Node_Right,BO39)),IF(INDEX(Node_Kind,BO39)="split",IF(INDEX($V$10:$V$61,INDEX(Node_Pos,BO39)+1)&lt;INDEX(Node_Thr,BO39),INDEX(Node_Left,BO39),INDEX(Node_Right,BO39)),IF(ISNUMBER(SEARCH(";"&amp;INDEX($V$10:$V$61,INDEX(Node_Pos,BO39)+1)&amp;";",";"&amp;INDEX(Node_RCodes,BO39)&amp;";")),INDEX(Node_Right,BO39),INDEX(Node_Left,BO39)))))</f>
        <v/>
      </c>
      <c r="BQ39" s="52">
        <f>IF(INDEX(Node_Kind,MATCH($AA39&amp;"|"&amp;BP39,Node_Key,0))="leaf",INDEX(Node_Leaf,MATCH($AA39&amp;"|"&amp;BP39,Node_Key,0)),"not a leaf")</f>
        <v/>
      </c>
      <c r="BR39" s="46">
        <f>MATCH($AA39&amp;"|0",Node_Key,0)</f>
        <v/>
      </c>
      <c r="BS39" s="46">
        <f>IF(INDEX(Node_Kind,BR39)="leaf",0,IF(INDEX($Y$10:$Y$61,INDEX(Node_Pos,BR39)+1)="",IF(INDEX(Node_Miss,BR39)="left",INDEX(Node_Left,BR39),INDEX(Node_Right,BR39)),IF(INDEX(Node_Kind,BR39)="split",IF(INDEX($Y$10:$Y$61,INDEX(Node_Pos,BR39)+1)&lt;INDEX(Node_Thr,BR39),INDEX(Node_Left,BR39),INDEX(Node_Right,BR39)),IF(ISNUMBER(SEARCH(";"&amp;INDEX($Y$10:$Y$61,INDEX(Node_Pos,BR39)+1)&amp;";",";"&amp;INDEX(Node_RCodes,BR39)&amp;";")),INDEX(Node_Right,BR39),INDEX(Node_Left,BR39)))))</f>
        <v/>
      </c>
      <c r="BT39" s="46">
        <f>MATCH($AA39&amp;"|"&amp;BS39,Node_Key,0)</f>
        <v/>
      </c>
      <c r="BU39" s="46">
        <f>IF(INDEX(Node_Kind,BT39)="leaf",BS39,IF(INDEX($Y$10:$Y$61,INDEX(Node_Pos,BT39)+1)="",IF(INDEX(Node_Miss,BT39)="left",INDEX(Node_Left,BT39),INDEX(Node_Right,BT39)),IF(INDEX(Node_Kind,BT39)="split",IF(INDEX($Y$10:$Y$61,INDEX(Node_Pos,BT39)+1)&lt;INDEX(Node_Thr,BT39),INDEX(Node_Left,BT39),INDEX(Node_Right,BT39)),IF(ISNUMBER(SEARCH(";"&amp;INDEX($Y$10:$Y$61,INDEX(Node_Pos,BT39)+1)&amp;";",";"&amp;INDEX(Node_RCodes,BT39)&amp;";")),INDEX(Node_Right,BT39),INDEX(Node_Left,BT39)))))</f>
        <v/>
      </c>
      <c r="BV39" s="46">
        <f>MATCH($AA39&amp;"|"&amp;BU39,Node_Key,0)</f>
        <v/>
      </c>
      <c r="BW39" s="46">
        <f>IF(INDEX(Node_Kind,BV39)="leaf",BU39,IF(INDEX($Y$10:$Y$61,INDEX(Node_Pos,BV39)+1)="",IF(INDEX(Node_Miss,BV39)="left",INDEX(Node_Left,BV39),INDEX(Node_Right,BV39)),IF(INDEX(Node_Kind,BV39)="split",IF(INDEX($Y$10:$Y$61,INDEX(Node_Pos,BV39)+1)&lt;INDEX(Node_Thr,BV39),INDEX(Node_Left,BV39),INDEX(Node_Right,BV39)),IF(ISNUMBER(SEARCH(";"&amp;INDEX($Y$10:$Y$61,INDEX(Node_Pos,BV39)+1)&amp;";",";"&amp;INDEX(Node_RCodes,BV39)&amp;";")),INDEX(Node_Right,BV39),INDEX(Node_Left,BV39)))))</f>
        <v/>
      </c>
      <c r="BX39" s="52">
        <f>IF(INDEX(Node_Kind,MATCH($AA39&amp;"|"&amp;BW39,Node_Key,0))="leaf",INDEX(Node_Leaf,MATCH($AA39&amp;"|"&amp;BW39,Node_Key,0)),"not a leaf")</f>
        <v/>
      </c>
    </row>
    <row r="40">
      <c r="B40" s="36" t="n">
        <v>30</v>
      </c>
      <c r="C40" s="10" t="inlineStr">
        <is>
          <t>mortgage</t>
        </is>
      </c>
      <c r="D40" s="10" t="inlineStr">
        <is>
          <t>categorical</t>
        </is>
      </c>
      <c r="E40" s="40">
        <f>IF(ISBLANK(INDEX(Pol_Data,MATCH(E$8,Pol_ID,0),MATCH($C40,Pol_Head,0))),"",INDEX(Pol_Data,MATCH(E$8,Pol_ID,0),MATCH($C40,Pol_Head,0)))</f>
        <v/>
      </c>
      <c r="F40" s="11">
        <f>$C40&amp;"|"&amp;IF(E40="","MISSING",IF(OR(E40="true",E40="false"),PROPER(E40),E40&amp;""))</f>
        <v/>
      </c>
      <c r="G40" s="46">
        <f>IFERROR(INDEX(Feat_Code,MATCH(F40,Feat_Key,0)),"")</f>
        <v/>
      </c>
      <c r="H40" s="40">
        <f>IF(ISBLANK(INDEX(Pol_Data,MATCH(H$8,Pol_ID,0),MATCH($C40,Pol_Head,0))),"",INDEX(Pol_Data,MATCH(H$8,Pol_ID,0),MATCH($C40,Pol_Head,0)))</f>
        <v/>
      </c>
      <c r="I40" s="11">
        <f>$C40&amp;"|"&amp;IF(H40="","MISSING",IF(OR(H40="true",H40="false"),PROPER(H40),H40&amp;""))</f>
        <v/>
      </c>
      <c r="J40" s="46">
        <f>IFERROR(INDEX(Feat_Code,MATCH(I40,Feat_Key,0)),"")</f>
        <v/>
      </c>
      <c r="K40" s="40">
        <f>IF(ISBLANK(INDEX(Pol_Data,MATCH(K$8,Pol_ID,0),MATCH($C40,Pol_Head,0))),"",INDEX(Pol_Data,MATCH(K$8,Pol_ID,0),MATCH($C40,Pol_Head,0)))</f>
        <v/>
      </c>
      <c r="L40" s="11">
        <f>$C40&amp;"|"&amp;IF(K40="","MISSING",IF(OR(K40="true",K40="false"),PROPER(K40),K40&amp;""))</f>
        <v/>
      </c>
      <c r="M40" s="46">
        <f>IFERROR(INDEX(Feat_Code,MATCH(L40,Feat_Key,0)),"")</f>
        <v/>
      </c>
      <c r="N40" s="40">
        <f>IF(ISBLANK(INDEX(Pol_Data,MATCH(N$8,Pol_ID,0),MATCH($C40,Pol_Head,0))),"",INDEX(Pol_Data,MATCH(N$8,Pol_ID,0),MATCH($C40,Pol_Head,0)))</f>
        <v/>
      </c>
      <c r="O40" s="11">
        <f>$C40&amp;"|"&amp;IF(N40="","MISSING",IF(OR(N40="true",N40="false"),PROPER(N40),N40&amp;""))</f>
        <v/>
      </c>
      <c r="P40" s="46">
        <f>IFERROR(INDEX(Feat_Code,MATCH(O40,Feat_Key,0)),"")</f>
        <v/>
      </c>
      <c r="Q40" s="40">
        <f>IF(ISBLANK(INDEX(Pol_Data,MATCH(Q$8,Pol_ID,0),MATCH($C40,Pol_Head,0))),"",INDEX(Pol_Data,MATCH(Q$8,Pol_ID,0),MATCH($C40,Pol_Head,0)))</f>
        <v/>
      </c>
      <c r="R40" s="11">
        <f>$C40&amp;"|"&amp;IF(Q40="","MISSING",IF(OR(Q40="true",Q40="false"),PROPER(Q40),Q40&amp;""))</f>
        <v/>
      </c>
      <c r="S40" s="46">
        <f>IFERROR(INDEX(Feat_Code,MATCH(R40,Feat_Key,0)),"")</f>
        <v/>
      </c>
      <c r="T40" s="40">
        <f>IF(ISBLANK(INDEX(Pol_Data,MATCH(T$8,Pol_ID,0),MATCH($C40,Pol_Head,0))),"",INDEX(Pol_Data,MATCH(T$8,Pol_ID,0),MATCH($C40,Pol_Head,0)))</f>
        <v/>
      </c>
      <c r="U40" s="11">
        <f>$C40&amp;"|"&amp;IF(T40="","MISSING",IF(OR(T40="true",T40="false"),PROPER(T40),T40&amp;""))</f>
        <v/>
      </c>
      <c r="V40" s="46">
        <f>IFERROR(INDEX(Feat_Code,MATCH(U40,Feat_Key,0)),"")</f>
        <v/>
      </c>
      <c r="W40" s="40">
        <f>IF(ISBLANK(INDEX(Pol_Data,MATCH(W$8,Pol_ID,0),MATCH($C40,Pol_Head,0))),"",INDEX(Pol_Data,MATCH(W$8,Pol_ID,0),MATCH($C40,Pol_Head,0)))</f>
        <v/>
      </c>
      <c r="X40" s="11">
        <f>$C40&amp;"|"&amp;IF(W40="","MISSING",IF(OR(W40="true",W40="false"),PROPER(W40),W40&amp;""))</f>
        <v/>
      </c>
      <c r="Y40" s="46">
        <f>IFERROR(INDEX(Feat_Code,MATCH(X40,Feat_Key,0)),"")</f>
        <v/>
      </c>
      <c r="AA40" s="36" t="n">
        <v>30</v>
      </c>
      <c r="AB40" s="46">
        <f>MATCH($AA40&amp;"|0",Node_Key,0)</f>
        <v/>
      </c>
      <c r="AC40" s="46">
        <f>IF(INDEX(Node_Kind,AB40)="leaf",0,IF(INDEX($G$10:$G$61,INDEX(Node_Pos,AB40)+1)="",IF(INDEX(Node_Miss,AB40)="left",INDEX(Node_Left,AB40),INDEX(Node_Right,AB40)),IF(INDEX(Node_Kind,AB40)="split",IF(INDEX($G$10:$G$61,INDEX(Node_Pos,AB40)+1)&lt;INDEX(Node_Thr,AB40),INDEX(Node_Left,AB40),INDEX(Node_Right,AB40)),IF(ISNUMBER(SEARCH(";"&amp;INDEX($G$10:$G$61,INDEX(Node_Pos,AB40)+1)&amp;";",";"&amp;INDEX(Node_RCodes,AB40)&amp;";")),INDEX(Node_Right,AB40),INDEX(Node_Left,AB40)))))</f>
        <v/>
      </c>
      <c r="AD40" s="46">
        <f>MATCH($AA40&amp;"|"&amp;AC40,Node_Key,0)</f>
        <v/>
      </c>
      <c r="AE40" s="46">
        <f>IF(INDEX(Node_Kind,AD40)="leaf",AC40,IF(INDEX($G$10:$G$61,INDEX(Node_Pos,AD40)+1)="",IF(INDEX(Node_Miss,AD40)="left",INDEX(Node_Left,AD40),INDEX(Node_Right,AD40)),IF(INDEX(Node_Kind,AD40)="split",IF(INDEX($G$10:$G$61,INDEX(Node_Pos,AD40)+1)&lt;INDEX(Node_Thr,AD40),INDEX(Node_Left,AD40),INDEX(Node_Right,AD40)),IF(ISNUMBER(SEARCH(";"&amp;INDEX($G$10:$G$61,INDEX(Node_Pos,AD40)+1)&amp;";",";"&amp;INDEX(Node_RCodes,AD40)&amp;";")),INDEX(Node_Right,AD40),INDEX(Node_Left,AD40)))))</f>
        <v/>
      </c>
      <c r="AF40" s="46">
        <f>MATCH($AA40&amp;"|"&amp;AE40,Node_Key,0)</f>
        <v/>
      </c>
      <c r="AG40" s="46">
        <f>IF(INDEX(Node_Kind,AF40)="leaf",AE40,IF(INDEX($G$10:$G$61,INDEX(Node_Pos,AF40)+1)="",IF(INDEX(Node_Miss,AF40)="left",INDEX(Node_Left,AF40),INDEX(Node_Right,AF40)),IF(INDEX(Node_Kind,AF40)="split",IF(INDEX($G$10:$G$61,INDEX(Node_Pos,AF40)+1)&lt;INDEX(Node_Thr,AF40),INDEX(Node_Left,AF40),INDEX(Node_Right,AF40)),IF(ISNUMBER(SEARCH(";"&amp;INDEX($G$10:$G$61,INDEX(Node_Pos,AF40)+1)&amp;";",";"&amp;INDEX(Node_RCodes,AF40)&amp;";")),INDEX(Node_Right,AF40),INDEX(Node_Left,AF40)))))</f>
        <v/>
      </c>
      <c r="AH40" s="52">
        <f>IF(INDEX(Node_Kind,MATCH($AA40&amp;"|"&amp;AG40,Node_Key,0))="leaf",INDEX(Node_Leaf,MATCH($AA40&amp;"|"&amp;AG40,Node_Key,0)),"not a leaf")</f>
        <v/>
      </c>
      <c r="AI40" s="46">
        <f>MATCH($AA40&amp;"|0",Node_Key,0)</f>
        <v/>
      </c>
      <c r="AJ40" s="46">
        <f>IF(INDEX(Node_Kind,AI40)="leaf",0,IF(INDEX($J$10:$J$61,INDEX(Node_Pos,AI40)+1)="",IF(INDEX(Node_Miss,AI40)="left",INDEX(Node_Left,AI40),INDEX(Node_Right,AI40)),IF(INDEX(Node_Kind,AI40)="split",IF(INDEX($J$10:$J$61,INDEX(Node_Pos,AI40)+1)&lt;INDEX(Node_Thr,AI40),INDEX(Node_Left,AI40),INDEX(Node_Right,AI40)),IF(ISNUMBER(SEARCH(";"&amp;INDEX($J$10:$J$61,INDEX(Node_Pos,AI40)+1)&amp;";",";"&amp;INDEX(Node_RCodes,AI40)&amp;";")),INDEX(Node_Right,AI40),INDEX(Node_Left,AI40)))))</f>
        <v/>
      </c>
      <c r="AK40" s="46">
        <f>MATCH($AA40&amp;"|"&amp;AJ40,Node_Key,0)</f>
        <v/>
      </c>
      <c r="AL40" s="46">
        <f>IF(INDEX(Node_Kind,AK40)="leaf",AJ40,IF(INDEX($J$10:$J$61,INDEX(Node_Pos,AK40)+1)="",IF(INDEX(Node_Miss,AK40)="left",INDEX(Node_Left,AK40),INDEX(Node_Right,AK40)),IF(INDEX(Node_Kind,AK40)="split",IF(INDEX($J$10:$J$61,INDEX(Node_Pos,AK40)+1)&lt;INDEX(Node_Thr,AK40),INDEX(Node_Left,AK40),INDEX(Node_Right,AK40)),IF(ISNUMBER(SEARCH(";"&amp;INDEX($J$10:$J$61,INDEX(Node_Pos,AK40)+1)&amp;";",";"&amp;INDEX(Node_RCodes,AK40)&amp;";")),INDEX(Node_Right,AK40),INDEX(Node_Left,AK40)))))</f>
        <v/>
      </c>
      <c r="AM40" s="46">
        <f>MATCH($AA40&amp;"|"&amp;AL40,Node_Key,0)</f>
        <v/>
      </c>
      <c r="AN40" s="46">
        <f>IF(INDEX(Node_Kind,AM40)="leaf",AL40,IF(INDEX($J$10:$J$61,INDEX(Node_Pos,AM40)+1)="",IF(INDEX(Node_Miss,AM40)="left",INDEX(Node_Left,AM40),INDEX(Node_Right,AM40)),IF(INDEX(Node_Kind,AM40)="split",IF(INDEX($J$10:$J$61,INDEX(Node_Pos,AM40)+1)&lt;INDEX(Node_Thr,AM40),INDEX(Node_Left,AM40),INDEX(Node_Right,AM40)),IF(ISNUMBER(SEARCH(";"&amp;INDEX($J$10:$J$61,INDEX(Node_Pos,AM40)+1)&amp;";",";"&amp;INDEX(Node_RCodes,AM40)&amp;";")),INDEX(Node_Right,AM40),INDEX(Node_Left,AM40)))))</f>
        <v/>
      </c>
      <c r="AO40" s="52">
        <f>IF(INDEX(Node_Kind,MATCH($AA40&amp;"|"&amp;AN40,Node_Key,0))="leaf",INDEX(Node_Leaf,MATCH($AA40&amp;"|"&amp;AN40,Node_Key,0)),"not a leaf")</f>
        <v/>
      </c>
      <c r="AP40" s="46">
        <f>MATCH($AA40&amp;"|0",Node_Key,0)</f>
        <v/>
      </c>
      <c r="AQ40" s="46">
        <f>IF(INDEX(Node_Kind,AP40)="leaf",0,IF(INDEX($M$10:$M$61,INDEX(Node_Pos,AP40)+1)="",IF(INDEX(Node_Miss,AP40)="left",INDEX(Node_Left,AP40),INDEX(Node_Right,AP40)),IF(INDEX(Node_Kind,AP40)="split",IF(INDEX($M$10:$M$61,INDEX(Node_Pos,AP40)+1)&lt;INDEX(Node_Thr,AP40),INDEX(Node_Left,AP40),INDEX(Node_Right,AP40)),IF(ISNUMBER(SEARCH(";"&amp;INDEX($M$10:$M$61,INDEX(Node_Pos,AP40)+1)&amp;";",";"&amp;INDEX(Node_RCodes,AP40)&amp;";")),INDEX(Node_Right,AP40),INDEX(Node_Left,AP40)))))</f>
        <v/>
      </c>
      <c r="AR40" s="46">
        <f>MATCH($AA40&amp;"|"&amp;AQ40,Node_Key,0)</f>
        <v/>
      </c>
      <c r="AS40" s="46">
        <f>IF(INDEX(Node_Kind,AR40)="leaf",AQ40,IF(INDEX($M$10:$M$61,INDEX(Node_Pos,AR40)+1)="",IF(INDEX(Node_Miss,AR40)="left",INDEX(Node_Left,AR40),INDEX(Node_Right,AR40)),IF(INDEX(Node_Kind,AR40)="split",IF(INDEX($M$10:$M$61,INDEX(Node_Pos,AR40)+1)&lt;INDEX(Node_Thr,AR40),INDEX(Node_Left,AR40),INDEX(Node_Right,AR40)),IF(ISNUMBER(SEARCH(";"&amp;INDEX($M$10:$M$61,INDEX(Node_Pos,AR40)+1)&amp;";",";"&amp;INDEX(Node_RCodes,AR40)&amp;";")),INDEX(Node_Right,AR40),INDEX(Node_Left,AR40)))))</f>
        <v/>
      </c>
      <c r="AT40" s="46">
        <f>MATCH($AA40&amp;"|"&amp;AS40,Node_Key,0)</f>
        <v/>
      </c>
      <c r="AU40" s="46">
        <f>IF(INDEX(Node_Kind,AT40)="leaf",AS40,IF(INDEX($M$10:$M$61,INDEX(Node_Pos,AT40)+1)="",IF(INDEX(Node_Miss,AT40)="left",INDEX(Node_Left,AT40),INDEX(Node_Right,AT40)),IF(INDEX(Node_Kind,AT40)="split",IF(INDEX($M$10:$M$61,INDEX(Node_Pos,AT40)+1)&lt;INDEX(Node_Thr,AT40),INDEX(Node_Left,AT40),INDEX(Node_Right,AT40)),IF(ISNUMBER(SEARCH(";"&amp;INDEX($M$10:$M$61,INDEX(Node_Pos,AT40)+1)&amp;";",";"&amp;INDEX(Node_RCodes,AT40)&amp;";")),INDEX(Node_Right,AT40),INDEX(Node_Left,AT40)))))</f>
        <v/>
      </c>
      <c r="AV40" s="52">
        <f>IF(INDEX(Node_Kind,MATCH($AA40&amp;"|"&amp;AU40,Node_Key,0))="leaf",INDEX(Node_Leaf,MATCH($AA40&amp;"|"&amp;AU40,Node_Key,0)),"not a leaf")</f>
        <v/>
      </c>
      <c r="AW40" s="46">
        <f>MATCH($AA40&amp;"|0",Node_Key,0)</f>
        <v/>
      </c>
      <c r="AX40" s="46">
        <f>IF(INDEX(Node_Kind,AW40)="leaf",0,IF(INDEX($P$10:$P$61,INDEX(Node_Pos,AW40)+1)="",IF(INDEX(Node_Miss,AW40)="left",INDEX(Node_Left,AW40),INDEX(Node_Right,AW40)),IF(INDEX(Node_Kind,AW40)="split",IF(INDEX($P$10:$P$61,INDEX(Node_Pos,AW40)+1)&lt;INDEX(Node_Thr,AW40),INDEX(Node_Left,AW40),INDEX(Node_Right,AW40)),IF(ISNUMBER(SEARCH(";"&amp;INDEX($P$10:$P$61,INDEX(Node_Pos,AW40)+1)&amp;";",";"&amp;INDEX(Node_RCodes,AW40)&amp;";")),INDEX(Node_Right,AW40),INDEX(Node_Left,AW40)))))</f>
        <v/>
      </c>
      <c r="AY40" s="46">
        <f>MATCH($AA40&amp;"|"&amp;AX40,Node_Key,0)</f>
        <v/>
      </c>
      <c r="AZ40" s="46">
        <f>IF(INDEX(Node_Kind,AY40)="leaf",AX40,IF(INDEX($P$10:$P$61,INDEX(Node_Pos,AY40)+1)="",IF(INDEX(Node_Miss,AY40)="left",INDEX(Node_Left,AY40),INDEX(Node_Right,AY40)),IF(INDEX(Node_Kind,AY40)="split",IF(INDEX($P$10:$P$61,INDEX(Node_Pos,AY40)+1)&lt;INDEX(Node_Thr,AY40),INDEX(Node_Left,AY40),INDEX(Node_Right,AY40)),IF(ISNUMBER(SEARCH(";"&amp;INDEX($P$10:$P$61,INDEX(Node_Pos,AY40)+1)&amp;";",";"&amp;INDEX(Node_RCodes,AY40)&amp;";")),INDEX(Node_Right,AY40),INDEX(Node_Left,AY40)))))</f>
        <v/>
      </c>
      <c r="BA40" s="46">
        <f>MATCH($AA40&amp;"|"&amp;AZ40,Node_Key,0)</f>
        <v/>
      </c>
      <c r="BB40" s="46">
        <f>IF(INDEX(Node_Kind,BA40)="leaf",AZ40,IF(INDEX($P$10:$P$61,INDEX(Node_Pos,BA40)+1)="",IF(INDEX(Node_Miss,BA40)="left",INDEX(Node_Left,BA40),INDEX(Node_Right,BA40)),IF(INDEX(Node_Kind,BA40)="split",IF(INDEX($P$10:$P$61,INDEX(Node_Pos,BA40)+1)&lt;INDEX(Node_Thr,BA40),INDEX(Node_Left,BA40),INDEX(Node_Right,BA40)),IF(ISNUMBER(SEARCH(";"&amp;INDEX($P$10:$P$61,INDEX(Node_Pos,BA40)+1)&amp;";",";"&amp;INDEX(Node_RCodes,BA40)&amp;";")),INDEX(Node_Right,BA40),INDEX(Node_Left,BA40)))))</f>
        <v/>
      </c>
      <c r="BC40" s="52">
        <f>IF(INDEX(Node_Kind,MATCH($AA40&amp;"|"&amp;BB40,Node_Key,0))="leaf",INDEX(Node_Leaf,MATCH($AA40&amp;"|"&amp;BB40,Node_Key,0)),"not a leaf")</f>
        <v/>
      </c>
      <c r="BD40" s="46">
        <f>MATCH($AA40&amp;"|0",Node_Key,0)</f>
        <v/>
      </c>
      <c r="BE40" s="46">
        <f>IF(INDEX(Node_Kind,BD40)="leaf",0,IF(INDEX($S$10:$S$61,INDEX(Node_Pos,BD40)+1)="",IF(INDEX(Node_Miss,BD40)="left",INDEX(Node_Left,BD40),INDEX(Node_Right,BD40)),IF(INDEX(Node_Kind,BD40)="split",IF(INDEX($S$10:$S$61,INDEX(Node_Pos,BD40)+1)&lt;INDEX(Node_Thr,BD40),INDEX(Node_Left,BD40),INDEX(Node_Right,BD40)),IF(ISNUMBER(SEARCH(";"&amp;INDEX($S$10:$S$61,INDEX(Node_Pos,BD40)+1)&amp;";",";"&amp;INDEX(Node_RCodes,BD40)&amp;";")),INDEX(Node_Right,BD40),INDEX(Node_Left,BD40)))))</f>
        <v/>
      </c>
      <c r="BF40" s="46">
        <f>MATCH($AA40&amp;"|"&amp;BE40,Node_Key,0)</f>
        <v/>
      </c>
      <c r="BG40" s="46">
        <f>IF(INDEX(Node_Kind,BF40)="leaf",BE40,IF(INDEX($S$10:$S$61,INDEX(Node_Pos,BF40)+1)="",IF(INDEX(Node_Miss,BF40)="left",INDEX(Node_Left,BF40),INDEX(Node_Right,BF40)),IF(INDEX(Node_Kind,BF40)="split",IF(INDEX($S$10:$S$61,INDEX(Node_Pos,BF40)+1)&lt;INDEX(Node_Thr,BF40),INDEX(Node_Left,BF40),INDEX(Node_Right,BF40)),IF(ISNUMBER(SEARCH(";"&amp;INDEX($S$10:$S$61,INDEX(Node_Pos,BF40)+1)&amp;";",";"&amp;INDEX(Node_RCodes,BF40)&amp;";")),INDEX(Node_Right,BF40),INDEX(Node_Left,BF40)))))</f>
        <v/>
      </c>
      <c r="BH40" s="46">
        <f>MATCH($AA40&amp;"|"&amp;BG40,Node_Key,0)</f>
        <v/>
      </c>
      <c r="BI40" s="46">
        <f>IF(INDEX(Node_Kind,BH40)="leaf",BG40,IF(INDEX($S$10:$S$61,INDEX(Node_Pos,BH40)+1)="",IF(INDEX(Node_Miss,BH40)="left",INDEX(Node_Left,BH40),INDEX(Node_Right,BH40)),IF(INDEX(Node_Kind,BH40)="split",IF(INDEX($S$10:$S$61,INDEX(Node_Pos,BH40)+1)&lt;INDEX(Node_Thr,BH40),INDEX(Node_Left,BH40),INDEX(Node_Right,BH40)),IF(ISNUMBER(SEARCH(";"&amp;INDEX($S$10:$S$61,INDEX(Node_Pos,BH40)+1)&amp;";",";"&amp;INDEX(Node_RCodes,BH40)&amp;";")),INDEX(Node_Right,BH40),INDEX(Node_Left,BH40)))))</f>
        <v/>
      </c>
      <c r="BJ40" s="52">
        <f>IF(INDEX(Node_Kind,MATCH($AA40&amp;"|"&amp;BI40,Node_Key,0))="leaf",INDEX(Node_Leaf,MATCH($AA40&amp;"|"&amp;BI40,Node_Key,0)),"not a leaf")</f>
        <v/>
      </c>
      <c r="BK40" s="46">
        <f>MATCH($AA40&amp;"|0",Node_Key,0)</f>
        <v/>
      </c>
      <c r="BL40" s="46">
        <f>IF(INDEX(Node_Kind,BK40)="leaf",0,IF(INDEX($V$10:$V$61,INDEX(Node_Pos,BK40)+1)="",IF(INDEX(Node_Miss,BK40)="left",INDEX(Node_Left,BK40),INDEX(Node_Right,BK40)),IF(INDEX(Node_Kind,BK40)="split",IF(INDEX($V$10:$V$61,INDEX(Node_Pos,BK40)+1)&lt;INDEX(Node_Thr,BK40),INDEX(Node_Left,BK40),INDEX(Node_Right,BK40)),IF(ISNUMBER(SEARCH(";"&amp;INDEX($V$10:$V$61,INDEX(Node_Pos,BK40)+1)&amp;";",";"&amp;INDEX(Node_RCodes,BK40)&amp;";")),INDEX(Node_Right,BK40),INDEX(Node_Left,BK40)))))</f>
        <v/>
      </c>
      <c r="BM40" s="46">
        <f>MATCH($AA40&amp;"|"&amp;BL40,Node_Key,0)</f>
        <v/>
      </c>
      <c r="BN40" s="46">
        <f>IF(INDEX(Node_Kind,BM40)="leaf",BL40,IF(INDEX($V$10:$V$61,INDEX(Node_Pos,BM40)+1)="",IF(INDEX(Node_Miss,BM40)="left",INDEX(Node_Left,BM40),INDEX(Node_Right,BM40)),IF(INDEX(Node_Kind,BM40)="split",IF(INDEX($V$10:$V$61,INDEX(Node_Pos,BM40)+1)&lt;INDEX(Node_Thr,BM40),INDEX(Node_Left,BM40),INDEX(Node_Right,BM40)),IF(ISNUMBER(SEARCH(";"&amp;INDEX($V$10:$V$61,INDEX(Node_Pos,BM40)+1)&amp;";",";"&amp;INDEX(Node_RCodes,BM40)&amp;";")),INDEX(Node_Right,BM40),INDEX(Node_Left,BM40)))))</f>
        <v/>
      </c>
      <c r="BO40" s="46">
        <f>MATCH($AA40&amp;"|"&amp;BN40,Node_Key,0)</f>
        <v/>
      </c>
      <c r="BP40" s="46">
        <f>IF(INDEX(Node_Kind,BO40)="leaf",BN40,IF(INDEX($V$10:$V$61,INDEX(Node_Pos,BO40)+1)="",IF(INDEX(Node_Miss,BO40)="left",INDEX(Node_Left,BO40),INDEX(Node_Right,BO40)),IF(INDEX(Node_Kind,BO40)="split",IF(INDEX($V$10:$V$61,INDEX(Node_Pos,BO40)+1)&lt;INDEX(Node_Thr,BO40),INDEX(Node_Left,BO40),INDEX(Node_Right,BO40)),IF(ISNUMBER(SEARCH(";"&amp;INDEX($V$10:$V$61,INDEX(Node_Pos,BO40)+1)&amp;";",";"&amp;INDEX(Node_RCodes,BO40)&amp;";")),INDEX(Node_Right,BO40),INDEX(Node_Left,BO40)))))</f>
        <v/>
      </c>
      <c r="BQ40" s="52">
        <f>IF(INDEX(Node_Kind,MATCH($AA40&amp;"|"&amp;BP40,Node_Key,0))="leaf",INDEX(Node_Leaf,MATCH($AA40&amp;"|"&amp;BP40,Node_Key,0)),"not a leaf")</f>
        <v/>
      </c>
      <c r="BR40" s="46">
        <f>MATCH($AA40&amp;"|0",Node_Key,0)</f>
        <v/>
      </c>
      <c r="BS40" s="46">
        <f>IF(INDEX(Node_Kind,BR40)="leaf",0,IF(INDEX($Y$10:$Y$61,INDEX(Node_Pos,BR40)+1)="",IF(INDEX(Node_Miss,BR40)="left",INDEX(Node_Left,BR40),INDEX(Node_Right,BR40)),IF(INDEX(Node_Kind,BR40)="split",IF(INDEX($Y$10:$Y$61,INDEX(Node_Pos,BR40)+1)&lt;INDEX(Node_Thr,BR40),INDEX(Node_Left,BR40),INDEX(Node_Right,BR40)),IF(ISNUMBER(SEARCH(";"&amp;INDEX($Y$10:$Y$61,INDEX(Node_Pos,BR40)+1)&amp;";",";"&amp;INDEX(Node_RCodes,BR40)&amp;";")),INDEX(Node_Right,BR40),INDEX(Node_Left,BR40)))))</f>
        <v/>
      </c>
      <c r="BT40" s="46">
        <f>MATCH($AA40&amp;"|"&amp;BS40,Node_Key,0)</f>
        <v/>
      </c>
      <c r="BU40" s="46">
        <f>IF(INDEX(Node_Kind,BT40)="leaf",BS40,IF(INDEX($Y$10:$Y$61,INDEX(Node_Pos,BT40)+1)="",IF(INDEX(Node_Miss,BT40)="left",INDEX(Node_Left,BT40),INDEX(Node_Right,BT40)),IF(INDEX(Node_Kind,BT40)="split",IF(INDEX($Y$10:$Y$61,INDEX(Node_Pos,BT40)+1)&lt;INDEX(Node_Thr,BT40),INDEX(Node_Left,BT40),INDEX(Node_Right,BT40)),IF(ISNUMBER(SEARCH(";"&amp;INDEX($Y$10:$Y$61,INDEX(Node_Pos,BT40)+1)&amp;";",";"&amp;INDEX(Node_RCodes,BT40)&amp;";")),INDEX(Node_Right,BT40),INDEX(Node_Left,BT40)))))</f>
        <v/>
      </c>
      <c r="BV40" s="46">
        <f>MATCH($AA40&amp;"|"&amp;BU40,Node_Key,0)</f>
        <v/>
      </c>
      <c r="BW40" s="46">
        <f>IF(INDEX(Node_Kind,BV40)="leaf",BU40,IF(INDEX($Y$10:$Y$61,INDEX(Node_Pos,BV40)+1)="",IF(INDEX(Node_Miss,BV40)="left",INDEX(Node_Left,BV40),INDEX(Node_Right,BV40)),IF(INDEX(Node_Kind,BV40)="split",IF(INDEX($Y$10:$Y$61,INDEX(Node_Pos,BV40)+1)&lt;INDEX(Node_Thr,BV40),INDEX(Node_Left,BV40),INDEX(Node_Right,BV40)),IF(ISNUMBER(SEARCH(";"&amp;INDEX($Y$10:$Y$61,INDEX(Node_Pos,BV40)+1)&amp;";",";"&amp;INDEX(Node_RCodes,BV40)&amp;";")),INDEX(Node_Right,BV40),INDEX(Node_Left,BV40)))))</f>
        <v/>
      </c>
      <c r="BX40" s="52">
        <f>IF(INDEX(Node_Kind,MATCH($AA40&amp;"|"&amp;BW40,Node_Key,0))="leaf",INDEX(Node_Leaf,MATCH($AA40&amp;"|"&amp;BW40,Node_Key,0)),"not a leaf")</f>
        <v/>
      </c>
    </row>
    <row r="41">
      <c r="B41" s="36" t="n">
        <v>31</v>
      </c>
      <c r="C41" s="10" t="inlineStr">
        <is>
          <t>channel</t>
        </is>
      </c>
      <c r="D41" s="10" t="inlineStr">
        <is>
          <t>categorical</t>
        </is>
      </c>
      <c r="E41" s="40">
        <f>IF(ISBLANK(INDEX(Pol_Data,MATCH(E$8,Pol_ID,0),MATCH($C41,Pol_Head,0))),"",INDEX(Pol_Data,MATCH(E$8,Pol_ID,0),MATCH($C41,Pol_Head,0)))</f>
        <v/>
      </c>
      <c r="F41" s="11">
        <f>$C41&amp;"|"&amp;IF(E41="","MISSING",IF(OR(E41="true",E41="false"),PROPER(E41),E41&amp;""))</f>
        <v/>
      </c>
      <c r="G41" s="46">
        <f>IFERROR(INDEX(Feat_Code,MATCH(F41,Feat_Key,0)),"")</f>
        <v/>
      </c>
      <c r="H41" s="40">
        <f>IF(ISBLANK(INDEX(Pol_Data,MATCH(H$8,Pol_ID,0),MATCH($C41,Pol_Head,0))),"",INDEX(Pol_Data,MATCH(H$8,Pol_ID,0),MATCH($C41,Pol_Head,0)))</f>
        <v/>
      </c>
      <c r="I41" s="11">
        <f>$C41&amp;"|"&amp;IF(H41="","MISSING",IF(OR(H41="true",H41="false"),PROPER(H41),H41&amp;""))</f>
        <v/>
      </c>
      <c r="J41" s="46">
        <f>IFERROR(INDEX(Feat_Code,MATCH(I41,Feat_Key,0)),"")</f>
        <v/>
      </c>
      <c r="K41" s="40">
        <f>IF(ISBLANK(INDEX(Pol_Data,MATCH(K$8,Pol_ID,0),MATCH($C41,Pol_Head,0))),"",INDEX(Pol_Data,MATCH(K$8,Pol_ID,0),MATCH($C41,Pol_Head,0)))</f>
        <v/>
      </c>
      <c r="L41" s="11">
        <f>$C41&amp;"|"&amp;IF(K41="","MISSING",IF(OR(K41="true",K41="false"),PROPER(K41),K41&amp;""))</f>
        <v/>
      </c>
      <c r="M41" s="46">
        <f>IFERROR(INDEX(Feat_Code,MATCH(L41,Feat_Key,0)),"")</f>
        <v/>
      </c>
      <c r="N41" s="40">
        <f>IF(ISBLANK(INDEX(Pol_Data,MATCH(N$8,Pol_ID,0),MATCH($C41,Pol_Head,0))),"",INDEX(Pol_Data,MATCH(N$8,Pol_ID,0),MATCH($C41,Pol_Head,0)))</f>
        <v/>
      </c>
      <c r="O41" s="11">
        <f>$C41&amp;"|"&amp;IF(N41="","MISSING",IF(OR(N41="true",N41="false"),PROPER(N41),N41&amp;""))</f>
        <v/>
      </c>
      <c r="P41" s="46">
        <f>IFERROR(INDEX(Feat_Code,MATCH(O41,Feat_Key,0)),"")</f>
        <v/>
      </c>
      <c r="Q41" s="40">
        <f>IF(ISBLANK(INDEX(Pol_Data,MATCH(Q$8,Pol_ID,0),MATCH($C41,Pol_Head,0))),"",INDEX(Pol_Data,MATCH(Q$8,Pol_ID,0),MATCH($C41,Pol_Head,0)))</f>
        <v/>
      </c>
      <c r="R41" s="11">
        <f>$C41&amp;"|"&amp;IF(Q41="","MISSING",IF(OR(Q41="true",Q41="false"),PROPER(Q41),Q41&amp;""))</f>
        <v/>
      </c>
      <c r="S41" s="46">
        <f>IFERROR(INDEX(Feat_Code,MATCH(R41,Feat_Key,0)),"")</f>
        <v/>
      </c>
      <c r="T41" s="40">
        <f>IF(ISBLANK(INDEX(Pol_Data,MATCH(T$8,Pol_ID,0),MATCH($C41,Pol_Head,0))),"",INDEX(Pol_Data,MATCH(T$8,Pol_ID,0),MATCH($C41,Pol_Head,0)))</f>
        <v/>
      </c>
      <c r="U41" s="11">
        <f>$C41&amp;"|"&amp;IF(T41="","MISSING",IF(OR(T41="true",T41="false"),PROPER(T41),T41&amp;""))</f>
        <v/>
      </c>
      <c r="V41" s="46">
        <f>IFERROR(INDEX(Feat_Code,MATCH(U41,Feat_Key,0)),"")</f>
        <v/>
      </c>
      <c r="W41" s="40">
        <f>IF(ISBLANK(INDEX(Pol_Data,MATCH(W$8,Pol_ID,0),MATCH($C41,Pol_Head,0))),"",INDEX(Pol_Data,MATCH(W$8,Pol_ID,0),MATCH($C41,Pol_Head,0)))</f>
        <v/>
      </c>
      <c r="X41" s="11">
        <f>$C41&amp;"|"&amp;IF(W41="","MISSING",IF(OR(W41="true",W41="false"),PROPER(W41),W41&amp;""))</f>
        <v/>
      </c>
      <c r="Y41" s="46">
        <f>IFERROR(INDEX(Feat_Code,MATCH(X41,Feat_Key,0)),"")</f>
        <v/>
      </c>
      <c r="AA41" s="36" t="n">
        <v>31</v>
      </c>
      <c r="AB41" s="46">
        <f>MATCH($AA41&amp;"|0",Node_Key,0)</f>
        <v/>
      </c>
      <c r="AC41" s="46">
        <f>IF(INDEX(Node_Kind,AB41)="leaf",0,IF(INDEX($G$10:$G$61,INDEX(Node_Pos,AB41)+1)="",IF(INDEX(Node_Miss,AB41)="left",INDEX(Node_Left,AB41),INDEX(Node_Right,AB41)),IF(INDEX(Node_Kind,AB41)="split",IF(INDEX($G$10:$G$61,INDEX(Node_Pos,AB41)+1)&lt;INDEX(Node_Thr,AB41),INDEX(Node_Left,AB41),INDEX(Node_Right,AB41)),IF(ISNUMBER(SEARCH(";"&amp;INDEX($G$10:$G$61,INDEX(Node_Pos,AB41)+1)&amp;";",";"&amp;INDEX(Node_RCodes,AB41)&amp;";")),INDEX(Node_Right,AB41),INDEX(Node_Left,AB41)))))</f>
        <v/>
      </c>
      <c r="AD41" s="46">
        <f>MATCH($AA41&amp;"|"&amp;AC41,Node_Key,0)</f>
        <v/>
      </c>
      <c r="AE41" s="46">
        <f>IF(INDEX(Node_Kind,AD41)="leaf",AC41,IF(INDEX($G$10:$G$61,INDEX(Node_Pos,AD41)+1)="",IF(INDEX(Node_Miss,AD41)="left",INDEX(Node_Left,AD41),INDEX(Node_Right,AD41)),IF(INDEX(Node_Kind,AD41)="split",IF(INDEX($G$10:$G$61,INDEX(Node_Pos,AD41)+1)&lt;INDEX(Node_Thr,AD41),INDEX(Node_Left,AD41),INDEX(Node_Right,AD41)),IF(ISNUMBER(SEARCH(";"&amp;INDEX($G$10:$G$61,INDEX(Node_Pos,AD41)+1)&amp;";",";"&amp;INDEX(Node_RCodes,AD41)&amp;";")),INDEX(Node_Right,AD41),INDEX(Node_Left,AD41)))))</f>
        <v/>
      </c>
      <c r="AF41" s="46">
        <f>MATCH($AA41&amp;"|"&amp;AE41,Node_Key,0)</f>
        <v/>
      </c>
      <c r="AG41" s="46">
        <f>IF(INDEX(Node_Kind,AF41)="leaf",AE41,IF(INDEX($G$10:$G$61,INDEX(Node_Pos,AF41)+1)="",IF(INDEX(Node_Miss,AF41)="left",INDEX(Node_Left,AF41),INDEX(Node_Right,AF41)),IF(INDEX(Node_Kind,AF41)="split",IF(INDEX($G$10:$G$61,INDEX(Node_Pos,AF41)+1)&lt;INDEX(Node_Thr,AF41),INDEX(Node_Left,AF41),INDEX(Node_Right,AF41)),IF(ISNUMBER(SEARCH(";"&amp;INDEX($G$10:$G$61,INDEX(Node_Pos,AF41)+1)&amp;";",";"&amp;INDEX(Node_RCodes,AF41)&amp;";")),INDEX(Node_Right,AF41),INDEX(Node_Left,AF41)))))</f>
        <v/>
      </c>
      <c r="AH41" s="52">
        <f>IF(INDEX(Node_Kind,MATCH($AA41&amp;"|"&amp;AG41,Node_Key,0))="leaf",INDEX(Node_Leaf,MATCH($AA41&amp;"|"&amp;AG41,Node_Key,0)),"not a leaf")</f>
        <v/>
      </c>
      <c r="AI41" s="46">
        <f>MATCH($AA41&amp;"|0",Node_Key,0)</f>
        <v/>
      </c>
      <c r="AJ41" s="46">
        <f>IF(INDEX(Node_Kind,AI41)="leaf",0,IF(INDEX($J$10:$J$61,INDEX(Node_Pos,AI41)+1)="",IF(INDEX(Node_Miss,AI41)="left",INDEX(Node_Left,AI41),INDEX(Node_Right,AI41)),IF(INDEX(Node_Kind,AI41)="split",IF(INDEX($J$10:$J$61,INDEX(Node_Pos,AI41)+1)&lt;INDEX(Node_Thr,AI41),INDEX(Node_Left,AI41),INDEX(Node_Right,AI41)),IF(ISNUMBER(SEARCH(";"&amp;INDEX($J$10:$J$61,INDEX(Node_Pos,AI41)+1)&amp;";",";"&amp;INDEX(Node_RCodes,AI41)&amp;";")),INDEX(Node_Right,AI41),INDEX(Node_Left,AI41)))))</f>
        <v/>
      </c>
      <c r="AK41" s="46">
        <f>MATCH($AA41&amp;"|"&amp;AJ41,Node_Key,0)</f>
        <v/>
      </c>
      <c r="AL41" s="46">
        <f>IF(INDEX(Node_Kind,AK41)="leaf",AJ41,IF(INDEX($J$10:$J$61,INDEX(Node_Pos,AK41)+1)="",IF(INDEX(Node_Miss,AK41)="left",INDEX(Node_Left,AK41),INDEX(Node_Right,AK41)),IF(INDEX(Node_Kind,AK41)="split",IF(INDEX($J$10:$J$61,INDEX(Node_Pos,AK41)+1)&lt;INDEX(Node_Thr,AK41),INDEX(Node_Left,AK41),INDEX(Node_Right,AK41)),IF(ISNUMBER(SEARCH(";"&amp;INDEX($J$10:$J$61,INDEX(Node_Pos,AK41)+1)&amp;";",";"&amp;INDEX(Node_RCodes,AK41)&amp;";")),INDEX(Node_Right,AK41),INDEX(Node_Left,AK41)))))</f>
        <v/>
      </c>
      <c r="AM41" s="46">
        <f>MATCH($AA41&amp;"|"&amp;AL41,Node_Key,0)</f>
        <v/>
      </c>
      <c r="AN41" s="46">
        <f>IF(INDEX(Node_Kind,AM41)="leaf",AL41,IF(INDEX($J$10:$J$61,INDEX(Node_Pos,AM41)+1)="",IF(INDEX(Node_Miss,AM41)="left",INDEX(Node_Left,AM41),INDEX(Node_Right,AM41)),IF(INDEX(Node_Kind,AM41)="split",IF(INDEX($J$10:$J$61,INDEX(Node_Pos,AM41)+1)&lt;INDEX(Node_Thr,AM41),INDEX(Node_Left,AM41),INDEX(Node_Right,AM41)),IF(ISNUMBER(SEARCH(";"&amp;INDEX($J$10:$J$61,INDEX(Node_Pos,AM41)+1)&amp;";",";"&amp;INDEX(Node_RCodes,AM41)&amp;";")),INDEX(Node_Right,AM41),INDEX(Node_Left,AM41)))))</f>
        <v/>
      </c>
      <c r="AO41" s="52">
        <f>IF(INDEX(Node_Kind,MATCH($AA41&amp;"|"&amp;AN41,Node_Key,0))="leaf",INDEX(Node_Leaf,MATCH($AA41&amp;"|"&amp;AN41,Node_Key,0)),"not a leaf")</f>
        <v/>
      </c>
      <c r="AP41" s="46">
        <f>MATCH($AA41&amp;"|0",Node_Key,0)</f>
        <v/>
      </c>
      <c r="AQ41" s="46">
        <f>IF(INDEX(Node_Kind,AP41)="leaf",0,IF(INDEX($M$10:$M$61,INDEX(Node_Pos,AP41)+1)="",IF(INDEX(Node_Miss,AP41)="left",INDEX(Node_Left,AP41),INDEX(Node_Right,AP41)),IF(INDEX(Node_Kind,AP41)="split",IF(INDEX($M$10:$M$61,INDEX(Node_Pos,AP41)+1)&lt;INDEX(Node_Thr,AP41),INDEX(Node_Left,AP41),INDEX(Node_Right,AP41)),IF(ISNUMBER(SEARCH(";"&amp;INDEX($M$10:$M$61,INDEX(Node_Pos,AP41)+1)&amp;";",";"&amp;INDEX(Node_RCodes,AP41)&amp;";")),INDEX(Node_Right,AP41),INDEX(Node_Left,AP41)))))</f>
        <v/>
      </c>
      <c r="AR41" s="46">
        <f>MATCH($AA41&amp;"|"&amp;AQ41,Node_Key,0)</f>
        <v/>
      </c>
      <c r="AS41" s="46">
        <f>IF(INDEX(Node_Kind,AR41)="leaf",AQ41,IF(INDEX($M$10:$M$61,INDEX(Node_Pos,AR41)+1)="",IF(INDEX(Node_Miss,AR41)="left",INDEX(Node_Left,AR41),INDEX(Node_Right,AR41)),IF(INDEX(Node_Kind,AR41)="split",IF(INDEX($M$10:$M$61,INDEX(Node_Pos,AR41)+1)&lt;INDEX(Node_Thr,AR41),INDEX(Node_Left,AR41),INDEX(Node_Right,AR41)),IF(ISNUMBER(SEARCH(";"&amp;INDEX($M$10:$M$61,INDEX(Node_Pos,AR41)+1)&amp;";",";"&amp;INDEX(Node_RCodes,AR41)&amp;";")),INDEX(Node_Right,AR41),INDEX(Node_Left,AR41)))))</f>
        <v/>
      </c>
      <c r="AT41" s="46">
        <f>MATCH($AA41&amp;"|"&amp;AS41,Node_Key,0)</f>
        <v/>
      </c>
      <c r="AU41" s="46">
        <f>IF(INDEX(Node_Kind,AT41)="leaf",AS41,IF(INDEX($M$10:$M$61,INDEX(Node_Pos,AT41)+1)="",IF(INDEX(Node_Miss,AT41)="left",INDEX(Node_Left,AT41),INDEX(Node_Right,AT41)),IF(INDEX(Node_Kind,AT41)="split",IF(INDEX($M$10:$M$61,INDEX(Node_Pos,AT41)+1)&lt;INDEX(Node_Thr,AT41),INDEX(Node_Left,AT41),INDEX(Node_Right,AT41)),IF(ISNUMBER(SEARCH(";"&amp;INDEX($M$10:$M$61,INDEX(Node_Pos,AT41)+1)&amp;";",";"&amp;INDEX(Node_RCodes,AT41)&amp;";")),INDEX(Node_Right,AT41),INDEX(Node_Left,AT41)))))</f>
        <v/>
      </c>
      <c r="AV41" s="52">
        <f>IF(INDEX(Node_Kind,MATCH($AA41&amp;"|"&amp;AU41,Node_Key,0))="leaf",INDEX(Node_Leaf,MATCH($AA41&amp;"|"&amp;AU41,Node_Key,0)),"not a leaf")</f>
        <v/>
      </c>
      <c r="AW41" s="46">
        <f>MATCH($AA41&amp;"|0",Node_Key,0)</f>
        <v/>
      </c>
      <c r="AX41" s="46">
        <f>IF(INDEX(Node_Kind,AW41)="leaf",0,IF(INDEX($P$10:$P$61,INDEX(Node_Pos,AW41)+1)="",IF(INDEX(Node_Miss,AW41)="left",INDEX(Node_Left,AW41),INDEX(Node_Right,AW41)),IF(INDEX(Node_Kind,AW41)="split",IF(INDEX($P$10:$P$61,INDEX(Node_Pos,AW41)+1)&lt;INDEX(Node_Thr,AW41),INDEX(Node_Left,AW41),INDEX(Node_Right,AW41)),IF(ISNUMBER(SEARCH(";"&amp;INDEX($P$10:$P$61,INDEX(Node_Pos,AW41)+1)&amp;";",";"&amp;INDEX(Node_RCodes,AW41)&amp;";")),INDEX(Node_Right,AW41),INDEX(Node_Left,AW41)))))</f>
        <v/>
      </c>
      <c r="AY41" s="46">
        <f>MATCH($AA41&amp;"|"&amp;AX41,Node_Key,0)</f>
        <v/>
      </c>
      <c r="AZ41" s="46">
        <f>IF(INDEX(Node_Kind,AY41)="leaf",AX41,IF(INDEX($P$10:$P$61,INDEX(Node_Pos,AY41)+1)="",IF(INDEX(Node_Miss,AY41)="left",INDEX(Node_Left,AY41),INDEX(Node_Right,AY41)),IF(INDEX(Node_Kind,AY41)="split",IF(INDEX($P$10:$P$61,INDEX(Node_Pos,AY41)+1)&lt;INDEX(Node_Thr,AY41),INDEX(Node_Left,AY41),INDEX(Node_Right,AY41)),IF(ISNUMBER(SEARCH(";"&amp;INDEX($P$10:$P$61,INDEX(Node_Pos,AY41)+1)&amp;";",";"&amp;INDEX(Node_RCodes,AY41)&amp;";")),INDEX(Node_Right,AY41),INDEX(Node_Left,AY41)))))</f>
        <v/>
      </c>
      <c r="BA41" s="46">
        <f>MATCH($AA41&amp;"|"&amp;AZ41,Node_Key,0)</f>
        <v/>
      </c>
      <c r="BB41" s="46">
        <f>IF(INDEX(Node_Kind,BA41)="leaf",AZ41,IF(INDEX($P$10:$P$61,INDEX(Node_Pos,BA41)+1)="",IF(INDEX(Node_Miss,BA41)="left",INDEX(Node_Left,BA41),INDEX(Node_Right,BA41)),IF(INDEX(Node_Kind,BA41)="split",IF(INDEX($P$10:$P$61,INDEX(Node_Pos,BA41)+1)&lt;INDEX(Node_Thr,BA41),INDEX(Node_Left,BA41),INDEX(Node_Right,BA41)),IF(ISNUMBER(SEARCH(";"&amp;INDEX($P$10:$P$61,INDEX(Node_Pos,BA41)+1)&amp;";",";"&amp;INDEX(Node_RCodes,BA41)&amp;";")),INDEX(Node_Right,BA41),INDEX(Node_Left,BA41)))))</f>
        <v/>
      </c>
      <c r="BC41" s="52">
        <f>IF(INDEX(Node_Kind,MATCH($AA41&amp;"|"&amp;BB41,Node_Key,0))="leaf",INDEX(Node_Leaf,MATCH($AA41&amp;"|"&amp;BB41,Node_Key,0)),"not a leaf")</f>
        <v/>
      </c>
      <c r="BD41" s="46">
        <f>MATCH($AA41&amp;"|0",Node_Key,0)</f>
        <v/>
      </c>
      <c r="BE41" s="46">
        <f>IF(INDEX(Node_Kind,BD41)="leaf",0,IF(INDEX($S$10:$S$61,INDEX(Node_Pos,BD41)+1)="",IF(INDEX(Node_Miss,BD41)="left",INDEX(Node_Left,BD41),INDEX(Node_Right,BD41)),IF(INDEX(Node_Kind,BD41)="split",IF(INDEX($S$10:$S$61,INDEX(Node_Pos,BD41)+1)&lt;INDEX(Node_Thr,BD41),INDEX(Node_Left,BD41),INDEX(Node_Right,BD41)),IF(ISNUMBER(SEARCH(";"&amp;INDEX($S$10:$S$61,INDEX(Node_Pos,BD41)+1)&amp;";",";"&amp;INDEX(Node_RCodes,BD41)&amp;";")),INDEX(Node_Right,BD41),INDEX(Node_Left,BD41)))))</f>
        <v/>
      </c>
      <c r="BF41" s="46">
        <f>MATCH($AA41&amp;"|"&amp;BE41,Node_Key,0)</f>
        <v/>
      </c>
      <c r="BG41" s="46">
        <f>IF(INDEX(Node_Kind,BF41)="leaf",BE41,IF(INDEX($S$10:$S$61,INDEX(Node_Pos,BF41)+1)="",IF(INDEX(Node_Miss,BF41)="left",INDEX(Node_Left,BF41),INDEX(Node_Right,BF41)),IF(INDEX(Node_Kind,BF41)="split",IF(INDEX($S$10:$S$61,INDEX(Node_Pos,BF41)+1)&lt;INDEX(Node_Thr,BF41),INDEX(Node_Left,BF41),INDEX(Node_Right,BF41)),IF(ISNUMBER(SEARCH(";"&amp;INDEX($S$10:$S$61,INDEX(Node_Pos,BF41)+1)&amp;";",";"&amp;INDEX(Node_RCodes,BF41)&amp;";")),INDEX(Node_Right,BF41),INDEX(Node_Left,BF41)))))</f>
        <v/>
      </c>
      <c r="BH41" s="46">
        <f>MATCH($AA41&amp;"|"&amp;BG41,Node_Key,0)</f>
        <v/>
      </c>
      <c r="BI41" s="46">
        <f>IF(INDEX(Node_Kind,BH41)="leaf",BG41,IF(INDEX($S$10:$S$61,INDEX(Node_Pos,BH41)+1)="",IF(INDEX(Node_Miss,BH41)="left",INDEX(Node_Left,BH41),INDEX(Node_Right,BH41)),IF(INDEX(Node_Kind,BH41)="split",IF(INDEX($S$10:$S$61,INDEX(Node_Pos,BH41)+1)&lt;INDEX(Node_Thr,BH41),INDEX(Node_Left,BH41),INDEX(Node_Right,BH41)),IF(ISNUMBER(SEARCH(";"&amp;INDEX($S$10:$S$61,INDEX(Node_Pos,BH41)+1)&amp;";",";"&amp;INDEX(Node_RCodes,BH41)&amp;";")),INDEX(Node_Right,BH41),INDEX(Node_Left,BH41)))))</f>
        <v/>
      </c>
      <c r="BJ41" s="52">
        <f>IF(INDEX(Node_Kind,MATCH($AA41&amp;"|"&amp;BI41,Node_Key,0))="leaf",INDEX(Node_Leaf,MATCH($AA41&amp;"|"&amp;BI41,Node_Key,0)),"not a leaf")</f>
        <v/>
      </c>
      <c r="BK41" s="46">
        <f>MATCH($AA41&amp;"|0",Node_Key,0)</f>
        <v/>
      </c>
      <c r="BL41" s="46">
        <f>IF(INDEX(Node_Kind,BK41)="leaf",0,IF(INDEX($V$10:$V$61,INDEX(Node_Pos,BK41)+1)="",IF(INDEX(Node_Miss,BK41)="left",INDEX(Node_Left,BK41),INDEX(Node_Right,BK41)),IF(INDEX(Node_Kind,BK41)="split",IF(INDEX($V$10:$V$61,INDEX(Node_Pos,BK41)+1)&lt;INDEX(Node_Thr,BK41),INDEX(Node_Left,BK41),INDEX(Node_Right,BK41)),IF(ISNUMBER(SEARCH(";"&amp;INDEX($V$10:$V$61,INDEX(Node_Pos,BK41)+1)&amp;";",";"&amp;INDEX(Node_RCodes,BK41)&amp;";")),INDEX(Node_Right,BK41),INDEX(Node_Left,BK41)))))</f>
        <v/>
      </c>
      <c r="BM41" s="46">
        <f>MATCH($AA41&amp;"|"&amp;BL41,Node_Key,0)</f>
        <v/>
      </c>
      <c r="BN41" s="46">
        <f>IF(INDEX(Node_Kind,BM41)="leaf",BL41,IF(INDEX($V$10:$V$61,INDEX(Node_Pos,BM41)+1)="",IF(INDEX(Node_Miss,BM41)="left",INDEX(Node_Left,BM41),INDEX(Node_Right,BM41)),IF(INDEX(Node_Kind,BM41)="split",IF(INDEX($V$10:$V$61,INDEX(Node_Pos,BM41)+1)&lt;INDEX(Node_Thr,BM41),INDEX(Node_Left,BM41),INDEX(Node_Right,BM41)),IF(ISNUMBER(SEARCH(";"&amp;INDEX($V$10:$V$61,INDEX(Node_Pos,BM41)+1)&amp;";",";"&amp;INDEX(Node_RCodes,BM41)&amp;";")),INDEX(Node_Right,BM41),INDEX(Node_Left,BM41)))))</f>
        <v/>
      </c>
      <c r="BO41" s="46">
        <f>MATCH($AA41&amp;"|"&amp;BN41,Node_Key,0)</f>
        <v/>
      </c>
      <c r="BP41" s="46">
        <f>IF(INDEX(Node_Kind,BO41)="leaf",BN41,IF(INDEX($V$10:$V$61,INDEX(Node_Pos,BO41)+1)="",IF(INDEX(Node_Miss,BO41)="left",INDEX(Node_Left,BO41),INDEX(Node_Right,BO41)),IF(INDEX(Node_Kind,BO41)="split",IF(INDEX($V$10:$V$61,INDEX(Node_Pos,BO41)+1)&lt;INDEX(Node_Thr,BO41),INDEX(Node_Left,BO41),INDEX(Node_Right,BO41)),IF(ISNUMBER(SEARCH(";"&amp;INDEX($V$10:$V$61,INDEX(Node_Pos,BO41)+1)&amp;";",";"&amp;INDEX(Node_RCodes,BO41)&amp;";")),INDEX(Node_Right,BO41),INDEX(Node_Left,BO41)))))</f>
        <v/>
      </c>
      <c r="BQ41" s="52">
        <f>IF(INDEX(Node_Kind,MATCH($AA41&amp;"|"&amp;BP41,Node_Key,0))="leaf",INDEX(Node_Leaf,MATCH($AA41&amp;"|"&amp;BP41,Node_Key,0)),"not a leaf")</f>
        <v/>
      </c>
      <c r="BR41" s="46">
        <f>MATCH($AA41&amp;"|0",Node_Key,0)</f>
        <v/>
      </c>
      <c r="BS41" s="46">
        <f>IF(INDEX(Node_Kind,BR41)="leaf",0,IF(INDEX($Y$10:$Y$61,INDEX(Node_Pos,BR41)+1)="",IF(INDEX(Node_Miss,BR41)="left",INDEX(Node_Left,BR41),INDEX(Node_Right,BR41)),IF(INDEX(Node_Kind,BR41)="split",IF(INDEX($Y$10:$Y$61,INDEX(Node_Pos,BR41)+1)&lt;INDEX(Node_Thr,BR41),INDEX(Node_Left,BR41),INDEX(Node_Right,BR41)),IF(ISNUMBER(SEARCH(";"&amp;INDEX($Y$10:$Y$61,INDEX(Node_Pos,BR41)+1)&amp;";",";"&amp;INDEX(Node_RCodes,BR41)&amp;";")),INDEX(Node_Right,BR41),INDEX(Node_Left,BR41)))))</f>
        <v/>
      </c>
      <c r="BT41" s="46">
        <f>MATCH($AA41&amp;"|"&amp;BS41,Node_Key,0)</f>
        <v/>
      </c>
      <c r="BU41" s="46">
        <f>IF(INDEX(Node_Kind,BT41)="leaf",BS41,IF(INDEX($Y$10:$Y$61,INDEX(Node_Pos,BT41)+1)="",IF(INDEX(Node_Miss,BT41)="left",INDEX(Node_Left,BT41),INDEX(Node_Right,BT41)),IF(INDEX(Node_Kind,BT41)="split",IF(INDEX($Y$10:$Y$61,INDEX(Node_Pos,BT41)+1)&lt;INDEX(Node_Thr,BT41),INDEX(Node_Left,BT41),INDEX(Node_Right,BT41)),IF(ISNUMBER(SEARCH(";"&amp;INDEX($Y$10:$Y$61,INDEX(Node_Pos,BT41)+1)&amp;";",";"&amp;INDEX(Node_RCodes,BT41)&amp;";")),INDEX(Node_Right,BT41),INDEX(Node_Left,BT41)))))</f>
        <v/>
      </c>
      <c r="BV41" s="46">
        <f>MATCH($AA41&amp;"|"&amp;BU41,Node_Key,0)</f>
        <v/>
      </c>
      <c r="BW41" s="46">
        <f>IF(INDEX(Node_Kind,BV41)="leaf",BU41,IF(INDEX($Y$10:$Y$61,INDEX(Node_Pos,BV41)+1)="",IF(INDEX(Node_Miss,BV41)="left",INDEX(Node_Left,BV41),INDEX(Node_Right,BV41)),IF(INDEX(Node_Kind,BV41)="split",IF(INDEX($Y$10:$Y$61,INDEX(Node_Pos,BV41)+1)&lt;INDEX(Node_Thr,BV41),INDEX(Node_Left,BV41),INDEX(Node_Right,BV41)),IF(ISNUMBER(SEARCH(";"&amp;INDEX($Y$10:$Y$61,INDEX(Node_Pos,BV41)+1)&amp;";",";"&amp;INDEX(Node_RCodes,BV41)&amp;";")),INDEX(Node_Right,BV41),INDEX(Node_Left,BV41)))))</f>
        <v/>
      </c>
      <c r="BX41" s="52">
        <f>IF(INDEX(Node_Kind,MATCH($AA41&amp;"|"&amp;BW41,Node_Key,0))="leaf",INDEX(Node_Leaf,MATCH($AA41&amp;"|"&amp;BW41,Node_Key,0)),"not a leaf")</f>
        <v/>
      </c>
    </row>
    <row r="42">
      <c r="B42" s="36" t="n">
        <v>32</v>
      </c>
      <c r="C42" s="10" t="inlineStr">
        <is>
          <t>payment_method</t>
        </is>
      </c>
      <c r="D42" s="10" t="inlineStr">
        <is>
          <t>categorical</t>
        </is>
      </c>
      <c r="E42" s="40">
        <f>IF(ISBLANK(INDEX(Pol_Data,MATCH(E$8,Pol_ID,0),MATCH($C42,Pol_Head,0))),"",INDEX(Pol_Data,MATCH(E$8,Pol_ID,0),MATCH($C42,Pol_Head,0)))</f>
        <v/>
      </c>
      <c r="F42" s="11">
        <f>$C42&amp;"|"&amp;IF(E42="","MISSING",IF(OR(E42="true",E42="false"),PROPER(E42),E42&amp;""))</f>
        <v/>
      </c>
      <c r="G42" s="46">
        <f>IFERROR(INDEX(Feat_Code,MATCH(F42,Feat_Key,0)),"")</f>
        <v/>
      </c>
      <c r="H42" s="40">
        <f>IF(ISBLANK(INDEX(Pol_Data,MATCH(H$8,Pol_ID,0),MATCH($C42,Pol_Head,0))),"",INDEX(Pol_Data,MATCH(H$8,Pol_ID,0),MATCH($C42,Pol_Head,0)))</f>
        <v/>
      </c>
      <c r="I42" s="11">
        <f>$C42&amp;"|"&amp;IF(H42="","MISSING",IF(OR(H42="true",H42="false"),PROPER(H42),H42&amp;""))</f>
        <v/>
      </c>
      <c r="J42" s="46">
        <f>IFERROR(INDEX(Feat_Code,MATCH(I42,Feat_Key,0)),"")</f>
        <v/>
      </c>
      <c r="K42" s="40">
        <f>IF(ISBLANK(INDEX(Pol_Data,MATCH(K$8,Pol_ID,0),MATCH($C42,Pol_Head,0))),"",INDEX(Pol_Data,MATCH(K$8,Pol_ID,0),MATCH($C42,Pol_Head,0)))</f>
        <v/>
      </c>
      <c r="L42" s="11">
        <f>$C42&amp;"|"&amp;IF(K42="","MISSING",IF(OR(K42="true",K42="false"),PROPER(K42),K42&amp;""))</f>
        <v/>
      </c>
      <c r="M42" s="46">
        <f>IFERROR(INDEX(Feat_Code,MATCH(L42,Feat_Key,0)),"")</f>
        <v/>
      </c>
      <c r="N42" s="40">
        <f>IF(ISBLANK(INDEX(Pol_Data,MATCH(N$8,Pol_ID,0),MATCH($C42,Pol_Head,0))),"",INDEX(Pol_Data,MATCH(N$8,Pol_ID,0),MATCH($C42,Pol_Head,0)))</f>
        <v/>
      </c>
      <c r="O42" s="11">
        <f>$C42&amp;"|"&amp;IF(N42="","MISSING",IF(OR(N42="true",N42="false"),PROPER(N42),N42&amp;""))</f>
        <v/>
      </c>
      <c r="P42" s="46">
        <f>IFERROR(INDEX(Feat_Code,MATCH(O42,Feat_Key,0)),"")</f>
        <v/>
      </c>
      <c r="Q42" s="40">
        <f>IF(ISBLANK(INDEX(Pol_Data,MATCH(Q$8,Pol_ID,0),MATCH($C42,Pol_Head,0))),"",INDEX(Pol_Data,MATCH(Q$8,Pol_ID,0),MATCH($C42,Pol_Head,0)))</f>
        <v/>
      </c>
      <c r="R42" s="11">
        <f>$C42&amp;"|"&amp;IF(Q42="","MISSING",IF(OR(Q42="true",Q42="false"),PROPER(Q42),Q42&amp;""))</f>
        <v/>
      </c>
      <c r="S42" s="46">
        <f>IFERROR(INDEX(Feat_Code,MATCH(R42,Feat_Key,0)),"")</f>
        <v/>
      </c>
      <c r="T42" s="40">
        <f>IF(ISBLANK(INDEX(Pol_Data,MATCH(T$8,Pol_ID,0),MATCH($C42,Pol_Head,0))),"",INDEX(Pol_Data,MATCH(T$8,Pol_ID,0),MATCH($C42,Pol_Head,0)))</f>
        <v/>
      </c>
      <c r="U42" s="11">
        <f>$C42&amp;"|"&amp;IF(T42="","MISSING",IF(OR(T42="true",T42="false"),PROPER(T42),T42&amp;""))</f>
        <v/>
      </c>
      <c r="V42" s="46">
        <f>IFERROR(INDEX(Feat_Code,MATCH(U42,Feat_Key,0)),"")</f>
        <v/>
      </c>
      <c r="W42" s="40">
        <f>IF(ISBLANK(INDEX(Pol_Data,MATCH(W$8,Pol_ID,0),MATCH($C42,Pol_Head,0))),"",INDEX(Pol_Data,MATCH(W$8,Pol_ID,0),MATCH($C42,Pol_Head,0)))</f>
        <v/>
      </c>
      <c r="X42" s="11">
        <f>$C42&amp;"|"&amp;IF(W42="","MISSING",IF(OR(W42="true",W42="false"),PROPER(W42),W42&amp;""))</f>
        <v/>
      </c>
      <c r="Y42" s="46">
        <f>IFERROR(INDEX(Feat_Code,MATCH(X42,Feat_Key,0)),"")</f>
        <v/>
      </c>
      <c r="AA42" s="36" t="n">
        <v>32</v>
      </c>
      <c r="AB42" s="46">
        <f>MATCH($AA42&amp;"|0",Node_Key,0)</f>
        <v/>
      </c>
      <c r="AC42" s="46">
        <f>IF(INDEX(Node_Kind,AB42)="leaf",0,IF(INDEX($G$10:$G$61,INDEX(Node_Pos,AB42)+1)="",IF(INDEX(Node_Miss,AB42)="left",INDEX(Node_Left,AB42),INDEX(Node_Right,AB42)),IF(INDEX(Node_Kind,AB42)="split",IF(INDEX($G$10:$G$61,INDEX(Node_Pos,AB42)+1)&lt;INDEX(Node_Thr,AB42),INDEX(Node_Left,AB42),INDEX(Node_Right,AB42)),IF(ISNUMBER(SEARCH(";"&amp;INDEX($G$10:$G$61,INDEX(Node_Pos,AB42)+1)&amp;";",";"&amp;INDEX(Node_RCodes,AB42)&amp;";")),INDEX(Node_Right,AB42),INDEX(Node_Left,AB42)))))</f>
        <v/>
      </c>
      <c r="AD42" s="46">
        <f>MATCH($AA42&amp;"|"&amp;AC42,Node_Key,0)</f>
        <v/>
      </c>
      <c r="AE42" s="46">
        <f>IF(INDEX(Node_Kind,AD42)="leaf",AC42,IF(INDEX($G$10:$G$61,INDEX(Node_Pos,AD42)+1)="",IF(INDEX(Node_Miss,AD42)="left",INDEX(Node_Left,AD42),INDEX(Node_Right,AD42)),IF(INDEX(Node_Kind,AD42)="split",IF(INDEX($G$10:$G$61,INDEX(Node_Pos,AD42)+1)&lt;INDEX(Node_Thr,AD42),INDEX(Node_Left,AD42),INDEX(Node_Right,AD42)),IF(ISNUMBER(SEARCH(";"&amp;INDEX($G$10:$G$61,INDEX(Node_Pos,AD42)+1)&amp;";",";"&amp;INDEX(Node_RCodes,AD42)&amp;";")),INDEX(Node_Right,AD42),INDEX(Node_Left,AD42)))))</f>
        <v/>
      </c>
      <c r="AF42" s="46">
        <f>MATCH($AA42&amp;"|"&amp;AE42,Node_Key,0)</f>
        <v/>
      </c>
      <c r="AG42" s="46">
        <f>IF(INDEX(Node_Kind,AF42)="leaf",AE42,IF(INDEX($G$10:$G$61,INDEX(Node_Pos,AF42)+1)="",IF(INDEX(Node_Miss,AF42)="left",INDEX(Node_Left,AF42),INDEX(Node_Right,AF42)),IF(INDEX(Node_Kind,AF42)="split",IF(INDEX($G$10:$G$61,INDEX(Node_Pos,AF42)+1)&lt;INDEX(Node_Thr,AF42),INDEX(Node_Left,AF42),INDEX(Node_Right,AF42)),IF(ISNUMBER(SEARCH(";"&amp;INDEX($G$10:$G$61,INDEX(Node_Pos,AF42)+1)&amp;";",";"&amp;INDEX(Node_RCodes,AF42)&amp;";")),INDEX(Node_Right,AF42),INDEX(Node_Left,AF42)))))</f>
        <v/>
      </c>
      <c r="AH42" s="52">
        <f>IF(INDEX(Node_Kind,MATCH($AA42&amp;"|"&amp;AG42,Node_Key,0))="leaf",INDEX(Node_Leaf,MATCH($AA42&amp;"|"&amp;AG42,Node_Key,0)),"not a leaf")</f>
        <v/>
      </c>
      <c r="AI42" s="46">
        <f>MATCH($AA42&amp;"|0",Node_Key,0)</f>
        <v/>
      </c>
      <c r="AJ42" s="46">
        <f>IF(INDEX(Node_Kind,AI42)="leaf",0,IF(INDEX($J$10:$J$61,INDEX(Node_Pos,AI42)+1)="",IF(INDEX(Node_Miss,AI42)="left",INDEX(Node_Left,AI42),INDEX(Node_Right,AI42)),IF(INDEX(Node_Kind,AI42)="split",IF(INDEX($J$10:$J$61,INDEX(Node_Pos,AI42)+1)&lt;INDEX(Node_Thr,AI42),INDEX(Node_Left,AI42),INDEX(Node_Right,AI42)),IF(ISNUMBER(SEARCH(";"&amp;INDEX($J$10:$J$61,INDEX(Node_Pos,AI42)+1)&amp;";",";"&amp;INDEX(Node_RCodes,AI42)&amp;";")),INDEX(Node_Right,AI42),INDEX(Node_Left,AI42)))))</f>
        <v/>
      </c>
      <c r="AK42" s="46">
        <f>MATCH($AA42&amp;"|"&amp;AJ42,Node_Key,0)</f>
        <v/>
      </c>
      <c r="AL42" s="46">
        <f>IF(INDEX(Node_Kind,AK42)="leaf",AJ42,IF(INDEX($J$10:$J$61,INDEX(Node_Pos,AK42)+1)="",IF(INDEX(Node_Miss,AK42)="left",INDEX(Node_Left,AK42),INDEX(Node_Right,AK42)),IF(INDEX(Node_Kind,AK42)="split",IF(INDEX($J$10:$J$61,INDEX(Node_Pos,AK42)+1)&lt;INDEX(Node_Thr,AK42),INDEX(Node_Left,AK42),INDEX(Node_Right,AK42)),IF(ISNUMBER(SEARCH(";"&amp;INDEX($J$10:$J$61,INDEX(Node_Pos,AK42)+1)&amp;";",";"&amp;INDEX(Node_RCodes,AK42)&amp;";")),INDEX(Node_Right,AK42),INDEX(Node_Left,AK42)))))</f>
        <v/>
      </c>
      <c r="AM42" s="46">
        <f>MATCH($AA42&amp;"|"&amp;AL42,Node_Key,0)</f>
        <v/>
      </c>
      <c r="AN42" s="46">
        <f>IF(INDEX(Node_Kind,AM42)="leaf",AL42,IF(INDEX($J$10:$J$61,INDEX(Node_Pos,AM42)+1)="",IF(INDEX(Node_Miss,AM42)="left",INDEX(Node_Left,AM42),INDEX(Node_Right,AM42)),IF(INDEX(Node_Kind,AM42)="split",IF(INDEX($J$10:$J$61,INDEX(Node_Pos,AM42)+1)&lt;INDEX(Node_Thr,AM42),INDEX(Node_Left,AM42),INDEX(Node_Right,AM42)),IF(ISNUMBER(SEARCH(";"&amp;INDEX($J$10:$J$61,INDEX(Node_Pos,AM42)+1)&amp;";",";"&amp;INDEX(Node_RCodes,AM42)&amp;";")),INDEX(Node_Right,AM42),INDEX(Node_Left,AM42)))))</f>
        <v/>
      </c>
      <c r="AO42" s="52">
        <f>IF(INDEX(Node_Kind,MATCH($AA42&amp;"|"&amp;AN42,Node_Key,0))="leaf",INDEX(Node_Leaf,MATCH($AA42&amp;"|"&amp;AN42,Node_Key,0)),"not a leaf")</f>
        <v/>
      </c>
      <c r="AP42" s="46">
        <f>MATCH($AA42&amp;"|0",Node_Key,0)</f>
        <v/>
      </c>
      <c r="AQ42" s="46">
        <f>IF(INDEX(Node_Kind,AP42)="leaf",0,IF(INDEX($M$10:$M$61,INDEX(Node_Pos,AP42)+1)="",IF(INDEX(Node_Miss,AP42)="left",INDEX(Node_Left,AP42),INDEX(Node_Right,AP42)),IF(INDEX(Node_Kind,AP42)="split",IF(INDEX($M$10:$M$61,INDEX(Node_Pos,AP42)+1)&lt;INDEX(Node_Thr,AP42),INDEX(Node_Left,AP42),INDEX(Node_Right,AP42)),IF(ISNUMBER(SEARCH(";"&amp;INDEX($M$10:$M$61,INDEX(Node_Pos,AP42)+1)&amp;";",";"&amp;INDEX(Node_RCodes,AP42)&amp;";")),INDEX(Node_Right,AP42),INDEX(Node_Left,AP42)))))</f>
        <v/>
      </c>
      <c r="AR42" s="46">
        <f>MATCH($AA42&amp;"|"&amp;AQ42,Node_Key,0)</f>
        <v/>
      </c>
      <c r="AS42" s="46">
        <f>IF(INDEX(Node_Kind,AR42)="leaf",AQ42,IF(INDEX($M$10:$M$61,INDEX(Node_Pos,AR42)+1)="",IF(INDEX(Node_Miss,AR42)="left",INDEX(Node_Left,AR42),INDEX(Node_Right,AR42)),IF(INDEX(Node_Kind,AR42)="split",IF(INDEX($M$10:$M$61,INDEX(Node_Pos,AR42)+1)&lt;INDEX(Node_Thr,AR42),INDEX(Node_Left,AR42),INDEX(Node_Right,AR42)),IF(ISNUMBER(SEARCH(";"&amp;INDEX($M$10:$M$61,INDEX(Node_Pos,AR42)+1)&amp;";",";"&amp;INDEX(Node_RCodes,AR42)&amp;";")),INDEX(Node_Right,AR42),INDEX(Node_Left,AR42)))))</f>
        <v/>
      </c>
      <c r="AT42" s="46">
        <f>MATCH($AA42&amp;"|"&amp;AS42,Node_Key,0)</f>
        <v/>
      </c>
      <c r="AU42" s="46">
        <f>IF(INDEX(Node_Kind,AT42)="leaf",AS42,IF(INDEX($M$10:$M$61,INDEX(Node_Pos,AT42)+1)="",IF(INDEX(Node_Miss,AT42)="left",INDEX(Node_Left,AT42),INDEX(Node_Right,AT42)),IF(INDEX(Node_Kind,AT42)="split",IF(INDEX($M$10:$M$61,INDEX(Node_Pos,AT42)+1)&lt;INDEX(Node_Thr,AT42),INDEX(Node_Left,AT42),INDEX(Node_Right,AT42)),IF(ISNUMBER(SEARCH(";"&amp;INDEX($M$10:$M$61,INDEX(Node_Pos,AT42)+1)&amp;";",";"&amp;INDEX(Node_RCodes,AT42)&amp;";")),INDEX(Node_Right,AT42),INDEX(Node_Left,AT42)))))</f>
        <v/>
      </c>
      <c r="AV42" s="52">
        <f>IF(INDEX(Node_Kind,MATCH($AA42&amp;"|"&amp;AU42,Node_Key,0))="leaf",INDEX(Node_Leaf,MATCH($AA42&amp;"|"&amp;AU42,Node_Key,0)),"not a leaf")</f>
        <v/>
      </c>
      <c r="AW42" s="46">
        <f>MATCH($AA42&amp;"|0",Node_Key,0)</f>
        <v/>
      </c>
      <c r="AX42" s="46">
        <f>IF(INDEX(Node_Kind,AW42)="leaf",0,IF(INDEX($P$10:$P$61,INDEX(Node_Pos,AW42)+1)="",IF(INDEX(Node_Miss,AW42)="left",INDEX(Node_Left,AW42),INDEX(Node_Right,AW42)),IF(INDEX(Node_Kind,AW42)="split",IF(INDEX($P$10:$P$61,INDEX(Node_Pos,AW42)+1)&lt;INDEX(Node_Thr,AW42),INDEX(Node_Left,AW42),INDEX(Node_Right,AW42)),IF(ISNUMBER(SEARCH(";"&amp;INDEX($P$10:$P$61,INDEX(Node_Pos,AW42)+1)&amp;";",";"&amp;INDEX(Node_RCodes,AW42)&amp;";")),INDEX(Node_Right,AW42),INDEX(Node_Left,AW42)))))</f>
        <v/>
      </c>
      <c r="AY42" s="46">
        <f>MATCH($AA42&amp;"|"&amp;AX42,Node_Key,0)</f>
        <v/>
      </c>
      <c r="AZ42" s="46">
        <f>IF(INDEX(Node_Kind,AY42)="leaf",AX42,IF(INDEX($P$10:$P$61,INDEX(Node_Pos,AY42)+1)="",IF(INDEX(Node_Miss,AY42)="left",INDEX(Node_Left,AY42),INDEX(Node_Right,AY42)),IF(INDEX(Node_Kind,AY42)="split",IF(INDEX($P$10:$P$61,INDEX(Node_Pos,AY42)+1)&lt;INDEX(Node_Thr,AY42),INDEX(Node_Left,AY42),INDEX(Node_Right,AY42)),IF(ISNUMBER(SEARCH(";"&amp;INDEX($P$10:$P$61,INDEX(Node_Pos,AY42)+1)&amp;";",";"&amp;INDEX(Node_RCodes,AY42)&amp;";")),INDEX(Node_Right,AY42),INDEX(Node_Left,AY42)))))</f>
        <v/>
      </c>
      <c r="BA42" s="46">
        <f>MATCH($AA42&amp;"|"&amp;AZ42,Node_Key,0)</f>
        <v/>
      </c>
      <c r="BB42" s="46">
        <f>IF(INDEX(Node_Kind,BA42)="leaf",AZ42,IF(INDEX($P$10:$P$61,INDEX(Node_Pos,BA42)+1)="",IF(INDEX(Node_Miss,BA42)="left",INDEX(Node_Left,BA42),INDEX(Node_Right,BA42)),IF(INDEX(Node_Kind,BA42)="split",IF(INDEX($P$10:$P$61,INDEX(Node_Pos,BA42)+1)&lt;INDEX(Node_Thr,BA42),INDEX(Node_Left,BA42),INDEX(Node_Right,BA42)),IF(ISNUMBER(SEARCH(";"&amp;INDEX($P$10:$P$61,INDEX(Node_Pos,BA42)+1)&amp;";",";"&amp;INDEX(Node_RCodes,BA42)&amp;";")),INDEX(Node_Right,BA42),INDEX(Node_Left,BA42)))))</f>
        <v/>
      </c>
      <c r="BC42" s="52">
        <f>IF(INDEX(Node_Kind,MATCH($AA42&amp;"|"&amp;BB42,Node_Key,0))="leaf",INDEX(Node_Leaf,MATCH($AA42&amp;"|"&amp;BB42,Node_Key,0)),"not a leaf")</f>
        <v/>
      </c>
      <c r="BD42" s="46">
        <f>MATCH($AA42&amp;"|0",Node_Key,0)</f>
        <v/>
      </c>
      <c r="BE42" s="46">
        <f>IF(INDEX(Node_Kind,BD42)="leaf",0,IF(INDEX($S$10:$S$61,INDEX(Node_Pos,BD42)+1)="",IF(INDEX(Node_Miss,BD42)="left",INDEX(Node_Left,BD42),INDEX(Node_Right,BD42)),IF(INDEX(Node_Kind,BD42)="split",IF(INDEX($S$10:$S$61,INDEX(Node_Pos,BD42)+1)&lt;INDEX(Node_Thr,BD42),INDEX(Node_Left,BD42),INDEX(Node_Right,BD42)),IF(ISNUMBER(SEARCH(";"&amp;INDEX($S$10:$S$61,INDEX(Node_Pos,BD42)+1)&amp;";",";"&amp;INDEX(Node_RCodes,BD42)&amp;";")),INDEX(Node_Right,BD42),INDEX(Node_Left,BD42)))))</f>
        <v/>
      </c>
      <c r="BF42" s="46">
        <f>MATCH($AA42&amp;"|"&amp;BE42,Node_Key,0)</f>
        <v/>
      </c>
      <c r="BG42" s="46">
        <f>IF(INDEX(Node_Kind,BF42)="leaf",BE42,IF(INDEX($S$10:$S$61,INDEX(Node_Pos,BF42)+1)="",IF(INDEX(Node_Miss,BF42)="left",INDEX(Node_Left,BF42),INDEX(Node_Right,BF42)),IF(INDEX(Node_Kind,BF42)="split",IF(INDEX($S$10:$S$61,INDEX(Node_Pos,BF42)+1)&lt;INDEX(Node_Thr,BF42),INDEX(Node_Left,BF42),INDEX(Node_Right,BF42)),IF(ISNUMBER(SEARCH(";"&amp;INDEX($S$10:$S$61,INDEX(Node_Pos,BF42)+1)&amp;";",";"&amp;INDEX(Node_RCodes,BF42)&amp;";")),INDEX(Node_Right,BF42),INDEX(Node_Left,BF42)))))</f>
        <v/>
      </c>
      <c r="BH42" s="46">
        <f>MATCH($AA42&amp;"|"&amp;BG42,Node_Key,0)</f>
        <v/>
      </c>
      <c r="BI42" s="46">
        <f>IF(INDEX(Node_Kind,BH42)="leaf",BG42,IF(INDEX($S$10:$S$61,INDEX(Node_Pos,BH42)+1)="",IF(INDEX(Node_Miss,BH42)="left",INDEX(Node_Left,BH42),INDEX(Node_Right,BH42)),IF(INDEX(Node_Kind,BH42)="split",IF(INDEX($S$10:$S$61,INDEX(Node_Pos,BH42)+1)&lt;INDEX(Node_Thr,BH42),INDEX(Node_Left,BH42),INDEX(Node_Right,BH42)),IF(ISNUMBER(SEARCH(";"&amp;INDEX($S$10:$S$61,INDEX(Node_Pos,BH42)+1)&amp;";",";"&amp;INDEX(Node_RCodes,BH42)&amp;";")),INDEX(Node_Right,BH42),INDEX(Node_Left,BH42)))))</f>
        <v/>
      </c>
      <c r="BJ42" s="52">
        <f>IF(INDEX(Node_Kind,MATCH($AA42&amp;"|"&amp;BI42,Node_Key,0))="leaf",INDEX(Node_Leaf,MATCH($AA42&amp;"|"&amp;BI42,Node_Key,0)),"not a leaf")</f>
        <v/>
      </c>
      <c r="BK42" s="46">
        <f>MATCH($AA42&amp;"|0",Node_Key,0)</f>
        <v/>
      </c>
      <c r="BL42" s="46">
        <f>IF(INDEX(Node_Kind,BK42)="leaf",0,IF(INDEX($V$10:$V$61,INDEX(Node_Pos,BK42)+1)="",IF(INDEX(Node_Miss,BK42)="left",INDEX(Node_Left,BK42),INDEX(Node_Right,BK42)),IF(INDEX(Node_Kind,BK42)="split",IF(INDEX($V$10:$V$61,INDEX(Node_Pos,BK42)+1)&lt;INDEX(Node_Thr,BK42),INDEX(Node_Left,BK42),INDEX(Node_Right,BK42)),IF(ISNUMBER(SEARCH(";"&amp;INDEX($V$10:$V$61,INDEX(Node_Pos,BK42)+1)&amp;";",";"&amp;INDEX(Node_RCodes,BK42)&amp;";")),INDEX(Node_Right,BK42),INDEX(Node_Left,BK42)))))</f>
        <v/>
      </c>
      <c r="BM42" s="46">
        <f>MATCH($AA42&amp;"|"&amp;BL42,Node_Key,0)</f>
        <v/>
      </c>
      <c r="BN42" s="46">
        <f>IF(INDEX(Node_Kind,BM42)="leaf",BL42,IF(INDEX($V$10:$V$61,INDEX(Node_Pos,BM42)+1)="",IF(INDEX(Node_Miss,BM42)="left",INDEX(Node_Left,BM42),INDEX(Node_Right,BM42)),IF(INDEX(Node_Kind,BM42)="split",IF(INDEX($V$10:$V$61,INDEX(Node_Pos,BM42)+1)&lt;INDEX(Node_Thr,BM42),INDEX(Node_Left,BM42),INDEX(Node_Right,BM42)),IF(ISNUMBER(SEARCH(";"&amp;INDEX($V$10:$V$61,INDEX(Node_Pos,BM42)+1)&amp;";",";"&amp;INDEX(Node_RCodes,BM42)&amp;";")),INDEX(Node_Right,BM42),INDEX(Node_Left,BM42)))))</f>
        <v/>
      </c>
      <c r="BO42" s="46">
        <f>MATCH($AA42&amp;"|"&amp;BN42,Node_Key,0)</f>
        <v/>
      </c>
      <c r="BP42" s="46">
        <f>IF(INDEX(Node_Kind,BO42)="leaf",BN42,IF(INDEX($V$10:$V$61,INDEX(Node_Pos,BO42)+1)="",IF(INDEX(Node_Miss,BO42)="left",INDEX(Node_Left,BO42),INDEX(Node_Right,BO42)),IF(INDEX(Node_Kind,BO42)="split",IF(INDEX($V$10:$V$61,INDEX(Node_Pos,BO42)+1)&lt;INDEX(Node_Thr,BO42),INDEX(Node_Left,BO42),INDEX(Node_Right,BO42)),IF(ISNUMBER(SEARCH(";"&amp;INDEX($V$10:$V$61,INDEX(Node_Pos,BO42)+1)&amp;";",";"&amp;INDEX(Node_RCodes,BO42)&amp;";")),INDEX(Node_Right,BO42),INDEX(Node_Left,BO42)))))</f>
        <v/>
      </c>
      <c r="BQ42" s="52">
        <f>IF(INDEX(Node_Kind,MATCH($AA42&amp;"|"&amp;BP42,Node_Key,0))="leaf",INDEX(Node_Leaf,MATCH($AA42&amp;"|"&amp;BP42,Node_Key,0)),"not a leaf")</f>
        <v/>
      </c>
      <c r="BR42" s="46">
        <f>MATCH($AA42&amp;"|0",Node_Key,0)</f>
        <v/>
      </c>
      <c r="BS42" s="46">
        <f>IF(INDEX(Node_Kind,BR42)="leaf",0,IF(INDEX($Y$10:$Y$61,INDEX(Node_Pos,BR42)+1)="",IF(INDEX(Node_Miss,BR42)="left",INDEX(Node_Left,BR42),INDEX(Node_Right,BR42)),IF(INDEX(Node_Kind,BR42)="split",IF(INDEX($Y$10:$Y$61,INDEX(Node_Pos,BR42)+1)&lt;INDEX(Node_Thr,BR42),INDEX(Node_Left,BR42),INDEX(Node_Right,BR42)),IF(ISNUMBER(SEARCH(";"&amp;INDEX($Y$10:$Y$61,INDEX(Node_Pos,BR42)+1)&amp;";",";"&amp;INDEX(Node_RCodes,BR42)&amp;";")),INDEX(Node_Right,BR42),INDEX(Node_Left,BR42)))))</f>
        <v/>
      </c>
      <c r="BT42" s="46">
        <f>MATCH($AA42&amp;"|"&amp;BS42,Node_Key,0)</f>
        <v/>
      </c>
      <c r="BU42" s="46">
        <f>IF(INDEX(Node_Kind,BT42)="leaf",BS42,IF(INDEX($Y$10:$Y$61,INDEX(Node_Pos,BT42)+1)="",IF(INDEX(Node_Miss,BT42)="left",INDEX(Node_Left,BT42),INDEX(Node_Right,BT42)),IF(INDEX(Node_Kind,BT42)="split",IF(INDEX($Y$10:$Y$61,INDEX(Node_Pos,BT42)+1)&lt;INDEX(Node_Thr,BT42),INDEX(Node_Left,BT42),INDEX(Node_Right,BT42)),IF(ISNUMBER(SEARCH(";"&amp;INDEX($Y$10:$Y$61,INDEX(Node_Pos,BT42)+1)&amp;";",";"&amp;INDEX(Node_RCodes,BT42)&amp;";")),INDEX(Node_Right,BT42),INDEX(Node_Left,BT42)))))</f>
        <v/>
      </c>
      <c r="BV42" s="46">
        <f>MATCH($AA42&amp;"|"&amp;BU42,Node_Key,0)</f>
        <v/>
      </c>
      <c r="BW42" s="46">
        <f>IF(INDEX(Node_Kind,BV42)="leaf",BU42,IF(INDEX($Y$10:$Y$61,INDEX(Node_Pos,BV42)+1)="",IF(INDEX(Node_Miss,BV42)="left",INDEX(Node_Left,BV42),INDEX(Node_Right,BV42)),IF(INDEX(Node_Kind,BV42)="split",IF(INDEX($Y$10:$Y$61,INDEX(Node_Pos,BV42)+1)&lt;INDEX(Node_Thr,BV42),INDEX(Node_Left,BV42),INDEX(Node_Right,BV42)),IF(ISNUMBER(SEARCH(";"&amp;INDEX($Y$10:$Y$61,INDEX(Node_Pos,BV42)+1)&amp;";",";"&amp;INDEX(Node_RCodes,BV42)&amp;";")),INDEX(Node_Right,BV42),INDEX(Node_Left,BV42)))))</f>
        <v/>
      </c>
      <c r="BX42" s="52">
        <f>IF(INDEX(Node_Kind,MATCH($AA42&amp;"|"&amp;BW42,Node_Key,0))="leaf",INDEX(Node_Leaf,MATCH($AA42&amp;"|"&amp;BW42,Node_Key,0)),"not a leaf")</f>
        <v/>
      </c>
    </row>
    <row r="43">
      <c r="B43" s="36" t="n">
        <v>33</v>
      </c>
      <c r="C43" s="10" t="inlineStr">
        <is>
          <t>new_business</t>
        </is>
      </c>
      <c r="D43" s="10" t="inlineStr">
        <is>
          <t>categorical</t>
        </is>
      </c>
      <c r="E43" s="40">
        <f>IF(ISBLANK(INDEX(Pol_Data,MATCH(E$8,Pol_ID,0),MATCH($C43,Pol_Head,0))),"",INDEX(Pol_Data,MATCH(E$8,Pol_ID,0),MATCH($C43,Pol_Head,0)))</f>
        <v/>
      </c>
      <c r="F43" s="11">
        <f>$C43&amp;"|"&amp;IF(E43="","MISSING",IF(OR(E43="true",E43="false"),PROPER(E43),E43&amp;""))</f>
        <v/>
      </c>
      <c r="G43" s="46">
        <f>IFERROR(INDEX(Feat_Code,MATCH(F43,Feat_Key,0)),"")</f>
        <v/>
      </c>
      <c r="H43" s="40">
        <f>IF(ISBLANK(INDEX(Pol_Data,MATCH(H$8,Pol_ID,0),MATCH($C43,Pol_Head,0))),"",INDEX(Pol_Data,MATCH(H$8,Pol_ID,0),MATCH($C43,Pol_Head,0)))</f>
        <v/>
      </c>
      <c r="I43" s="11">
        <f>$C43&amp;"|"&amp;IF(H43="","MISSING",IF(OR(H43="true",H43="false"),PROPER(H43),H43&amp;""))</f>
        <v/>
      </c>
      <c r="J43" s="46">
        <f>IFERROR(INDEX(Feat_Code,MATCH(I43,Feat_Key,0)),"")</f>
        <v/>
      </c>
      <c r="K43" s="40">
        <f>IF(ISBLANK(INDEX(Pol_Data,MATCH(K$8,Pol_ID,0),MATCH($C43,Pol_Head,0))),"",INDEX(Pol_Data,MATCH(K$8,Pol_ID,0),MATCH($C43,Pol_Head,0)))</f>
        <v/>
      </c>
      <c r="L43" s="11">
        <f>$C43&amp;"|"&amp;IF(K43="","MISSING",IF(OR(K43="true",K43="false"),PROPER(K43),K43&amp;""))</f>
        <v/>
      </c>
      <c r="M43" s="46">
        <f>IFERROR(INDEX(Feat_Code,MATCH(L43,Feat_Key,0)),"")</f>
        <v/>
      </c>
      <c r="N43" s="40">
        <f>IF(ISBLANK(INDEX(Pol_Data,MATCH(N$8,Pol_ID,0),MATCH($C43,Pol_Head,0))),"",INDEX(Pol_Data,MATCH(N$8,Pol_ID,0),MATCH($C43,Pol_Head,0)))</f>
        <v/>
      </c>
      <c r="O43" s="11">
        <f>$C43&amp;"|"&amp;IF(N43="","MISSING",IF(OR(N43="true",N43="false"),PROPER(N43),N43&amp;""))</f>
        <v/>
      </c>
      <c r="P43" s="46">
        <f>IFERROR(INDEX(Feat_Code,MATCH(O43,Feat_Key,0)),"")</f>
        <v/>
      </c>
      <c r="Q43" s="40">
        <f>IF(ISBLANK(INDEX(Pol_Data,MATCH(Q$8,Pol_ID,0),MATCH($C43,Pol_Head,0))),"",INDEX(Pol_Data,MATCH(Q$8,Pol_ID,0),MATCH($C43,Pol_Head,0)))</f>
        <v/>
      </c>
      <c r="R43" s="11">
        <f>$C43&amp;"|"&amp;IF(Q43="","MISSING",IF(OR(Q43="true",Q43="false"),PROPER(Q43),Q43&amp;""))</f>
        <v/>
      </c>
      <c r="S43" s="46">
        <f>IFERROR(INDEX(Feat_Code,MATCH(R43,Feat_Key,0)),"")</f>
        <v/>
      </c>
      <c r="T43" s="40">
        <f>IF(ISBLANK(INDEX(Pol_Data,MATCH(T$8,Pol_ID,0),MATCH($C43,Pol_Head,0))),"",INDEX(Pol_Data,MATCH(T$8,Pol_ID,0),MATCH($C43,Pol_Head,0)))</f>
        <v/>
      </c>
      <c r="U43" s="11">
        <f>$C43&amp;"|"&amp;IF(T43="","MISSING",IF(OR(T43="true",T43="false"),PROPER(T43),T43&amp;""))</f>
        <v/>
      </c>
      <c r="V43" s="46">
        <f>IFERROR(INDEX(Feat_Code,MATCH(U43,Feat_Key,0)),"")</f>
        <v/>
      </c>
      <c r="W43" s="40">
        <f>IF(ISBLANK(INDEX(Pol_Data,MATCH(W$8,Pol_ID,0),MATCH($C43,Pol_Head,0))),"",INDEX(Pol_Data,MATCH(W$8,Pol_ID,0),MATCH($C43,Pol_Head,0)))</f>
        <v/>
      </c>
      <c r="X43" s="11">
        <f>$C43&amp;"|"&amp;IF(W43="","MISSING",IF(OR(W43="true",W43="false"),PROPER(W43),W43&amp;""))</f>
        <v/>
      </c>
      <c r="Y43" s="46">
        <f>IFERROR(INDEX(Feat_Code,MATCH(X43,Feat_Key,0)),"")</f>
        <v/>
      </c>
      <c r="AA43" s="36" t="n">
        <v>33</v>
      </c>
      <c r="AB43" s="46">
        <f>MATCH($AA43&amp;"|0",Node_Key,0)</f>
        <v/>
      </c>
      <c r="AC43" s="46">
        <f>IF(INDEX(Node_Kind,AB43)="leaf",0,IF(INDEX($G$10:$G$61,INDEX(Node_Pos,AB43)+1)="",IF(INDEX(Node_Miss,AB43)="left",INDEX(Node_Left,AB43),INDEX(Node_Right,AB43)),IF(INDEX(Node_Kind,AB43)="split",IF(INDEX($G$10:$G$61,INDEX(Node_Pos,AB43)+1)&lt;INDEX(Node_Thr,AB43),INDEX(Node_Left,AB43),INDEX(Node_Right,AB43)),IF(ISNUMBER(SEARCH(";"&amp;INDEX($G$10:$G$61,INDEX(Node_Pos,AB43)+1)&amp;";",";"&amp;INDEX(Node_RCodes,AB43)&amp;";")),INDEX(Node_Right,AB43),INDEX(Node_Left,AB43)))))</f>
        <v/>
      </c>
      <c r="AD43" s="46">
        <f>MATCH($AA43&amp;"|"&amp;AC43,Node_Key,0)</f>
        <v/>
      </c>
      <c r="AE43" s="46">
        <f>IF(INDEX(Node_Kind,AD43)="leaf",AC43,IF(INDEX($G$10:$G$61,INDEX(Node_Pos,AD43)+1)="",IF(INDEX(Node_Miss,AD43)="left",INDEX(Node_Left,AD43),INDEX(Node_Right,AD43)),IF(INDEX(Node_Kind,AD43)="split",IF(INDEX($G$10:$G$61,INDEX(Node_Pos,AD43)+1)&lt;INDEX(Node_Thr,AD43),INDEX(Node_Left,AD43),INDEX(Node_Right,AD43)),IF(ISNUMBER(SEARCH(";"&amp;INDEX($G$10:$G$61,INDEX(Node_Pos,AD43)+1)&amp;";",";"&amp;INDEX(Node_RCodes,AD43)&amp;";")),INDEX(Node_Right,AD43),INDEX(Node_Left,AD43)))))</f>
        <v/>
      </c>
      <c r="AF43" s="46">
        <f>MATCH($AA43&amp;"|"&amp;AE43,Node_Key,0)</f>
        <v/>
      </c>
      <c r="AG43" s="46">
        <f>IF(INDEX(Node_Kind,AF43)="leaf",AE43,IF(INDEX($G$10:$G$61,INDEX(Node_Pos,AF43)+1)="",IF(INDEX(Node_Miss,AF43)="left",INDEX(Node_Left,AF43),INDEX(Node_Right,AF43)),IF(INDEX(Node_Kind,AF43)="split",IF(INDEX($G$10:$G$61,INDEX(Node_Pos,AF43)+1)&lt;INDEX(Node_Thr,AF43),INDEX(Node_Left,AF43),INDEX(Node_Right,AF43)),IF(ISNUMBER(SEARCH(";"&amp;INDEX($G$10:$G$61,INDEX(Node_Pos,AF43)+1)&amp;";",";"&amp;INDEX(Node_RCodes,AF43)&amp;";")),INDEX(Node_Right,AF43),INDEX(Node_Left,AF43)))))</f>
        <v/>
      </c>
      <c r="AH43" s="52">
        <f>IF(INDEX(Node_Kind,MATCH($AA43&amp;"|"&amp;AG43,Node_Key,0))="leaf",INDEX(Node_Leaf,MATCH($AA43&amp;"|"&amp;AG43,Node_Key,0)),"not a leaf")</f>
        <v/>
      </c>
      <c r="AI43" s="46">
        <f>MATCH($AA43&amp;"|0",Node_Key,0)</f>
        <v/>
      </c>
      <c r="AJ43" s="46">
        <f>IF(INDEX(Node_Kind,AI43)="leaf",0,IF(INDEX($J$10:$J$61,INDEX(Node_Pos,AI43)+1)="",IF(INDEX(Node_Miss,AI43)="left",INDEX(Node_Left,AI43),INDEX(Node_Right,AI43)),IF(INDEX(Node_Kind,AI43)="split",IF(INDEX($J$10:$J$61,INDEX(Node_Pos,AI43)+1)&lt;INDEX(Node_Thr,AI43),INDEX(Node_Left,AI43),INDEX(Node_Right,AI43)),IF(ISNUMBER(SEARCH(";"&amp;INDEX($J$10:$J$61,INDEX(Node_Pos,AI43)+1)&amp;";",";"&amp;INDEX(Node_RCodes,AI43)&amp;";")),INDEX(Node_Right,AI43),INDEX(Node_Left,AI43)))))</f>
        <v/>
      </c>
      <c r="AK43" s="46">
        <f>MATCH($AA43&amp;"|"&amp;AJ43,Node_Key,0)</f>
        <v/>
      </c>
      <c r="AL43" s="46">
        <f>IF(INDEX(Node_Kind,AK43)="leaf",AJ43,IF(INDEX($J$10:$J$61,INDEX(Node_Pos,AK43)+1)="",IF(INDEX(Node_Miss,AK43)="left",INDEX(Node_Left,AK43),INDEX(Node_Right,AK43)),IF(INDEX(Node_Kind,AK43)="split",IF(INDEX($J$10:$J$61,INDEX(Node_Pos,AK43)+1)&lt;INDEX(Node_Thr,AK43),INDEX(Node_Left,AK43),INDEX(Node_Right,AK43)),IF(ISNUMBER(SEARCH(";"&amp;INDEX($J$10:$J$61,INDEX(Node_Pos,AK43)+1)&amp;";",";"&amp;INDEX(Node_RCodes,AK43)&amp;";")),INDEX(Node_Right,AK43),INDEX(Node_Left,AK43)))))</f>
        <v/>
      </c>
      <c r="AM43" s="46">
        <f>MATCH($AA43&amp;"|"&amp;AL43,Node_Key,0)</f>
        <v/>
      </c>
      <c r="AN43" s="46">
        <f>IF(INDEX(Node_Kind,AM43)="leaf",AL43,IF(INDEX($J$10:$J$61,INDEX(Node_Pos,AM43)+1)="",IF(INDEX(Node_Miss,AM43)="left",INDEX(Node_Left,AM43),INDEX(Node_Right,AM43)),IF(INDEX(Node_Kind,AM43)="split",IF(INDEX($J$10:$J$61,INDEX(Node_Pos,AM43)+1)&lt;INDEX(Node_Thr,AM43),INDEX(Node_Left,AM43),INDEX(Node_Right,AM43)),IF(ISNUMBER(SEARCH(";"&amp;INDEX($J$10:$J$61,INDEX(Node_Pos,AM43)+1)&amp;";",";"&amp;INDEX(Node_RCodes,AM43)&amp;";")),INDEX(Node_Right,AM43),INDEX(Node_Left,AM43)))))</f>
        <v/>
      </c>
      <c r="AO43" s="52">
        <f>IF(INDEX(Node_Kind,MATCH($AA43&amp;"|"&amp;AN43,Node_Key,0))="leaf",INDEX(Node_Leaf,MATCH($AA43&amp;"|"&amp;AN43,Node_Key,0)),"not a leaf")</f>
        <v/>
      </c>
      <c r="AP43" s="46">
        <f>MATCH($AA43&amp;"|0",Node_Key,0)</f>
        <v/>
      </c>
      <c r="AQ43" s="46">
        <f>IF(INDEX(Node_Kind,AP43)="leaf",0,IF(INDEX($M$10:$M$61,INDEX(Node_Pos,AP43)+1)="",IF(INDEX(Node_Miss,AP43)="left",INDEX(Node_Left,AP43),INDEX(Node_Right,AP43)),IF(INDEX(Node_Kind,AP43)="split",IF(INDEX($M$10:$M$61,INDEX(Node_Pos,AP43)+1)&lt;INDEX(Node_Thr,AP43),INDEX(Node_Left,AP43),INDEX(Node_Right,AP43)),IF(ISNUMBER(SEARCH(";"&amp;INDEX($M$10:$M$61,INDEX(Node_Pos,AP43)+1)&amp;";",";"&amp;INDEX(Node_RCodes,AP43)&amp;";")),INDEX(Node_Right,AP43),INDEX(Node_Left,AP43)))))</f>
        <v/>
      </c>
      <c r="AR43" s="46">
        <f>MATCH($AA43&amp;"|"&amp;AQ43,Node_Key,0)</f>
        <v/>
      </c>
      <c r="AS43" s="46">
        <f>IF(INDEX(Node_Kind,AR43)="leaf",AQ43,IF(INDEX($M$10:$M$61,INDEX(Node_Pos,AR43)+1)="",IF(INDEX(Node_Miss,AR43)="left",INDEX(Node_Left,AR43),INDEX(Node_Right,AR43)),IF(INDEX(Node_Kind,AR43)="split",IF(INDEX($M$10:$M$61,INDEX(Node_Pos,AR43)+1)&lt;INDEX(Node_Thr,AR43),INDEX(Node_Left,AR43),INDEX(Node_Right,AR43)),IF(ISNUMBER(SEARCH(";"&amp;INDEX($M$10:$M$61,INDEX(Node_Pos,AR43)+1)&amp;";",";"&amp;INDEX(Node_RCodes,AR43)&amp;";")),INDEX(Node_Right,AR43),INDEX(Node_Left,AR43)))))</f>
        <v/>
      </c>
      <c r="AT43" s="46">
        <f>MATCH($AA43&amp;"|"&amp;AS43,Node_Key,0)</f>
        <v/>
      </c>
      <c r="AU43" s="46">
        <f>IF(INDEX(Node_Kind,AT43)="leaf",AS43,IF(INDEX($M$10:$M$61,INDEX(Node_Pos,AT43)+1)="",IF(INDEX(Node_Miss,AT43)="left",INDEX(Node_Left,AT43),INDEX(Node_Right,AT43)),IF(INDEX(Node_Kind,AT43)="split",IF(INDEX($M$10:$M$61,INDEX(Node_Pos,AT43)+1)&lt;INDEX(Node_Thr,AT43),INDEX(Node_Left,AT43),INDEX(Node_Right,AT43)),IF(ISNUMBER(SEARCH(";"&amp;INDEX($M$10:$M$61,INDEX(Node_Pos,AT43)+1)&amp;";",";"&amp;INDEX(Node_RCodes,AT43)&amp;";")),INDEX(Node_Right,AT43),INDEX(Node_Left,AT43)))))</f>
        <v/>
      </c>
      <c r="AV43" s="52">
        <f>IF(INDEX(Node_Kind,MATCH($AA43&amp;"|"&amp;AU43,Node_Key,0))="leaf",INDEX(Node_Leaf,MATCH($AA43&amp;"|"&amp;AU43,Node_Key,0)),"not a leaf")</f>
        <v/>
      </c>
      <c r="AW43" s="46">
        <f>MATCH($AA43&amp;"|0",Node_Key,0)</f>
        <v/>
      </c>
      <c r="AX43" s="46">
        <f>IF(INDEX(Node_Kind,AW43)="leaf",0,IF(INDEX($P$10:$P$61,INDEX(Node_Pos,AW43)+1)="",IF(INDEX(Node_Miss,AW43)="left",INDEX(Node_Left,AW43),INDEX(Node_Right,AW43)),IF(INDEX(Node_Kind,AW43)="split",IF(INDEX($P$10:$P$61,INDEX(Node_Pos,AW43)+1)&lt;INDEX(Node_Thr,AW43),INDEX(Node_Left,AW43),INDEX(Node_Right,AW43)),IF(ISNUMBER(SEARCH(";"&amp;INDEX($P$10:$P$61,INDEX(Node_Pos,AW43)+1)&amp;";",";"&amp;INDEX(Node_RCodes,AW43)&amp;";")),INDEX(Node_Right,AW43),INDEX(Node_Left,AW43)))))</f>
        <v/>
      </c>
      <c r="AY43" s="46">
        <f>MATCH($AA43&amp;"|"&amp;AX43,Node_Key,0)</f>
        <v/>
      </c>
      <c r="AZ43" s="46">
        <f>IF(INDEX(Node_Kind,AY43)="leaf",AX43,IF(INDEX($P$10:$P$61,INDEX(Node_Pos,AY43)+1)="",IF(INDEX(Node_Miss,AY43)="left",INDEX(Node_Left,AY43),INDEX(Node_Right,AY43)),IF(INDEX(Node_Kind,AY43)="split",IF(INDEX($P$10:$P$61,INDEX(Node_Pos,AY43)+1)&lt;INDEX(Node_Thr,AY43),INDEX(Node_Left,AY43),INDEX(Node_Right,AY43)),IF(ISNUMBER(SEARCH(";"&amp;INDEX($P$10:$P$61,INDEX(Node_Pos,AY43)+1)&amp;";",";"&amp;INDEX(Node_RCodes,AY43)&amp;";")),INDEX(Node_Right,AY43),INDEX(Node_Left,AY43)))))</f>
        <v/>
      </c>
      <c r="BA43" s="46">
        <f>MATCH($AA43&amp;"|"&amp;AZ43,Node_Key,0)</f>
        <v/>
      </c>
      <c r="BB43" s="46">
        <f>IF(INDEX(Node_Kind,BA43)="leaf",AZ43,IF(INDEX($P$10:$P$61,INDEX(Node_Pos,BA43)+1)="",IF(INDEX(Node_Miss,BA43)="left",INDEX(Node_Left,BA43),INDEX(Node_Right,BA43)),IF(INDEX(Node_Kind,BA43)="split",IF(INDEX($P$10:$P$61,INDEX(Node_Pos,BA43)+1)&lt;INDEX(Node_Thr,BA43),INDEX(Node_Left,BA43),INDEX(Node_Right,BA43)),IF(ISNUMBER(SEARCH(";"&amp;INDEX($P$10:$P$61,INDEX(Node_Pos,BA43)+1)&amp;";",";"&amp;INDEX(Node_RCodes,BA43)&amp;";")),INDEX(Node_Right,BA43),INDEX(Node_Left,BA43)))))</f>
        <v/>
      </c>
      <c r="BC43" s="52">
        <f>IF(INDEX(Node_Kind,MATCH($AA43&amp;"|"&amp;BB43,Node_Key,0))="leaf",INDEX(Node_Leaf,MATCH($AA43&amp;"|"&amp;BB43,Node_Key,0)),"not a leaf")</f>
        <v/>
      </c>
      <c r="BD43" s="46">
        <f>MATCH($AA43&amp;"|0",Node_Key,0)</f>
        <v/>
      </c>
      <c r="BE43" s="46">
        <f>IF(INDEX(Node_Kind,BD43)="leaf",0,IF(INDEX($S$10:$S$61,INDEX(Node_Pos,BD43)+1)="",IF(INDEX(Node_Miss,BD43)="left",INDEX(Node_Left,BD43),INDEX(Node_Right,BD43)),IF(INDEX(Node_Kind,BD43)="split",IF(INDEX($S$10:$S$61,INDEX(Node_Pos,BD43)+1)&lt;INDEX(Node_Thr,BD43),INDEX(Node_Left,BD43),INDEX(Node_Right,BD43)),IF(ISNUMBER(SEARCH(";"&amp;INDEX($S$10:$S$61,INDEX(Node_Pos,BD43)+1)&amp;";",";"&amp;INDEX(Node_RCodes,BD43)&amp;";")),INDEX(Node_Right,BD43),INDEX(Node_Left,BD43)))))</f>
        <v/>
      </c>
      <c r="BF43" s="46">
        <f>MATCH($AA43&amp;"|"&amp;BE43,Node_Key,0)</f>
        <v/>
      </c>
      <c r="BG43" s="46">
        <f>IF(INDEX(Node_Kind,BF43)="leaf",BE43,IF(INDEX($S$10:$S$61,INDEX(Node_Pos,BF43)+1)="",IF(INDEX(Node_Miss,BF43)="left",INDEX(Node_Left,BF43),INDEX(Node_Right,BF43)),IF(INDEX(Node_Kind,BF43)="split",IF(INDEX($S$10:$S$61,INDEX(Node_Pos,BF43)+1)&lt;INDEX(Node_Thr,BF43),INDEX(Node_Left,BF43),INDEX(Node_Right,BF43)),IF(ISNUMBER(SEARCH(";"&amp;INDEX($S$10:$S$61,INDEX(Node_Pos,BF43)+1)&amp;";",";"&amp;INDEX(Node_RCodes,BF43)&amp;";")),INDEX(Node_Right,BF43),INDEX(Node_Left,BF43)))))</f>
        <v/>
      </c>
      <c r="BH43" s="46">
        <f>MATCH($AA43&amp;"|"&amp;BG43,Node_Key,0)</f>
        <v/>
      </c>
      <c r="BI43" s="46">
        <f>IF(INDEX(Node_Kind,BH43)="leaf",BG43,IF(INDEX($S$10:$S$61,INDEX(Node_Pos,BH43)+1)="",IF(INDEX(Node_Miss,BH43)="left",INDEX(Node_Left,BH43),INDEX(Node_Right,BH43)),IF(INDEX(Node_Kind,BH43)="split",IF(INDEX($S$10:$S$61,INDEX(Node_Pos,BH43)+1)&lt;INDEX(Node_Thr,BH43),INDEX(Node_Left,BH43),INDEX(Node_Right,BH43)),IF(ISNUMBER(SEARCH(";"&amp;INDEX($S$10:$S$61,INDEX(Node_Pos,BH43)+1)&amp;";",";"&amp;INDEX(Node_RCodes,BH43)&amp;";")),INDEX(Node_Right,BH43),INDEX(Node_Left,BH43)))))</f>
        <v/>
      </c>
      <c r="BJ43" s="52">
        <f>IF(INDEX(Node_Kind,MATCH($AA43&amp;"|"&amp;BI43,Node_Key,0))="leaf",INDEX(Node_Leaf,MATCH($AA43&amp;"|"&amp;BI43,Node_Key,0)),"not a leaf")</f>
        <v/>
      </c>
      <c r="BK43" s="46">
        <f>MATCH($AA43&amp;"|0",Node_Key,0)</f>
        <v/>
      </c>
      <c r="BL43" s="46">
        <f>IF(INDEX(Node_Kind,BK43)="leaf",0,IF(INDEX($V$10:$V$61,INDEX(Node_Pos,BK43)+1)="",IF(INDEX(Node_Miss,BK43)="left",INDEX(Node_Left,BK43),INDEX(Node_Right,BK43)),IF(INDEX(Node_Kind,BK43)="split",IF(INDEX($V$10:$V$61,INDEX(Node_Pos,BK43)+1)&lt;INDEX(Node_Thr,BK43),INDEX(Node_Left,BK43),INDEX(Node_Right,BK43)),IF(ISNUMBER(SEARCH(";"&amp;INDEX($V$10:$V$61,INDEX(Node_Pos,BK43)+1)&amp;";",";"&amp;INDEX(Node_RCodes,BK43)&amp;";")),INDEX(Node_Right,BK43),INDEX(Node_Left,BK43)))))</f>
        <v/>
      </c>
      <c r="BM43" s="46">
        <f>MATCH($AA43&amp;"|"&amp;BL43,Node_Key,0)</f>
        <v/>
      </c>
      <c r="BN43" s="46">
        <f>IF(INDEX(Node_Kind,BM43)="leaf",BL43,IF(INDEX($V$10:$V$61,INDEX(Node_Pos,BM43)+1)="",IF(INDEX(Node_Miss,BM43)="left",INDEX(Node_Left,BM43),INDEX(Node_Right,BM43)),IF(INDEX(Node_Kind,BM43)="split",IF(INDEX($V$10:$V$61,INDEX(Node_Pos,BM43)+1)&lt;INDEX(Node_Thr,BM43),INDEX(Node_Left,BM43),INDEX(Node_Right,BM43)),IF(ISNUMBER(SEARCH(";"&amp;INDEX($V$10:$V$61,INDEX(Node_Pos,BM43)+1)&amp;";",";"&amp;INDEX(Node_RCodes,BM43)&amp;";")),INDEX(Node_Right,BM43),INDEX(Node_Left,BM43)))))</f>
        <v/>
      </c>
      <c r="BO43" s="46">
        <f>MATCH($AA43&amp;"|"&amp;BN43,Node_Key,0)</f>
        <v/>
      </c>
      <c r="BP43" s="46">
        <f>IF(INDEX(Node_Kind,BO43)="leaf",BN43,IF(INDEX($V$10:$V$61,INDEX(Node_Pos,BO43)+1)="",IF(INDEX(Node_Miss,BO43)="left",INDEX(Node_Left,BO43),INDEX(Node_Right,BO43)),IF(INDEX(Node_Kind,BO43)="split",IF(INDEX($V$10:$V$61,INDEX(Node_Pos,BO43)+1)&lt;INDEX(Node_Thr,BO43),INDEX(Node_Left,BO43),INDEX(Node_Right,BO43)),IF(ISNUMBER(SEARCH(";"&amp;INDEX($V$10:$V$61,INDEX(Node_Pos,BO43)+1)&amp;";",";"&amp;INDEX(Node_RCodes,BO43)&amp;";")),INDEX(Node_Right,BO43),INDEX(Node_Left,BO43)))))</f>
        <v/>
      </c>
      <c r="BQ43" s="52">
        <f>IF(INDEX(Node_Kind,MATCH($AA43&amp;"|"&amp;BP43,Node_Key,0))="leaf",INDEX(Node_Leaf,MATCH($AA43&amp;"|"&amp;BP43,Node_Key,0)),"not a leaf")</f>
        <v/>
      </c>
      <c r="BR43" s="46">
        <f>MATCH($AA43&amp;"|0",Node_Key,0)</f>
        <v/>
      </c>
      <c r="BS43" s="46">
        <f>IF(INDEX(Node_Kind,BR43)="leaf",0,IF(INDEX($Y$10:$Y$61,INDEX(Node_Pos,BR43)+1)="",IF(INDEX(Node_Miss,BR43)="left",INDEX(Node_Left,BR43),INDEX(Node_Right,BR43)),IF(INDEX(Node_Kind,BR43)="split",IF(INDEX($Y$10:$Y$61,INDEX(Node_Pos,BR43)+1)&lt;INDEX(Node_Thr,BR43),INDEX(Node_Left,BR43),INDEX(Node_Right,BR43)),IF(ISNUMBER(SEARCH(";"&amp;INDEX($Y$10:$Y$61,INDEX(Node_Pos,BR43)+1)&amp;";",";"&amp;INDEX(Node_RCodes,BR43)&amp;";")),INDEX(Node_Right,BR43),INDEX(Node_Left,BR43)))))</f>
        <v/>
      </c>
      <c r="BT43" s="46">
        <f>MATCH($AA43&amp;"|"&amp;BS43,Node_Key,0)</f>
        <v/>
      </c>
      <c r="BU43" s="46">
        <f>IF(INDEX(Node_Kind,BT43)="leaf",BS43,IF(INDEX($Y$10:$Y$61,INDEX(Node_Pos,BT43)+1)="",IF(INDEX(Node_Miss,BT43)="left",INDEX(Node_Left,BT43),INDEX(Node_Right,BT43)),IF(INDEX(Node_Kind,BT43)="split",IF(INDEX($Y$10:$Y$61,INDEX(Node_Pos,BT43)+1)&lt;INDEX(Node_Thr,BT43),INDEX(Node_Left,BT43),INDEX(Node_Right,BT43)),IF(ISNUMBER(SEARCH(";"&amp;INDEX($Y$10:$Y$61,INDEX(Node_Pos,BT43)+1)&amp;";",";"&amp;INDEX(Node_RCodes,BT43)&amp;";")),INDEX(Node_Right,BT43),INDEX(Node_Left,BT43)))))</f>
        <v/>
      </c>
      <c r="BV43" s="46">
        <f>MATCH($AA43&amp;"|"&amp;BU43,Node_Key,0)</f>
        <v/>
      </c>
      <c r="BW43" s="46">
        <f>IF(INDEX(Node_Kind,BV43)="leaf",BU43,IF(INDEX($Y$10:$Y$61,INDEX(Node_Pos,BV43)+1)="",IF(INDEX(Node_Miss,BV43)="left",INDEX(Node_Left,BV43),INDEX(Node_Right,BV43)),IF(INDEX(Node_Kind,BV43)="split",IF(INDEX($Y$10:$Y$61,INDEX(Node_Pos,BV43)+1)&lt;INDEX(Node_Thr,BV43),INDEX(Node_Left,BV43),INDEX(Node_Right,BV43)),IF(ISNUMBER(SEARCH(";"&amp;INDEX($Y$10:$Y$61,INDEX(Node_Pos,BV43)+1)&amp;";",";"&amp;INDEX(Node_RCodes,BV43)&amp;";")),INDEX(Node_Right,BV43),INDEX(Node_Left,BV43)))))</f>
        <v/>
      </c>
      <c r="BX43" s="52">
        <f>IF(INDEX(Node_Kind,MATCH($AA43&amp;"|"&amp;BW43,Node_Key,0))="leaf",INDEX(Node_Leaf,MATCH($AA43&amp;"|"&amp;BW43,Node_Key,0)),"not a leaf")</f>
        <v/>
      </c>
    </row>
    <row r="44">
      <c r="B44" s="36" t="n">
        <v>34</v>
      </c>
      <c r="C44" s="10" t="inlineStr">
        <is>
          <t>marital_status</t>
        </is>
      </c>
      <c r="D44" s="10" t="inlineStr">
        <is>
          <t>categorical</t>
        </is>
      </c>
      <c r="E44" s="40">
        <f>IF(ISBLANK(INDEX(Pol_Data,MATCH(E$8,Pol_ID,0),MATCH($C44,Pol_Head,0))),"",INDEX(Pol_Data,MATCH(E$8,Pol_ID,0),MATCH($C44,Pol_Head,0)))</f>
        <v/>
      </c>
      <c r="F44" s="11">
        <f>$C44&amp;"|"&amp;IF(E44="","MISSING",IF(OR(E44="true",E44="false"),PROPER(E44),E44&amp;""))</f>
        <v/>
      </c>
      <c r="G44" s="46">
        <f>IFERROR(INDEX(Feat_Code,MATCH(F44,Feat_Key,0)),"")</f>
        <v/>
      </c>
      <c r="H44" s="40">
        <f>IF(ISBLANK(INDEX(Pol_Data,MATCH(H$8,Pol_ID,0),MATCH($C44,Pol_Head,0))),"",INDEX(Pol_Data,MATCH(H$8,Pol_ID,0),MATCH($C44,Pol_Head,0)))</f>
        <v/>
      </c>
      <c r="I44" s="11">
        <f>$C44&amp;"|"&amp;IF(H44="","MISSING",IF(OR(H44="true",H44="false"),PROPER(H44),H44&amp;""))</f>
        <v/>
      </c>
      <c r="J44" s="46">
        <f>IFERROR(INDEX(Feat_Code,MATCH(I44,Feat_Key,0)),"")</f>
        <v/>
      </c>
      <c r="K44" s="40">
        <f>IF(ISBLANK(INDEX(Pol_Data,MATCH(K$8,Pol_ID,0),MATCH($C44,Pol_Head,0))),"",INDEX(Pol_Data,MATCH(K$8,Pol_ID,0),MATCH($C44,Pol_Head,0)))</f>
        <v/>
      </c>
      <c r="L44" s="11">
        <f>$C44&amp;"|"&amp;IF(K44="","MISSING",IF(OR(K44="true",K44="false"),PROPER(K44),K44&amp;""))</f>
        <v/>
      </c>
      <c r="M44" s="46">
        <f>IFERROR(INDEX(Feat_Code,MATCH(L44,Feat_Key,0)),"")</f>
        <v/>
      </c>
      <c r="N44" s="40">
        <f>IF(ISBLANK(INDEX(Pol_Data,MATCH(N$8,Pol_ID,0),MATCH($C44,Pol_Head,0))),"",INDEX(Pol_Data,MATCH(N$8,Pol_ID,0),MATCH($C44,Pol_Head,0)))</f>
        <v/>
      </c>
      <c r="O44" s="11">
        <f>$C44&amp;"|"&amp;IF(N44="","MISSING",IF(OR(N44="true",N44="false"),PROPER(N44),N44&amp;""))</f>
        <v/>
      </c>
      <c r="P44" s="46">
        <f>IFERROR(INDEX(Feat_Code,MATCH(O44,Feat_Key,0)),"")</f>
        <v/>
      </c>
      <c r="Q44" s="40">
        <f>IF(ISBLANK(INDEX(Pol_Data,MATCH(Q$8,Pol_ID,0),MATCH($C44,Pol_Head,0))),"",INDEX(Pol_Data,MATCH(Q$8,Pol_ID,0),MATCH($C44,Pol_Head,0)))</f>
        <v/>
      </c>
      <c r="R44" s="11">
        <f>$C44&amp;"|"&amp;IF(Q44="","MISSING",IF(OR(Q44="true",Q44="false"),PROPER(Q44),Q44&amp;""))</f>
        <v/>
      </c>
      <c r="S44" s="46">
        <f>IFERROR(INDEX(Feat_Code,MATCH(R44,Feat_Key,0)),"")</f>
        <v/>
      </c>
      <c r="T44" s="40">
        <f>IF(ISBLANK(INDEX(Pol_Data,MATCH(T$8,Pol_ID,0),MATCH($C44,Pol_Head,0))),"",INDEX(Pol_Data,MATCH(T$8,Pol_ID,0),MATCH($C44,Pol_Head,0)))</f>
        <v/>
      </c>
      <c r="U44" s="11">
        <f>$C44&amp;"|"&amp;IF(T44="","MISSING",IF(OR(T44="true",T44="false"),PROPER(T44),T44&amp;""))</f>
        <v/>
      </c>
      <c r="V44" s="46">
        <f>IFERROR(INDEX(Feat_Code,MATCH(U44,Feat_Key,0)),"")</f>
        <v/>
      </c>
      <c r="W44" s="40">
        <f>IF(ISBLANK(INDEX(Pol_Data,MATCH(W$8,Pol_ID,0),MATCH($C44,Pol_Head,0))),"",INDEX(Pol_Data,MATCH(W$8,Pol_ID,0),MATCH($C44,Pol_Head,0)))</f>
        <v/>
      </c>
      <c r="X44" s="11">
        <f>$C44&amp;"|"&amp;IF(W44="","MISSING",IF(OR(W44="true",W44="false"),PROPER(W44),W44&amp;""))</f>
        <v/>
      </c>
      <c r="Y44" s="46">
        <f>IFERROR(INDEX(Feat_Code,MATCH(X44,Feat_Key,0)),"")</f>
        <v/>
      </c>
      <c r="AA44" s="36" t="n">
        <v>34</v>
      </c>
      <c r="AB44" s="46">
        <f>MATCH($AA44&amp;"|0",Node_Key,0)</f>
        <v/>
      </c>
      <c r="AC44" s="46">
        <f>IF(INDEX(Node_Kind,AB44)="leaf",0,IF(INDEX($G$10:$G$61,INDEX(Node_Pos,AB44)+1)="",IF(INDEX(Node_Miss,AB44)="left",INDEX(Node_Left,AB44),INDEX(Node_Right,AB44)),IF(INDEX(Node_Kind,AB44)="split",IF(INDEX($G$10:$G$61,INDEX(Node_Pos,AB44)+1)&lt;INDEX(Node_Thr,AB44),INDEX(Node_Left,AB44),INDEX(Node_Right,AB44)),IF(ISNUMBER(SEARCH(";"&amp;INDEX($G$10:$G$61,INDEX(Node_Pos,AB44)+1)&amp;";",";"&amp;INDEX(Node_RCodes,AB44)&amp;";")),INDEX(Node_Right,AB44),INDEX(Node_Left,AB44)))))</f>
        <v/>
      </c>
      <c r="AD44" s="46">
        <f>MATCH($AA44&amp;"|"&amp;AC44,Node_Key,0)</f>
        <v/>
      </c>
      <c r="AE44" s="46">
        <f>IF(INDEX(Node_Kind,AD44)="leaf",AC44,IF(INDEX($G$10:$G$61,INDEX(Node_Pos,AD44)+1)="",IF(INDEX(Node_Miss,AD44)="left",INDEX(Node_Left,AD44),INDEX(Node_Right,AD44)),IF(INDEX(Node_Kind,AD44)="split",IF(INDEX($G$10:$G$61,INDEX(Node_Pos,AD44)+1)&lt;INDEX(Node_Thr,AD44),INDEX(Node_Left,AD44),INDEX(Node_Right,AD44)),IF(ISNUMBER(SEARCH(";"&amp;INDEX($G$10:$G$61,INDEX(Node_Pos,AD44)+1)&amp;";",";"&amp;INDEX(Node_RCodes,AD44)&amp;";")),INDEX(Node_Right,AD44),INDEX(Node_Left,AD44)))))</f>
        <v/>
      </c>
      <c r="AF44" s="46">
        <f>MATCH($AA44&amp;"|"&amp;AE44,Node_Key,0)</f>
        <v/>
      </c>
      <c r="AG44" s="46">
        <f>IF(INDEX(Node_Kind,AF44)="leaf",AE44,IF(INDEX($G$10:$G$61,INDEX(Node_Pos,AF44)+1)="",IF(INDEX(Node_Miss,AF44)="left",INDEX(Node_Left,AF44),INDEX(Node_Right,AF44)),IF(INDEX(Node_Kind,AF44)="split",IF(INDEX($G$10:$G$61,INDEX(Node_Pos,AF44)+1)&lt;INDEX(Node_Thr,AF44),INDEX(Node_Left,AF44),INDEX(Node_Right,AF44)),IF(ISNUMBER(SEARCH(";"&amp;INDEX($G$10:$G$61,INDEX(Node_Pos,AF44)+1)&amp;";",";"&amp;INDEX(Node_RCodes,AF44)&amp;";")),INDEX(Node_Right,AF44),INDEX(Node_Left,AF44)))))</f>
        <v/>
      </c>
      <c r="AH44" s="52">
        <f>IF(INDEX(Node_Kind,MATCH($AA44&amp;"|"&amp;AG44,Node_Key,0))="leaf",INDEX(Node_Leaf,MATCH($AA44&amp;"|"&amp;AG44,Node_Key,0)),"not a leaf")</f>
        <v/>
      </c>
      <c r="AI44" s="46">
        <f>MATCH($AA44&amp;"|0",Node_Key,0)</f>
        <v/>
      </c>
      <c r="AJ44" s="46">
        <f>IF(INDEX(Node_Kind,AI44)="leaf",0,IF(INDEX($J$10:$J$61,INDEX(Node_Pos,AI44)+1)="",IF(INDEX(Node_Miss,AI44)="left",INDEX(Node_Left,AI44),INDEX(Node_Right,AI44)),IF(INDEX(Node_Kind,AI44)="split",IF(INDEX($J$10:$J$61,INDEX(Node_Pos,AI44)+1)&lt;INDEX(Node_Thr,AI44),INDEX(Node_Left,AI44),INDEX(Node_Right,AI44)),IF(ISNUMBER(SEARCH(";"&amp;INDEX($J$10:$J$61,INDEX(Node_Pos,AI44)+1)&amp;";",";"&amp;INDEX(Node_RCodes,AI44)&amp;";")),INDEX(Node_Right,AI44),INDEX(Node_Left,AI44)))))</f>
        <v/>
      </c>
      <c r="AK44" s="46">
        <f>MATCH($AA44&amp;"|"&amp;AJ44,Node_Key,0)</f>
        <v/>
      </c>
      <c r="AL44" s="46">
        <f>IF(INDEX(Node_Kind,AK44)="leaf",AJ44,IF(INDEX($J$10:$J$61,INDEX(Node_Pos,AK44)+1)="",IF(INDEX(Node_Miss,AK44)="left",INDEX(Node_Left,AK44),INDEX(Node_Right,AK44)),IF(INDEX(Node_Kind,AK44)="split",IF(INDEX($J$10:$J$61,INDEX(Node_Pos,AK44)+1)&lt;INDEX(Node_Thr,AK44),INDEX(Node_Left,AK44),INDEX(Node_Right,AK44)),IF(ISNUMBER(SEARCH(";"&amp;INDEX($J$10:$J$61,INDEX(Node_Pos,AK44)+1)&amp;";",";"&amp;INDEX(Node_RCodes,AK44)&amp;";")),INDEX(Node_Right,AK44),INDEX(Node_Left,AK44)))))</f>
        <v/>
      </c>
      <c r="AM44" s="46">
        <f>MATCH($AA44&amp;"|"&amp;AL44,Node_Key,0)</f>
        <v/>
      </c>
      <c r="AN44" s="46">
        <f>IF(INDEX(Node_Kind,AM44)="leaf",AL44,IF(INDEX($J$10:$J$61,INDEX(Node_Pos,AM44)+1)="",IF(INDEX(Node_Miss,AM44)="left",INDEX(Node_Left,AM44),INDEX(Node_Right,AM44)),IF(INDEX(Node_Kind,AM44)="split",IF(INDEX($J$10:$J$61,INDEX(Node_Pos,AM44)+1)&lt;INDEX(Node_Thr,AM44),INDEX(Node_Left,AM44),INDEX(Node_Right,AM44)),IF(ISNUMBER(SEARCH(";"&amp;INDEX($J$10:$J$61,INDEX(Node_Pos,AM44)+1)&amp;";",";"&amp;INDEX(Node_RCodes,AM44)&amp;";")),INDEX(Node_Right,AM44),INDEX(Node_Left,AM44)))))</f>
        <v/>
      </c>
      <c r="AO44" s="52">
        <f>IF(INDEX(Node_Kind,MATCH($AA44&amp;"|"&amp;AN44,Node_Key,0))="leaf",INDEX(Node_Leaf,MATCH($AA44&amp;"|"&amp;AN44,Node_Key,0)),"not a leaf")</f>
        <v/>
      </c>
      <c r="AP44" s="46">
        <f>MATCH($AA44&amp;"|0",Node_Key,0)</f>
        <v/>
      </c>
      <c r="AQ44" s="46">
        <f>IF(INDEX(Node_Kind,AP44)="leaf",0,IF(INDEX($M$10:$M$61,INDEX(Node_Pos,AP44)+1)="",IF(INDEX(Node_Miss,AP44)="left",INDEX(Node_Left,AP44),INDEX(Node_Right,AP44)),IF(INDEX(Node_Kind,AP44)="split",IF(INDEX($M$10:$M$61,INDEX(Node_Pos,AP44)+1)&lt;INDEX(Node_Thr,AP44),INDEX(Node_Left,AP44),INDEX(Node_Right,AP44)),IF(ISNUMBER(SEARCH(";"&amp;INDEX($M$10:$M$61,INDEX(Node_Pos,AP44)+1)&amp;";",";"&amp;INDEX(Node_RCodes,AP44)&amp;";")),INDEX(Node_Right,AP44),INDEX(Node_Left,AP44)))))</f>
        <v/>
      </c>
      <c r="AR44" s="46">
        <f>MATCH($AA44&amp;"|"&amp;AQ44,Node_Key,0)</f>
        <v/>
      </c>
      <c r="AS44" s="46">
        <f>IF(INDEX(Node_Kind,AR44)="leaf",AQ44,IF(INDEX($M$10:$M$61,INDEX(Node_Pos,AR44)+1)="",IF(INDEX(Node_Miss,AR44)="left",INDEX(Node_Left,AR44),INDEX(Node_Right,AR44)),IF(INDEX(Node_Kind,AR44)="split",IF(INDEX($M$10:$M$61,INDEX(Node_Pos,AR44)+1)&lt;INDEX(Node_Thr,AR44),INDEX(Node_Left,AR44),INDEX(Node_Right,AR44)),IF(ISNUMBER(SEARCH(";"&amp;INDEX($M$10:$M$61,INDEX(Node_Pos,AR44)+1)&amp;";",";"&amp;INDEX(Node_RCodes,AR44)&amp;";")),INDEX(Node_Right,AR44),INDEX(Node_Left,AR44)))))</f>
        <v/>
      </c>
      <c r="AT44" s="46">
        <f>MATCH($AA44&amp;"|"&amp;AS44,Node_Key,0)</f>
        <v/>
      </c>
      <c r="AU44" s="46">
        <f>IF(INDEX(Node_Kind,AT44)="leaf",AS44,IF(INDEX($M$10:$M$61,INDEX(Node_Pos,AT44)+1)="",IF(INDEX(Node_Miss,AT44)="left",INDEX(Node_Left,AT44),INDEX(Node_Right,AT44)),IF(INDEX(Node_Kind,AT44)="split",IF(INDEX($M$10:$M$61,INDEX(Node_Pos,AT44)+1)&lt;INDEX(Node_Thr,AT44),INDEX(Node_Left,AT44),INDEX(Node_Right,AT44)),IF(ISNUMBER(SEARCH(";"&amp;INDEX($M$10:$M$61,INDEX(Node_Pos,AT44)+1)&amp;";",";"&amp;INDEX(Node_RCodes,AT44)&amp;";")),INDEX(Node_Right,AT44),INDEX(Node_Left,AT44)))))</f>
        <v/>
      </c>
      <c r="AV44" s="52">
        <f>IF(INDEX(Node_Kind,MATCH($AA44&amp;"|"&amp;AU44,Node_Key,0))="leaf",INDEX(Node_Leaf,MATCH($AA44&amp;"|"&amp;AU44,Node_Key,0)),"not a leaf")</f>
        <v/>
      </c>
      <c r="AW44" s="46">
        <f>MATCH($AA44&amp;"|0",Node_Key,0)</f>
        <v/>
      </c>
      <c r="AX44" s="46">
        <f>IF(INDEX(Node_Kind,AW44)="leaf",0,IF(INDEX($P$10:$P$61,INDEX(Node_Pos,AW44)+1)="",IF(INDEX(Node_Miss,AW44)="left",INDEX(Node_Left,AW44),INDEX(Node_Right,AW44)),IF(INDEX(Node_Kind,AW44)="split",IF(INDEX($P$10:$P$61,INDEX(Node_Pos,AW44)+1)&lt;INDEX(Node_Thr,AW44),INDEX(Node_Left,AW44),INDEX(Node_Right,AW44)),IF(ISNUMBER(SEARCH(";"&amp;INDEX($P$10:$P$61,INDEX(Node_Pos,AW44)+1)&amp;";",";"&amp;INDEX(Node_RCodes,AW44)&amp;";")),INDEX(Node_Right,AW44),INDEX(Node_Left,AW44)))))</f>
        <v/>
      </c>
      <c r="AY44" s="46">
        <f>MATCH($AA44&amp;"|"&amp;AX44,Node_Key,0)</f>
        <v/>
      </c>
      <c r="AZ44" s="46">
        <f>IF(INDEX(Node_Kind,AY44)="leaf",AX44,IF(INDEX($P$10:$P$61,INDEX(Node_Pos,AY44)+1)="",IF(INDEX(Node_Miss,AY44)="left",INDEX(Node_Left,AY44),INDEX(Node_Right,AY44)),IF(INDEX(Node_Kind,AY44)="split",IF(INDEX($P$10:$P$61,INDEX(Node_Pos,AY44)+1)&lt;INDEX(Node_Thr,AY44),INDEX(Node_Left,AY44),INDEX(Node_Right,AY44)),IF(ISNUMBER(SEARCH(";"&amp;INDEX($P$10:$P$61,INDEX(Node_Pos,AY44)+1)&amp;";",";"&amp;INDEX(Node_RCodes,AY44)&amp;";")),INDEX(Node_Right,AY44),INDEX(Node_Left,AY44)))))</f>
        <v/>
      </c>
      <c r="BA44" s="46">
        <f>MATCH($AA44&amp;"|"&amp;AZ44,Node_Key,0)</f>
        <v/>
      </c>
      <c r="BB44" s="46">
        <f>IF(INDEX(Node_Kind,BA44)="leaf",AZ44,IF(INDEX($P$10:$P$61,INDEX(Node_Pos,BA44)+1)="",IF(INDEX(Node_Miss,BA44)="left",INDEX(Node_Left,BA44),INDEX(Node_Right,BA44)),IF(INDEX(Node_Kind,BA44)="split",IF(INDEX($P$10:$P$61,INDEX(Node_Pos,BA44)+1)&lt;INDEX(Node_Thr,BA44),INDEX(Node_Left,BA44),INDEX(Node_Right,BA44)),IF(ISNUMBER(SEARCH(";"&amp;INDEX($P$10:$P$61,INDEX(Node_Pos,BA44)+1)&amp;";",";"&amp;INDEX(Node_RCodes,BA44)&amp;";")),INDEX(Node_Right,BA44),INDEX(Node_Left,BA44)))))</f>
        <v/>
      </c>
      <c r="BC44" s="52">
        <f>IF(INDEX(Node_Kind,MATCH($AA44&amp;"|"&amp;BB44,Node_Key,0))="leaf",INDEX(Node_Leaf,MATCH($AA44&amp;"|"&amp;BB44,Node_Key,0)),"not a leaf")</f>
        <v/>
      </c>
      <c r="BD44" s="46">
        <f>MATCH($AA44&amp;"|0",Node_Key,0)</f>
        <v/>
      </c>
      <c r="BE44" s="46">
        <f>IF(INDEX(Node_Kind,BD44)="leaf",0,IF(INDEX($S$10:$S$61,INDEX(Node_Pos,BD44)+1)="",IF(INDEX(Node_Miss,BD44)="left",INDEX(Node_Left,BD44),INDEX(Node_Right,BD44)),IF(INDEX(Node_Kind,BD44)="split",IF(INDEX($S$10:$S$61,INDEX(Node_Pos,BD44)+1)&lt;INDEX(Node_Thr,BD44),INDEX(Node_Left,BD44),INDEX(Node_Right,BD44)),IF(ISNUMBER(SEARCH(";"&amp;INDEX($S$10:$S$61,INDEX(Node_Pos,BD44)+1)&amp;";",";"&amp;INDEX(Node_RCodes,BD44)&amp;";")),INDEX(Node_Right,BD44),INDEX(Node_Left,BD44)))))</f>
        <v/>
      </c>
      <c r="BF44" s="46">
        <f>MATCH($AA44&amp;"|"&amp;BE44,Node_Key,0)</f>
        <v/>
      </c>
      <c r="BG44" s="46">
        <f>IF(INDEX(Node_Kind,BF44)="leaf",BE44,IF(INDEX($S$10:$S$61,INDEX(Node_Pos,BF44)+1)="",IF(INDEX(Node_Miss,BF44)="left",INDEX(Node_Left,BF44),INDEX(Node_Right,BF44)),IF(INDEX(Node_Kind,BF44)="split",IF(INDEX($S$10:$S$61,INDEX(Node_Pos,BF44)+1)&lt;INDEX(Node_Thr,BF44),INDEX(Node_Left,BF44),INDEX(Node_Right,BF44)),IF(ISNUMBER(SEARCH(";"&amp;INDEX($S$10:$S$61,INDEX(Node_Pos,BF44)+1)&amp;";",";"&amp;INDEX(Node_RCodes,BF44)&amp;";")),INDEX(Node_Right,BF44),INDEX(Node_Left,BF44)))))</f>
        <v/>
      </c>
      <c r="BH44" s="46">
        <f>MATCH($AA44&amp;"|"&amp;BG44,Node_Key,0)</f>
        <v/>
      </c>
      <c r="BI44" s="46">
        <f>IF(INDEX(Node_Kind,BH44)="leaf",BG44,IF(INDEX($S$10:$S$61,INDEX(Node_Pos,BH44)+1)="",IF(INDEX(Node_Miss,BH44)="left",INDEX(Node_Left,BH44),INDEX(Node_Right,BH44)),IF(INDEX(Node_Kind,BH44)="split",IF(INDEX($S$10:$S$61,INDEX(Node_Pos,BH44)+1)&lt;INDEX(Node_Thr,BH44),INDEX(Node_Left,BH44),INDEX(Node_Right,BH44)),IF(ISNUMBER(SEARCH(";"&amp;INDEX($S$10:$S$61,INDEX(Node_Pos,BH44)+1)&amp;";",";"&amp;INDEX(Node_RCodes,BH44)&amp;";")),INDEX(Node_Right,BH44),INDEX(Node_Left,BH44)))))</f>
        <v/>
      </c>
      <c r="BJ44" s="52">
        <f>IF(INDEX(Node_Kind,MATCH($AA44&amp;"|"&amp;BI44,Node_Key,0))="leaf",INDEX(Node_Leaf,MATCH($AA44&amp;"|"&amp;BI44,Node_Key,0)),"not a leaf")</f>
        <v/>
      </c>
      <c r="BK44" s="46">
        <f>MATCH($AA44&amp;"|0",Node_Key,0)</f>
        <v/>
      </c>
      <c r="BL44" s="46">
        <f>IF(INDEX(Node_Kind,BK44)="leaf",0,IF(INDEX($V$10:$V$61,INDEX(Node_Pos,BK44)+1)="",IF(INDEX(Node_Miss,BK44)="left",INDEX(Node_Left,BK44),INDEX(Node_Right,BK44)),IF(INDEX(Node_Kind,BK44)="split",IF(INDEX($V$10:$V$61,INDEX(Node_Pos,BK44)+1)&lt;INDEX(Node_Thr,BK44),INDEX(Node_Left,BK44),INDEX(Node_Right,BK44)),IF(ISNUMBER(SEARCH(";"&amp;INDEX($V$10:$V$61,INDEX(Node_Pos,BK44)+1)&amp;";",";"&amp;INDEX(Node_RCodes,BK44)&amp;";")),INDEX(Node_Right,BK44),INDEX(Node_Left,BK44)))))</f>
        <v/>
      </c>
      <c r="BM44" s="46">
        <f>MATCH($AA44&amp;"|"&amp;BL44,Node_Key,0)</f>
        <v/>
      </c>
      <c r="BN44" s="46">
        <f>IF(INDEX(Node_Kind,BM44)="leaf",BL44,IF(INDEX($V$10:$V$61,INDEX(Node_Pos,BM44)+1)="",IF(INDEX(Node_Miss,BM44)="left",INDEX(Node_Left,BM44),INDEX(Node_Right,BM44)),IF(INDEX(Node_Kind,BM44)="split",IF(INDEX($V$10:$V$61,INDEX(Node_Pos,BM44)+1)&lt;INDEX(Node_Thr,BM44),INDEX(Node_Left,BM44),INDEX(Node_Right,BM44)),IF(ISNUMBER(SEARCH(";"&amp;INDEX($V$10:$V$61,INDEX(Node_Pos,BM44)+1)&amp;";",";"&amp;INDEX(Node_RCodes,BM44)&amp;";")),INDEX(Node_Right,BM44),INDEX(Node_Left,BM44)))))</f>
        <v/>
      </c>
      <c r="BO44" s="46">
        <f>MATCH($AA44&amp;"|"&amp;BN44,Node_Key,0)</f>
        <v/>
      </c>
      <c r="BP44" s="46">
        <f>IF(INDEX(Node_Kind,BO44)="leaf",BN44,IF(INDEX($V$10:$V$61,INDEX(Node_Pos,BO44)+1)="",IF(INDEX(Node_Miss,BO44)="left",INDEX(Node_Left,BO44),INDEX(Node_Right,BO44)),IF(INDEX(Node_Kind,BO44)="split",IF(INDEX($V$10:$V$61,INDEX(Node_Pos,BO44)+1)&lt;INDEX(Node_Thr,BO44),INDEX(Node_Left,BO44),INDEX(Node_Right,BO44)),IF(ISNUMBER(SEARCH(";"&amp;INDEX($V$10:$V$61,INDEX(Node_Pos,BO44)+1)&amp;";",";"&amp;INDEX(Node_RCodes,BO44)&amp;";")),INDEX(Node_Right,BO44),INDEX(Node_Left,BO44)))))</f>
        <v/>
      </c>
      <c r="BQ44" s="52">
        <f>IF(INDEX(Node_Kind,MATCH($AA44&amp;"|"&amp;BP44,Node_Key,0))="leaf",INDEX(Node_Leaf,MATCH($AA44&amp;"|"&amp;BP44,Node_Key,0)),"not a leaf")</f>
        <v/>
      </c>
      <c r="BR44" s="46">
        <f>MATCH($AA44&amp;"|0",Node_Key,0)</f>
        <v/>
      </c>
      <c r="BS44" s="46">
        <f>IF(INDEX(Node_Kind,BR44)="leaf",0,IF(INDEX($Y$10:$Y$61,INDEX(Node_Pos,BR44)+1)="",IF(INDEX(Node_Miss,BR44)="left",INDEX(Node_Left,BR44),INDEX(Node_Right,BR44)),IF(INDEX(Node_Kind,BR44)="split",IF(INDEX($Y$10:$Y$61,INDEX(Node_Pos,BR44)+1)&lt;INDEX(Node_Thr,BR44),INDEX(Node_Left,BR44),INDEX(Node_Right,BR44)),IF(ISNUMBER(SEARCH(";"&amp;INDEX($Y$10:$Y$61,INDEX(Node_Pos,BR44)+1)&amp;";",";"&amp;INDEX(Node_RCodes,BR44)&amp;";")),INDEX(Node_Right,BR44),INDEX(Node_Left,BR44)))))</f>
        <v/>
      </c>
      <c r="BT44" s="46">
        <f>MATCH($AA44&amp;"|"&amp;BS44,Node_Key,0)</f>
        <v/>
      </c>
      <c r="BU44" s="46">
        <f>IF(INDEX(Node_Kind,BT44)="leaf",BS44,IF(INDEX($Y$10:$Y$61,INDEX(Node_Pos,BT44)+1)="",IF(INDEX(Node_Miss,BT44)="left",INDEX(Node_Left,BT44),INDEX(Node_Right,BT44)),IF(INDEX(Node_Kind,BT44)="split",IF(INDEX($Y$10:$Y$61,INDEX(Node_Pos,BT44)+1)&lt;INDEX(Node_Thr,BT44),INDEX(Node_Left,BT44),INDEX(Node_Right,BT44)),IF(ISNUMBER(SEARCH(";"&amp;INDEX($Y$10:$Y$61,INDEX(Node_Pos,BT44)+1)&amp;";",";"&amp;INDEX(Node_RCodes,BT44)&amp;";")),INDEX(Node_Right,BT44),INDEX(Node_Left,BT44)))))</f>
        <v/>
      </c>
      <c r="BV44" s="46">
        <f>MATCH($AA44&amp;"|"&amp;BU44,Node_Key,0)</f>
        <v/>
      </c>
      <c r="BW44" s="46">
        <f>IF(INDEX(Node_Kind,BV44)="leaf",BU44,IF(INDEX($Y$10:$Y$61,INDEX(Node_Pos,BV44)+1)="",IF(INDEX(Node_Miss,BV44)="left",INDEX(Node_Left,BV44),INDEX(Node_Right,BV44)),IF(INDEX(Node_Kind,BV44)="split",IF(INDEX($Y$10:$Y$61,INDEX(Node_Pos,BV44)+1)&lt;INDEX(Node_Thr,BV44),INDEX(Node_Left,BV44),INDEX(Node_Right,BV44)),IF(ISNUMBER(SEARCH(";"&amp;INDEX($Y$10:$Y$61,INDEX(Node_Pos,BV44)+1)&amp;";",";"&amp;INDEX(Node_RCodes,BV44)&amp;";")),INDEX(Node_Right,BV44),INDEX(Node_Left,BV44)))))</f>
        <v/>
      </c>
      <c r="BX44" s="52">
        <f>IF(INDEX(Node_Kind,MATCH($AA44&amp;"|"&amp;BW44,Node_Key,0))="leaf",INDEX(Node_Leaf,MATCH($AA44&amp;"|"&amp;BW44,Node_Key,0)),"not a leaf")</f>
        <v/>
      </c>
    </row>
    <row r="45">
      <c r="B45" s="36" t="n">
        <v>35</v>
      </c>
      <c r="C45" s="10" t="inlineStr">
        <is>
          <t>email_domain</t>
        </is>
      </c>
      <c r="D45" s="10" t="inlineStr">
        <is>
          <t>categorical</t>
        </is>
      </c>
      <c r="E45" s="40">
        <f>IF(ISBLANK(INDEX(Pol_Data,MATCH(E$8,Pol_ID,0),MATCH($C45,Pol_Head,0))),"",INDEX(Pol_Data,MATCH(E$8,Pol_ID,0),MATCH($C45,Pol_Head,0)))</f>
        <v/>
      </c>
      <c r="F45" s="11">
        <f>$C45&amp;"|"&amp;IF(E45="","MISSING",IF(OR(E45="true",E45="false"),PROPER(E45),E45&amp;""))</f>
        <v/>
      </c>
      <c r="G45" s="46">
        <f>IFERROR(INDEX(Feat_Code,MATCH(F45,Feat_Key,0)),"")</f>
        <v/>
      </c>
      <c r="H45" s="40">
        <f>IF(ISBLANK(INDEX(Pol_Data,MATCH(H$8,Pol_ID,0),MATCH($C45,Pol_Head,0))),"",INDEX(Pol_Data,MATCH(H$8,Pol_ID,0),MATCH($C45,Pol_Head,0)))</f>
        <v/>
      </c>
      <c r="I45" s="11">
        <f>$C45&amp;"|"&amp;IF(H45="","MISSING",IF(OR(H45="true",H45="false"),PROPER(H45),H45&amp;""))</f>
        <v/>
      </c>
      <c r="J45" s="46">
        <f>IFERROR(INDEX(Feat_Code,MATCH(I45,Feat_Key,0)),"")</f>
        <v/>
      </c>
      <c r="K45" s="40">
        <f>IF(ISBLANK(INDEX(Pol_Data,MATCH(K$8,Pol_ID,0),MATCH($C45,Pol_Head,0))),"",INDEX(Pol_Data,MATCH(K$8,Pol_ID,0),MATCH($C45,Pol_Head,0)))</f>
        <v/>
      </c>
      <c r="L45" s="11">
        <f>$C45&amp;"|"&amp;IF(K45="","MISSING",IF(OR(K45="true",K45="false"),PROPER(K45),K45&amp;""))</f>
        <v/>
      </c>
      <c r="M45" s="46">
        <f>IFERROR(INDEX(Feat_Code,MATCH(L45,Feat_Key,0)),"")</f>
        <v/>
      </c>
      <c r="N45" s="40">
        <f>IF(ISBLANK(INDEX(Pol_Data,MATCH(N$8,Pol_ID,0),MATCH($C45,Pol_Head,0))),"",INDEX(Pol_Data,MATCH(N$8,Pol_ID,0),MATCH($C45,Pol_Head,0)))</f>
        <v/>
      </c>
      <c r="O45" s="11">
        <f>$C45&amp;"|"&amp;IF(N45="","MISSING",IF(OR(N45="true",N45="false"),PROPER(N45),N45&amp;""))</f>
        <v/>
      </c>
      <c r="P45" s="46">
        <f>IFERROR(INDEX(Feat_Code,MATCH(O45,Feat_Key,0)),"")</f>
        <v/>
      </c>
      <c r="Q45" s="40">
        <f>IF(ISBLANK(INDEX(Pol_Data,MATCH(Q$8,Pol_ID,0),MATCH($C45,Pol_Head,0))),"",INDEX(Pol_Data,MATCH(Q$8,Pol_ID,0),MATCH($C45,Pol_Head,0)))</f>
        <v/>
      </c>
      <c r="R45" s="11">
        <f>$C45&amp;"|"&amp;IF(Q45="","MISSING",IF(OR(Q45="true",Q45="false"),PROPER(Q45),Q45&amp;""))</f>
        <v/>
      </c>
      <c r="S45" s="46">
        <f>IFERROR(INDEX(Feat_Code,MATCH(R45,Feat_Key,0)),"")</f>
        <v/>
      </c>
      <c r="T45" s="40">
        <f>IF(ISBLANK(INDEX(Pol_Data,MATCH(T$8,Pol_ID,0),MATCH($C45,Pol_Head,0))),"",INDEX(Pol_Data,MATCH(T$8,Pol_ID,0),MATCH($C45,Pol_Head,0)))</f>
        <v/>
      </c>
      <c r="U45" s="11">
        <f>$C45&amp;"|"&amp;IF(T45="","MISSING",IF(OR(T45="true",T45="false"),PROPER(T45),T45&amp;""))</f>
        <v/>
      </c>
      <c r="V45" s="46">
        <f>IFERROR(INDEX(Feat_Code,MATCH(U45,Feat_Key,0)),"")</f>
        <v/>
      </c>
      <c r="W45" s="40">
        <f>IF(ISBLANK(INDEX(Pol_Data,MATCH(W$8,Pol_ID,0),MATCH($C45,Pol_Head,0))),"",INDEX(Pol_Data,MATCH(W$8,Pol_ID,0),MATCH($C45,Pol_Head,0)))</f>
        <v/>
      </c>
      <c r="X45" s="11">
        <f>$C45&amp;"|"&amp;IF(W45="","MISSING",IF(OR(W45="true",W45="false"),PROPER(W45),W45&amp;""))</f>
        <v/>
      </c>
      <c r="Y45" s="46">
        <f>IFERROR(INDEX(Feat_Code,MATCH(X45,Feat_Key,0)),"")</f>
        <v/>
      </c>
      <c r="AA45" s="36" t="n">
        <v>35</v>
      </c>
      <c r="AB45" s="46">
        <f>MATCH($AA45&amp;"|0",Node_Key,0)</f>
        <v/>
      </c>
      <c r="AC45" s="46">
        <f>IF(INDEX(Node_Kind,AB45)="leaf",0,IF(INDEX($G$10:$G$61,INDEX(Node_Pos,AB45)+1)="",IF(INDEX(Node_Miss,AB45)="left",INDEX(Node_Left,AB45),INDEX(Node_Right,AB45)),IF(INDEX(Node_Kind,AB45)="split",IF(INDEX($G$10:$G$61,INDEX(Node_Pos,AB45)+1)&lt;INDEX(Node_Thr,AB45),INDEX(Node_Left,AB45),INDEX(Node_Right,AB45)),IF(ISNUMBER(SEARCH(";"&amp;INDEX($G$10:$G$61,INDEX(Node_Pos,AB45)+1)&amp;";",";"&amp;INDEX(Node_RCodes,AB45)&amp;";")),INDEX(Node_Right,AB45),INDEX(Node_Left,AB45)))))</f>
        <v/>
      </c>
      <c r="AD45" s="46">
        <f>MATCH($AA45&amp;"|"&amp;AC45,Node_Key,0)</f>
        <v/>
      </c>
      <c r="AE45" s="46">
        <f>IF(INDEX(Node_Kind,AD45)="leaf",AC45,IF(INDEX($G$10:$G$61,INDEX(Node_Pos,AD45)+1)="",IF(INDEX(Node_Miss,AD45)="left",INDEX(Node_Left,AD45),INDEX(Node_Right,AD45)),IF(INDEX(Node_Kind,AD45)="split",IF(INDEX($G$10:$G$61,INDEX(Node_Pos,AD45)+1)&lt;INDEX(Node_Thr,AD45),INDEX(Node_Left,AD45),INDEX(Node_Right,AD45)),IF(ISNUMBER(SEARCH(";"&amp;INDEX($G$10:$G$61,INDEX(Node_Pos,AD45)+1)&amp;";",";"&amp;INDEX(Node_RCodes,AD45)&amp;";")),INDEX(Node_Right,AD45),INDEX(Node_Left,AD45)))))</f>
        <v/>
      </c>
      <c r="AF45" s="46">
        <f>MATCH($AA45&amp;"|"&amp;AE45,Node_Key,0)</f>
        <v/>
      </c>
      <c r="AG45" s="46">
        <f>IF(INDEX(Node_Kind,AF45)="leaf",AE45,IF(INDEX($G$10:$G$61,INDEX(Node_Pos,AF45)+1)="",IF(INDEX(Node_Miss,AF45)="left",INDEX(Node_Left,AF45),INDEX(Node_Right,AF45)),IF(INDEX(Node_Kind,AF45)="split",IF(INDEX($G$10:$G$61,INDEX(Node_Pos,AF45)+1)&lt;INDEX(Node_Thr,AF45),INDEX(Node_Left,AF45),INDEX(Node_Right,AF45)),IF(ISNUMBER(SEARCH(";"&amp;INDEX($G$10:$G$61,INDEX(Node_Pos,AF45)+1)&amp;";",";"&amp;INDEX(Node_RCodes,AF45)&amp;";")),INDEX(Node_Right,AF45),INDEX(Node_Left,AF45)))))</f>
        <v/>
      </c>
      <c r="AH45" s="52">
        <f>IF(INDEX(Node_Kind,MATCH($AA45&amp;"|"&amp;AG45,Node_Key,0))="leaf",INDEX(Node_Leaf,MATCH($AA45&amp;"|"&amp;AG45,Node_Key,0)),"not a leaf")</f>
        <v/>
      </c>
      <c r="AI45" s="46">
        <f>MATCH($AA45&amp;"|0",Node_Key,0)</f>
        <v/>
      </c>
      <c r="AJ45" s="46">
        <f>IF(INDEX(Node_Kind,AI45)="leaf",0,IF(INDEX($J$10:$J$61,INDEX(Node_Pos,AI45)+1)="",IF(INDEX(Node_Miss,AI45)="left",INDEX(Node_Left,AI45),INDEX(Node_Right,AI45)),IF(INDEX(Node_Kind,AI45)="split",IF(INDEX($J$10:$J$61,INDEX(Node_Pos,AI45)+1)&lt;INDEX(Node_Thr,AI45),INDEX(Node_Left,AI45),INDEX(Node_Right,AI45)),IF(ISNUMBER(SEARCH(";"&amp;INDEX($J$10:$J$61,INDEX(Node_Pos,AI45)+1)&amp;";",";"&amp;INDEX(Node_RCodes,AI45)&amp;";")),INDEX(Node_Right,AI45),INDEX(Node_Left,AI45)))))</f>
        <v/>
      </c>
      <c r="AK45" s="46">
        <f>MATCH($AA45&amp;"|"&amp;AJ45,Node_Key,0)</f>
        <v/>
      </c>
      <c r="AL45" s="46">
        <f>IF(INDEX(Node_Kind,AK45)="leaf",AJ45,IF(INDEX($J$10:$J$61,INDEX(Node_Pos,AK45)+1)="",IF(INDEX(Node_Miss,AK45)="left",INDEX(Node_Left,AK45),INDEX(Node_Right,AK45)),IF(INDEX(Node_Kind,AK45)="split",IF(INDEX($J$10:$J$61,INDEX(Node_Pos,AK45)+1)&lt;INDEX(Node_Thr,AK45),INDEX(Node_Left,AK45),INDEX(Node_Right,AK45)),IF(ISNUMBER(SEARCH(";"&amp;INDEX($J$10:$J$61,INDEX(Node_Pos,AK45)+1)&amp;";",";"&amp;INDEX(Node_RCodes,AK45)&amp;";")),INDEX(Node_Right,AK45),INDEX(Node_Left,AK45)))))</f>
        <v/>
      </c>
      <c r="AM45" s="46">
        <f>MATCH($AA45&amp;"|"&amp;AL45,Node_Key,0)</f>
        <v/>
      </c>
      <c r="AN45" s="46">
        <f>IF(INDEX(Node_Kind,AM45)="leaf",AL45,IF(INDEX($J$10:$J$61,INDEX(Node_Pos,AM45)+1)="",IF(INDEX(Node_Miss,AM45)="left",INDEX(Node_Left,AM45),INDEX(Node_Right,AM45)),IF(INDEX(Node_Kind,AM45)="split",IF(INDEX($J$10:$J$61,INDEX(Node_Pos,AM45)+1)&lt;INDEX(Node_Thr,AM45),INDEX(Node_Left,AM45),INDEX(Node_Right,AM45)),IF(ISNUMBER(SEARCH(";"&amp;INDEX($J$10:$J$61,INDEX(Node_Pos,AM45)+1)&amp;";",";"&amp;INDEX(Node_RCodes,AM45)&amp;";")),INDEX(Node_Right,AM45),INDEX(Node_Left,AM45)))))</f>
        <v/>
      </c>
      <c r="AO45" s="52">
        <f>IF(INDEX(Node_Kind,MATCH($AA45&amp;"|"&amp;AN45,Node_Key,0))="leaf",INDEX(Node_Leaf,MATCH($AA45&amp;"|"&amp;AN45,Node_Key,0)),"not a leaf")</f>
        <v/>
      </c>
      <c r="AP45" s="46">
        <f>MATCH($AA45&amp;"|0",Node_Key,0)</f>
        <v/>
      </c>
      <c r="AQ45" s="46">
        <f>IF(INDEX(Node_Kind,AP45)="leaf",0,IF(INDEX($M$10:$M$61,INDEX(Node_Pos,AP45)+1)="",IF(INDEX(Node_Miss,AP45)="left",INDEX(Node_Left,AP45),INDEX(Node_Right,AP45)),IF(INDEX(Node_Kind,AP45)="split",IF(INDEX($M$10:$M$61,INDEX(Node_Pos,AP45)+1)&lt;INDEX(Node_Thr,AP45),INDEX(Node_Left,AP45),INDEX(Node_Right,AP45)),IF(ISNUMBER(SEARCH(";"&amp;INDEX($M$10:$M$61,INDEX(Node_Pos,AP45)+1)&amp;";",";"&amp;INDEX(Node_RCodes,AP45)&amp;";")),INDEX(Node_Right,AP45),INDEX(Node_Left,AP45)))))</f>
        <v/>
      </c>
      <c r="AR45" s="46">
        <f>MATCH($AA45&amp;"|"&amp;AQ45,Node_Key,0)</f>
        <v/>
      </c>
      <c r="AS45" s="46">
        <f>IF(INDEX(Node_Kind,AR45)="leaf",AQ45,IF(INDEX($M$10:$M$61,INDEX(Node_Pos,AR45)+1)="",IF(INDEX(Node_Miss,AR45)="left",INDEX(Node_Left,AR45),INDEX(Node_Right,AR45)),IF(INDEX(Node_Kind,AR45)="split",IF(INDEX($M$10:$M$61,INDEX(Node_Pos,AR45)+1)&lt;INDEX(Node_Thr,AR45),INDEX(Node_Left,AR45),INDEX(Node_Right,AR45)),IF(ISNUMBER(SEARCH(";"&amp;INDEX($M$10:$M$61,INDEX(Node_Pos,AR45)+1)&amp;";",";"&amp;INDEX(Node_RCodes,AR45)&amp;";")),INDEX(Node_Right,AR45),INDEX(Node_Left,AR45)))))</f>
        <v/>
      </c>
      <c r="AT45" s="46">
        <f>MATCH($AA45&amp;"|"&amp;AS45,Node_Key,0)</f>
        <v/>
      </c>
      <c r="AU45" s="46">
        <f>IF(INDEX(Node_Kind,AT45)="leaf",AS45,IF(INDEX($M$10:$M$61,INDEX(Node_Pos,AT45)+1)="",IF(INDEX(Node_Miss,AT45)="left",INDEX(Node_Left,AT45),INDEX(Node_Right,AT45)),IF(INDEX(Node_Kind,AT45)="split",IF(INDEX($M$10:$M$61,INDEX(Node_Pos,AT45)+1)&lt;INDEX(Node_Thr,AT45),INDEX(Node_Left,AT45),INDEX(Node_Right,AT45)),IF(ISNUMBER(SEARCH(";"&amp;INDEX($M$10:$M$61,INDEX(Node_Pos,AT45)+1)&amp;";",";"&amp;INDEX(Node_RCodes,AT45)&amp;";")),INDEX(Node_Right,AT45),INDEX(Node_Left,AT45)))))</f>
        <v/>
      </c>
      <c r="AV45" s="52">
        <f>IF(INDEX(Node_Kind,MATCH($AA45&amp;"|"&amp;AU45,Node_Key,0))="leaf",INDEX(Node_Leaf,MATCH($AA45&amp;"|"&amp;AU45,Node_Key,0)),"not a leaf")</f>
        <v/>
      </c>
      <c r="AW45" s="46">
        <f>MATCH($AA45&amp;"|0",Node_Key,0)</f>
        <v/>
      </c>
      <c r="AX45" s="46">
        <f>IF(INDEX(Node_Kind,AW45)="leaf",0,IF(INDEX($P$10:$P$61,INDEX(Node_Pos,AW45)+1)="",IF(INDEX(Node_Miss,AW45)="left",INDEX(Node_Left,AW45),INDEX(Node_Right,AW45)),IF(INDEX(Node_Kind,AW45)="split",IF(INDEX($P$10:$P$61,INDEX(Node_Pos,AW45)+1)&lt;INDEX(Node_Thr,AW45),INDEX(Node_Left,AW45),INDEX(Node_Right,AW45)),IF(ISNUMBER(SEARCH(";"&amp;INDEX($P$10:$P$61,INDEX(Node_Pos,AW45)+1)&amp;";",";"&amp;INDEX(Node_RCodes,AW45)&amp;";")),INDEX(Node_Right,AW45),INDEX(Node_Left,AW45)))))</f>
        <v/>
      </c>
      <c r="AY45" s="46">
        <f>MATCH($AA45&amp;"|"&amp;AX45,Node_Key,0)</f>
        <v/>
      </c>
      <c r="AZ45" s="46">
        <f>IF(INDEX(Node_Kind,AY45)="leaf",AX45,IF(INDEX($P$10:$P$61,INDEX(Node_Pos,AY45)+1)="",IF(INDEX(Node_Miss,AY45)="left",INDEX(Node_Left,AY45),INDEX(Node_Right,AY45)),IF(INDEX(Node_Kind,AY45)="split",IF(INDEX($P$10:$P$61,INDEX(Node_Pos,AY45)+1)&lt;INDEX(Node_Thr,AY45),INDEX(Node_Left,AY45),INDEX(Node_Right,AY45)),IF(ISNUMBER(SEARCH(";"&amp;INDEX($P$10:$P$61,INDEX(Node_Pos,AY45)+1)&amp;";",";"&amp;INDEX(Node_RCodes,AY45)&amp;";")),INDEX(Node_Right,AY45),INDEX(Node_Left,AY45)))))</f>
        <v/>
      </c>
      <c r="BA45" s="46">
        <f>MATCH($AA45&amp;"|"&amp;AZ45,Node_Key,0)</f>
        <v/>
      </c>
      <c r="BB45" s="46">
        <f>IF(INDEX(Node_Kind,BA45)="leaf",AZ45,IF(INDEX($P$10:$P$61,INDEX(Node_Pos,BA45)+1)="",IF(INDEX(Node_Miss,BA45)="left",INDEX(Node_Left,BA45),INDEX(Node_Right,BA45)),IF(INDEX(Node_Kind,BA45)="split",IF(INDEX($P$10:$P$61,INDEX(Node_Pos,BA45)+1)&lt;INDEX(Node_Thr,BA45),INDEX(Node_Left,BA45),INDEX(Node_Right,BA45)),IF(ISNUMBER(SEARCH(";"&amp;INDEX($P$10:$P$61,INDEX(Node_Pos,BA45)+1)&amp;";",";"&amp;INDEX(Node_RCodes,BA45)&amp;";")),INDEX(Node_Right,BA45),INDEX(Node_Left,BA45)))))</f>
        <v/>
      </c>
      <c r="BC45" s="52">
        <f>IF(INDEX(Node_Kind,MATCH($AA45&amp;"|"&amp;BB45,Node_Key,0))="leaf",INDEX(Node_Leaf,MATCH($AA45&amp;"|"&amp;BB45,Node_Key,0)),"not a leaf")</f>
        <v/>
      </c>
      <c r="BD45" s="46">
        <f>MATCH($AA45&amp;"|0",Node_Key,0)</f>
        <v/>
      </c>
      <c r="BE45" s="46">
        <f>IF(INDEX(Node_Kind,BD45)="leaf",0,IF(INDEX($S$10:$S$61,INDEX(Node_Pos,BD45)+1)="",IF(INDEX(Node_Miss,BD45)="left",INDEX(Node_Left,BD45),INDEX(Node_Right,BD45)),IF(INDEX(Node_Kind,BD45)="split",IF(INDEX($S$10:$S$61,INDEX(Node_Pos,BD45)+1)&lt;INDEX(Node_Thr,BD45),INDEX(Node_Left,BD45),INDEX(Node_Right,BD45)),IF(ISNUMBER(SEARCH(";"&amp;INDEX($S$10:$S$61,INDEX(Node_Pos,BD45)+1)&amp;";",";"&amp;INDEX(Node_RCodes,BD45)&amp;";")),INDEX(Node_Right,BD45),INDEX(Node_Left,BD45)))))</f>
        <v/>
      </c>
      <c r="BF45" s="46">
        <f>MATCH($AA45&amp;"|"&amp;BE45,Node_Key,0)</f>
        <v/>
      </c>
      <c r="BG45" s="46">
        <f>IF(INDEX(Node_Kind,BF45)="leaf",BE45,IF(INDEX($S$10:$S$61,INDEX(Node_Pos,BF45)+1)="",IF(INDEX(Node_Miss,BF45)="left",INDEX(Node_Left,BF45),INDEX(Node_Right,BF45)),IF(INDEX(Node_Kind,BF45)="split",IF(INDEX($S$10:$S$61,INDEX(Node_Pos,BF45)+1)&lt;INDEX(Node_Thr,BF45),INDEX(Node_Left,BF45),INDEX(Node_Right,BF45)),IF(ISNUMBER(SEARCH(";"&amp;INDEX($S$10:$S$61,INDEX(Node_Pos,BF45)+1)&amp;";",";"&amp;INDEX(Node_RCodes,BF45)&amp;";")),INDEX(Node_Right,BF45),INDEX(Node_Left,BF45)))))</f>
        <v/>
      </c>
      <c r="BH45" s="46">
        <f>MATCH($AA45&amp;"|"&amp;BG45,Node_Key,0)</f>
        <v/>
      </c>
      <c r="BI45" s="46">
        <f>IF(INDEX(Node_Kind,BH45)="leaf",BG45,IF(INDEX($S$10:$S$61,INDEX(Node_Pos,BH45)+1)="",IF(INDEX(Node_Miss,BH45)="left",INDEX(Node_Left,BH45),INDEX(Node_Right,BH45)),IF(INDEX(Node_Kind,BH45)="split",IF(INDEX($S$10:$S$61,INDEX(Node_Pos,BH45)+1)&lt;INDEX(Node_Thr,BH45),INDEX(Node_Left,BH45),INDEX(Node_Right,BH45)),IF(ISNUMBER(SEARCH(";"&amp;INDEX($S$10:$S$61,INDEX(Node_Pos,BH45)+1)&amp;";",";"&amp;INDEX(Node_RCodes,BH45)&amp;";")),INDEX(Node_Right,BH45),INDEX(Node_Left,BH45)))))</f>
        <v/>
      </c>
      <c r="BJ45" s="52">
        <f>IF(INDEX(Node_Kind,MATCH($AA45&amp;"|"&amp;BI45,Node_Key,0))="leaf",INDEX(Node_Leaf,MATCH($AA45&amp;"|"&amp;BI45,Node_Key,0)),"not a leaf")</f>
        <v/>
      </c>
      <c r="BK45" s="46">
        <f>MATCH($AA45&amp;"|0",Node_Key,0)</f>
        <v/>
      </c>
      <c r="BL45" s="46">
        <f>IF(INDEX(Node_Kind,BK45)="leaf",0,IF(INDEX($V$10:$V$61,INDEX(Node_Pos,BK45)+1)="",IF(INDEX(Node_Miss,BK45)="left",INDEX(Node_Left,BK45),INDEX(Node_Right,BK45)),IF(INDEX(Node_Kind,BK45)="split",IF(INDEX($V$10:$V$61,INDEX(Node_Pos,BK45)+1)&lt;INDEX(Node_Thr,BK45),INDEX(Node_Left,BK45),INDEX(Node_Right,BK45)),IF(ISNUMBER(SEARCH(";"&amp;INDEX($V$10:$V$61,INDEX(Node_Pos,BK45)+1)&amp;";",";"&amp;INDEX(Node_RCodes,BK45)&amp;";")),INDEX(Node_Right,BK45),INDEX(Node_Left,BK45)))))</f>
        <v/>
      </c>
      <c r="BM45" s="46">
        <f>MATCH($AA45&amp;"|"&amp;BL45,Node_Key,0)</f>
        <v/>
      </c>
      <c r="BN45" s="46">
        <f>IF(INDEX(Node_Kind,BM45)="leaf",BL45,IF(INDEX($V$10:$V$61,INDEX(Node_Pos,BM45)+1)="",IF(INDEX(Node_Miss,BM45)="left",INDEX(Node_Left,BM45),INDEX(Node_Right,BM45)),IF(INDEX(Node_Kind,BM45)="split",IF(INDEX($V$10:$V$61,INDEX(Node_Pos,BM45)+1)&lt;INDEX(Node_Thr,BM45),INDEX(Node_Left,BM45),INDEX(Node_Right,BM45)),IF(ISNUMBER(SEARCH(";"&amp;INDEX($V$10:$V$61,INDEX(Node_Pos,BM45)+1)&amp;";",";"&amp;INDEX(Node_RCodes,BM45)&amp;";")),INDEX(Node_Right,BM45),INDEX(Node_Left,BM45)))))</f>
        <v/>
      </c>
      <c r="BO45" s="46">
        <f>MATCH($AA45&amp;"|"&amp;BN45,Node_Key,0)</f>
        <v/>
      </c>
      <c r="BP45" s="46">
        <f>IF(INDEX(Node_Kind,BO45)="leaf",BN45,IF(INDEX($V$10:$V$61,INDEX(Node_Pos,BO45)+1)="",IF(INDEX(Node_Miss,BO45)="left",INDEX(Node_Left,BO45),INDEX(Node_Right,BO45)),IF(INDEX(Node_Kind,BO45)="split",IF(INDEX($V$10:$V$61,INDEX(Node_Pos,BO45)+1)&lt;INDEX(Node_Thr,BO45),INDEX(Node_Left,BO45),INDEX(Node_Right,BO45)),IF(ISNUMBER(SEARCH(";"&amp;INDEX($V$10:$V$61,INDEX(Node_Pos,BO45)+1)&amp;";",";"&amp;INDEX(Node_RCodes,BO45)&amp;";")),INDEX(Node_Right,BO45),INDEX(Node_Left,BO45)))))</f>
        <v/>
      </c>
      <c r="BQ45" s="52">
        <f>IF(INDEX(Node_Kind,MATCH($AA45&amp;"|"&amp;BP45,Node_Key,0))="leaf",INDEX(Node_Leaf,MATCH($AA45&amp;"|"&amp;BP45,Node_Key,0)),"not a leaf")</f>
        <v/>
      </c>
      <c r="BR45" s="46">
        <f>MATCH($AA45&amp;"|0",Node_Key,0)</f>
        <v/>
      </c>
      <c r="BS45" s="46">
        <f>IF(INDEX(Node_Kind,BR45)="leaf",0,IF(INDEX($Y$10:$Y$61,INDEX(Node_Pos,BR45)+1)="",IF(INDEX(Node_Miss,BR45)="left",INDEX(Node_Left,BR45),INDEX(Node_Right,BR45)),IF(INDEX(Node_Kind,BR45)="split",IF(INDEX($Y$10:$Y$61,INDEX(Node_Pos,BR45)+1)&lt;INDEX(Node_Thr,BR45),INDEX(Node_Left,BR45),INDEX(Node_Right,BR45)),IF(ISNUMBER(SEARCH(";"&amp;INDEX($Y$10:$Y$61,INDEX(Node_Pos,BR45)+1)&amp;";",";"&amp;INDEX(Node_RCodes,BR45)&amp;";")),INDEX(Node_Right,BR45),INDEX(Node_Left,BR45)))))</f>
        <v/>
      </c>
      <c r="BT45" s="46">
        <f>MATCH($AA45&amp;"|"&amp;BS45,Node_Key,0)</f>
        <v/>
      </c>
      <c r="BU45" s="46">
        <f>IF(INDEX(Node_Kind,BT45)="leaf",BS45,IF(INDEX($Y$10:$Y$61,INDEX(Node_Pos,BT45)+1)="",IF(INDEX(Node_Miss,BT45)="left",INDEX(Node_Left,BT45),INDEX(Node_Right,BT45)),IF(INDEX(Node_Kind,BT45)="split",IF(INDEX($Y$10:$Y$61,INDEX(Node_Pos,BT45)+1)&lt;INDEX(Node_Thr,BT45),INDEX(Node_Left,BT45),INDEX(Node_Right,BT45)),IF(ISNUMBER(SEARCH(";"&amp;INDEX($Y$10:$Y$61,INDEX(Node_Pos,BT45)+1)&amp;";",";"&amp;INDEX(Node_RCodes,BT45)&amp;";")),INDEX(Node_Right,BT45),INDEX(Node_Left,BT45)))))</f>
        <v/>
      </c>
      <c r="BV45" s="46">
        <f>MATCH($AA45&amp;"|"&amp;BU45,Node_Key,0)</f>
        <v/>
      </c>
      <c r="BW45" s="46">
        <f>IF(INDEX(Node_Kind,BV45)="leaf",BU45,IF(INDEX($Y$10:$Y$61,INDEX(Node_Pos,BV45)+1)="",IF(INDEX(Node_Miss,BV45)="left",INDEX(Node_Left,BV45),INDEX(Node_Right,BV45)),IF(INDEX(Node_Kind,BV45)="split",IF(INDEX($Y$10:$Y$61,INDEX(Node_Pos,BV45)+1)&lt;INDEX(Node_Thr,BV45),INDEX(Node_Left,BV45),INDEX(Node_Right,BV45)),IF(ISNUMBER(SEARCH(";"&amp;INDEX($Y$10:$Y$61,INDEX(Node_Pos,BV45)+1)&amp;";",";"&amp;INDEX(Node_RCodes,BV45)&amp;";")),INDEX(Node_Right,BV45),INDEX(Node_Left,BV45)))))</f>
        <v/>
      </c>
      <c r="BX45" s="52">
        <f>IF(INDEX(Node_Kind,MATCH($AA45&amp;"|"&amp;BW45,Node_Key,0))="leaf",INDEX(Node_Leaf,MATCH($AA45&amp;"|"&amp;BW45,Node_Key,0)),"not a leaf")</f>
        <v/>
      </c>
    </row>
    <row r="46">
      <c r="B46" s="36" t="n">
        <v>36</v>
      </c>
      <c r="C46" s="10" t="inlineStr">
        <is>
          <t>marketing_consent</t>
        </is>
      </c>
      <c r="D46" s="10" t="inlineStr">
        <is>
          <t>categorical</t>
        </is>
      </c>
      <c r="E46" s="40">
        <f>IF(ISBLANK(INDEX(Pol_Data,MATCH(E$8,Pol_ID,0),MATCH($C46,Pol_Head,0))),"",INDEX(Pol_Data,MATCH(E$8,Pol_ID,0),MATCH($C46,Pol_Head,0)))</f>
        <v/>
      </c>
      <c r="F46" s="11">
        <f>$C46&amp;"|"&amp;IF(E46="","MISSING",IF(OR(E46="true",E46="false"),PROPER(E46),E46&amp;""))</f>
        <v/>
      </c>
      <c r="G46" s="46">
        <f>IFERROR(INDEX(Feat_Code,MATCH(F46,Feat_Key,0)),"")</f>
        <v/>
      </c>
      <c r="H46" s="40">
        <f>IF(ISBLANK(INDEX(Pol_Data,MATCH(H$8,Pol_ID,0),MATCH($C46,Pol_Head,0))),"",INDEX(Pol_Data,MATCH(H$8,Pol_ID,0),MATCH($C46,Pol_Head,0)))</f>
        <v/>
      </c>
      <c r="I46" s="11">
        <f>$C46&amp;"|"&amp;IF(H46="","MISSING",IF(OR(H46="true",H46="false"),PROPER(H46),H46&amp;""))</f>
        <v/>
      </c>
      <c r="J46" s="46">
        <f>IFERROR(INDEX(Feat_Code,MATCH(I46,Feat_Key,0)),"")</f>
        <v/>
      </c>
      <c r="K46" s="40">
        <f>IF(ISBLANK(INDEX(Pol_Data,MATCH(K$8,Pol_ID,0),MATCH($C46,Pol_Head,0))),"",INDEX(Pol_Data,MATCH(K$8,Pol_ID,0),MATCH($C46,Pol_Head,0)))</f>
        <v/>
      </c>
      <c r="L46" s="11">
        <f>$C46&amp;"|"&amp;IF(K46="","MISSING",IF(OR(K46="true",K46="false"),PROPER(K46),K46&amp;""))</f>
        <v/>
      </c>
      <c r="M46" s="46">
        <f>IFERROR(INDEX(Feat_Code,MATCH(L46,Feat_Key,0)),"")</f>
        <v/>
      </c>
      <c r="N46" s="40">
        <f>IF(ISBLANK(INDEX(Pol_Data,MATCH(N$8,Pol_ID,0),MATCH($C46,Pol_Head,0))),"",INDEX(Pol_Data,MATCH(N$8,Pol_ID,0),MATCH($C46,Pol_Head,0)))</f>
        <v/>
      </c>
      <c r="O46" s="11">
        <f>$C46&amp;"|"&amp;IF(N46="","MISSING",IF(OR(N46="true",N46="false"),PROPER(N46),N46&amp;""))</f>
        <v/>
      </c>
      <c r="P46" s="46">
        <f>IFERROR(INDEX(Feat_Code,MATCH(O46,Feat_Key,0)),"")</f>
        <v/>
      </c>
      <c r="Q46" s="40">
        <f>IF(ISBLANK(INDEX(Pol_Data,MATCH(Q$8,Pol_ID,0),MATCH($C46,Pol_Head,0))),"",INDEX(Pol_Data,MATCH(Q$8,Pol_ID,0),MATCH($C46,Pol_Head,0)))</f>
        <v/>
      </c>
      <c r="R46" s="11">
        <f>$C46&amp;"|"&amp;IF(Q46="","MISSING",IF(OR(Q46="true",Q46="false"),PROPER(Q46),Q46&amp;""))</f>
        <v/>
      </c>
      <c r="S46" s="46">
        <f>IFERROR(INDEX(Feat_Code,MATCH(R46,Feat_Key,0)),"")</f>
        <v/>
      </c>
      <c r="T46" s="40">
        <f>IF(ISBLANK(INDEX(Pol_Data,MATCH(T$8,Pol_ID,0),MATCH($C46,Pol_Head,0))),"",INDEX(Pol_Data,MATCH(T$8,Pol_ID,0),MATCH($C46,Pol_Head,0)))</f>
        <v/>
      </c>
      <c r="U46" s="11">
        <f>$C46&amp;"|"&amp;IF(T46="","MISSING",IF(OR(T46="true",T46="false"),PROPER(T46),T46&amp;""))</f>
        <v/>
      </c>
      <c r="V46" s="46">
        <f>IFERROR(INDEX(Feat_Code,MATCH(U46,Feat_Key,0)),"")</f>
        <v/>
      </c>
      <c r="W46" s="40">
        <f>IF(ISBLANK(INDEX(Pol_Data,MATCH(W$8,Pol_ID,0),MATCH($C46,Pol_Head,0))),"",INDEX(Pol_Data,MATCH(W$8,Pol_ID,0),MATCH($C46,Pol_Head,0)))</f>
        <v/>
      </c>
      <c r="X46" s="11">
        <f>$C46&amp;"|"&amp;IF(W46="","MISSING",IF(OR(W46="true",W46="false"),PROPER(W46),W46&amp;""))</f>
        <v/>
      </c>
      <c r="Y46" s="46">
        <f>IFERROR(INDEX(Feat_Code,MATCH(X46,Feat_Key,0)),"")</f>
        <v/>
      </c>
      <c r="AA46" s="36" t="n">
        <v>36</v>
      </c>
      <c r="AB46" s="46">
        <f>MATCH($AA46&amp;"|0",Node_Key,0)</f>
        <v/>
      </c>
      <c r="AC46" s="46">
        <f>IF(INDEX(Node_Kind,AB46)="leaf",0,IF(INDEX($G$10:$G$61,INDEX(Node_Pos,AB46)+1)="",IF(INDEX(Node_Miss,AB46)="left",INDEX(Node_Left,AB46),INDEX(Node_Right,AB46)),IF(INDEX(Node_Kind,AB46)="split",IF(INDEX($G$10:$G$61,INDEX(Node_Pos,AB46)+1)&lt;INDEX(Node_Thr,AB46),INDEX(Node_Left,AB46),INDEX(Node_Right,AB46)),IF(ISNUMBER(SEARCH(";"&amp;INDEX($G$10:$G$61,INDEX(Node_Pos,AB46)+1)&amp;";",";"&amp;INDEX(Node_RCodes,AB46)&amp;";")),INDEX(Node_Right,AB46),INDEX(Node_Left,AB46)))))</f>
        <v/>
      </c>
      <c r="AD46" s="46">
        <f>MATCH($AA46&amp;"|"&amp;AC46,Node_Key,0)</f>
        <v/>
      </c>
      <c r="AE46" s="46">
        <f>IF(INDEX(Node_Kind,AD46)="leaf",AC46,IF(INDEX($G$10:$G$61,INDEX(Node_Pos,AD46)+1)="",IF(INDEX(Node_Miss,AD46)="left",INDEX(Node_Left,AD46),INDEX(Node_Right,AD46)),IF(INDEX(Node_Kind,AD46)="split",IF(INDEX($G$10:$G$61,INDEX(Node_Pos,AD46)+1)&lt;INDEX(Node_Thr,AD46),INDEX(Node_Left,AD46),INDEX(Node_Right,AD46)),IF(ISNUMBER(SEARCH(";"&amp;INDEX($G$10:$G$61,INDEX(Node_Pos,AD46)+1)&amp;";",";"&amp;INDEX(Node_RCodes,AD46)&amp;";")),INDEX(Node_Right,AD46),INDEX(Node_Left,AD46)))))</f>
        <v/>
      </c>
      <c r="AF46" s="46">
        <f>MATCH($AA46&amp;"|"&amp;AE46,Node_Key,0)</f>
        <v/>
      </c>
      <c r="AG46" s="46">
        <f>IF(INDEX(Node_Kind,AF46)="leaf",AE46,IF(INDEX($G$10:$G$61,INDEX(Node_Pos,AF46)+1)="",IF(INDEX(Node_Miss,AF46)="left",INDEX(Node_Left,AF46),INDEX(Node_Right,AF46)),IF(INDEX(Node_Kind,AF46)="split",IF(INDEX($G$10:$G$61,INDEX(Node_Pos,AF46)+1)&lt;INDEX(Node_Thr,AF46),INDEX(Node_Left,AF46),INDEX(Node_Right,AF46)),IF(ISNUMBER(SEARCH(";"&amp;INDEX($G$10:$G$61,INDEX(Node_Pos,AF46)+1)&amp;";",";"&amp;INDEX(Node_RCodes,AF46)&amp;";")),INDEX(Node_Right,AF46),INDEX(Node_Left,AF46)))))</f>
        <v/>
      </c>
      <c r="AH46" s="52">
        <f>IF(INDEX(Node_Kind,MATCH($AA46&amp;"|"&amp;AG46,Node_Key,0))="leaf",INDEX(Node_Leaf,MATCH($AA46&amp;"|"&amp;AG46,Node_Key,0)),"not a leaf")</f>
        <v/>
      </c>
      <c r="AI46" s="46">
        <f>MATCH($AA46&amp;"|0",Node_Key,0)</f>
        <v/>
      </c>
      <c r="AJ46" s="46">
        <f>IF(INDEX(Node_Kind,AI46)="leaf",0,IF(INDEX($J$10:$J$61,INDEX(Node_Pos,AI46)+1)="",IF(INDEX(Node_Miss,AI46)="left",INDEX(Node_Left,AI46),INDEX(Node_Right,AI46)),IF(INDEX(Node_Kind,AI46)="split",IF(INDEX($J$10:$J$61,INDEX(Node_Pos,AI46)+1)&lt;INDEX(Node_Thr,AI46),INDEX(Node_Left,AI46),INDEX(Node_Right,AI46)),IF(ISNUMBER(SEARCH(";"&amp;INDEX($J$10:$J$61,INDEX(Node_Pos,AI46)+1)&amp;";",";"&amp;INDEX(Node_RCodes,AI46)&amp;";")),INDEX(Node_Right,AI46),INDEX(Node_Left,AI46)))))</f>
        <v/>
      </c>
      <c r="AK46" s="46">
        <f>MATCH($AA46&amp;"|"&amp;AJ46,Node_Key,0)</f>
        <v/>
      </c>
      <c r="AL46" s="46">
        <f>IF(INDEX(Node_Kind,AK46)="leaf",AJ46,IF(INDEX($J$10:$J$61,INDEX(Node_Pos,AK46)+1)="",IF(INDEX(Node_Miss,AK46)="left",INDEX(Node_Left,AK46),INDEX(Node_Right,AK46)),IF(INDEX(Node_Kind,AK46)="split",IF(INDEX($J$10:$J$61,INDEX(Node_Pos,AK46)+1)&lt;INDEX(Node_Thr,AK46),INDEX(Node_Left,AK46),INDEX(Node_Right,AK46)),IF(ISNUMBER(SEARCH(";"&amp;INDEX($J$10:$J$61,INDEX(Node_Pos,AK46)+1)&amp;";",";"&amp;INDEX(Node_RCodes,AK46)&amp;";")),INDEX(Node_Right,AK46),INDEX(Node_Left,AK46)))))</f>
        <v/>
      </c>
      <c r="AM46" s="46">
        <f>MATCH($AA46&amp;"|"&amp;AL46,Node_Key,0)</f>
        <v/>
      </c>
      <c r="AN46" s="46">
        <f>IF(INDEX(Node_Kind,AM46)="leaf",AL46,IF(INDEX($J$10:$J$61,INDEX(Node_Pos,AM46)+1)="",IF(INDEX(Node_Miss,AM46)="left",INDEX(Node_Left,AM46),INDEX(Node_Right,AM46)),IF(INDEX(Node_Kind,AM46)="split",IF(INDEX($J$10:$J$61,INDEX(Node_Pos,AM46)+1)&lt;INDEX(Node_Thr,AM46),INDEX(Node_Left,AM46),INDEX(Node_Right,AM46)),IF(ISNUMBER(SEARCH(";"&amp;INDEX($J$10:$J$61,INDEX(Node_Pos,AM46)+1)&amp;";",";"&amp;INDEX(Node_RCodes,AM46)&amp;";")),INDEX(Node_Right,AM46),INDEX(Node_Left,AM46)))))</f>
        <v/>
      </c>
      <c r="AO46" s="52">
        <f>IF(INDEX(Node_Kind,MATCH($AA46&amp;"|"&amp;AN46,Node_Key,0))="leaf",INDEX(Node_Leaf,MATCH($AA46&amp;"|"&amp;AN46,Node_Key,0)),"not a leaf")</f>
        <v/>
      </c>
      <c r="AP46" s="46">
        <f>MATCH($AA46&amp;"|0",Node_Key,0)</f>
        <v/>
      </c>
      <c r="AQ46" s="46">
        <f>IF(INDEX(Node_Kind,AP46)="leaf",0,IF(INDEX($M$10:$M$61,INDEX(Node_Pos,AP46)+1)="",IF(INDEX(Node_Miss,AP46)="left",INDEX(Node_Left,AP46),INDEX(Node_Right,AP46)),IF(INDEX(Node_Kind,AP46)="split",IF(INDEX($M$10:$M$61,INDEX(Node_Pos,AP46)+1)&lt;INDEX(Node_Thr,AP46),INDEX(Node_Left,AP46),INDEX(Node_Right,AP46)),IF(ISNUMBER(SEARCH(";"&amp;INDEX($M$10:$M$61,INDEX(Node_Pos,AP46)+1)&amp;";",";"&amp;INDEX(Node_RCodes,AP46)&amp;";")),INDEX(Node_Right,AP46),INDEX(Node_Left,AP46)))))</f>
        <v/>
      </c>
      <c r="AR46" s="46">
        <f>MATCH($AA46&amp;"|"&amp;AQ46,Node_Key,0)</f>
        <v/>
      </c>
      <c r="AS46" s="46">
        <f>IF(INDEX(Node_Kind,AR46)="leaf",AQ46,IF(INDEX($M$10:$M$61,INDEX(Node_Pos,AR46)+1)="",IF(INDEX(Node_Miss,AR46)="left",INDEX(Node_Left,AR46),INDEX(Node_Right,AR46)),IF(INDEX(Node_Kind,AR46)="split",IF(INDEX($M$10:$M$61,INDEX(Node_Pos,AR46)+1)&lt;INDEX(Node_Thr,AR46),INDEX(Node_Left,AR46),INDEX(Node_Right,AR46)),IF(ISNUMBER(SEARCH(";"&amp;INDEX($M$10:$M$61,INDEX(Node_Pos,AR46)+1)&amp;";",";"&amp;INDEX(Node_RCodes,AR46)&amp;";")),INDEX(Node_Right,AR46),INDEX(Node_Left,AR46)))))</f>
        <v/>
      </c>
      <c r="AT46" s="46">
        <f>MATCH($AA46&amp;"|"&amp;AS46,Node_Key,0)</f>
        <v/>
      </c>
      <c r="AU46" s="46">
        <f>IF(INDEX(Node_Kind,AT46)="leaf",AS46,IF(INDEX($M$10:$M$61,INDEX(Node_Pos,AT46)+1)="",IF(INDEX(Node_Miss,AT46)="left",INDEX(Node_Left,AT46),INDEX(Node_Right,AT46)),IF(INDEX(Node_Kind,AT46)="split",IF(INDEX($M$10:$M$61,INDEX(Node_Pos,AT46)+1)&lt;INDEX(Node_Thr,AT46),INDEX(Node_Left,AT46),INDEX(Node_Right,AT46)),IF(ISNUMBER(SEARCH(";"&amp;INDEX($M$10:$M$61,INDEX(Node_Pos,AT46)+1)&amp;";",";"&amp;INDEX(Node_RCodes,AT46)&amp;";")),INDEX(Node_Right,AT46),INDEX(Node_Left,AT46)))))</f>
        <v/>
      </c>
      <c r="AV46" s="52">
        <f>IF(INDEX(Node_Kind,MATCH($AA46&amp;"|"&amp;AU46,Node_Key,0))="leaf",INDEX(Node_Leaf,MATCH($AA46&amp;"|"&amp;AU46,Node_Key,0)),"not a leaf")</f>
        <v/>
      </c>
      <c r="AW46" s="46">
        <f>MATCH($AA46&amp;"|0",Node_Key,0)</f>
        <v/>
      </c>
      <c r="AX46" s="46">
        <f>IF(INDEX(Node_Kind,AW46)="leaf",0,IF(INDEX($P$10:$P$61,INDEX(Node_Pos,AW46)+1)="",IF(INDEX(Node_Miss,AW46)="left",INDEX(Node_Left,AW46),INDEX(Node_Right,AW46)),IF(INDEX(Node_Kind,AW46)="split",IF(INDEX($P$10:$P$61,INDEX(Node_Pos,AW46)+1)&lt;INDEX(Node_Thr,AW46),INDEX(Node_Left,AW46),INDEX(Node_Right,AW46)),IF(ISNUMBER(SEARCH(";"&amp;INDEX($P$10:$P$61,INDEX(Node_Pos,AW46)+1)&amp;";",";"&amp;INDEX(Node_RCodes,AW46)&amp;";")),INDEX(Node_Right,AW46),INDEX(Node_Left,AW46)))))</f>
        <v/>
      </c>
      <c r="AY46" s="46">
        <f>MATCH($AA46&amp;"|"&amp;AX46,Node_Key,0)</f>
        <v/>
      </c>
      <c r="AZ46" s="46">
        <f>IF(INDEX(Node_Kind,AY46)="leaf",AX46,IF(INDEX($P$10:$P$61,INDEX(Node_Pos,AY46)+1)="",IF(INDEX(Node_Miss,AY46)="left",INDEX(Node_Left,AY46),INDEX(Node_Right,AY46)),IF(INDEX(Node_Kind,AY46)="split",IF(INDEX($P$10:$P$61,INDEX(Node_Pos,AY46)+1)&lt;INDEX(Node_Thr,AY46),INDEX(Node_Left,AY46),INDEX(Node_Right,AY46)),IF(ISNUMBER(SEARCH(";"&amp;INDEX($P$10:$P$61,INDEX(Node_Pos,AY46)+1)&amp;";",";"&amp;INDEX(Node_RCodes,AY46)&amp;";")),INDEX(Node_Right,AY46),INDEX(Node_Left,AY46)))))</f>
        <v/>
      </c>
      <c r="BA46" s="46">
        <f>MATCH($AA46&amp;"|"&amp;AZ46,Node_Key,0)</f>
        <v/>
      </c>
      <c r="BB46" s="46">
        <f>IF(INDEX(Node_Kind,BA46)="leaf",AZ46,IF(INDEX($P$10:$P$61,INDEX(Node_Pos,BA46)+1)="",IF(INDEX(Node_Miss,BA46)="left",INDEX(Node_Left,BA46),INDEX(Node_Right,BA46)),IF(INDEX(Node_Kind,BA46)="split",IF(INDEX($P$10:$P$61,INDEX(Node_Pos,BA46)+1)&lt;INDEX(Node_Thr,BA46),INDEX(Node_Left,BA46),INDEX(Node_Right,BA46)),IF(ISNUMBER(SEARCH(";"&amp;INDEX($P$10:$P$61,INDEX(Node_Pos,BA46)+1)&amp;";",";"&amp;INDEX(Node_RCodes,BA46)&amp;";")),INDEX(Node_Right,BA46),INDEX(Node_Left,BA46)))))</f>
        <v/>
      </c>
      <c r="BC46" s="52">
        <f>IF(INDEX(Node_Kind,MATCH($AA46&amp;"|"&amp;BB46,Node_Key,0))="leaf",INDEX(Node_Leaf,MATCH($AA46&amp;"|"&amp;BB46,Node_Key,0)),"not a leaf")</f>
        <v/>
      </c>
      <c r="BD46" s="46">
        <f>MATCH($AA46&amp;"|0",Node_Key,0)</f>
        <v/>
      </c>
      <c r="BE46" s="46">
        <f>IF(INDEX(Node_Kind,BD46)="leaf",0,IF(INDEX($S$10:$S$61,INDEX(Node_Pos,BD46)+1)="",IF(INDEX(Node_Miss,BD46)="left",INDEX(Node_Left,BD46),INDEX(Node_Right,BD46)),IF(INDEX(Node_Kind,BD46)="split",IF(INDEX($S$10:$S$61,INDEX(Node_Pos,BD46)+1)&lt;INDEX(Node_Thr,BD46),INDEX(Node_Left,BD46),INDEX(Node_Right,BD46)),IF(ISNUMBER(SEARCH(";"&amp;INDEX($S$10:$S$61,INDEX(Node_Pos,BD46)+1)&amp;";",";"&amp;INDEX(Node_RCodes,BD46)&amp;";")),INDEX(Node_Right,BD46),INDEX(Node_Left,BD46)))))</f>
        <v/>
      </c>
      <c r="BF46" s="46">
        <f>MATCH($AA46&amp;"|"&amp;BE46,Node_Key,0)</f>
        <v/>
      </c>
      <c r="BG46" s="46">
        <f>IF(INDEX(Node_Kind,BF46)="leaf",BE46,IF(INDEX($S$10:$S$61,INDEX(Node_Pos,BF46)+1)="",IF(INDEX(Node_Miss,BF46)="left",INDEX(Node_Left,BF46),INDEX(Node_Right,BF46)),IF(INDEX(Node_Kind,BF46)="split",IF(INDEX($S$10:$S$61,INDEX(Node_Pos,BF46)+1)&lt;INDEX(Node_Thr,BF46),INDEX(Node_Left,BF46),INDEX(Node_Right,BF46)),IF(ISNUMBER(SEARCH(";"&amp;INDEX($S$10:$S$61,INDEX(Node_Pos,BF46)+1)&amp;";",";"&amp;INDEX(Node_RCodes,BF46)&amp;";")),INDEX(Node_Right,BF46),INDEX(Node_Left,BF46)))))</f>
        <v/>
      </c>
      <c r="BH46" s="46">
        <f>MATCH($AA46&amp;"|"&amp;BG46,Node_Key,0)</f>
        <v/>
      </c>
      <c r="BI46" s="46">
        <f>IF(INDEX(Node_Kind,BH46)="leaf",BG46,IF(INDEX($S$10:$S$61,INDEX(Node_Pos,BH46)+1)="",IF(INDEX(Node_Miss,BH46)="left",INDEX(Node_Left,BH46),INDEX(Node_Right,BH46)),IF(INDEX(Node_Kind,BH46)="split",IF(INDEX($S$10:$S$61,INDEX(Node_Pos,BH46)+1)&lt;INDEX(Node_Thr,BH46),INDEX(Node_Left,BH46),INDEX(Node_Right,BH46)),IF(ISNUMBER(SEARCH(";"&amp;INDEX($S$10:$S$61,INDEX(Node_Pos,BH46)+1)&amp;";",";"&amp;INDEX(Node_RCodes,BH46)&amp;";")),INDEX(Node_Right,BH46),INDEX(Node_Left,BH46)))))</f>
        <v/>
      </c>
      <c r="BJ46" s="52">
        <f>IF(INDEX(Node_Kind,MATCH($AA46&amp;"|"&amp;BI46,Node_Key,0))="leaf",INDEX(Node_Leaf,MATCH($AA46&amp;"|"&amp;BI46,Node_Key,0)),"not a leaf")</f>
        <v/>
      </c>
      <c r="BK46" s="46">
        <f>MATCH($AA46&amp;"|0",Node_Key,0)</f>
        <v/>
      </c>
      <c r="BL46" s="46">
        <f>IF(INDEX(Node_Kind,BK46)="leaf",0,IF(INDEX($V$10:$V$61,INDEX(Node_Pos,BK46)+1)="",IF(INDEX(Node_Miss,BK46)="left",INDEX(Node_Left,BK46),INDEX(Node_Right,BK46)),IF(INDEX(Node_Kind,BK46)="split",IF(INDEX($V$10:$V$61,INDEX(Node_Pos,BK46)+1)&lt;INDEX(Node_Thr,BK46),INDEX(Node_Left,BK46),INDEX(Node_Right,BK46)),IF(ISNUMBER(SEARCH(";"&amp;INDEX($V$10:$V$61,INDEX(Node_Pos,BK46)+1)&amp;";",";"&amp;INDEX(Node_RCodes,BK46)&amp;";")),INDEX(Node_Right,BK46),INDEX(Node_Left,BK46)))))</f>
        <v/>
      </c>
      <c r="BM46" s="46">
        <f>MATCH($AA46&amp;"|"&amp;BL46,Node_Key,0)</f>
        <v/>
      </c>
      <c r="BN46" s="46">
        <f>IF(INDEX(Node_Kind,BM46)="leaf",BL46,IF(INDEX($V$10:$V$61,INDEX(Node_Pos,BM46)+1)="",IF(INDEX(Node_Miss,BM46)="left",INDEX(Node_Left,BM46),INDEX(Node_Right,BM46)),IF(INDEX(Node_Kind,BM46)="split",IF(INDEX($V$10:$V$61,INDEX(Node_Pos,BM46)+1)&lt;INDEX(Node_Thr,BM46),INDEX(Node_Left,BM46),INDEX(Node_Right,BM46)),IF(ISNUMBER(SEARCH(";"&amp;INDEX($V$10:$V$61,INDEX(Node_Pos,BM46)+1)&amp;";",";"&amp;INDEX(Node_RCodes,BM46)&amp;";")),INDEX(Node_Right,BM46),INDEX(Node_Left,BM46)))))</f>
        <v/>
      </c>
      <c r="BO46" s="46">
        <f>MATCH($AA46&amp;"|"&amp;BN46,Node_Key,0)</f>
        <v/>
      </c>
      <c r="BP46" s="46">
        <f>IF(INDEX(Node_Kind,BO46)="leaf",BN46,IF(INDEX($V$10:$V$61,INDEX(Node_Pos,BO46)+1)="",IF(INDEX(Node_Miss,BO46)="left",INDEX(Node_Left,BO46),INDEX(Node_Right,BO46)),IF(INDEX(Node_Kind,BO46)="split",IF(INDEX($V$10:$V$61,INDEX(Node_Pos,BO46)+1)&lt;INDEX(Node_Thr,BO46),INDEX(Node_Left,BO46),INDEX(Node_Right,BO46)),IF(ISNUMBER(SEARCH(";"&amp;INDEX($V$10:$V$61,INDEX(Node_Pos,BO46)+1)&amp;";",";"&amp;INDEX(Node_RCodes,BO46)&amp;";")),INDEX(Node_Right,BO46),INDEX(Node_Left,BO46)))))</f>
        <v/>
      </c>
      <c r="BQ46" s="52">
        <f>IF(INDEX(Node_Kind,MATCH($AA46&amp;"|"&amp;BP46,Node_Key,0))="leaf",INDEX(Node_Leaf,MATCH($AA46&amp;"|"&amp;BP46,Node_Key,0)),"not a leaf")</f>
        <v/>
      </c>
      <c r="BR46" s="46">
        <f>MATCH($AA46&amp;"|0",Node_Key,0)</f>
        <v/>
      </c>
      <c r="BS46" s="46">
        <f>IF(INDEX(Node_Kind,BR46)="leaf",0,IF(INDEX($Y$10:$Y$61,INDEX(Node_Pos,BR46)+1)="",IF(INDEX(Node_Miss,BR46)="left",INDEX(Node_Left,BR46),INDEX(Node_Right,BR46)),IF(INDEX(Node_Kind,BR46)="split",IF(INDEX($Y$10:$Y$61,INDEX(Node_Pos,BR46)+1)&lt;INDEX(Node_Thr,BR46),INDEX(Node_Left,BR46),INDEX(Node_Right,BR46)),IF(ISNUMBER(SEARCH(";"&amp;INDEX($Y$10:$Y$61,INDEX(Node_Pos,BR46)+1)&amp;";",";"&amp;INDEX(Node_RCodes,BR46)&amp;";")),INDEX(Node_Right,BR46),INDEX(Node_Left,BR46)))))</f>
        <v/>
      </c>
      <c r="BT46" s="46">
        <f>MATCH($AA46&amp;"|"&amp;BS46,Node_Key,0)</f>
        <v/>
      </c>
      <c r="BU46" s="46">
        <f>IF(INDEX(Node_Kind,BT46)="leaf",BS46,IF(INDEX($Y$10:$Y$61,INDEX(Node_Pos,BT46)+1)="",IF(INDEX(Node_Miss,BT46)="left",INDEX(Node_Left,BT46),INDEX(Node_Right,BT46)),IF(INDEX(Node_Kind,BT46)="split",IF(INDEX($Y$10:$Y$61,INDEX(Node_Pos,BT46)+1)&lt;INDEX(Node_Thr,BT46),INDEX(Node_Left,BT46),INDEX(Node_Right,BT46)),IF(ISNUMBER(SEARCH(";"&amp;INDEX($Y$10:$Y$61,INDEX(Node_Pos,BT46)+1)&amp;";",";"&amp;INDEX(Node_RCodes,BT46)&amp;";")),INDEX(Node_Right,BT46),INDEX(Node_Left,BT46)))))</f>
        <v/>
      </c>
      <c r="BV46" s="46">
        <f>MATCH($AA46&amp;"|"&amp;BU46,Node_Key,0)</f>
        <v/>
      </c>
      <c r="BW46" s="46">
        <f>IF(INDEX(Node_Kind,BV46)="leaf",BU46,IF(INDEX($Y$10:$Y$61,INDEX(Node_Pos,BV46)+1)="",IF(INDEX(Node_Miss,BV46)="left",INDEX(Node_Left,BV46),INDEX(Node_Right,BV46)),IF(INDEX(Node_Kind,BV46)="split",IF(INDEX($Y$10:$Y$61,INDEX(Node_Pos,BV46)+1)&lt;INDEX(Node_Thr,BV46),INDEX(Node_Left,BV46),INDEX(Node_Right,BV46)),IF(ISNUMBER(SEARCH(";"&amp;INDEX($Y$10:$Y$61,INDEX(Node_Pos,BV46)+1)&amp;";",";"&amp;INDEX(Node_RCodes,BV46)&amp;";")),INDEX(Node_Right,BV46),INDEX(Node_Left,BV46)))))</f>
        <v/>
      </c>
      <c r="BX46" s="52">
        <f>IF(INDEX(Node_Kind,MATCH($AA46&amp;"|"&amp;BW46,Node_Key,0))="leaf",INDEX(Node_Leaf,MATCH($AA46&amp;"|"&amp;BW46,Node_Key,0)),"not a leaf")</f>
        <v/>
      </c>
    </row>
    <row r="47">
      <c r="B47" s="36" t="n">
        <v>37</v>
      </c>
      <c r="C47" s="10" t="inlineStr">
        <is>
          <t>document_preference</t>
        </is>
      </c>
      <c r="D47" s="10" t="inlineStr">
        <is>
          <t>categorical</t>
        </is>
      </c>
      <c r="E47" s="40">
        <f>IF(ISBLANK(INDEX(Pol_Data,MATCH(E$8,Pol_ID,0),MATCH($C47,Pol_Head,0))),"",INDEX(Pol_Data,MATCH(E$8,Pol_ID,0),MATCH($C47,Pol_Head,0)))</f>
        <v/>
      </c>
      <c r="F47" s="11">
        <f>$C47&amp;"|"&amp;IF(E47="","MISSING",IF(OR(E47="true",E47="false"),PROPER(E47),E47&amp;""))</f>
        <v/>
      </c>
      <c r="G47" s="46">
        <f>IFERROR(INDEX(Feat_Code,MATCH(F47,Feat_Key,0)),"")</f>
        <v/>
      </c>
      <c r="H47" s="40">
        <f>IF(ISBLANK(INDEX(Pol_Data,MATCH(H$8,Pol_ID,0),MATCH($C47,Pol_Head,0))),"",INDEX(Pol_Data,MATCH(H$8,Pol_ID,0),MATCH($C47,Pol_Head,0)))</f>
        <v/>
      </c>
      <c r="I47" s="11">
        <f>$C47&amp;"|"&amp;IF(H47="","MISSING",IF(OR(H47="true",H47="false"),PROPER(H47),H47&amp;""))</f>
        <v/>
      </c>
      <c r="J47" s="46">
        <f>IFERROR(INDEX(Feat_Code,MATCH(I47,Feat_Key,0)),"")</f>
        <v/>
      </c>
      <c r="K47" s="40">
        <f>IF(ISBLANK(INDEX(Pol_Data,MATCH(K$8,Pol_ID,0),MATCH($C47,Pol_Head,0))),"",INDEX(Pol_Data,MATCH(K$8,Pol_ID,0),MATCH($C47,Pol_Head,0)))</f>
        <v/>
      </c>
      <c r="L47" s="11">
        <f>$C47&amp;"|"&amp;IF(K47="","MISSING",IF(OR(K47="true",K47="false"),PROPER(K47),K47&amp;""))</f>
        <v/>
      </c>
      <c r="M47" s="46">
        <f>IFERROR(INDEX(Feat_Code,MATCH(L47,Feat_Key,0)),"")</f>
        <v/>
      </c>
      <c r="N47" s="40">
        <f>IF(ISBLANK(INDEX(Pol_Data,MATCH(N$8,Pol_ID,0),MATCH($C47,Pol_Head,0))),"",INDEX(Pol_Data,MATCH(N$8,Pol_ID,0),MATCH($C47,Pol_Head,0)))</f>
        <v/>
      </c>
      <c r="O47" s="11">
        <f>$C47&amp;"|"&amp;IF(N47="","MISSING",IF(OR(N47="true",N47="false"),PROPER(N47),N47&amp;""))</f>
        <v/>
      </c>
      <c r="P47" s="46">
        <f>IFERROR(INDEX(Feat_Code,MATCH(O47,Feat_Key,0)),"")</f>
        <v/>
      </c>
      <c r="Q47" s="40">
        <f>IF(ISBLANK(INDEX(Pol_Data,MATCH(Q$8,Pol_ID,0),MATCH($C47,Pol_Head,0))),"",INDEX(Pol_Data,MATCH(Q$8,Pol_ID,0),MATCH($C47,Pol_Head,0)))</f>
        <v/>
      </c>
      <c r="R47" s="11">
        <f>$C47&amp;"|"&amp;IF(Q47="","MISSING",IF(OR(Q47="true",Q47="false"),PROPER(Q47),Q47&amp;""))</f>
        <v/>
      </c>
      <c r="S47" s="46">
        <f>IFERROR(INDEX(Feat_Code,MATCH(R47,Feat_Key,0)),"")</f>
        <v/>
      </c>
      <c r="T47" s="40">
        <f>IF(ISBLANK(INDEX(Pol_Data,MATCH(T$8,Pol_ID,0),MATCH($C47,Pol_Head,0))),"",INDEX(Pol_Data,MATCH(T$8,Pol_ID,0),MATCH($C47,Pol_Head,0)))</f>
        <v/>
      </c>
      <c r="U47" s="11">
        <f>$C47&amp;"|"&amp;IF(T47="","MISSING",IF(OR(T47="true",T47="false"),PROPER(T47),T47&amp;""))</f>
        <v/>
      </c>
      <c r="V47" s="46">
        <f>IFERROR(INDEX(Feat_Code,MATCH(U47,Feat_Key,0)),"")</f>
        <v/>
      </c>
      <c r="W47" s="40">
        <f>IF(ISBLANK(INDEX(Pol_Data,MATCH(W$8,Pol_ID,0),MATCH($C47,Pol_Head,0))),"",INDEX(Pol_Data,MATCH(W$8,Pol_ID,0),MATCH($C47,Pol_Head,0)))</f>
        <v/>
      </c>
      <c r="X47" s="11">
        <f>$C47&amp;"|"&amp;IF(W47="","MISSING",IF(OR(W47="true",W47="false"),PROPER(W47),W47&amp;""))</f>
        <v/>
      </c>
      <c r="Y47" s="46">
        <f>IFERROR(INDEX(Feat_Code,MATCH(X47,Feat_Key,0)),"")</f>
        <v/>
      </c>
      <c r="AA47" s="36" t="n">
        <v>37</v>
      </c>
      <c r="AB47" s="46">
        <f>MATCH($AA47&amp;"|0",Node_Key,0)</f>
        <v/>
      </c>
      <c r="AC47" s="46">
        <f>IF(INDEX(Node_Kind,AB47)="leaf",0,IF(INDEX($G$10:$G$61,INDEX(Node_Pos,AB47)+1)="",IF(INDEX(Node_Miss,AB47)="left",INDEX(Node_Left,AB47),INDEX(Node_Right,AB47)),IF(INDEX(Node_Kind,AB47)="split",IF(INDEX($G$10:$G$61,INDEX(Node_Pos,AB47)+1)&lt;INDEX(Node_Thr,AB47),INDEX(Node_Left,AB47),INDEX(Node_Right,AB47)),IF(ISNUMBER(SEARCH(";"&amp;INDEX($G$10:$G$61,INDEX(Node_Pos,AB47)+1)&amp;";",";"&amp;INDEX(Node_RCodes,AB47)&amp;";")),INDEX(Node_Right,AB47),INDEX(Node_Left,AB47)))))</f>
        <v/>
      </c>
      <c r="AD47" s="46">
        <f>MATCH($AA47&amp;"|"&amp;AC47,Node_Key,0)</f>
        <v/>
      </c>
      <c r="AE47" s="46">
        <f>IF(INDEX(Node_Kind,AD47)="leaf",AC47,IF(INDEX($G$10:$G$61,INDEX(Node_Pos,AD47)+1)="",IF(INDEX(Node_Miss,AD47)="left",INDEX(Node_Left,AD47),INDEX(Node_Right,AD47)),IF(INDEX(Node_Kind,AD47)="split",IF(INDEX($G$10:$G$61,INDEX(Node_Pos,AD47)+1)&lt;INDEX(Node_Thr,AD47),INDEX(Node_Left,AD47),INDEX(Node_Right,AD47)),IF(ISNUMBER(SEARCH(";"&amp;INDEX($G$10:$G$61,INDEX(Node_Pos,AD47)+1)&amp;";",";"&amp;INDEX(Node_RCodes,AD47)&amp;";")),INDEX(Node_Right,AD47),INDEX(Node_Left,AD47)))))</f>
        <v/>
      </c>
      <c r="AF47" s="46">
        <f>MATCH($AA47&amp;"|"&amp;AE47,Node_Key,0)</f>
        <v/>
      </c>
      <c r="AG47" s="46">
        <f>IF(INDEX(Node_Kind,AF47)="leaf",AE47,IF(INDEX($G$10:$G$61,INDEX(Node_Pos,AF47)+1)="",IF(INDEX(Node_Miss,AF47)="left",INDEX(Node_Left,AF47),INDEX(Node_Right,AF47)),IF(INDEX(Node_Kind,AF47)="split",IF(INDEX($G$10:$G$61,INDEX(Node_Pos,AF47)+1)&lt;INDEX(Node_Thr,AF47),INDEX(Node_Left,AF47),INDEX(Node_Right,AF47)),IF(ISNUMBER(SEARCH(";"&amp;INDEX($G$10:$G$61,INDEX(Node_Pos,AF47)+1)&amp;";",";"&amp;INDEX(Node_RCodes,AF47)&amp;";")),INDEX(Node_Right,AF47),INDEX(Node_Left,AF47)))))</f>
        <v/>
      </c>
      <c r="AH47" s="52">
        <f>IF(INDEX(Node_Kind,MATCH($AA47&amp;"|"&amp;AG47,Node_Key,0))="leaf",INDEX(Node_Leaf,MATCH($AA47&amp;"|"&amp;AG47,Node_Key,0)),"not a leaf")</f>
        <v/>
      </c>
      <c r="AI47" s="46">
        <f>MATCH($AA47&amp;"|0",Node_Key,0)</f>
        <v/>
      </c>
      <c r="AJ47" s="46">
        <f>IF(INDEX(Node_Kind,AI47)="leaf",0,IF(INDEX($J$10:$J$61,INDEX(Node_Pos,AI47)+1)="",IF(INDEX(Node_Miss,AI47)="left",INDEX(Node_Left,AI47),INDEX(Node_Right,AI47)),IF(INDEX(Node_Kind,AI47)="split",IF(INDEX($J$10:$J$61,INDEX(Node_Pos,AI47)+1)&lt;INDEX(Node_Thr,AI47),INDEX(Node_Left,AI47),INDEX(Node_Right,AI47)),IF(ISNUMBER(SEARCH(";"&amp;INDEX($J$10:$J$61,INDEX(Node_Pos,AI47)+1)&amp;";",";"&amp;INDEX(Node_RCodes,AI47)&amp;";")),INDEX(Node_Right,AI47),INDEX(Node_Left,AI47)))))</f>
        <v/>
      </c>
      <c r="AK47" s="46">
        <f>MATCH($AA47&amp;"|"&amp;AJ47,Node_Key,0)</f>
        <v/>
      </c>
      <c r="AL47" s="46">
        <f>IF(INDEX(Node_Kind,AK47)="leaf",AJ47,IF(INDEX($J$10:$J$61,INDEX(Node_Pos,AK47)+1)="",IF(INDEX(Node_Miss,AK47)="left",INDEX(Node_Left,AK47),INDEX(Node_Right,AK47)),IF(INDEX(Node_Kind,AK47)="split",IF(INDEX($J$10:$J$61,INDEX(Node_Pos,AK47)+1)&lt;INDEX(Node_Thr,AK47),INDEX(Node_Left,AK47),INDEX(Node_Right,AK47)),IF(ISNUMBER(SEARCH(";"&amp;INDEX($J$10:$J$61,INDEX(Node_Pos,AK47)+1)&amp;";",";"&amp;INDEX(Node_RCodes,AK47)&amp;";")),INDEX(Node_Right,AK47),INDEX(Node_Left,AK47)))))</f>
        <v/>
      </c>
      <c r="AM47" s="46">
        <f>MATCH($AA47&amp;"|"&amp;AL47,Node_Key,0)</f>
        <v/>
      </c>
      <c r="AN47" s="46">
        <f>IF(INDEX(Node_Kind,AM47)="leaf",AL47,IF(INDEX($J$10:$J$61,INDEX(Node_Pos,AM47)+1)="",IF(INDEX(Node_Miss,AM47)="left",INDEX(Node_Left,AM47),INDEX(Node_Right,AM47)),IF(INDEX(Node_Kind,AM47)="split",IF(INDEX($J$10:$J$61,INDEX(Node_Pos,AM47)+1)&lt;INDEX(Node_Thr,AM47),INDEX(Node_Left,AM47),INDEX(Node_Right,AM47)),IF(ISNUMBER(SEARCH(";"&amp;INDEX($J$10:$J$61,INDEX(Node_Pos,AM47)+1)&amp;";",";"&amp;INDEX(Node_RCodes,AM47)&amp;";")),INDEX(Node_Right,AM47),INDEX(Node_Left,AM47)))))</f>
        <v/>
      </c>
      <c r="AO47" s="52">
        <f>IF(INDEX(Node_Kind,MATCH($AA47&amp;"|"&amp;AN47,Node_Key,0))="leaf",INDEX(Node_Leaf,MATCH($AA47&amp;"|"&amp;AN47,Node_Key,0)),"not a leaf")</f>
        <v/>
      </c>
      <c r="AP47" s="46">
        <f>MATCH($AA47&amp;"|0",Node_Key,0)</f>
        <v/>
      </c>
      <c r="AQ47" s="46">
        <f>IF(INDEX(Node_Kind,AP47)="leaf",0,IF(INDEX($M$10:$M$61,INDEX(Node_Pos,AP47)+1)="",IF(INDEX(Node_Miss,AP47)="left",INDEX(Node_Left,AP47),INDEX(Node_Right,AP47)),IF(INDEX(Node_Kind,AP47)="split",IF(INDEX($M$10:$M$61,INDEX(Node_Pos,AP47)+1)&lt;INDEX(Node_Thr,AP47),INDEX(Node_Left,AP47),INDEX(Node_Right,AP47)),IF(ISNUMBER(SEARCH(";"&amp;INDEX($M$10:$M$61,INDEX(Node_Pos,AP47)+1)&amp;";",";"&amp;INDEX(Node_RCodes,AP47)&amp;";")),INDEX(Node_Right,AP47),INDEX(Node_Left,AP47)))))</f>
        <v/>
      </c>
      <c r="AR47" s="46">
        <f>MATCH($AA47&amp;"|"&amp;AQ47,Node_Key,0)</f>
        <v/>
      </c>
      <c r="AS47" s="46">
        <f>IF(INDEX(Node_Kind,AR47)="leaf",AQ47,IF(INDEX($M$10:$M$61,INDEX(Node_Pos,AR47)+1)="",IF(INDEX(Node_Miss,AR47)="left",INDEX(Node_Left,AR47),INDEX(Node_Right,AR47)),IF(INDEX(Node_Kind,AR47)="split",IF(INDEX($M$10:$M$61,INDEX(Node_Pos,AR47)+1)&lt;INDEX(Node_Thr,AR47),INDEX(Node_Left,AR47),INDEX(Node_Right,AR47)),IF(ISNUMBER(SEARCH(";"&amp;INDEX($M$10:$M$61,INDEX(Node_Pos,AR47)+1)&amp;";",";"&amp;INDEX(Node_RCodes,AR47)&amp;";")),INDEX(Node_Right,AR47),INDEX(Node_Left,AR47)))))</f>
        <v/>
      </c>
      <c r="AT47" s="46">
        <f>MATCH($AA47&amp;"|"&amp;AS47,Node_Key,0)</f>
        <v/>
      </c>
      <c r="AU47" s="46">
        <f>IF(INDEX(Node_Kind,AT47)="leaf",AS47,IF(INDEX($M$10:$M$61,INDEX(Node_Pos,AT47)+1)="",IF(INDEX(Node_Miss,AT47)="left",INDEX(Node_Left,AT47),INDEX(Node_Right,AT47)),IF(INDEX(Node_Kind,AT47)="split",IF(INDEX($M$10:$M$61,INDEX(Node_Pos,AT47)+1)&lt;INDEX(Node_Thr,AT47),INDEX(Node_Left,AT47),INDEX(Node_Right,AT47)),IF(ISNUMBER(SEARCH(";"&amp;INDEX($M$10:$M$61,INDEX(Node_Pos,AT47)+1)&amp;";",";"&amp;INDEX(Node_RCodes,AT47)&amp;";")),INDEX(Node_Right,AT47),INDEX(Node_Left,AT47)))))</f>
        <v/>
      </c>
      <c r="AV47" s="52">
        <f>IF(INDEX(Node_Kind,MATCH($AA47&amp;"|"&amp;AU47,Node_Key,0))="leaf",INDEX(Node_Leaf,MATCH($AA47&amp;"|"&amp;AU47,Node_Key,0)),"not a leaf")</f>
        <v/>
      </c>
      <c r="AW47" s="46">
        <f>MATCH($AA47&amp;"|0",Node_Key,0)</f>
        <v/>
      </c>
      <c r="AX47" s="46">
        <f>IF(INDEX(Node_Kind,AW47)="leaf",0,IF(INDEX($P$10:$P$61,INDEX(Node_Pos,AW47)+1)="",IF(INDEX(Node_Miss,AW47)="left",INDEX(Node_Left,AW47),INDEX(Node_Right,AW47)),IF(INDEX(Node_Kind,AW47)="split",IF(INDEX($P$10:$P$61,INDEX(Node_Pos,AW47)+1)&lt;INDEX(Node_Thr,AW47),INDEX(Node_Left,AW47),INDEX(Node_Right,AW47)),IF(ISNUMBER(SEARCH(";"&amp;INDEX($P$10:$P$61,INDEX(Node_Pos,AW47)+1)&amp;";",";"&amp;INDEX(Node_RCodes,AW47)&amp;";")),INDEX(Node_Right,AW47),INDEX(Node_Left,AW47)))))</f>
        <v/>
      </c>
      <c r="AY47" s="46">
        <f>MATCH($AA47&amp;"|"&amp;AX47,Node_Key,0)</f>
        <v/>
      </c>
      <c r="AZ47" s="46">
        <f>IF(INDEX(Node_Kind,AY47)="leaf",AX47,IF(INDEX($P$10:$P$61,INDEX(Node_Pos,AY47)+1)="",IF(INDEX(Node_Miss,AY47)="left",INDEX(Node_Left,AY47),INDEX(Node_Right,AY47)),IF(INDEX(Node_Kind,AY47)="split",IF(INDEX($P$10:$P$61,INDEX(Node_Pos,AY47)+1)&lt;INDEX(Node_Thr,AY47),INDEX(Node_Left,AY47),INDEX(Node_Right,AY47)),IF(ISNUMBER(SEARCH(";"&amp;INDEX($P$10:$P$61,INDEX(Node_Pos,AY47)+1)&amp;";",";"&amp;INDEX(Node_RCodes,AY47)&amp;";")),INDEX(Node_Right,AY47),INDEX(Node_Left,AY47)))))</f>
        <v/>
      </c>
      <c r="BA47" s="46">
        <f>MATCH($AA47&amp;"|"&amp;AZ47,Node_Key,0)</f>
        <v/>
      </c>
      <c r="BB47" s="46">
        <f>IF(INDEX(Node_Kind,BA47)="leaf",AZ47,IF(INDEX($P$10:$P$61,INDEX(Node_Pos,BA47)+1)="",IF(INDEX(Node_Miss,BA47)="left",INDEX(Node_Left,BA47),INDEX(Node_Right,BA47)),IF(INDEX(Node_Kind,BA47)="split",IF(INDEX($P$10:$P$61,INDEX(Node_Pos,BA47)+1)&lt;INDEX(Node_Thr,BA47),INDEX(Node_Left,BA47),INDEX(Node_Right,BA47)),IF(ISNUMBER(SEARCH(";"&amp;INDEX($P$10:$P$61,INDEX(Node_Pos,BA47)+1)&amp;";",";"&amp;INDEX(Node_RCodes,BA47)&amp;";")),INDEX(Node_Right,BA47),INDEX(Node_Left,BA47)))))</f>
        <v/>
      </c>
      <c r="BC47" s="52">
        <f>IF(INDEX(Node_Kind,MATCH($AA47&amp;"|"&amp;BB47,Node_Key,0))="leaf",INDEX(Node_Leaf,MATCH($AA47&amp;"|"&amp;BB47,Node_Key,0)),"not a leaf")</f>
        <v/>
      </c>
      <c r="BD47" s="46">
        <f>MATCH($AA47&amp;"|0",Node_Key,0)</f>
        <v/>
      </c>
      <c r="BE47" s="46">
        <f>IF(INDEX(Node_Kind,BD47)="leaf",0,IF(INDEX($S$10:$S$61,INDEX(Node_Pos,BD47)+1)="",IF(INDEX(Node_Miss,BD47)="left",INDEX(Node_Left,BD47),INDEX(Node_Right,BD47)),IF(INDEX(Node_Kind,BD47)="split",IF(INDEX($S$10:$S$61,INDEX(Node_Pos,BD47)+1)&lt;INDEX(Node_Thr,BD47),INDEX(Node_Left,BD47),INDEX(Node_Right,BD47)),IF(ISNUMBER(SEARCH(";"&amp;INDEX($S$10:$S$61,INDEX(Node_Pos,BD47)+1)&amp;";",";"&amp;INDEX(Node_RCodes,BD47)&amp;";")),INDEX(Node_Right,BD47),INDEX(Node_Left,BD47)))))</f>
        <v/>
      </c>
      <c r="BF47" s="46">
        <f>MATCH($AA47&amp;"|"&amp;BE47,Node_Key,0)</f>
        <v/>
      </c>
      <c r="BG47" s="46">
        <f>IF(INDEX(Node_Kind,BF47)="leaf",BE47,IF(INDEX($S$10:$S$61,INDEX(Node_Pos,BF47)+1)="",IF(INDEX(Node_Miss,BF47)="left",INDEX(Node_Left,BF47),INDEX(Node_Right,BF47)),IF(INDEX(Node_Kind,BF47)="split",IF(INDEX($S$10:$S$61,INDEX(Node_Pos,BF47)+1)&lt;INDEX(Node_Thr,BF47),INDEX(Node_Left,BF47),INDEX(Node_Right,BF47)),IF(ISNUMBER(SEARCH(";"&amp;INDEX($S$10:$S$61,INDEX(Node_Pos,BF47)+1)&amp;";",";"&amp;INDEX(Node_RCodes,BF47)&amp;";")),INDEX(Node_Right,BF47),INDEX(Node_Left,BF47)))))</f>
        <v/>
      </c>
      <c r="BH47" s="46">
        <f>MATCH($AA47&amp;"|"&amp;BG47,Node_Key,0)</f>
        <v/>
      </c>
      <c r="BI47" s="46">
        <f>IF(INDEX(Node_Kind,BH47)="leaf",BG47,IF(INDEX($S$10:$S$61,INDEX(Node_Pos,BH47)+1)="",IF(INDEX(Node_Miss,BH47)="left",INDEX(Node_Left,BH47),INDEX(Node_Right,BH47)),IF(INDEX(Node_Kind,BH47)="split",IF(INDEX($S$10:$S$61,INDEX(Node_Pos,BH47)+1)&lt;INDEX(Node_Thr,BH47),INDEX(Node_Left,BH47),INDEX(Node_Right,BH47)),IF(ISNUMBER(SEARCH(";"&amp;INDEX($S$10:$S$61,INDEX(Node_Pos,BH47)+1)&amp;";",";"&amp;INDEX(Node_RCodes,BH47)&amp;";")),INDEX(Node_Right,BH47),INDEX(Node_Left,BH47)))))</f>
        <v/>
      </c>
      <c r="BJ47" s="52">
        <f>IF(INDEX(Node_Kind,MATCH($AA47&amp;"|"&amp;BI47,Node_Key,0))="leaf",INDEX(Node_Leaf,MATCH($AA47&amp;"|"&amp;BI47,Node_Key,0)),"not a leaf")</f>
        <v/>
      </c>
      <c r="BK47" s="46">
        <f>MATCH($AA47&amp;"|0",Node_Key,0)</f>
        <v/>
      </c>
      <c r="BL47" s="46">
        <f>IF(INDEX(Node_Kind,BK47)="leaf",0,IF(INDEX($V$10:$V$61,INDEX(Node_Pos,BK47)+1)="",IF(INDEX(Node_Miss,BK47)="left",INDEX(Node_Left,BK47),INDEX(Node_Right,BK47)),IF(INDEX(Node_Kind,BK47)="split",IF(INDEX($V$10:$V$61,INDEX(Node_Pos,BK47)+1)&lt;INDEX(Node_Thr,BK47),INDEX(Node_Left,BK47),INDEX(Node_Right,BK47)),IF(ISNUMBER(SEARCH(";"&amp;INDEX($V$10:$V$61,INDEX(Node_Pos,BK47)+1)&amp;";",";"&amp;INDEX(Node_RCodes,BK47)&amp;";")),INDEX(Node_Right,BK47),INDEX(Node_Left,BK47)))))</f>
        <v/>
      </c>
      <c r="BM47" s="46">
        <f>MATCH($AA47&amp;"|"&amp;BL47,Node_Key,0)</f>
        <v/>
      </c>
      <c r="BN47" s="46">
        <f>IF(INDEX(Node_Kind,BM47)="leaf",BL47,IF(INDEX($V$10:$V$61,INDEX(Node_Pos,BM47)+1)="",IF(INDEX(Node_Miss,BM47)="left",INDEX(Node_Left,BM47),INDEX(Node_Right,BM47)),IF(INDEX(Node_Kind,BM47)="split",IF(INDEX($V$10:$V$61,INDEX(Node_Pos,BM47)+1)&lt;INDEX(Node_Thr,BM47),INDEX(Node_Left,BM47),INDEX(Node_Right,BM47)),IF(ISNUMBER(SEARCH(";"&amp;INDEX($V$10:$V$61,INDEX(Node_Pos,BM47)+1)&amp;";",";"&amp;INDEX(Node_RCodes,BM47)&amp;";")),INDEX(Node_Right,BM47),INDEX(Node_Left,BM47)))))</f>
        <v/>
      </c>
      <c r="BO47" s="46">
        <f>MATCH($AA47&amp;"|"&amp;BN47,Node_Key,0)</f>
        <v/>
      </c>
      <c r="BP47" s="46">
        <f>IF(INDEX(Node_Kind,BO47)="leaf",BN47,IF(INDEX($V$10:$V$61,INDEX(Node_Pos,BO47)+1)="",IF(INDEX(Node_Miss,BO47)="left",INDEX(Node_Left,BO47),INDEX(Node_Right,BO47)),IF(INDEX(Node_Kind,BO47)="split",IF(INDEX($V$10:$V$61,INDEX(Node_Pos,BO47)+1)&lt;INDEX(Node_Thr,BO47),INDEX(Node_Left,BO47),INDEX(Node_Right,BO47)),IF(ISNUMBER(SEARCH(";"&amp;INDEX($V$10:$V$61,INDEX(Node_Pos,BO47)+1)&amp;";",";"&amp;INDEX(Node_RCodes,BO47)&amp;";")),INDEX(Node_Right,BO47),INDEX(Node_Left,BO47)))))</f>
        <v/>
      </c>
      <c r="BQ47" s="52">
        <f>IF(INDEX(Node_Kind,MATCH($AA47&amp;"|"&amp;BP47,Node_Key,0))="leaf",INDEX(Node_Leaf,MATCH($AA47&amp;"|"&amp;BP47,Node_Key,0)),"not a leaf")</f>
        <v/>
      </c>
      <c r="BR47" s="46">
        <f>MATCH($AA47&amp;"|0",Node_Key,0)</f>
        <v/>
      </c>
      <c r="BS47" s="46">
        <f>IF(INDEX(Node_Kind,BR47)="leaf",0,IF(INDEX($Y$10:$Y$61,INDEX(Node_Pos,BR47)+1)="",IF(INDEX(Node_Miss,BR47)="left",INDEX(Node_Left,BR47),INDEX(Node_Right,BR47)),IF(INDEX(Node_Kind,BR47)="split",IF(INDEX($Y$10:$Y$61,INDEX(Node_Pos,BR47)+1)&lt;INDEX(Node_Thr,BR47),INDEX(Node_Left,BR47),INDEX(Node_Right,BR47)),IF(ISNUMBER(SEARCH(";"&amp;INDEX($Y$10:$Y$61,INDEX(Node_Pos,BR47)+1)&amp;";",";"&amp;INDEX(Node_RCodes,BR47)&amp;";")),INDEX(Node_Right,BR47),INDEX(Node_Left,BR47)))))</f>
        <v/>
      </c>
      <c r="BT47" s="46">
        <f>MATCH($AA47&amp;"|"&amp;BS47,Node_Key,0)</f>
        <v/>
      </c>
      <c r="BU47" s="46">
        <f>IF(INDEX(Node_Kind,BT47)="leaf",BS47,IF(INDEX($Y$10:$Y$61,INDEX(Node_Pos,BT47)+1)="",IF(INDEX(Node_Miss,BT47)="left",INDEX(Node_Left,BT47),INDEX(Node_Right,BT47)),IF(INDEX(Node_Kind,BT47)="split",IF(INDEX($Y$10:$Y$61,INDEX(Node_Pos,BT47)+1)&lt;INDEX(Node_Thr,BT47),INDEX(Node_Left,BT47),INDEX(Node_Right,BT47)),IF(ISNUMBER(SEARCH(";"&amp;INDEX($Y$10:$Y$61,INDEX(Node_Pos,BT47)+1)&amp;";",";"&amp;INDEX(Node_RCodes,BT47)&amp;";")),INDEX(Node_Right,BT47),INDEX(Node_Left,BT47)))))</f>
        <v/>
      </c>
      <c r="BV47" s="46">
        <f>MATCH($AA47&amp;"|"&amp;BU47,Node_Key,0)</f>
        <v/>
      </c>
      <c r="BW47" s="46">
        <f>IF(INDEX(Node_Kind,BV47)="leaf",BU47,IF(INDEX($Y$10:$Y$61,INDEX(Node_Pos,BV47)+1)="",IF(INDEX(Node_Miss,BV47)="left",INDEX(Node_Left,BV47),INDEX(Node_Right,BV47)),IF(INDEX(Node_Kind,BV47)="split",IF(INDEX($Y$10:$Y$61,INDEX(Node_Pos,BV47)+1)&lt;INDEX(Node_Thr,BV47),INDEX(Node_Left,BV47),INDEX(Node_Right,BV47)),IF(ISNUMBER(SEARCH(";"&amp;INDEX($Y$10:$Y$61,INDEX(Node_Pos,BV47)+1)&amp;";",";"&amp;INDEX(Node_RCodes,BV47)&amp;";")),INDEX(Node_Right,BV47),INDEX(Node_Left,BV47)))))</f>
        <v/>
      </c>
      <c r="BX47" s="52">
        <f>IF(INDEX(Node_Kind,MATCH($AA47&amp;"|"&amp;BW47,Node_Key,0))="leaf",INDEX(Node_Leaf,MATCH($AA47&amp;"|"&amp;BW47,Node_Key,0)),"not a leaf")</f>
        <v/>
      </c>
    </row>
    <row r="48">
      <c r="B48" s="36" t="n">
        <v>38</v>
      </c>
      <c r="C48" s="10" t="inlineStr">
        <is>
          <t>previous_insurer</t>
        </is>
      </c>
      <c r="D48" s="10" t="inlineStr">
        <is>
          <t>categorical</t>
        </is>
      </c>
      <c r="E48" s="40">
        <f>IF(ISBLANK(INDEX(Pol_Data,MATCH(E$8,Pol_ID,0),MATCH($C48,Pol_Head,0))),"",INDEX(Pol_Data,MATCH(E$8,Pol_ID,0),MATCH($C48,Pol_Head,0)))</f>
        <v/>
      </c>
      <c r="F48" s="11">
        <f>$C48&amp;"|"&amp;IF(E48="","MISSING",IF(OR(E48="true",E48="false"),PROPER(E48),E48&amp;""))</f>
        <v/>
      </c>
      <c r="G48" s="46">
        <f>IFERROR(INDEX(Feat_Code,MATCH(F48,Feat_Key,0)),"")</f>
        <v/>
      </c>
      <c r="H48" s="40">
        <f>IF(ISBLANK(INDEX(Pol_Data,MATCH(H$8,Pol_ID,0),MATCH($C48,Pol_Head,0))),"",INDEX(Pol_Data,MATCH(H$8,Pol_ID,0),MATCH($C48,Pol_Head,0)))</f>
        <v/>
      </c>
      <c r="I48" s="11">
        <f>$C48&amp;"|"&amp;IF(H48="","MISSING",IF(OR(H48="true",H48="false"),PROPER(H48),H48&amp;""))</f>
        <v/>
      </c>
      <c r="J48" s="46">
        <f>IFERROR(INDEX(Feat_Code,MATCH(I48,Feat_Key,0)),"")</f>
        <v/>
      </c>
      <c r="K48" s="40">
        <f>IF(ISBLANK(INDEX(Pol_Data,MATCH(K$8,Pol_ID,0),MATCH($C48,Pol_Head,0))),"",INDEX(Pol_Data,MATCH(K$8,Pol_ID,0),MATCH($C48,Pol_Head,0)))</f>
        <v/>
      </c>
      <c r="L48" s="11">
        <f>$C48&amp;"|"&amp;IF(K48="","MISSING",IF(OR(K48="true",K48="false"),PROPER(K48),K48&amp;""))</f>
        <v/>
      </c>
      <c r="M48" s="46">
        <f>IFERROR(INDEX(Feat_Code,MATCH(L48,Feat_Key,0)),"")</f>
        <v/>
      </c>
      <c r="N48" s="40">
        <f>IF(ISBLANK(INDEX(Pol_Data,MATCH(N$8,Pol_ID,0),MATCH($C48,Pol_Head,0))),"",INDEX(Pol_Data,MATCH(N$8,Pol_ID,0),MATCH($C48,Pol_Head,0)))</f>
        <v/>
      </c>
      <c r="O48" s="11">
        <f>$C48&amp;"|"&amp;IF(N48="","MISSING",IF(OR(N48="true",N48="false"),PROPER(N48),N48&amp;""))</f>
        <v/>
      </c>
      <c r="P48" s="46">
        <f>IFERROR(INDEX(Feat_Code,MATCH(O48,Feat_Key,0)),"")</f>
        <v/>
      </c>
      <c r="Q48" s="40">
        <f>IF(ISBLANK(INDEX(Pol_Data,MATCH(Q$8,Pol_ID,0),MATCH($C48,Pol_Head,0))),"",INDEX(Pol_Data,MATCH(Q$8,Pol_ID,0),MATCH($C48,Pol_Head,0)))</f>
        <v/>
      </c>
      <c r="R48" s="11">
        <f>$C48&amp;"|"&amp;IF(Q48="","MISSING",IF(OR(Q48="true",Q48="false"),PROPER(Q48),Q48&amp;""))</f>
        <v/>
      </c>
      <c r="S48" s="46">
        <f>IFERROR(INDEX(Feat_Code,MATCH(R48,Feat_Key,0)),"")</f>
        <v/>
      </c>
      <c r="T48" s="40">
        <f>IF(ISBLANK(INDEX(Pol_Data,MATCH(T$8,Pol_ID,0),MATCH($C48,Pol_Head,0))),"",INDEX(Pol_Data,MATCH(T$8,Pol_ID,0),MATCH($C48,Pol_Head,0)))</f>
        <v/>
      </c>
      <c r="U48" s="11">
        <f>$C48&amp;"|"&amp;IF(T48="","MISSING",IF(OR(T48="true",T48="false"),PROPER(T48),T48&amp;""))</f>
        <v/>
      </c>
      <c r="V48" s="46">
        <f>IFERROR(INDEX(Feat_Code,MATCH(U48,Feat_Key,0)),"")</f>
        <v/>
      </c>
      <c r="W48" s="40">
        <f>IF(ISBLANK(INDEX(Pol_Data,MATCH(W$8,Pol_ID,0),MATCH($C48,Pol_Head,0))),"",INDEX(Pol_Data,MATCH(W$8,Pol_ID,0),MATCH($C48,Pol_Head,0)))</f>
        <v/>
      </c>
      <c r="X48" s="11">
        <f>$C48&amp;"|"&amp;IF(W48="","MISSING",IF(OR(W48="true",W48="false"),PROPER(W48),W48&amp;""))</f>
        <v/>
      </c>
      <c r="Y48" s="46">
        <f>IFERROR(INDEX(Feat_Code,MATCH(X48,Feat_Key,0)),"")</f>
        <v/>
      </c>
      <c r="AA48" s="36" t="n">
        <v>38</v>
      </c>
      <c r="AB48" s="46">
        <f>MATCH($AA48&amp;"|0",Node_Key,0)</f>
        <v/>
      </c>
      <c r="AC48" s="46">
        <f>IF(INDEX(Node_Kind,AB48)="leaf",0,IF(INDEX($G$10:$G$61,INDEX(Node_Pos,AB48)+1)="",IF(INDEX(Node_Miss,AB48)="left",INDEX(Node_Left,AB48),INDEX(Node_Right,AB48)),IF(INDEX(Node_Kind,AB48)="split",IF(INDEX($G$10:$G$61,INDEX(Node_Pos,AB48)+1)&lt;INDEX(Node_Thr,AB48),INDEX(Node_Left,AB48),INDEX(Node_Right,AB48)),IF(ISNUMBER(SEARCH(";"&amp;INDEX($G$10:$G$61,INDEX(Node_Pos,AB48)+1)&amp;";",";"&amp;INDEX(Node_RCodes,AB48)&amp;";")),INDEX(Node_Right,AB48),INDEX(Node_Left,AB48)))))</f>
        <v/>
      </c>
      <c r="AD48" s="46">
        <f>MATCH($AA48&amp;"|"&amp;AC48,Node_Key,0)</f>
        <v/>
      </c>
      <c r="AE48" s="46">
        <f>IF(INDEX(Node_Kind,AD48)="leaf",AC48,IF(INDEX($G$10:$G$61,INDEX(Node_Pos,AD48)+1)="",IF(INDEX(Node_Miss,AD48)="left",INDEX(Node_Left,AD48),INDEX(Node_Right,AD48)),IF(INDEX(Node_Kind,AD48)="split",IF(INDEX($G$10:$G$61,INDEX(Node_Pos,AD48)+1)&lt;INDEX(Node_Thr,AD48),INDEX(Node_Left,AD48),INDEX(Node_Right,AD48)),IF(ISNUMBER(SEARCH(";"&amp;INDEX($G$10:$G$61,INDEX(Node_Pos,AD48)+1)&amp;";",";"&amp;INDEX(Node_RCodes,AD48)&amp;";")),INDEX(Node_Right,AD48),INDEX(Node_Left,AD48)))))</f>
        <v/>
      </c>
      <c r="AF48" s="46">
        <f>MATCH($AA48&amp;"|"&amp;AE48,Node_Key,0)</f>
        <v/>
      </c>
      <c r="AG48" s="46">
        <f>IF(INDEX(Node_Kind,AF48)="leaf",AE48,IF(INDEX($G$10:$G$61,INDEX(Node_Pos,AF48)+1)="",IF(INDEX(Node_Miss,AF48)="left",INDEX(Node_Left,AF48),INDEX(Node_Right,AF48)),IF(INDEX(Node_Kind,AF48)="split",IF(INDEX($G$10:$G$61,INDEX(Node_Pos,AF48)+1)&lt;INDEX(Node_Thr,AF48),INDEX(Node_Left,AF48),INDEX(Node_Right,AF48)),IF(ISNUMBER(SEARCH(";"&amp;INDEX($G$10:$G$61,INDEX(Node_Pos,AF48)+1)&amp;";",";"&amp;INDEX(Node_RCodes,AF48)&amp;";")),INDEX(Node_Right,AF48),INDEX(Node_Left,AF48)))))</f>
        <v/>
      </c>
      <c r="AH48" s="52">
        <f>IF(INDEX(Node_Kind,MATCH($AA48&amp;"|"&amp;AG48,Node_Key,0))="leaf",INDEX(Node_Leaf,MATCH($AA48&amp;"|"&amp;AG48,Node_Key,0)),"not a leaf")</f>
        <v/>
      </c>
      <c r="AI48" s="46">
        <f>MATCH($AA48&amp;"|0",Node_Key,0)</f>
        <v/>
      </c>
      <c r="AJ48" s="46">
        <f>IF(INDEX(Node_Kind,AI48)="leaf",0,IF(INDEX($J$10:$J$61,INDEX(Node_Pos,AI48)+1)="",IF(INDEX(Node_Miss,AI48)="left",INDEX(Node_Left,AI48),INDEX(Node_Right,AI48)),IF(INDEX(Node_Kind,AI48)="split",IF(INDEX($J$10:$J$61,INDEX(Node_Pos,AI48)+1)&lt;INDEX(Node_Thr,AI48),INDEX(Node_Left,AI48),INDEX(Node_Right,AI48)),IF(ISNUMBER(SEARCH(";"&amp;INDEX($J$10:$J$61,INDEX(Node_Pos,AI48)+1)&amp;";",";"&amp;INDEX(Node_RCodes,AI48)&amp;";")),INDEX(Node_Right,AI48),INDEX(Node_Left,AI48)))))</f>
        <v/>
      </c>
      <c r="AK48" s="46">
        <f>MATCH($AA48&amp;"|"&amp;AJ48,Node_Key,0)</f>
        <v/>
      </c>
      <c r="AL48" s="46">
        <f>IF(INDEX(Node_Kind,AK48)="leaf",AJ48,IF(INDEX($J$10:$J$61,INDEX(Node_Pos,AK48)+1)="",IF(INDEX(Node_Miss,AK48)="left",INDEX(Node_Left,AK48),INDEX(Node_Right,AK48)),IF(INDEX(Node_Kind,AK48)="split",IF(INDEX($J$10:$J$61,INDEX(Node_Pos,AK48)+1)&lt;INDEX(Node_Thr,AK48),INDEX(Node_Left,AK48),INDEX(Node_Right,AK48)),IF(ISNUMBER(SEARCH(";"&amp;INDEX($J$10:$J$61,INDEX(Node_Pos,AK48)+1)&amp;";",";"&amp;INDEX(Node_RCodes,AK48)&amp;";")),INDEX(Node_Right,AK48),INDEX(Node_Left,AK48)))))</f>
        <v/>
      </c>
      <c r="AM48" s="46">
        <f>MATCH($AA48&amp;"|"&amp;AL48,Node_Key,0)</f>
        <v/>
      </c>
      <c r="AN48" s="46">
        <f>IF(INDEX(Node_Kind,AM48)="leaf",AL48,IF(INDEX($J$10:$J$61,INDEX(Node_Pos,AM48)+1)="",IF(INDEX(Node_Miss,AM48)="left",INDEX(Node_Left,AM48),INDEX(Node_Right,AM48)),IF(INDEX(Node_Kind,AM48)="split",IF(INDEX($J$10:$J$61,INDEX(Node_Pos,AM48)+1)&lt;INDEX(Node_Thr,AM48),INDEX(Node_Left,AM48),INDEX(Node_Right,AM48)),IF(ISNUMBER(SEARCH(";"&amp;INDEX($J$10:$J$61,INDEX(Node_Pos,AM48)+1)&amp;";",";"&amp;INDEX(Node_RCodes,AM48)&amp;";")),INDEX(Node_Right,AM48),INDEX(Node_Left,AM48)))))</f>
        <v/>
      </c>
      <c r="AO48" s="52">
        <f>IF(INDEX(Node_Kind,MATCH($AA48&amp;"|"&amp;AN48,Node_Key,0))="leaf",INDEX(Node_Leaf,MATCH($AA48&amp;"|"&amp;AN48,Node_Key,0)),"not a leaf")</f>
        <v/>
      </c>
      <c r="AP48" s="46">
        <f>MATCH($AA48&amp;"|0",Node_Key,0)</f>
        <v/>
      </c>
      <c r="AQ48" s="46">
        <f>IF(INDEX(Node_Kind,AP48)="leaf",0,IF(INDEX($M$10:$M$61,INDEX(Node_Pos,AP48)+1)="",IF(INDEX(Node_Miss,AP48)="left",INDEX(Node_Left,AP48),INDEX(Node_Right,AP48)),IF(INDEX(Node_Kind,AP48)="split",IF(INDEX($M$10:$M$61,INDEX(Node_Pos,AP48)+1)&lt;INDEX(Node_Thr,AP48),INDEX(Node_Left,AP48),INDEX(Node_Right,AP48)),IF(ISNUMBER(SEARCH(";"&amp;INDEX($M$10:$M$61,INDEX(Node_Pos,AP48)+1)&amp;";",";"&amp;INDEX(Node_RCodes,AP48)&amp;";")),INDEX(Node_Right,AP48),INDEX(Node_Left,AP48)))))</f>
        <v/>
      </c>
      <c r="AR48" s="46">
        <f>MATCH($AA48&amp;"|"&amp;AQ48,Node_Key,0)</f>
        <v/>
      </c>
      <c r="AS48" s="46">
        <f>IF(INDEX(Node_Kind,AR48)="leaf",AQ48,IF(INDEX($M$10:$M$61,INDEX(Node_Pos,AR48)+1)="",IF(INDEX(Node_Miss,AR48)="left",INDEX(Node_Left,AR48),INDEX(Node_Right,AR48)),IF(INDEX(Node_Kind,AR48)="split",IF(INDEX($M$10:$M$61,INDEX(Node_Pos,AR48)+1)&lt;INDEX(Node_Thr,AR48),INDEX(Node_Left,AR48),INDEX(Node_Right,AR48)),IF(ISNUMBER(SEARCH(";"&amp;INDEX($M$10:$M$61,INDEX(Node_Pos,AR48)+1)&amp;";",";"&amp;INDEX(Node_RCodes,AR48)&amp;";")),INDEX(Node_Right,AR48),INDEX(Node_Left,AR48)))))</f>
        <v/>
      </c>
      <c r="AT48" s="46">
        <f>MATCH($AA48&amp;"|"&amp;AS48,Node_Key,0)</f>
        <v/>
      </c>
      <c r="AU48" s="46">
        <f>IF(INDEX(Node_Kind,AT48)="leaf",AS48,IF(INDEX($M$10:$M$61,INDEX(Node_Pos,AT48)+1)="",IF(INDEX(Node_Miss,AT48)="left",INDEX(Node_Left,AT48),INDEX(Node_Right,AT48)),IF(INDEX(Node_Kind,AT48)="split",IF(INDEX($M$10:$M$61,INDEX(Node_Pos,AT48)+1)&lt;INDEX(Node_Thr,AT48),INDEX(Node_Left,AT48),INDEX(Node_Right,AT48)),IF(ISNUMBER(SEARCH(";"&amp;INDEX($M$10:$M$61,INDEX(Node_Pos,AT48)+1)&amp;";",";"&amp;INDEX(Node_RCodes,AT48)&amp;";")),INDEX(Node_Right,AT48),INDEX(Node_Left,AT48)))))</f>
        <v/>
      </c>
      <c r="AV48" s="52">
        <f>IF(INDEX(Node_Kind,MATCH($AA48&amp;"|"&amp;AU48,Node_Key,0))="leaf",INDEX(Node_Leaf,MATCH($AA48&amp;"|"&amp;AU48,Node_Key,0)),"not a leaf")</f>
        <v/>
      </c>
      <c r="AW48" s="46">
        <f>MATCH($AA48&amp;"|0",Node_Key,0)</f>
        <v/>
      </c>
      <c r="AX48" s="46">
        <f>IF(INDEX(Node_Kind,AW48)="leaf",0,IF(INDEX($P$10:$P$61,INDEX(Node_Pos,AW48)+1)="",IF(INDEX(Node_Miss,AW48)="left",INDEX(Node_Left,AW48),INDEX(Node_Right,AW48)),IF(INDEX(Node_Kind,AW48)="split",IF(INDEX($P$10:$P$61,INDEX(Node_Pos,AW48)+1)&lt;INDEX(Node_Thr,AW48),INDEX(Node_Left,AW48),INDEX(Node_Right,AW48)),IF(ISNUMBER(SEARCH(";"&amp;INDEX($P$10:$P$61,INDEX(Node_Pos,AW48)+1)&amp;";",";"&amp;INDEX(Node_RCodes,AW48)&amp;";")),INDEX(Node_Right,AW48),INDEX(Node_Left,AW48)))))</f>
        <v/>
      </c>
      <c r="AY48" s="46">
        <f>MATCH($AA48&amp;"|"&amp;AX48,Node_Key,0)</f>
        <v/>
      </c>
      <c r="AZ48" s="46">
        <f>IF(INDEX(Node_Kind,AY48)="leaf",AX48,IF(INDEX($P$10:$P$61,INDEX(Node_Pos,AY48)+1)="",IF(INDEX(Node_Miss,AY48)="left",INDEX(Node_Left,AY48),INDEX(Node_Right,AY48)),IF(INDEX(Node_Kind,AY48)="split",IF(INDEX($P$10:$P$61,INDEX(Node_Pos,AY48)+1)&lt;INDEX(Node_Thr,AY48),INDEX(Node_Left,AY48),INDEX(Node_Right,AY48)),IF(ISNUMBER(SEARCH(";"&amp;INDEX($P$10:$P$61,INDEX(Node_Pos,AY48)+1)&amp;";",";"&amp;INDEX(Node_RCodes,AY48)&amp;";")),INDEX(Node_Right,AY48),INDEX(Node_Left,AY48)))))</f>
        <v/>
      </c>
      <c r="BA48" s="46">
        <f>MATCH($AA48&amp;"|"&amp;AZ48,Node_Key,0)</f>
        <v/>
      </c>
      <c r="BB48" s="46">
        <f>IF(INDEX(Node_Kind,BA48)="leaf",AZ48,IF(INDEX($P$10:$P$61,INDEX(Node_Pos,BA48)+1)="",IF(INDEX(Node_Miss,BA48)="left",INDEX(Node_Left,BA48),INDEX(Node_Right,BA48)),IF(INDEX(Node_Kind,BA48)="split",IF(INDEX($P$10:$P$61,INDEX(Node_Pos,BA48)+1)&lt;INDEX(Node_Thr,BA48),INDEX(Node_Left,BA48),INDEX(Node_Right,BA48)),IF(ISNUMBER(SEARCH(";"&amp;INDEX($P$10:$P$61,INDEX(Node_Pos,BA48)+1)&amp;";",";"&amp;INDEX(Node_RCodes,BA48)&amp;";")),INDEX(Node_Right,BA48),INDEX(Node_Left,BA48)))))</f>
        <v/>
      </c>
      <c r="BC48" s="52">
        <f>IF(INDEX(Node_Kind,MATCH($AA48&amp;"|"&amp;BB48,Node_Key,0))="leaf",INDEX(Node_Leaf,MATCH($AA48&amp;"|"&amp;BB48,Node_Key,0)),"not a leaf")</f>
        <v/>
      </c>
      <c r="BD48" s="46">
        <f>MATCH($AA48&amp;"|0",Node_Key,0)</f>
        <v/>
      </c>
      <c r="BE48" s="46">
        <f>IF(INDEX(Node_Kind,BD48)="leaf",0,IF(INDEX($S$10:$S$61,INDEX(Node_Pos,BD48)+1)="",IF(INDEX(Node_Miss,BD48)="left",INDEX(Node_Left,BD48),INDEX(Node_Right,BD48)),IF(INDEX(Node_Kind,BD48)="split",IF(INDEX($S$10:$S$61,INDEX(Node_Pos,BD48)+1)&lt;INDEX(Node_Thr,BD48),INDEX(Node_Left,BD48),INDEX(Node_Right,BD48)),IF(ISNUMBER(SEARCH(";"&amp;INDEX($S$10:$S$61,INDEX(Node_Pos,BD48)+1)&amp;";",";"&amp;INDEX(Node_RCodes,BD48)&amp;";")),INDEX(Node_Right,BD48),INDEX(Node_Left,BD48)))))</f>
        <v/>
      </c>
      <c r="BF48" s="46">
        <f>MATCH($AA48&amp;"|"&amp;BE48,Node_Key,0)</f>
        <v/>
      </c>
      <c r="BG48" s="46">
        <f>IF(INDEX(Node_Kind,BF48)="leaf",BE48,IF(INDEX($S$10:$S$61,INDEX(Node_Pos,BF48)+1)="",IF(INDEX(Node_Miss,BF48)="left",INDEX(Node_Left,BF48),INDEX(Node_Right,BF48)),IF(INDEX(Node_Kind,BF48)="split",IF(INDEX($S$10:$S$61,INDEX(Node_Pos,BF48)+1)&lt;INDEX(Node_Thr,BF48),INDEX(Node_Left,BF48),INDEX(Node_Right,BF48)),IF(ISNUMBER(SEARCH(";"&amp;INDEX($S$10:$S$61,INDEX(Node_Pos,BF48)+1)&amp;";",";"&amp;INDEX(Node_RCodes,BF48)&amp;";")),INDEX(Node_Right,BF48),INDEX(Node_Left,BF48)))))</f>
        <v/>
      </c>
      <c r="BH48" s="46">
        <f>MATCH($AA48&amp;"|"&amp;BG48,Node_Key,0)</f>
        <v/>
      </c>
      <c r="BI48" s="46">
        <f>IF(INDEX(Node_Kind,BH48)="leaf",BG48,IF(INDEX($S$10:$S$61,INDEX(Node_Pos,BH48)+1)="",IF(INDEX(Node_Miss,BH48)="left",INDEX(Node_Left,BH48),INDEX(Node_Right,BH48)),IF(INDEX(Node_Kind,BH48)="split",IF(INDEX($S$10:$S$61,INDEX(Node_Pos,BH48)+1)&lt;INDEX(Node_Thr,BH48),INDEX(Node_Left,BH48),INDEX(Node_Right,BH48)),IF(ISNUMBER(SEARCH(";"&amp;INDEX($S$10:$S$61,INDEX(Node_Pos,BH48)+1)&amp;";",";"&amp;INDEX(Node_RCodes,BH48)&amp;";")),INDEX(Node_Right,BH48),INDEX(Node_Left,BH48)))))</f>
        <v/>
      </c>
      <c r="BJ48" s="52">
        <f>IF(INDEX(Node_Kind,MATCH($AA48&amp;"|"&amp;BI48,Node_Key,0))="leaf",INDEX(Node_Leaf,MATCH($AA48&amp;"|"&amp;BI48,Node_Key,0)),"not a leaf")</f>
        <v/>
      </c>
      <c r="BK48" s="46">
        <f>MATCH($AA48&amp;"|0",Node_Key,0)</f>
        <v/>
      </c>
      <c r="BL48" s="46">
        <f>IF(INDEX(Node_Kind,BK48)="leaf",0,IF(INDEX($V$10:$V$61,INDEX(Node_Pos,BK48)+1)="",IF(INDEX(Node_Miss,BK48)="left",INDEX(Node_Left,BK48),INDEX(Node_Right,BK48)),IF(INDEX(Node_Kind,BK48)="split",IF(INDEX($V$10:$V$61,INDEX(Node_Pos,BK48)+1)&lt;INDEX(Node_Thr,BK48),INDEX(Node_Left,BK48),INDEX(Node_Right,BK48)),IF(ISNUMBER(SEARCH(";"&amp;INDEX($V$10:$V$61,INDEX(Node_Pos,BK48)+1)&amp;";",";"&amp;INDEX(Node_RCodes,BK48)&amp;";")),INDEX(Node_Right,BK48),INDEX(Node_Left,BK48)))))</f>
        <v/>
      </c>
      <c r="BM48" s="46">
        <f>MATCH($AA48&amp;"|"&amp;BL48,Node_Key,0)</f>
        <v/>
      </c>
      <c r="BN48" s="46">
        <f>IF(INDEX(Node_Kind,BM48)="leaf",BL48,IF(INDEX($V$10:$V$61,INDEX(Node_Pos,BM48)+1)="",IF(INDEX(Node_Miss,BM48)="left",INDEX(Node_Left,BM48),INDEX(Node_Right,BM48)),IF(INDEX(Node_Kind,BM48)="split",IF(INDEX($V$10:$V$61,INDEX(Node_Pos,BM48)+1)&lt;INDEX(Node_Thr,BM48),INDEX(Node_Left,BM48),INDEX(Node_Right,BM48)),IF(ISNUMBER(SEARCH(";"&amp;INDEX($V$10:$V$61,INDEX(Node_Pos,BM48)+1)&amp;";",";"&amp;INDEX(Node_RCodes,BM48)&amp;";")),INDEX(Node_Right,BM48),INDEX(Node_Left,BM48)))))</f>
        <v/>
      </c>
      <c r="BO48" s="46">
        <f>MATCH($AA48&amp;"|"&amp;BN48,Node_Key,0)</f>
        <v/>
      </c>
      <c r="BP48" s="46">
        <f>IF(INDEX(Node_Kind,BO48)="leaf",BN48,IF(INDEX($V$10:$V$61,INDEX(Node_Pos,BO48)+1)="",IF(INDEX(Node_Miss,BO48)="left",INDEX(Node_Left,BO48),INDEX(Node_Right,BO48)),IF(INDEX(Node_Kind,BO48)="split",IF(INDEX($V$10:$V$61,INDEX(Node_Pos,BO48)+1)&lt;INDEX(Node_Thr,BO48),INDEX(Node_Left,BO48),INDEX(Node_Right,BO48)),IF(ISNUMBER(SEARCH(";"&amp;INDEX($V$10:$V$61,INDEX(Node_Pos,BO48)+1)&amp;";",";"&amp;INDEX(Node_RCodes,BO48)&amp;";")),INDEX(Node_Right,BO48),INDEX(Node_Left,BO48)))))</f>
        <v/>
      </c>
      <c r="BQ48" s="52">
        <f>IF(INDEX(Node_Kind,MATCH($AA48&amp;"|"&amp;BP48,Node_Key,0))="leaf",INDEX(Node_Leaf,MATCH($AA48&amp;"|"&amp;BP48,Node_Key,0)),"not a leaf")</f>
        <v/>
      </c>
      <c r="BR48" s="46">
        <f>MATCH($AA48&amp;"|0",Node_Key,0)</f>
        <v/>
      </c>
      <c r="BS48" s="46">
        <f>IF(INDEX(Node_Kind,BR48)="leaf",0,IF(INDEX($Y$10:$Y$61,INDEX(Node_Pos,BR48)+1)="",IF(INDEX(Node_Miss,BR48)="left",INDEX(Node_Left,BR48),INDEX(Node_Right,BR48)),IF(INDEX(Node_Kind,BR48)="split",IF(INDEX($Y$10:$Y$61,INDEX(Node_Pos,BR48)+1)&lt;INDEX(Node_Thr,BR48),INDEX(Node_Left,BR48),INDEX(Node_Right,BR48)),IF(ISNUMBER(SEARCH(";"&amp;INDEX($Y$10:$Y$61,INDEX(Node_Pos,BR48)+1)&amp;";",";"&amp;INDEX(Node_RCodes,BR48)&amp;";")),INDEX(Node_Right,BR48),INDEX(Node_Left,BR48)))))</f>
        <v/>
      </c>
      <c r="BT48" s="46">
        <f>MATCH($AA48&amp;"|"&amp;BS48,Node_Key,0)</f>
        <v/>
      </c>
      <c r="BU48" s="46">
        <f>IF(INDEX(Node_Kind,BT48)="leaf",BS48,IF(INDEX($Y$10:$Y$61,INDEX(Node_Pos,BT48)+1)="",IF(INDEX(Node_Miss,BT48)="left",INDEX(Node_Left,BT48),INDEX(Node_Right,BT48)),IF(INDEX(Node_Kind,BT48)="split",IF(INDEX($Y$10:$Y$61,INDEX(Node_Pos,BT48)+1)&lt;INDEX(Node_Thr,BT48),INDEX(Node_Left,BT48),INDEX(Node_Right,BT48)),IF(ISNUMBER(SEARCH(";"&amp;INDEX($Y$10:$Y$61,INDEX(Node_Pos,BT48)+1)&amp;";",";"&amp;INDEX(Node_RCodes,BT48)&amp;";")),INDEX(Node_Right,BT48),INDEX(Node_Left,BT48)))))</f>
        <v/>
      </c>
      <c r="BV48" s="46">
        <f>MATCH($AA48&amp;"|"&amp;BU48,Node_Key,0)</f>
        <v/>
      </c>
      <c r="BW48" s="46">
        <f>IF(INDEX(Node_Kind,BV48)="leaf",BU48,IF(INDEX($Y$10:$Y$61,INDEX(Node_Pos,BV48)+1)="",IF(INDEX(Node_Miss,BV48)="left",INDEX(Node_Left,BV48),INDEX(Node_Right,BV48)),IF(INDEX(Node_Kind,BV48)="split",IF(INDEX($Y$10:$Y$61,INDEX(Node_Pos,BV48)+1)&lt;INDEX(Node_Thr,BV48),INDEX(Node_Left,BV48),INDEX(Node_Right,BV48)),IF(ISNUMBER(SEARCH(";"&amp;INDEX($Y$10:$Y$61,INDEX(Node_Pos,BV48)+1)&amp;";",";"&amp;INDEX(Node_RCodes,BV48)&amp;";")),INDEX(Node_Right,BV48),INDEX(Node_Left,BV48)))))</f>
        <v/>
      </c>
      <c r="BX48" s="52">
        <f>IF(INDEX(Node_Kind,MATCH($AA48&amp;"|"&amp;BW48,Node_Key,0))="leaf",INDEX(Node_Leaf,MATCH($AA48&amp;"|"&amp;BW48,Node_Key,0)),"not a leaf")</f>
        <v/>
      </c>
    </row>
    <row r="49">
      <c r="B49" s="36" t="n">
        <v>39</v>
      </c>
      <c r="C49" s="10" t="inlineStr">
        <is>
          <t>campaign_code</t>
        </is>
      </c>
      <c r="D49" s="10" t="inlineStr">
        <is>
          <t>categorical</t>
        </is>
      </c>
      <c r="E49" s="40">
        <f>IF(ISBLANK(INDEX(Pol_Data,MATCH(E$8,Pol_ID,0),MATCH($C49,Pol_Head,0))),"",INDEX(Pol_Data,MATCH(E$8,Pol_ID,0),MATCH($C49,Pol_Head,0)))</f>
        <v/>
      </c>
      <c r="F49" s="11">
        <f>$C49&amp;"|"&amp;IF(E49="","MISSING",IF(OR(E49="true",E49="false"),PROPER(E49),E49&amp;""))</f>
        <v/>
      </c>
      <c r="G49" s="46">
        <f>IFERROR(INDEX(Feat_Code,MATCH(F49,Feat_Key,0)),"")</f>
        <v/>
      </c>
      <c r="H49" s="40">
        <f>IF(ISBLANK(INDEX(Pol_Data,MATCH(H$8,Pol_ID,0),MATCH($C49,Pol_Head,0))),"",INDEX(Pol_Data,MATCH(H$8,Pol_ID,0),MATCH($C49,Pol_Head,0)))</f>
        <v/>
      </c>
      <c r="I49" s="11">
        <f>$C49&amp;"|"&amp;IF(H49="","MISSING",IF(OR(H49="true",H49="false"),PROPER(H49),H49&amp;""))</f>
        <v/>
      </c>
      <c r="J49" s="46">
        <f>IFERROR(INDEX(Feat_Code,MATCH(I49,Feat_Key,0)),"")</f>
        <v/>
      </c>
      <c r="K49" s="40">
        <f>IF(ISBLANK(INDEX(Pol_Data,MATCH(K$8,Pol_ID,0),MATCH($C49,Pol_Head,0))),"",INDEX(Pol_Data,MATCH(K$8,Pol_ID,0),MATCH($C49,Pol_Head,0)))</f>
        <v/>
      </c>
      <c r="L49" s="11">
        <f>$C49&amp;"|"&amp;IF(K49="","MISSING",IF(OR(K49="true",K49="false"),PROPER(K49),K49&amp;""))</f>
        <v/>
      </c>
      <c r="M49" s="46">
        <f>IFERROR(INDEX(Feat_Code,MATCH(L49,Feat_Key,0)),"")</f>
        <v/>
      </c>
      <c r="N49" s="40">
        <f>IF(ISBLANK(INDEX(Pol_Data,MATCH(N$8,Pol_ID,0),MATCH($C49,Pol_Head,0))),"",INDEX(Pol_Data,MATCH(N$8,Pol_ID,0),MATCH($C49,Pol_Head,0)))</f>
        <v/>
      </c>
      <c r="O49" s="11">
        <f>$C49&amp;"|"&amp;IF(N49="","MISSING",IF(OR(N49="true",N49="false"),PROPER(N49),N49&amp;""))</f>
        <v/>
      </c>
      <c r="P49" s="46">
        <f>IFERROR(INDEX(Feat_Code,MATCH(O49,Feat_Key,0)),"")</f>
        <v/>
      </c>
      <c r="Q49" s="40">
        <f>IF(ISBLANK(INDEX(Pol_Data,MATCH(Q$8,Pol_ID,0),MATCH($C49,Pol_Head,0))),"",INDEX(Pol_Data,MATCH(Q$8,Pol_ID,0),MATCH($C49,Pol_Head,0)))</f>
        <v/>
      </c>
      <c r="R49" s="11">
        <f>$C49&amp;"|"&amp;IF(Q49="","MISSING",IF(OR(Q49="true",Q49="false"),PROPER(Q49),Q49&amp;""))</f>
        <v/>
      </c>
      <c r="S49" s="46">
        <f>IFERROR(INDEX(Feat_Code,MATCH(R49,Feat_Key,0)),"")</f>
        <v/>
      </c>
      <c r="T49" s="40">
        <f>IF(ISBLANK(INDEX(Pol_Data,MATCH(T$8,Pol_ID,0),MATCH($C49,Pol_Head,0))),"",INDEX(Pol_Data,MATCH(T$8,Pol_ID,0),MATCH($C49,Pol_Head,0)))</f>
        <v/>
      </c>
      <c r="U49" s="11">
        <f>$C49&amp;"|"&amp;IF(T49="","MISSING",IF(OR(T49="true",T49="false"),PROPER(T49),T49&amp;""))</f>
        <v/>
      </c>
      <c r="V49" s="46">
        <f>IFERROR(INDEX(Feat_Code,MATCH(U49,Feat_Key,0)),"")</f>
        <v/>
      </c>
      <c r="W49" s="40">
        <f>IF(ISBLANK(INDEX(Pol_Data,MATCH(W$8,Pol_ID,0),MATCH($C49,Pol_Head,0))),"",INDEX(Pol_Data,MATCH(W$8,Pol_ID,0),MATCH($C49,Pol_Head,0)))</f>
        <v/>
      </c>
      <c r="X49" s="11">
        <f>$C49&amp;"|"&amp;IF(W49="","MISSING",IF(OR(W49="true",W49="false"),PROPER(W49),W49&amp;""))</f>
        <v/>
      </c>
      <c r="Y49" s="46">
        <f>IFERROR(INDEX(Feat_Code,MATCH(X49,Feat_Key,0)),"")</f>
        <v/>
      </c>
      <c r="AA49" s="36" t="n">
        <v>39</v>
      </c>
      <c r="AB49" s="46">
        <f>MATCH($AA49&amp;"|0",Node_Key,0)</f>
        <v/>
      </c>
      <c r="AC49" s="46">
        <f>IF(INDEX(Node_Kind,AB49)="leaf",0,IF(INDEX($G$10:$G$61,INDEX(Node_Pos,AB49)+1)="",IF(INDEX(Node_Miss,AB49)="left",INDEX(Node_Left,AB49),INDEX(Node_Right,AB49)),IF(INDEX(Node_Kind,AB49)="split",IF(INDEX($G$10:$G$61,INDEX(Node_Pos,AB49)+1)&lt;INDEX(Node_Thr,AB49),INDEX(Node_Left,AB49),INDEX(Node_Right,AB49)),IF(ISNUMBER(SEARCH(";"&amp;INDEX($G$10:$G$61,INDEX(Node_Pos,AB49)+1)&amp;";",";"&amp;INDEX(Node_RCodes,AB49)&amp;";")),INDEX(Node_Right,AB49),INDEX(Node_Left,AB49)))))</f>
        <v/>
      </c>
      <c r="AD49" s="46">
        <f>MATCH($AA49&amp;"|"&amp;AC49,Node_Key,0)</f>
        <v/>
      </c>
      <c r="AE49" s="46">
        <f>IF(INDEX(Node_Kind,AD49)="leaf",AC49,IF(INDEX($G$10:$G$61,INDEX(Node_Pos,AD49)+1)="",IF(INDEX(Node_Miss,AD49)="left",INDEX(Node_Left,AD49),INDEX(Node_Right,AD49)),IF(INDEX(Node_Kind,AD49)="split",IF(INDEX($G$10:$G$61,INDEX(Node_Pos,AD49)+1)&lt;INDEX(Node_Thr,AD49),INDEX(Node_Left,AD49),INDEX(Node_Right,AD49)),IF(ISNUMBER(SEARCH(";"&amp;INDEX($G$10:$G$61,INDEX(Node_Pos,AD49)+1)&amp;";",";"&amp;INDEX(Node_RCodes,AD49)&amp;";")),INDEX(Node_Right,AD49),INDEX(Node_Left,AD49)))))</f>
        <v/>
      </c>
      <c r="AF49" s="46">
        <f>MATCH($AA49&amp;"|"&amp;AE49,Node_Key,0)</f>
        <v/>
      </c>
      <c r="AG49" s="46">
        <f>IF(INDEX(Node_Kind,AF49)="leaf",AE49,IF(INDEX($G$10:$G$61,INDEX(Node_Pos,AF49)+1)="",IF(INDEX(Node_Miss,AF49)="left",INDEX(Node_Left,AF49),INDEX(Node_Right,AF49)),IF(INDEX(Node_Kind,AF49)="split",IF(INDEX($G$10:$G$61,INDEX(Node_Pos,AF49)+1)&lt;INDEX(Node_Thr,AF49),INDEX(Node_Left,AF49),INDEX(Node_Right,AF49)),IF(ISNUMBER(SEARCH(";"&amp;INDEX($G$10:$G$61,INDEX(Node_Pos,AF49)+1)&amp;";",";"&amp;INDEX(Node_RCodes,AF49)&amp;";")),INDEX(Node_Right,AF49),INDEX(Node_Left,AF49)))))</f>
        <v/>
      </c>
      <c r="AH49" s="52">
        <f>IF(INDEX(Node_Kind,MATCH($AA49&amp;"|"&amp;AG49,Node_Key,0))="leaf",INDEX(Node_Leaf,MATCH($AA49&amp;"|"&amp;AG49,Node_Key,0)),"not a leaf")</f>
        <v/>
      </c>
      <c r="AI49" s="46">
        <f>MATCH($AA49&amp;"|0",Node_Key,0)</f>
        <v/>
      </c>
      <c r="AJ49" s="46">
        <f>IF(INDEX(Node_Kind,AI49)="leaf",0,IF(INDEX($J$10:$J$61,INDEX(Node_Pos,AI49)+1)="",IF(INDEX(Node_Miss,AI49)="left",INDEX(Node_Left,AI49),INDEX(Node_Right,AI49)),IF(INDEX(Node_Kind,AI49)="split",IF(INDEX($J$10:$J$61,INDEX(Node_Pos,AI49)+1)&lt;INDEX(Node_Thr,AI49),INDEX(Node_Left,AI49),INDEX(Node_Right,AI49)),IF(ISNUMBER(SEARCH(";"&amp;INDEX($J$10:$J$61,INDEX(Node_Pos,AI49)+1)&amp;";",";"&amp;INDEX(Node_RCodes,AI49)&amp;";")),INDEX(Node_Right,AI49),INDEX(Node_Left,AI49)))))</f>
        <v/>
      </c>
      <c r="AK49" s="46">
        <f>MATCH($AA49&amp;"|"&amp;AJ49,Node_Key,0)</f>
        <v/>
      </c>
      <c r="AL49" s="46">
        <f>IF(INDEX(Node_Kind,AK49)="leaf",AJ49,IF(INDEX($J$10:$J$61,INDEX(Node_Pos,AK49)+1)="",IF(INDEX(Node_Miss,AK49)="left",INDEX(Node_Left,AK49),INDEX(Node_Right,AK49)),IF(INDEX(Node_Kind,AK49)="split",IF(INDEX($J$10:$J$61,INDEX(Node_Pos,AK49)+1)&lt;INDEX(Node_Thr,AK49),INDEX(Node_Left,AK49),INDEX(Node_Right,AK49)),IF(ISNUMBER(SEARCH(";"&amp;INDEX($J$10:$J$61,INDEX(Node_Pos,AK49)+1)&amp;";",";"&amp;INDEX(Node_RCodes,AK49)&amp;";")),INDEX(Node_Right,AK49),INDEX(Node_Left,AK49)))))</f>
        <v/>
      </c>
      <c r="AM49" s="46">
        <f>MATCH($AA49&amp;"|"&amp;AL49,Node_Key,0)</f>
        <v/>
      </c>
      <c r="AN49" s="46">
        <f>IF(INDEX(Node_Kind,AM49)="leaf",AL49,IF(INDEX($J$10:$J$61,INDEX(Node_Pos,AM49)+1)="",IF(INDEX(Node_Miss,AM49)="left",INDEX(Node_Left,AM49),INDEX(Node_Right,AM49)),IF(INDEX(Node_Kind,AM49)="split",IF(INDEX($J$10:$J$61,INDEX(Node_Pos,AM49)+1)&lt;INDEX(Node_Thr,AM49),INDEX(Node_Left,AM49),INDEX(Node_Right,AM49)),IF(ISNUMBER(SEARCH(";"&amp;INDEX($J$10:$J$61,INDEX(Node_Pos,AM49)+1)&amp;";",";"&amp;INDEX(Node_RCodes,AM49)&amp;";")),INDEX(Node_Right,AM49),INDEX(Node_Left,AM49)))))</f>
        <v/>
      </c>
      <c r="AO49" s="52">
        <f>IF(INDEX(Node_Kind,MATCH($AA49&amp;"|"&amp;AN49,Node_Key,0))="leaf",INDEX(Node_Leaf,MATCH($AA49&amp;"|"&amp;AN49,Node_Key,0)),"not a leaf")</f>
        <v/>
      </c>
      <c r="AP49" s="46">
        <f>MATCH($AA49&amp;"|0",Node_Key,0)</f>
        <v/>
      </c>
      <c r="AQ49" s="46">
        <f>IF(INDEX(Node_Kind,AP49)="leaf",0,IF(INDEX($M$10:$M$61,INDEX(Node_Pos,AP49)+1)="",IF(INDEX(Node_Miss,AP49)="left",INDEX(Node_Left,AP49),INDEX(Node_Right,AP49)),IF(INDEX(Node_Kind,AP49)="split",IF(INDEX($M$10:$M$61,INDEX(Node_Pos,AP49)+1)&lt;INDEX(Node_Thr,AP49),INDEX(Node_Left,AP49),INDEX(Node_Right,AP49)),IF(ISNUMBER(SEARCH(";"&amp;INDEX($M$10:$M$61,INDEX(Node_Pos,AP49)+1)&amp;";",";"&amp;INDEX(Node_RCodes,AP49)&amp;";")),INDEX(Node_Right,AP49),INDEX(Node_Left,AP49)))))</f>
        <v/>
      </c>
      <c r="AR49" s="46">
        <f>MATCH($AA49&amp;"|"&amp;AQ49,Node_Key,0)</f>
        <v/>
      </c>
      <c r="AS49" s="46">
        <f>IF(INDEX(Node_Kind,AR49)="leaf",AQ49,IF(INDEX($M$10:$M$61,INDEX(Node_Pos,AR49)+1)="",IF(INDEX(Node_Miss,AR49)="left",INDEX(Node_Left,AR49),INDEX(Node_Right,AR49)),IF(INDEX(Node_Kind,AR49)="split",IF(INDEX($M$10:$M$61,INDEX(Node_Pos,AR49)+1)&lt;INDEX(Node_Thr,AR49),INDEX(Node_Left,AR49),INDEX(Node_Right,AR49)),IF(ISNUMBER(SEARCH(";"&amp;INDEX($M$10:$M$61,INDEX(Node_Pos,AR49)+1)&amp;";",";"&amp;INDEX(Node_RCodes,AR49)&amp;";")),INDEX(Node_Right,AR49),INDEX(Node_Left,AR49)))))</f>
        <v/>
      </c>
      <c r="AT49" s="46">
        <f>MATCH($AA49&amp;"|"&amp;AS49,Node_Key,0)</f>
        <v/>
      </c>
      <c r="AU49" s="46">
        <f>IF(INDEX(Node_Kind,AT49)="leaf",AS49,IF(INDEX($M$10:$M$61,INDEX(Node_Pos,AT49)+1)="",IF(INDEX(Node_Miss,AT49)="left",INDEX(Node_Left,AT49),INDEX(Node_Right,AT49)),IF(INDEX(Node_Kind,AT49)="split",IF(INDEX($M$10:$M$61,INDEX(Node_Pos,AT49)+1)&lt;INDEX(Node_Thr,AT49),INDEX(Node_Left,AT49),INDEX(Node_Right,AT49)),IF(ISNUMBER(SEARCH(";"&amp;INDEX($M$10:$M$61,INDEX(Node_Pos,AT49)+1)&amp;";",";"&amp;INDEX(Node_RCodes,AT49)&amp;";")),INDEX(Node_Right,AT49),INDEX(Node_Left,AT49)))))</f>
        <v/>
      </c>
      <c r="AV49" s="52">
        <f>IF(INDEX(Node_Kind,MATCH($AA49&amp;"|"&amp;AU49,Node_Key,0))="leaf",INDEX(Node_Leaf,MATCH($AA49&amp;"|"&amp;AU49,Node_Key,0)),"not a leaf")</f>
        <v/>
      </c>
      <c r="AW49" s="46">
        <f>MATCH($AA49&amp;"|0",Node_Key,0)</f>
        <v/>
      </c>
      <c r="AX49" s="46">
        <f>IF(INDEX(Node_Kind,AW49)="leaf",0,IF(INDEX($P$10:$P$61,INDEX(Node_Pos,AW49)+1)="",IF(INDEX(Node_Miss,AW49)="left",INDEX(Node_Left,AW49),INDEX(Node_Right,AW49)),IF(INDEX(Node_Kind,AW49)="split",IF(INDEX($P$10:$P$61,INDEX(Node_Pos,AW49)+1)&lt;INDEX(Node_Thr,AW49),INDEX(Node_Left,AW49),INDEX(Node_Right,AW49)),IF(ISNUMBER(SEARCH(";"&amp;INDEX($P$10:$P$61,INDEX(Node_Pos,AW49)+1)&amp;";",";"&amp;INDEX(Node_RCodes,AW49)&amp;";")),INDEX(Node_Right,AW49),INDEX(Node_Left,AW49)))))</f>
        <v/>
      </c>
      <c r="AY49" s="46">
        <f>MATCH($AA49&amp;"|"&amp;AX49,Node_Key,0)</f>
        <v/>
      </c>
      <c r="AZ49" s="46">
        <f>IF(INDEX(Node_Kind,AY49)="leaf",AX49,IF(INDEX($P$10:$P$61,INDEX(Node_Pos,AY49)+1)="",IF(INDEX(Node_Miss,AY49)="left",INDEX(Node_Left,AY49),INDEX(Node_Right,AY49)),IF(INDEX(Node_Kind,AY49)="split",IF(INDEX($P$10:$P$61,INDEX(Node_Pos,AY49)+1)&lt;INDEX(Node_Thr,AY49),INDEX(Node_Left,AY49),INDEX(Node_Right,AY49)),IF(ISNUMBER(SEARCH(";"&amp;INDEX($P$10:$P$61,INDEX(Node_Pos,AY49)+1)&amp;";",";"&amp;INDEX(Node_RCodes,AY49)&amp;";")),INDEX(Node_Right,AY49),INDEX(Node_Left,AY49)))))</f>
        <v/>
      </c>
      <c r="BA49" s="46">
        <f>MATCH($AA49&amp;"|"&amp;AZ49,Node_Key,0)</f>
        <v/>
      </c>
      <c r="BB49" s="46">
        <f>IF(INDEX(Node_Kind,BA49)="leaf",AZ49,IF(INDEX($P$10:$P$61,INDEX(Node_Pos,BA49)+1)="",IF(INDEX(Node_Miss,BA49)="left",INDEX(Node_Left,BA49),INDEX(Node_Right,BA49)),IF(INDEX(Node_Kind,BA49)="split",IF(INDEX($P$10:$P$61,INDEX(Node_Pos,BA49)+1)&lt;INDEX(Node_Thr,BA49),INDEX(Node_Left,BA49),INDEX(Node_Right,BA49)),IF(ISNUMBER(SEARCH(";"&amp;INDEX($P$10:$P$61,INDEX(Node_Pos,BA49)+1)&amp;";",";"&amp;INDEX(Node_RCodes,BA49)&amp;";")),INDEX(Node_Right,BA49),INDEX(Node_Left,BA49)))))</f>
        <v/>
      </c>
      <c r="BC49" s="52">
        <f>IF(INDEX(Node_Kind,MATCH($AA49&amp;"|"&amp;BB49,Node_Key,0))="leaf",INDEX(Node_Leaf,MATCH($AA49&amp;"|"&amp;BB49,Node_Key,0)),"not a leaf")</f>
        <v/>
      </c>
      <c r="BD49" s="46">
        <f>MATCH($AA49&amp;"|0",Node_Key,0)</f>
        <v/>
      </c>
      <c r="BE49" s="46">
        <f>IF(INDEX(Node_Kind,BD49)="leaf",0,IF(INDEX($S$10:$S$61,INDEX(Node_Pos,BD49)+1)="",IF(INDEX(Node_Miss,BD49)="left",INDEX(Node_Left,BD49),INDEX(Node_Right,BD49)),IF(INDEX(Node_Kind,BD49)="split",IF(INDEX($S$10:$S$61,INDEX(Node_Pos,BD49)+1)&lt;INDEX(Node_Thr,BD49),INDEX(Node_Left,BD49),INDEX(Node_Right,BD49)),IF(ISNUMBER(SEARCH(";"&amp;INDEX($S$10:$S$61,INDEX(Node_Pos,BD49)+1)&amp;";",";"&amp;INDEX(Node_RCodes,BD49)&amp;";")),INDEX(Node_Right,BD49),INDEX(Node_Left,BD49)))))</f>
        <v/>
      </c>
      <c r="BF49" s="46">
        <f>MATCH($AA49&amp;"|"&amp;BE49,Node_Key,0)</f>
        <v/>
      </c>
      <c r="BG49" s="46">
        <f>IF(INDEX(Node_Kind,BF49)="leaf",BE49,IF(INDEX($S$10:$S$61,INDEX(Node_Pos,BF49)+1)="",IF(INDEX(Node_Miss,BF49)="left",INDEX(Node_Left,BF49),INDEX(Node_Right,BF49)),IF(INDEX(Node_Kind,BF49)="split",IF(INDEX($S$10:$S$61,INDEX(Node_Pos,BF49)+1)&lt;INDEX(Node_Thr,BF49),INDEX(Node_Left,BF49),INDEX(Node_Right,BF49)),IF(ISNUMBER(SEARCH(";"&amp;INDEX($S$10:$S$61,INDEX(Node_Pos,BF49)+1)&amp;";",";"&amp;INDEX(Node_RCodes,BF49)&amp;";")),INDEX(Node_Right,BF49),INDEX(Node_Left,BF49)))))</f>
        <v/>
      </c>
      <c r="BH49" s="46">
        <f>MATCH($AA49&amp;"|"&amp;BG49,Node_Key,0)</f>
        <v/>
      </c>
      <c r="BI49" s="46">
        <f>IF(INDEX(Node_Kind,BH49)="leaf",BG49,IF(INDEX($S$10:$S$61,INDEX(Node_Pos,BH49)+1)="",IF(INDEX(Node_Miss,BH49)="left",INDEX(Node_Left,BH49),INDEX(Node_Right,BH49)),IF(INDEX(Node_Kind,BH49)="split",IF(INDEX($S$10:$S$61,INDEX(Node_Pos,BH49)+1)&lt;INDEX(Node_Thr,BH49),INDEX(Node_Left,BH49),INDEX(Node_Right,BH49)),IF(ISNUMBER(SEARCH(";"&amp;INDEX($S$10:$S$61,INDEX(Node_Pos,BH49)+1)&amp;";",";"&amp;INDEX(Node_RCodes,BH49)&amp;";")),INDEX(Node_Right,BH49),INDEX(Node_Left,BH49)))))</f>
        <v/>
      </c>
      <c r="BJ49" s="52">
        <f>IF(INDEX(Node_Kind,MATCH($AA49&amp;"|"&amp;BI49,Node_Key,0))="leaf",INDEX(Node_Leaf,MATCH($AA49&amp;"|"&amp;BI49,Node_Key,0)),"not a leaf")</f>
        <v/>
      </c>
      <c r="BK49" s="46">
        <f>MATCH($AA49&amp;"|0",Node_Key,0)</f>
        <v/>
      </c>
      <c r="BL49" s="46">
        <f>IF(INDEX(Node_Kind,BK49)="leaf",0,IF(INDEX($V$10:$V$61,INDEX(Node_Pos,BK49)+1)="",IF(INDEX(Node_Miss,BK49)="left",INDEX(Node_Left,BK49),INDEX(Node_Right,BK49)),IF(INDEX(Node_Kind,BK49)="split",IF(INDEX($V$10:$V$61,INDEX(Node_Pos,BK49)+1)&lt;INDEX(Node_Thr,BK49),INDEX(Node_Left,BK49),INDEX(Node_Right,BK49)),IF(ISNUMBER(SEARCH(";"&amp;INDEX($V$10:$V$61,INDEX(Node_Pos,BK49)+1)&amp;";",";"&amp;INDEX(Node_RCodes,BK49)&amp;";")),INDEX(Node_Right,BK49),INDEX(Node_Left,BK49)))))</f>
        <v/>
      </c>
      <c r="BM49" s="46">
        <f>MATCH($AA49&amp;"|"&amp;BL49,Node_Key,0)</f>
        <v/>
      </c>
      <c r="BN49" s="46">
        <f>IF(INDEX(Node_Kind,BM49)="leaf",BL49,IF(INDEX($V$10:$V$61,INDEX(Node_Pos,BM49)+1)="",IF(INDEX(Node_Miss,BM49)="left",INDEX(Node_Left,BM49),INDEX(Node_Right,BM49)),IF(INDEX(Node_Kind,BM49)="split",IF(INDEX($V$10:$V$61,INDEX(Node_Pos,BM49)+1)&lt;INDEX(Node_Thr,BM49),INDEX(Node_Left,BM49),INDEX(Node_Right,BM49)),IF(ISNUMBER(SEARCH(";"&amp;INDEX($V$10:$V$61,INDEX(Node_Pos,BM49)+1)&amp;";",";"&amp;INDEX(Node_RCodes,BM49)&amp;";")),INDEX(Node_Right,BM49),INDEX(Node_Left,BM49)))))</f>
        <v/>
      </c>
      <c r="BO49" s="46">
        <f>MATCH($AA49&amp;"|"&amp;BN49,Node_Key,0)</f>
        <v/>
      </c>
      <c r="BP49" s="46">
        <f>IF(INDEX(Node_Kind,BO49)="leaf",BN49,IF(INDEX($V$10:$V$61,INDEX(Node_Pos,BO49)+1)="",IF(INDEX(Node_Miss,BO49)="left",INDEX(Node_Left,BO49),INDEX(Node_Right,BO49)),IF(INDEX(Node_Kind,BO49)="split",IF(INDEX($V$10:$V$61,INDEX(Node_Pos,BO49)+1)&lt;INDEX(Node_Thr,BO49),INDEX(Node_Left,BO49),INDEX(Node_Right,BO49)),IF(ISNUMBER(SEARCH(";"&amp;INDEX($V$10:$V$61,INDEX(Node_Pos,BO49)+1)&amp;";",";"&amp;INDEX(Node_RCodes,BO49)&amp;";")),INDEX(Node_Right,BO49),INDEX(Node_Left,BO49)))))</f>
        <v/>
      </c>
      <c r="BQ49" s="52">
        <f>IF(INDEX(Node_Kind,MATCH($AA49&amp;"|"&amp;BP49,Node_Key,0))="leaf",INDEX(Node_Leaf,MATCH($AA49&amp;"|"&amp;BP49,Node_Key,0)),"not a leaf")</f>
        <v/>
      </c>
      <c r="BR49" s="46">
        <f>MATCH($AA49&amp;"|0",Node_Key,0)</f>
        <v/>
      </c>
      <c r="BS49" s="46">
        <f>IF(INDEX(Node_Kind,BR49)="leaf",0,IF(INDEX($Y$10:$Y$61,INDEX(Node_Pos,BR49)+1)="",IF(INDEX(Node_Miss,BR49)="left",INDEX(Node_Left,BR49),INDEX(Node_Right,BR49)),IF(INDEX(Node_Kind,BR49)="split",IF(INDEX($Y$10:$Y$61,INDEX(Node_Pos,BR49)+1)&lt;INDEX(Node_Thr,BR49),INDEX(Node_Left,BR49),INDEX(Node_Right,BR49)),IF(ISNUMBER(SEARCH(";"&amp;INDEX($Y$10:$Y$61,INDEX(Node_Pos,BR49)+1)&amp;";",";"&amp;INDEX(Node_RCodes,BR49)&amp;";")),INDEX(Node_Right,BR49),INDEX(Node_Left,BR49)))))</f>
        <v/>
      </c>
      <c r="BT49" s="46">
        <f>MATCH($AA49&amp;"|"&amp;BS49,Node_Key,0)</f>
        <v/>
      </c>
      <c r="BU49" s="46">
        <f>IF(INDEX(Node_Kind,BT49)="leaf",BS49,IF(INDEX($Y$10:$Y$61,INDEX(Node_Pos,BT49)+1)="",IF(INDEX(Node_Miss,BT49)="left",INDEX(Node_Left,BT49),INDEX(Node_Right,BT49)),IF(INDEX(Node_Kind,BT49)="split",IF(INDEX($Y$10:$Y$61,INDEX(Node_Pos,BT49)+1)&lt;INDEX(Node_Thr,BT49),INDEX(Node_Left,BT49),INDEX(Node_Right,BT49)),IF(ISNUMBER(SEARCH(";"&amp;INDEX($Y$10:$Y$61,INDEX(Node_Pos,BT49)+1)&amp;";",";"&amp;INDEX(Node_RCodes,BT49)&amp;";")),INDEX(Node_Right,BT49),INDEX(Node_Left,BT49)))))</f>
        <v/>
      </c>
      <c r="BV49" s="46">
        <f>MATCH($AA49&amp;"|"&amp;BU49,Node_Key,0)</f>
        <v/>
      </c>
      <c r="BW49" s="46">
        <f>IF(INDEX(Node_Kind,BV49)="leaf",BU49,IF(INDEX($Y$10:$Y$61,INDEX(Node_Pos,BV49)+1)="",IF(INDEX(Node_Miss,BV49)="left",INDEX(Node_Left,BV49),INDEX(Node_Right,BV49)),IF(INDEX(Node_Kind,BV49)="split",IF(INDEX($Y$10:$Y$61,INDEX(Node_Pos,BV49)+1)&lt;INDEX(Node_Thr,BV49),INDEX(Node_Left,BV49),INDEX(Node_Right,BV49)),IF(ISNUMBER(SEARCH(";"&amp;INDEX($Y$10:$Y$61,INDEX(Node_Pos,BV49)+1)&amp;";",";"&amp;INDEX(Node_RCodes,BV49)&amp;";")),INDEX(Node_Right,BV49),INDEX(Node_Left,BV49)))))</f>
        <v/>
      </c>
      <c r="BX49" s="52">
        <f>IF(INDEX(Node_Kind,MATCH($AA49&amp;"|"&amp;BW49,Node_Key,0))="leaf",INDEX(Node_Leaf,MATCH($AA49&amp;"|"&amp;BW49,Node_Key,0)),"not a leaf")</f>
        <v/>
      </c>
    </row>
    <row r="50">
      <c r="B50" s="36" t="n">
        <v>40</v>
      </c>
      <c r="C50" s="10" t="inlineStr">
        <is>
          <t>branch_id</t>
        </is>
      </c>
      <c r="D50" s="10" t="inlineStr">
        <is>
          <t>categorical</t>
        </is>
      </c>
      <c r="E50" s="40">
        <f>IF(ISBLANK(INDEX(Pol_Data,MATCH(E$8,Pol_ID,0),MATCH($C50,Pol_Head,0))),"",INDEX(Pol_Data,MATCH(E$8,Pol_ID,0),MATCH($C50,Pol_Head,0)))</f>
        <v/>
      </c>
      <c r="F50" s="11">
        <f>$C50&amp;"|"&amp;IF(E50="","MISSING",IF(OR(E50="true",E50="false"),PROPER(E50),E50&amp;""))</f>
        <v/>
      </c>
      <c r="G50" s="46">
        <f>IFERROR(INDEX(Feat_Code,MATCH(F50,Feat_Key,0)),"")</f>
        <v/>
      </c>
      <c r="H50" s="40">
        <f>IF(ISBLANK(INDEX(Pol_Data,MATCH(H$8,Pol_ID,0),MATCH($C50,Pol_Head,0))),"",INDEX(Pol_Data,MATCH(H$8,Pol_ID,0),MATCH($C50,Pol_Head,0)))</f>
        <v/>
      </c>
      <c r="I50" s="11">
        <f>$C50&amp;"|"&amp;IF(H50="","MISSING",IF(OR(H50="true",H50="false"),PROPER(H50),H50&amp;""))</f>
        <v/>
      </c>
      <c r="J50" s="46">
        <f>IFERROR(INDEX(Feat_Code,MATCH(I50,Feat_Key,0)),"")</f>
        <v/>
      </c>
      <c r="K50" s="40">
        <f>IF(ISBLANK(INDEX(Pol_Data,MATCH(K$8,Pol_ID,0),MATCH($C50,Pol_Head,0))),"",INDEX(Pol_Data,MATCH(K$8,Pol_ID,0),MATCH($C50,Pol_Head,0)))</f>
        <v/>
      </c>
      <c r="L50" s="11">
        <f>$C50&amp;"|"&amp;IF(K50="","MISSING",IF(OR(K50="true",K50="false"),PROPER(K50),K50&amp;""))</f>
        <v/>
      </c>
      <c r="M50" s="46">
        <f>IFERROR(INDEX(Feat_Code,MATCH(L50,Feat_Key,0)),"")</f>
        <v/>
      </c>
      <c r="N50" s="40">
        <f>IF(ISBLANK(INDEX(Pol_Data,MATCH(N$8,Pol_ID,0),MATCH($C50,Pol_Head,0))),"",INDEX(Pol_Data,MATCH(N$8,Pol_ID,0),MATCH($C50,Pol_Head,0)))</f>
        <v/>
      </c>
      <c r="O50" s="11">
        <f>$C50&amp;"|"&amp;IF(N50="","MISSING",IF(OR(N50="true",N50="false"),PROPER(N50),N50&amp;""))</f>
        <v/>
      </c>
      <c r="P50" s="46">
        <f>IFERROR(INDEX(Feat_Code,MATCH(O50,Feat_Key,0)),"")</f>
        <v/>
      </c>
      <c r="Q50" s="40">
        <f>IF(ISBLANK(INDEX(Pol_Data,MATCH(Q$8,Pol_ID,0),MATCH($C50,Pol_Head,0))),"",INDEX(Pol_Data,MATCH(Q$8,Pol_ID,0),MATCH($C50,Pol_Head,0)))</f>
        <v/>
      </c>
      <c r="R50" s="11">
        <f>$C50&amp;"|"&amp;IF(Q50="","MISSING",IF(OR(Q50="true",Q50="false"),PROPER(Q50),Q50&amp;""))</f>
        <v/>
      </c>
      <c r="S50" s="46">
        <f>IFERROR(INDEX(Feat_Code,MATCH(R50,Feat_Key,0)),"")</f>
        <v/>
      </c>
      <c r="T50" s="40">
        <f>IF(ISBLANK(INDEX(Pol_Data,MATCH(T$8,Pol_ID,0),MATCH($C50,Pol_Head,0))),"",INDEX(Pol_Data,MATCH(T$8,Pol_ID,0),MATCH($C50,Pol_Head,0)))</f>
        <v/>
      </c>
      <c r="U50" s="11">
        <f>$C50&amp;"|"&amp;IF(T50="","MISSING",IF(OR(T50="true",T50="false"),PROPER(T50),T50&amp;""))</f>
        <v/>
      </c>
      <c r="V50" s="46">
        <f>IFERROR(INDEX(Feat_Code,MATCH(U50,Feat_Key,0)),"")</f>
        <v/>
      </c>
      <c r="W50" s="40">
        <f>IF(ISBLANK(INDEX(Pol_Data,MATCH(W$8,Pol_ID,0),MATCH($C50,Pol_Head,0))),"",INDEX(Pol_Data,MATCH(W$8,Pol_ID,0),MATCH($C50,Pol_Head,0)))</f>
        <v/>
      </c>
      <c r="X50" s="11">
        <f>$C50&amp;"|"&amp;IF(W50="","MISSING",IF(OR(W50="true",W50="false"),PROPER(W50),W50&amp;""))</f>
        <v/>
      </c>
      <c r="Y50" s="46">
        <f>IFERROR(INDEX(Feat_Code,MATCH(X50,Feat_Key,0)),"")</f>
        <v/>
      </c>
      <c r="AA50" s="36" t="n">
        <v>40</v>
      </c>
      <c r="AB50" s="46">
        <f>MATCH($AA50&amp;"|0",Node_Key,0)</f>
        <v/>
      </c>
      <c r="AC50" s="46">
        <f>IF(INDEX(Node_Kind,AB50)="leaf",0,IF(INDEX($G$10:$G$61,INDEX(Node_Pos,AB50)+1)="",IF(INDEX(Node_Miss,AB50)="left",INDEX(Node_Left,AB50),INDEX(Node_Right,AB50)),IF(INDEX(Node_Kind,AB50)="split",IF(INDEX($G$10:$G$61,INDEX(Node_Pos,AB50)+1)&lt;INDEX(Node_Thr,AB50),INDEX(Node_Left,AB50),INDEX(Node_Right,AB50)),IF(ISNUMBER(SEARCH(";"&amp;INDEX($G$10:$G$61,INDEX(Node_Pos,AB50)+1)&amp;";",";"&amp;INDEX(Node_RCodes,AB50)&amp;";")),INDEX(Node_Right,AB50),INDEX(Node_Left,AB50)))))</f>
        <v/>
      </c>
      <c r="AD50" s="46">
        <f>MATCH($AA50&amp;"|"&amp;AC50,Node_Key,0)</f>
        <v/>
      </c>
      <c r="AE50" s="46">
        <f>IF(INDEX(Node_Kind,AD50)="leaf",AC50,IF(INDEX($G$10:$G$61,INDEX(Node_Pos,AD50)+1)="",IF(INDEX(Node_Miss,AD50)="left",INDEX(Node_Left,AD50),INDEX(Node_Right,AD50)),IF(INDEX(Node_Kind,AD50)="split",IF(INDEX($G$10:$G$61,INDEX(Node_Pos,AD50)+1)&lt;INDEX(Node_Thr,AD50),INDEX(Node_Left,AD50),INDEX(Node_Right,AD50)),IF(ISNUMBER(SEARCH(";"&amp;INDEX($G$10:$G$61,INDEX(Node_Pos,AD50)+1)&amp;";",";"&amp;INDEX(Node_RCodes,AD50)&amp;";")),INDEX(Node_Right,AD50),INDEX(Node_Left,AD50)))))</f>
        <v/>
      </c>
      <c r="AF50" s="46">
        <f>MATCH($AA50&amp;"|"&amp;AE50,Node_Key,0)</f>
        <v/>
      </c>
      <c r="AG50" s="46">
        <f>IF(INDEX(Node_Kind,AF50)="leaf",AE50,IF(INDEX($G$10:$G$61,INDEX(Node_Pos,AF50)+1)="",IF(INDEX(Node_Miss,AF50)="left",INDEX(Node_Left,AF50),INDEX(Node_Right,AF50)),IF(INDEX(Node_Kind,AF50)="split",IF(INDEX($G$10:$G$61,INDEX(Node_Pos,AF50)+1)&lt;INDEX(Node_Thr,AF50),INDEX(Node_Left,AF50),INDEX(Node_Right,AF50)),IF(ISNUMBER(SEARCH(";"&amp;INDEX($G$10:$G$61,INDEX(Node_Pos,AF50)+1)&amp;";",";"&amp;INDEX(Node_RCodes,AF50)&amp;";")),INDEX(Node_Right,AF50),INDEX(Node_Left,AF50)))))</f>
        <v/>
      </c>
      <c r="AH50" s="52">
        <f>IF(INDEX(Node_Kind,MATCH($AA50&amp;"|"&amp;AG50,Node_Key,0))="leaf",INDEX(Node_Leaf,MATCH($AA50&amp;"|"&amp;AG50,Node_Key,0)),"not a leaf")</f>
        <v/>
      </c>
      <c r="AI50" s="46">
        <f>MATCH($AA50&amp;"|0",Node_Key,0)</f>
        <v/>
      </c>
      <c r="AJ50" s="46">
        <f>IF(INDEX(Node_Kind,AI50)="leaf",0,IF(INDEX($J$10:$J$61,INDEX(Node_Pos,AI50)+1)="",IF(INDEX(Node_Miss,AI50)="left",INDEX(Node_Left,AI50),INDEX(Node_Right,AI50)),IF(INDEX(Node_Kind,AI50)="split",IF(INDEX($J$10:$J$61,INDEX(Node_Pos,AI50)+1)&lt;INDEX(Node_Thr,AI50),INDEX(Node_Left,AI50),INDEX(Node_Right,AI50)),IF(ISNUMBER(SEARCH(";"&amp;INDEX($J$10:$J$61,INDEX(Node_Pos,AI50)+1)&amp;";",";"&amp;INDEX(Node_RCodes,AI50)&amp;";")),INDEX(Node_Right,AI50),INDEX(Node_Left,AI50)))))</f>
        <v/>
      </c>
      <c r="AK50" s="46">
        <f>MATCH($AA50&amp;"|"&amp;AJ50,Node_Key,0)</f>
        <v/>
      </c>
      <c r="AL50" s="46">
        <f>IF(INDEX(Node_Kind,AK50)="leaf",AJ50,IF(INDEX($J$10:$J$61,INDEX(Node_Pos,AK50)+1)="",IF(INDEX(Node_Miss,AK50)="left",INDEX(Node_Left,AK50),INDEX(Node_Right,AK50)),IF(INDEX(Node_Kind,AK50)="split",IF(INDEX($J$10:$J$61,INDEX(Node_Pos,AK50)+1)&lt;INDEX(Node_Thr,AK50),INDEX(Node_Left,AK50),INDEX(Node_Right,AK50)),IF(ISNUMBER(SEARCH(";"&amp;INDEX($J$10:$J$61,INDEX(Node_Pos,AK50)+1)&amp;";",";"&amp;INDEX(Node_RCodes,AK50)&amp;";")),INDEX(Node_Right,AK50),INDEX(Node_Left,AK50)))))</f>
        <v/>
      </c>
      <c r="AM50" s="46">
        <f>MATCH($AA50&amp;"|"&amp;AL50,Node_Key,0)</f>
        <v/>
      </c>
      <c r="AN50" s="46">
        <f>IF(INDEX(Node_Kind,AM50)="leaf",AL50,IF(INDEX($J$10:$J$61,INDEX(Node_Pos,AM50)+1)="",IF(INDEX(Node_Miss,AM50)="left",INDEX(Node_Left,AM50),INDEX(Node_Right,AM50)),IF(INDEX(Node_Kind,AM50)="split",IF(INDEX($J$10:$J$61,INDEX(Node_Pos,AM50)+1)&lt;INDEX(Node_Thr,AM50),INDEX(Node_Left,AM50),INDEX(Node_Right,AM50)),IF(ISNUMBER(SEARCH(";"&amp;INDEX($J$10:$J$61,INDEX(Node_Pos,AM50)+1)&amp;";",";"&amp;INDEX(Node_RCodes,AM50)&amp;";")),INDEX(Node_Right,AM50),INDEX(Node_Left,AM50)))))</f>
        <v/>
      </c>
      <c r="AO50" s="52">
        <f>IF(INDEX(Node_Kind,MATCH($AA50&amp;"|"&amp;AN50,Node_Key,0))="leaf",INDEX(Node_Leaf,MATCH($AA50&amp;"|"&amp;AN50,Node_Key,0)),"not a leaf")</f>
        <v/>
      </c>
      <c r="AP50" s="46">
        <f>MATCH($AA50&amp;"|0",Node_Key,0)</f>
        <v/>
      </c>
      <c r="AQ50" s="46">
        <f>IF(INDEX(Node_Kind,AP50)="leaf",0,IF(INDEX($M$10:$M$61,INDEX(Node_Pos,AP50)+1)="",IF(INDEX(Node_Miss,AP50)="left",INDEX(Node_Left,AP50),INDEX(Node_Right,AP50)),IF(INDEX(Node_Kind,AP50)="split",IF(INDEX($M$10:$M$61,INDEX(Node_Pos,AP50)+1)&lt;INDEX(Node_Thr,AP50),INDEX(Node_Left,AP50),INDEX(Node_Right,AP50)),IF(ISNUMBER(SEARCH(";"&amp;INDEX($M$10:$M$61,INDEX(Node_Pos,AP50)+1)&amp;";",";"&amp;INDEX(Node_RCodes,AP50)&amp;";")),INDEX(Node_Right,AP50),INDEX(Node_Left,AP50)))))</f>
        <v/>
      </c>
      <c r="AR50" s="46">
        <f>MATCH($AA50&amp;"|"&amp;AQ50,Node_Key,0)</f>
        <v/>
      </c>
      <c r="AS50" s="46">
        <f>IF(INDEX(Node_Kind,AR50)="leaf",AQ50,IF(INDEX($M$10:$M$61,INDEX(Node_Pos,AR50)+1)="",IF(INDEX(Node_Miss,AR50)="left",INDEX(Node_Left,AR50),INDEX(Node_Right,AR50)),IF(INDEX(Node_Kind,AR50)="split",IF(INDEX($M$10:$M$61,INDEX(Node_Pos,AR50)+1)&lt;INDEX(Node_Thr,AR50),INDEX(Node_Left,AR50),INDEX(Node_Right,AR50)),IF(ISNUMBER(SEARCH(";"&amp;INDEX($M$10:$M$61,INDEX(Node_Pos,AR50)+1)&amp;";",";"&amp;INDEX(Node_RCodes,AR50)&amp;";")),INDEX(Node_Right,AR50),INDEX(Node_Left,AR50)))))</f>
        <v/>
      </c>
      <c r="AT50" s="46">
        <f>MATCH($AA50&amp;"|"&amp;AS50,Node_Key,0)</f>
        <v/>
      </c>
      <c r="AU50" s="46">
        <f>IF(INDEX(Node_Kind,AT50)="leaf",AS50,IF(INDEX($M$10:$M$61,INDEX(Node_Pos,AT50)+1)="",IF(INDEX(Node_Miss,AT50)="left",INDEX(Node_Left,AT50),INDEX(Node_Right,AT50)),IF(INDEX(Node_Kind,AT50)="split",IF(INDEX($M$10:$M$61,INDEX(Node_Pos,AT50)+1)&lt;INDEX(Node_Thr,AT50),INDEX(Node_Left,AT50),INDEX(Node_Right,AT50)),IF(ISNUMBER(SEARCH(";"&amp;INDEX($M$10:$M$61,INDEX(Node_Pos,AT50)+1)&amp;";",";"&amp;INDEX(Node_RCodes,AT50)&amp;";")),INDEX(Node_Right,AT50),INDEX(Node_Left,AT50)))))</f>
        <v/>
      </c>
      <c r="AV50" s="52">
        <f>IF(INDEX(Node_Kind,MATCH($AA50&amp;"|"&amp;AU50,Node_Key,0))="leaf",INDEX(Node_Leaf,MATCH($AA50&amp;"|"&amp;AU50,Node_Key,0)),"not a leaf")</f>
        <v/>
      </c>
      <c r="AW50" s="46">
        <f>MATCH($AA50&amp;"|0",Node_Key,0)</f>
        <v/>
      </c>
      <c r="AX50" s="46">
        <f>IF(INDEX(Node_Kind,AW50)="leaf",0,IF(INDEX($P$10:$P$61,INDEX(Node_Pos,AW50)+1)="",IF(INDEX(Node_Miss,AW50)="left",INDEX(Node_Left,AW50),INDEX(Node_Right,AW50)),IF(INDEX(Node_Kind,AW50)="split",IF(INDEX($P$10:$P$61,INDEX(Node_Pos,AW50)+1)&lt;INDEX(Node_Thr,AW50),INDEX(Node_Left,AW50),INDEX(Node_Right,AW50)),IF(ISNUMBER(SEARCH(";"&amp;INDEX($P$10:$P$61,INDEX(Node_Pos,AW50)+1)&amp;";",";"&amp;INDEX(Node_RCodes,AW50)&amp;";")),INDEX(Node_Right,AW50),INDEX(Node_Left,AW50)))))</f>
        <v/>
      </c>
      <c r="AY50" s="46">
        <f>MATCH($AA50&amp;"|"&amp;AX50,Node_Key,0)</f>
        <v/>
      </c>
      <c r="AZ50" s="46">
        <f>IF(INDEX(Node_Kind,AY50)="leaf",AX50,IF(INDEX($P$10:$P$61,INDEX(Node_Pos,AY50)+1)="",IF(INDEX(Node_Miss,AY50)="left",INDEX(Node_Left,AY50),INDEX(Node_Right,AY50)),IF(INDEX(Node_Kind,AY50)="split",IF(INDEX($P$10:$P$61,INDEX(Node_Pos,AY50)+1)&lt;INDEX(Node_Thr,AY50),INDEX(Node_Left,AY50),INDEX(Node_Right,AY50)),IF(ISNUMBER(SEARCH(";"&amp;INDEX($P$10:$P$61,INDEX(Node_Pos,AY50)+1)&amp;";",";"&amp;INDEX(Node_RCodes,AY50)&amp;";")),INDEX(Node_Right,AY50),INDEX(Node_Left,AY50)))))</f>
        <v/>
      </c>
      <c r="BA50" s="46">
        <f>MATCH($AA50&amp;"|"&amp;AZ50,Node_Key,0)</f>
        <v/>
      </c>
      <c r="BB50" s="46">
        <f>IF(INDEX(Node_Kind,BA50)="leaf",AZ50,IF(INDEX($P$10:$P$61,INDEX(Node_Pos,BA50)+1)="",IF(INDEX(Node_Miss,BA50)="left",INDEX(Node_Left,BA50),INDEX(Node_Right,BA50)),IF(INDEX(Node_Kind,BA50)="split",IF(INDEX($P$10:$P$61,INDEX(Node_Pos,BA50)+1)&lt;INDEX(Node_Thr,BA50),INDEX(Node_Left,BA50),INDEX(Node_Right,BA50)),IF(ISNUMBER(SEARCH(";"&amp;INDEX($P$10:$P$61,INDEX(Node_Pos,BA50)+1)&amp;";",";"&amp;INDEX(Node_RCodes,BA50)&amp;";")),INDEX(Node_Right,BA50),INDEX(Node_Left,BA50)))))</f>
        <v/>
      </c>
      <c r="BC50" s="52">
        <f>IF(INDEX(Node_Kind,MATCH($AA50&amp;"|"&amp;BB50,Node_Key,0))="leaf",INDEX(Node_Leaf,MATCH($AA50&amp;"|"&amp;BB50,Node_Key,0)),"not a leaf")</f>
        <v/>
      </c>
      <c r="BD50" s="46">
        <f>MATCH($AA50&amp;"|0",Node_Key,0)</f>
        <v/>
      </c>
      <c r="BE50" s="46">
        <f>IF(INDEX(Node_Kind,BD50)="leaf",0,IF(INDEX($S$10:$S$61,INDEX(Node_Pos,BD50)+1)="",IF(INDEX(Node_Miss,BD50)="left",INDEX(Node_Left,BD50),INDEX(Node_Right,BD50)),IF(INDEX(Node_Kind,BD50)="split",IF(INDEX($S$10:$S$61,INDEX(Node_Pos,BD50)+1)&lt;INDEX(Node_Thr,BD50),INDEX(Node_Left,BD50),INDEX(Node_Right,BD50)),IF(ISNUMBER(SEARCH(";"&amp;INDEX($S$10:$S$61,INDEX(Node_Pos,BD50)+1)&amp;";",";"&amp;INDEX(Node_RCodes,BD50)&amp;";")),INDEX(Node_Right,BD50),INDEX(Node_Left,BD50)))))</f>
        <v/>
      </c>
      <c r="BF50" s="46">
        <f>MATCH($AA50&amp;"|"&amp;BE50,Node_Key,0)</f>
        <v/>
      </c>
      <c r="BG50" s="46">
        <f>IF(INDEX(Node_Kind,BF50)="leaf",BE50,IF(INDEX($S$10:$S$61,INDEX(Node_Pos,BF50)+1)="",IF(INDEX(Node_Miss,BF50)="left",INDEX(Node_Left,BF50),INDEX(Node_Right,BF50)),IF(INDEX(Node_Kind,BF50)="split",IF(INDEX($S$10:$S$61,INDEX(Node_Pos,BF50)+1)&lt;INDEX(Node_Thr,BF50),INDEX(Node_Left,BF50),INDEX(Node_Right,BF50)),IF(ISNUMBER(SEARCH(";"&amp;INDEX($S$10:$S$61,INDEX(Node_Pos,BF50)+1)&amp;";",";"&amp;INDEX(Node_RCodes,BF50)&amp;";")),INDEX(Node_Right,BF50),INDEX(Node_Left,BF50)))))</f>
        <v/>
      </c>
      <c r="BH50" s="46">
        <f>MATCH($AA50&amp;"|"&amp;BG50,Node_Key,0)</f>
        <v/>
      </c>
      <c r="BI50" s="46">
        <f>IF(INDEX(Node_Kind,BH50)="leaf",BG50,IF(INDEX($S$10:$S$61,INDEX(Node_Pos,BH50)+1)="",IF(INDEX(Node_Miss,BH50)="left",INDEX(Node_Left,BH50),INDEX(Node_Right,BH50)),IF(INDEX(Node_Kind,BH50)="split",IF(INDEX($S$10:$S$61,INDEX(Node_Pos,BH50)+1)&lt;INDEX(Node_Thr,BH50),INDEX(Node_Left,BH50),INDEX(Node_Right,BH50)),IF(ISNUMBER(SEARCH(";"&amp;INDEX($S$10:$S$61,INDEX(Node_Pos,BH50)+1)&amp;";",";"&amp;INDEX(Node_RCodes,BH50)&amp;";")),INDEX(Node_Right,BH50),INDEX(Node_Left,BH50)))))</f>
        <v/>
      </c>
      <c r="BJ50" s="52">
        <f>IF(INDEX(Node_Kind,MATCH($AA50&amp;"|"&amp;BI50,Node_Key,0))="leaf",INDEX(Node_Leaf,MATCH($AA50&amp;"|"&amp;BI50,Node_Key,0)),"not a leaf")</f>
        <v/>
      </c>
      <c r="BK50" s="46">
        <f>MATCH($AA50&amp;"|0",Node_Key,0)</f>
        <v/>
      </c>
      <c r="BL50" s="46">
        <f>IF(INDEX(Node_Kind,BK50)="leaf",0,IF(INDEX($V$10:$V$61,INDEX(Node_Pos,BK50)+1)="",IF(INDEX(Node_Miss,BK50)="left",INDEX(Node_Left,BK50),INDEX(Node_Right,BK50)),IF(INDEX(Node_Kind,BK50)="split",IF(INDEX($V$10:$V$61,INDEX(Node_Pos,BK50)+1)&lt;INDEX(Node_Thr,BK50),INDEX(Node_Left,BK50),INDEX(Node_Right,BK50)),IF(ISNUMBER(SEARCH(";"&amp;INDEX($V$10:$V$61,INDEX(Node_Pos,BK50)+1)&amp;";",";"&amp;INDEX(Node_RCodes,BK50)&amp;";")),INDEX(Node_Right,BK50),INDEX(Node_Left,BK50)))))</f>
        <v/>
      </c>
      <c r="BM50" s="46">
        <f>MATCH($AA50&amp;"|"&amp;BL50,Node_Key,0)</f>
        <v/>
      </c>
      <c r="BN50" s="46">
        <f>IF(INDEX(Node_Kind,BM50)="leaf",BL50,IF(INDEX($V$10:$V$61,INDEX(Node_Pos,BM50)+1)="",IF(INDEX(Node_Miss,BM50)="left",INDEX(Node_Left,BM50),INDEX(Node_Right,BM50)),IF(INDEX(Node_Kind,BM50)="split",IF(INDEX($V$10:$V$61,INDEX(Node_Pos,BM50)+1)&lt;INDEX(Node_Thr,BM50),INDEX(Node_Left,BM50),INDEX(Node_Right,BM50)),IF(ISNUMBER(SEARCH(";"&amp;INDEX($V$10:$V$61,INDEX(Node_Pos,BM50)+1)&amp;";",";"&amp;INDEX(Node_RCodes,BM50)&amp;";")),INDEX(Node_Right,BM50),INDEX(Node_Left,BM50)))))</f>
        <v/>
      </c>
      <c r="BO50" s="46">
        <f>MATCH($AA50&amp;"|"&amp;BN50,Node_Key,0)</f>
        <v/>
      </c>
      <c r="BP50" s="46">
        <f>IF(INDEX(Node_Kind,BO50)="leaf",BN50,IF(INDEX($V$10:$V$61,INDEX(Node_Pos,BO50)+1)="",IF(INDEX(Node_Miss,BO50)="left",INDEX(Node_Left,BO50),INDEX(Node_Right,BO50)),IF(INDEX(Node_Kind,BO50)="split",IF(INDEX($V$10:$V$61,INDEX(Node_Pos,BO50)+1)&lt;INDEX(Node_Thr,BO50),INDEX(Node_Left,BO50),INDEX(Node_Right,BO50)),IF(ISNUMBER(SEARCH(";"&amp;INDEX($V$10:$V$61,INDEX(Node_Pos,BO50)+1)&amp;";",";"&amp;INDEX(Node_RCodes,BO50)&amp;";")),INDEX(Node_Right,BO50),INDEX(Node_Left,BO50)))))</f>
        <v/>
      </c>
      <c r="BQ50" s="52">
        <f>IF(INDEX(Node_Kind,MATCH($AA50&amp;"|"&amp;BP50,Node_Key,0))="leaf",INDEX(Node_Leaf,MATCH($AA50&amp;"|"&amp;BP50,Node_Key,0)),"not a leaf")</f>
        <v/>
      </c>
      <c r="BR50" s="46">
        <f>MATCH($AA50&amp;"|0",Node_Key,0)</f>
        <v/>
      </c>
      <c r="BS50" s="46">
        <f>IF(INDEX(Node_Kind,BR50)="leaf",0,IF(INDEX($Y$10:$Y$61,INDEX(Node_Pos,BR50)+1)="",IF(INDEX(Node_Miss,BR50)="left",INDEX(Node_Left,BR50),INDEX(Node_Right,BR50)),IF(INDEX(Node_Kind,BR50)="split",IF(INDEX($Y$10:$Y$61,INDEX(Node_Pos,BR50)+1)&lt;INDEX(Node_Thr,BR50),INDEX(Node_Left,BR50),INDEX(Node_Right,BR50)),IF(ISNUMBER(SEARCH(";"&amp;INDEX($Y$10:$Y$61,INDEX(Node_Pos,BR50)+1)&amp;";",";"&amp;INDEX(Node_RCodes,BR50)&amp;";")),INDEX(Node_Right,BR50),INDEX(Node_Left,BR50)))))</f>
        <v/>
      </c>
      <c r="BT50" s="46">
        <f>MATCH($AA50&amp;"|"&amp;BS50,Node_Key,0)</f>
        <v/>
      </c>
      <c r="BU50" s="46">
        <f>IF(INDEX(Node_Kind,BT50)="leaf",BS50,IF(INDEX($Y$10:$Y$61,INDEX(Node_Pos,BT50)+1)="",IF(INDEX(Node_Miss,BT50)="left",INDEX(Node_Left,BT50),INDEX(Node_Right,BT50)),IF(INDEX(Node_Kind,BT50)="split",IF(INDEX($Y$10:$Y$61,INDEX(Node_Pos,BT50)+1)&lt;INDEX(Node_Thr,BT50),INDEX(Node_Left,BT50),INDEX(Node_Right,BT50)),IF(ISNUMBER(SEARCH(";"&amp;INDEX($Y$10:$Y$61,INDEX(Node_Pos,BT50)+1)&amp;";",";"&amp;INDEX(Node_RCodes,BT50)&amp;";")),INDEX(Node_Right,BT50),INDEX(Node_Left,BT50)))))</f>
        <v/>
      </c>
      <c r="BV50" s="46">
        <f>MATCH($AA50&amp;"|"&amp;BU50,Node_Key,0)</f>
        <v/>
      </c>
      <c r="BW50" s="46">
        <f>IF(INDEX(Node_Kind,BV50)="leaf",BU50,IF(INDEX($Y$10:$Y$61,INDEX(Node_Pos,BV50)+1)="",IF(INDEX(Node_Miss,BV50)="left",INDEX(Node_Left,BV50),INDEX(Node_Right,BV50)),IF(INDEX(Node_Kind,BV50)="split",IF(INDEX($Y$10:$Y$61,INDEX(Node_Pos,BV50)+1)&lt;INDEX(Node_Thr,BV50),INDEX(Node_Left,BV50),INDEX(Node_Right,BV50)),IF(ISNUMBER(SEARCH(";"&amp;INDEX($Y$10:$Y$61,INDEX(Node_Pos,BV50)+1)&amp;";",";"&amp;INDEX(Node_RCodes,BV50)&amp;";")),INDEX(Node_Right,BV50),INDEX(Node_Left,BV50)))))</f>
        <v/>
      </c>
      <c r="BX50" s="52">
        <f>IF(INDEX(Node_Kind,MATCH($AA50&amp;"|"&amp;BW50,Node_Key,0))="leaf",INDEX(Node_Leaf,MATCH($AA50&amp;"|"&amp;BW50,Node_Key,0)),"not a leaf")</f>
        <v/>
      </c>
    </row>
    <row r="51">
      <c r="B51" s="36" t="n">
        <v>41</v>
      </c>
      <c r="C51" s="10" t="inlineStr">
        <is>
          <t>marketing_segment</t>
        </is>
      </c>
      <c r="D51" s="10" t="inlineStr">
        <is>
          <t>categorical</t>
        </is>
      </c>
      <c r="E51" s="40">
        <f>IF(ISBLANK(INDEX(Pol_Data,MATCH(E$8,Pol_ID,0),MATCH($C51,Pol_Head,0))),"",INDEX(Pol_Data,MATCH(E$8,Pol_ID,0),MATCH($C51,Pol_Head,0)))</f>
        <v/>
      </c>
      <c r="F51" s="11">
        <f>$C51&amp;"|"&amp;IF(E51="","MISSING",IF(OR(E51="true",E51="false"),PROPER(E51),E51&amp;""))</f>
        <v/>
      </c>
      <c r="G51" s="46">
        <f>IFERROR(INDEX(Feat_Code,MATCH(F51,Feat_Key,0)),"")</f>
        <v/>
      </c>
      <c r="H51" s="40">
        <f>IF(ISBLANK(INDEX(Pol_Data,MATCH(H$8,Pol_ID,0),MATCH($C51,Pol_Head,0))),"",INDEX(Pol_Data,MATCH(H$8,Pol_ID,0),MATCH($C51,Pol_Head,0)))</f>
        <v/>
      </c>
      <c r="I51" s="11">
        <f>$C51&amp;"|"&amp;IF(H51="","MISSING",IF(OR(H51="true",H51="false"),PROPER(H51),H51&amp;""))</f>
        <v/>
      </c>
      <c r="J51" s="46">
        <f>IFERROR(INDEX(Feat_Code,MATCH(I51,Feat_Key,0)),"")</f>
        <v/>
      </c>
      <c r="K51" s="40">
        <f>IF(ISBLANK(INDEX(Pol_Data,MATCH(K$8,Pol_ID,0),MATCH($C51,Pol_Head,0))),"",INDEX(Pol_Data,MATCH(K$8,Pol_ID,0),MATCH($C51,Pol_Head,0)))</f>
        <v/>
      </c>
      <c r="L51" s="11">
        <f>$C51&amp;"|"&amp;IF(K51="","MISSING",IF(OR(K51="true",K51="false"),PROPER(K51),K51&amp;""))</f>
        <v/>
      </c>
      <c r="M51" s="46">
        <f>IFERROR(INDEX(Feat_Code,MATCH(L51,Feat_Key,0)),"")</f>
        <v/>
      </c>
      <c r="N51" s="40">
        <f>IF(ISBLANK(INDEX(Pol_Data,MATCH(N$8,Pol_ID,0),MATCH($C51,Pol_Head,0))),"",INDEX(Pol_Data,MATCH(N$8,Pol_ID,0),MATCH($C51,Pol_Head,0)))</f>
        <v/>
      </c>
      <c r="O51" s="11">
        <f>$C51&amp;"|"&amp;IF(N51="","MISSING",IF(OR(N51="true",N51="false"),PROPER(N51),N51&amp;""))</f>
        <v/>
      </c>
      <c r="P51" s="46">
        <f>IFERROR(INDEX(Feat_Code,MATCH(O51,Feat_Key,0)),"")</f>
        <v/>
      </c>
      <c r="Q51" s="40">
        <f>IF(ISBLANK(INDEX(Pol_Data,MATCH(Q$8,Pol_ID,0),MATCH($C51,Pol_Head,0))),"",INDEX(Pol_Data,MATCH(Q$8,Pol_ID,0),MATCH($C51,Pol_Head,0)))</f>
        <v/>
      </c>
      <c r="R51" s="11">
        <f>$C51&amp;"|"&amp;IF(Q51="","MISSING",IF(OR(Q51="true",Q51="false"),PROPER(Q51),Q51&amp;""))</f>
        <v/>
      </c>
      <c r="S51" s="46">
        <f>IFERROR(INDEX(Feat_Code,MATCH(R51,Feat_Key,0)),"")</f>
        <v/>
      </c>
      <c r="T51" s="40">
        <f>IF(ISBLANK(INDEX(Pol_Data,MATCH(T$8,Pol_ID,0),MATCH($C51,Pol_Head,0))),"",INDEX(Pol_Data,MATCH(T$8,Pol_ID,0),MATCH($C51,Pol_Head,0)))</f>
        <v/>
      </c>
      <c r="U51" s="11">
        <f>$C51&amp;"|"&amp;IF(T51="","MISSING",IF(OR(T51="true",T51="false"),PROPER(T51),T51&amp;""))</f>
        <v/>
      </c>
      <c r="V51" s="46">
        <f>IFERROR(INDEX(Feat_Code,MATCH(U51,Feat_Key,0)),"")</f>
        <v/>
      </c>
      <c r="W51" s="40">
        <f>IF(ISBLANK(INDEX(Pol_Data,MATCH(W$8,Pol_ID,0),MATCH($C51,Pol_Head,0))),"",INDEX(Pol_Data,MATCH(W$8,Pol_ID,0),MATCH($C51,Pol_Head,0)))</f>
        <v/>
      </c>
      <c r="X51" s="11">
        <f>$C51&amp;"|"&amp;IF(W51="","MISSING",IF(OR(W51="true",W51="false"),PROPER(W51),W51&amp;""))</f>
        <v/>
      </c>
      <c r="Y51" s="46">
        <f>IFERROR(INDEX(Feat_Code,MATCH(X51,Feat_Key,0)),"")</f>
        <v/>
      </c>
      <c r="AA51" s="36" t="n">
        <v>41</v>
      </c>
      <c r="AB51" s="46">
        <f>MATCH($AA51&amp;"|0",Node_Key,0)</f>
        <v/>
      </c>
      <c r="AC51" s="46">
        <f>IF(INDEX(Node_Kind,AB51)="leaf",0,IF(INDEX($G$10:$G$61,INDEX(Node_Pos,AB51)+1)="",IF(INDEX(Node_Miss,AB51)="left",INDEX(Node_Left,AB51),INDEX(Node_Right,AB51)),IF(INDEX(Node_Kind,AB51)="split",IF(INDEX($G$10:$G$61,INDEX(Node_Pos,AB51)+1)&lt;INDEX(Node_Thr,AB51),INDEX(Node_Left,AB51),INDEX(Node_Right,AB51)),IF(ISNUMBER(SEARCH(";"&amp;INDEX($G$10:$G$61,INDEX(Node_Pos,AB51)+1)&amp;";",";"&amp;INDEX(Node_RCodes,AB51)&amp;";")),INDEX(Node_Right,AB51),INDEX(Node_Left,AB51)))))</f>
        <v/>
      </c>
      <c r="AD51" s="46">
        <f>MATCH($AA51&amp;"|"&amp;AC51,Node_Key,0)</f>
        <v/>
      </c>
      <c r="AE51" s="46">
        <f>IF(INDEX(Node_Kind,AD51)="leaf",AC51,IF(INDEX($G$10:$G$61,INDEX(Node_Pos,AD51)+1)="",IF(INDEX(Node_Miss,AD51)="left",INDEX(Node_Left,AD51),INDEX(Node_Right,AD51)),IF(INDEX(Node_Kind,AD51)="split",IF(INDEX($G$10:$G$61,INDEX(Node_Pos,AD51)+1)&lt;INDEX(Node_Thr,AD51),INDEX(Node_Left,AD51),INDEX(Node_Right,AD51)),IF(ISNUMBER(SEARCH(";"&amp;INDEX($G$10:$G$61,INDEX(Node_Pos,AD51)+1)&amp;";",";"&amp;INDEX(Node_RCodes,AD51)&amp;";")),INDEX(Node_Right,AD51),INDEX(Node_Left,AD51)))))</f>
        <v/>
      </c>
      <c r="AF51" s="46">
        <f>MATCH($AA51&amp;"|"&amp;AE51,Node_Key,0)</f>
        <v/>
      </c>
      <c r="AG51" s="46">
        <f>IF(INDEX(Node_Kind,AF51)="leaf",AE51,IF(INDEX($G$10:$G$61,INDEX(Node_Pos,AF51)+1)="",IF(INDEX(Node_Miss,AF51)="left",INDEX(Node_Left,AF51),INDEX(Node_Right,AF51)),IF(INDEX(Node_Kind,AF51)="split",IF(INDEX($G$10:$G$61,INDEX(Node_Pos,AF51)+1)&lt;INDEX(Node_Thr,AF51),INDEX(Node_Left,AF51),INDEX(Node_Right,AF51)),IF(ISNUMBER(SEARCH(";"&amp;INDEX($G$10:$G$61,INDEX(Node_Pos,AF51)+1)&amp;";",";"&amp;INDEX(Node_RCodes,AF51)&amp;";")),INDEX(Node_Right,AF51),INDEX(Node_Left,AF51)))))</f>
        <v/>
      </c>
      <c r="AH51" s="52">
        <f>IF(INDEX(Node_Kind,MATCH($AA51&amp;"|"&amp;AG51,Node_Key,0))="leaf",INDEX(Node_Leaf,MATCH($AA51&amp;"|"&amp;AG51,Node_Key,0)),"not a leaf")</f>
        <v/>
      </c>
      <c r="AI51" s="46">
        <f>MATCH($AA51&amp;"|0",Node_Key,0)</f>
        <v/>
      </c>
      <c r="AJ51" s="46">
        <f>IF(INDEX(Node_Kind,AI51)="leaf",0,IF(INDEX($J$10:$J$61,INDEX(Node_Pos,AI51)+1)="",IF(INDEX(Node_Miss,AI51)="left",INDEX(Node_Left,AI51),INDEX(Node_Right,AI51)),IF(INDEX(Node_Kind,AI51)="split",IF(INDEX($J$10:$J$61,INDEX(Node_Pos,AI51)+1)&lt;INDEX(Node_Thr,AI51),INDEX(Node_Left,AI51),INDEX(Node_Right,AI51)),IF(ISNUMBER(SEARCH(";"&amp;INDEX($J$10:$J$61,INDEX(Node_Pos,AI51)+1)&amp;";",";"&amp;INDEX(Node_RCodes,AI51)&amp;";")),INDEX(Node_Right,AI51),INDEX(Node_Left,AI51)))))</f>
        <v/>
      </c>
      <c r="AK51" s="46">
        <f>MATCH($AA51&amp;"|"&amp;AJ51,Node_Key,0)</f>
        <v/>
      </c>
      <c r="AL51" s="46">
        <f>IF(INDEX(Node_Kind,AK51)="leaf",AJ51,IF(INDEX($J$10:$J$61,INDEX(Node_Pos,AK51)+1)="",IF(INDEX(Node_Miss,AK51)="left",INDEX(Node_Left,AK51),INDEX(Node_Right,AK51)),IF(INDEX(Node_Kind,AK51)="split",IF(INDEX($J$10:$J$61,INDEX(Node_Pos,AK51)+1)&lt;INDEX(Node_Thr,AK51),INDEX(Node_Left,AK51),INDEX(Node_Right,AK51)),IF(ISNUMBER(SEARCH(";"&amp;INDEX($J$10:$J$61,INDEX(Node_Pos,AK51)+1)&amp;";",";"&amp;INDEX(Node_RCodes,AK51)&amp;";")),INDEX(Node_Right,AK51),INDEX(Node_Left,AK51)))))</f>
        <v/>
      </c>
      <c r="AM51" s="46">
        <f>MATCH($AA51&amp;"|"&amp;AL51,Node_Key,0)</f>
        <v/>
      </c>
      <c r="AN51" s="46">
        <f>IF(INDEX(Node_Kind,AM51)="leaf",AL51,IF(INDEX($J$10:$J$61,INDEX(Node_Pos,AM51)+1)="",IF(INDEX(Node_Miss,AM51)="left",INDEX(Node_Left,AM51),INDEX(Node_Right,AM51)),IF(INDEX(Node_Kind,AM51)="split",IF(INDEX($J$10:$J$61,INDEX(Node_Pos,AM51)+1)&lt;INDEX(Node_Thr,AM51),INDEX(Node_Left,AM51),INDEX(Node_Right,AM51)),IF(ISNUMBER(SEARCH(";"&amp;INDEX($J$10:$J$61,INDEX(Node_Pos,AM51)+1)&amp;";",";"&amp;INDEX(Node_RCodes,AM51)&amp;";")),INDEX(Node_Right,AM51),INDEX(Node_Left,AM51)))))</f>
        <v/>
      </c>
      <c r="AO51" s="52">
        <f>IF(INDEX(Node_Kind,MATCH($AA51&amp;"|"&amp;AN51,Node_Key,0))="leaf",INDEX(Node_Leaf,MATCH($AA51&amp;"|"&amp;AN51,Node_Key,0)),"not a leaf")</f>
        <v/>
      </c>
      <c r="AP51" s="46">
        <f>MATCH($AA51&amp;"|0",Node_Key,0)</f>
        <v/>
      </c>
      <c r="AQ51" s="46">
        <f>IF(INDEX(Node_Kind,AP51)="leaf",0,IF(INDEX($M$10:$M$61,INDEX(Node_Pos,AP51)+1)="",IF(INDEX(Node_Miss,AP51)="left",INDEX(Node_Left,AP51),INDEX(Node_Right,AP51)),IF(INDEX(Node_Kind,AP51)="split",IF(INDEX($M$10:$M$61,INDEX(Node_Pos,AP51)+1)&lt;INDEX(Node_Thr,AP51),INDEX(Node_Left,AP51),INDEX(Node_Right,AP51)),IF(ISNUMBER(SEARCH(";"&amp;INDEX($M$10:$M$61,INDEX(Node_Pos,AP51)+1)&amp;";",";"&amp;INDEX(Node_RCodes,AP51)&amp;";")),INDEX(Node_Right,AP51),INDEX(Node_Left,AP51)))))</f>
        <v/>
      </c>
      <c r="AR51" s="46">
        <f>MATCH($AA51&amp;"|"&amp;AQ51,Node_Key,0)</f>
        <v/>
      </c>
      <c r="AS51" s="46">
        <f>IF(INDEX(Node_Kind,AR51)="leaf",AQ51,IF(INDEX($M$10:$M$61,INDEX(Node_Pos,AR51)+1)="",IF(INDEX(Node_Miss,AR51)="left",INDEX(Node_Left,AR51),INDEX(Node_Right,AR51)),IF(INDEX(Node_Kind,AR51)="split",IF(INDEX($M$10:$M$61,INDEX(Node_Pos,AR51)+1)&lt;INDEX(Node_Thr,AR51),INDEX(Node_Left,AR51),INDEX(Node_Right,AR51)),IF(ISNUMBER(SEARCH(";"&amp;INDEX($M$10:$M$61,INDEX(Node_Pos,AR51)+1)&amp;";",";"&amp;INDEX(Node_RCodes,AR51)&amp;";")),INDEX(Node_Right,AR51),INDEX(Node_Left,AR51)))))</f>
        <v/>
      </c>
      <c r="AT51" s="46">
        <f>MATCH($AA51&amp;"|"&amp;AS51,Node_Key,0)</f>
        <v/>
      </c>
      <c r="AU51" s="46">
        <f>IF(INDEX(Node_Kind,AT51)="leaf",AS51,IF(INDEX($M$10:$M$61,INDEX(Node_Pos,AT51)+1)="",IF(INDEX(Node_Miss,AT51)="left",INDEX(Node_Left,AT51),INDEX(Node_Right,AT51)),IF(INDEX(Node_Kind,AT51)="split",IF(INDEX($M$10:$M$61,INDEX(Node_Pos,AT51)+1)&lt;INDEX(Node_Thr,AT51),INDEX(Node_Left,AT51),INDEX(Node_Right,AT51)),IF(ISNUMBER(SEARCH(";"&amp;INDEX($M$10:$M$61,INDEX(Node_Pos,AT51)+1)&amp;";",";"&amp;INDEX(Node_RCodes,AT51)&amp;";")),INDEX(Node_Right,AT51),INDEX(Node_Left,AT51)))))</f>
        <v/>
      </c>
      <c r="AV51" s="52">
        <f>IF(INDEX(Node_Kind,MATCH($AA51&amp;"|"&amp;AU51,Node_Key,0))="leaf",INDEX(Node_Leaf,MATCH($AA51&amp;"|"&amp;AU51,Node_Key,0)),"not a leaf")</f>
        <v/>
      </c>
      <c r="AW51" s="46">
        <f>MATCH($AA51&amp;"|0",Node_Key,0)</f>
        <v/>
      </c>
      <c r="AX51" s="46">
        <f>IF(INDEX(Node_Kind,AW51)="leaf",0,IF(INDEX($P$10:$P$61,INDEX(Node_Pos,AW51)+1)="",IF(INDEX(Node_Miss,AW51)="left",INDEX(Node_Left,AW51),INDEX(Node_Right,AW51)),IF(INDEX(Node_Kind,AW51)="split",IF(INDEX($P$10:$P$61,INDEX(Node_Pos,AW51)+1)&lt;INDEX(Node_Thr,AW51),INDEX(Node_Left,AW51),INDEX(Node_Right,AW51)),IF(ISNUMBER(SEARCH(";"&amp;INDEX($P$10:$P$61,INDEX(Node_Pos,AW51)+1)&amp;";",";"&amp;INDEX(Node_RCodes,AW51)&amp;";")),INDEX(Node_Right,AW51),INDEX(Node_Left,AW51)))))</f>
        <v/>
      </c>
      <c r="AY51" s="46">
        <f>MATCH($AA51&amp;"|"&amp;AX51,Node_Key,0)</f>
        <v/>
      </c>
      <c r="AZ51" s="46">
        <f>IF(INDEX(Node_Kind,AY51)="leaf",AX51,IF(INDEX($P$10:$P$61,INDEX(Node_Pos,AY51)+1)="",IF(INDEX(Node_Miss,AY51)="left",INDEX(Node_Left,AY51),INDEX(Node_Right,AY51)),IF(INDEX(Node_Kind,AY51)="split",IF(INDEX($P$10:$P$61,INDEX(Node_Pos,AY51)+1)&lt;INDEX(Node_Thr,AY51),INDEX(Node_Left,AY51),INDEX(Node_Right,AY51)),IF(ISNUMBER(SEARCH(";"&amp;INDEX($P$10:$P$61,INDEX(Node_Pos,AY51)+1)&amp;";",";"&amp;INDEX(Node_RCodes,AY51)&amp;";")),INDEX(Node_Right,AY51),INDEX(Node_Left,AY51)))))</f>
        <v/>
      </c>
      <c r="BA51" s="46">
        <f>MATCH($AA51&amp;"|"&amp;AZ51,Node_Key,0)</f>
        <v/>
      </c>
      <c r="BB51" s="46">
        <f>IF(INDEX(Node_Kind,BA51)="leaf",AZ51,IF(INDEX($P$10:$P$61,INDEX(Node_Pos,BA51)+1)="",IF(INDEX(Node_Miss,BA51)="left",INDEX(Node_Left,BA51),INDEX(Node_Right,BA51)),IF(INDEX(Node_Kind,BA51)="split",IF(INDEX($P$10:$P$61,INDEX(Node_Pos,BA51)+1)&lt;INDEX(Node_Thr,BA51),INDEX(Node_Left,BA51),INDEX(Node_Right,BA51)),IF(ISNUMBER(SEARCH(";"&amp;INDEX($P$10:$P$61,INDEX(Node_Pos,BA51)+1)&amp;";",";"&amp;INDEX(Node_RCodes,BA51)&amp;";")),INDEX(Node_Right,BA51),INDEX(Node_Left,BA51)))))</f>
        <v/>
      </c>
      <c r="BC51" s="52">
        <f>IF(INDEX(Node_Kind,MATCH($AA51&amp;"|"&amp;BB51,Node_Key,0))="leaf",INDEX(Node_Leaf,MATCH($AA51&amp;"|"&amp;BB51,Node_Key,0)),"not a leaf")</f>
        <v/>
      </c>
      <c r="BD51" s="46">
        <f>MATCH($AA51&amp;"|0",Node_Key,0)</f>
        <v/>
      </c>
      <c r="BE51" s="46">
        <f>IF(INDEX(Node_Kind,BD51)="leaf",0,IF(INDEX($S$10:$S$61,INDEX(Node_Pos,BD51)+1)="",IF(INDEX(Node_Miss,BD51)="left",INDEX(Node_Left,BD51),INDEX(Node_Right,BD51)),IF(INDEX(Node_Kind,BD51)="split",IF(INDEX($S$10:$S$61,INDEX(Node_Pos,BD51)+1)&lt;INDEX(Node_Thr,BD51),INDEX(Node_Left,BD51),INDEX(Node_Right,BD51)),IF(ISNUMBER(SEARCH(";"&amp;INDEX($S$10:$S$61,INDEX(Node_Pos,BD51)+1)&amp;";",";"&amp;INDEX(Node_RCodes,BD51)&amp;";")),INDEX(Node_Right,BD51),INDEX(Node_Left,BD51)))))</f>
        <v/>
      </c>
      <c r="BF51" s="46">
        <f>MATCH($AA51&amp;"|"&amp;BE51,Node_Key,0)</f>
        <v/>
      </c>
      <c r="BG51" s="46">
        <f>IF(INDEX(Node_Kind,BF51)="leaf",BE51,IF(INDEX($S$10:$S$61,INDEX(Node_Pos,BF51)+1)="",IF(INDEX(Node_Miss,BF51)="left",INDEX(Node_Left,BF51),INDEX(Node_Right,BF51)),IF(INDEX(Node_Kind,BF51)="split",IF(INDEX($S$10:$S$61,INDEX(Node_Pos,BF51)+1)&lt;INDEX(Node_Thr,BF51),INDEX(Node_Left,BF51),INDEX(Node_Right,BF51)),IF(ISNUMBER(SEARCH(";"&amp;INDEX($S$10:$S$61,INDEX(Node_Pos,BF51)+1)&amp;";",";"&amp;INDEX(Node_RCodes,BF51)&amp;";")),INDEX(Node_Right,BF51),INDEX(Node_Left,BF51)))))</f>
        <v/>
      </c>
      <c r="BH51" s="46">
        <f>MATCH($AA51&amp;"|"&amp;BG51,Node_Key,0)</f>
        <v/>
      </c>
      <c r="BI51" s="46">
        <f>IF(INDEX(Node_Kind,BH51)="leaf",BG51,IF(INDEX($S$10:$S$61,INDEX(Node_Pos,BH51)+1)="",IF(INDEX(Node_Miss,BH51)="left",INDEX(Node_Left,BH51),INDEX(Node_Right,BH51)),IF(INDEX(Node_Kind,BH51)="split",IF(INDEX($S$10:$S$61,INDEX(Node_Pos,BH51)+1)&lt;INDEX(Node_Thr,BH51),INDEX(Node_Left,BH51),INDEX(Node_Right,BH51)),IF(ISNUMBER(SEARCH(";"&amp;INDEX($S$10:$S$61,INDEX(Node_Pos,BH51)+1)&amp;";",";"&amp;INDEX(Node_RCodes,BH51)&amp;";")),INDEX(Node_Right,BH51),INDEX(Node_Left,BH51)))))</f>
        <v/>
      </c>
      <c r="BJ51" s="52">
        <f>IF(INDEX(Node_Kind,MATCH($AA51&amp;"|"&amp;BI51,Node_Key,0))="leaf",INDEX(Node_Leaf,MATCH($AA51&amp;"|"&amp;BI51,Node_Key,0)),"not a leaf")</f>
        <v/>
      </c>
      <c r="BK51" s="46">
        <f>MATCH($AA51&amp;"|0",Node_Key,0)</f>
        <v/>
      </c>
      <c r="BL51" s="46">
        <f>IF(INDEX(Node_Kind,BK51)="leaf",0,IF(INDEX($V$10:$V$61,INDEX(Node_Pos,BK51)+1)="",IF(INDEX(Node_Miss,BK51)="left",INDEX(Node_Left,BK51),INDEX(Node_Right,BK51)),IF(INDEX(Node_Kind,BK51)="split",IF(INDEX($V$10:$V$61,INDEX(Node_Pos,BK51)+1)&lt;INDEX(Node_Thr,BK51),INDEX(Node_Left,BK51),INDEX(Node_Right,BK51)),IF(ISNUMBER(SEARCH(";"&amp;INDEX($V$10:$V$61,INDEX(Node_Pos,BK51)+1)&amp;";",";"&amp;INDEX(Node_RCodes,BK51)&amp;";")),INDEX(Node_Right,BK51),INDEX(Node_Left,BK51)))))</f>
        <v/>
      </c>
      <c r="BM51" s="46">
        <f>MATCH($AA51&amp;"|"&amp;BL51,Node_Key,0)</f>
        <v/>
      </c>
      <c r="BN51" s="46">
        <f>IF(INDEX(Node_Kind,BM51)="leaf",BL51,IF(INDEX($V$10:$V$61,INDEX(Node_Pos,BM51)+1)="",IF(INDEX(Node_Miss,BM51)="left",INDEX(Node_Left,BM51),INDEX(Node_Right,BM51)),IF(INDEX(Node_Kind,BM51)="split",IF(INDEX($V$10:$V$61,INDEX(Node_Pos,BM51)+1)&lt;INDEX(Node_Thr,BM51),INDEX(Node_Left,BM51),INDEX(Node_Right,BM51)),IF(ISNUMBER(SEARCH(";"&amp;INDEX($V$10:$V$61,INDEX(Node_Pos,BM51)+1)&amp;";",";"&amp;INDEX(Node_RCodes,BM51)&amp;";")),INDEX(Node_Right,BM51),INDEX(Node_Left,BM51)))))</f>
        <v/>
      </c>
      <c r="BO51" s="46">
        <f>MATCH($AA51&amp;"|"&amp;BN51,Node_Key,0)</f>
        <v/>
      </c>
      <c r="BP51" s="46">
        <f>IF(INDEX(Node_Kind,BO51)="leaf",BN51,IF(INDEX($V$10:$V$61,INDEX(Node_Pos,BO51)+1)="",IF(INDEX(Node_Miss,BO51)="left",INDEX(Node_Left,BO51),INDEX(Node_Right,BO51)),IF(INDEX(Node_Kind,BO51)="split",IF(INDEX($V$10:$V$61,INDEX(Node_Pos,BO51)+1)&lt;INDEX(Node_Thr,BO51),INDEX(Node_Left,BO51),INDEX(Node_Right,BO51)),IF(ISNUMBER(SEARCH(";"&amp;INDEX($V$10:$V$61,INDEX(Node_Pos,BO51)+1)&amp;";",";"&amp;INDEX(Node_RCodes,BO51)&amp;";")),INDEX(Node_Right,BO51),INDEX(Node_Left,BO51)))))</f>
        <v/>
      </c>
      <c r="BQ51" s="52">
        <f>IF(INDEX(Node_Kind,MATCH($AA51&amp;"|"&amp;BP51,Node_Key,0))="leaf",INDEX(Node_Leaf,MATCH($AA51&amp;"|"&amp;BP51,Node_Key,0)),"not a leaf")</f>
        <v/>
      </c>
      <c r="BR51" s="46">
        <f>MATCH($AA51&amp;"|0",Node_Key,0)</f>
        <v/>
      </c>
      <c r="BS51" s="46">
        <f>IF(INDEX(Node_Kind,BR51)="leaf",0,IF(INDEX($Y$10:$Y$61,INDEX(Node_Pos,BR51)+1)="",IF(INDEX(Node_Miss,BR51)="left",INDEX(Node_Left,BR51),INDEX(Node_Right,BR51)),IF(INDEX(Node_Kind,BR51)="split",IF(INDEX($Y$10:$Y$61,INDEX(Node_Pos,BR51)+1)&lt;INDEX(Node_Thr,BR51),INDEX(Node_Left,BR51),INDEX(Node_Right,BR51)),IF(ISNUMBER(SEARCH(";"&amp;INDEX($Y$10:$Y$61,INDEX(Node_Pos,BR51)+1)&amp;";",";"&amp;INDEX(Node_RCodes,BR51)&amp;";")),INDEX(Node_Right,BR51),INDEX(Node_Left,BR51)))))</f>
        <v/>
      </c>
      <c r="BT51" s="46">
        <f>MATCH($AA51&amp;"|"&amp;BS51,Node_Key,0)</f>
        <v/>
      </c>
      <c r="BU51" s="46">
        <f>IF(INDEX(Node_Kind,BT51)="leaf",BS51,IF(INDEX($Y$10:$Y$61,INDEX(Node_Pos,BT51)+1)="",IF(INDEX(Node_Miss,BT51)="left",INDEX(Node_Left,BT51),INDEX(Node_Right,BT51)),IF(INDEX(Node_Kind,BT51)="split",IF(INDEX($Y$10:$Y$61,INDEX(Node_Pos,BT51)+1)&lt;INDEX(Node_Thr,BT51),INDEX(Node_Left,BT51),INDEX(Node_Right,BT51)),IF(ISNUMBER(SEARCH(";"&amp;INDEX($Y$10:$Y$61,INDEX(Node_Pos,BT51)+1)&amp;";",";"&amp;INDEX(Node_RCodes,BT51)&amp;";")),INDEX(Node_Right,BT51),INDEX(Node_Left,BT51)))))</f>
        <v/>
      </c>
      <c r="BV51" s="46">
        <f>MATCH($AA51&amp;"|"&amp;BU51,Node_Key,0)</f>
        <v/>
      </c>
      <c r="BW51" s="46">
        <f>IF(INDEX(Node_Kind,BV51)="leaf",BU51,IF(INDEX($Y$10:$Y$61,INDEX(Node_Pos,BV51)+1)="",IF(INDEX(Node_Miss,BV51)="left",INDEX(Node_Left,BV51),INDEX(Node_Right,BV51)),IF(INDEX(Node_Kind,BV51)="split",IF(INDEX($Y$10:$Y$61,INDEX(Node_Pos,BV51)+1)&lt;INDEX(Node_Thr,BV51),INDEX(Node_Left,BV51),INDEX(Node_Right,BV51)),IF(ISNUMBER(SEARCH(";"&amp;INDEX($Y$10:$Y$61,INDEX(Node_Pos,BV51)+1)&amp;";",";"&amp;INDEX(Node_RCodes,BV51)&amp;";")),INDEX(Node_Right,BV51),INDEX(Node_Left,BV51)))))</f>
        <v/>
      </c>
      <c r="BX51" s="52">
        <f>IF(INDEX(Node_Kind,MATCH($AA51&amp;"|"&amp;BW51,Node_Key,0))="leaf",INDEX(Node_Leaf,MATCH($AA51&amp;"|"&amp;BW51,Node_Key,0)),"not a leaf")</f>
        <v/>
      </c>
    </row>
    <row r="52">
      <c r="B52" s="36" t="n">
        <v>42</v>
      </c>
      <c r="C52" s="10" t="inlineStr">
        <is>
          <t>urban_density</t>
        </is>
      </c>
      <c r="D52" s="10" t="inlineStr">
        <is>
          <t>categorical</t>
        </is>
      </c>
      <c r="E52" s="40">
        <f>IF(ISBLANK(INDEX(Pol_Data,MATCH(E$8,Pol_ID,0),MATCH($C52,Pol_Head,0))),"",INDEX(Pol_Data,MATCH(E$8,Pol_ID,0),MATCH($C52,Pol_Head,0)))</f>
        <v/>
      </c>
      <c r="F52" s="11">
        <f>$C52&amp;"|"&amp;IF(E52="","MISSING",IF(OR(E52="true",E52="false"),PROPER(E52),E52&amp;""))</f>
        <v/>
      </c>
      <c r="G52" s="46">
        <f>IFERROR(INDEX(Feat_Code,MATCH(F52,Feat_Key,0)),"")</f>
        <v/>
      </c>
      <c r="H52" s="40">
        <f>IF(ISBLANK(INDEX(Pol_Data,MATCH(H$8,Pol_ID,0),MATCH($C52,Pol_Head,0))),"",INDEX(Pol_Data,MATCH(H$8,Pol_ID,0),MATCH($C52,Pol_Head,0)))</f>
        <v/>
      </c>
      <c r="I52" s="11">
        <f>$C52&amp;"|"&amp;IF(H52="","MISSING",IF(OR(H52="true",H52="false"),PROPER(H52),H52&amp;""))</f>
        <v/>
      </c>
      <c r="J52" s="46">
        <f>IFERROR(INDEX(Feat_Code,MATCH(I52,Feat_Key,0)),"")</f>
        <v/>
      </c>
      <c r="K52" s="40">
        <f>IF(ISBLANK(INDEX(Pol_Data,MATCH(K$8,Pol_ID,0),MATCH($C52,Pol_Head,0))),"",INDEX(Pol_Data,MATCH(K$8,Pol_ID,0),MATCH($C52,Pol_Head,0)))</f>
        <v/>
      </c>
      <c r="L52" s="11">
        <f>$C52&amp;"|"&amp;IF(K52="","MISSING",IF(OR(K52="true",K52="false"),PROPER(K52),K52&amp;""))</f>
        <v/>
      </c>
      <c r="M52" s="46">
        <f>IFERROR(INDEX(Feat_Code,MATCH(L52,Feat_Key,0)),"")</f>
        <v/>
      </c>
      <c r="N52" s="40">
        <f>IF(ISBLANK(INDEX(Pol_Data,MATCH(N$8,Pol_ID,0),MATCH($C52,Pol_Head,0))),"",INDEX(Pol_Data,MATCH(N$8,Pol_ID,0),MATCH($C52,Pol_Head,0)))</f>
        <v/>
      </c>
      <c r="O52" s="11">
        <f>$C52&amp;"|"&amp;IF(N52="","MISSING",IF(OR(N52="true",N52="false"),PROPER(N52),N52&amp;""))</f>
        <v/>
      </c>
      <c r="P52" s="46">
        <f>IFERROR(INDEX(Feat_Code,MATCH(O52,Feat_Key,0)),"")</f>
        <v/>
      </c>
      <c r="Q52" s="40">
        <f>IF(ISBLANK(INDEX(Pol_Data,MATCH(Q$8,Pol_ID,0),MATCH($C52,Pol_Head,0))),"",INDEX(Pol_Data,MATCH(Q$8,Pol_ID,0),MATCH($C52,Pol_Head,0)))</f>
        <v/>
      </c>
      <c r="R52" s="11">
        <f>$C52&amp;"|"&amp;IF(Q52="","MISSING",IF(OR(Q52="true",Q52="false"),PROPER(Q52),Q52&amp;""))</f>
        <v/>
      </c>
      <c r="S52" s="46">
        <f>IFERROR(INDEX(Feat_Code,MATCH(R52,Feat_Key,0)),"")</f>
        <v/>
      </c>
      <c r="T52" s="40">
        <f>IF(ISBLANK(INDEX(Pol_Data,MATCH(T$8,Pol_ID,0),MATCH($C52,Pol_Head,0))),"",INDEX(Pol_Data,MATCH(T$8,Pol_ID,0),MATCH($C52,Pol_Head,0)))</f>
        <v/>
      </c>
      <c r="U52" s="11">
        <f>$C52&amp;"|"&amp;IF(T52="","MISSING",IF(OR(T52="true",T52="false"),PROPER(T52),T52&amp;""))</f>
        <v/>
      </c>
      <c r="V52" s="46">
        <f>IFERROR(INDEX(Feat_Code,MATCH(U52,Feat_Key,0)),"")</f>
        <v/>
      </c>
      <c r="W52" s="40">
        <f>IF(ISBLANK(INDEX(Pol_Data,MATCH(W$8,Pol_ID,0),MATCH($C52,Pol_Head,0))),"",INDEX(Pol_Data,MATCH(W$8,Pol_ID,0),MATCH($C52,Pol_Head,0)))</f>
        <v/>
      </c>
      <c r="X52" s="11">
        <f>$C52&amp;"|"&amp;IF(W52="","MISSING",IF(OR(W52="true",W52="false"),PROPER(W52),W52&amp;""))</f>
        <v/>
      </c>
      <c r="Y52" s="46">
        <f>IFERROR(INDEX(Feat_Code,MATCH(X52,Feat_Key,0)),"")</f>
        <v/>
      </c>
      <c r="AA52" s="36" t="n">
        <v>42</v>
      </c>
      <c r="AB52" s="46">
        <f>MATCH($AA52&amp;"|0",Node_Key,0)</f>
        <v/>
      </c>
      <c r="AC52" s="46">
        <f>IF(INDEX(Node_Kind,AB52)="leaf",0,IF(INDEX($G$10:$G$61,INDEX(Node_Pos,AB52)+1)="",IF(INDEX(Node_Miss,AB52)="left",INDEX(Node_Left,AB52),INDEX(Node_Right,AB52)),IF(INDEX(Node_Kind,AB52)="split",IF(INDEX($G$10:$G$61,INDEX(Node_Pos,AB52)+1)&lt;INDEX(Node_Thr,AB52),INDEX(Node_Left,AB52),INDEX(Node_Right,AB52)),IF(ISNUMBER(SEARCH(";"&amp;INDEX($G$10:$G$61,INDEX(Node_Pos,AB52)+1)&amp;";",";"&amp;INDEX(Node_RCodes,AB52)&amp;";")),INDEX(Node_Right,AB52),INDEX(Node_Left,AB52)))))</f>
        <v/>
      </c>
      <c r="AD52" s="46">
        <f>MATCH($AA52&amp;"|"&amp;AC52,Node_Key,0)</f>
        <v/>
      </c>
      <c r="AE52" s="46">
        <f>IF(INDEX(Node_Kind,AD52)="leaf",AC52,IF(INDEX($G$10:$G$61,INDEX(Node_Pos,AD52)+1)="",IF(INDEX(Node_Miss,AD52)="left",INDEX(Node_Left,AD52),INDEX(Node_Right,AD52)),IF(INDEX(Node_Kind,AD52)="split",IF(INDEX($G$10:$G$61,INDEX(Node_Pos,AD52)+1)&lt;INDEX(Node_Thr,AD52),INDEX(Node_Left,AD52),INDEX(Node_Right,AD52)),IF(ISNUMBER(SEARCH(";"&amp;INDEX($G$10:$G$61,INDEX(Node_Pos,AD52)+1)&amp;";",";"&amp;INDEX(Node_RCodes,AD52)&amp;";")),INDEX(Node_Right,AD52),INDEX(Node_Left,AD52)))))</f>
        <v/>
      </c>
      <c r="AF52" s="46">
        <f>MATCH($AA52&amp;"|"&amp;AE52,Node_Key,0)</f>
        <v/>
      </c>
      <c r="AG52" s="46">
        <f>IF(INDEX(Node_Kind,AF52)="leaf",AE52,IF(INDEX($G$10:$G$61,INDEX(Node_Pos,AF52)+1)="",IF(INDEX(Node_Miss,AF52)="left",INDEX(Node_Left,AF52),INDEX(Node_Right,AF52)),IF(INDEX(Node_Kind,AF52)="split",IF(INDEX($G$10:$G$61,INDEX(Node_Pos,AF52)+1)&lt;INDEX(Node_Thr,AF52),INDEX(Node_Left,AF52),INDEX(Node_Right,AF52)),IF(ISNUMBER(SEARCH(";"&amp;INDEX($G$10:$G$61,INDEX(Node_Pos,AF52)+1)&amp;";",";"&amp;INDEX(Node_RCodes,AF52)&amp;";")),INDEX(Node_Right,AF52),INDEX(Node_Left,AF52)))))</f>
        <v/>
      </c>
      <c r="AH52" s="52">
        <f>IF(INDEX(Node_Kind,MATCH($AA52&amp;"|"&amp;AG52,Node_Key,0))="leaf",INDEX(Node_Leaf,MATCH($AA52&amp;"|"&amp;AG52,Node_Key,0)),"not a leaf")</f>
        <v/>
      </c>
      <c r="AI52" s="46">
        <f>MATCH($AA52&amp;"|0",Node_Key,0)</f>
        <v/>
      </c>
      <c r="AJ52" s="46">
        <f>IF(INDEX(Node_Kind,AI52)="leaf",0,IF(INDEX($J$10:$J$61,INDEX(Node_Pos,AI52)+1)="",IF(INDEX(Node_Miss,AI52)="left",INDEX(Node_Left,AI52),INDEX(Node_Right,AI52)),IF(INDEX(Node_Kind,AI52)="split",IF(INDEX($J$10:$J$61,INDEX(Node_Pos,AI52)+1)&lt;INDEX(Node_Thr,AI52),INDEX(Node_Left,AI52),INDEX(Node_Right,AI52)),IF(ISNUMBER(SEARCH(";"&amp;INDEX($J$10:$J$61,INDEX(Node_Pos,AI52)+1)&amp;";",";"&amp;INDEX(Node_RCodes,AI52)&amp;";")),INDEX(Node_Right,AI52),INDEX(Node_Left,AI52)))))</f>
        <v/>
      </c>
      <c r="AK52" s="46">
        <f>MATCH($AA52&amp;"|"&amp;AJ52,Node_Key,0)</f>
        <v/>
      </c>
      <c r="AL52" s="46">
        <f>IF(INDEX(Node_Kind,AK52)="leaf",AJ52,IF(INDEX($J$10:$J$61,INDEX(Node_Pos,AK52)+1)="",IF(INDEX(Node_Miss,AK52)="left",INDEX(Node_Left,AK52),INDEX(Node_Right,AK52)),IF(INDEX(Node_Kind,AK52)="split",IF(INDEX($J$10:$J$61,INDEX(Node_Pos,AK52)+1)&lt;INDEX(Node_Thr,AK52),INDEX(Node_Left,AK52),INDEX(Node_Right,AK52)),IF(ISNUMBER(SEARCH(";"&amp;INDEX($J$10:$J$61,INDEX(Node_Pos,AK52)+1)&amp;";",";"&amp;INDEX(Node_RCodes,AK52)&amp;";")),INDEX(Node_Right,AK52),INDEX(Node_Left,AK52)))))</f>
        <v/>
      </c>
      <c r="AM52" s="46">
        <f>MATCH($AA52&amp;"|"&amp;AL52,Node_Key,0)</f>
        <v/>
      </c>
      <c r="AN52" s="46">
        <f>IF(INDEX(Node_Kind,AM52)="leaf",AL52,IF(INDEX($J$10:$J$61,INDEX(Node_Pos,AM52)+1)="",IF(INDEX(Node_Miss,AM52)="left",INDEX(Node_Left,AM52),INDEX(Node_Right,AM52)),IF(INDEX(Node_Kind,AM52)="split",IF(INDEX($J$10:$J$61,INDEX(Node_Pos,AM52)+1)&lt;INDEX(Node_Thr,AM52),INDEX(Node_Left,AM52),INDEX(Node_Right,AM52)),IF(ISNUMBER(SEARCH(";"&amp;INDEX($J$10:$J$61,INDEX(Node_Pos,AM52)+1)&amp;";",";"&amp;INDEX(Node_RCodes,AM52)&amp;";")),INDEX(Node_Right,AM52),INDEX(Node_Left,AM52)))))</f>
        <v/>
      </c>
      <c r="AO52" s="52">
        <f>IF(INDEX(Node_Kind,MATCH($AA52&amp;"|"&amp;AN52,Node_Key,0))="leaf",INDEX(Node_Leaf,MATCH($AA52&amp;"|"&amp;AN52,Node_Key,0)),"not a leaf")</f>
        <v/>
      </c>
      <c r="AP52" s="46">
        <f>MATCH($AA52&amp;"|0",Node_Key,0)</f>
        <v/>
      </c>
      <c r="AQ52" s="46">
        <f>IF(INDEX(Node_Kind,AP52)="leaf",0,IF(INDEX($M$10:$M$61,INDEX(Node_Pos,AP52)+1)="",IF(INDEX(Node_Miss,AP52)="left",INDEX(Node_Left,AP52),INDEX(Node_Right,AP52)),IF(INDEX(Node_Kind,AP52)="split",IF(INDEX($M$10:$M$61,INDEX(Node_Pos,AP52)+1)&lt;INDEX(Node_Thr,AP52),INDEX(Node_Left,AP52),INDEX(Node_Right,AP52)),IF(ISNUMBER(SEARCH(";"&amp;INDEX($M$10:$M$61,INDEX(Node_Pos,AP52)+1)&amp;";",";"&amp;INDEX(Node_RCodes,AP52)&amp;";")),INDEX(Node_Right,AP52),INDEX(Node_Left,AP52)))))</f>
        <v/>
      </c>
      <c r="AR52" s="46">
        <f>MATCH($AA52&amp;"|"&amp;AQ52,Node_Key,0)</f>
        <v/>
      </c>
      <c r="AS52" s="46">
        <f>IF(INDEX(Node_Kind,AR52)="leaf",AQ52,IF(INDEX($M$10:$M$61,INDEX(Node_Pos,AR52)+1)="",IF(INDEX(Node_Miss,AR52)="left",INDEX(Node_Left,AR52),INDEX(Node_Right,AR52)),IF(INDEX(Node_Kind,AR52)="split",IF(INDEX($M$10:$M$61,INDEX(Node_Pos,AR52)+1)&lt;INDEX(Node_Thr,AR52),INDEX(Node_Left,AR52),INDEX(Node_Right,AR52)),IF(ISNUMBER(SEARCH(";"&amp;INDEX($M$10:$M$61,INDEX(Node_Pos,AR52)+1)&amp;";",";"&amp;INDEX(Node_RCodes,AR52)&amp;";")),INDEX(Node_Right,AR52),INDEX(Node_Left,AR52)))))</f>
        <v/>
      </c>
      <c r="AT52" s="46">
        <f>MATCH($AA52&amp;"|"&amp;AS52,Node_Key,0)</f>
        <v/>
      </c>
      <c r="AU52" s="46">
        <f>IF(INDEX(Node_Kind,AT52)="leaf",AS52,IF(INDEX($M$10:$M$61,INDEX(Node_Pos,AT52)+1)="",IF(INDEX(Node_Miss,AT52)="left",INDEX(Node_Left,AT52),INDEX(Node_Right,AT52)),IF(INDEX(Node_Kind,AT52)="split",IF(INDEX($M$10:$M$61,INDEX(Node_Pos,AT52)+1)&lt;INDEX(Node_Thr,AT52),INDEX(Node_Left,AT52),INDEX(Node_Right,AT52)),IF(ISNUMBER(SEARCH(";"&amp;INDEX($M$10:$M$61,INDEX(Node_Pos,AT52)+1)&amp;";",";"&amp;INDEX(Node_RCodes,AT52)&amp;";")),INDEX(Node_Right,AT52),INDEX(Node_Left,AT52)))))</f>
        <v/>
      </c>
      <c r="AV52" s="52">
        <f>IF(INDEX(Node_Kind,MATCH($AA52&amp;"|"&amp;AU52,Node_Key,0))="leaf",INDEX(Node_Leaf,MATCH($AA52&amp;"|"&amp;AU52,Node_Key,0)),"not a leaf")</f>
        <v/>
      </c>
      <c r="AW52" s="46">
        <f>MATCH($AA52&amp;"|0",Node_Key,0)</f>
        <v/>
      </c>
      <c r="AX52" s="46">
        <f>IF(INDEX(Node_Kind,AW52)="leaf",0,IF(INDEX($P$10:$P$61,INDEX(Node_Pos,AW52)+1)="",IF(INDEX(Node_Miss,AW52)="left",INDEX(Node_Left,AW52),INDEX(Node_Right,AW52)),IF(INDEX(Node_Kind,AW52)="split",IF(INDEX($P$10:$P$61,INDEX(Node_Pos,AW52)+1)&lt;INDEX(Node_Thr,AW52),INDEX(Node_Left,AW52),INDEX(Node_Right,AW52)),IF(ISNUMBER(SEARCH(";"&amp;INDEX($P$10:$P$61,INDEX(Node_Pos,AW52)+1)&amp;";",";"&amp;INDEX(Node_RCodes,AW52)&amp;";")),INDEX(Node_Right,AW52),INDEX(Node_Left,AW52)))))</f>
        <v/>
      </c>
      <c r="AY52" s="46">
        <f>MATCH($AA52&amp;"|"&amp;AX52,Node_Key,0)</f>
        <v/>
      </c>
      <c r="AZ52" s="46">
        <f>IF(INDEX(Node_Kind,AY52)="leaf",AX52,IF(INDEX($P$10:$P$61,INDEX(Node_Pos,AY52)+1)="",IF(INDEX(Node_Miss,AY52)="left",INDEX(Node_Left,AY52),INDEX(Node_Right,AY52)),IF(INDEX(Node_Kind,AY52)="split",IF(INDEX($P$10:$P$61,INDEX(Node_Pos,AY52)+1)&lt;INDEX(Node_Thr,AY52),INDEX(Node_Left,AY52),INDEX(Node_Right,AY52)),IF(ISNUMBER(SEARCH(";"&amp;INDEX($P$10:$P$61,INDEX(Node_Pos,AY52)+1)&amp;";",";"&amp;INDEX(Node_RCodes,AY52)&amp;";")),INDEX(Node_Right,AY52),INDEX(Node_Left,AY52)))))</f>
        <v/>
      </c>
      <c r="BA52" s="46">
        <f>MATCH($AA52&amp;"|"&amp;AZ52,Node_Key,0)</f>
        <v/>
      </c>
      <c r="BB52" s="46">
        <f>IF(INDEX(Node_Kind,BA52)="leaf",AZ52,IF(INDEX($P$10:$P$61,INDEX(Node_Pos,BA52)+1)="",IF(INDEX(Node_Miss,BA52)="left",INDEX(Node_Left,BA52),INDEX(Node_Right,BA52)),IF(INDEX(Node_Kind,BA52)="split",IF(INDEX($P$10:$P$61,INDEX(Node_Pos,BA52)+1)&lt;INDEX(Node_Thr,BA52),INDEX(Node_Left,BA52),INDEX(Node_Right,BA52)),IF(ISNUMBER(SEARCH(";"&amp;INDEX($P$10:$P$61,INDEX(Node_Pos,BA52)+1)&amp;";",";"&amp;INDEX(Node_RCodes,BA52)&amp;";")),INDEX(Node_Right,BA52),INDEX(Node_Left,BA52)))))</f>
        <v/>
      </c>
      <c r="BC52" s="52">
        <f>IF(INDEX(Node_Kind,MATCH($AA52&amp;"|"&amp;BB52,Node_Key,0))="leaf",INDEX(Node_Leaf,MATCH($AA52&amp;"|"&amp;BB52,Node_Key,0)),"not a leaf")</f>
        <v/>
      </c>
      <c r="BD52" s="46">
        <f>MATCH($AA52&amp;"|0",Node_Key,0)</f>
        <v/>
      </c>
      <c r="BE52" s="46">
        <f>IF(INDEX(Node_Kind,BD52)="leaf",0,IF(INDEX($S$10:$S$61,INDEX(Node_Pos,BD52)+1)="",IF(INDEX(Node_Miss,BD52)="left",INDEX(Node_Left,BD52),INDEX(Node_Right,BD52)),IF(INDEX(Node_Kind,BD52)="split",IF(INDEX($S$10:$S$61,INDEX(Node_Pos,BD52)+1)&lt;INDEX(Node_Thr,BD52),INDEX(Node_Left,BD52),INDEX(Node_Right,BD52)),IF(ISNUMBER(SEARCH(";"&amp;INDEX($S$10:$S$61,INDEX(Node_Pos,BD52)+1)&amp;";",";"&amp;INDEX(Node_RCodes,BD52)&amp;";")),INDEX(Node_Right,BD52),INDEX(Node_Left,BD52)))))</f>
        <v/>
      </c>
      <c r="BF52" s="46">
        <f>MATCH($AA52&amp;"|"&amp;BE52,Node_Key,0)</f>
        <v/>
      </c>
      <c r="BG52" s="46">
        <f>IF(INDEX(Node_Kind,BF52)="leaf",BE52,IF(INDEX($S$10:$S$61,INDEX(Node_Pos,BF52)+1)="",IF(INDEX(Node_Miss,BF52)="left",INDEX(Node_Left,BF52),INDEX(Node_Right,BF52)),IF(INDEX(Node_Kind,BF52)="split",IF(INDEX($S$10:$S$61,INDEX(Node_Pos,BF52)+1)&lt;INDEX(Node_Thr,BF52),INDEX(Node_Left,BF52),INDEX(Node_Right,BF52)),IF(ISNUMBER(SEARCH(";"&amp;INDEX($S$10:$S$61,INDEX(Node_Pos,BF52)+1)&amp;";",";"&amp;INDEX(Node_RCodes,BF52)&amp;";")),INDEX(Node_Right,BF52),INDEX(Node_Left,BF52)))))</f>
        <v/>
      </c>
      <c r="BH52" s="46">
        <f>MATCH($AA52&amp;"|"&amp;BG52,Node_Key,0)</f>
        <v/>
      </c>
      <c r="BI52" s="46">
        <f>IF(INDEX(Node_Kind,BH52)="leaf",BG52,IF(INDEX($S$10:$S$61,INDEX(Node_Pos,BH52)+1)="",IF(INDEX(Node_Miss,BH52)="left",INDEX(Node_Left,BH52),INDEX(Node_Right,BH52)),IF(INDEX(Node_Kind,BH52)="split",IF(INDEX($S$10:$S$61,INDEX(Node_Pos,BH52)+1)&lt;INDEX(Node_Thr,BH52),INDEX(Node_Left,BH52),INDEX(Node_Right,BH52)),IF(ISNUMBER(SEARCH(";"&amp;INDEX($S$10:$S$61,INDEX(Node_Pos,BH52)+1)&amp;";",";"&amp;INDEX(Node_RCodes,BH52)&amp;";")),INDEX(Node_Right,BH52),INDEX(Node_Left,BH52)))))</f>
        <v/>
      </c>
      <c r="BJ52" s="52">
        <f>IF(INDEX(Node_Kind,MATCH($AA52&amp;"|"&amp;BI52,Node_Key,0))="leaf",INDEX(Node_Leaf,MATCH($AA52&amp;"|"&amp;BI52,Node_Key,0)),"not a leaf")</f>
        <v/>
      </c>
      <c r="BK52" s="46">
        <f>MATCH($AA52&amp;"|0",Node_Key,0)</f>
        <v/>
      </c>
      <c r="BL52" s="46">
        <f>IF(INDEX(Node_Kind,BK52)="leaf",0,IF(INDEX($V$10:$V$61,INDEX(Node_Pos,BK52)+1)="",IF(INDEX(Node_Miss,BK52)="left",INDEX(Node_Left,BK52),INDEX(Node_Right,BK52)),IF(INDEX(Node_Kind,BK52)="split",IF(INDEX($V$10:$V$61,INDEX(Node_Pos,BK52)+1)&lt;INDEX(Node_Thr,BK52),INDEX(Node_Left,BK52),INDEX(Node_Right,BK52)),IF(ISNUMBER(SEARCH(";"&amp;INDEX($V$10:$V$61,INDEX(Node_Pos,BK52)+1)&amp;";",";"&amp;INDEX(Node_RCodes,BK52)&amp;";")),INDEX(Node_Right,BK52),INDEX(Node_Left,BK52)))))</f>
        <v/>
      </c>
      <c r="BM52" s="46">
        <f>MATCH($AA52&amp;"|"&amp;BL52,Node_Key,0)</f>
        <v/>
      </c>
      <c r="BN52" s="46">
        <f>IF(INDEX(Node_Kind,BM52)="leaf",BL52,IF(INDEX($V$10:$V$61,INDEX(Node_Pos,BM52)+1)="",IF(INDEX(Node_Miss,BM52)="left",INDEX(Node_Left,BM52),INDEX(Node_Right,BM52)),IF(INDEX(Node_Kind,BM52)="split",IF(INDEX($V$10:$V$61,INDEX(Node_Pos,BM52)+1)&lt;INDEX(Node_Thr,BM52),INDEX(Node_Left,BM52),INDEX(Node_Right,BM52)),IF(ISNUMBER(SEARCH(";"&amp;INDEX($V$10:$V$61,INDEX(Node_Pos,BM52)+1)&amp;";",";"&amp;INDEX(Node_RCodes,BM52)&amp;";")),INDEX(Node_Right,BM52),INDEX(Node_Left,BM52)))))</f>
        <v/>
      </c>
      <c r="BO52" s="46">
        <f>MATCH($AA52&amp;"|"&amp;BN52,Node_Key,0)</f>
        <v/>
      </c>
      <c r="BP52" s="46">
        <f>IF(INDEX(Node_Kind,BO52)="leaf",BN52,IF(INDEX($V$10:$V$61,INDEX(Node_Pos,BO52)+1)="",IF(INDEX(Node_Miss,BO52)="left",INDEX(Node_Left,BO52),INDEX(Node_Right,BO52)),IF(INDEX(Node_Kind,BO52)="split",IF(INDEX($V$10:$V$61,INDEX(Node_Pos,BO52)+1)&lt;INDEX(Node_Thr,BO52),INDEX(Node_Left,BO52),INDEX(Node_Right,BO52)),IF(ISNUMBER(SEARCH(";"&amp;INDEX($V$10:$V$61,INDEX(Node_Pos,BO52)+1)&amp;";",";"&amp;INDEX(Node_RCodes,BO52)&amp;";")),INDEX(Node_Right,BO52),INDEX(Node_Left,BO52)))))</f>
        <v/>
      </c>
      <c r="BQ52" s="52">
        <f>IF(INDEX(Node_Kind,MATCH($AA52&amp;"|"&amp;BP52,Node_Key,0))="leaf",INDEX(Node_Leaf,MATCH($AA52&amp;"|"&amp;BP52,Node_Key,0)),"not a leaf")</f>
        <v/>
      </c>
      <c r="BR52" s="46">
        <f>MATCH($AA52&amp;"|0",Node_Key,0)</f>
        <v/>
      </c>
      <c r="BS52" s="46">
        <f>IF(INDEX(Node_Kind,BR52)="leaf",0,IF(INDEX($Y$10:$Y$61,INDEX(Node_Pos,BR52)+1)="",IF(INDEX(Node_Miss,BR52)="left",INDEX(Node_Left,BR52),INDEX(Node_Right,BR52)),IF(INDEX(Node_Kind,BR52)="split",IF(INDEX($Y$10:$Y$61,INDEX(Node_Pos,BR52)+1)&lt;INDEX(Node_Thr,BR52),INDEX(Node_Left,BR52),INDEX(Node_Right,BR52)),IF(ISNUMBER(SEARCH(";"&amp;INDEX($Y$10:$Y$61,INDEX(Node_Pos,BR52)+1)&amp;";",";"&amp;INDEX(Node_RCodes,BR52)&amp;";")),INDEX(Node_Right,BR52),INDEX(Node_Left,BR52)))))</f>
        <v/>
      </c>
      <c r="BT52" s="46">
        <f>MATCH($AA52&amp;"|"&amp;BS52,Node_Key,0)</f>
        <v/>
      </c>
      <c r="BU52" s="46">
        <f>IF(INDEX(Node_Kind,BT52)="leaf",BS52,IF(INDEX($Y$10:$Y$61,INDEX(Node_Pos,BT52)+1)="",IF(INDEX(Node_Miss,BT52)="left",INDEX(Node_Left,BT52),INDEX(Node_Right,BT52)),IF(INDEX(Node_Kind,BT52)="split",IF(INDEX($Y$10:$Y$61,INDEX(Node_Pos,BT52)+1)&lt;INDEX(Node_Thr,BT52),INDEX(Node_Left,BT52),INDEX(Node_Right,BT52)),IF(ISNUMBER(SEARCH(";"&amp;INDEX($Y$10:$Y$61,INDEX(Node_Pos,BT52)+1)&amp;";",";"&amp;INDEX(Node_RCodes,BT52)&amp;";")),INDEX(Node_Right,BT52),INDEX(Node_Left,BT52)))))</f>
        <v/>
      </c>
      <c r="BV52" s="46">
        <f>MATCH($AA52&amp;"|"&amp;BU52,Node_Key,0)</f>
        <v/>
      </c>
      <c r="BW52" s="46">
        <f>IF(INDEX(Node_Kind,BV52)="leaf",BU52,IF(INDEX($Y$10:$Y$61,INDEX(Node_Pos,BV52)+1)="",IF(INDEX(Node_Miss,BV52)="left",INDEX(Node_Left,BV52),INDEX(Node_Right,BV52)),IF(INDEX(Node_Kind,BV52)="split",IF(INDEX($Y$10:$Y$61,INDEX(Node_Pos,BV52)+1)&lt;INDEX(Node_Thr,BV52),INDEX(Node_Left,BV52),INDEX(Node_Right,BV52)),IF(ISNUMBER(SEARCH(";"&amp;INDEX($Y$10:$Y$61,INDEX(Node_Pos,BV52)+1)&amp;";",";"&amp;INDEX(Node_RCodes,BV52)&amp;";")),INDEX(Node_Right,BV52),INDEX(Node_Left,BV52)))))</f>
        <v/>
      </c>
      <c r="BX52" s="52">
        <f>IF(INDEX(Node_Kind,MATCH($AA52&amp;"|"&amp;BW52,Node_Key,0))="leaf",INDEX(Node_Leaf,MATCH($AA52&amp;"|"&amp;BW52,Node_Key,0)),"not a leaf")</f>
        <v/>
      </c>
    </row>
    <row r="53">
      <c r="B53" s="36" t="n">
        <v>43</v>
      </c>
      <c r="C53" s="10" t="inlineStr">
        <is>
          <t>soil_type</t>
        </is>
      </c>
      <c r="D53" s="10" t="inlineStr">
        <is>
          <t>categorical</t>
        </is>
      </c>
      <c r="E53" s="40">
        <f>IF(ISBLANK(INDEX(Pol_Data,MATCH(E$8,Pol_ID,0),MATCH($C53,Pol_Head,0))),"",INDEX(Pol_Data,MATCH(E$8,Pol_ID,0),MATCH($C53,Pol_Head,0)))</f>
        <v/>
      </c>
      <c r="F53" s="11">
        <f>$C53&amp;"|"&amp;IF(E53="","MISSING",IF(OR(E53="true",E53="false"),PROPER(E53),E53&amp;""))</f>
        <v/>
      </c>
      <c r="G53" s="46">
        <f>IFERROR(INDEX(Feat_Code,MATCH(F53,Feat_Key,0)),"")</f>
        <v/>
      </c>
      <c r="H53" s="40">
        <f>IF(ISBLANK(INDEX(Pol_Data,MATCH(H$8,Pol_ID,0),MATCH($C53,Pol_Head,0))),"",INDEX(Pol_Data,MATCH(H$8,Pol_ID,0),MATCH($C53,Pol_Head,0)))</f>
        <v/>
      </c>
      <c r="I53" s="11">
        <f>$C53&amp;"|"&amp;IF(H53="","MISSING",IF(OR(H53="true",H53="false"),PROPER(H53),H53&amp;""))</f>
        <v/>
      </c>
      <c r="J53" s="46">
        <f>IFERROR(INDEX(Feat_Code,MATCH(I53,Feat_Key,0)),"")</f>
        <v/>
      </c>
      <c r="K53" s="40">
        <f>IF(ISBLANK(INDEX(Pol_Data,MATCH(K$8,Pol_ID,0),MATCH($C53,Pol_Head,0))),"",INDEX(Pol_Data,MATCH(K$8,Pol_ID,0),MATCH($C53,Pol_Head,0)))</f>
        <v/>
      </c>
      <c r="L53" s="11">
        <f>$C53&amp;"|"&amp;IF(K53="","MISSING",IF(OR(K53="true",K53="false"),PROPER(K53),K53&amp;""))</f>
        <v/>
      </c>
      <c r="M53" s="46">
        <f>IFERROR(INDEX(Feat_Code,MATCH(L53,Feat_Key,0)),"")</f>
        <v/>
      </c>
      <c r="N53" s="40">
        <f>IF(ISBLANK(INDEX(Pol_Data,MATCH(N$8,Pol_ID,0),MATCH($C53,Pol_Head,0))),"",INDEX(Pol_Data,MATCH(N$8,Pol_ID,0),MATCH($C53,Pol_Head,0)))</f>
        <v/>
      </c>
      <c r="O53" s="11">
        <f>$C53&amp;"|"&amp;IF(N53="","MISSING",IF(OR(N53="true",N53="false"),PROPER(N53),N53&amp;""))</f>
        <v/>
      </c>
      <c r="P53" s="46">
        <f>IFERROR(INDEX(Feat_Code,MATCH(O53,Feat_Key,0)),"")</f>
        <v/>
      </c>
      <c r="Q53" s="40">
        <f>IF(ISBLANK(INDEX(Pol_Data,MATCH(Q$8,Pol_ID,0),MATCH($C53,Pol_Head,0))),"",INDEX(Pol_Data,MATCH(Q$8,Pol_ID,0),MATCH($C53,Pol_Head,0)))</f>
        <v/>
      </c>
      <c r="R53" s="11">
        <f>$C53&amp;"|"&amp;IF(Q53="","MISSING",IF(OR(Q53="true",Q53="false"),PROPER(Q53),Q53&amp;""))</f>
        <v/>
      </c>
      <c r="S53" s="46">
        <f>IFERROR(INDEX(Feat_Code,MATCH(R53,Feat_Key,0)),"")</f>
        <v/>
      </c>
      <c r="T53" s="40">
        <f>IF(ISBLANK(INDEX(Pol_Data,MATCH(T$8,Pol_ID,0),MATCH($C53,Pol_Head,0))),"",INDEX(Pol_Data,MATCH(T$8,Pol_ID,0),MATCH($C53,Pol_Head,0)))</f>
        <v/>
      </c>
      <c r="U53" s="11">
        <f>$C53&amp;"|"&amp;IF(T53="","MISSING",IF(OR(T53="true",T53="false"),PROPER(T53),T53&amp;""))</f>
        <v/>
      </c>
      <c r="V53" s="46">
        <f>IFERROR(INDEX(Feat_Code,MATCH(U53,Feat_Key,0)),"")</f>
        <v/>
      </c>
      <c r="W53" s="40">
        <f>IF(ISBLANK(INDEX(Pol_Data,MATCH(W$8,Pol_ID,0),MATCH($C53,Pol_Head,0))),"",INDEX(Pol_Data,MATCH(W$8,Pol_ID,0),MATCH($C53,Pol_Head,0)))</f>
        <v/>
      </c>
      <c r="X53" s="11">
        <f>$C53&amp;"|"&amp;IF(W53="","MISSING",IF(OR(W53="true",W53="false"),PROPER(W53),W53&amp;""))</f>
        <v/>
      </c>
      <c r="Y53" s="46">
        <f>IFERROR(INDEX(Feat_Code,MATCH(X53,Feat_Key,0)),"")</f>
        <v/>
      </c>
      <c r="AA53" s="36" t="n">
        <v>43</v>
      </c>
      <c r="AB53" s="46">
        <f>MATCH($AA53&amp;"|0",Node_Key,0)</f>
        <v/>
      </c>
      <c r="AC53" s="46">
        <f>IF(INDEX(Node_Kind,AB53)="leaf",0,IF(INDEX($G$10:$G$61,INDEX(Node_Pos,AB53)+1)="",IF(INDEX(Node_Miss,AB53)="left",INDEX(Node_Left,AB53),INDEX(Node_Right,AB53)),IF(INDEX(Node_Kind,AB53)="split",IF(INDEX($G$10:$G$61,INDEX(Node_Pos,AB53)+1)&lt;INDEX(Node_Thr,AB53),INDEX(Node_Left,AB53),INDEX(Node_Right,AB53)),IF(ISNUMBER(SEARCH(";"&amp;INDEX($G$10:$G$61,INDEX(Node_Pos,AB53)+1)&amp;";",";"&amp;INDEX(Node_RCodes,AB53)&amp;";")),INDEX(Node_Right,AB53),INDEX(Node_Left,AB53)))))</f>
        <v/>
      </c>
      <c r="AD53" s="46">
        <f>MATCH($AA53&amp;"|"&amp;AC53,Node_Key,0)</f>
        <v/>
      </c>
      <c r="AE53" s="46">
        <f>IF(INDEX(Node_Kind,AD53)="leaf",AC53,IF(INDEX($G$10:$G$61,INDEX(Node_Pos,AD53)+1)="",IF(INDEX(Node_Miss,AD53)="left",INDEX(Node_Left,AD53),INDEX(Node_Right,AD53)),IF(INDEX(Node_Kind,AD53)="split",IF(INDEX($G$10:$G$61,INDEX(Node_Pos,AD53)+1)&lt;INDEX(Node_Thr,AD53),INDEX(Node_Left,AD53),INDEX(Node_Right,AD53)),IF(ISNUMBER(SEARCH(";"&amp;INDEX($G$10:$G$61,INDEX(Node_Pos,AD53)+1)&amp;";",";"&amp;INDEX(Node_RCodes,AD53)&amp;";")),INDEX(Node_Right,AD53),INDEX(Node_Left,AD53)))))</f>
        <v/>
      </c>
      <c r="AF53" s="46">
        <f>MATCH($AA53&amp;"|"&amp;AE53,Node_Key,0)</f>
        <v/>
      </c>
      <c r="AG53" s="46">
        <f>IF(INDEX(Node_Kind,AF53)="leaf",AE53,IF(INDEX($G$10:$G$61,INDEX(Node_Pos,AF53)+1)="",IF(INDEX(Node_Miss,AF53)="left",INDEX(Node_Left,AF53),INDEX(Node_Right,AF53)),IF(INDEX(Node_Kind,AF53)="split",IF(INDEX($G$10:$G$61,INDEX(Node_Pos,AF53)+1)&lt;INDEX(Node_Thr,AF53),INDEX(Node_Left,AF53),INDEX(Node_Right,AF53)),IF(ISNUMBER(SEARCH(";"&amp;INDEX($G$10:$G$61,INDEX(Node_Pos,AF53)+1)&amp;";",";"&amp;INDEX(Node_RCodes,AF53)&amp;";")),INDEX(Node_Right,AF53),INDEX(Node_Left,AF53)))))</f>
        <v/>
      </c>
      <c r="AH53" s="52">
        <f>IF(INDEX(Node_Kind,MATCH($AA53&amp;"|"&amp;AG53,Node_Key,0))="leaf",INDEX(Node_Leaf,MATCH($AA53&amp;"|"&amp;AG53,Node_Key,0)),"not a leaf")</f>
        <v/>
      </c>
      <c r="AI53" s="46">
        <f>MATCH($AA53&amp;"|0",Node_Key,0)</f>
        <v/>
      </c>
      <c r="AJ53" s="46">
        <f>IF(INDEX(Node_Kind,AI53)="leaf",0,IF(INDEX($J$10:$J$61,INDEX(Node_Pos,AI53)+1)="",IF(INDEX(Node_Miss,AI53)="left",INDEX(Node_Left,AI53),INDEX(Node_Right,AI53)),IF(INDEX(Node_Kind,AI53)="split",IF(INDEX($J$10:$J$61,INDEX(Node_Pos,AI53)+1)&lt;INDEX(Node_Thr,AI53),INDEX(Node_Left,AI53),INDEX(Node_Right,AI53)),IF(ISNUMBER(SEARCH(";"&amp;INDEX($J$10:$J$61,INDEX(Node_Pos,AI53)+1)&amp;";",";"&amp;INDEX(Node_RCodes,AI53)&amp;";")),INDEX(Node_Right,AI53),INDEX(Node_Left,AI53)))))</f>
        <v/>
      </c>
      <c r="AK53" s="46">
        <f>MATCH($AA53&amp;"|"&amp;AJ53,Node_Key,0)</f>
        <v/>
      </c>
      <c r="AL53" s="46">
        <f>IF(INDEX(Node_Kind,AK53)="leaf",AJ53,IF(INDEX($J$10:$J$61,INDEX(Node_Pos,AK53)+1)="",IF(INDEX(Node_Miss,AK53)="left",INDEX(Node_Left,AK53),INDEX(Node_Right,AK53)),IF(INDEX(Node_Kind,AK53)="split",IF(INDEX($J$10:$J$61,INDEX(Node_Pos,AK53)+1)&lt;INDEX(Node_Thr,AK53),INDEX(Node_Left,AK53),INDEX(Node_Right,AK53)),IF(ISNUMBER(SEARCH(";"&amp;INDEX($J$10:$J$61,INDEX(Node_Pos,AK53)+1)&amp;";",";"&amp;INDEX(Node_RCodes,AK53)&amp;";")),INDEX(Node_Right,AK53),INDEX(Node_Left,AK53)))))</f>
        <v/>
      </c>
      <c r="AM53" s="46">
        <f>MATCH($AA53&amp;"|"&amp;AL53,Node_Key,0)</f>
        <v/>
      </c>
      <c r="AN53" s="46">
        <f>IF(INDEX(Node_Kind,AM53)="leaf",AL53,IF(INDEX($J$10:$J$61,INDEX(Node_Pos,AM53)+1)="",IF(INDEX(Node_Miss,AM53)="left",INDEX(Node_Left,AM53),INDEX(Node_Right,AM53)),IF(INDEX(Node_Kind,AM53)="split",IF(INDEX($J$10:$J$61,INDEX(Node_Pos,AM53)+1)&lt;INDEX(Node_Thr,AM53),INDEX(Node_Left,AM53),INDEX(Node_Right,AM53)),IF(ISNUMBER(SEARCH(";"&amp;INDEX($J$10:$J$61,INDEX(Node_Pos,AM53)+1)&amp;";",";"&amp;INDEX(Node_RCodes,AM53)&amp;";")),INDEX(Node_Right,AM53),INDEX(Node_Left,AM53)))))</f>
        <v/>
      </c>
      <c r="AO53" s="52">
        <f>IF(INDEX(Node_Kind,MATCH($AA53&amp;"|"&amp;AN53,Node_Key,0))="leaf",INDEX(Node_Leaf,MATCH($AA53&amp;"|"&amp;AN53,Node_Key,0)),"not a leaf")</f>
        <v/>
      </c>
      <c r="AP53" s="46">
        <f>MATCH($AA53&amp;"|0",Node_Key,0)</f>
        <v/>
      </c>
      <c r="AQ53" s="46">
        <f>IF(INDEX(Node_Kind,AP53)="leaf",0,IF(INDEX($M$10:$M$61,INDEX(Node_Pos,AP53)+1)="",IF(INDEX(Node_Miss,AP53)="left",INDEX(Node_Left,AP53),INDEX(Node_Right,AP53)),IF(INDEX(Node_Kind,AP53)="split",IF(INDEX($M$10:$M$61,INDEX(Node_Pos,AP53)+1)&lt;INDEX(Node_Thr,AP53),INDEX(Node_Left,AP53),INDEX(Node_Right,AP53)),IF(ISNUMBER(SEARCH(";"&amp;INDEX($M$10:$M$61,INDEX(Node_Pos,AP53)+1)&amp;";",";"&amp;INDEX(Node_RCodes,AP53)&amp;";")),INDEX(Node_Right,AP53),INDEX(Node_Left,AP53)))))</f>
        <v/>
      </c>
      <c r="AR53" s="46">
        <f>MATCH($AA53&amp;"|"&amp;AQ53,Node_Key,0)</f>
        <v/>
      </c>
      <c r="AS53" s="46">
        <f>IF(INDEX(Node_Kind,AR53)="leaf",AQ53,IF(INDEX($M$10:$M$61,INDEX(Node_Pos,AR53)+1)="",IF(INDEX(Node_Miss,AR53)="left",INDEX(Node_Left,AR53),INDEX(Node_Right,AR53)),IF(INDEX(Node_Kind,AR53)="split",IF(INDEX($M$10:$M$61,INDEX(Node_Pos,AR53)+1)&lt;INDEX(Node_Thr,AR53),INDEX(Node_Left,AR53),INDEX(Node_Right,AR53)),IF(ISNUMBER(SEARCH(";"&amp;INDEX($M$10:$M$61,INDEX(Node_Pos,AR53)+1)&amp;";",";"&amp;INDEX(Node_RCodes,AR53)&amp;";")),INDEX(Node_Right,AR53),INDEX(Node_Left,AR53)))))</f>
        <v/>
      </c>
      <c r="AT53" s="46">
        <f>MATCH($AA53&amp;"|"&amp;AS53,Node_Key,0)</f>
        <v/>
      </c>
      <c r="AU53" s="46">
        <f>IF(INDEX(Node_Kind,AT53)="leaf",AS53,IF(INDEX($M$10:$M$61,INDEX(Node_Pos,AT53)+1)="",IF(INDEX(Node_Miss,AT53)="left",INDEX(Node_Left,AT53),INDEX(Node_Right,AT53)),IF(INDEX(Node_Kind,AT53)="split",IF(INDEX($M$10:$M$61,INDEX(Node_Pos,AT53)+1)&lt;INDEX(Node_Thr,AT53),INDEX(Node_Left,AT53),INDEX(Node_Right,AT53)),IF(ISNUMBER(SEARCH(";"&amp;INDEX($M$10:$M$61,INDEX(Node_Pos,AT53)+1)&amp;";",";"&amp;INDEX(Node_RCodes,AT53)&amp;";")),INDEX(Node_Right,AT53),INDEX(Node_Left,AT53)))))</f>
        <v/>
      </c>
      <c r="AV53" s="52">
        <f>IF(INDEX(Node_Kind,MATCH($AA53&amp;"|"&amp;AU53,Node_Key,0))="leaf",INDEX(Node_Leaf,MATCH($AA53&amp;"|"&amp;AU53,Node_Key,0)),"not a leaf")</f>
        <v/>
      </c>
      <c r="AW53" s="46">
        <f>MATCH($AA53&amp;"|0",Node_Key,0)</f>
        <v/>
      </c>
      <c r="AX53" s="46">
        <f>IF(INDEX(Node_Kind,AW53)="leaf",0,IF(INDEX($P$10:$P$61,INDEX(Node_Pos,AW53)+1)="",IF(INDEX(Node_Miss,AW53)="left",INDEX(Node_Left,AW53),INDEX(Node_Right,AW53)),IF(INDEX(Node_Kind,AW53)="split",IF(INDEX($P$10:$P$61,INDEX(Node_Pos,AW53)+1)&lt;INDEX(Node_Thr,AW53),INDEX(Node_Left,AW53),INDEX(Node_Right,AW53)),IF(ISNUMBER(SEARCH(";"&amp;INDEX($P$10:$P$61,INDEX(Node_Pos,AW53)+1)&amp;";",";"&amp;INDEX(Node_RCodes,AW53)&amp;";")),INDEX(Node_Right,AW53),INDEX(Node_Left,AW53)))))</f>
        <v/>
      </c>
      <c r="AY53" s="46">
        <f>MATCH($AA53&amp;"|"&amp;AX53,Node_Key,0)</f>
        <v/>
      </c>
      <c r="AZ53" s="46">
        <f>IF(INDEX(Node_Kind,AY53)="leaf",AX53,IF(INDEX($P$10:$P$61,INDEX(Node_Pos,AY53)+1)="",IF(INDEX(Node_Miss,AY53)="left",INDEX(Node_Left,AY53),INDEX(Node_Right,AY53)),IF(INDEX(Node_Kind,AY53)="split",IF(INDEX($P$10:$P$61,INDEX(Node_Pos,AY53)+1)&lt;INDEX(Node_Thr,AY53),INDEX(Node_Left,AY53),INDEX(Node_Right,AY53)),IF(ISNUMBER(SEARCH(";"&amp;INDEX($P$10:$P$61,INDEX(Node_Pos,AY53)+1)&amp;";",";"&amp;INDEX(Node_RCodes,AY53)&amp;";")),INDEX(Node_Right,AY53),INDEX(Node_Left,AY53)))))</f>
        <v/>
      </c>
      <c r="BA53" s="46">
        <f>MATCH($AA53&amp;"|"&amp;AZ53,Node_Key,0)</f>
        <v/>
      </c>
      <c r="BB53" s="46">
        <f>IF(INDEX(Node_Kind,BA53)="leaf",AZ53,IF(INDEX($P$10:$P$61,INDEX(Node_Pos,BA53)+1)="",IF(INDEX(Node_Miss,BA53)="left",INDEX(Node_Left,BA53),INDEX(Node_Right,BA53)),IF(INDEX(Node_Kind,BA53)="split",IF(INDEX($P$10:$P$61,INDEX(Node_Pos,BA53)+1)&lt;INDEX(Node_Thr,BA53),INDEX(Node_Left,BA53),INDEX(Node_Right,BA53)),IF(ISNUMBER(SEARCH(";"&amp;INDEX($P$10:$P$61,INDEX(Node_Pos,BA53)+1)&amp;";",";"&amp;INDEX(Node_RCodes,BA53)&amp;";")),INDEX(Node_Right,BA53),INDEX(Node_Left,BA53)))))</f>
        <v/>
      </c>
      <c r="BC53" s="52">
        <f>IF(INDEX(Node_Kind,MATCH($AA53&amp;"|"&amp;BB53,Node_Key,0))="leaf",INDEX(Node_Leaf,MATCH($AA53&amp;"|"&amp;BB53,Node_Key,0)),"not a leaf")</f>
        <v/>
      </c>
      <c r="BD53" s="46">
        <f>MATCH($AA53&amp;"|0",Node_Key,0)</f>
        <v/>
      </c>
      <c r="BE53" s="46">
        <f>IF(INDEX(Node_Kind,BD53)="leaf",0,IF(INDEX($S$10:$S$61,INDEX(Node_Pos,BD53)+1)="",IF(INDEX(Node_Miss,BD53)="left",INDEX(Node_Left,BD53),INDEX(Node_Right,BD53)),IF(INDEX(Node_Kind,BD53)="split",IF(INDEX($S$10:$S$61,INDEX(Node_Pos,BD53)+1)&lt;INDEX(Node_Thr,BD53),INDEX(Node_Left,BD53),INDEX(Node_Right,BD53)),IF(ISNUMBER(SEARCH(";"&amp;INDEX($S$10:$S$61,INDEX(Node_Pos,BD53)+1)&amp;";",";"&amp;INDEX(Node_RCodes,BD53)&amp;";")),INDEX(Node_Right,BD53),INDEX(Node_Left,BD53)))))</f>
        <v/>
      </c>
      <c r="BF53" s="46">
        <f>MATCH($AA53&amp;"|"&amp;BE53,Node_Key,0)</f>
        <v/>
      </c>
      <c r="BG53" s="46">
        <f>IF(INDEX(Node_Kind,BF53)="leaf",BE53,IF(INDEX($S$10:$S$61,INDEX(Node_Pos,BF53)+1)="",IF(INDEX(Node_Miss,BF53)="left",INDEX(Node_Left,BF53),INDEX(Node_Right,BF53)),IF(INDEX(Node_Kind,BF53)="split",IF(INDEX($S$10:$S$61,INDEX(Node_Pos,BF53)+1)&lt;INDEX(Node_Thr,BF53),INDEX(Node_Left,BF53),INDEX(Node_Right,BF53)),IF(ISNUMBER(SEARCH(";"&amp;INDEX($S$10:$S$61,INDEX(Node_Pos,BF53)+1)&amp;";",";"&amp;INDEX(Node_RCodes,BF53)&amp;";")),INDEX(Node_Right,BF53),INDEX(Node_Left,BF53)))))</f>
        <v/>
      </c>
      <c r="BH53" s="46">
        <f>MATCH($AA53&amp;"|"&amp;BG53,Node_Key,0)</f>
        <v/>
      </c>
      <c r="BI53" s="46">
        <f>IF(INDEX(Node_Kind,BH53)="leaf",BG53,IF(INDEX($S$10:$S$61,INDEX(Node_Pos,BH53)+1)="",IF(INDEX(Node_Miss,BH53)="left",INDEX(Node_Left,BH53),INDEX(Node_Right,BH53)),IF(INDEX(Node_Kind,BH53)="split",IF(INDEX($S$10:$S$61,INDEX(Node_Pos,BH53)+1)&lt;INDEX(Node_Thr,BH53),INDEX(Node_Left,BH53),INDEX(Node_Right,BH53)),IF(ISNUMBER(SEARCH(";"&amp;INDEX($S$10:$S$61,INDEX(Node_Pos,BH53)+1)&amp;";",";"&amp;INDEX(Node_RCodes,BH53)&amp;";")),INDEX(Node_Right,BH53),INDEX(Node_Left,BH53)))))</f>
        <v/>
      </c>
      <c r="BJ53" s="52">
        <f>IF(INDEX(Node_Kind,MATCH($AA53&amp;"|"&amp;BI53,Node_Key,0))="leaf",INDEX(Node_Leaf,MATCH($AA53&amp;"|"&amp;BI53,Node_Key,0)),"not a leaf")</f>
        <v/>
      </c>
      <c r="BK53" s="46">
        <f>MATCH($AA53&amp;"|0",Node_Key,0)</f>
        <v/>
      </c>
      <c r="BL53" s="46">
        <f>IF(INDEX(Node_Kind,BK53)="leaf",0,IF(INDEX($V$10:$V$61,INDEX(Node_Pos,BK53)+1)="",IF(INDEX(Node_Miss,BK53)="left",INDEX(Node_Left,BK53),INDEX(Node_Right,BK53)),IF(INDEX(Node_Kind,BK53)="split",IF(INDEX($V$10:$V$61,INDEX(Node_Pos,BK53)+1)&lt;INDEX(Node_Thr,BK53),INDEX(Node_Left,BK53),INDEX(Node_Right,BK53)),IF(ISNUMBER(SEARCH(";"&amp;INDEX($V$10:$V$61,INDEX(Node_Pos,BK53)+1)&amp;";",";"&amp;INDEX(Node_RCodes,BK53)&amp;";")),INDEX(Node_Right,BK53),INDEX(Node_Left,BK53)))))</f>
        <v/>
      </c>
      <c r="BM53" s="46">
        <f>MATCH($AA53&amp;"|"&amp;BL53,Node_Key,0)</f>
        <v/>
      </c>
      <c r="BN53" s="46">
        <f>IF(INDEX(Node_Kind,BM53)="leaf",BL53,IF(INDEX($V$10:$V$61,INDEX(Node_Pos,BM53)+1)="",IF(INDEX(Node_Miss,BM53)="left",INDEX(Node_Left,BM53),INDEX(Node_Right,BM53)),IF(INDEX(Node_Kind,BM53)="split",IF(INDEX($V$10:$V$61,INDEX(Node_Pos,BM53)+1)&lt;INDEX(Node_Thr,BM53),INDEX(Node_Left,BM53),INDEX(Node_Right,BM53)),IF(ISNUMBER(SEARCH(";"&amp;INDEX($V$10:$V$61,INDEX(Node_Pos,BM53)+1)&amp;";",";"&amp;INDEX(Node_RCodes,BM53)&amp;";")),INDEX(Node_Right,BM53),INDEX(Node_Left,BM53)))))</f>
        <v/>
      </c>
      <c r="BO53" s="46">
        <f>MATCH($AA53&amp;"|"&amp;BN53,Node_Key,0)</f>
        <v/>
      </c>
      <c r="BP53" s="46">
        <f>IF(INDEX(Node_Kind,BO53)="leaf",BN53,IF(INDEX($V$10:$V$61,INDEX(Node_Pos,BO53)+1)="",IF(INDEX(Node_Miss,BO53)="left",INDEX(Node_Left,BO53),INDEX(Node_Right,BO53)),IF(INDEX(Node_Kind,BO53)="split",IF(INDEX($V$10:$V$61,INDEX(Node_Pos,BO53)+1)&lt;INDEX(Node_Thr,BO53),INDEX(Node_Left,BO53),INDEX(Node_Right,BO53)),IF(ISNUMBER(SEARCH(";"&amp;INDEX($V$10:$V$61,INDEX(Node_Pos,BO53)+1)&amp;";",";"&amp;INDEX(Node_RCodes,BO53)&amp;";")),INDEX(Node_Right,BO53),INDEX(Node_Left,BO53)))))</f>
        <v/>
      </c>
      <c r="BQ53" s="52">
        <f>IF(INDEX(Node_Kind,MATCH($AA53&amp;"|"&amp;BP53,Node_Key,0))="leaf",INDEX(Node_Leaf,MATCH($AA53&amp;"|"&amp;BP53,Node_Key,0)),"not a leaf")</f>
        <v/>
      </c>
      <c r="BR53" s="46">
        <f>MATCH($AA53&amp;"|0",Node_Key,0)</f>
        <v/>
      </c>
      <c r="BS53" s="46">
        <f>IF(INDEX(Node_Kind,BR53)="leaf",0,IF(INDEX($Y$10:$Y$61,INDEX(Node_Pos,BR53)+1)="",IF(INDEX(Node_Miss,BR53)="left",INDEX(Node_Left,BR53),INDEX(Node_Right,BR53)),IF(INDEX(Node_Kind,BR53)="split",IF(INDEX($Y$10:$Y$61,INDEX(Node_Pos,BR53)+1)&lt;INDEX(Node_Thr,BR53),INDEX(Node_Left,BR53),INDEX(Node_Right,BR53)),IF(ISNUMBER(SEARCH(";"&amp;INDEX($Y$10:$Y$61,INDEX(Node_Pos,BR53)+1)&amp;";",";"&amp;INDEX(Node_RCodes,BR53)&amp;";")),INDEX(Node_Right,BR53),INDEX(Node_Left,BR53)))))</f>
        <v/>
      </c>
      <c r="BT53" s="46">
        <f>MATCH($AA53&amp;"|"&amp;BS53,Node_Key,0)</f>
        <v/>
      </c>
      <c r="BU53" s="46">
        <f>IF(INDEX(Node_Kind,BT53)="leaf",BS53,IF(INDEX($Y$10:$Y$61,INDEX(Node_Pos,BT53)+1)="",IF(INDEX(Node_Miss,BT53)="left",INDEX(Node_Left,BT53),INDEX(Node_Right,BT53)),IF(INDEX(Node_Kind,BT53)="split",IF(INDEX($Y$10:$Y$61,INDEX(Node_Pos,BT53)+1)&lt;INDEX(Node_Thr,BT53),INDEX(Node_Left,BT53),INDEX(Node_Right,BT53)),IF(ISNUMBER(SEARCH(";"&amp;INDEX($Y$10:$Y$61,INDEX(Node_Pos,BT53)+1)&amp;";",";"&amp;INDEX(Node_RCodes,BT53)&amp;";")),INDEX(Node_Right,BT53),INDEX(Node_Left,BT53)))))</f>
        <v/>
      </c>
      <c r="BV53" s="46">
        <f>MATCH($AA53&amp;"|"&amp;BU53,Node_Key,0)</f>
        <v/>
      </c>
      <c r="BW53" s="46">
        <f>IF(INDEX(Node_Kind,BV53)="leaf",BU53,IF(INDEX($Y$10:$Y$61,INDEX(Node_Pos,BV53)+1)="",IF(INDEX(Node_Miss,BV53)="left",INDEX(Node_Left,BV53),INDEX(Node_Right,BV53)),IF(INDEX(Node_Kind,BV53)="split",IF(INDEX($Y$10:$Y$61,INDEX(Node_Pos,BV53)+1)&lt;INDEX(Node_Thr,BV53),INDEX(Node_Left,BV53),INDEX(Node_Right,BV53)),IF(ISNUMBER(SEARCH(";"&amp;INDEX($Y$10:$Y$61,INDEX(Node_Pos,BV53)+1)&amp;";",";"&amp;INDEX(Node_RCodes,BV53)&amp;";")),INDEX(Node_Right,BV53),INDEX(Node_Left,BV53)))))</f>
        <v/>
      </c>
      <c r="BX53" s="52">
        <f>IF(INDEX(Node_Kind,MATCH($AA53&amp;"|"&amp;BW53,Node_Key,0))="leaf",INDEX(Node_Leaf,MATCH($AA53&amp;"|"&amp;BW53,Node_Key,0)),"not a leaf")</f>
        <v/>
      </c>
    </row>
    <row r="54">
      <c r="B54" s="36" t="n">
        <v>44</v>
      </c>
      <c r="C54" s="10" t="inlineStr">
        <is>
          <t>property_type</t>
        </is>
      </c>
      <c r="D54" s="10" t="inlineStr">
        <is>
          <t>categorical</t>
        </is>
      </c>
      <c r="E54" s="40">
        <f>IF(ISBLANK(INDEX(Pol_Data,MATCH(E$8,Pol_ID,0),MATCH($C54,Pol_Head,0))),"",INDEX(Pol_Data,MATCH(E$8,Pol_ID,0),MATCH($C54,Pol_Head,0)))</f>
        <v/>
      </c>
      <c r="F54" s="11">
        <f>$C54&amp;"|"&amp;IF(E54="","MISSING",IF(OR(E54="true",E54="false"),PROPER(E54),E54&amp;""))</f>
        <v/>
      </c>
      <c r="G54" s="46">
        <f>IFERROR(INDEX(Feat_Code,MATCH(F54,Feat_Key,0)),"")</f>
        <v/>
      </c>
      <c r="H54" s="40">
        <f>IF(ISBLANK(INDEX(Pol_Data,MATCH(H$8,Pol_ID,0),MATCH($C54,Pol_Head,0))),"",INDEX(Pol_Data,MATCH(H$8,Pol_ID,0),MATCH($C54,Pol_Head,0)))</f>
        <v/>
      </c>
      <c r="I54" s="11">
        <f>$C54&amp;"|"&amp;IF(H54="","MISSING",IF(OR(H54="true",H54="false"),PROPER(H54),H54&amp;""))</f>
        <v/>
      </c>
      <c r="J54" s="46">
        <f>IFERROR(INDEX(Feat_Code,MATCH(I54,Feat_Key,0)),"")</f>
        <v/>
      </c>
      <c r="K54" s="40">
        <f>IF(ISBLANK(INDEX(Pol_Data,MATCH(K$8,Pol_ID,0),MATCH($C54,Pol_Head,0))),"",INDEX(Pol_Data,MATCH(K$8,Pol_ID,0),MATCH($C54,Pol_Head,0)))</f>
        <v/>
      </c>
      <c r="L54" s="11">
        <f>$C54&amp;"|"&amp;IF(K54="","MISSING",IF(OR(K54="true",K54="false"),PROPER(K54),K54&amp;""))</f>
        <v/>
      </c>
      <c r="M54" s="46">
        <f>IFERROR(INDEX(Feat_Code,MATCH(L54,Feat_Key,0)),"")</f>
        <v/>
      </c>
      <c r="N54" s="40">
        <f>IF(ISBLANK(INDEX(Pol_Data,MATCH(N$8,Pol_ID,0),MATCH($C54,Pol_Head,0))),"",INDEX(Pol_Data,MATCH(N$8,Pol_ID,0),MATCH($C54,Pol_Head,0)))</f>
        <v/>
      </c>
      <c r="O54" s="11">
        <f>$C54&amp;"|"&amp;IF(N54="","MISSING",IF(OR(N54="true",N54="false"),PROPER(N54),N54&amp;""))</f>
        <v/>
      </c>
      <c r="P54" s="46">
        <f>IFERROR(INDEX(Feat_Code,MATCH(O54,Feat_Key,0)),"")</f>
        <v/>
      </c>
      <c r="Q54" s="40">
        <f>IF(ISBLANK(INDEX(Pol_Data,MATCH(Q$8,Pol_ID,0),MATCH($C54,Pol_Head,0))),"",INDEX(Pol_Data,MATCH(Q$8,Pol_ID,0),MATCH($C54,Pol_Head,0)))</f>
        <v/>
      </c>
      <c r="R54" s="11">
        <f>$C54&amp;"|"&amp;IF(Q54="","MISSING",IF(OR(Q54="true",Q54="false"),PROPER(Q54),Q54&amp;""))</f>
        <v/>
      </c>
      <c r="S54" s="46">
        <f>IFERROR(INDEX(Feat_Code,MATCH(R54,Feat_Key,0)),"")</f>
        <v/>
      </c>
      <c r="T54" s="40">
        <f>IF(ISBLANK(INDEX(Pol_Data,MATCH(T$8,Pol_ID,0),MATCH($C54,Pol_Head,0))),"",INDEX(Pol_Data,MATCH(T$8,Pol_ID,0),MATCH($C54,Pol_Head,0)))</f>
        <v/>
      </c>
      <c r="U54" s="11">
        <f>$C54&amp;"|"&amp;IF(T54="","MISSING",IF(OR(T54="true",T54="false"),PROPER(T54),T54&amp;""))</f>
        <v/>
      </c>
      <c r="V54" s="46">
        <f>IFERROR(INDEX(Feat_Code,MATCH(U54,Feat_Key,0)),"")</f>
        <v/>
      </c>
      <c r="W54" s="40">
        <f>IF(ISBLANK(INDEX(Pol_Data,MATCH(W$8,Pol_ID,0),MATCH($C54,Pol_Head,0))),"",INDEX(Pol_Data,MATCH(W$8,Pol_ID,0),MATCH($C54,Pol_Head,0)))</f>
        <v/>
      </c>
      <c r="X54" s="11">
        <f>$C54&amp;"|"&amp;IF(W54="","MISSING",IF(OR(W54="true",W54="false"),PROPER(W54),W54&amp;""))</f>
        <v/>
      </c>
      <c r="Y54" s="46">
        <f>IFERROR(INDEX(Feat_Code,MATCH(X54,Feat_Key,0)),"")</f>
        <v/>
      </c>
      <c r="AA54" s="36" t="n">
        <v>44</v>
      </c>
      <c r="AB54" s="46">
        <f>MATCH($AA54&amp;"|0",Node_Key,0)</f>
        <v/>
      </c>
      <c r="AC54" s="46">
        <f>IF(INDEX(Node_Kind,AB54)="leaf",0,IF(INDEX($G$10:$G$61,INDEX(Node_Pos,AB54)+1)="",IF(INDEX(Node_Miss,AB54)="left",INDEX(Node_Left,AB54),INDEX(Node_Right,AB54)),IF(INDEX(Node_Kind,AB54)="split",IF(INDEX($G$10:$G$61,INDEX(Node_Pos,AB54)+1)&lt;INDEX(Node_Thr,AB54),INDEX(Node_Left,AB54),INDEX(Node_Right,AB54)),IF(ISNUMBER(SEARCH(";"&amp;INDEX($G$10:$G$61,INDEX(Node_Pos,AB54)+1)&amp;";",";"&amp;INDEX(Node_RCodes,AB54)&amp;";")),INDEX(Node_Right,AB54),INDEX(Node_Left,AB54)))))</f>
        <v/>
      </c>
      <c r="AD54" s="46">
        <f>MATCH($AA54&amp;"|"&amp;AC54,Node_Key,0)</f>
        <v/>
      </c>
      <c r="AE54" s="46">
        <f>IF(INDEX(Node_Kind,AD54)="leaf",AC54,IF(INDEX($G$10:$G$61,INDEX(Node_Pos,AD54)+1)="",IF(INDEX(Node_Miss,AD54)="left",INDEX(Node_Left,AD54),INDEX(Node_Right,AD54)),IF(INDEX(Node_Kind,AD54)="split",IF(INDEX($G$10:$G$61,INDEX(Node_Pos,AD54)+1)&lt;INDEX(Node_Thr,AD54),INDEX(Node_Left,AD54),INDEX(Node_Right,AD54)),IF(ISNUMBER(SEARCH(";"&amp;INDEX($G$10:$G$61,INDEX(Node_Pos,AD54)+1)&amp;";",";"&amp;INDEX(Node_RCodes,AD54)&amp;";")),INDEX(Node_Right,AD54),INDEX(Node_Left,AD54)))))</f>
        <v/>
      </c>
      <c r="AF54" s="46">
        <f>MATCH($AA54&amp;"|"&amp;AE54,Node_Key,0)</f>
        <v/>
      </c>
      <c r="AG54" s="46">
        <f>IF(INDEX(Node_Kind,AF54)="leaf",AE54,IF(INDEX($G$10:$G$61,INDEX(Node_Pos,AF54)+1)="",IF(INDEX(Node_Miss,AF54)="left",INDEX(Node_Left,AF54),INDEX(Node_Right,AF54)),IF(INDEX(Node_Kind,AF54)="split",IF(INDEX($G$10:$G$61,INDEX(Node_Pos,AF54)+1)&lt;INDEX(Node_Thr,AF54),INDEX(Node_Left,AF54),INDEX(Node_Right,AF54)),IF(ISNUMBER(SEARCH(";"&amp;INDEX($G$10:$G$61,INDEX(Node_Pos,AF54)+1)&amp;";",";"&amp;INDEX(Node_RCodes,AF54)&amp;";")),INDEX(Node_Right,AF54),INDEX(Node_Left,AF54)))))</f>
        <v/>
      </c>
      <c r="AH54" s="52">
        <f>IF(INDEX(Node_Kind,MATCH($AA54&amp;"|"&amp;AG54,Node_Key,0))="leaf",INDEX(Node_Leaf,MATCH($AA54&amp;"|"&amp;AG54,Node_Key,0)),"not a leaf")</f>
        <v/>
      </c>
      <c r="AI54" s="46">
        <f>MATCH($AA54&amp;"|0",Node_Key,0)</f>
        <v/>
      </c>
      <c r="AJ54" s="46">
        <f>IF(INDEX(Node_Kind,AI54)="leaf",0,IF(INDEX($J$10:$J$61,INDEX(Node_Pos,AI54)+1)="",IF(INDEX(Node_Miss,AI54)="left",INDEX(Node_Left,AI54),INDEX(Node_Right,AI54)),IF(INDEX(Node_Kind,AI54)="split",IF(INDEX($J$10:$J$61,INDEX(Node_Pos,AI54)+1)&lt;INDEX(Node_Thr,AI54),INDEX(Node_Left,AI54),INDEX(Node_Right,AI54)),IF(ISNUMBER(SEARCH(";"&amp;INDEX($J$10:$J$61,INDEX(Node_Pos,AI54)+1)&amp;";",";"&amp;INDEX(Node_RCodes,AI54)&amp;";")),INDEX(Node_Right,AI54),INDEX(Node_Left,AI54)))))</f>
        <v/>
      </c>
      <c r="AK54" s="46">
        <f>MATCH($AA54&amp;"|"&amp;AJ54,Node_Key,0)</f>
        <v/>
      </c>
      <c r="AL54" s="46">
        <f>IF(INDEX(Node_Kind,AK54)="leaf",AJ54,IF(INDEX($J$10:$J$61,INDEX(Node_Pos,AK54)+1)="",IF(INDEX(Node_Miss,AK54)="left",INDEX(Node_Left,AK54),INDEX(Node_Right,AK54)),IF(INDEX(Node_Kind,AK54)="split",IF(INDEX($J$10:$J$61,INDEX(Node_Pos,AK54)+1)&lt;INDEX(Node_Thr,AK54),INDEX(Node_Left,AK54),INDEX(Node_Right,AK54)),IF(ISNUMBER(SEARCH(";"&amp;INDEX($J$10:$J$61,INDEX(Node_Pos,AK54)+1)&amp;";",";"&amp;INDEX(Node_RCodes,AK54)&amp;";")),INDEX(Node_Right,AK54),INDEX(Node_Left,AK54)))))</f>
        <v/>
      </c>
      <c r="AM54" s="46">
        <f>MATCH($AA54&amp;"|"&amp;AL54,Node_Key,0)</f>
        <v/>
      </c>
      <c r="AN54" s="46">
        <f>IF(INDEX(Node_Kind,AM54)="leaf",AL54,IF(INDEX($J$10:$J$61,INDEX(Node_Pos,AM54)+1)="",IF(INDEX(Node_Miss,AM54)="left",INDEX(Node_Left,AM54),INDEX(Node_Right,AM54)),IF(INDEX(Node_Kind,AM54)="split",IF(INDEX($J$10:$J$61,INDEX(Node_Pos,AM54)+1)&lt;INDEX(Node_Thr,AM54),INDEX(Node_Left,AM54),INDEX(Node_Right,AM54)),IF(ISNUMBER(SEARCH(";"&amp;INDEX($J$10:$J$61,INDEX(Node_Pos,AM54)+1)&amp;";",";"&amp;INDEX(Node_RCodes,AM54)&amp;";")),INDEX(Node_Right,AM54),INDEX(Node_Left,AM54)))))</f>
        <v/>
      </c>
      <c r="AO54" s="52">
        <f>IF(INDEX(Node_Kind,MATCH($AA54&amp;"|"&amp;AN54,Node_Key,0))="leaf",INDEX(Node_Leaf,MATCH($AA54&amp;"|"&amp;AN54,Node_Key,0)),"not a leaf")</f>
        <v/>
      </c>
      <c r="AP54" s="46">
        <f>MATCH($AA54&amp;"|0",Node_Key,0)</f>
        <v/>
      </c>
      <c r="AQ54" s="46">
        <f>IF(INDEX(Node_Kind,AP54)="leaf",0,IF(INDEX($M$10:$M$61,INDEX(Node_Pos,AP54)+1)="",IF(INDEX(Node_Miss,AP54)="left",INDEX(Node_Left,AP54),INDEX(Node_Right,AP54)),IF(INDEX(Node_Kind,AP54)="split",IF(INDEX($M$10:$M$61,INDEX(Node_Pos,AP54)+1)&lt;INDEX(Node_Thr,AP54),INDEX(Node_Left,AP54),INDEX(Node_Right,AP54)),IF(ISNUMBER(SEARCH(";"&amp;INDEX($M$10:$M$61,INDEX(Node_Pos,AP54)+1)&amp;";",";"&amp;INDEX(Node_RCodes,AP54)&amp;";")),INDEX(Node_Right,AP54),INDEX(Node_Left,AP54)))))</f>
        <v/>
      </c>
      <c r="AR54" s="46">
        <f>MATCH($AA54&amp;"|"&amp;AQ54,Node_Key,0)</f>
        <v/>
      </c>
      <c r="AS54" s="46">
        <f>IF(INDEX(Node_Kind,AR54)="leaf",AQ54,IF(INDEX($M$10:$M$61,INDEX(Node_Pos,AR54)+1)="",IF(INDEX(Node_Miss,AR54)="left",INDEX(Node_Left,AR54),INDEX(Node_Right,AR54)),IF(INDEX(Node_Kind,AR54)="split",IF(INDEX($M$10:$M$61,INDEX(Node_Pos,AR54)+1)&lt;INDEX(Node_Thr,AR54),INDEX(Node_Left,AR54),INDEX(Node_Right,AR54)),IF(ISNUMBER(SEARCH(";"&amp;INDEX($M$10:$M$61,INDEX(Node_Pos,AR54)+1)&amp;";",";"&amp;INDEX(Node_RCodes,AR54)&amp;";")),INDEX(Node_Right,AR54),INDEX(Node_Left,AR54)))))</f>
        <v/>
      </c>
      <c r="AT54" s="46">
        <f>MATCH($AA54&amp;"|"&amp;AS54,Node_Key,0)</f>
        <v/>
      </c>
      <c r="AU54" s="46">
        <f>IF(INDEX(Node_Kind,AT54)="leaf",AS54,IF(INDEX($M$10:$M$61,INDEX(Node_Pos,AT54)+1)="",IF(INDEX(Node_Miss,AT54)="left",INDEX(Node_Left,AT54),INDEX(Node_Right,AT54)),IF(INDEX(Node_Kind,AT54)="split",IF(INDEX($M$10:$M$61,INDEX(Node_Pos,AT54)+1)&lt;INDEX(Node_Thr,AT54),INDEX(Node_Left,AT54),INDEX(Node_Right,AT54)),IF(ISNUMBER(SEARCH(";"&amp;INDEX($M$10:$M$61,INDEX(Node_Pos,AT54)+1)&amp;";",";"&amp;INDEX(Node_RCodes,AT54)&amp;";")),INDEX(Node_Right,AT54),INDEX(Node_Left,AT54)))))</f>
        <v/>
      </c>
      <c r="AV54" s="52">
        <f>IF(INDEX(Node_Kind,MATCH($AA54&amp;"|"&amp;AU54,Node_Key,0))="leaf",INDEX(Node_Leaf,MATCH($AA54&amp;"|"&amp;AU54,Node_Key,0)),"not a leaf")</f>
        <v/>
      </c>
      <c r="AW54" s="46">
        <f>MATCH($AA54&amp;"|0",Node_Key,0)</f>
        <v/>
      </c>
      <c r="AX54" s="46">
        <f>IF(INDEX(Node_Kind,AW54)="leaf",0,IF(INDEX($P$10:$P$61,INDEX(Node_Pos,AW54)+1)="",IF(INDEX(Node_Miss,AW54)="left",INDEX(Node_Left,AW54),INDEX(Node_Right,AW54)),IF(INDEX(Node_Kind,AW54)="split",IF(INDEX($P$10:$P$61,INDEX(Node_Pos,AW54)+1)&lt;INDEX(Node_Thr,AW54),INDEX(Node_Left,AW54),INDEX(Node_Right,AW54)),IF(ISNUMBER(SEARCH(";"&amp;INDEX($P$10:$P$61,INDEX(Node_Pos,AW54)+1)&amp;";",";"&amp;INDEX(Node_RCodes,AW54)&amp;";")),INDEX(Node_Right,AW54),INDEX(Node_Left,AW54)))))</f>
        <v/>
      </c>
      <c r="AY54" s="46">
        <f>MATCH($AA54&amp;"|"&amp;AX54,Node_Key,0)</f>
        <v/>
      </c>
      <c r="AZ54" s="46">
        <f>IF(INDEX(Node_Kind,AY54)="leaf",AX54,IF(INDEX($P$10:$P$61,INDEX(Node_Pos,AY54)+1)="",IF(INDEX(Node_Miss,AY54)="left",INDEX(Node_Left,AY54),INDEX(Node_Right,AY54)),IF(INDEX(Node_Kind,AY54)="split",IF(INDEX($P$10:$P$61,INDEX(Node_Pos,AY54)+1)&lt;INDEX(Node_Thr,AY54),INDEX(Node_Left,AY54),INDEX(Node_Right,AY54)),IF(ISNUMBER(SEARCH(";"&amp;INDEX($P$10:$P$61,INDEX(Node_Pos,AY54)+1)&amp;";",";"&amp;INDEX(Node_RCodes,AY54)&amp;";")),INDEX(Node_Right,AY54),INDEX(Node_Left,AY54)))))</f>
        <v/>
      </c>
      <c r="BA54" s="46">
        <f>MATCH($AA54&amp;"|"&amp;AZ54,Node_Key,0)</f>
        <v/>
      </c>
      <c r="BB54" s="46">
        <f>IF(INDEX(Node_Kind,BA54)="leaf",AZ54,IF(INDEX($P$10:$P$61,INDEX(Node_Pos,BA54)+1)="",IF(INDEX(Node_Miss,BA54)="left",INDEX(Node_Left,BA54),INDEX(Node_Right,BA54)),IF(INDEX(Node_Kind,BA54)="split",IF(INDEX($P$10:$P$61,INDEX(Node_Pos,BA54)+1)&lt;INDEX(Node_Thr,BA54),INDEX(Node_Left,BA54),INDEX(Node_Right,BA54)),IF(ISNUMBER(SEARCH(";"&amp;INDEX($P$10:$P$61,INDEX(Node_Pos,BA54)+1)&amp;";",";"&amp;INDEX(Node_RCodes,BA54)&amp;";")),INDEX(Node_Right,BA54),INDEX(Node_Left,BA54)))))</f>
        <v/>
      </c>
      <c r="BC54" s="52">
        <f>IF(INDEX(Node_Kind,MATCH($AA54&amp;"|"&amp;BB54,Node_Key,0))="leaf",INDEX(Node_Leaf,MATCH($AA54&amp;"|"&amp;BB54,Node_Key,0)),"not a leaf")</f>
        <v/>
      </c>
      <c r="BD54" s="46">
        <f>MATCH($AA54&amp;"|0",Node_Key,0)</f>
        <v/>
      </c>
      <c r="BE54" s="46">
        <f>IF(INDEX(Node_Kind,BD54)="leaf",0,IF(INDEX($S$10:$S$61,INDEX(Node_Pos,BD54)+1)="",IF(INDEX(Node_Miss,BD54)="left",INDEX(Node_Left,BD54),INDEX(Node_Right,BD54)),IF(INDEX(Node_Kind,BD54)="split",IF(INDEX($S$10:$S$61,INDEX(Node_Pos,BD54)+1)&lt;INDEX(Node_Thr,BD54),INDEX(Node_Left,BD54),INDEX(Node_Right,BD54)),IF(ISNUMBER(SEARCH(";"&amp;INDEX($S$10:$S$61,INDEX(Node_Pos,BD54)+1)&amp;";",";"&amp;INDEX(Node_RCodes,BD54)&amp;";")),INDEX(Node_Right,BD54),INDEX(Node_Left,BD54)))))</f>
        <v/>
      </c>
      <c r="BF54" s="46">
        <f>MATCH($AA54&amp;"|"&amp;BE54,Node_Key,0)</f>
        <v/>
      </c>
      <c r="BG54" s="46">
        <f>IF(INDEX(Node_Kind,BF54)="leaf",BE54,IF(INDEX($S$10:$S$61,INDEX(Node_Pos,BF54)+1)="",IF(INDEX(Node_Miss,BF54)="left",INDEX(Node_Left,BF54),INDEX(Node_Right,BF54)),IF(INDEX(Node_Kind,BF54)="split",IF(INDEX($S$10:$S$61,INDEX(Node_Pos,BF54)+1)&lt;INDEX(Node_Thr,BF54),INDEX(Node_Left,BF54),INDEX(Node_Right,BF54)),IF(ISNUMBER(SEARCH(";"&amp;INDEX($S$10:$S$61,INDEX(Node_Pos,BF54)+1)&amp;";",";"&amp;INDEX(Node_RCodes,BF54)&amp;";")),INDEX(Node_Right,BF54),INDEX(Node_Left,BF54)))))</f>
        <v/>
      </c>
      <c r="BH54" s="46">
        <f>MATCH($AA54&amp;"|"&amp;BG54,Node_Key,0)</f>
        <v/>
      </c>
      <c r="BI54" s="46">
        <f>IF(INDEX(Node_Kind,BH54)="leaf",BG54,IF(INDEX($S$10:$S$61,INDEX(Node_Pos,BH54)+1)="",IF(INDEX(Node_Miss,BH54)="left",INDEX(Node_Left,BH54),INDEX(Node_Right,BH54)),IF(INDEX(Node_Kind,BH54)="split",IF(INDEX($S$10:$S$61,INDEX(Node_Pos,BH54)+1)&lt;INDEX(Node_Thr,BH54),INDEX(Node_Left,BH54),INDEX(Node_Right,BH54)),IF(ISNUMBER(SEARCH(";"&amp;INDEX($S$10:$S$61,INDEX(Node_Pos,BH54)+1)&amp;";",";"&amp;INDEX(Node_RCodes,BH54)&amp;";")),INDEX(Node_Right,BH54),INDEX(Node_Left,BH54)))))</f>
        <v/>
      </c>
      <c r="BJ54" s="52">
        <f>IF(INDEX(Node_Kind,MATCH($AA54&amp;"|"&amp;BI54,Node_Key,0))="leaf",INDEX(Node_Leaf,MATCH($AA54&amp;"|"&amp;BI54,Node_Key,0)),"not a leaf")</f>
        <v/>
      </c>
      <c r="BK54" s="46">
        <f>MATCH($AA54&amp;"|0",Node_Key,0)</f>
        <v/>
      </c>
      <c r="BL54" s="46">
        <f>IF(INDEX(Node_Kind,BK54)="leaf",0,IF(INDEX($V$10:$V$61,INDEX(Node_Pos,BK54)+1)="",IF(INDEX(Node_Miss,BK54)="left",INDEX(Node_Left,BK54),INDEX(Node_Right,BK54)),IF(INDEX(Node_Kind,BK54)="split",IF(INDEX($V$10:$V$61,INDEX(Node_Pos,BK54)+1)&lt;INDEX(Node_Thr,BK54),INDEX(Node_Left,BK54),INDEX(Node_Right,BK54)),IF(ISNUMBER(SEARCH(";"&amp;INDEX($V$10:$V$61,INDEX(Node_Pos,BK54)+1)&amp;";",";"&amp;INDEX(Node_RCodes,BK54)&amp;";")),INDEX(Node_Right,BK54),INDEX(Node_Left,BK54)))))</f>
        <v/>
      </c>
      <c r="BM54" s="46">
        <f>MATCH($AA54&amp;"|"&amp;BL54,Node_Key,0)</f>
        <v/>
      </c>
      <c r="BN54" s="46">
        <f>IF(INDEX(Node_Kind,BM54)="leaf",BL54,IF(INDEX($V$10:$V$61,INDEX(Node_Pos,BM54)+1)="",IF(INDEX(Node_Miss,BM54)="left",INDEX(Node_Left,BM54),INDEX(Node_Right,BM54)),IF(INDEX(Node_Kind,BM54)="split",IF(INDEX($V$10:$V$61,INDEX(Node_Pos,BM54)+1)&lt;INDEX(Node_Thr,BM54),INDEX(Node_Left,BM54),INDEX(Node_Right,BM54)),IF(ISNUMBER(SEARCH(";"&amp;INDEX($V$10:$V$61,INDEX(Node_Pos,BM54)+1)&amp;";",";"&amp;INDEX(Node_RCodes,BM54)&amp;";")),INDEX(Node_Right,BM54),INDEX(Node_Left,BM54)))))</f>
        <v/>
      </c>
      <c r="BO54" s="46">
        <f>MATCH($AA54&amp;"|"&amp;BN54,Node_Key,0)</f>
        <v/>
      </c>
      <c r="BP54" s="46">
        <f>IF(INDEX(Node_Kind,BO54)="leaf",BN54,IF(INDEX($V$10:$V$61,INDEX(Node_Pos,BO54)+1)="",IF(INDEX(Node_Miss,BO54)="left",INDEX(Node_Left,BO54),INDEX(Node_Right,BO54)),IF(INDEX(Node_Kind,BO54)="split",IF(INDEX($V$10:$V$61,INDEX(Node_Pos,BO54)+1)&lt;INDEX(Node_Thr,BO54),INDEX(Node_Left,BO54),INDEX(Node_Right,BO54)),IF(ISNUMBER(SEARCH(";"&amp;INDEX($V$10:$V$61,INDEX(Node_Pos,BO54)+1)&amp;";",";"&amp;INDEX(Node_RCodes,BO54)&amp;";")),INDEX(Node_Right,BO54),INDEX(Node_Left,BO54)))))</f>
        <v/>
      </c>
      <c r="BQ54" s="52">
        <f>IF(INDEX(Node_Kind,MATCH($AA54&amp;"|"&amp;BP54,Node_Key,0))="leaf",INDEX(Node_Leaf,MATCH($AA54&amp;"|"&amp;BP54,Node_Key,0)),"not a leaf")</f>
        <v/>
      </c>
      <c r="BR54" s="46">
        <f>MATCH($AA54&amp;"|0",Node_Key,0)</f>
        <v/>
      </c>
      <c r="BS54" s="46">
        <f>IF(INDEX(Node_Kind,BR54)="leaf",0,IF(INDEX($Y$10:$Y$61,INDEX(Node_Pos,BR54)+1)="",IF(INDEX(Node_Miss,BR54)="left",INDEX(Node_Left,BR54),INDEX(Node_Right,BR54)),IF(INDEX(Node_Kind,BR54)="split",IF(INDEX($Y$10:$Y$61,INDEX(Node_Pos,BR54)+1)&lt;INDEX(Node_Thr,BR54),INDEX(Node_Left,BR54),INDEX(Node_Right,BR54)),IF(ISNUMBER(SEARCH(";"&amp;INDEX($Y$10:$Y$61,INDEX(Node_Pos,BR54)+1)&amp;";",";"&amp;INDEX(Node_RCodes,BR54)&amp;";")),INDEX(Node_Right,BR54),INDEX(Node_Left,BR54)))))</f>
        <v/>
      </c>
      <c r="BT54" s="46">
        <f>MATCH($AA54&amp;"|"&amp;BS54,Node_Key,0)</f>
        <v/>
      </c>
      <c r="BU54" s="46">
        <f>IF(INDEX(Node_Kind,BT54)="leaf",BS54,IF(INDEX($Y$10:$Y$61,INDEX(Node_Pos,BT54)+1)="",IF(INDEX(Node_Miss,BT54)="left",INDEX(Node_Left,BT54),INDEX(Node_Right,BT54)),IF(INDEX(Node_Kind,BT54)="split",IF(INDEX($Y$10:$Y$61,INDEX(Node_Pos,BT54)+1)&lt;INDEX(Node_Thr,BT54),INDEX(Node_Left,BT54),INDEX(Node_Right,BT54)),IF(ISNUMBER(SEARCH(";"&amp;INDEX($Y$10:$Y$61,INDEX(Node_Pos,BT54)+1)&amp;";",";"&amp;INDEX(Node_RCodes,BT54)&amp;";")),INDEX(Node_Right,BT54),INDEX(Node_Left,BT54)))))</f>
        <v/>
      </c>
      <c r="BV54" s="46">
        <f>MATCH($AA54&amp;"|"&amp;BU54,Node_Key,0)</f>
        <v/>
      </c>
      <c r="BW54" s="46">
        <f>IF(INDEX(Node_Kind,BV54)="leaf",BU54,IF(INDEX($Y$10:$Y$61,INDEX(Node_Pos,BV54)+1)="",IF(INDEX(Node_Miss,BV54)="left",INDEX(Node_Left,BV54),INDEX(Node_Right,BV54)),IF(INDEX(Node_Kind,BV54)="split",IF(INDEX($Y$10:$Y$61,INDEX(Node_Pos,BV54)+1)&lt;INDEX(Node_Thr,BV54),INDEX(Node_Left,BV54),INDEX(Node_Right,BV54)),IF(ISNUMBER(SEARCH(";"&amp;INDEX($Y$10:$Y$61,INDEX(Node_Pos,BV54)+1)&amp;";",";"&amp;INDEX(Node_RCodes,BV54)&amp;";")),INDEX(Node_Right,BV54),INDEX(Node_Left,BV54)))))</f>
        <v/>
      </c>
      <c r="BX54" s="52">
        <f>IF(INDEX(Node_Kind,MATCH($AA54&amp;"|"&amp;BW54,Node_Key,0))="leaf",INDEX(Node_Leaf,MATCH($AA54&amp;"|"&amp;BW54,Node_Key,0)),"not a leaf")</f>
        <v/>
      </c>
    </row>
    <row r="55">
      <c r="B55" s="36" t="n">
        <v>45</v>
      </c>
      <c r="C55" s="10" t="inlineStr">
        <is>
          <t>roof_type</t>
        </is>
      </c>
      <c r="D55" s="10" t="inlineStr">
        <is>
          <t>categorical</t>
        </is>
      </c>
      <c r="E55" s="40">
        <f>IF(ISBLANK(INDEX(Pol_Data,MATCH(E$8,Pol_ID,0),MATCH($C55,Pol_Head,0))),"",INDEX(Pol_Data,MATCH(E$8,Pol_ID,0),MATCH($C55,Pol_Head,0)))</f>
        <v/>
      </c>
      <c r="F55" s="11">
        <f>$C55&amp;"|"&amp;IF(E55="","MISSING",IF(OR(E55="true",E55="false"),PROPER(E55),E55&amp;""))</f>
        <v/>
      </c>
      <c r="G55" s="46">
        <f>IFERROR(INDEX(Feat_Code,MATCH(F55,Feat_Key,0)),"")</f>
        <v/>
      </c>
      <c r="H55" s="40">
        <f>IF(ISBLANK(INDEX(Pol_Data,MATCH(H$8,Pol_ID,0),MATCH($C55,Pol_Head,0))),"",INDEX(Pol_Data,MATCH(H$8,Pol_ID,0),MATCH($C55,Pol_Head,0)))</f>
        <v/>
      </c>
      <c r="I55" s="11">
        <f>$C55&amp;"|"&amp;IF(H55="","MISSING",IF(OR(H55="true",H55="false"),PROPER(H55),H55&amp;""))</f>
        <v/>
      </c>
      <c r="J55" s="46">
        <f>IFERROR(INDEX(Feat_Code,MATCH(I55,Feat_Key,0)),"")</f>
        <v/>
      </c>
      <c r="K55" s="40">
        <f>IF(ISBLANK(INDEX(Pol_Data,MATCH(K$8,Pol_ID,0),MATCH($C55,Pol_Head,0))),"",INDEX(Pol_Data,MATCH(K$8,Pol_ID,0),MATCH($C55,Pol_Head,0)))</f>
        <v/>
      </c>
      <c r="L55" s="11">
        <f>$C55&amp;"|"&amp;IF(K55="","MISSING",IF(OR(K55="true",K55="false"),PROPER(K55),K55&amp;""))</f>
        <v/>
      </c>
      <c r="M55" s="46">
        <f>IFERROR(INDEX(Feat_Code,MATCH(L55,Feat_Key,0)),"")</f>
        <v/>
      </c>
      <c r="N55" s="40">
        <f>IF(ISBLANK(INDEX(Pol_Data,MATCH(N$8,Pol_ID,0),MATCH($C55,Pol_Head,0))),"",INDEX(Pol_Data,MATCH(N$8,Pol_ID,0),MATCH($C55,Pol_Head,0)))</f>
        <v/>
      </c>
      <c r="O55" s="11">
        <f>$C55&amp;"|"&amp;IF(N55="","MISSING",IF(OR(N55="true",N55="false"),PROPER(N55),N55&amp;""))</f>
        <v/>
      </c>
      <c r="P55" s="46">
        <f>IFERROR(INDEX(Feat_Code,MATCH(O55,Feat_Key,0)),"")</f>
        <v/>
      </c>
      <c r="Q55" s="40">
        <f>IF(ISBLANK(INDEX(Pol_Data,MATCH(Q$8,Pol_ID,0),MATCH($C55,Pol_Head,0))),"",INDEX(Pol_Data,MATCH(Q$8,Pol_ID,0),MATCH($C55,Pol_Head,0)))</f>
        <v/>
      </c>
      <c r="R55" s="11">
        <f>$C55&amp;"|"&amp;IF(Q55="","MISSING",IF(OR(Q55="true",Q55="false"),PROPER(Q55),Q55&amp;""))</f>
        <v/>
      </c>
      <c r="S55" s="46">
        <f>IFERROR(INDEX(Feat_Code,MATCH(R55,Feat_Key,0)),"")</f>
        <v/>
      </c>
      <c r="T55" s="40">
        <f>IF(ISBLANK(INDEX(Pol_Data,MATCH(T$8,Pol_ID,0),MATCH($C55,Pol_Head,0))),"",INDEX(Pol_Data,MATCH(T$8,Pol_ID,0),MATCH($C55,Pol_Head,0)))</f>
        <v/>
      </c>
      <c r="U55" s="11">
        <f>$C55&amp;"|"&amp;IF(T55="","MISSING",IF(OR(T55="true",T55="false"),PROPER(T55),T55&amp;""))</f>
        <v/>
      </c>
      <c r="V55" s="46">
        <f>IFERROR(INDEX(Feat_Code,MATCH(U55,Feat_Key,0)),"")</f>
        <v/>
      </c>
      <c r="W55" s="40">
        <f>IF(ISBLANK(INDEX(Pol_Data,MATCH(W$8,Pol_ID,0),MATCH($C55,Pol_Head,0))),"",INDEX(Pol_Data,MATCH(W$8,Pol_ID,0),MATCH($C55,Pol_Head,0)))</f>
        <v/>
      </c>
      <c r="X55" s="11">
        <f>$C55&amp;"|"&amp;IF(W55="","MISSING",IF(OR(W55="true",W55="false"),PROPER(W55),W55&amp;""))</f>
        <v/>
      </c>
      <c r="Y55" s="46">
        <f>IFERROR(INDEX(Feat_Code,MATCH(X55,Feat_Key,0)),"")</f>
        <v/>
      </c>
      <c r="AA55" s="36" t="n">
        <v>45</v>
      </c>
      <c r="AB55" s="46">
        <f>MATCH($AA55&amp;"|0",Node_Key,0)</f>
        <v/>
      </c>
      <c r="AC55" s="46">
        <f>IF(INDEX(Node_Kind,AB55)="leaf",0,IF(INDEX($G$10:$G$61,INDEX(Node_Pos,AB55)+1)="",IF(INDEX(Node_Miss,AB55)="left",INDEX(Node_Left,AB55),INDEX(Node_Right,AB55)),IF(INDEX(Node_Kind,AB55)="split",IF(INDEX($G$10:$G$61,INDEX(Node_Pos,AB55)+1)&lt;INDEX(Node_Thr,AB55),INDEX(Node_Left,AB55),INDEX(Node_Right,AB55)),IF(ISNUMBER(SEARCH(";"&amp;INDEX($G$10:$G$61,INDEX(Node_Pos,AB55)+1)&amp;";",";"&amp;INDEX(Node_RCodes,AB55)&amp;";")),INDEX(Node_Right,AB55),INDEX(Node_Left,AB55)))))</f>
        <v/>
      </c>
      <c r="AD55" s="46">
        <f>MATCH($AA55&amp;"|"&amp;AC55,Node_Key,0)</f>
        <v/>
      </c>
      <c r="AE55" s="46">
        <f>IF(INDEX(Node_Kind,AD55)="leaf",AC55,IF(INDEX($G$10:$G$61,INDEX(Node_Pos,AD55)+1)="",IF(INDEX(Node_Miss,AD55)="left",INDEX(Node_Left,AD55),INDEX(Node_Right,AD55)),IF(INDEX(Node_Kind,AD55)="split",IF(INDEX($G$10:$G$61,INDEX(Node_Pos,AD55)+1)&lt;INDEX(Node_Thr,AD55),INDEX(Node_Left,AD55),INDEX(Node_Right,AD55)),IF(ISNUMBER(SEARCH(";"&amp;INDEX($G$10:$G$61,INDEX(Node_Pos,AD55)+1)&amp;";",";"&amp;INDEX(Node_RCodes,AD55)&amp;";")),INDEX(Node_Right,AD55),INDEX(Node_Left,AD55)))))</f>
        <v/>
      </c>
      <c r="AF55" s="46">
        <f>MATCH($AA55&amp;"|"&amp;AE55,Node_Key,0)</f>
        <v/>
      </c>
      <c r="AG55" s="46">
        <f>IF(INDEX(Node_Kind,AF55)="leaf",AE55,IF(INDEX($G$10:$G$61,INDEX(Node_Pos,AF55)+1)="",IF(INDEX(Node_Miss,AF55)="left",INDEX(Node_Left,AF55),INDEX(Node_Right,AF55)),IF(INDEX(Node_Kind,AF55)="split",IF(INDEX($G$10:$G$61,INDEX(Node_Pos,AF55)+1)&lt;INDEX(Node_Thr,AF55),INDEX(Node_Left,AF55),INDEX(Node_Right,AF55)),IF(ISNUMBER(SEARCH(";"&amp;INDEX($G$10:$G$61,INDEX(Node_Pos,AF55)+1)&amp;";",";"&amp;INDEX(Node_RCodes,AF55)&amp;";")),INDEX(Node_Right,AF55),INDEX(Node_Left,AF55)))))</f>
        <v/>
      </c>
      <c r="AH55" s="52">
        <f>IF(INDEX(Node_Kind,MATCH($AA55&amp;"|"&amp;AG55,Node_Key,0))="leaf",INDEX(Node_Leaf,MATCH($AA55&amp;"|"&amp;AG55,Node_Key,0)),"not a leaf")</f>
        <v/>
      </c>
      <c r="AI55" s="46">
        <f>MATCH($AA55&amp;"|0",Node_Key,0)</f>
        <v/>
      </c>
      <c r="AJ55" s="46">
        <f>IF(INDEX(Node_Kind,AI55)="leaf",0,IF(INDEX($J$10:$J$61,INDEX(Node_Pos,AI55)+1)="",IF(INDEX(Node_Miss,AI55)="left",INDEX(Node_Left,AI55),INDEX(Node_Right,AI55)),IF(INDEX(Node_Kind,AI55)="split",IF(INDEX($J$10:$J$61,INDEX(Node_Pos,AI55)+1)&lt;INDEX(Node_Thr,AI55),INDEX(Node_Left,AI55),INDEX(Node_Right,AI55)),IF(ISNUMBER(SEARCH(";"&amp;INDEX($J$10:$J$61,INDEX(Node_Pos,AI55)+1)&amp;";",";"&amp;INDEX(Node_RCodes,AI55)&amp;";")),INDEX(Node_Right,AI55),INDEX(Node_Left,AI55)))))</f>
        <v/>
      </c>
      <c r="AK55" s="46">
        <f>MATCH($AA55&amp;"|"&amp;AJ55,Node_Key,0)</f>
        <v/>
      </c>
      <c r="AL55" s="46">
        <f>IF(INDEX(Node_Kind,AK55)="leaf",AJ55,IF(INDEX($J$10:$J$61,INDEX(Node_Pos,AK55)+1)="",IF(INDEX(Node_Miss,AK55)="left",INDEX(Node_Left,AK55),INDEX(Node_Right,AK55)),IF(INDEX(Node_Kind,AK55)="split",IF(INDEX($J$10:$J$61,INDEX(Node_Pos,AK55)+1)&lt;INDEX(Node_Thr,AK55),INDEX(Node_Left,AK55),INDEX(Node_Right,AK55)),IF(ISNUMBER(SEARCH(";"&amp;INDEX($J$10:$J$61,INDEX(Node_Pos,AK55)+1)&amp;";",";"&amp;INDEX(Node_RCodes,AK55)&amp;";")),INDEX(Node_Right,AK55),INDEX(Node_Left,AK55)))))</f>
        <v/>
      </c>
      <c r="AM55" s="46">
        <f>MATCH($AA55&amp;"|"&amp;AL55,Node_Key,0)</f>
        <v/>
      </c>
      <c r="AN55" s="46">
        <f>IF(INDEX(Node_Kind,AM55)="leaf",AL55,IF(INDEX($J$10:$J$61,INDEX(Node_Pos,AM55)+1)="",IF(INDEX(Node_Miss,AM55)="left",INDEX(Node_Left,AM55),INDEX(Node_Right,AM55)),IF(INDEX(Node_Kind,AM55)="split",IF(INDEX($J$10:$J$61,INDEX(Node_Pos,AM55)+1)&lt;INDEX(Node_Thr,AM55),INDEX(Node_Left,AM55),INDEX(Node_Right,AM55)),IF(ISNUMBER(SEARCH(";"&amp;INDEX($J$10:$J$61,INDEX(Node_Pos,AM55)+1)&amp;";",";"&amp;INDEX(Node_RCodes,AM55)&amp;";")),INDEX(Node_Right,AM55),INDEX(Node_Left,AM55)))))</f>
        <v/>
      </c>
      <c r="AO55" s="52">
        <f>IF(INDEX(Node_Kind,MATCH($AA55&amp;"|"&amp;AN55,Node_Key,0))="leaf",INDEX(Node_Leaf,MATCH($AA55&amp;"|"&amp;AN55,Node_Key,0)),"not a leaf")</f>
        <v/>
      </c>
      <c r="AP55" s="46">
        <f>MATCH($AA55&amp;"|0",Node_Key,0)</f>
        <v/>
      </c>
      <c r="AQ55" s="46">
        <f>IF(INDEX(Node_Kind,AP55)="leaf",0,IF(INDEX($M$10:$M$61,INDEX(Node_Pos,AP55)+1)="",IF(INDEX(Node_Miss,AP55)="left",INDEX(Node_Left,AP55),INDEX(Node_Right,AP55)),IF(INDEX(Node_Kind,AP55)="split",IF(INDEX($M$10:$M$61,INDEX(Node_Pos,AP55)+1)&lt;INDEX(Node_Thr,AP55),INDEX(Node_Left,AP55),INDEX(Node_Right,AP55)),IF(ISNUMBER(SEARCH(";"&amp;INDEX($M$10:$M$61,INDEX(Node_Pos,AP55)+1)&amp;";",";"&amp;INDEX(Node_RCodes,AP55)&amp;";")),INDEX(Node_Right,AP55),INDEX(Node_Left,AP55)))))</f>
        <v/>
      </c>
      <c r="AR55" s="46">
        <f>MATCH($AA55&amp;"|"&amp;AQ55,Node_Key,0)</f>
        <v/>
      </c>
      <c r="AS55" s="46">
        <f>IF(INDEX(Node_Kind,AR55)="leaf",AQ55,IF(INDEX($M$10:$M$61,INDEX(Node_Pos,AR55)+1)="",IF(INDEX(Node_Miss,AR55)="left",INDEX(Node_Left,AR55),INDEX(Node_Right,AR55)),IF(INDEX(Node_Kind,AR55)="split",IF(INDEX($M$10:$M$61,INDEX(Node_Pos,AR55)+1)&lt;INDEX(Node_Thr,AR55),INDEX(Node_Left,AR55),INDEX(Node_Right,AR55)),IF(ISNUMBER(SEARCH(";"&amp;INDEX($M$10:$M$61,INDEX(Node_Pos,AR55)+1)&amp;";",";"&amp;INDEX(Node_RCodes,AR55)&amp;";")),INDEX(Node_Right,AR55),INDEX(Node_Left,AR55)))))</f>
        <v/>
      </c>
      <c r="AT55" s="46">
        <f>MATCH($AA55&amp;"|"&amp;AS55,Node_Key,0)</f>
        <v/>
      </c>
      <c r="AU55" s="46">
        <f>IF(INDEX(Node_Kind,AT55)="leaf",AS55,IF(INDEX($M$10:$M$61,INDEX(Node_Pos,AT55)+1)="",IF(INDEX(Node_Miss,AT55)="left",INDEX(Node_Left,AT55),INDEX(Node_Right,AT55)),IF(INDEX(Node_Kind,AT55)="split",IF(INDEX($M$10:$M$61,INDEX(Node_Pos,AT55)+1)&lt;INDEX(Node_Thr,AT55),INDEX(Node_Left,AT55),INDEX(Node_Right,AT55)),IF(ISNUMBER(SEARCH(";"&amp;INDEX($M$10:$M$61,INDEX(Node_Pos,AT55)+1)&amp;";",";"&amp;INDEX(Node_RCodes,AT55)&amp;";")),INDEX(Node_Right,AT55),INDEX(Node_Left,AT55)))))</f>
        <v/>
      </c>
      <c r="AV55" s="52">
        <f>IF(INDEX(Node_Kind,MATCH($AA55&amp;"|"&amp;AU55,Node_Key,0))="leaf",INDEX(Node_Leaf,MATCH($AA55&amp;"|"&amp;AU55,Node_Key,0)),"not a leaf")</f>
        <v/>
      </c>
      <c r="AW55" s="46">
        <f>MATCH($AA55&amp;"|0",Node_Key,0)</f>
        <v/>
      </c>
      <c r="AX55" s="46">
        <f>IF(INDEX(Node_Kind,AW55)="leaf",0,IF(INDEX($P$10:$P$61,INDEX(Node_Pos,AW55)+1)="",IF(INDEX(Node_Miss,AW55)="left",INDEX(Node_Left,AW55),INDEX(Node_Right,AW55)),IF(INDEX(Node_Kind,AW55)="split",IF(INDEX($P$10:$P$61,INDEX(Node_Pos,AW55)+1)&lt;INDEX(Node_Thr,AW55),INDEX(Node_Left,AW55),INDEX(Node_Right,AW55)),IF(ISNUMBER(SEARCH(";"&amp;INDEX($P$10:$P$61,INDEX(Node_Pos,AW55)+1)&amp;";",";"&amp;INDEX(Node_RCodes,AW55)&amp;";")),INDEX(Node_Right,AW55),INDEX(Node_Left,AW55)))))</f>
        <v/>
      </c>
      <c r="AY55" s="46">
        <f>MATCH($AA55&amp;"|"&amp;AX55,Node_Key,0)</f>
        <v/>
      </c>
      <c r="AZ55" s="46">
        <f>IF(INDEX(Node_Kind,AY55)="leaf",AX55,IF(INDEX($P$10:$P$61,INDEX(Node_Pos,AY55)+1)="",IF(INDEX(Node_Miss,AY55)="left",INDEX(Node_Left,AY55),INDEX(Node_Right,AY55)),IF(INDEX(Node_Kind,AY55)="split",IF(INDEX($P$10:$P$61,INDEX(Node_Pos,AY55)+1)&lt;INDEX(Node_Thr,AY55),INDEX(Node_Left,AY55),INDEX(Node_Right,AY55)),IF(ISNUMBER(SEARCH(";"&amp;INDEX($P$10:$P$61,INDEX(Node_Pos,AY55)+1)&amp;";",";"&amp;INDEX(Node_RCodes,AY55)&amp;";")),INDEX(Node_Right,AY55),INDEX(Node_Left,AY55)))))</f>
        <v/>
      </c>
      <c r="BA55" s="46">
        <f>MATCH($AA55&amp;"|"&amp;AZ55,Node_Key,0)</f>
        <v/>
      </c>
      <c r="BB55" s="46">
        <f>IF(INDEX(Node_Kind,BA55)="leaf",AZ55,IF(INDEX($P$10:$P$61,INDEX(Node_Pos,BA55)+1)="",IF(INDEX(Node_Miss,BA55)="left",INDEX(Node_Left,BA55),INDEX(Node_Right,BA55)),IF(INDEX(Node_Kind,BA55)="split",IF(INDEX($P$10:$P$61,INDEX(Node_Pos,BA55)+1)&lt;INDEX(Node_Thr,BA55),INDEX(Node_Left,BA55),INDEX(Node_Right,BA55)),IF(ISNUMBER(SEARCH(";"&amp;INDEX($P$10:$P$61,INDEX(Node_Pos,BA55)+1)&amp;";",";"&amp;INDEX(Node_RCodes,BA55)&amp;";")),INDEX(Node_Right,BA55),INDEX(Node_Left,BA55)))))</f>
        <v/>
      </c>
      <c r="BC55" s="52">
        <f>IF(INDEX(Node_Kind,MATCH($AA55&amp;"|"&amp;BB55,Node_Key,0))="leaf",INDEX(Node_Leaf,MATCH($AA55&amp;"|"&amp;BB55,Node_Key,0)),"not a leaf")</f>
        <v/>
      </c>
      <c r="BD55" s="46">
        <f>MATCH($AA55&amp;"|0",Node_Key,0)</f>
        <v/>
      </c>
      <c r="BE55" s="46">
        <f>IF(INDEX(Node_Kind,BD55)="leaf",0,IF(INDEX($S$10:$S$61,INDEX(Node_Pos,BD55)+1)="",IF(INDEX(Node_Miss,BD55)="left",INDEX(Node_Left,BD55),INDEX(Node_Right,BD55)),IF(INDEX(Node_Kind,BD55)="split",IF(INDEX($S$10:$S$61,INDEX(Node_Pos,BD55)+1)&lt;INDEX(Node_Thr,BD55),INDEX(Node_Left,BD55),INDEX(Node_Right,BD55)),IF(ISNUMBER(SEARCH(";"&amp;INDEX($S$10:$S$61,INDEX(Node_Pos,BD55)+1)&amp;";",";"&amp;INDEX(Node_RCodes,BD55)&amp;";")),INDEX(Node_Right,BD55),INDEX(Node_Left,BD55)))))</f>
        <v/>
      </c>
      <c r="BF55" s="46">
        <f>MATCH($AA55&amp;"|"&amp;BE55,Node_Key,0)</f>
        <v/>
      </c>
      <c r="BG55" s="46">
        <f>IF(INDEX(Node_Kind,BF55)="leaf",BE55,IF(INDEX($S$10:$S$61,INDEX(Node_Pos,BF55)+1)="",IF(INDEX(Node_Miss,BF55)="left",INDEX(Node_Left,BF55),INDEX(Node_Right,BF55)),IF(INDEX(Node_Kind,BF55)="split",IF(INDEX($S$10:$S$61,INDEX(Node_Pos,BF55)+1)&lt;INDEX(Node_Thr,BF55),INDEX(Node_Left,BF55),INDEX(Node_Right,BF55)),IF(ISNUMBER(SEARCH(";"&amp;INDEX($S$10:$S$61,INDEX(Node_Pos,BF55)+1)&amp;";",";"&amp;INDEX(Node_RCodes,BF55)&amp;";")),INDEX(Node_Right,BF55),INDEX(Node_Left,BF55)))))</f>
        <v/>
      </c>
      <c r="BH55" s="46">
        <f>MATCH($AA55&amp;"|"&amp;BG55,Node_Key,0)</f>
        <v/>
      </c>
      <c r="BI55" s="46">
        <f>IF(INDEX(Node_Kind,BH55)="leaf",BG55,IF(INDEX($S$10:$S$61,INDEX(Node_Pos,BH55)+1)="",IF(INDEX(Node_Miss,BH55)="left",INDEX(Node_Left,BH55),INDEX(Node_Right,BH55)),IF(INDEX(Node_Kind,BH55)="split",IF(INDEX($S$10:$S$61,INDEX(Node_Pos,BH55)+1)&lt;INDEX(Node_Thr,BH55),INDEX(Node_Left,BH55),INDEX(Node_Right,BH55)),IF(ISNUMBER(SEARCH(";"&amp;INDEX($S$10:$S$61,INDEX(Node_Pos,BH55)+1)&amp;";",";"&amp;INDEX(Node_RCodes,BH55)&amp;";")),INDEX(Node_Right,BH55),INDEX(Node_Left,BH55)))))</f>
        <v/>
      </c>
      <c r="BJ55" s="52">
        <f>IF(INDEX(Node_Kind,MATCH($AA55&amp;"|"&amp;BI55,Node_Key,0))="leaf",INDEX(Node_Leaf,MATCH($AA55&amp;"|"&amp;BI55,Node_Key,0)),"not a leaf")</f>
        <v/>
      </c>
      <c r="BK55" s="46">
        <f>MATCH($AA55&amp;"|0",Node_Key,0)</f>
        <v/>
      </c>
      <c r="BL55" s="46">
        <f>IF(INDEX(Node_Kind,BK55)="leaf",0,IF(INDEX($V$10:$V$61,INDEX(Node_Pos,BK55)+1)="",IF(INDEX(Node_Miss,BK55)="left",INDEX(Node_Left,BK55),INDEX(Node_Right,BK55)),IF(INDEX(Node_Kind,BK55)="split",IF(INDEX($V$10:$V$61,INDEX(Node_Pos,BK55)+1)&lt;INDEX(Node_Thr,BK55),INDEX(Node_Left,BK55),INDEX(Node_Right,BK55)),IF(ISNUMBER(SEARCH(";"&amp;INDEX($V$10:$V$61,INDEX(Node_Pos,BK55)+1)&amp;";",";"&amp;INDEX(Node_RCodes,BK55)&amp;";")),INDEX(Node_Right,BK55),INDEX(Node_Left,BK55)))))</f>
        <v/>
      </c>
      <c r="BM55" s="46">
        <f>MATCH($AA55&amp;"|"&amp;BL55,Node_Key,0)</f>
        <v/>
      </c>
      <c r="BN55" s="46">
        <f>IF(INDEX(Node_Kind,BM55)="leaf",BL55,IF(INDEX($V$10:$V$61,INDEX(Node_Pos,BM55)+1)="",IF(INDEX(Node_Miss,BM55)="left",INDEX(Node_Left,BM55),INDEX(Node_Right,BM55)),IF(INDEX(Node_Kind,BM55)="split",IF(INDEX($V$10:$V$61,INDEX(Node_Pos,BM55)+1)&lt;INDEX(Node_Thr,BM55),INDEX(Node_Left,BM55),INDEX(Node_Right,BM55)),IF(ISNUMBER(SEARCH(";"&amp;INDEX($V$10:$V$61,INDEX(Node_Pos,BM55)+1)&amp;";",";"&amp;INDEX(Node_RCodes,BM55)&amp;";")),INDEX(Node_Right,BM55),INDEX(Node_Left,BM55)))))</f>
        <v/>
      </c>
      <c r="BO55" s="46">
        <f>MATCH($AA55&amp;"|"&amp;BN55,Node_Key,0)</f>
        <v/>
      </c>
      <c r="BP55" s="46">
        <f>IF(INDEX(Node_Kind,BO55)="leaf",BN55,IF(INDEX($V$10:$V$61,INDEX(Node_Pos,BO55)+1)="",IF(INDEX(Node_Miss,BO55)="left",INDEX(Node_Left,BO55),INDEX(Node_Right,BO55)),IF(INDEX(Node_Kind,BO55)="split",IF(INDEX($V$10:$V$61,INDEX(Node_Pos,BO55)+1)&lt;INDEX(Node_Thr,BO55),INDEX(Node_Left,BO55),INDEX(Node_Right,BO55)),IF(ISNUMBER(SEARCH(";"&amp;INDEX($V$10:$V$61,INDEX(Node_Pos,BO55)+1)&amp;";",";"&amp;INDEX(Node_RCodes,BO55)&amp;";")),INDEX(Node_Right,BO55),INDEX(Node_Left,BO55)))))</f>
        <v/>
      </c>
      <c r="BQ55" s="52">
        <f>IF(INDEX(Node_Kind,MATCH($AA55&amp;"|"&amp;BP55,Node_Key,0))="leaf",INDEX(Node_Leaf,MATCH($AA55&amp;"|"&amp;BP55,Node_Key,0)),"not a leaf")</f>
        <v/>
      </c>
      <c r="BR55" s="46">
        <f>MATCH($AA55&amp;"|0",Node_Key,0)</f>
        <v/>
      </c>
      <c r="BS55" s="46">
        <f>IF(INDEX(Node_Kind,BR55)="leaf",0,IF(INDEX($Y$10:$Y$61,INDEX(Node_Pos,BR55)+1)="",IF(INDEX(Node_Miss,BR55)="left",INDEX(Node_Left,BR55),INDEX(Node_Right,BR55)),IF(INDEX(Node_Kind,BR55)="split",IF(INDEX($Y$10:$Y$61,INDEX(Node_Pos,BR55)+1)&lt;INDEX(Node_Thr,BR55),INDEX(Node_Left,BR55),INDEX(Node_Right,BR55)),IF(ISNUMBER(SEARCH(";"&amp;INDEX($Y$10:$Y$61,INDEX(Node_Pos,BR55)+1)&amp;";",";"&amp;INDEX(Node_RCodes,BR55)&amp;";")),INDEX(Node_Right,BR55),INDEX(Node_Left,BR55)))))</f>
        <v/>
      </c>
      <c r="BT55" s="46">
        <f>MATCH($AA55&amp;"|"&amp;BS55,Node_Key,0)</f>
        <v/>
      </c>
      <c r="BU55" s="46">
        <f>IF(INDEX(Node_Kind,BT55)="leaf",BS55,IF(INDEX($Y$10:$Y$61,INDEX(Node_Pos,BT55)+1)="",IF(INDEX(Node_Miss,BT55)="left",INDEX(Node_Left,BT55),INDEX(Node_Right,BT55)),IF(INDEX(Node_Kind,BT55)="split",IF(INDEX($Y$10:$Y$61,INDEX(Node_Pos,BT55)+1)&lt;INDEX(Node_Thr,BT55),INDEX(Node_Left,BT55),INDEX(Node_Right,BT55)),IF(ISNUMBER(SEARCH(";"&amp;INDEX($Y$10:$Y$61,INDEX(Node_Pos,BT55)+1)&amp;";",";"&amp;INDEX(Node_RCodes,BT55)&amp;";")),INDEX(Node_Right,BT55),INDEX(Node_Left,BT55)))))</f>
        <v/>
      </c>
      <c r="BV55" s="46">
        <f>MATCH($AA55&amp;"|"&amp;BU55,Node_Key,0)</f>
        <v/>
      </c>
      <c r="BW55" s="46">
        <f>IF(INDEX(Node_Kind,BV55)="leaf",BU55,IF(INDEX($Y$10:$Y$61,INDEX(Node_Pos,BV55)+1)="",IF(INDEX(Node_Miss,BV55)="left",INDEX(Node_Left,BV55),INDEX(Node_Right,BV55)),IF(INDEX(Node_Kind,BV55)="split",IF(INDEX($Y$10:$Y$61,INDEX(Node_Pos,BV55)+1)&lt;INDEX(Node_Thr,BV55),INDEX(Node_Left,BV55),INDEX(Node_Right,BV55)),IF(ISNUMBER(SEARCH(";"&amp;INDEX($Y$10:$Y$61,INDEX(Node_Pos,BV55)+1)&amp;";",";"&amp;INDEX(Node_RCodes,BV55)&amp;";")),INDEX(Node_Right,BV55),INDEX(Node_Left,BV55)))))</f>
        <v/>
      </c>
      <c r="BX55" s="52">
        <f>IF(INDEX(Node_Kind,MATCH($AA55&amp;"|"&amp;BW55,Node_Key,0))="leaf",INDEX(Node_Leaf,MATCH($AA55&amp;"|"&amp;BW55,Node_Key,0)),"not a leaf")</f>
        <v/>
      </c>
    </row>
    <row r="56">
      <c r="B56" s="36" t="n">
        <v>46</v>
      </c>
      <c r="C56" s="10" t="inlineStr">
        <is>
          <t>basement</t>
        </is>
      </c>
      <c r="D56" s="10" t="inlineStr">
        <is>
          <t>categorical</t>
        </is>
      </c>
      <c r="E56" s="40">
        <f>IF(ISBLANK(INDEX(Pol_Data,MATCH(E$8,Pol_ID,0),MATCH($C56,Pol_Head,0))),"",INDEX(Pol_Data,MATCH(E$8,Pol_ID,0),MATCH($C56,Pol_Head,0)))</f>
        <v/>
      </c>
      <c r="F56" s="11">
        <f>$C56&amp;"|"&amp;IF(E56="","MISSING",IF(OR(E56="true",E56="false"),PROPER(E56),E56&amp;""))</f>
        <v/>
      </c>
      <c r="G56" s="46">
        <f>IFERROR(INDEX(Feat_Code,MATCH(F56,Feat_Key,0)),"")</f>
        <v/>
      </c>
      <c r="H56" s="40">
        <f>IF(ISBLANK(INDEX(Pol_Data,MATCH(H$8,Pol_ID,0),MATCH($C56,Pol_Head,0))),"",INDEX(Pol_Data,MATCH(H$8,Pol_ID,0),MATCH($C56,Pol_Head,0)))</f>
        <v/>
      </c>
      <c r="I56" s="11">
        <f>$C56&amp;"|"&amp;IF(H56="","MISSING",IF(OR(H56="true",H56="false"),PROPER(H56),H56&amp;""))</f>
        <v/>
      </c>
      <c r="J56" s="46">
        <f>IFERROR(INDEX(Feat_Code,MATCH(I56,Feat_Key,0)),"")</f>
        <v/>
      </c>
      <c r="K56" s="40">
        <f>IF(ISBLANK(INDEX(Pol_Data,MATCH(K$8,Pol_ID,0),MATCH($C56,Pol_Head,0))),"",INDEX(Pol_Data,MATCH(K$8,Pol_ID,0),MATCH($C56,Pol_Head,0)))</f>
        <v/>
      </c>
      <c r="L56" s="11">
        <f>$C56&amp;"|"&amp;IF(K56="","MISSING",IF(OR(K56="true",K56="false"),PROPER(K56),K56&amp;""))</f>
        <v/>
      </c>
      <c r="M56" s="46">
        <f>IFERROR(INDEX(Feat_Code,MATCH(L56,Feat_Key,0)),"")</f>
        <v/>
      </c>
      <c r="N56" s="40">
        <f>IF(ISBLANK(INDEX(Pol_Data,MATCH(N$8,Pol_ID,0),MATCH($C56,Pol_Head,0))),"",INDEX(Pol_Data,MATCH(N$8,Pol_ID,0),MATCH($C56,Pol_Head,0)))</f>
        <v/>
      </c>
      <c r="O56" s="11">
        <f>$C56&amp;"|"&amp;IF(N56="","MISSING",IF(OR(N56="true",N56="false"),PROPER(N56),N56&amp;""))</f>
        <v/>
      </c>
      <c r="P56" s="46">
        <f>IFERROR(INDEX(Feat_Code,MATCH(O56,Feat_Key,0)),"")</f>
        <v/>
      </c>
      <c r="Q56" s="40">
        <f>IF(ISBLANK(INDEX(Pol_Data,MATCH(Q$8,Pol_ID,0),MATCH($C56,Pol_Head,0))),"",INDEX(Pol_Data,MATCH(Q$8,Pol_ID,0),MATCH($C56,Pol_Head,0)))</f>
        <v/>
      </c>
      <c r="R56" s="11">
        <f>$C56&amp;"|"&amp;IF(Q56="","MISSING",IF(OR(Q56="true",Q56="false"),PROPER(Q56),Q56&amp;""))</f>
        <v/>
      </c>
      <c r="S56" s="46">
        <f>IFERROR(INDEX(Feat_Code,MATCH(R56,Feat_Key,0)),"")</f>
        <v/>
      </c>
      <c r="T56" s="40">
        <f>IF(ISBLANK(INDEX(Pol_Data,MATCH(T$8,Pol_ID,0),MATCH($C56,Pol_Head,0))),"",INDEX(Pol_Data,MATCH(T$8,Pol_ID,0),MATCH($C56,Pol_Head,0)))</f>
        <v/>
      </c>
      <c r="U56" s="11">
        <f>$C56&amp;"|"&amp;IF(T56="","MISSING",IF(OR(T56="true",T56="false"),PROPER(T56),T56&amp;""))</f>
        <v/>
      </c>
      <c r="V56" s="46">
        <f>IFERROR(INDEX(Feat_Code,MATCH(U56,Feat_Key,0)),"")</f>
        <v/>
      </c>
      <c r="W56" s="40">
        <f>IF(ISBLANK(INDEX(Pol_Data,MATCH(W$8,Pol_ID,0),MATCH($C56,Pol_Head,0))),"",INDEX(Pol_Data,MATCH(W$8,Pol_ID,0),MATCH($C56,Pol_Head,0)))</f>
        <v/>
      </c>
      <c r="X56" s="11">
        <f>$C56&amp;"|"&amp;IF(W56="","MISSING",IF(OR(W56="true",W56="false"),PROPER(W56),W56&amp;""))</f>
        <v/>
      </c>
      <c r="Y56" s="46">
        <f>IFERROR(INDEX(Feat_Code,MATCH(X56,Feat_Key,0)),"")</f>
        <v/>
      </c>
      <c r="AA56" s="36" t="n">
        <v>46</v>
      </c>
      <c r="AB56" s="46">
        <f>MATCH($AA56&amp;"|0",Node_Key,0)</f>
        <v/>
      </c>
      <c r="AC56" s="46">
        <f>IF(INDEX(Node_Kind,AB56)="leaf",0,IF(INDEX($G$10:$G$61,INDEX(Node_Pos,AB56)+1)="",IF(INDEX(Node_Miss,AB56)="left",INDEX(Node_Left,AB56),INDEX(Node_Right,AB56)),IF(INDEX(Node_Kind,AB56)="split",IF(INDEX($G$10:$G$61,INDEX(Node_Pos,AB56)+1)&lt;INDEX(Node_Thr,AB56),INDEX(Node_Left,AB56),INDEX(Node_Right,AB56)),IF(ISNUMBER(SEARCH(";"&amp;INDEX($G$10:$G$61,INDEX(Node_Pos,AB56)+1)&amp;";",";"&amp;INDEX(Node_RCodes,AB56)&amp;";")),INDEX(Node_Right,AB56),INDEX(Node_Left,AB56)))))</f>
        <v/>
      </c>
      <c r="AD56" s="46">
        <f>MATCH($AA56&amp;"|"&amp;AC56,Node_Key,0)</f>
        <v/>
      </c>
      <c r="AE56" s="46">
        <f>IF(INDEX(Node_Kind,AD56)="leaf",AC56,IF(INDEX($G$10:$G$61,INDEX(Node_Pos,AD56)+1)="",IF(INDEX(Node_Miss,AD56)="left",INDEX(Node_Left,AD56),INDEX(Node_Right,AD56)),IF(INDEX(Node_Kind,AD56)="split",IF(INDEX($G$10:$G$61,INDEX(Node_Pos,AD56)+1)&lt;INDEX(Node_Thr,AD56),INDEX(Node_Left,AD56),INDEX(Node_Right,AD56)),IF(ISNUMBER(SEARCH(";"&amp;INDEX($G$10:$G$61,INDEX(Node_Pos,AD56)+1)&amp;";",";"&amp;INDEX(Node_RCodes,AD56)&amp;";")),INDEX(Node_Right,AD56),INDEX(Node_Left,AD56)))))</f>
        <v/>
      </c>
      <c r="AF56" s="46">
        <f>MATCH($AA56&amp;"|"&amp;AE56,Node_Key,0)</f>
        <v/>
      </c>
      <c r="AG56" s="46">
        <f>IF(INDEX(Node_Kind,AF56)="leaf",AE56,IF(INDEX($G$10:$G$61,INDEX(Node_Pos,AF56)+1)="",IF(INDEX(Node_Miss,AF56)="left",INDEX(Node_Left,AF56),INDEX(Node_Right,AF56)),IF(INDEX(Node_Kind,AF56)="split",IF(INDEX($G$10:$G$61,INDEX(Node_Pos,AF56)+1)&lt;INDEX(Node_Thr,AF56),INDEX(Node_Left,AF56),INDEX(Node_Right,AF56)),IF(ISNUMBER(SEARCH(";"&amp;INDEX($G$10:$G$61,INDEX(Node_Pos,AF56)+1)&amp;";",";"&amp;INDEX(Node_RCodes,AF56)&amp;";")),INDEX(Node_Right,AF56),INDEX(Node_Left,AF56)))))</f>
        <v/>
      </c>
      <c r="AH56" s="52">
        <f>IF(INDEX(Node_Kind,MATCH($AA56&amp;"|"&amp;AG56,Node_Key,0))="leaf",INDEX(Node_Leaf,MATCH($AA56&amp;"|"&amp;AG56,Node_Key,0)),"not a leaf")</f>
        <v/>
      </c>
      <c r="AI56" s="46">
        <f>MATCH($AA56&amp;"|0",Node_Key,0)</f>
        <v/>
      </c>
      <c r="AJ56" s="46">
        <f>IF(INDEX(Node_Kind,AI56)="leaf",0,IF(INDEX($J$10:$J$61,INDEX(Node_Pos,AI56)+1)="",IF(INDEX(Node_Miss,AI56)="left",INDEX(Node_Left,AI56),INDEX(Node_Right,AI56)),IF(INDEX(Node_Kind,AI56)="split",IF(INDEX($J$10:$J$61,INDEX(Node_Pos,AI56)+1)&lt;INDEX(Node_Thr,AI56),INDEX(Node_Left,AI56),INDEX(Node_Right,AI56)),IF(ISNUMBER(SEARCH(";"&amp;INDEX($J$10:$J$61,INDEX(Node_Pos,AI56)+1)&amp;";",";"&amp;INDEX(Node_RCodes,AI56)&amp;";")),INDEX(Node_Right,AI56),INDEX(Node_Left,AI56)))))</f>
        <v/>
      </c>
      <c r="AK56" s="46">
        <f>MATCH($AA56&amp;"|"&amp;AJ56,Node_Key,0)</f>
        <v/>
      </c>
      <c r="AL56" s="46">
        <f>IF(INDEX(Node_Kind,AK56)="leaf",AJ56,IF(INDEX($J$10:$J$61,INDEX(Node_Pos,AK56)+1)="",IF(INDEX(Node_Miss,AK56)="left",INDEX(Node_Left,AK56),INDEX(Node_Right,AK56)),IF(INDEX(Node_Kind,AK56)="split",IF(INDEX($J$10:$J$61,INDEX(Node_Pos,AK56)+1)&lt;INDEX(Node_Thr,AK56),INDEX(Node_Left,AK56),INDEX(Node_Right,AK56)),IF(ISNUMBER(SEARCH(";"&amp;INDEX($J$10:$J$61,INDEX(Node_Pos,AK56)+1)&amp;";",";"&amp;INDEX(Node_RCodes,AK56)&amp;";")),INDEX(Node_Right,AK56),INDEX(Node_Left,AK56)))))</f>
        <v/>
      </c>
      <c r="AM56" s="46">
        <f>MATCH($AA56&amp;"|"&amp;AL56,Node_Key,0)</f>
        <v/>
      </c>
      <c r="AN56" s="46">
        <f>IF(INDEX(Node_Kind,AM56)="leaf",AL56,IF(INDEX($J$10:$J$61,INDEX(Node_Pos,AM56)+1)="",IF(INDEX(Node_Miss,AM56)="left",INDEX(Node_Left,AM56),INDEX(Node_Right,AM56)),IF(INDEX(Node_Kind,AM56)="split",IF(INDEX($J$10:$J$61,INDEX(Node_Pos,AM56)+1)&lt;INDEX(Node_Thr,AM56),INDEX(Node_Left,AM56),INDEX(Node_Right,AM56)),IF(ISNUMBER(SEARCH(";"&amp;INDEX($J$10:$J$61,INDEX(Node_Pos,AM56)+1)&amp;";",";"&amp;INDEX(Node_RCodes,AM56)&amp;";")),INDEX(Node_Right,AM56),INDEX(Node_Left,AM56)))))</f>
        <v/>
      </c>
      <c r="AO56" s="52">
        <f>IF(INDEX(Node_Kind,MATCH($AA56&amp;"|"&amp;AN56,Node_Key,0))="leaf",INDEX(Node_Leaf,MATCH($AA56&amp;"|"&amp;AN56,Node_Key,0)),"not a leaf")</f>
        <v/>
      </c>
      <c r="AP56" s="46">
        <f>MATCH($AA56&amp;"|0",Node_Key,0)</f>
        <v/>
      </c>
      <c r="AQ56" s="46">
        <f>IF(INDEX(Node_Kind,AP56)="leaf",0,IF(INDEX($M$10:$M$61,INDEX(Node_Pos,AP56)+1)="",IF(INDEX(Node_Miss,AP56)="left",INDEX(Node_Left,AP56),INDEX(Node_Right,AP56)),IF(INDEX(Node_Kind,AP56)="split",IF(INDEX($M$10:$M$61,INDEX(Node_Pos,AP56)+1)&lt;INDEX(Node_Thr,AP56),INDEX(Node_Left,AP56),INDEX(Node_Right,AP56)),IF(ISNUMBER(SEARCH(";"&amp;INDEX($M$10:$M$61,INDEX(Node_Pos,AP56)+1)&amp;";",";"&amp;INDEX(Node_RCodes,AP56)&amp;";")),INDEX(Node_Right,AP56),INDEX(Node_Left,AP56)))))</f>
        <v/>
      </c>
      <c r="AR56" s="46">
        <f>MATCH($AA56&amp;"|"&amp;AQ56,Node_Key,0)</f>
        <v/>
      </c>
      <c r="AS56" s="46">
        <f>IF(INDEX(Node_Kind,AR56)="leaf",AQ56,IF(INDEX($M$10:$M$61,INDEX(Node_Pos,AR56)+1)="",IF(INDEX(Node_Miss,AR56)="left",INDEX(Node_Left,AR56),INDEX(Node_Right,AR56)),IF(INDEX(Node_Kind,AR56)="split",IF(INDEX($M$10:$M$61,INDEX(Node_Pos,AR56)+1)&lt;INDEX(Node_Thr,AR56),INDEX(Node_Left,AR56),INDEX(Node_Right,AR56)),IF(ISNUMBER(SEARCH(";"&amp;INDEX($M$10:$M$61,INDEX(Node_Pos,AR56)+1)&amp;";",";"&amp;INDEX(Node_RCodes,AR56)&amp;";")),INDEX(Node_Right,AR56),INDEX(Node_Left,AR56)))))</f>
        <v/>
      </c>
      <c r="AT56" s="46">
        <f>MATCH($AA56&amp;"|"&amp;AS56,Node_Key,0)</f>
        <v/>
      </c>
      <c r="AU56" s="46">
        <f>IF(INDEX(Node_Kind,AT56)="leaf",AS56,IF(INDEX($M$10:$M$61,INDEX(Node_Pos,AT56)+1)="",IF(INDEX(Node_Miss,AT56)="left",INDEX(Node_Left,AT56),INDEX(Node_Right,AT56)),IF(INDEX(Node_Kind,AT56)="split",IF(INDEX($M$10:$M$61,INDEX(Node_Pos,AT56)+1)&lt;INDEX(Node_Thr,AT56),INDEX(Node_Left,AT56),INDEX(Node_Right,AT56)),IF(ISNUMBER(SEARCH(";"&amp;INDEX($M$10:$M$61,INDEX(Node_Pos,AT56)+1)&amp;";",";"&amp;INDEX(Node_RCodes,AT56)&amp;";")),INDEX(Node_Right,AT56),INDEX(Node_Left,AT56)))))</f>
        <v/>
      </c>
      <c r="AV56" s="52">
        <f>IF(INDEX(Node_Kind,MATCH($AA56&amp;"|"&amp;AU56,Node_Key,0))="leaf",INDEX(Node_Leaf,MATCH($AA56&amp;"|"&amp;AU56,Node_Key,0)),"not a leaf")</f>
        <v/>
      </c>
      <c r="AW56" s="46">
        <f>MATCH($AA56&amp;"|0",Node_Key,0)</f>
        <v/>
      </c>
      <c r="AX56" s="46">
        <f>IF(INDEX(Node_Kind,AW56)="leaf",0,IF(INDEX($P$10:$P$61,INDEX(Node_Pos,AW56)+1)="",IF(INDEX(Node_Miss,AW56)="left",INDEX(Node_Left,AW56),INDEX(Node_Right,AW56)),IF(INDEX(Node_Kind,AW56)="split",IF(INDEX($P$10:$P$61,INDEX(Node_Pos,AW56)+1)&lt;INDEX(Node_Thr,AW56),INDEX(Node_Left,AW56),INDEX(Node_Right,AW56)),IF(ISNUMBER(SEARCH(";"&amp;INDEX($P$10:$P$61,INDEX(Node_Pos,AW56)+1)&amp;";",";"&amp;INDEX(Node_RCodes,AW56)&amp;";")),INDEX(Node_Right,AW56),INDEX(Node_Left,AW56)))))</f>
        <v/>
      </c>
      <c r="AY56" s="46">
        <f>MATCH($AA56&amp;"|"&amp;AX56,Node_Key,0)</f>
        <v/>
      </c>
      <c r="AZ56" s="46">
        <f>IF(INDEX(Node_Kind,AY56)="leaf",AX56,IF(INDEX($P$10:$P$61,INDEX(Node_Pos,AY56)+1)="",IF(INDEX(Node_Miss,AY56)="left",INDEX(Node_Left,AY56),INDEX(Node_Right,AY56)),IF(INDEX(Node_Kind,AY56)="split",IF(INDEX($P$10:$P$61,INDEX(Node_Pos,AY56)+1)&lt;INDEX(Node_Thr,AY56),INDEX(Node_Left,AY56),INDEX(Node_Right,AY56)),IF(ISNUMBER(SEARCH(";"&amp;INDEX($P$10:$P$61,INDEX(Node_Pos,AY56)+1)&amp;";",";"&amp;INDEX(Node_RCodes,AY56)&amp;";")),INDEX(Node_Right,AY56),INDEX(Node_Left,AY56)))))</f>
        <v/>
      </c>
      <c r="BA56" s="46">
        <f>MATCH($AA56&amp;"|"&amp;AZ56,Node_Key,0)</f>
        <v/>
      </c>
      <c r="BB56" s="46">
        <f>IF(INDEX(Node_Kind,BA56)="leaf",AZ56,IF(INDEX($P$10:$P$61,INDEX(Node_Pos,BA56)+1)="",IF(INDEX(Node_Miss,BA56)="left",INDEX(Node_Left,BA56),INDEX(Node_Right,BA56)),IF(INDEX(Node_Kind,BA56)="split",IF(INDEX($P$10:$P$61,INDEX(Node_Pos,BA56)+1)&lt;INDEX(Node_Thr,BA56),INDEX(Node_Left,BA56),INDEX(Node_Right,BA56)),IF(ISNUMBER(SEARCH(";"&amp;INDEX($P$10:$P$61,INDEX(Node_Pos,BA56)+1)&amp;";",";"&amp;INDEX(Node_RCodes,BA56)&amp;";")),INDEX(Node_Right,BA56),INDEX(Node_Left,BA56)))))</f>
        <v/>
      </c>
      <c r="BC56" s="52">
        <f>IF(INDEX(Node_Kind,MATCH($AA56&amp;"|"&amp;BB56,Node_Key,0))="leaf",INDEX(Node_Leaf,MATCH($AA56&amp;"|"&amp;BB56,Node_Key,0)),"not a leaf")</f>
        <v/>
      </c>
      <c r="BD56" s="46">
        <f>MATCH($AA56&amp;"|0",Node_Key,0)</f>
        <v/>
      </c>
      <c r="BE56" s="46">
        <f>IF(INDEX(Node_Kind,BD56)="leaf",0,IF(INDEX($S$10:$S$61,INDEX(Node_Pos,BD56)+1)="",IF(INDEX(Node_Miss,BD56)="left",INDEX(Node_Left,BD56),INDEX(Node_Right,BD56)),IF(INDEX(Node_Kind,BD56)="split",IF(INDEX($S$10:$S$61,INDEX(Node_Pos,BD56)+1)&lt;INDEX(Node_Thr,BD56),INDEX(Node_Left,BD56),INDEX(Node_Right,BD56)),IF(ISNUMBER(SEARCH(";"&amp;INDEX($S$10:$S$61,INDEX(Node_Pos,BD56)+1)&amp;";",";"&amp;INDEX(Node_RCodes,BD56)&amp;";")),INDEX(Node_Right,BD56),INDEX(Node_Left,BD56)))))</f>
        <v/>
      </c>
      <c r="BF56" s="46">
        <f>MATCH($AA56&amp;"|"&amp;BE56,Node_Key,0)</f>
        <v/>
      </c>
      <c r="BG56" s="46">
        <f>IF(INDEX(Node_Kind,BF56)="leaf",BE56,IF(INDEX($S$10:$S$61,INDEX(Node_Pos,BF56)+1)="",IF(INDEX(Node_Miss,BF56)="left",INDEX(Node_Left,BF56),INDEX(Node_Right,BF56)),IF(INDEX(Node_Kind,BF56)="split",IF(INDEX($S$10:$S$61,INDEX(Node_Pos,BF56)+1)&lt;INDEX(Node_Thr,BF56),INDEX(Node_Left,BF56),INDEX(Node_Right,BF56)),IF(ISNUMBER(SEARCH(";"&amp;INDEX($S$10:$S$61,INDEX(Node_Pos,BF56)+1)&amp;";",";"&amp;INDEX(Node_RCodes,BF56)&amp;";")),INDEX(Node_Right,BF56),INDEX(Node_Left,BF56)))))</f>
        <v/>
      </c>
      <c r="BH56" s="46">
        <f>MATCH($AA56&amp;"|"&amp;BG56,Node_Key,0)</f>
        <v/>
      </c>
      <c r="BI56" s="46">
        <f>IF(INDEX(Node_Kind,BH56)="leaf",BG56,IF(INDEX($S$10:$S$61,INDEX(Node_Pos,BH56)+1)="",IF(INDEX(Node_Miss,BH56)="left",INDEX(Node_Left,BH56),INDEX(Node_Right,BH56)),IF(INDEX(Node_Kind,BH56)="split",IF(INDEX($S$10:$S$61,INDEX(Node_Pos,BH56)+1)&lt;INDEX(Node_Thr,BH56),INDEX(Node_Left,BH56),INDEX(Node_Right,BH56)),IF(ISNUMBER(SEARCH(";"&amp;INDEX($S$10:$S$61,INDEX(Node_Pos,BH56)+1)&amp;";",";"&amp;INDEX(Node_RCodes,BH56)&amp;";")),INDEX(Node_Right,BH56),INDEX(Node_Left,BH56)))))</f>
        <v/>
      </c>
      <c r="BJ56" s="52">
        <f>IF(INDEX(Node_Kind,MATCH($AA56&amp;"|"&amp;BI56,Node_Key,0))="leaf",INDEX(Node_Leaf,MATCH($AA56&amp;"|"&amp;BI56,Node_Key,0)),"not a leaf")</f>
        <v/>
      </c>
      <c r="BK56" s="46">
        <f>MATCH($AA56&amp;"|0",Node_Key,0)</f>
        <v/>
      </c>
      <c r="BL56" s="46">
        <f>IF(INDEX(Node_Kind,BK56)="leaf",0,IF(INDEX($V$10:$V$61,INDEX(Node_Pos,BK56)+1)="",IF(INDEX(Node_Miss,BK56)="left",INDEX(Node_Left,BK56),INDEX(Node_Right,BK56)),IF(INDEX(Node_Kind,BK56)="split",IF(INDEX($V$10:$V$61,INDEX(Node_Pos,BK56)+1)&lt;INDEX(Node_Thr,BK56),INDEX(Node_Left,BK56),INDEX(Node_Right,BK56)),IF(ISNUMBER(SEARCH(";"&amp;INDEX($V$10:$V$61,INDEX(Node_Pos,BK56)+1)&amp;";",";"&amp;INDEX(Node_RCodes,BK56)&amp;";")),INDEX(Node_Right,BK56),INDEX(Node_Left,BK56)))))</f>
        <v/>
      </c>
      <c r="BM56" s="46">
        <f>MATCH($AA56&amp;"|"&amp;BL56,Node_Key,0)</f>
        <v/>
      </c>
      <c r="BN56" s="46">
        <f>IF(INDEX(Node_Kind,BM56)="leaf",BL56,IF(INDEX($V$10:$V$61,INDEX(Node_Pos,BM56)+1)="",IF(INDEX(Node_Miss,BM56)="left",INDEX(Node_Left,BM56),INDEX(Node_Right,BM56)),IF(INDEX(Node_Kind,BM56)="split",IF(INDEX($V$10:$V$61,INDEX(Node_Pos,BM56)+1)&lt;INDEX(Node_Thr,BM56),INDEX(Node_Left,BM56),INDEX(Node_Right,BM56)),IF(ISNUMBER(SEARCH(";"&amp;INDEX($V$10:$V$61,INDEX(Node_Pos,BM56)+1)&amp;";",";"&amp;INDEX(Node_RCodes,BM56)&amp;";")),INDEX(Node_Right,BM56),INDEX(Node_Left,BM56)))))</f>
        <v/>
      </c>
      <c r="BO56" s="46">
        <f>MATCH($AA56&amp;"|"&amp;BN56,Node_Key,0)</f>
        <v/>
      </c>
      <c r="BP56" s="46">
        <f>IF(INDEX(Node_Kind,BO56)="leaf",BN56,IF(INDEX($V$10:$V$61,INDEX(Node_Pos,BO56)+1)="",IF(INDEX(Node_Miss,BO56)="left",INDEX(Node_Left,BO56),INDEX(Node_Right,BO56)),IF(INDEX(Node_Kind,BO56)="split",IF(INDEX($V$10:$V$61,INDEX(Node_Pos,BO56)+1)&lt;INDEX(Node_Thr,BO56),INDEX(Node_Left,BO56),INDEX(Node_Right,BO56)),IF(ISNUMBER(SEARCH(";"&amp;INDEX($V$10:$V$61,INDEX(Node_Pos,BO56)+1)&amp;";",";"&amp;INDEX(Node_RCodes,BO56)&amp;";")),INDEX(Node_Right,BO56),INDEX(Node_Left,BO56)))))</f>
        <v/>
      </c>
      <c r="BQ56" s="52">
        <f>IF(INDEX(Node_Kind,MATCH($AA56&amp;"|"&amp;BP56,Node_Key,0))="leaf",INDEX(Node_Leaf,MATCH($AA56&amp;"|"&amp;BP56,Node_Key,0)),"not a leaf")</f>
        <v/>
      </c>
      <c r="BR56" s="46">
        <f>MATCH($AA56&amp;"|0",Node_Key,0)</f>
        <v/>
      </c>
      <c r="BS56" s="46">
        <f>IF(INDEX(Node_Kind,BR56)="leaf",0,IF(INDEX($Y$10:$Y$61,INDEX(Node_Pos,BR56)+1)="",IF(INDEX(Node_Miss,BR56)="left",INDEX(Node_Left,BR56),INDEX(Node_Right,BR56)),IF(INDEX(Node_Kind,BR56)="split",IF(INDEX($Y$10:$Y$61,INDEX(Node_Pos,BR56)+1)&lt;INDEX(Node_Thr,BR56),INDEX(Node_Left,BR56),INDEX(Node_Right,BR56)),IF(ISNUMBER(SEARCH(";"&amp;INDEX($Y$10:$Y$61,INDEX(Node_Pos,BR56)+1)&amp;";",";"&amp;INDEX(Node_RCodes,BR56)&amp;";")),INDEX(Node_Right,BR56),INDEX(Node_Left,BR56)))))</f>
        <v/>
      </c>
      <c r="BT56" s="46">
        <f>MATCH($AA56&amp;"|"&amp;BS56,Node_Key,0)</f>
        <v/>
      </c>
      <c r="BU56" s="46">
        <f>IF(INDEX(Node_Kind,BT56)="leaf",BS56,IF(INDEX($Y$10:$Y$61,INDEX(Node_Pos,BT56)+1)="",IF(INDEX(Node_Miss,BT56)="left",INDEX(Node_Left,BT56),INDEX(Node_Right,BT56)),IF(INDEX(Node_Kind,BT56)="split",IF(INDEX($Y$10:$Y$61,INDEX(Node_Pos,BT56)+1)&lt;INDEX(Node_Thr,BT56),INDEX(Node_Left,BT56),INDEX(Node_Right,BT56)),IF(ISNUMBER(SEARCH(";"&amp;INDEX($Y$10:$Y$61,INDEX(Node_Pos,BT56)+1)&amp;";",";"&amp;INDEX(Node_RCodes,BT56)&amp;";")),INDEX(Node_Right,BT56),INDEX(Node_Left,BT56)))))</f>
        <v/>
      </c>
      <c r="BV56" s="46">
        <f>MATCH($AA56&amp;"|"&amp;BU56,Node_Key,0)</f>
        <v/>
      </c>
      <c r="BW56" s="46">
        <f>IF(INDEX(Node_Kind,BV56)="leaf",BU56,IF(INDEX($Y$10:$Y$61,INDEX(Node_Pos,BV56)+1)="",IF(INDEX(Node_Miss,BV56)="left",INDEX(Node_Left,BV56),INDEX(Node_Right,BV56)),IF(INDEX(Node_Kind,BV56)="split",IF(INDEX($Y$10:$Y$61,INDEX(Node_Pos,BV56)+1)&lt;INDEX(Node_Thr,BV56),INDEX(Node_Left,BV56),INDEX(Node_Right,BV56)),IF(ISNUMBER(SEARCH(";"&amp;INDEX($Y$10:$Y$61,INDEX(Node_Pos,BV56)+1)&amp;";",";"&amp;INDEX(Node_RCodes,BV56)&amp;";")),INDEX(Node_Right,BV56),INDEX(Node_Left,BV56)))))</f>
        <v/>
      </c>
      <c r="BX56" s="52">
        <f>IF(INDEX(Node_Kind,MATCH($AA56&amp;"|"&amp;BW56,Node_Key,0))="leaf",INDEX(Node_Leaf,MATCH($AA56&amp;"|"&amp;BW56,Node_Key,0)),"not a leaf")</f>
        <v/>
      </c>
    </row>
    <row r="57">
      <c r="B57" s="36" t="n">
        <v>47</v>
      </c>
      <c r="C57" s="10" t="inlineStr">
        <is>
          <t>trees_within_5m</t>
        </is>
      </c>
      <c r="D57" s="10" t="inlineStr">
        <is>
          <t>categorical</t>
        </is>
      </c>
      <c r="E57" s="40">
        <f>IF(ISBLANK(INDEX(Pol_Data,MATCH(E$8,Pol_ID,0),MATCH($C57,Pol_Head,0))),"",INDEX(Pol_Data,MATCH(E$8,Pol_ID,0),MATCH($C57,Pol_Head,0)))</f>
        <v/>
      </c>
      <c r="F57" s="11">
        <f>$C57&amp;"|"&amp;IF(E57="","MISSING",IF(OR(E57="true",E57="false"),PROPER(E57),E57&amp;""))</f>
        <v/>
      </c>
      <c r="G57" s="46">
        <f>IFERROR(INDEX(Feat_Code,MATCH(F57,Feat_Key,0)),"")</f>
        <v/>
      </c>
      <c r="H57" s="40">
        <f>IF(ISBLANK(INDEX(Pol_Data,MATCH(H$8,Pol_ID,0),MATCH($C57,Pol_Head,0))),"",INDEX(Pol_Data,MATCH(H$8,Pol_ID,0),MATCH($C57,Pol_Head,0)))</f>
        <v/>
      </c>
      <c r="I57" s="11">
        <f>$C57&amp;"|"&amp;IF(H57="","MISSING",IF(OR(H57="true",H57="false"),PROPER(H57),H57&amp;""))</f>
        <v/>
      </c>
      <c r="J57" s="46">
        <f>IFERROR(INDEX(Feat_Code,MATCH(I57,Feat_Key,0)),"")</f>
        <v/>
      </c>
      <c r="K57" s="40">
        <f>IF(ISBLANK(INDEX(Pol_Data,MATCH(K$8,Pol_ID,0),MATCH($C57,Pol_Head,0))),"",INDEX(Pol_Data,MATCH(K$8,Pol_ID,0),MATCH($C57,Pol_Head,0)))</f>
        <v/>
      </c>
      <c r="L57" s="11">
        <f>$C57&amp;"|"&amp;IF(K57="","MISSING",IF(OR(K57="true",K57="false"),PROPER(K57),K57&amp;""))</f>
        <v/>
      </c>
      <c r="M57" s="46">
        <f>IFERROR(INDEX(Feat_Code,MATCH(L57,Feat_Key,0)),"")</f>
        <v/>
      </c>
      <c r="N57" s="40">
        <f>IF(ISBLANK(INDEX(Pol_Data,MATCH(N$8,Pol_ID,0),MATCH($C57,Pol_Head,0))),"",INDEX(Pol_Data,MATCH(N$8,Pol_ID,0),MATCH($C57,Pol_Head,0)))</f>
        <v/>
      </c>
      <c r="O57" s="11">
        <f>$C57&amp;"|"&amp;IF(N57="","MISSING",IF(OR(N57="true",N57="false"),PROPER(N57),N57&amp;""))</f>
        <v/>
      </c>
      <c r="P57" s="46">
        <f>IFERROR(INDEX(Feat_Code,MATCH(O57,Feat_Key,0)),"")</f>
        <v/>
      </c>
      <c r="Q57" s="40">
        <f>IF(ISBLANK(INDEX(Pol_Data,MATCH(Q$8,Pol_ID,0),MATCH($C57,Pol_Head,0))),"",INDEX(Pol_Data,MATCH(Q$8,Pol_ID,0),MATCH($C57,Pol_Head,0)))</f>
        <v/>
      </c>
      <c r="R57" s="11">
        <f>$C57&amp;"|"&amp;IF(Q57="","MISSING",IF(OR(Q57="true",Q57="false"),PROPER(Q57),Q57&amp;""))</f>
        <v/>
      </c>
      <c r="S57" s="46">
        <f>IFERROR(INDEX(Feat_Code,MATCH(R57,Feat_Key,0)),"")</f>
        <v/>
      </c>
      <c r="T57" s="40">
        <f>IF(ISBLANK(INDEX(Pol_Data,MATCH(T$8,Pol_ID,0),MATCH($C57,Pol_Head,0))),"",INDEX(Pol_Data,MATCH(T$8,Pol_ID,0),MATCH($C57,Pol_Head,0)))</f>
        <v/>
      </c>
      <c r="U57" s="11">
        <f>$C57&amp;"|"&amp;IF(T57="","MISSING",IF(OR(T57="true",T57="false"),PROPER(T57),T57&amp;""))</f>
        <v/>
      </c>
      <c r="V57" s="46">
        <f>IFERROR(INDEX(Feat_Code,MATCH(U57,Feat_Key,0)),"")</f>
        <v/>
      </c>
      <c r="W57" s="40">
        <f>IF(ISBLANK(INDEX(Pol_Data,MATCH(W$8,Pol_ID,0),MATCH($C57,Pol_Head,0))),"",INDEX(Pol_Data,MATCH(W$8,Pol_ID,0),MATCH($C57,Pol_Head,0)))</f>
        <v/>
      </c>
      <c r="X57" s="11">
        <f>$C57&amp;"|"&amp;IF(W57="","MISSING",IF(OR(W57="true",W57="false"),PROPER(W57),W57&amp;""))</f>
        <v/>
      </c>
      <c r="Y57" s="46">
        <f>IFERROR(INDEX(Feat_Code,MATCH(X57,Feat_Key,0)),"")</f>
        <v/>
      </c>
      <c r="AA57" s="36" t="n">
        <v>47</v>
      </c>
      <c r="AB57" s="46">
        <f>MATCH($AA57&amp;"|0",Node_Key,0)</f>
        <v/>
      </c>
      <c r="AC57" s="46">
        <f>IF(INDEX(Node_Kind,AB57)="leaf",0,IF(INDEX($G$10:$G$61,INDEX(Node_Pos,AB57)+1)="",IF(INDEX(Node_Miss,AB57)="left",INDEX(Node_Left,AB57),INDEX(Node_Right,AB57)),IF(INDEX(Node_Kind,AB57)="split",IF(INDEX($G$10:$G$61,INDEX(Node_Pos,AB57)+1)&lt;INDEX(Node_Thr,AB57),INDEX(Node_Left,AB57),INDEX(Node_Right,AB57)),IF(ISNUMBER(SEARCH(";"&amp;INDEX($G$10:$G$61,INDEX(Node_Pos,AB57)+1)&amp;";",";"&amp;INDEX(Node_RCodes,AB57)&amp;";")),INDEX(Node_Right,AB57),INDEX(Node_Left,AB57)))))</f>
        <v/>
      </c>
      <c r="AD57" s="46">
        <f>MATCH($AA57&amp;"|"&amp;AC57,Node_Key,0)</f>
        <v/>
      </c>
      <c r="AE57" s="46">
        <f>IF(INDEX(Node_Kind,AD57)="leaf",AC57,IF(INDEX($G$10:$G$61,INDEX(Node_Pos,AD57)+1)="",IF(INDEX(Node_Miss,AD57)="left",INDEX(Node_Left,AD57),INDEX(Node_Right,AD57)),IF(INDEX(Node_Kind,AD57)="split",IF(INDEX($G$10:$G$61,INDEX(Node_Pos,AD57)+1)&lt;INDEX(Node_Thr,AD57),INDEX(Node_Left,AD57),INDEX(Node_Right,AD57)),IF(ISNUMBER(SEARCH(";"&amp;INDEX($G$10:$G$61,INDEX(Node_Pos,AD57)+1)&amp;";",";"&amp;INDEX(Node_RCodes,AD57)&amp;";")),INDEX(Node_Right,AD57),INDEX(Node_Left,AD57)))))</f>
        <v/>
      </c>
      <c r="AF57" s="46">
        <f>MATCH($AA57&amp;"|"&amp;AE57,Node_Key,0)</f>
        <v/>
      </c>
      <c r="AG57" s="46">
        <f>IF(INDEX(Node_Kind,AF57)="leaf",AE57,IF(INDEX($G$10:$G$61,INDEX(Node_Pos,AF57)+1)="",IF(INDEX(Node_Miss,AF57)="left",INDEX(Node_Left,AF57),INDEX(Node_Right,AF57)),IF(INDEX(Node_Kind,AF57)="split",IF(INDEX($G$10:$G$61,INDEX(Node_Pos,AF57)+1)&lt;INDEX(Node_Thr,AF57),INDEX(Node_Left,AF57),INDEX(Node_Right,AF57)),IF(ISNUMBER(SEARCH(";"&amp;INDEX($G$10:$G$61,INDEX(Node_Pos,AF57)+1)&amp;";",";"&amp;INDEX(Node_RCodes,AF57)&amp;";")),INDEX(Node_Right,AF57),INDEX(Node_Left,AF57)))))</f>
        <v/>
      </c>
      <c r="AH57" s="52">
        <f>IF(INDEX(Node_Kind,MATCH($AA57&amp;"|"&amp;AG57,Node_Key,0))="leaf",INDEX(Node_Leaf,MATCH($AA57&amp;"|"&amp;AG57,Node_Key,0)),"not a leaf")</f>
        <v/>
      </c>
      <c r="AI57" s="46">
        <f>MATCH($AA57&amp;"|0",Node_Key,0)</f>
        <v/>
      </c>
      <c r="AJ57" s="46">
        <f>IF(INDEX(Node_Kind,AI57)="leaf",0,IF(INDEX($J$10:$J$61,INDEX(Node_Pos,AI57)+1)="",IF(INDEX(Node_Miss,AI57)="left",INDEX(Node_Left,AI57),INDEX(Node_Right,AI57)),IF(INDEX(Node_Kind,AI57)="split",IF(INDEX($J$10:$J$61,INDEX(Node_Pos,AI57)+1)&lt;INDEX(Node_Thr,AI57),INDEX(Node_Left,AI57),INDEX(Node_Right,AI57)),IF(ISNUMBER(SEARCH(";"&amp;INDEX($J$10:$J$61,INDEX(Node_Pos,AI57)+1)&amp;";",";"&amp;INDEX(Node_RCodes,AI57)&amp;";")),INDEX(Node_Right,AI57),INDEX(Node_Left,AI57)))))</f>
        <v/>
      </c>
      <c r="AK57" s="46">
        <f>MATCH($AA57&amp;"|"&amp;AJ57,Node_Key,0)</f>
        <v/>
      </c>
      <c r="AL57" s="46">
        <f>IF(INDEX(Node_Kind,AK57)="leaf",AJ57,IF(INDEX($J$10:$J$61,INDEX(Node_Pos,AK57)+1)="",IF(INDEX(Node_Miss,AK57)="left",INDEX(Node_Left,AK57),INDEX(Node_Right,AK57)),IF(INDEX(Node_Kind,AK57)="split",IF(INDEX($J$10:$J$61,INDEX(Node_Pos,AK57)+1)&lt;INDEX(Node_Thr,AK57),INDEX(Node_Left,AK57),INDEX(Node_Right,AK57)),IF(ISNUMBER(SEARCH(";"&amp;INDEX($J$10:$J$61,INDEX(Node_Pos,AK57)+1)&amp;";",";"&amp;INDEX(Node_RCodes,AK57)&amp;";")),INDEX(Node_Right,AK57),INDEX(Node_Left,AK57)))))</f>
        <v/>
      </c>
      <c r="AM57" s="46">
        <f>MATCH($AA57&amp;"|"&amp;AL57,Node_Key,0)</f>
        <v/>
      </c>
      <c r="AN57" s="46">
        <f>IF(INDEX(Node_Kind,AM57)="leaf",AL57,IF(INDEX($J$10:$J$61,INDEX(Node_Pos,AM57)+1)="",IF(INDEX(Node_Miss,AM57)="left",INDEX(Node_Left,AM57),INDEX(Node_Right,AM57)),IF(INDEX(Node_Kind,AM57)="split",IF(INDEX($J$10:$J$61,INDEX(Node_Pos,AM57)+1)&lt;INDEX(Node_Thr,AM57),INDEX(Node_Left,AM57),INDEX(Node_Right,AM57)),IF(ISNUMBER(SEARCH(";"&amp;INDEX($J$10:$J$61,INDEX(Node_Pos,AM57)+1)&amp;";",";"&amp;INDEX(Node_RCodes,AM57)&amp;";")),INDEX(Node_Right,AM57),INDEX(Node_Left,AM57)))))</f>
        <v/>
      </c>
      <c r="AO57" s="52">
        <f>IF(INDEX(Node_Kind,MATCH($AA57&amp;"|"&amp;AN57,Node_Key,0))="leaf",INDEX(Node_Leaf,MATCH($AA57&amp;"|"&amp;AN57,Node_Key,0)),"not a leaf")</f>
        <v/>
      </c>
      <c r="AP57" s="46">
        <f>MATCH($AA57&amp;"|0",Node_Key,0)</f>
        <v/>
      </c>
      <c r="AQ57" s="46">
        <f>IF(INDEX(Node_Kind,AP57)="leaf",0,IF(INDEX($M$10:$M$61,INDEX(Node_Pos,AP57)+1)="",IF(INDEX(Node_Miss,AP57)="left",INDEX(Node_Left,AP57),INDEX(Node_Right,AP57)),IF(INDEX(Node_Kind,AP57)="split",IF(INDEX($M$10:$M$61,INDEX(Node_Pos,AP57)+1)&lt;INDEX(Node_Thr,AP57),INDEX(Node_Left,AP57),INDEX(Node_Right,AP57)),IF(ISNUMBER(SEARCH(";"&amp;INDEX($M$10:$M$61,INDEX(Node_Pos,AP57)+1)&amp;";",";"&amp;INDEX(Node_RCodes,AP57)&amp;";")),INDEX(Node_Right,AP57),INDEX(Node_Left,AP57)))))</f>
        <v/>
      </c>
      <c r="AR57" s="46">
        <f>MATCH($AA57&amp;"|"&amp;AQ57,Node_Key,0)</f>
        <v/>
      </c>
      <c r="AS57" s="46">
        <f>IF(INDEX(Node_Kind,AR57)="leaf",AQ57,IF(INDEX($M$10:$M$61,INDEX(Node_Pos,AR57)+1)="",IF(INDEX(Node_Miss,AR57)="left",INDEX(Node_Left,AR57),INDEX(Node_Right,AR57)),IF(INDEX(Node_Kind,AR57)="split",IF(INDEX($M$10:$M$61,INDEX(Node_Pos,AR57)+1)&lt;INDEX(Node_Thr,AR57),INDEX(Node_Left,AR57),INDEX(Node_Right,AR57)),IF(ISNUMBER(SEARCH(";"&amp;INDEX($M$10:$M$61,INDEX(Node_Pos,AR57)+1)&amp;";",";"&amp;INDEX(Node_RCodes,AR57)&amp;";")),INDEX(Node_Right,AR57),INDEX(Node_Left,AR57)))))</f>
        <v/>
      </c>
      <c r="AT57" s="46">
        <f>MATCH($AA57&amp;"|"&amp;AS57,Node_Key,0)</f>
        <v/>
      </c>
      <c r="AU57" s="46">
        <f>IF(INDEX(Node_Kind,AT57)="leaf",AS57,IF(INDEX($M$10:$M$61,INDEX(Node_Pos,AT57)+1)="",IF(INDEX(Node_Miss,AT57)="left",INDEX(Node_Left,AT57),INDEX(Node_Right,AT57)),IF(INDEX(Node_Kind,AT57)="split",IF(INDEX($M$10:$M$61,INDEX(Node_Pos,AT57)+1)&lt;INDEX(Node_Thr,AT57),INDEX(Node_Left,AT57),INDEX(Node_Right,AT57)),IF(ISNUMBER(SEARCH(";"&amp;INDEX($M$10:$M$61,INDEX(Node_Pos,AT57)+1)&amp;";",";"&amp;INDEX(Node_RCodes,AT57)&amp;";")),INDEX(Node_Right,AT57),INDEX(Node_Left,AT57)))))</f>
        <v/>
      </c>
      <c r="AV57" s="52">
        <f>IF(INDEX(Node_Kind,MATCH($AA57&amp;"|"&amp;AU57,Node_Key,0))="leaf",INDEX(Node_Leaf,MATCH($AA57&amp;"|"&amp;AU57,Node_Key,0)),"not a leaf")</f>
        <v/>
      </c>
      <c r="AW57" s="46">
        <f>MATCH($AA57&amp;"|0",Node_Key,0)</f>
        <v/>
      </c>
      <c r="AX57" s="46">
        <f>IF(INDEX(Node_Kind,AW57)="leaf",0,IF(INDEX($P$10:$P$61,INDEX(Node_Pos,AW57)+1)="",IF(INDEX(Node_Miss,AW57)="left",INDEX(Node_Left,AW57),INDEX(Node_Right,AW57)),IF(INDEX(Node_Kind,AW57)="split",IF(INDEX($P$10:$P$61,INDEX(Node_Pos,AW57)+1)&lt;INDEX(Node_Thr,AW57),INDEX(Node_Left,AW57),INDEX(Node_Right,AW57)),IF(ISNUMBER(SEARCH(";"&amp;INDEX($P$10:$P$61,INDEX(Node_Pos,AW57)+1)&amp;";",";"&amp;INDEX(Node_RCodes,AW57)&amp;";")),INDEX(Node_Right,AW57),INDEX(Node_Left,AW57)))))</f>
        <v/>
      </c>
      <c r="AY57" s="46">
        <f>MATCH($AA57&amp;"|"&amp;AX57,Node_Key,0)</f>
        <v/>
      </c>
      <c r="AZ57" s="46">
        <f>IF(INDEX(Node_Kind,AY57)="leaf",AX57,IF(INDEX($P$10:$P$61,INDEX(Node_Pos,AY57)+1)="",IF(INDEX(Node_Miss,AY57)="left",INDEX(Node_Left,AY57),INDEX(Node_Right,AY57)),IF(INDEX(Node_Kind,AY57)="split",IF(INDEX($P$10:$P$61,INDEX(Node_Pos,AY57)+1)&lt;INDEX(Node_Thr,AY57),INDEX(Node_Left,AY57),INDEX(Node_Right,AY57)),IF(ISNUMBER(SEARCH(";"&amp;INDEX($P$10:$P$61,INDEX(Node_Pos,AY57)+1)&amp;";",";"&amp;INDEX(Node_RCodes,AY57)&amp;";")),INDEX(Node_Right,AY57),INDEX(Node_Left,AY57)))))</f>
        <v/>
      </c>
      <c r="BA57" s="46">
        <f>MATCH($AA57&amp;"|"&amp;AZ57,Node_Key,0)</f>
        <v/>
      </c>
      <c r="BB57" s="46">
        <f>IF(INDEX(Node_Kind,BA57)="leaf",AZ57,IF(INDEX($P$10:$P$61,INDEX(Node_Pos,BA57)+1)="",IF(INDEX(Node_Miss,BA57)="left",INDEX(Node_Left,BA57),INDEX(Node_Right,BA57)),IF(INDEX(Node_Kind,BA57)="split",IF(INDEX($P$10:$P$61,INDEX(Node_Pos,BA57)+1)&lt;INDEX(Node_Thr,BA57),INDEX(Node_Left,BA57),INDEX(Node_Right,BA57)),IF(ISNUMBER(SEARCH(";"&amp;INDEX($P$10:$P$61,INDEX(Node_Pos,BA57)+1)&amp;";",";"&amp;INDEX(Node_RCodes,BA57)&amp;";")),INDEX(Node_Right,BA57),INDEX(Node_Left,BA57)))))</f>
        <v/>
      </c>
      <c r="BC57" s="52">
        <f>IF(INDEX(Node_Kind,MATCH($AA57&amp;"|"&amp;BB57,Node_Key,0))="leaf",INDEX(Node_Leaf,MATCH($AA57&amp;"|"&amp;BB57,Node_Key,0)),"not a leaf")</f>
        <v/>
      </c>
      <c r="BD57" s="46">
        <f>MATCH($AA57&amp;"|0",Node_Key,0)</f>
        <v/>
      </c>
      <c r="BE57" s="46">
        <f>IF(INDEX(Node_Kind,BD57)="leaf",0,IF(INDEX($S$10:$S$61,INDEX(Node_Pos,BD57)+1)="",IF(INDEX(Node_Miss,BD57)="left",INDEX(Node_Left,BD57),INDEX(Node_Right,BD57)),IF(INDEX(Node_Kind,BD57)="split",IF(INDEX($S$10:$S$61,INDEX(Node_Pos,BD57)+1)&lt;INDEX(Node_Thr,BD57),INDEX(Node_Left,BD57),INDEX(Node_Right,BD57)),IF(ISNUMBER(SEARCH(";"&amp;INDEX($S$10:$S$61,INDEX(Node_Pos,BD57)+1)&amp;";",";"&amp;INDEX(Node_RCodes,BD57)&amp;";")),INDEX(Node_Right,BD57),INDEX(Node_Left,BD57)))))</f>
        <v/>
      </c>
      <c r="BF57" s="46">
        <f>MATCH($AA57&amp;"|"&amp;BE57,Node_Key,0)</f>
        <v/>
      </c>
      <c r="BG57" s="46">
        <f>IF(INDEX(Node_Kind,BF57)="leaf",BE57,IF(INDEX($S$10:$S$61,INDEX(Node_Pos,BF57)+1)="",IF(INDEX(Node_Miss,BF57)="left",INDEX(Node_Left,BF57),INDEX(Node_Right,BF57)),IF(INDEX(Node_Kind,BF57)="split",IF(INDEX($S$10:$S$61,INDEX(Node_Pos,BF57)+1)&lt;INDEX(Node_Thr,BF57),INDEX(Node_Left,BF57),INDEX(Node_Right,BF57)),IF(ISNUMBER(SEARCH(";"&amp;INDEX($S$10:$S$61,INDEX(Node_Pos,BF57)+1)&amp;";",";"&amp;INDEX(Node_RCodes,BF57)&amp;";")),INDEX(Node_Right,BF57),INDEX(Node_Left,BF57)))))</f>
        <v/>
      </c>
      <c r="BH57" s="46">
        <f>MATCH($AA57&amp;"|"&amp;BG57,Node_Key,0)</f>
        <v/>
      </c>
      <c r="BI57" s="46">
        <f>IF(INDEX(Node_Kind,BH57)="leaf",BG57,IF(INDEX($S$10:$S$61,INDEX(Node_Pos,BH57)+1)="",IF(INDEX(Node_Miss,BH57)="left",INDEX(Node_Left,BH57),INDEX(Node_Right,BH57)),IF(INDEX(Node_Kind,BH57)="split",IF(INDEX($S$10:$S$61,INDEX(Node_Pos,BH57)+1)&lt;INDEX(Node_Thr,BH57),INDEX(Node_Left,BH57),INDEX(Node_Right,BH57)),IF(ISNUMBER(SEARCH(";"&amp;INDEX($S$10:$S$61,INDEX(Node_Pos,BH57)+1)&amp;";",";"&amp;INDEX(Node_RCodes,BH57)&amp;";")),INDEX(Node_Right,BH57),INDEX(Node_Left,BH57)))))</f>
        <v/>
      </c>
      <c r="BJ57" s="52">
        <f>IF(INDEX(Node_Kind,MATCH($AA57&amp;"|"&amp;BI57,Node_Key,0))="leaf",INDEX(Node_Leaf,MATCH($AA57&amp;"|"&amp;BI57,Node_Key,0)),"not a leaf")</f>
        <v/>
      </c>
      <c r="BK57" s="46">
        <f>MATCH($AA57&amp;"|0",Node_Key,0)</f>
        <v/>
      </c>
      <c r="BL57" s="46">
        <f>IF(INDEX(Node_Kind,BK57)="leaf",0,IF(INDEX($V$10:$V$61,INDEX(Node_Pos,BK57)+1)="",IF(INDEX(Node_Miss,BK57)="left",INDEX(Node_Left,BK57),INDEX(Node_Right,BK57)),IF(INDEX(Node_Kind,BK57)="split",IF(INDEX($V$10:$V$61,INDEX(Node_Pos,BK57)+1)&lt;INDEX(Node_Thr,BK57),INDEX(Node_Left,BK57),INDEX(Node_Right,BK57)),IF(ISNUMBER(SEARCH(";"&amp;INDEX($V$10:$V$61,INDEX(Node_Pos,BK57)+1)&amp;";",";"&amp;INDEX(Node_RCodes,BK57)&amp;";")),INDEX(Node_Right,BK57),INDEX(Node_Left,BK57)))))</f>
        <v/>
      </c>
      <c r="BM57" s="46">
        <f>MATCH($AA57&amp;"|"&amp;BL57,Node_Key,0)</f>
        <v/>
      </c>
      <c r="BN57" s="46">
        <f>IF(INDEX(Node_Kind,BM57)="leaf",BL57,IF(INDEX($V$10:$V$61,INDEX(Node_Pos,BM57)+1)="",IF(INDEX(Node_Miss,BM57)="left",INDEX(Node_Left,BM57),INDEX(Node_Right,BM57)),IF(INDEX(Node_Kind,BM57)="split",IF(INDEX($V$10:$V$61,INDEX(Node_Pos,BM57)+1)&lt;INDEX(Node_Thr,BM57),INDEX(Node_Left,BM57),INDEX(Node_Right,BM57)),IF(ISNUMBER(SEARCH(";"&amp;INDEX($V$10:$V$61,INDEX(Node_Pos,BM57)+1)&amp;";",";"&amp;INDEX(Node_RCodes,BM57)&amp;";")),INDEX(Node_Right,BM57),INDEX(Node_Left,BM57)))))</f>
        <v/>
      </c>
      <c r="BO57" s="46">
        <f>MATCH($AA57&amp;"|"&amp;BN57,Node_Key,0)</f>
        <v/>
      </c>
      <c r="BP57" s="46">
        <f>IF(INDEX(Node_Kind,BO57)="leaf",BN57,IF(INDEX($V$10:$V$61,INDEX(Node_Pos,BO57)+1)="",IF(INDEX(Node_Miss,BO57)="left",INDEX(Node_Left,BO57),INDEX(Node_Right,BO57)),IF(INDEX(Node_Kind,BO57)="split",IF(INDEX($V$10:$V$61,INDEX(Node_Pos,BO57)+1)&lt;INDEX(Node_Thr,BO57),INDEX(Node_Left,BO57),INDEX(Node_Right,BO57)),IF(ISNUMBER(SEARCH(";"&amp;INDEX($V$10:$V$61,INDEX(Node_Pos,BO57)+1)&amp;";",";"&amp;INDEX(Node_RCodes,BO57)&amp;";")),INDEX(Node_Right,BO57),INDEX(Node_Left,BO57)))))</f>
        <v/>
      </c>
      <c r="BQ57" s="52">
        <f>IF(INDEX(Node_Kind,MATCH($AA57&amp;"|"&amp;BP57,Node_Key,0))="leaf",INDEX(Node_Leaf,MATCH($AA57&amp;"|"&amp;BP57,Node_Key,0)),"not a leaf")</f>
        <v/>
      </c>
      <c r="BR57" s="46">
        <f>MATCH($AA57&amp;"|0",Node_Key,0)</f>
        <v/>
      </c>
      <c r="BS57" s="46">
        <f>IF(INDEX(Node_Kind,BR57)="leaf",0,IF(INDEX($Y$10:$Y$61,INDEX(Node_Pos,BR57)+1)="",IF(INDEX(Node_Miss,BR57)="left",INDEX(Node_Left,BR57),INDEX(Node_Right,BR57)),IF(INDEX(Node_Kind,BR57)="split",IF(INDEX($Y$10:$Y$61,INDEX(Node_Pos,BR57)+1)&lt;INDEX(Node_Thr,BR57),INDEX(Node_Left,BR57),INDEX(Node_Right,BR57)),IF(ISNUMBER(SEARCH(";"&amp;INDEX($Y$10:$Y$61,INDEX(Node_Pos,BR57)+1)&amp;";",";"&amp;INDEX(Node_RCodes,BR57)&amp;";")),INDEX(Node_Right,BR57),INDEX(Node_Left,BR57)))))</f>
        <v/>
      </c>
      <c r="BT57" s="46">
        <f>MATCH($AA57&amp;"|"&amp;BS57,Node_Key,0)</f>
        <v/>
      </c>
      <c r="BU57" s="46">
        <f>IF(INDEX(Node_Kind,BT57)="leaf",BS57,IF(INDEX($Y$10:$Y$61,INDEX(Node_Pos,BT57)+1)="",IF(INDEX(Node_Miss,BT57)="left",INDEX(Node_Left,BT57),INDEX(Node_Right,BT57)),IF(INDEX(Node_Kind,BT57)="split",IF(INDEX($Y$10:$Y$61,INDEX(Node_Pos,BT57)+1)&lt;INDEX(Node_Thr,BT57),INDEX(Node_Left,BT57),INDEX(Node_Right,BT57)),IF(ISNUMBER(SEARCH(";"&amp;INDEX($Y$10:$Y$61,INDEX(Node_Pos,BT57)+1)&amp;";",";"&amp;INDEX(Node_RCodes,BT57)&amp;";")),INDEX(Node_Right,BT57),INDEX(Node_Left,BT57)))))</f>
        <v/>
      </c>
      <c r="BV57" s="46">
        <f>MATCH($AA57&amp;"|"&amp;BU57,Node_Key,0)</f>
        <v/>
      </c>
      <c r="BW57" s="46">
        <f>IF(INDEX(Node_Kind,BV57)="leaf",BU57,IF(INDEX($Y$10:$Y$61,INDEX(Node_Pos,BV57)+1)="",IF(INDEX(Node_Miss,BV57)="left",INDEX(Node_Left,BV57),INDEX(Node_Right,BV57)),IF(INDEX(Node_Kind,BV57)="split",IF(INDEX($Y$10:$Y$61,INDEX(Node_Pos,BV57)+1)&lt;INDEX(Node_Thr,BV57),INDEX(Node_Left,BV57),INDEX(Node_Right,BV57)),IF(ISNUMBER(SEARCH(";"&amp;INDEX($Y$10:$Y$61,INDEX(Node_Pos,BV57)+1)&amp;";",";"&amp;INDEX(Node_RCodes,BV57)&amp;";")),INDEX(Node_Right,BV57),INDEX(Node_Left,BV57)))))</f>
        <v/>
      </c>
      <c r="BX57" s="52">
        <f>IF(INDEX(Node_Kind,MATCH($AA57&amp;"|"&amp;BW57,Node_Key,0))="leaf",INDEX(Node_Leaf,MATCH($AA57&amp;"|"&amp;BW57,Node_Key,0)),"not a leaf")</f>
        <v/>
      </c>
    </row>
    <row r="58">
      <c r="B58" s="36" t="n">
        <v>48</v>
      </c>
      <c r="C58" s="10" t="inlineStr">
        <is>
          <t>listed_building</t>
        </is>
      </c>
      <c r="D58" s="10" t="inlineStr">
        <is>
          <t>categorical</t>
        </is>
      </c>
      <c r="E58" s="40">
        <f>IF(ISBLANK(INDEX(Pol_Data,MATCH(E$8,Pol_ID,0),MATCH($C58,Pol_Head,0))),"",INDEX(Pol_Data,MATCH(E$8,Pol_ID,0),MATCH($C58,Pol_Head,0)))</f>
        <v/>
      </c>
      <c r="F58" s="11">
        <f>$C58&amp;"|"&amp;IF(E58="","MISSING",IF(OR(E58="true",E58="false"),PROPER(E58),E58&amp;""))</f>
        <v/>
      </c>
      <c r="G58" s="46">
        <f>IFERROR(INDEX(Feat_Code,MATCH(F58,Feat_Key,0)),"")</f>
        <v/>
      </c>
      <c r="H58" s="40">
        <f>IF(ISBLANK(INDEX(Pol_Data,MATCH(H$8,Pol_ID,0),MATCH($C58,Pol_Head,0))),"",INDEX(Pol_Data,MATCH(H$8,Pol_ID,0),MATCH($C58,Pol_Head,0)))</f>
        <v/>
      </c>
      <c r="I58" s="11">
        <f>$C58&amp;"|"&amp;IF(H58="","MISSING",IF(OR(H58="true",H58="false"),PROPER(H58),H58&amp;""))</f>
        <v/>
      </c>
      <c r="J58" s="46">
        <f>IFERROR(INDEX(Feat_Code,MATCH(I58,Feat_Key,0)),"")</f>
        <v/>
      </c>
      <c r="K58" s="40">
        <f>IF(ISBLANK(INDEX(Pol_Data,MATCH(K$8,Pol_ID,0),MATCH($C58,Pol_Head,0))),"",INDEX(Pol_Data,MATCH(K$8,Pol_ID,0),MATCH($C58,Pol_Head,0)))</f>
        <v/>
      </c>
      <c r="L58" s="11">
        <f>$C58&amp;"|"&amp;IF(K58="","MISSING",IF(OR(K58="true",K58="false"),PROPER(K58),K58&amp;""))</f>
        <v/>
      </c>
      <c r="M58" s="46">
        <f>IFERROR(INDEX(Feat_Code,MATCH(L58,Feat_Key,0)),"")</f>
        <v/>
      </c>
      <c r="N58" s="40">
        <f>IF(ISBLANK(INDEX(Pol_Data,MATCH(N$8,Pol_ID,0),MATCH($C58,Pol_Head,0))),"",INDEX(Pol_Data,MATCH(N$8,Pol_ID,0),MATCH($C58,Pol_Head,0)))</f>
        <v/>
      </c>
      <c r="O58" s="11">
        <f>$C58&amp;"|"&amp;IF(N58="","MISSING",IF(OR(N58="true",N58="false"),PROPER(N58),N58&amp;""))</f>
        <v/>
      </c>
      <c r="P58" s="46">
        <f>IFERROR(INDEX(Feat_Code,MATCH(O58,Feat_Key,0)),"")</f>
        <v/>
      </c>
      <c r="Q58" s="40">
        <f>IF(ISBLANK(INDEX(Pol_Data,MATCH(Q$8,Pol_ID,0),MATCH($C58,Pol_Head,0))),"",INDEX(Pol_Data,MATCH(Q$8,Pol_ID,0),MATCH($C58,Pol_Head,0)))</f>
        <v/>
      </c>
      <c r="R58" s="11">
        <f>$C58&amp;"|"&amp;IF(Q58="","MISSING",IF(OR(Q58="true",Q58="false"),PROPER(Q58),Q58&amp;""))</f>
        <v/>
      </c>
      <c r="S58" s="46">
        <f>IFERROR(INDEX(Feat_Code,MATCH(R58,Feat_Key,0)),"")</f>
        <v/>
      </c>
      <c r="T58" s="40">
        <f>IF(ISBLANK(INDEX(Pol_Data,MATCH(T$8,Pol_ID,0),MATCH($C58,Pol_Head,0))),"",INDEX(Pol_Data,MATCH(T$8,Pol_ID,0),MATCH($C58,Pol_Head,0)))</f>
        <v/>
      </c>
      <c r="U58" s="11">
        <f>$C58&amp;"|"&amp;IF(T58="","MISSING",IF(OR(T58="true",T58="false"),PROPER(T58),T58&amp;""))</f>
        <v/>
      </c>
      <c r="V58" s="46">
        <f>IFERROR(INDEX(Feat_Code,MATCH(U58,Feat_Key,0)),"")</f>
        <v/>
      </c>
      <c r="W58" s="40">
        <f>IF(ISBLANK(INDEX(Pol_Data,MATCH(W$8,Pol_ID,0),MATCH($C58,Pol_Head,0))),"",INDEX(Pol_Data,MATCH(W$8,Pol_ID,0),MATCH($C58,Pol_Head,0)))</f>
        <v/>
      </c>
      <c r="X58" s="11">
        <f>$C58&amp;"|"&amp;IF(W58="","MISSING",IF(OR(W58="true",W58="false"),PROPER(W58),W58&amp;""))</f>
        <v/>
      </c>
      <c r="Y58" s="46">
        <f>IFERROR(INDEX(Feat_Code,MATCH(X58,Feat_Key,0)),"")</f>
        <v/>
      </c>
      <c r="AA58" s="36" t="n">
        <v>48</v>
      </c>
      <c r="AB58" s="46">
        <f>MATCH($AA58&amp;"|0",Node_Key,0)</f>
        <v/>
      </c>
      <c r="AC58" s="46">
        <f>IF(INDEX(Node_Kind,AB58)="leaf",0,IF(INDEX($G$10:$G$61,INDEX(Node_Pos,AB58)+1)="",IF(INDEX(Node_Miss,AB58)="left",INDEX(Node_Left,AB58),INDEX(Node_Right,AB58)),IF(INDEX(Node_Kind,AB58)="split",IF(INDEX($G$10:$G$61,INDEX(Node_Pos,AB58)+1)&lt;INDEX(Node_Thr,AB58),INDEX(Node_Left,AB58),INDEX(Node_Right,AB58)),IF(ISNUMBER(SEARCH(";"&amp;INDEX($G$10:$G$61,INDEX(Node_Pos,AB58)+1)&amp;";",";"&amp;INDEX(Node_RCodes,AB58)&amp;";")),INDEX(Node_Right,AB58),INDEX(Node_Left,AB58)))))</f>
        <v/>
      </c>
      <c r="AD58" s="46">
        <f>MATCH($AA58&amp;"|"&amp;AC58,Node_Key,0)</f>
        <v/>
      </c>
      <c r="AE58" s="46">
        <f>IF(INDEX(Node_Kind,AD58)="leaf",AC58,IF(INDEX($G$10:$G$61,INDEX(Node_Pos,AD58)+1)="",IF(INDEX(Node_Miss,AD58)="left",INDEX(Node_Left,AD58),INDEX(Node_Right,AD58)),IF(INDEX(Node_Kind,AD58)="split",IF(INDEX($G$10:$G$61,INDEX(Node_Pos,AD58)+1)&lt;INDEX(Node_Thr,AD58),INDEX(Node_Left,AD58),INDEX(Node_Right,AD58)),IF(ISNUMBER(SEARCH(";"&amp;INDEX($G$10:$G$61,INDEX(Node_Pos,AD58)+1)&amp;";",";"&amp;INDEX(Node_RCodes,AD58)&amp;";")),INDEX(Node_Right,AD58),INDEX(Node_Left,AD58)))))</f>
        <v/>
      </c>
      <c r="AF58" s="46">
        <f>MATCH($AA58&amp;"|"&amp;AE58,Node_Key,0)</f>
        <v/>
      </c>
      <c r="AG58" s="46">
        <f>IF(INDEX(Node_Kind,AF58)="leaf",AE58,IF(INDEX($G$10:$G$61,INDEX(Node_Pos,AF58)+1)="",IF(INDEX(Node_Miss,AF58)="left",INDEX(Node_Left,AF58),INDEX(Node_Right,AF58)),IF(INDEX(Node_Kind,AF58)="split",IF(INDEX($G$10:$G$61,INDEX(Node_Pos,AF58)+1)&lt;INDEX(Node_Thr,AF58),INDEX(Node_Left,AF58),INDEX(Node_Right,AF58)),IF(ISNUMBER(SEARCH(";"&amp;INDEX($G$10:$G$61,INDEX(Node_Pos,AF58)+1)&amp;";",";"&amp;INDEX(Node_RCodes,AF58)&amp;";")),INDEX(Node_Right,AF58),INDEX(Node_Left,AF58)))))</f>
        <v/>
      </c>
      <c r="AH58" s="52">
        <f>IF(INDEX(Node_Kind,MATCH($AA58&amp;"|"&amp;AG58,Node_Key,0))="leaf",INDEX(Node_Leaf,MATCH($AA58&amp;"|"&amp;AG58,Node_Key,0)),"not a leaf")</f>
        <v/>
      </c>
      <c r="AI58" s="46">
        <f>MATCH($AA58&amp;"|0",Node_Key,0)</f>
        <v/>
      </c>
      <c r="AJ58" s="46">
        <f>IF(INDEX(Node_Kind,AI58)="leaf",0,IF(INDEX($J$10:$J$61,INDEX(Node_Pos,AI58)+1)="",IF(INDEX(Node_Miss,AI58)="left",INDEX(Node_Left,AI58),INDEX(Node_Right,AI58)),IF(INDEX(Node_Kind,AI58)="split",IF(INDEX($J$10:$J$61,INDEX(Node_Pos,AI58)+1)&lt;INDEX(Node_Thr,AI58),INDEX(Node_Left,AI58),INDEX(Node_Right,AI58)),IF(ISNUMBER(SEARCH(";"&amp;INDEX($J$10:$J$61,INDEX(Node_Pos,AI58)+1)&amp;";",";"&amp;INDEX(Node_RCodes,AI58)&amp;";")),INDEX(Node_Right,AI58),INDEX(Node_Left,AI58)))))</f>
        <v/>
      </c>
      <c r="AK58" s="46">
        <f>MATCH($AA58&amp;"|"&amp;AJ58,Node_Key,0)</f>
        <v/>
      </c>
      <c r="AL58" s="46">
        <f>IF(INDEX(Node_Kind,AK58)="leaf",AJ58,IF(INDEX($J$10:$J$61,INDEX(Node_Pos,AK58)+1)="",IF(INDEX(Node_Miss,AK58)="left",INDEX(Node_Left,AK58),INDEX(Node_Right,AK58)),IF(INDEX(Node_Kind,AK58)="split",IF(INDEX($J$10:$J$61,INDEX(Node_Pos,AK58)+1)&lt;INDEX(Node_Thr,AK58),INDEX(Node_Left,AK58),INDEX(Node_Right,AK58)),IF(ISNUMBER(SEARCH(";"&amp;INDEX($J$10:$J$61,INDEX(Node_Pos,AK58)+1)&amp;";",";"&amp;INDEX(Node_RCodes,AK58)&amp;";")),INDEX(Node_Right,AK58),INDEX(Node_Left,AK58)))))</f>
        <v/>
      </c>
      <c r="AM58" s="46">
        <f>MATCH($AA58&amp;"|"&amp;AL58,Node_Key,0)</f>
        <v/>
      </c>
      <c r="AN58" s="46">
        <f>IF(INDEX(Node_Kind,AM58)="leaf",AL58,IF(INDEX($J$10:$J$61,INDEX(Node_Pos,AM58)+1)="",IF(INDEX(Node_Miss,AM58)="left",INDEX(Node_Left,AM58),INDEX(Node_Right,AM58)),IF(INDEX(Node_Kind,AM58)="split",IF(INDEX($J$10:$J$61,INDEX(Node_Pos,AM58)+1)&lt;INDEX(Node_Thr,AM58),INDEX(Node_Left,AM58),INDEX(Node_Right,AM58)),IF(ISNUMBER(SEARCH(";"&amp;INDEX($J$10:$J$61,INDEX(Node_Pos,AM58)+1)&amp;";",";"&amp;INDEX(Node_RCodes,AM58)&amp;";")),INDEX(Node_Right,AM58),INDEX(Node_Left,AM58)))))</f>
        <v/>
      </c>
      <c r="AO58" s="52">
        <f>IF(INDEX(Node_Kind,MATCH($AA58&amp;"|"&amp;AN58,Node_Key,0))="leaf",INDEX(Node_Leaf,MATCH($AA58&amp;"|"&amp;AN58,Node_Key,0)),"not a leaf")</f>
        <v/>
      </c>
      <c r="AP58" s="46">
        <f>MATCH($AA58&amp;"|0",Node_Key,0)</f>
        <v/>
      </c>
      <c r="AQ58" s="46">
        <f>IF(INDEX(Node_Kind,AP58)="leaf",0,IF(INDEX($M$10:$M$61,INDEX(Node_Pos,AP58)+1)="",IF(INDEX(Node_Miss,AP58)="left",INDEX(Node_Left,AP58),INDEX(Node_Right,AP58)),IF(INDEX(Node_Kind,AP58)="split",IF(INDEX($M$10:$M$61,INDEX(Node_Pos,AP58)+1)&lt;INDEX(Node_Thr,AP58),INDEX(Node_Left,AP58),INDEX(Node_Right,AP58)),IF(ISNUMBER(SEARCH(";"&amp;INDEX($M$10:$M$61,INDEX(Node_Pos,AP58)+1)&amp;";",";"&amp;INDEX(Node_RCodes,AP58)&amp;";")),INDEX(Node_Right,AP58),INDEX(Node_Left,AP58)))))</f>
        <v/>
      </c>
      <c r="AR58" s="46">
        <f>MATCH($AA58&amp;"|"&amp;AQ58,Node_Key,0)</f>
        <v/>
      </c>
      <c r="AS58" s="46">
        <f>IF(INDEX(Node_Kind,AR58)="leaf",AQ58,IF(INDEX($M$10:$M$61,INDEX(Node_Pos,AR58)+1)="",IF(INDEX(Node_Miss,AR58)="left",INDEX(Node_Left,AR58),INDEX(Node_Right,AR58)),IF(INDEX(Node_Kind,AR58)="split",IF(INDEX($M$10:$M$61,INDEX(Node_Pos,AR58)+1)&lt;INDEX(Node_Thr,AR58),INDEX(Node_Left,AR58),INDEX(Node_Right,AR58)),IF(ISNUMBER(SEARCH(";"&amp;INDEX($M$10:$M$61,INDEX(Node_Pos,AR58)+1)&amp;";",";"&amp;INDEX(Node_RCodes,AR58)&amp;";")),INDEX(Node_Right,AR58),INDEX(Node_Left,AR58)))))</f>
        <v/>
      </c>
      <c r="AT58" s="46">
        <f>MATCH($AA58&amp;"|"&amp;AS58,Node_Key,0)</f>
        <v/>
      </c>
      <c r="AU58" s="46">
        <f>IF(INDEX(Node_Kind,AT58)="leaf",AS58,IF(INDEX($M$10:$M$61,INDEX(Node_Pos,AT58)+1)="",IF(INDEX(Node_Miss,AT58)="left",INDEX(Node_Left,AT58),INDEX(Node_Right,AT58)),IF(INDEX(Node_Kind,AT58)="split",IF(INDEX($M$10:$M$61,INDEX(Node_Pos,AT58)+1)&lt;INDEX(Node_Thr,AT58),INDEX(Node_Left,AT58),INDEX(Node_Right,AT58)),IF(ISNUMBER(SEARCH(";"&amp;INDEX($M$10:$M$61,INDEX(Node_Pos,AT58)+1)&amp;";",";"&amp;INDEX(Node_RCodes,AT58)&amp;";")),INDEX(Node_Right,AT58),INDEX(Node_Left,AT58)))))</f>
        <v/>
      </c>
      <c r="AV58" s="52">
        <f>IF(INDEX(Node_Kind,MATCH($AA58&amp;"|"&amp;AU58,Node_Key,0))="leaf",INDEX(Node_Leaf,MATCH($AA58&amp;"|"&amp;AU58,Node_Key,0)),"not a leaf")</f>
        <v/>
      </c>
      <c r="AW58" s="46">
        <f>MATCH($AA58&amp;"|0",Node_Key,0)</f>
        <v/>
      </c>
      <c r="AX58" s="46">
        <f>IF(INDEX(Node_Kind,AW58)="leaf",0,IF(INDEX($P$10:$P$61,INDEX(Node_Pos,AW58)+1)="",IF(INDEX(Node_Miss,AW58)="left",INDEX(Node_Left,AW58),INDEX(Node_Right,AW58)),IF(INDEX(Node_Kind,AW58)="split",IF(INDEX($P$10:$P$61,INDEX(Node_Pos,AW58)+1)&lt;INDEX(Node_Thr,AW58),INDEX(Node_Left,AW58),INDEX(Node_Right,AW58)),IF(ISNUMBER(SEARCH(";"&amp;INDEX($P$10:$P$61,INDEX(Node_Pos,AW58)+1)&amp;";",";"&amp;INDEX(Node_RCodes,AW58)&amp;";")),INDEX(Node_Right,AW58),INDEX(Node_Left,AW58)))))</f>
        <v/>
      </c>
      <c r="AY58" s="46">
        <f>MATCH($AA58&amp;"|"&amp;AX58,Node_Key,0)</f>
        <v/>
      </c>
      <c r="AZ58" s="46">
        <f>IF(INDEX(Node_Kind,AY58)="leaf",AX58,IF(INDEX($P$10:$P$61,INDEX(Node_Pos,AY58)+1)="",IF(INDEX(Node_Miss,AY58)="left",INDEX(Node_Left,AY58),INDEX(Node_Right,AY58)),IF(INDEX(Node_Kind,AY58)="split",IF(INDEX($P$10:$P$61,INDEX(Node_Pos,AY58)+1)&lt;INDEX(Node_Thr,AY58),INDEX(Node_Left,AY58),INDEX(Node_Right,AY58)),IF(ISNUMBER(SEARCH(";"&amp;INDEX($P$10:$P$61,INDEX(Node_Pos,AY58)+1)&amp;";",";"&amp;INDEX(Node_RCodes,AY58)&amp;";")),INDEX(Node_Right,AY58),INDEX(Node_Left,AY58)))))</f>
        <v/>
      </c>
      <c r="BA58" s="46">
        <f>MATCH($AA58&amp;"|"&amp;AZ58,Node_Key,0)</f>
        <v/>
      </c>
      <c r="BB58" s="46">
        <f>IF(INDEX(Node_Kind,BA58)="leaf",AZ58,IF(INDEX($P$10:$P$61,INDEX(Node_Pos,BA58)+1)="",IF(INDEX(Node_Miss,BA58)="left",INDEX(Node_Left,BA58),INDEX(Node_Right,BA58)),IF(INDEX(Node_Kind,BA58)="split",IF(INDEX($P$10:$P$61,INDEX(Node_Pos,BA58)+1)&lt;INDEX(Node_Thr,BA58),INDEX(Node_Left,BA58),INDEX(Node_Right,BA58)),IF(ISNUMBER(SEARCH(";"&amp;INDEX($P$10:$P$61,INDEX(Node_Pos,BA58)+1)&amp;";",";"&amp;INDEX(Node_RCodes,BA58)&amp;";")),INDEX(Node_Right,BA58),INDEX(Node_Left,BA58)))))</f>
        <v/>
      </c>
      <c r="BC58" s="52">
        <f>IF(INDEX(Node_Kind,MATCH($AA58&amp;"|"&amp;BB58,Node_Key,0))="leaf",INDEX(Node_Leaf,MATCH($AA58&amp;"|"&amp;BB58,Node_Key,0)),"not a leaf")</f>
        <v/>
      </c>
      <c r="BD58" s="46">
        <f>MATCH($AA58&amp;"|0",Node_Key,0)</f>
        <v/>
      </c>
      <c r="BE58" s="46">
        <f>IF(INDEX(Node_Kind,BD58)="leaf",0,IF(INDEX($S$10:$S$61,INDEX(Node_Pos,BD58)+1)="",IF(INDEX(Node_Miss,BD58)="left",INDEX(Node_Left,BD58),INDEX(Node_Right,BD58)),IF(INDEX(Node_Kind,BD58)="split",IF(INDEX($S$10:$S$61,INDEX(Node_Pos,BD58)+1)&lt;INDEX(Node_Thr,BD58),INDEX(Node_Left,BD58),INDEX(Node_Right,BD58)),IF(ISNUMBER(SEARCH(";"&amp;INDEX($S$10:$S$61,INDEX(Node_Pos,BD58)+1)&amp;";",";"&amp;INDEX(Node_RCodes,BD58)&amp;";")),INDEX(Node_Right,BD58),INDEX(Node_Left,BD58)))))</f>
        <v/>
      </c>
      <c r="BF58" s="46">
        <f>MATCH($AA58&amp;"|"&amp;BE58,Node_Key,0)</f>
        <v/>
      </c>
      <c r="BG58" s="46">
        <f>IF(INDEX(Node_Kind,BF58)="leaf",BE58,IF(INDEX($S$10:$S$61,INDEX(Node_Pos,BF58)+1)="",IF(INDEX(Node_Miss,BF58)="left",INDEX(Node_Left,BF58),INDEX(Node_Right,BF58)),IF(INDEX(Node_Kind,BF58)="split",IF(INDEX($S$10:$S$61,INDEX(Node_Pos,BF58)+1)&lt;INDEX(Node_Thr,BF58),INDEX(Node_Left,BF58),INDEX(Node_Right,BF58)),IF(ISNUMBER(SEARCH(";"&amp;INDEX($S$10:$S$61,INDEX(Node_Pos,BF58)+1)&amp;";",";"&amp;INDEX(Node_RCodes,BF58)&amp;";")),INDEX(Node_Right,BF58),INDEX(Node_Left,BF58)))))</f>
        <v/>
      </c>
      <c r="BH58" s="46">
        <f>MATCH($AA58&amp;"|"&amp;BG58,Node_Key,0)</f>
        <v/>
      </c>
      <c r="BI58" s="46">
        <f>IF(INDEX(Node_Kind,BH58)="leaf",BG58,IF(INDEX($S$10:$S$61,INDEX(Node_Pos,BH58)+1)="",IF(INDEX(Node_Miss,BH58)="left",INDEX(Node_Left,BH58),INDEX(Node_Right,BH58)),IF(INDEX(Node_Kind,BH58)="split",IF(INDEX($S$10:$S$61,INDEX(Node_Pos,BH58)+1)&lt;INDEX(Node_Thr,BH58),INDEX(Node_Left,BH58),INDEX(Node_Right,BH58)),IF(ISNUMBER(SEARCH(";"&amp;INDEX($S$10:$S$61,INDEX(Node_Pos,BH58)+1)&amp;";",";"&amp;INDEX(Node_RCodes,BH58)&amp;";")),INDEX(Node_Right,BH58),INDEX(Node_Left,BH58)))))</f>
        <v/>
      </c>
      <c r="BJ58" s="52">
        <f>IF(INDEX(Node_Kind,MATCH($AA58&amp;"|"&amp;BI58,Node_Key,0))="leaf",INDEX(Node_Leaf,MATCH($AA58&amp;"|"&amp;BI58,Node_Key,0)),"not a leaf")</f>
        <v/>
      </c>
      <c r="BK58" s="46">
        <f>MATCH($AA58&amp;"|0",Node_Key,0)</f>
        <v/>
      </c>
      <c r="BL58" s="46">
        <f>IF(INDEX(Node_Kind,BK58)="leaf",0,IF(INDEX($V$10:$V$61,INDEX(Node_Pos,BK58)+1)="",IF(INDEX(Node_Miss,BK58)="left",INDEX(Node_Left,BK58),INDEX(Node_Right,BK58)),IF(INDEX(Node_Kind,BK58)="split",IF(INDEX($V$10:$V$61,INDEX(Node_Pos,BK58)+1)&lt;INDEX(Node_Thr,BK58),INDEX(Node_Left,BK58),INDEX(Node_Right,BK58)),IF(ISNUMBER(SEARCH(";"&amp;INDEX($V$10:$V$61,INDEX(Node_Pos,BK58)+1)&amp;";",";"&amp;INDEX(Node_RCodes,BK58)&amp;";")),INDEX(Node_Right,BK58),INDEX(Node_Left,BK58)))))</f>
        <v/>
      </c>
      <c r="BM58" s="46">
        <f>MATCH($AA58&amp;"|"&amp;BL58,Node_Key,0)</f>
        <v/>
      </c>
      <c r="BN58" s="46">
        <f>IF(INDEX(Node_Kind,BM58)="leaf",BL58,IF(INDEX($V$10:$V$61,INDEX(Node_Pos,BM58)+1)="",IF(INDEX(Node_Miss,BM58)="left",INDEX(Node_Left,BM58),INDEX(Node_Right,BM58)),IF(INDEX(Node_Kind,BM58)="split",IF(INDEX($V$10:$V$61,INDEX(Node_Pos,BM58)+1)&lt;INDEX(Node_Thr,BM58),INDEX(Node_Left,BM58),INDEX(Node_Right,BM58)),IF(ISNUMBER(SEARCH(";"&amp;INDEX($V$10:$V$61,INDEX(Node_Pos,BM58)+1)&amp;";",";"&amp;INDEX(Node_RCodes,BM58)&amp;";")),INDEX(Node_Right,BM58),INDEX(Node_Left,BM58)))))</f>
        <v/>
      </c>
      <c r="BO58" s="46">
        <f>MATCH($AA58&amp;"|"&amp;BN58,Node_Key,0)</f>
        <v/>
      </c>
      <c r="BP58" s="46">
        <f>IF(INDEX(Node_Kind,BO58)="leaf",BN58,IF(INDEX($V$10:$V$61,INDEX(Node_Pos,BO58)+1)="",IF(INDEX(Node_Miss,BO58)="left",INDEX(Node_Left,BO58),INDEX(Node_Right,BO58)),IF(INDEX(Node_Kind,BO58)="split",IF(INDEX($V$10:$V$61,INDEX(Node_Pos,BO58)+1)&lt;INDEX(Node_Thr,BO58),INDEX(Node_Left,BO58),INDEX(Node_Right,BO58)),IF(ISNUMBER(SEARCH(";"&amp;INDEX($V$10:$V$61,INDEX(Node_Pos,BO58)+1)&amp;";",";"&amp;INDEX(Node_RCodes,BO58)&amp;";")),INDEX(Node_Right,BO58),INDEX(Node_Left,BO58)))))</f>
        <v/>
      </c>
      <c r="BQ58" s="52">
        <f>IF(INDEX(Node_Kind,MATCH($AA58&amp;"|"&amp;BP58,Node_Key,0))="leaf",INDEX(Node_Leaf,MATCH($AA58&amp;"|"&amp;BP58,Node_Key,0)),"not a leaf")</f>
        <v/>
      </c>
      <c r="BR58" s="46">
        <f>MATCH($AA58&amp;"|0",Node_Key,0)</f>
        <v/>
      </c>
      <c r="BS58" s="46">
        <f>IF(INDEX(Node_Kind,BR58)="leaf",0,IF(INDEX($Y$10:$Y$61,INDEX(Node_Pos,BR58)+1)="",IF(INDEX(Node_Miss,BR58)="left",INDEX(Node_Left,BR58),INDEX(Node_Right,BR58)),IF(INDEX(Node_Kind,BR58)="split",IF(INDEX($Y$10:$Y$61,INDEX(Node_Pos,BR58)+1)&lt;INDEX(Node_Thr,BR58),INDEX(Node_Left,BR58),INDEX(Node_Right,BR58)),IF(ISNUMBER(SEARCH(";"&amp;INDEX($Y$10:$Y$61,INDEX(Node_Pos,BR58)+1)&amp;";",";"&amp;INDEX(Node_RCodes,BR58)&amp;";")),INDEX(Node_Right,BR58),INDEX(Node_Left,BR58)))))</f>
        <v/>
      </c>
      <c r="BT58" s="46">
        <f>MATCH($AA58&amp;"|"&amp;BS58,Node_Key,0)</f>
        <v/>
      </c>
      <c r="BU58" s="46">
        <f>IF(INDEX(Node_Kind,BT58)="leaf",BS58,IF(INDEX($Y$10:$Y$61,INDEX(Node_Pos,BT58)+1)="",IF(INDEX(Node_Miss,BT58)="left",INDEX(Node_Left,BT58),INDEX(Node_Right,BT58)),IF(INDEX(Node_Kind,BT58)="split",IF(INDEX($Y$10:$Y$61,INDEX(Node_Pos,BT58)+1)&lt;INDEX(Node_Thr,BT58),INDEX(Node_Left,BT58),INDEX(Node_Right,BT58)),IF(ISNUMBER(SEARCH(";"&amp;INDEX($Y$10:$Y$61,INDEX(Node_Pos,BT58)+1)&amp;";",";"&amp;INDEX(Node_RCodes,BT58)&amp;";")),INDEX(Node_Right,BT58),INDEX(Node_Left,BT58)))))</f>
        <v/>
      </c>
      <c r="BV58" s="46">
        <f>MATCH($AA58&amp;"|"&amp;BU58,Node_Key,0)</f>
        <v/>
      </c>
      <c r="BW58" s="46">
        <f>IF(INDEX(Node_Kind,BV58)="leaf",BU58,IF(INDEX($Y$10:$Y$61,INDEX(Node_Pos,BV58)+1)="",IF(INDEX(Node_Miss,BV58)="left",INDEX(Node_Left,BV58),INDEX(Node_Right,BV58)),IF(INDEX(Node_Kind,BV58)="split",IF(INDEX($Y$10:$Y$61,INDEX(Node_Pos,BV58)+1)&lt;INDEX(Node_Thr,BV58),INDEX(Node_Left,BV58),INDEX(Node_Right,BV58)),IF(ISNUMBER(SEARCH(";"&amp;INDEX($Y$10:$Y$61,INDEX(Node_Pos,BV58)+1)&amp;";",";"&amp;INDEX(Node_RCodes,BV58)&amp;";")),INDEX(Node_Right,BV58),INDEX(Node_Left,BV58)))))</f>
        <v/>
      </c>
      <c r="BX58" s="52">
        <f>IF(INDEX(Node_Kind,MATCH($AA58&amp;"|"&amp;BW58,Node_Key,0))="leaf",INDEX(Node_Leaf,MATCH($AA58&amp;"|"&amp;BW58,Node_Key,0)),"not a leaf")</f>
        <v/>
      </c>
    </row>
    <row r="59">
      <c r="B59" s="36" t="n">
        <v>49</v>
      </c>
      <c r="C59" s="10" t="inlineStr">
        <is>
          <t>energy_rating</t>
        </is>
      </c>
      <c r="D59" s="10" t="inlineStr">
        <is>
          <t>categorical</t>
        </is>
      </c>
      <c r="E59" s="40">
        <f>IF(ISBLANK(INDEX(Pol_Data,MATCH(E$8,Pol_ID,0),MATCH($C59,Pol_Head,0))),"",INDEX(Pol_Data,MATCH(E$8,Pol_ID,0),MATCH($C59,Pol_Head,0)))</f>
        <v/>
      </c>
      <c r="F59" s="11">
        <f>$C59&amp;"|"&amp;IF(E59="","MISSING",IF(OR(E59="true",E59="false"),PROPER(E59),E59&amp;""))</f>
        <v/>
      </c>
      <c r="G59" s="46">
        <f>IFERROR(INDEX(Feat_Code,MATCH(F59,Feat_Key,0)),"")</f>
        <v/>
      </c>
      <c r="H59" s="40">
        <f>IF(ISBLANK(INDEX(Pol_Data,MATCH(H$8,Pol_ID,0),MATCH($C59,Pol_Head,0))),"",INDEX(Pol_Data,MATCH(H$8,Pol_ID,0),MATCH($C59,Pol_Head,0)))</f>
        <v/>
      </c>
      <c r="I59" s="11">
        <f>$C59&amp;"|"&amp;IF(H59="","MISSING",IF(OR(H59="true",H59="false"),PROPER(H59),H59&amp;""))</f>
        <v/>
      </c>
      <c r="J59" s="46">
        <f>IFERROR(INDEX(Feat_Code,MATCH(I59,Feat_Key,0)),"")</f>
        <v/>
      </c>
      <c r="K59" s="40">
        <f>IF(ISBLANK(INDEX(Pol_Data,MATCH(K$8,Pol_ID,0),MATCH($C59,Pol_Head,0))),"",INDEX(Pol_Data,MATCH(K$8,Pol_ID,0),MATCH($C59,Pol_Head,0)))</f>
        <v/>
      </c>
      <c r="L59" s="11">
        <f>$C59&amp;"|"&amp;IF(K59="","MISSING",IF(OR(K59="true",K59="false"),PROPER(K59),K59&amp;""))</f>
        <v/>
      </c>
      <c r="M59" s="46">
        <f>IFERROR(INDEX(Feat_Code,MATCH(L59,Feat_Key,0)),"")</f>
        <v/>
      </c>
      <c r="N59" s="40">
        <f>IF(ISBLANK(INDEX(Pol_Data,MATCH(N$8,Pol_ID,0),MATCH($C59,Pol_Head,0))),"",INDEX(Pol_Data,MATCH(N$8,Pol_ID,0),MATCH($C59,Pol_Head,0)))</f>
        <v/>
      </c>
      <c r="O59" s="11">
        <f>$C59&amp;"|"&amp;IF(N59="","MISSING",IF(OR(N59="true",N59="false"),PROPER(N59),N59&amp;""))</f>
        <v/>
      </c>
      <c r="P59" s="46">
        <f>IFERROR(INDEX(Feat_Code,MATCH(O59,Feat_Key,0)),"")</f>
        <v/>
      </c>
      <c r="Q59" s="40">
        <f>IF(ISBLANK(INDEX(Pol_Data,MATCH(Q$8,Pol_ID,0),MATCH($C59,Pol_Head,0))),"",INDEX(Pol_Data,MATCH(Q$8,Pol_ID,0),MATCH($C59,Pol_Head,0)))</f>
        <v/>
      </c>
      <c r="R59" s="11">
        <f>$C59&amp;"|"&amp;IF(Q59="","MISSING",IF(OR(Q59="true",Q59="false"),PROPER(Q59),Q59&amp;""))</f>
        <v/>
      </c>
      <c r="S59" s="46">
        <f>IFERROR(INDEX(Feat_Code,MATCH(R59,Feat_Key,0)),"")</f>
        <v/>
      </c>
      <c r="T59" s="40">
        <f>IF(ISBLANK(INDEX(Pol_Data,MATCH(T$8,Pol_ID,0),MATCH($C59,Pol_Head,0))),"",INDEX(Pol_Data,MATCH(T$8,Pol_ID,0),MATCH($C59,Pol_Head,0)))</f>
        <v/>
      </c>
      <c r="U59" s="11">
        <f>$C59&amp;"|"&amp;IF(T59="","MISSING",IF(OR(T59="true",T59="false"),PROPER(T59),T59&amp;""))</f>
        <v/>
      </c>
      <c r="V59" s="46">
        <f>IFERROR(INDEX(Feat_Code,MATCH(U59,Feat_Key,0)),"")</f>
        <v/>
      </c>
      <c r="W59" s="40">
        <f>IF(ISBLANK(INDEX(Pol_Data,MATCH(W$8,Pol_ID,0),MATCH($C59,Pol_Head,0))),"",INDEX(Pol_Data,MATCH(W$8,Pol_ID,0),MATCH($C59,Pol_Head,0)))</f>
        <v/>
      </c>
      <c r="X59" s="11">
        <f>$C59&amp;"|"&amp;IF(W59="","MISSING",IF(OR(W59="true",W59="false"),PROPER(W59),W59&amp;""))</f>
        <v/>
      </c>
      <c r="Y59" s="46">
        <f>IFERROR(INDEX(Feat_Code,MATCH(X59,Feat_Key,0)),"")</f>
        <v/>
      </c>
      <c r="AA59" s="36" t="n">
        <v>49</v>
      </c>
      <c r="AB59" s="46">
        <f>MATCH($AA59&amp;"|0",Node_Key,0)</f>
        <v/>
      </c>
      <c r="AC59" s="46">
        <f>IF(INDEX(Node_Kind,AB59)="leaf",0,IF(INDEX($G$10:$G$61,INDEX(Node_Pos,AB59)+1)="",IF(INDEX(Node_Miss,AB59)="left",INDEX(Node_Left,AB59),INDEX(Node_Right,AB59)),IF(INDEX(Node_Kind,AB59)="split",IF(INDEX($G$10:$G$61,INDEX(Node_Pos,AB59)+1)&lt;INDEX(Node_Thr,AB59),INDEX(Node_Left,AB59),INDEX(Node_Right,AB59)),IF(ISNUMBER(SEARCH(";"&amp;INDEX($G$10:$G$61,INDEX(Node_Pos,AB59)+1)&amp;";",";"&amp;INDEX(Node_RCodes,AB59)&amp;";")),INDEX(Node_Right,AB59),INDEX(Node_Left,AB59)))))</f>
        <v/>
      </c>
      <c r="AD59" s="46">
        <f>MATCH($AA59&amp;"|"&amp;AC59,Node_Key,0)</f>
        <v/>
      </c>
      <c r="AE59" s="46">
        <f>IF(INDEX(Node_Kind,AD59)="leaf",AC59,IF(INDEX($G$10:$G$61,INDEX(Node_Pos,AD59)+1)="",IF(INDEX(Node_Miss,AD59)="left",INDEX(Node_Left,AD59),INDEX(Node_Right,AD59)),IF(INDEX(Node_Kind,AD59)="split",IF(INDEX($G$10:$G$61,INDEX(Node_Pos,AD59)+1)&lt;INDEX(Node_Thr,AD59),INDEX(Node_Left,AD59),INDEX(Node_Right,AD59)),IF(ISNUMBER(SEARCH(";"&amp;INDEX($G$10:$G$61,INDEX(Node_Pos,AD59)+1)&amp;";",";"&amp;INDEX(Node_RCodes,AD59)&amp;";")),INDEX(Node_Right,AD59),INDEX(Node_Left,AD59)))))</f>
        <v/>
      </c>
      <c r="AF59" s="46">
        <f>MATCH($AA59&amp;"|"&amp;AE59,Node_Key,0)</f>
        <v/>
      </c>
      <c r="AG59" s="46">
        <f>IF(INDEX(Node_Kind,AF59)="leaf",AE59,IF(INDEX($G$10:$G$61,INDEX(Node_Pos,AF59)+1)="",IF(INDEX(Node_Miss,AF59)="left",INDEX(Node_Left,AF59),INDEX(Node_Right,AF59)),IF(INDEX(Node_Kind,AF59)="split",IF(INDEX($G$10:$G$61,INDEX(Node_Pos,AF59)+1)&lt;INDEX(Node_Thr,AF59),INDEX(Node_Left,AF59),INDEX(Node_Right,AF59)),IF(ISNUMBER(SEARCH(";"&amp;INDEX($G$10:$G$61,INDEX(Node_Pos,AF59)+1)&amp;";",";"&amp;INDEX(Node_RCodes,AF59)&amp;";")),INDEX(Node_Right,AF59),INDEX(Node_Left,AF59)))))</f>
        <v/>
      </c>
      <c r="AH59" s="52">
        <f>IF(INDEX(Node_Kind,MATCH($AA59&amp;"|"&amp;AG59,Node_Key,0))="leaf",INDEX(Node_Leaf,MATCH($AA59&amp;"|"&amp;AG59,Node_Key,0)),"not a leaf")</f>
        <v/>
      </c>
      <c r="AI59" s="46">
        <f>MATCH($AA59&amp;"|0",Node_Key,0)</f>
        <v/>
      </c>
      <c r="AJ59" s="46">
        <f>IF(INDEX(Node_Kind,AI59)="leaf",0,IF(INDEX($J$10:$J$61,INDEX(Node_Pos,AI59)+1)="",IF(INDEX(Node_Miss,AI59)="left",INDEX(Node_Left,AI59),INDEX(Node_Right,AI59)),IF(INDEX(Node_Kind,AI59)="split",IF(INDEX($J$10:$J$61,INDEX(Node_Pos,AI59)+1)&lt;INDEX(Node_Thr,AI59),INDEX(Node_Left,AI59),INDEX(Node_Right,AI59)),IF(ISNUMBER(SEARCH(";"&amp;INDEX($J$10:$J$61,INDEX(Node_Pos,AI59)+1)&amp;";",";"&amp;INDEX(Node_RCodes,AI59)&amp;";")),INDEX(Node_Right,AI59),INDEX(Node_Left,AI59)))))</f>
        <v/>
      </c>
      <c r="AK59" s="46">
        <f>MATCH($AA59&amp;"|"&amp;AJ59,Node_Key,0)</f>
        <v/>
      </c>
      <c r="AL59" s="46">
        <f>IF(INDEX(Node_Kind,AK59)="leaf",AJ59,IF(INDEX($J$10:$J$61,INDEX(Node_Pos,AK59)+1)="",IF(INDEX(Node_Miss,AK59)="left",INDEX(Node_Left,AK59),INDEX(Node_Right,AK59)),IF(INDEX(Node_Kind,AK59)="split",IF(INDEX($J$10:$J$61,INDEX(Node_Pos,AK59)+1)&lt;INDEX(Node_Thr,AK59),INDEX(Node_Left,AK59),INDEX(Node_Right,AK59)),IF(ISNUMBER(SEARCH(";"&amp;INDEX($J$10:$J$61,INDEX(Node_Pos,AK59)+1)&amp;";",";"&amp;INDEX(Node_RCodes,AK59)&amp;";")),INDEX(Node_Right,AK59),INDEX(Node_Left,AK59)))))</f>
        <v/>
      </c>
      <c r="AM59" s="46">
        <f>MATCH($AA59&amp;"|"&amp;AL59,Node_Key,0)</f>
        <v/>
      </c>
      <c r="AN59" s="46">
        <f>IF(INDEX(Node_Kind,AM59)="leaf",AL59,IF(INDEX($J$10:$J$61,INDEX(Node_Pos,AM59)+1)="",IF(INDEX(Node_Miss,AM59)="left",INDEX(Node_Left,AM59),INDEX(Node_Right,AM59)),IF(INDEX(Node_Kind,AM59)="split",IF(INDEX($J$10:$J$61,INDEX(Node_Pos,AM59)+1)&lt;INDEX(Node_Thr,AM59),INDEX(Node_Left,AM59),INDEX(Node_Right,AM59)),IF(ISNUMBER(SEARCH(";"&amp;INDEX($J$10:$J$61,INDEX(Node_Pos,AM59)+1)&amp;";",";"&amp;INDEX(Node_RCodes,AM59)&amp;";")),INDEX(Node_Right,AM59),INDEX(Node_Left,AM59)))))</f>
        <v/>
      </c>
      <c r="AO59" s="52">
        <f>IF(INDEX(Node_Kind,MATCH($AA59&amp;"|"&amp;AN59,Node_Key,0))="leaf",INDEX(Node_Leaf,MATCH($AA59&amp;"|"&amp;AN59,Node_Key,0)),"not a leaf")</f>
        <v/>
      </c>
      <c r="AP59" s="46">
        <f>MATCH($AA59&amp;"|0",Node_Key,0)</f>
        <v/>
      </c>
      <c r="AQ59" s="46">
        <f>IF(INDEX(Node_Kind,AP59)="leaf",0,IF(INDEX($M$10:$M$61,INDEX(Node_Pos,AP59)+1)="",IF(INDEX(Node_Miss,AP59)="left",INDEX(Node_Left,AP59),INDEX(Node_Right,AP59)),IF(INDEX(Node_Kind,AP59)="split",IF(INDEX($M$10:$M$61,INDEX(Node_Pos,AP59)+1)&lt;INDEX(Node_Thr,AP59),INDEX(Node_Left,AP59),INDEX(Node_Right,AP59)),IF(ISNUMBER(SEARCH(";"&amp;INDEX($M$10:$M$61,INDEX(Node_Pos,AP59)+1)&amp;";",";"&amp;INDEX(Node_RCodes,AP59)&amp;";")),INDEX(Node_Right,AP59),INDEX(Node_Left,AP59)))))</f>
        <v/>
      </c>
      <c r="AR59" s="46">
        <f>MATCH($AA59&amp;"|"&amp;AQ59,Node_Key,0)</f>
        <v/>
      </c>
      <c r="AS59" s="46">
        <f>IF(INDEX(Node_Kind,AR59)="leaf",AQ59,IF(INDEX($M$10:$M$61,INDEX(Node_Pos,AR59)+1)="",IF(INDEX(Node_Miss,AR59)="left",INDEX(Node_Left,AR59),INDEX(Node_Right,AR59)),IF(INDEX(Node_Kind,AR59)="split",IF(INDEX($M$10:$M$61,INDEX(Node_Pos,AR59)+1)&lt;INDEX(Node_Thr,AR59),INDEX(Node_Left,AR59),INDEX(Node_Right,AR59)),IF(ISNUMBER(SEARCH(";"&amp;INDEX($M$10:$M$61,INDEX(Node_Pos,AR59)+1)&amp;";",";"&amp;INDEX(Node_RCodes,AR59)&amp;";")),INDEX(Node_Right,AR59),INDEX(Node_Left,AR59)))))</f>
        <v/>
      </c>
      <c r="AT59" s="46">
        <f>MATCH($AA59&amp;"|"&amp;AS59,Node_Key,0)</f>
        <v/>
      </c>
      <c r="AU59" s="46">
        <f>IF(INDEX(Node_Kind,AT59)="leaf",AS59,IF(INDEX($M$10:$M$61,INDEX(Node_Pos,AT59)+1)="",IF(INDEX(Node_Miss,AT59)="left",INDEX(Node_Left,AT59),INDEX(Node_Right,AT59)),IF(INDEX(Node_Kind,AT59)="split",IF(INDEX($M$10:$M$61,INDEX(Node_Pos,AT59)+1)&lt;INDEX(Node_Thr,AT59),INDEX(Node_Left,AT59),INDEX(Node_Right,AT59)),IF(ISNUMBER(SEARCH(";"&amp;INDEX($M$10:$M$61,INDEX(Node_Pos,AT59)+1)&amp;";",";"&amp;INDEX(Node_RCodes,AT59)&amp;";")),INDEX(Node_Right,AT59),INDEX(Node_Left,AT59)))))</f>
        <v/>
      </c>
      <c r="AV59" s="52">
        <f>IF(INDEX(Node_Kind,MATCH($AA59&amp;"|"&amp;AU59,Node_Key,0))="leaf",INDEX(Node_Leaf,MATCH($AA59&amp;"|"&amp;AU59,Node_Key,0)),"not a leaf")</f>
        <v/>
      </c>
      <c r="AW59" s="46">
        <f>MATCH($AA59&amp;"|0",Node_Key,0)</f>
        <v/>
      </c>
      <c r="AX59" s="46">
        <f>IF(INDEX(Node_Kind,AW59)="leaf",0,IF(INDEX($P$10:$P$61,INDEX(Node_Pos,AW59)+1)="",IF(INDEX(Node_Miss,AW59)="left",INDEX(Node_Left,AW59),INDEX(Node_Right,AW59)),IF(INDEX(Node_Kind,AW59)="split",IF(INDEX($P$10:$P$61,INDEX(Node_Pos,AW59)+1)&lt;INDEX(Node_Thr,AW59),INDEX(Node_Left,AW59),INDEX(Node_Right,AW59)),IF(ISNUMBER(SEARCH(";"&amp;INDEX($P$10:$P$61,INDEX(Node_Pos,AW59)+1)&amp;";",";"&amp;INDEX(Node_RCodes,AW59)&amp;";")),INDEX(Node_Right,AW59),INDEX(Node_Left,AW59)))))</f>
        <v/>
      </c>
      <c r="AY59" s="46">
        <f>MATCH($AA59&amp;"|"&amp;AX59,Node_Key,0)</f>
        <v/>
      </c>
      <c r="AZ59" s="46">
        <f>IF(INDEX(Node_Kind,AY59)="leaf",AX59,IF(INDEX($P$10:$P$61,INDEX(Node_Pos,AY59)+1)="",IF(INDEX(Node_Miss,AY59)="left",INDEX(Node_Left,AY59),INDEX(Node_Right,AY59)),IF(INDEX(Node_Kind,AY59)="split",IF(INDEX($P$10:$P$61,INDEX(Node_Pos,AY59)+1)&lt;INDEX(Node_Thr,AY59),INDEX(Node_Left,AY59),INDEX(Node_Right,AY59)),IF(ISNUMBER(SEARCH(";"&amp;INDEX($P$10:$P$61,INDEX(Node_Pos,AY59)+1)&amp;";",";"&amp;INDEX(Node_RCodes,AY59)&amp;";")),INDEX(Node_Right,AY59),INDEX(Node_Left,AY59)))))</f>
        <v/>
      </c>
      <c r="BA59" s="46">
        <f>MATCH($AA59&amp;"|"&amp;AZ59,Node_Key,0)</f>
        <v/>
      </c>
      <c r="BB59" s="46">
        <f>IF(INDEX(Node_Kind,BA59)="leaf",AZ59,IF(INDEX($P$10:$P$61,INDEX(Node_Pos,BA59)+1)="",IF(INDEX(Node_Miss,BA59)="left",INDEX(Node_Left,BA59),INDEX(Node_Right,BA59)),IF(INDEX(Node_Kind,BA59)="split",IF(INDEX($P$10:$P$61,INDEX(Node_Pos,BA59)+1)&lt;INDEX(Node_Thr,BA59),INDEX(Node_Left,BA59),INDEX(Node_Right,BA59)),IF(ISNUMBER(SEARCH(";"&amp;INDEX($P$10:$P$61,INDEX(Node_Pos,BA59)+1)&amp;";",";"&amp;INDEX(Node_RCodes,BA59)&amp;";")),INDEX(Node_Right,BA59),INDEX(Node_Left,BA59)))))</f>
        <v/>
      </c>
      <c r="BC59" s="52">
        <f>IF(INDEX(Node_Kind,MATCH($AA59&amp;"|"&amp;BB59,Node_Key,0))="leaf",INDEX(Node_Leaf,MATCH($AA59&amp;"|"&amp;BB59,Node_Key,0)),"not a leaf")</f>
        <v/>
      </c>
      <c r="BD59" s="46">
        <f>MATCH($AA59&amp;"|0",Node_Key,0)</f>
        <v/>
      </c>
      <c r="BE59" s="46">
        <f>IF(INDEX(Node_Kind,BD59)="leaf",0,IF(INDEX($S$10:$S$61,INDEX(Node_Pos,BD59)+1)="",IF(INDEX(Node_Miss,BD59)="left",INDEX(Node_Left,BD59),INDEX(Node_Right,BD59)),IF(INDEX(Node_Kind,BD59)="split",IF(INDEX($S$10:$S$61,INDEX(Node_Pos,BD59)+1)&lt;INDEX(Node_Thr,BD59),INDEX(Node_Left,BD59),INDEX(Node_Right,BD59)),IF(ISNUMBER(SEARCH(";"&amp;INDEX($S$10:$S$61,INDEX(Node_Pos,BD59)+1)&amp;";",";"&amp;INDEX(Node_RCodes,BD59)&amp;";")),INDEX(Node_Right,BD59),INDEX(Node_Left,BD59)))))</f>
        <v/>
      </c>
      <c r="BF59" s="46">
        <f>MATCH($AA59&amp;"|"&amp;BE59,Node_Key,0)</f>
        <v/>
      </c>
      <c r="BG59" s="46">
        <f>IF(INDEX(Node_Kind,BF59)="leaf",BE59,IF(INDEX($S$10:$S$61,INDEX(Node_Pos,BF59)+1)="",IF(INDEX(Node_Miss,BF59)="left",INDEX(Node_Left,BF59),INDEX(Node_Right,BF59)),IF(INDEX(Node_Kind,BF59)="split",IF(INDEX($S$10:$S$61,INDEX(Node_Pos,BF59)+1)&lt;INDEX(Node_Thr,BF59),INDEX(Node_Left,BF59),INDEX(Node_Right,BF59)),IF(ISNUMBER(SEARCH(";"&amp;INDEX($S$10:$S$61,INDEX(Node_Pos,BF59)+1)&amp;";",";"&amp;INDEX(Node_RCodes,BF59)&amp;";")),INDEX(Node_Right,BF59),INDEX(Node_Left,BF59)))))</f>
        <v/>
      </c>
      <c r="BH59" s="46">
        <f>MATCH($AA59&amp;"|"&amp;BG59,Node_Key,0)</f>
        <v/>
      </c>
      <c r="BI59" s="46">
        <f>IF(INDEX(Node_Kind,BH59)="leaf",BG59,IF(INDEX($S$10:$S$61,INDEX(Node_Pos,BH59)+1)="",IF(INDEX(Node_Miss,BH59)="left",INDEX(Node_Left,BH59),INDEX(Node_Right,BH59)),IF(INDEX(Node_Kind,BH59)="split",IF(INDEX($S$10:$S$61,INDEX(Node_Pos,BH59)+1)&lt;INDEX(Node_Thr,BH59),INDEX(Node_Left,BH59),INDEX(Node_Right,BH59)),IF(ISNUMBER(SEARCH(";"&amp;INDEX($S$10:$S$61,INDEX(Node_Pos,BH59)+1)&amp;";",";"&amp;INDEX(Node_RCodes,BH59)&amp;";")),INDEX(Node_Right,BH59),INDEX(Node_Left,BH59)))))</f>
        <v/>
      </c>
      <c r="BJ59" s="52">
        <f>IF(INDEX(Node_Kind,MATCH($AA59&amp;"|"&amp;BI59,Node_Key,0))="leaf",INDEX(Node_Leaf,MATCH($AA59&amp;"|"&amp;BI59,Node_Key,0)),"not a leaf")</f>
        <v/>
      </c>
      <c r="BK59" s="46">
        <f>MATCH($AA59&amp;"|0",Node_Key,0)</f>
        <v/>
      </c>
      <c r="BL59" s="46">
        <f>IF(INDEX(Node_Kind,BK59)="leaf",0,IF(INDEX($V$10:$V$61,INDEX(Node_Pos,BK59)+1)="",IF(INDEX(Node_Miss,BK59)="left",INDEX(Node_Left,BK59),INDEX(Node_Right,BK59)),IF(INDEX(Node_Kind,BK59)="split",IF(INDEX($V$10:$V$61,INDEX(Node_Pos,BK59)+1)&lt;INDEX(Node_Thr,BK59),INDEX(Node_Left,BK59),INDEX(Node_Right,BK59)),IF(ISNUMBER(SEARCH(";"&amp;INDEX($V$10:$V$61,INDEX(Node_Pos,BK59)+1)&amp;";",";"&amp;INDEX(Node_RCodes,BK59)&amp;";")),INDEX(Node_Right,BK59),INDEX(Node_Left,BK59)))))</f>
        <v/>
      </c>
      <c r="BM59" s="46">
        <f>MATCH($AA59&amp;"|"&amp;BL59,Node_Key,0)</f>
        <v/>
      </c>
      <c r="BN59" s="46">
        <f>IF(INDEX(Node_Kind,BM59)="leaf",BL59,IF(INDEX($V$10:$V$61,INDEX(Node_Pos,BM59)+1)="",IF(INDEX(Node_Miss,BM59)="left",INDEX(Node_Left,BM59),INDEX(Node_Right,BM59)),IF(INDEX(Node_Kind,BM59)="split",IF(INDEX($V$10:$V$61,INDEX(Node_Pos,BM59)+1)&lt;INDEX(Node_Thr,BM59),INDEX(Node_Left,BM59),INDEX(Node_Right,BM59)),IF(ISNUMBER(SEARCH(";"&amp;INDEX($V$10:$V$61,INDEX(Node_Pos,BM59)+1)&amp;";",";"&amp;INDEX(Node_RCodes,BM59)&amp;";")),INDEX(Node_Right,BM59),INDEX(Node_Left,BM59)))))</f>
        <v/>
      </c>
      <c r="BO59" s="46">
        <f>MATCH($AA59&amp;"|"&amp;BN59,Node_Key,0)</f>
        <v/>
      </c>
      <c r="BP59" s="46">
        <f>IF(INDEX(Node_Kind,BO59)="leaf",BN59,IF(INDEX($V$10:$V$61,INDEX(Node_Pos,BO59)+1)="",IF(INDEX(Node_Miss,BO59)="left",INDEX(Node_Left,BO59),INDEX(Node_Right,BO59)),IF(INDEX(Node_Kind,BO59)="split",IF(INDEX($V$10:$V$61,INDEX(Node_Pos,BO59)+1)&lt;INDEX(Node_Thr,BO59),INDEX(Node_Left,BO59),INDEX(Node_Right,BO59)),IF(ISNUMBER(SEARCH(";"&amp;INDEX($V$10:$V$61,INDEX(Node_Pos,BO59)+1)&amp;";",";"&amp;INDEX(Node_RCodes,BO59)&amp;";")),INDEX(Node_Right,BO59),INDEX(Node_Left,BO59)))))</f>
        <v/>
      </c>
      <c r="BQ59" s="52">
        <f>IF(INDEX(Node_Kind,MATCH($AA59&amp;"|"&amp;BP59,Node_Key,0))="leaf",INDEX(Node_Leaf,MATCH($AA59&amp;"|"&amp;BP59,Node_Key,0)),"not a leaf")</f>
        <v/>
      </c>
      <c r="BR59" s="46">
        <f>MATCH($AA59&amp;"|0",Node_Key,0)</f>
        <v/>
      </c>
      <c r="BS59" s="46">
        <f>IF(INDEX(Node_Kind,BR59)="leaf",0,IF(INDEX($Y$10:$Y$61,INDEX(Node_Pos,BR59)+1)="",IF(INDEX(Node_Miss,BR59)="left",INDEX(Node_Left,BR59),INDEX(Node_Right,BR59)),IF(INDEX(Node_Kind,BR59)="split",IF(INDEX($Y$10:$Y$61,INDEX(Node_Pos,BR59)+1)&lt;INDEX(Node_Thr,BR59),INDEX(Node_Left,BR59),INDEX(Node_Right,BR59)),IF(ISNUMBER(SEARCH(";"&amp;INDEX($Y$10:$Y$61,INDEX(Node_Pos,BR59)+1)&amp;";",";"&amp;INDEX(Node_RCodes,BR59)&amp;";")),INDEX(Node_Right,BR59),INDEX(Node_Left,BR59)))))</f>
        <v/>
      </c>
      <c r="BT59" s="46">
        <f>MATCH($AA59&amp;"|"&amp;BS59,Node_Key,0)</f>
        <v/>
      </c>
      <c r="BU59" s="46">
        <f>IF(INDEX(Node_Kind,BT59)="leaf",BS59,IF(INDEX($Y$10:$Y$61,INDEX(Node_Pos,BT59)+1)="",IF(INDEX(Node_Miss,BT59)="left",INDEX(Node_Left,BT59),INDEX(Node_Right,BT59)),IF(INDEX(Node_Kind,BT59)="split",IF(INDEX($Y$10:$Y$61,INDEX(Node_Pos,BT59)+1)&lt;INDEX(Node_Thr,BT59),INDEX(Node_Left,BT59),INDEX(Node_Right,BT59)),IF(ISNUMBER(SEARCH(";"&amp;INDEX($Y$10:$Y$61,INDEX(Node_Pos,BT59)+1)&amp;";",";"&amp;INDEX(Node_RCodes,BT59)&amp;";")),INDEX(Node_Right,BT59),INDEX(Node_Left,BT59)))))</f>
        <v/>
      </c>
      <c r="BV59" s="46">
        <f>MATCH($AA59&amp;"|"&amp;BU59,Node_Key,0)</f>
        <v/>
      </c>
      <c r="BW59" s="46">
        <f>IF(INDEX(Node_Kind,BV59)="leaf",BU59,IF(INDEX($Y$10:$Y$61,INDEX(Node_Pos,BV59)+1)="",IF(INDEX(Node_Miss,BV59)="left",INDEX(Node_Left,BV59),INDEX(Node_Right,BV59)),IF(INDEX(Node_Kind,BV59)="split",IF(INDEX($Y$10:$Y$61,INDEX(Node_Pos,BV59)+1)&lt;INDEX(Node_Thr,BV59),INDEX(Node_Left,BV59),INDEX(Node_Right,BV59)),IF(ISNUMBER(SEARCH(";"&amp;INDEX($Y$10:$Y$61,INDEX(Node_Pos,BV59)+1)&amp;";",";"&amp;INDEX(Node_RCodes,BV59)&amp;";")),INDEX(Node_Right,BV59),INDEX(Node_Left,BV59)))))</f>
        <v/>
      </c>
      <c r="BX59" s="52">
        <f>IF(INDEX(Node_Kind,MATCH($AA59&amp;"|"&amp;BW59,Node_Key,0))="leaf",INDEX(Node_Leaf,MATCH($AA59&amp;"|"&amp;BW59,Node_Key,0)),"not a leaf")</f>
        <v/>
      </c>
    </row>
    <row r="60">
      <c r="B60" s="36" t="n">
        <v>50</v>
      </c>
      <c r="C60" s="10" t="inlineStr">
        <is>
          <t>solar_panels</t>
        </is>
      </c>
      <c r="D60" s="10" t="inlineStr">
        <is>
          <t>categorical</t>
        </is>
      </c>
      <c r="E60" s="40">
        <f>IF(ISBLANK(INDEX(Pol_Data,MATCH(E$8,Pol_ID,0),MATCH($C60,Pol_Head,0))),"",INDEX(Pol_Data,MATCH(E$8,Pol_ID,0),MATCH($C60,Pol_Head,0)))</f>
        <v/>
      </c>
      <c r="F60" s="11">
        <f>$C60&amp;"|"&amp;IF(E60="","MISSING",IF(OR(E60="true",E60="false"),PROPER(E60),E60&amp;""))</f>
        <v/>
      </c>
      <c r="G60" s="46">
        <f>IFERROR(INDEX(Feat_Code,MATCH(F60,Feat_Key,0)),"")</f>
        <v/>
      </c>
      <c r="H60" s="40">
        <f>IF(ISBLANK(INDEX(Pol_Data,MATCH(H$8,Pol_ID,0),MATCH($C60,Pol_Head,0))),"",INDEX(Pol_Data,MATCH(H$8,Pol_ID,0),MATCH($C60,Pol_Head,0)))</f>
        <v/>
      </c>
      <c r="I60" s="11">
        <f>$C60&amp;"|"&amp;IF(H60="","MISSING",IF(OR(H60="true",H60="false"),PROPER(H60),H60&amp;""))</f>
        <v/>
      </c>
      <c r="J60" s="46">
        <f>IFERROR(INDEX(Feat_Code,MATCH(I60,Feat_Key,0)),"")</f>
        <v/>
      </c>
      <c r="K60" s="40">
        <f>IF(ISBLANK(INDEX(Pol_Data,MATCH(K$8,Pol_ID,0),MATCH($C60,Pol_Head,0))),"",INDEX(Pol_Data,MATCH(K$8,Pol_ID,0),MATCH($C60,Pol_Head,0)))</f>
        <v/>
      </c>
      <c r="L60" s="11">
        <f>$C60&amp;"|"&amp;IF(K60="","MISSING",IF(OR(K60="true",K60="false"),PROPER(K60),K60&amp;""))</f>
        <v/>
      </c>
      <c r="M60" s="46">
        <f>IFERROR(INDEX(Feat_Code,MATCH(L60,Feat_Key,0)),"")</f>
        <v/>
      </c>
      <c r="N60" s="40">
        <f>IF(ISBLANK(INDEX(Pol_Data,MATCH(N$8,Pol_ID,0),MATCH($C60,Pol_Head,0))),"",INDEX(Pol_Data,MATCH(N$8,Pol_ID,0),MATCH($C60,Pol_Head,0)))</f>
        <v/>
      </c>
      <c r="O60" s="11">
        <f>$C60&amp;"|"&amp;IF(N60="","MISSING",IF(OR(N60="true",N60="false"),PROPER(N60),N60&amp;""))</f>
        <v/>
      </c>
      <c r="P60" s="46">
        <f>IFERROR(INDEX(Feat_Code,MATCH(O60,Feat_Key,0)),"")</f>
        <v/>
      </c>
      <c r="Q60" s="40">
        <f>IF(ISBLANK(INDEX(Pol_Data,MATCH(Q$8,Pol_ID,0),MATCH($C60,Pol_Head,0))),"",INDEX(Pol_Data,MATCH(Q$8,Pol_ID,0),MATCH($C60,Pol_Head,0)))</f>
        <v/>
      </c>
      <c r="R60" s="11">
        <f>$C60&amp;"|"&amp;IF(Q60="","MISSING",IF(OR(Q60="true",Q60="false"),PROPER(Q60),Q60&amp;""))</f>
        <v/>
      </c>
      <c r="S60" s="46">
        <f>IFERROR(INDEX(Feat_Code,MATCH(R60,Feat_Key,0)),"")</f>
        <v/>
      </c>
      <c r="T60" s="40">
        <f>IF(ISBLANK(INDEX(Pol_Data,MATCH(T$8,Pol_ID,0),MATCH($C60,Pol_Head,0))),"",INDEX(Pol_Data,MATCH(T$8,Pol_ID,0),MATCH($C60,Pol_Head,0)))</f>
        <v/>
      </c>
      <c r="U60" s="11">
        <f>$C60&amp;"|"&amp;IF(T60="","MISSING",IF(OR(T60="true",T60="false"),PROPER(T60),T60&amp;""))</f>
        <v/>
      </c>
      <c r="V60" s="46">
        <f>IFERROR(INDEX(Feat_Code,MATCH(U60,Feat_Key,0)),"")</f>
        <v/>
      </c>
      <c r="W60" s="40">
        <f>IF(ISBLANK(INDEX(Pol_Data,MATCH(W$8,Pol_ID,0),MATCH($C60,Pol_Head,0))),"",INDEX(Pol_Data,MATCH(W$8,Pol_ID,0),MATCH($C60,Pol_Head,0)))</f>
        <v/>
      </c>
      <c r="X60" s="11">
        <f>$C60&amp;"|"&amp;IF(W60="","MISSING",IF(OR(W60="true",W60="false"),PROPER(W60),W60&amp;""))</f>
        <v/>
      </c>
      <c r="Y60" s="46">
        <f>IFERROR(INDEX(Feat_Code,MATCH(X60,Feat_Key,0)),"")</f>
        <v/>
      </c>
      <c r="AA60" s="36" t="n">
        <v>50</v>
      </c>
      <c r="AB60" s="46">
        <f>MATCH($AA60&amp;"|0",Node_Key,0)</f>
        <v/>
      </c>
      <c r="AC60" s="46">
        <f>IF(INDEX(Node_Kind,AB60)="leaf",0,IF(INDEX($G$10:$G$61,INDEX(Node_Pos,AB60)+1)="",IF(INDEX(Node_Miss,AB60)="left",INDEX(Node_Left,AB60),INDEX(Node_Right,AB60)),IF(INDEX(Node_Kind,AB60)="split",IF(INDEX($G$10:$G$61,INDEX(Node_Pos,AB60)+1)&lt;INDEX(Node_Thr,AB60),INDEX(Node_Left,AB60),INDEX(Node_Right,AB60)),IF(ISNUMBER(SEARCH(";"&amp;INDEX($G$10:$G$61,INDEX(Node_Pos,AB60)+1)&amp;";",";"&amp;INDEX(Node_RCodes,AB60)&amp;";")),INDEX(Node_Right,AB60),INDEX(Node_Left,AB60)))))</f>
        <v/>
      </c>
      <c r="AD60" s="46">
        <f>MATCH($AA60&amp;"|"&amp;AC60,Node_Key,0)</f>
        <v/>
      </c>
      <c r="AE60" s="46">
        <f>IF(INDEX(Node_Kind,AD60)="leaf",AC60,IF(INDEX($G$10:$G$61,INDEX(Node_Pos,AD60)+1)="",IF(INDEX(Node_Miss,AD60)="left",INDEX(Node_Left,AD60),INDEX(Node_Right,AD60)),IF(INDEX(Node_Kind,AD60)="split",IF(INDEX($G$10:$G$61,INDEX(Node_Pos,AD60)+1)&lt;INDEX(Node_Thr,AD60),INDEX(Node_Left,AD60),INDEX(Node_Right,AD60)),IF(ISNUMBER(SEARCH(";"&amp;INDEX($G$10:$G$61,INDEX(Node_Pos,AD60)+1)&amp;";",";"&amp;INDEX(Node_RCodes,AD60)&amp;";")),INDEX(Node_Right,AD60),INDEX(Node_Left,AD60)))))</f>
        <v/>
      </c>
      <c r="AF60" s="46">
        <f>MATCH($AA60&amp;"|"&amp;AE60,Node_Key,0)</f>
        <v/>
      </c>
      <c r="AG60" s="46">
        <f>IF(INDEX(Node_Kind,AF60)="leaf",AE60,IF(INDEX($G$10:$G$61,INDEX(Node_Pos,AF60)+1)="",IF(INDEX(Node_Miss,AF60)="left",INDEX(Node_Left,AF60),INDEX(Node_Right,AF60)),IF(INDEX(Node_Kind,AF60)="split",IF(INDEX($G$10:$G$61,INDEX(Node_Pos,AF60)+1)&lt;INDEX(Node_Thr,AF60),INDEX(Node_Left,AF60),INDEX(Node_Right,AF60)),IF(ISNUMBER(SEARCH(";"&amp;INDEX($G$10:$G$61,INDEX(Node_Pos,AF60)+1)&amp;";",";"&amp;INDEX(Node_RCodes,AF60)&amp;";")),INDEX(Node_Right,AF60),INDEX(Node_Left,AF60)))))</f>
        <v/>
      </c>
      <c r="AH60" s="52">
        <f>IF(INDEX(Node_Kind,MATCH($AA60&amp;"|"&amp;AG60,Node_Key,0))="leaf",INDEX(Node_Leaf,MATCH($AA60&amp;"|"&amp;AG60,Node_Key,0)),"not a leaf")</f>
        <v/>
      </c>
      <c r="AI60" s="46">
        <f>MATCH($AA60&amp;"|0",Node_Key,0)</f>
        <v/>
      </c>
      <c r="AJ60" s="46">
        <f>IF(INDEX(Node_Kind,AI60)="leaf",0,IF(INDEX($J$10:$J$61,INDEX(Node_Pos,AI60)+1)="",IF(INDEX(Node_Miss,AI60)="left",INDEX(Node_Left,AI60),INDEX(Node_Right,AI60)),IF(INDEX(Node_Kind,AI60)="split",IF(INDEX($J$10:$J$61,INDEX(Node_Pos,AI60)+1)&lt;INDEX(Node_Thr,AI60),INDEX(Node_Left,AI60),INDEX(Node_Right,AI60)),IF(ISNUMBER(SEARCH(";"&amp;INDEX($J$10:$J$61,INDEX(Node_Pos,AI60)+1)&amp;";",";"&amp;INDEX(Node_RCodes,AI60)&amp;";")),INDEX(Node_Right,AI60),INDEX(Node_Left,AI60)))))</f>
        <v/>
      </c>
      <c r="AK60" s="46">
        <f>MATCH($AA60&amp;"|"&amp;AJ60,Node_Key,0)</f>
        <v/>
      </c>
      <c r="AL60" s="46">
        <f>IF(INDEX(Node_Kind,AK60)="leaf",AJ60,IF(INDEX($J$10:$J$61,INDEX(Node_Pos,AK60)+1)="",IF(INDEX(Node_Miss,AK60)="left",INDEX(Node_Left,AK60),INDEX(Node_Right,AK60)),IF(INDEX(Node_Kind,AK60)="split",IF(INDEX($J$10:$J$61,INDEX(Node_Pos,AK60)+1)&lt;INDEX(Node_Thr,AK60),INDEX(Node_Left,AK60),INDEX(Node_Right,AK60)),IF(ISNUMBER(SEARCH(";"&amp;INDEX($J$10:$J$61,INDEX(Node_Pos,AK60)+1)&amp;";",";"&amp;INDEX(Node_RCodes,AK60)&amp;";")),INDEX(Node_Right,AK60),INDEX(Node_Left,AK60)))))</f>
        <v/>
      </c>
      <c r="AM60" s="46">
        <f>MATCH($AA60&amp;"|"&amp;AL60,Node_Key,0)</f>
        <v/>
      </c>
      <c r="AN60" s="46">
        <f>IF(INDEX(Node_Kind,AM60)="leaf",AL60,IF(INDEX($J$10:$J$61,INDEX(Node_Pos,AM60)+1)="",IF(INDEX(Node_Miss,AM60)="left",INDEX(Node_Left,AM60),INDEX(Node_Right,AM60)),IF(INDEX(Node_Kind,AM60)="split",IF(INDEX($J$10:$J$61,INDEX(Node_Pos,AM60)+1)&lt;INDEX(Node_Thr,AM60),INDEX(Node_Left,AM60),INDEX(Node_Right,AM60)),IF(ISNUMBER(SEARCH(";"&amp;INDEX($J$10:$J$61,INDEX(Node_Pos,AM60)+1)&amp;";",";"&amp;INDEX(Node_RCodes,AM60)&amp;";")),INDEX(Node_Right,AM60),INDEX(Node_Left,AM60)))))</f>
        <v/>
      </c>
      <c r="AO60" s="52">
        <f>IF(INDEX(Node_Kind,MATCH($AA60&amp;"|"&amp;AN60,Node_Key,0))="leaf",INDEX(Node_Leaf,MATCH($AA60&amp;"|"&amp;AN60,Node_Key,0)),"not a leaf")</f>
        <v/>
      </c>
      <c r="AP60" s="46">
        <f>MATCH($AA60&amp;"|0",Node_Key,0)</f>
        <v/>
      </c>
      <c r="AQ60" s="46">
        <f>IF(INDEX(Node_Kind,AP60)="leaf",0,IF(INDEX($M$10:$M$61,INDEX(Node_Pos,AP60)+1)="",IF(INDEX(Node_Miss,AP60)="left",INDEX(Node_Left,AP60),INDEX(Node_Right,AP60)),IF(INDEX(Node_Kind,AP60)="split",IF(INDEX($M$10:$M$61,INDEX(Node_Pos,AP60)+1)&lt;INDEX(Node_Thr,AP60),INDEX(Node_Left,AP60),INDEX(Node_Right,AP60)),IF(ISNUMBER(SEARCH(";"&amp;INDEX($M$10:$M$61,INDEX(Node_Pos,AP60)+1)&amp;";",";"&amp;INDEX(Node_RCodes,AP60)&amp;";")),INDEX(Node_Right,AP60),INDEX(Node_Left,AP60)))))</f>
        <v/>
      </c>
      <c r="AR60" s="46">
        <f>MATCH($AA60&amp;"|"&amp;AQ60,Node_Key,0)</f>
        <v/>
      </c>
      <c r="AS60" s="46">
        <f>IF(INDEX(Node_Kind,AR60)="leaf",AQ60,IF(INDEX($M$10:$M$61,INDEX(Node_Pos,AR60)+1)="",IF(INDEX(Node_Miss,AR60)="left",INDEX(Node_Left,AR60),INDEX(Node_Right,AR60)),IF(INDEX(Node_Kind,AR60)="split",IF(INDEX($M$10:$M$61,INDEX(Node_Pos,AR60)+1)&lt;INDEX(Node_Thr,AR60),INDEX(Node_Left,AR60),INDEX(Node_Right,AR60)),IF(ISNUMBER(SEARCH(";"&amp;INDEX($M$10:$M$61,INDEX(Node_Pos,AR60)+1)&amp;";",";"&amp;INDEX(Node_RCodes,AR60)&amp;";")),INDEX(Node_Right,AR60),INDEX(Node_Left,AR60)))))</f>
        <v/>
      </c>
      <c r="AT60" s="46">
        <f>MATCH($AA60&amp;"|"&amp;AS60,Node_Key,0)</f>
        <v/>
      </c>
      <c r="AU60" s="46">
        <f>IF(INDEX(Node_Kind,AT60)="leaf",AS60,IF(INDEX($M$10:$M$61,INDEX(Node_Pos,AT60)+1)="",IF(INDEX(Node_Miss,AT60)="left",INDEX(Node_Left,AT60),INDEX(Node_Right,AT60)),IF(INDEX(Node_Kind,AT60)="split",IF(INDEX($M$10:$M$61,INDEX(Node_Pos,AT60)+1)&lt;INDEX(Node_Thr,AT60),INDEX(Node_Left,AT60),INDEX(Node_Right,AT60)),IF(ISNUMBER(SEARCH(";"&amp;INDEX($M$10:$M$61,INDEX(Node_Pos,AT60)+1)&amp;";",";"&amp;INDEX(Node_RCodes,AT60)&amp;";")),INDEX(Node_Right,AT60),INDEX(Node_Left,AT60)))))</f>
        <v/>
      </c>
      <c r="AV60" s="52">
        <f>IF(INDEX(Node_Kind,MATCH($AA60&amp;"|"&amp;AU60,Node_Key,0))="leaf",INDEX(Node_Leaf,MATCH($AA60&amp;"|"&amp;AU60,Node_Key,0)),"not a leaf")</f>
        <v/>
      </c>
      <c r="AW60" s="46">
        <f>MATCH($AA60&amp;"|0",Node_Key,0)</f>
        <v/>
      </c>
      <c r="AX60" s="46">
        <f>IF(INDEX(Node_Kind,AW60)="leaf",0,IF(INDEX($P$10:$P$61,INDEX(Node_Pos,AW60)+1)="",IF(INDEX(Node_Miss,AW60)="left",INDEX(Node_Left,AW60),INDEX(Node_Right,AW60)),IF(INDEX(Node_Kind,AW60)="split",IF(INDEX($P$10:$P$61,INDEX(Node_Pos,AW60)+1)&lt;INDEX(Node_Thr,AW60),INDEX(Node_Left,AW60),INDEX(Node_Right,AW60)),IF(ISNUMBER(SEARCH(";"&amp;INDEX($P$10:$P$61,INDEX(Node_Pos,AW60)+1)&amp;";",";"&amp;INDEX(Node_RCodes,AW60)&amp;";")),INDEX(Node_Right,AW60),INDEX(Node_Left,AW60)))))</f>
        <v/>
      </c>
      <c r="AY60" s="46">
        <f>MATCH($AA60&amp;"|"&amp;AX60,Node_Key,0)</f>
        <v/>
      </c>
      <c r="AZ60" s="46">
        <f>IF(INDEX(Node_Kind,AY60)="leaf",AX60,IF(INDEX($P$10:$P$61,INDEX(Node_Pos,AY60)+1)="",IF(INDEX(Node_Miss,AY60)="left",INDEX(Node_Left,AY60),INDEX(Node_Right,AY60)),IF(INDEX(Node_Kind,AY60)="split",IF(INDEX($P$10:$P$61,INDEX(Node_Pos,AY60)+1)&lt;INDEX(Node_Thr,AY60),INDEX(Node_Left,AY60),INDEX(Node_Right,AY60)),IF(ISNUMBER(SEARCH(";"&amp;INDEX($P$10:$P$61,INDEX(Node_Pos,AY60)+1)&amp;";",";"&amp;INDEX(Node_RCodes,AY60)&amp;";")),INDEX(Node_Right,AY60),INDEX(Node_Left,AY60)))))</f>
        <v/>
      </c>
      <c r="BA60" s="46">
        <f>MATCH($AA60&amp;"|"&amp;AZ60,Node_Key,0)</f>
        <v/>
      </c>
      <c r="BB60" s="46">
        <f>IF(INDEX(Node_Kind,BA60)="leaf",AZ60,IF(INDEX($P$10:$P$61,INDEX(Node_Pos,BA60)+1)="",IF(INDEX(Node_Miss,BA60)="left",INDEX(Node_Left,BA60),INDEX(Node_Right,BA60)),IF(INDEX(Node_Kind,BA60)="split",IF(INDEX($P$10:$P$61,INDEX(Node_Pos,BA60)+1)&lt;INDEX(Node_Thr,BA60),INDEX(Node_Left,BA60),INDEX(Node_Right,BA60)),IF(ISNUMBER(SEARCH(";"&amp;INDEX($P$10:$P$61,INDEX(Node_Pos,BA60)+1)&amp;";",";"&amp;INDEX(Node_RCodes,BA60)&amp;";")),INDEX(Node_Right,BA60),INDEX(Node_Left,BA60)))))</f>
        <v/>
      </c>
      <c r="BC60" s="52">
        <f>IF(INDEX(Node_Kind,MATCH($AA60&amp;"|"&amp;BB60,Node_Key,0))="leaf",INDEX(Node_Leaf,MATCH($AA60&amp;"|"&amp;BB60,Node_Key,0)),"not a leaf")</f>
        <v/>
      </c>
      <c r="BD60" s="46">
        <f>MATCH($AA60&amp;"|0",Node_Key,0)</f>
        <v/>
      </c>
      <c r="BE60" s="46">
        <f>IF(INDEX(Node_Kind,BD60)="leaf",0,IF(INDEX($S$10:$S$61,INDEX(Node_Pos,BD60)+1)="",IF(INDEX(Node_Miss,BD60)="left",INDEX(Node_Left,BD60),INDEX(Node_Right,BD60)),IF(INDEX(Node_Kind,BD60)="split",IF(INDEX($S$10:$S$61,INDEX(Node_Pos,BD60)+1)&lt;INDEX(Node_Thr,BD60),INDEX(Node_Left,BD60),INDEX(Node_Right,BD60)),IF(ISNUMBER(SEARCH(";"&amp;INDEX($S$10:$S$61,INDEX(Node_Pos,BD60)+1)&amp;";",";"&amp;INDEX(Node_RCodes,BD60)&amp;";")),INDEX(Node_Right,BD60),INDEX(Node_Left,BD60)))))</f>
        <v/>
      </c>
      <c r="BF60" s="46">
        <f>MATCH($AA60&amp;"|"&amp;BE60,Node_Key,0)</f>
        <v/>
      </c>
      <c r="BG60" s="46">
        <f>IF(INDEX(Node_Kind,BF60)="leaf",BE60,IF(INDEX($S$10:$S$61,INDEX(Node_Pos,BF60)+1)="",IF(INDEX(Node_Miss,BF60)="left",INDEX(Node_Left,BF60),INDEX(Node_Right,BF60)),IF(INDEX(Node_Kind,BF60)="split",IF(INDEX($S$10:$S$61,INDEX(Node_Pos,BF60)+1)&lt;INDEX(Node_Thr,BF60),INDEX(Node_Left,BF60),INDEX(Node_Right,BF60)),IF(ISNUMBER(SEARCH(";"&amp;INDEX($S$10:$S$61,INDEX(Node_Pos,BF60)+1)&amp;";",";"&amp;INDEX(Node_RCodes,BF60)&amp;";")),INDEX(Node_Right,BF60),INDEX(Node_Left,BF60)))))</f>
        <v/>
      </c>
      <c r="BH60" s="46">
        <f>MATCH($AA60&amp;"|"&amp;BG60,Node_Key,0)</f>
        <v/>
      </c>
      <c r="BI60" s="46">
        <f>IF(INDEX(Node_Kind,BH60)="leaf",BG60,IF(INDEX($S$10:$S$61,INDEX(Node_Pos,BH60)+1)="",IF(INDEX(Node_Miss,BH60)="left",INDEX(Node_Left,BH60),INDEX(Node_Right,BH60)),IF(INDEX(Node_Kind,BH60)="split",IF(INDEX($S$10:$S$61,INDEX(Node_Pos,BH60)+1)&lt;INDEX(Node_Thr,BH60),INDEX(Node_Left,BH60),INDEX(Node_Right,BH60)),IF(ISNUMBER(SEARCH(";"&amp;INDEX($S$10:$S$61,INDEX(Node_Pos,BH60)+1)&amp;";",";"&amp;INDEX(Node_RCodes,BH60)&amp;";")),INDEX(Node_Right,BH60),INDEX(Node_Left,BH60)))))</f>
        <v/>
      </c>
      <c r="BJ60" s="52">
        <f>IF(INDEX(Node_Kind,MATCH($AA60&amp;"|"&amp;BI60,Node_Key,0))="leaf",INDEX(Node_Leaf,MATCH($AA60&amp;"|"&amp;BI60,Node_Key,0)),"not a leaf")</f>
        <v/>
      </c>
      <c r="BK60" s="46">
        <f>MATCH($AA60&amp;"|0",Node_Key,0)</f>
        <v/>
      </c>
      <c r="BL60" s="46">
        <f>IF(INDEX(Node_Kind,BK60)="leaf",0,IF(INDEX($V$10:$V$61,INDEX(Node_Pos,BK60)+1)="",IF(INDEX(Node_Miss,BK60)="left",INDEX(Node_Left,BK60),INDEX(Node_Right,BK60)),IF(INDEX(Node_Kind,BK60)="split",IF(INDEX($V$10:$V$61,INDEX(Node_Pos,BK60)+1)&lt;INDEX(Node_Thr,BK60),INDEX(Node_Left,BK60),INDEX(Node_Right,BK60)),IF(ISNUMBER(SEARCH(";"&amp;INDEX($V$10:$V$61,INDEX(Node_Pos,BK60)+1)&amp;";",";"&amp;INDEX(Node_RCodes,BK60)&amp;";")),INDEX(Node_Right,BK60),INDEX(Node_Left,BK60)))))</f>
        <v/>
      </c>
      <c r="BM60" s="46">
        <f>MATCH($AA60&amp;"|"&amp;BL60,Node_Key,0)</f>
        <v/>
      </c>
      <c r="BN60" s="46">
        <f>IF(INDEX(Node_Kind,BM60)="leaf",BL60,IF(INDEX($V$10:$V$61,INDEX(Node_Pos,BM60)+1)="",IF(INDEX(Node_Miss,BM60)="left",INDEX(Node_Left,BM60),INDEX(Node_Right,BM60)),IF(INDEX(Node_Kind,BM60)="split",IF(INDEX($V$10:$V$61,INDEX(Node_Pos,BM60)+1)&lt;INDEX(Node_Thr,BM60),INDEX(Node_Left,BM60),INDEX(Node_Right,BM60)),IF(ISNUMBER(SEARCH(";"&amp;INDEX($V$10:$V$61,INDEX(Node_Pos,BM60)+1)&amp;";",";"&amp;INDEX(Node_RCodes,BM60)&amp;";")),INDEX(Node_Right,BM60),INDEX(Node_Left,BM60)))))</f>
        <v/>
      </c>
      <c r="BO60" s="46">
        <f>MATCH($AA60&amp;"|"&amp;BN60,Node_Key,0)</f>
        <v/>
      </c>
      <c r="BP60" s="46">
        <f>IF(INDEX(Node_Kind,BO60)="leaf",BN60,IF(INDEX($V$10:$V$61,INDEX(Node_Pos,BO60)+1)="",IF(INDEX(Node_Miss,BO60)="left",INDEX(Node_Left,BO60),INDEX(Node_Right,BO60)),IF(INDEX(Node_Kind,BO60)="split",IF(INDEX($V$10:$V$61,INDEX(Node_Pos,BO60)+1)&lt;INDEX(Node_Thr,BO60),INDEX(Node_Left,BO60),INDEX(Node_Right,BO60)),IF(ISNUMBER(SEARCH(";"&amp;INDEX($V$10:$V$61,INDEX(Node_Pos,BO60)+1)&amp;";",";"&amp;INDEX(Node_RCodes,BO60)&amp;";")),INDEX(Node_Right,BO60),INDEX(Node_Left,BO60)))))</f>
        <v/>
      </c>
      <c r="BQ60" s="52">
        <f>IF(INDEX(Node_Kind,MATCH($AA60&amp;"|"&amp;BP60,Node_Key,0))="leaf",INDEX(Node_Leaf,MATCH($AA60&amp;"|"&amp;BP60,Node_Key,0)),"not a leaf")</f>
        <v/>
      </c>
      <c r="BR60" s="46">
        <f>MATCH($AA60&amp;"|0",Node_Key,0)</f>
        <v/>
      </c>
      <c r="BS60" s="46">
        <f>IF(INDEX(Node_Kind,BR60)="leaf",0,IF(INDEX($Y$10:$Y$61,INDEX(Node_Pos,BR60)+1)="",IF(INDEX(Node_Miss,BR60)="left",INDEX(Node_Left,BR60),INDEX(Node_Right,BR60)),IF(INDEX(Node_Kind,BR60)="split",IF(INDEX($Y$10:$Y$61,INDEX(Node_Pos,BR60)+1)&lt;INDEX(Node_Thr,BR60),INDEX(Node_Left,BR60),INDEX(Node_Right,BR60)),IF(ISNUMBER(SEARCH(";"&amp;INDEX($Y$10:$Y$61,INDEX(Node_Pos,BR60)+1)&amp;";",";"&amp;INDEX(Node_RCodes,BR60)&amp;";")),INDEX(Node_Right,BR60),INDEX(Node_Left,BR60)))))</f>
        <v/>
      </c>
      <c r="BT60" s="46">
        <f>MATCH($AA60&amp;"|"&amp;BS60,Node_Key,0)</f>
        <v/>
      </c>
      <c r="BU60" s="46">
        <f>IF(INDEX(Node_Kind,BT60)="leaf",BS60,IF(INDEX($Y$10:$Y$61,INDEX(Node_Pos,BT60)+1)="",IF(INDEX(Node_Miss,BT60)="left",INDEX(Node_Left,BT60),INDEX(Node_Right,BT60)),IF(INDEX(Node_Kind,BT60)="split",IF(INDEX($Y$10:$Y$61,INDEX(Node_Pos,BT60)+1)&lt;INDEX(Node_Thr,BT60),INDEX(Node_Left,BT60),INDEX(Node_Right,BT60)),IF(ISNUMBER(SEARCH(";"&amp;INDEX($Y$10:$Y$61,INDEX(Node_Pos,BT60)+1)&amp;";",";"&amp;INDEX(Node_RCodes,BT60)&amp;";")),INDEX(Node_Right,BT60),INDEX(Node_Left,BT60)))))</f>
        <v/>
      </c>
      <c r="BV60" s="46">
        <f>MATCH($AA60&amp;"|"&amp;BU60,Node_Key,0)</f>
        <v/>
      </c>
      <c r="BW60" s="46">
        <f>IF(INDEX(Node_Kind,BV60)="leaf",BU60,IF(INDEX($Y$10:$Y$61,INDEX(Node_Pos,BV60)+1)="",IF(INDEX(Node_Miss,BV60)="left",INDEX(Node_Left,BV60),INDEX(Node_Right,BV60)),IF(INDEX(Node_Kind,BV60)="split",IF(INDEX($Y$10:$Y$61,INDEX(Node_Pos,BV60)+1)&lt;INDEX(Node_Thr,BV60),INDEX(Node_Left,BV60),INDEX(Node_Right,BV60)),IF(ISNUMBER(SEARCH(";"&amp;INDEX($Y$10:$Y$61,INDEX(Node_Pos,BV60)+1)&amp;";",";"&amp;INDEX(Node_RCodes,BV60)&amp;";")),INDEX(Node_Right,BV60),INDEX(Node_Left,BV60)))))</f>
        <v/>
      </c>
      <c r="BX60" s="52">
        <f>IF(INDEX(Node_Kind,MATCH($AA60&amp;"|"&amp;BW60,Node_Key,0))="leaf",INDEX(Node_Leaf,MATCH($AA60&amp;"|"&amp;BW60,Node_Key,0)),"not a leaf")</f>
        <v/>
      </c>
    </row>
    <row r="61">
      <c r="B61" s="36" t="n">
        <v>51</v>
      </c>
      <c r="C61" s="10" t="inlineStr">
        <is>
          <t>policyholder_age_band</t>
        </is>
      </c>
      <c r="D61" s="10" t="inlineStr">
        <is>
          <t>categorical</t>
        </is>
      </c>
      <c r="E61" s="40">
        <f>IF(ISBLANK(INDEX(Pol_Data,MATCH(E$8,Pol_ID,0),MATCH($C61,Pol_Head,0))),"",INDEX(Pol_Data,MATCH(E$8,Pol_ID,0),MATCH($C61,Pol_Head,0)))</f>
        <v/>
      </c>
      <c r="F61" s="11">
        <f>$C61&amp;"|"&amp;IF(E61="","MISSING",IF(OR(E61="true",E61="false"),PROPER(E61),E61&amp;""))</f>
        <v/>
      </c>
      <c r="G61" s="46">
        <f>IFERROR(INDEX(Feat_Code,MATCH(F61,Feat_Key,0)),"")</f>
        <v/>
      </c>
      <c r="H61" s="40">
        <f>IF(ISBLANK(INDEX(Pol_Data,MATCH(H$8,Pol_ID,0),MATCH($C61,Pol_Head,0))),"",INDEX(Pol_Data,MATCH(H$8,Pol_ID,0),MATCH($C61,Pol_Head,0)))</f>
        <v/>
      </c>
      <c r="I61" s="11">
        <f>$C61&amp;"|"&amp;IF(H61="","MISSING",IF(OR(H61="true",H61="false"),PROPER(H61),H61&amp;""))</f>
        <v/>
      </c>
      <c r="J61" s="46">
        <f>IFERROR(INDEX(Feat_Code,MATCH(I61,Feat_Key,0)),"")</f>
        <v/>
      </c>
      <c r="K61" s="40">
        <f>IF(ISBLANK(INDEX(Pol_Data,MATCH(K$8,Pol_ID,0),MATCH($C61,Pol_Head,0))),"",INDEX(Pol_Data,MATCH(K$8,Pol_ID,0),MATCH($C61,Pol_Head,0)))</f>
        <v/>
      </c>
      <c r="L61" s="11">
        <f>$C61&amp;"|"&amp;IF(K61="","MISSING",IF(OR(K61="true",K61="false"),PROPER(K61),K61&amp;""))</f>
        <v/>
      </c>
      <c r="M61" s="46">
        <f>IFERROR(INDEX(Feat_Code,MATCH(L61,Feat_Key,0)),"")</f>
        <v/>
      </c>
      <c r="N61" s="40">
        <f>IF(ISBLANK(INDEX(Pol_Data,MATCH(N$8,Pol_ID,0),MATCH($C61,Pol_Head,0))),"",INDEX(Pol_Data,MATCH(N$8,Pol_ID,0),MATCH($C61,Pol_Head,0)))</f>
        <v/>
      </c>
      <c r="O61" s="11">
        <f>$C61&amp;"|"&amp;IF(N61="","MISSING",IF(OR(N61="true",N61="false"),PROPER(N61),N61&amp;""))</f>
        <v/>
      </c>
      <c r="P61" s="46">
        <f>IFERROR(INDEX(Feat_Code,MATCH(O61,Feat_Key,0)),"")</f>
        <v/>
      </c>
      <c r="Q61" s="40">
        <f>IF(ISBLANK(INDEX(Pol_Data,MATCH(Q$8,Pol_ID,0),MATCH($C61,Pol_Head,0))),"",INDEX(Pol_Data,MATCH(Q$8,Pol_ID,0),MATCH($C61,Pol_Head,0)))</f>
        <v/>
      </c>
      <c r="R61" s="11">
        <f>$C61&amp;"|"&amp;IF(Q61="","MISSING",IF(OR(Q61="true",Q61="false"),PROPER(Q61),Q61&amp;""))</f>
        <v/>
      </c>
      <c r="S61" s="46">
        <f>IFERROR(INDEX(Feat_Code,MATCH(R61,Feat_Key,0)),"")</f>
        <v/>
      </c>
      <c r="T61" s="40">
        <f>IF(ISBLANK(INDEX(Pol_Data,MATCH(T$8,Pol_ID,0),MATCH($C61,Pol_Head,0))),"",INDEX(Pol_Data,MATCH(T$8,Pol_ID,0),MATCH($C61,Pol_Head,0)))</f>
        <v/>
      </c>
      <c r="U61" s="11">
        <f>$C61&amp;"|"&amp;IF(T61="","MISSING",IF(OR(T61="true",T61="false"),PROPER(T61),T61&amp;""))</f>
        <v/>
      </c>
      <c r="V61" s="46">
        <f>IFERROR(INDEX(Feat_Code,MATCH(U61,Feat_Key,0)),"")</f>
        <v/>
      </c>
      <c r="W61" s="40">
        <f>IF(ISBLANK(INDEX(Pol_Data,MATCH(W$8,Pol_ID,0),MATCH($C61,Pol_Head,0))),"",INDEX(Pol_Data,MATCH(W$8,Pol_ID,0),MATCH($C61,Pol_Head,0)))</f>
        <v/>
      </c>
      <c r="X61" s="11">
        <f>$C61&amp;"|"&amp;IF(W61="","MISSING",IF(OR(W61="true",W61="false"),PROPER(W61),W61&amp;""))</f>
        <v/>
      </c>
      <c r="Y61" s="46">
        <f>IFERROR(INDEX(Feat_Code,MATCH(X61,Feat_Key,0)),"")</f>
        <v/>
      </c>
      <c r="AA61" s="36" t="n">
        <v>51</v>
      </c>
      <c r="AB61" s="46">
        <f>MATCH($AA61&amp;"|0",Node_Key,0)</f>
        <v/>
      </c>
      <c r="AC61" s="46">
        <f>IF(INDEX(Node_Kind,AB61)="leaf",0,IF(INDEX($G$10:$G$61,INDEX(Node_Pos,AB61)+1)="",IF(INDEX(Node_Miss,AB61)="left",INDEX(Node_Left,AB61),INDEX(Node_Right,AB61)),IF(INDEX(Node_Kind,AB61)="split",IF(INDEX($G$10:$G$61,INDEX(Node_Pos,AB61)+1)&lt;INDEX(Node_Thr,AB61),INDEX(Node_Left,AB61),INDEX(Node_Right,AB61)),IF(ISNUMBER(SEARCH(";"&amp;INDEX($G$10:$G$61,INDEX(Node_Pos,AB61)+1)&amp;";",";"&amp;INDEX(Node_RCodes,AB61)&amp;";")),INDEX(Node_Right,AB61),INDEX(Node_Left,AB61)))))</f>
        <v/>
      </c>
      <c r="AD61" s="46">
        <f>MATCH($AA61&amp;"|"&amp;AC61,Node_Key,0)</f>
        <v/>
      </c>
      <c r="AE61" s="46">
        <f>IF(INDEX(Node_Kind,AD61)="leaf",AC61,IF(INDEX($G$10:$G$61,INDEX(Node_Pos,AD61)+1)="",IF(INDEX(Node_Miss,AD61)="left",INDEX(Node_Left,AD61),INDEX(Node_Right,AD61)),IF(INDEX(Node_Kind,AD61)="split",IF(INDEX($G$10:$G$61,INDEX(Node_Pos,AD61)+1)&lt;INDEX(Node_Thr,AD61),INDEX(Node_Left,AD61),INDEX(Node_Right,AD61)),IF(ISNUMBER(SEARCH(";"&amp;INDEX($G$10:$G$61,INDEX(Node_Pos,AD61)+1)&amp;";",";"&amp;INDEX(Node_RCodes,AD61)&amp;";")),INDEX(Node_Right,AD61),INDEX(Node_Left,AD61)))))</f>
        <v/>
      </c>
      <c r="AF61" s="46">
        <f>MATCH($AA61&amp;"|"&amp;AE61,Node_Key,0)</f>
        <v/>
      </c>
      <c r="AG61" s="46">
        <f>IF(INDEX(Node_Kind,AF61)="leaf",AE61,IF(INDEX($G$10:$G$61,INDEX(Node_Pos,AF61)+1)="",IF(INDEX(Node_Miss,AF61)="left",INDEX(Node_Left,AF61),INDEX(Node_Right,AF61)),IF(INDEX(Node_Kind,AF61)="split",IF(INDEX($G$10:$G$61,INDEX(Node_Pos,AF61)+1)&lt;INDEX(Node_Thr,AF61),INDEX(Node_Left,AF61),INDEX(Node_Right,AF61)),IF(ISNUMBER(SEARCH(";"&amp;INDEX($G$10:$G$61,INDEX(Node_Pos,AF61)+1)&amp;";",";"&amp;INDEX(Node_RCodes,AF61)&amp;";")),INDEX(Node_Right,AF61),INDEX(Node_Left,AF61)))))</f>
        <v/>
      </c>
      <c r="AH61" s="52">
        <f>IF(INDEX(Node_Kind,MATCH($AA61&amp;"|"&amp;AG61,Node_Key,0))="leaf",INDEX(Node_Leaf,MATCH($AA61&amp;"|"&amp;AG61,Node_Key,0)),"not a leaf")</f>
        <v/>
      </c>
      <c r="AI61" s="46">
        <f>MATCH($AA61&amp;"|0",Node_Key,0)</f>
        <v/>
      </c>
      <c r="AJ61" s="46">
        <f>IF(INDEX(Node_Kind,AI61)="leaf",0,IF(INDEX($J$10:$J$61,INDEX(Node_Pos,AI61)+1)="",IF(INDEX(Node_Miss,AI61)="left",INDEX(Node_Left,AI61),INDEX(Node_Right,AI61)),IF(INDEX(Node_Kind,AI61)="split",IF(INDEX($J$10:$J$61,INDEX(Node_Pos,AI61)+1)&lt;INDEX(Node_Thr,AI61),INDEX(Node_Left,AI61),INDEX(Node_Right,AI61)),IF(ISNUMBER(SEARCH(";"&amp;INDEX($J$10:$J$61,INDEX(Node_Pos,AI61)+1)&amp;";",";"&amp;INDEX(Node_RCodes,AI61)&amp;";")),INDEX(Node_Right,AI61),INDEX(Node_Left,AI61)))))</f>
        <v/>
      </c>
      <c r="AK61" s="46">
        <f>MATCH($AA61&amp;"|"&amp;AJ61,Node_Key,0)</f>
        <v/>
      </c>
      <c r="AL61" s="46">
        <f>IF(INDEX(Node_Kind,AK61)="leaf",AJ61,IF(INDEX($J$10:$J$61,INDEX(Node_Pos,AK61)+1)="",IF(INDEX(Node_Miss,AK61)="left",INDEX(Node_Left,AK61),INDEX(Node_Right,AK61)),IF(INDEX(Node_Kind,AK61)="split",IF(INDEX($J$10:$J$61,INDEX(Node_Pos,AK61)+1)&lt;INDEX(Node_Thr,AK61),INDEX(Node_Left,AK61),INDEX(Node_Right,AK61)),IF(ISNUMBER(SEARCH(";"&amp;INDEX($J$10:$J$61,INDEX(Node_Pos,AK61)+1)&amp;";",";"&amp;INDEX(Node_RCodes,AK61)&amp;";")),INDEX(Node_Right,AK61),INDEX(Node_Left,AK61)))))</f>
        <v/>
      </c>
      <c r="AM61" s="46">
        <f>MATCH($AA61&amp;"|"&amp;AL61,Node_Key,0)</f>
        <v/>
      </c>
      <c r="AN61" s="46">
        <f>IF(INDEX(Node_Kind,AM61)="leaf",AL61,IF(INDEX($J$10:$J$61,INDEX(Node_Pos,AM61)+1)="",IF(INDEX(Node_Miss,AM61)="left",INDEX(Node_Left,AM61),INDEX(Node_Right,AM61)),IF(INDEX(Node_Kind,AM61)="split",IF(INDEX($J$10:$J$61,INDEX(Node_Pos,AM61)+1)&lt;INDEX(Node_Thr,AM61),INDEX(Node_Left,AM61),INDEX(Node_Right,AM61)),IF(ISNUMBER(SEARCH(";"&amp;INDEX($J$10:$J$61,INDEX(Node_Pos,AM61)+1)&amp;";",";"&amp;INDEX(Node_RCodes,AM61)&amp;";")),INDEX(Node_Right,AM61),INDEX(Node_Left,AM61)))))</f>
        <v/>
      </c>
      <c r="AO61" s="52">
        <f>IF(INDEX(Node_Kind,MATCH($AA61&amp;"|"&amp;AN61,Node_Key,0))="leaf",INDEX(Node_Leaf,MATCH($AA61&amp;"|"&amp;AN61,Node_Key,0)),"not a leaf")</f>
        <v/>
      </c>
      <c r="AP61" s="46">
        <f>MATCH($AA61&amp;"|0",Node_Key,0)</f>
        <v/>
      </c>
      <c r="AQ61" s="46">
        <f>IF(INDEX(Node_Kind,AP61)="leaf",0,IF(INDEX($M$10:$M$61,INDEX(Node_Pos,AP61)+1)="",IF(INDEX(Node_Miss,AP61)="left",INDEX(Node_Left,AP61),INDEX(Node_Right,AP61)),IF(INDEX(Node_Kind,AP61)="split",IF(INDEX($M$10:$M$61,INDEX(Node_Pos,AP61)+1)&lt;INDEX(Node_Thr,AP61),INDEX(Node_Left,AP61),INDEX(Node_Right,AP61)),IF(ISNUMBER(SEARCH(";"&amp;INDEX($M$10:$M$61,INDEX(Node_Pos,AP61)+1)&amp;";",";"&amp;INDEX(Node_RCodes,AP61)&amp;";")),INDEX(Node_Right,AP61),INDEX(Node_Left,AP61)))))</f>
        <v/>
      </c>
      <c r="AR61" s="46">
        <f>MATCH($AA61&amp;"|"&amp;AQ61,Node_Key,0)</f>
        <v/>
      </c>
      <c r="AS61" s="46">
        <f>IF(INDEX(Node_Kind,AR61)="leaf",AQ61,IF(INDEX($M$10:$M$61,INDEX(Node_Pos,AR61)+1)="",IF(INDEX(Node_Miss,AR61)="left",INDEX(Node_Left,AR61),INDEX(Node_Right,AR61)),IF(INDEX(Node_Kind,AR61)="split",IF(INDEX($M$10:$M$61,INDEX(Node_Pos,AR61)+1)&lt;INDEX(Node_Thr,AR61),INDEX(Node_Left,AR61),INDEX(Node_Right,AR61)),IF(ISNUMBER(SEARCH(";"&amp;INDEX($M$10:$M$61,INDEX(Node_Pos,AR61)+1)&amp;";",";"&amp;INDEX(Node_RCodes,AR61)&amp;";")),INDEX(Node_Right,AR61),INDEX(Node_Left,AR61)))))</f>
        <v/>
      </c>
      <c r="AT61" s="46">
        <f>MATCH($AA61&amp;"|"&amp;AS61,Node_Key,0)</f>
        <v/>
      </c>
      <c r="AU61" s="46">
        <f>IF(INDEX(Node_Kind,AT61)="leaf",AS61,IF(INDEX($M$10:$M$61,INDEX(Node_Pos,AT61)+1)="",IF(INDEX(Node_Miss,AT61)="left",INDEX(Node_Left,AT61),INDEX(Node_Right,AT61)),IF(INDEX(Node_Kind,AT61)="split",IF(INDEX($M$10:$M$61,INDEX(Node_Pos,AT61)+1)&lt;INDEX(Node_Thr,AT61),INDEX(Node_Left,AT61),INDEX(Node_Right,AT61)),IF(ISNUMBER(SEARCH(";"&amp;INDEX($M$10:$M$61,INDEX(Node_Pos,AT61)+1)&amp;";",";"&amp;INDEX(Node_RCodes,AT61)&amp;";")),INDEX(Node_Right,AT61),INDEX(Node_Left,AT61)))))</f>
        <v/>
      </c>
      <c r="AV61" s="52">
        <f>IF(INDEX(Node_Kind,MATCH($AA61&amp;"|"&amp;AU61,Node_Key,0))="leaf",INDEX(Node_Leaf,MATCH($AA61&amp;"|"&amp;AU61,Node_Key,0)),"not a leaf")</f>
        <v/>
      </c>
      <c r="AW61" s="46">
        <f>MATCH($AA61&amp;"|0",Node_Key,0)</f>
        <v/>
      </c>
      <c r="AX61" s="46">
        <f>IF(INDEX(Node_Kind,AW61)="leaf",0,IF(INDEX($P$10:$P$61,INDEX(Node_Pos,AW61)+1)="",IF(INDEX(Node_Miss,AW61)="left",INDEX(Node_Left,AW61),INDEX(Node_Right,AW61)),IF(INDEX(Node_Kind,AW61)="split",IF(INDEX($P$10:$P$61,INDEX(Node_Pos,AW61)+1)&lt;INDEX(Node_Thr,AW61),INDEX(Node_Left,AW61),INDEX(Node_Right,AW61)),IF(ISNUMBER(SEARCH(";"&amp;INDEX($P$10:$P$61,INDEX(Node_Pos,AW61)+1)&amp;";",";"&amp;INDEX(Node_RCodes,AW61)&amp;";")),INDEX(Node_Right,AW61),INDEX(Node_Left,AW61)))))</f>
        <v/>
      </c>
      <c r="AY61" s="46">
        <f>MATCH($AA61&amp;"|"&amp;AX61,Node_Key,0)</f>
        <v/>
      </c>
      <c r="AZ61" s="46">
        <f>IF(INDEX(Node_Kind,AY61)="leaf",AX61,IF(INDEX($P$10:$P$61,INDEX(Node_Pos,AY61)+1)="",IF(INDEX(Node_Miss,AY61)="left",INDEX(Node_Left,AY61),INDEX(Node_Right,AY61)),IF(INDEX(Node_Kind,AY61)="split",IF(INDEX($P$10:$P$61,INDEX(Node_Pos,AY61)+1)&lt;INDEX(Node_Thr,AY61),INDEX(Node_Left,AY61),INDEX(Node_Right,AY61)),IF(ISNUMBER(SEARCH(";"&amp;INDEX($P$10:$P$61,INDEX(Node_Pos,AY61)+1)&amp;";",";"&amp;INDEX(Node_RCodes,AY61)&amp;";")),INDEX(Node_Right,AY61),INDEX(Node_Left,AY61)))))</f>
        <v/>
      </c>
      <c r="BA61" s="46">
        <f>MATCH($AA61&amp;"|"&amp;AZ61,Node_Key,0)</f>
        <v/>
      </c>
      <c r="BB61" s="46">
        <f>IF(INDEX(Node_Kind,BA61)="leaf",AZ61,IF(INDEX($P$10:$P$61,INDEX(Node_Pos,BA61)+1)="",IF(INDEX(Node_Miss,BA61)="left",INDEX(Node_Left,BA61),INDEX(Node_Right,BA61)),IF(INDEX(Node_Kind,BA61)="split",IF(INDEX($P$10:$P$61,INDEX(Node_Pos,BA61)+1)&lt;INDEX(Node_Thr,BA61),INDEX(Node_Left,BA61),INDEX(Node_Right,BA61)),IF(ISNUMBER(SEARCH(";"&amp;INDEX($P$10:$P$61,INDEX(Node_Pos,BA61)+1)&amp;";",";"&amp;INDEX(Node_RCodes,BA61)&amp;";")),INDEX(Node_Right,BA61),INDEX(Node_Left,BA61)))))</f>
        <v/>
      </c>
      <c r="BC61" s="52">
        <f>IF(INDEX(Node_Kind,MATCH($AA61&amp;"|"&amp;BB61,Node_Key,0))="leaf",INDEX(Node_Leaf,MATCH($AA61&amp;"|"&amp;BB61,Node_Key,0)),"not a leaf")</f>
        <v/>
      </c>
      <c r="BD61" s="46">
        <f>MATCH($AA61&amp;"|0",Node_Key,0)</f>
        <v/>
      </c>
      <c r="BE61" s="46">
        <f>IF(INDEX(Node_Kind,BD61)="leaf",0,IF(INDEX($S$10:$S$61,INDEX(Node_Pos,BD61)+1)="",IF(INDEX(Node_Miss,BD61)="left",INDEX(Node_Left,BD61),INDEX(Node_Right,BD61)),IF(INDEX(Node_Kind,BD61)="split",IF(INDEX($S$10:$S$61,INDEX(Node_Pos,BD61)+1)&lt;INDEX(Node_Thr,BD61),INDEX(Node_Left,BD61),INDEX(Node_Right,BD61)),IF(ISNUMBER(SEARCH(";"&amp;INDEX($S$10:$S$61,INDEX(Node_Pos,BD61)+1)&amp;";",";"&amp;INDEX(Node_RCodes,BD61)&amp;";")),INDEX(Node_Right,BD61),INDEX(Node_Left,BD61)))))</f>
        <v/>
      </c>
      <c r="BF61" s="46">
        <f>MATCH($AA61&amp;"|"&amp;BE61,Node_Key,0)</f>
        <v/>
      </c>
      <c r="BG61" s="46">
        <f>IF(INDEX(Node_Kind,BF61)="leaf",BE61,IF(INDEX($S$10:$S$61,INDEX(Node_Pos,BF61)+1)="",IF(INDEX(Node_Miss,BF61)="left",INDEX(Node_Left,BF61),INDEX(Node_Right,BF61)),IF(INDEX(Node_Kind,BF61)="split",IF(INDEX($S$10:$S$61,INDEX(Node_Pos,BF61)+1)&lt;INDEX(Node_Thr,BF61),INDEX(Node_Left,BF61),INDEX(Node_Right,BF61)),IF(ISNUMBER(SEARCH(";"&amp;INDEX($S$10:$S$61,INDEX(Node_Pos,BF61)+1)&amp;";",";"&amp;INDEX(Node_RCodes,BF61)&amp;";")),INDEX(Node_Right,BF61),INDEX(Node_Left,BF61)))))</f>
        <v/>
      </c>
      <c r="BH61" s="46">
        <f>MATCH($AA61&amp;"|"&amp;BG61,Node_Key,0)</f>
        <v/>
      </c>
      <c r="BI61" s="46">
        <f>IF(INDEX(Node_Kind,BH61)="leaf",BG61,IF(INDEX($S$10:$S$61,INDEX(Node_Pos,BH61)+1)="",IF(INDEX(Node_Miss,BH61)="left",INDEX(Node_Left,BH61),INDEX(Node_Right,BH61)),IF(INDEX(Node_Kind,BH61)="split",IF(INDEX($S$10:$S$61,INDEX(Node_Pos,BH61)+1)&lt;INDEX(Node_Thr,BH61),INDEX(Node_Left,BH61),INDEX(Node_Right,BH61)),IF(ISNUMBER(SEARCH(";"&amp;INDEX($S$10:$S$61,INDEX(Node_Pos,BH61)+1)&amp;";",";"&amp;INDEX(Node_RCodes,BH61)&amp;";")),INDEX(Node_Right,BH61),INDEX(Node_Left,BH61)))))</f>
        <v/>
      </c>
      <c r="BJ61" s="52">
        <f>IF(INDEX(Node_Kind,MATCH($AA61&amp;"|"&amp;BI61,Node_Key,0))="leaf",INDEX(Node_Leaf,MATCH($AA61&amp;"|"&amp;BI61,Node_Key,0)),"not a leaf")</f>
        <v/>
      </c>
      <c r="BK61" s="46">
        <f>MATCH($AA61&amp;"|0",Node_Key,0)</f>
        <v/>
      </c>
      <c r="BL61" s="46">
        <f>IF(INDEX(Node_Kind,BK61)="leaf",0,IF(INDEX($V$10:$V$61,INDEX(Node_Pos,BK61)+1)="",IF(INDEX(Node_Miss,BK61)="left",INDEX(Node_Left,BK61),INDEX(Node_Right,BK61)),IF(INDEX(Node_Kind,BK61)="split",IF(INDEX($V$10:$V$61,INDEX(Node_Pos,BK61)+1)&lt;INDEX(Node_Thr,BK61),INDEX(Node_Left,BK61),INDEX(Node_Right,BK61)),IF(ISNUMBER(SEARCH(";"&amp;INDEX($V$10:$V$61,INDEX(Node_Pos,BK61)+1)&amp;";",";"&amp;INDEX(Node_RCodes,BK61)&amp;";")),INDEX(Node_Right,BK61),INDEX(Node_Left,BK61)))))</f>
        <v/>
      </c>
      <c r="BM61" s="46">
        <f>MATCH($AA61&amp;"|"&amp;BL61,Node_Key,0)</f>
        <v/>
      </c>
      <c r="BN61" s="46">
        <f>IF(INDEX(Node_Kind,BM61)="leaf",BL61,IF(INDEX($V$10:$V$61,INDEX(Node_Pos,BM61)+1)="",IF(INDEX(Node_Miss,BM61)="left",INDEX(Node_Left,BM61),INDEX(Node_Right,BM61)),IF(INDEX(Node_Kind,BM61)="split",IF(INDEX($V$10:$V$61,INDEX(Node_Pos,BM61)+1)&lt;INDEX(Node_Thr,BM61),INDEX(Node_Left,BM61),INDEX(Node_Right,BM61)),IF(ISNUMBER(SEARCH(";"&amp;INDEX($V$10:$V$61,INDEX(Node_Pos,BM61)+1)&amp;";",";"&amp;INDEX(Node_RCodes,BM61)&amp;";")),INDEX(Node_Right,BM61),INDEX(Node_Left,BM61)))))</f>
        <v/>
      </c>
      <c r="BO61" s="46">
        <f>MATCH($AA61&amp;"|"&amp;BN61,Node_Key,0)</f>
        <v/>
      </c>
      <c r="BP61" s="46">
        <f>IF(INDEX(Node_Kind,BO61)="leaf",BN61,IF(INDEX($V$10:$V$61,INDEX(Node_Pos,BO61)+1)="",IF(INDEX(Node_Miss,BO61)="left",INDEX(Node_Left,BO61),INDEX(Node_Right,BO61)),IF(INDEX(Node_Kind,BO61)="split",IF(INDEX($V$10:$V$61,INDEX(Node_Pos,BO61)+1)&lt;INDEX(Node_Thr,BO61),INDEX(Node_Left,BO61),INDEX(Node_Right,BO61)),IF(ISNUMBER(SEARCH(";"&amp;INDEX($V$10:$V$61,INDEX(Node_Pos,BO61)+1)&amp;";",";"&amp;INDEX(Node_RCodes,BO61)&amp;";")),INDEX(Node_Right,BO61),INDEX(Node_Left,BO61)))))</f>
        <v/>
      </c>
      <c r="BQ61" s="52">
        <f>IF(INDEX(Node_Kind,MATCH($AA61&amp;"|"&amp;BP61,Node_Key,0))="leaf",INDEX(Node_Leaf,MATCH($AA61&amp;"|"&amp;BP61,Node_Key,0)),"not a leaf")</f>
        <v/>
      </c>
      <c r="BR61" s="46">
        <f>MATCH($AA61&amp;"|0",Node_Key,0)</f>
        <v/>
      </c>
      <c r="BS61" s="46">
        <f>IF(INDEX(Node_Kind,BR61)="leaf",0,IF(INDEX($Y$10:$Y$61,INDEX(Node_Pos,BR61)+1)="",IF(INDEX(Node_Miss,BR61)="left",INDEX(Node_Left,BR61),INDEX(Node_Right,BR61)),IF(INDEX(Node_Kind,BR61)="split",IF(INDEX($Y$10:$Y$61,INDEX(Node_Pos,BR61)+1)&lt;INDEX(Node_Thr,BR61),INDEX(Node_Left,BR61),INDEX(Node_Right,BR61)),IF(ISNUMBER(SEARCH(";"&amp;INDEX($Y$10:$Y$61,INDEX(Node_Pos,BR61)+1)&amp;";",";"&amp;INDEX(Node_RCodes,BR61)&amp;";")),INDEX(Node_Right,BR61),INDEX(Node_Left,BR61)))))</f>
        <v/>
      </c>
      <c r="BT61" s="46">
        <f>MATCH($AA61&amp;"|"&amp;BS61,Node_Key,0)</f>
        <v/>
      </c>
      <c r="BU61" s="46">
        <f>IF(INDEX(Node_Kind,BT61)="leaf",BS61,IF(INDEX($Y$10:$Y$61,INDEX(Node_Pos,BT61)+1)="",IF(INDEX(Node_Miss,BT61)="left",INDEX(Node_Left,BT61),INDEX(Node_Right,BT61)),IF(INDEX(Node_Kind,BT61)="split",IF(INDEX($Y$10:$Y$61,INDEX(Node_Pos,BT61)+1)&lt;INDEX(Node_Thr,BT61),INDEX(Node_Left,BT61),INDEX(Node_Right,BT61)),IF(ISNUMBER(SEARCH(";"&amp;INDEX($Y$10:$Y$61,INDEX(Node_Pos,BT61)+1)&amp;";",";"&amp;INDEX(Node_RCodes,BT61)&amp;";")),INDEX(Node_Right,BT61),INDEX(Node_Left,BT61)))))</f>
        <v/>
      </c>
      <c r="BV61" s="46">
        <f>MATCH($AA61&amp;"|"&amp;BU61,Node_Key,0)</f>
        <v/>
      </c>
      <c r="BW61" s="46">
        <f>IF(INDEX(Node_Kind,BV61)="leaf",BU61,IF(INDEX($Y$10:$Y$61,INDEX(Node_Pos,BV61)+1)="",IF(INDEX(Node_Miss,BV61)="left",INDEX(Node_Left,BV61),INDEX(Node_Right,BV61)),IF(INDEX(Node_Kind,BV61)="split",IF(INDEX($Y$10:$Y$61,INDEX(Node_Pos,BV61)+1)&lt;INDEX(Node_Thr,BV61),INDEX(Node_Left,BV61),INDEX(Node_Right,BV61)),IF(ISNUMBER(SEARCH(";"&amp;INDEX($Y$10:$Y$61,INDEX(Node_Pos,BV61)+1)&amp;";",";"&amp;INDEX(Node_RCodes,BV61)&amp;";")),INDEX(Node_Right,BV61),INDEX(Node_Left,BV61)))))</f>
        <v/>
      </c>
      <c r="BX61" s="52">
        <f>IF(INDEX(Node_Kind,MATCH($AA61&amp;"|"&amp;BW61,Node_Key,0))="leaf",INDEX(Node_Leaf,MATCH($AA61&amp;"|"&amp;BW61,Node_Key,0)),"not a leaf")</f>
        <v/>
      </c>
    </row>
    <row r="62">
      <c r="AA62" s="36" t="n">
        <v>52</v>
      </c>
      <c r="AB62" s="46">
        <f>MATCH($AA62&amp;"|0",Node_Key,0)</f>
        <v/>
      </c>
      <c r="AC62" s="46">
        <f>IF(INDEX(Node_Kind,AB62)="leaf",0,IF(INDEX($G$10:$G$61,INDEX(Node_Pos,AB62)+1)="",IF(INDEX(Node_Miss,AB62)="left",INDEX(Node_Left,AB62),INDEX(Node_Right,AB62)),IF(INDEX(Node_Kind,AB62)="split",IF(INDEX($G$10:$G$61,INDEX(Node_Pos,AB62)+1)&lt;INDEX(Node_Thr,AB62),INDEX(Node_Left,AB62),INDEX(Node_Right,AB62)),IF(ISNUMBER(SEARCH(";"&amp;INDEX($G$10:$G$61,INDEX(Node_Pos,AB62)+1)&amp;";",";"&amp;INDEX(Node_RCodes,AB62)&amp;";")),INDEX(Node_Right,AB62),INDEX(Node_Left,AB62)))))</f>
        <v/>
      </c>
      <c r="AD62" s="46">
        <f>MATCH($AA62&amp;"|"&amp;AC62,Node_Key,0)</f>
        <v/>
      </c>
      <c r="AE62" s="46">
        <f>IF(INDEX(Node_Kind,AD62)="leaf",AC62,IF(INDEX($G$10:$G$61,INDEX(Node_Pos,AD62)+1)="",IF(INDEX(Node_Miss,AD62)="left",INDEX(Node_Left,AD62),INDEX(Node_Right,AD62)),IF(INDEX(Node_Kind,AD62)="split",IF(INDEX($G$10:$G$61,INDEX(Node_Pos,AD62)+1)&lt;INDEX(Node_Thr,AD62),INDEX(Node_Left,AD62),INDEX(Node_Right,AD62)),IF(ISNUMBER(SEARCH(";"&amp;INDEX($G$10:$G$61,INDEX(Node_Pos,AD62)+1)&amp;";",";"&amp;INDEX(Node_RCodes,AD62)&amp;";")),INDEX(Node_Right,AD62),INDEX(Node_Left,AD62)))))</f>
        <v/>
      </c>
      <c r="AF62" s="46">
        <f>MATCH($AA62&amp;"|"&amp;AE62,Node_Key,0)</f>
        <v/>
      </c>
      <c r="AG62" s="46">
        <f>IF(INDEX(Node_Kind,AF62)="leaf",AE62,IF(INDEX($G$10:$G$61,INDEX(Node_Pos,AF62)+1)="",IF(INDEX(Node_Miss,AF62)="left",INDEX(Node_Left,AF62),INDEX(Node_Right,AF62)),IF(INDEX(Node_Kind,AF62)="split",IF(INDEX($G$10:$G$61,INDEX(Node_Pos,AF62)+1)&lt;INDEX(Node_Thr,AF62),INDEX(Node_Left,AF62),INDEX(Node_Right,AF62)),IF(ISNUMBER(SEARCH(";"&amp;INDEX($G$10:$G$61,INDEX(Node_Pos,AF62)+1)&amp;";",";"&amp;INDEX(Node_RCodes,AF62)&amp;";")),INDEX(Node_Right,AF62),INDEX(Node_Left,AF62)))))</f>
        <v/>
      </c>
      <c r="AH62" s="52">
        <f>IF(INDEX(Node_Kind,MATCH($AA62&amp;"|"&amp;AG62,Node_Key,0))="leaf",INDEX(Node_Leaf,MATCH($AA62&amp;"|"&amp;AG62,Node_Key,0)),"not a leaf")</f>
        <v/>
      </c>
      <c r="AI62" s="46">
        <f>MATCH($AA62&amp;"|0",Node_Key,0)</f>
        <v/>
      </c>
      <c r="AJ62" s="46">
        <f>IF(INDEX(Node_Kind,AI62)="leaf",0,IF(INDEX($J$10:$J$61,INDEX(Node_Pos,AI62)+1)="",IF(INDEX(Node_Miss,AI62)="left",INDEX(Node_Left,AI62),INDEX(Node_Right,AI62)),IF(INDEX(Node_Kind,AI62)="split",IF(INDEX($J$10:$J$61,INDEX(Node_Pos,AI62)+1)&lt;INDEX(Node_Thr,AI62),INDEX(Node_Left,AI62),INDEX(Node_Right,AI62)),IF(ISNUMBER(SEARCH(";"&amp;INDEX($J$10:$J$61,INDEX(Node_Pos,AI62)+1)&amp;";",";"&amp;INDEX(Node_RCodes,AI62)&amp;";")),INDEX(Node_Right,AI62),INDEX(Node_Left,AI62)))))</f>
        <v/>
      </c>
      <c r="AK62" s="46">
        <f>MATCH($AA62&amp;"|"&amp;AJ62,Node_Key,0)</f>
        <v/>
      </c>
      <c r="AL62" s="46">
        <f>IF(INDEX(Node_Kind,AK62)="leaf",AJ62,IF(INDEX($J$10:$J$61,INDEX(Node_Pos,AK62)+1)="",IF(INDEX(Node_Miss,AK62)="left",INDEX(Node_Left,AK62),INDEX(Node_Right,AK62)),IF(INDEX(Node_Kind,AK62)="split",IF(INDEX($J$10:$J$61,INDEX(Node_Pos,AK62)+1)&lt;INDEX(Node_Thr,AK62),INDEX(Node_Left,AK62),INDEX(Node_Right,AK62)),IF(ISNUMBER(SEARCH(";"&amp;INDEX($J$10:$J$61,INDEX(Node_Pos,AK62)+1)&amp;";",";"&amp;INDEX(Node_RCodes,AK62)&amp;";")),INDEX(Node_Right,AK62),INDEX(Node_Left,AK62)))))</f>
        <v/>
      </c>
      <c r="AM62" s="46">
        <f>MATCH($AA62&amp;"|"&amp;AL62,Node_Key,0)</f>
        <v/>
      </c>
      <c r="AN62" s="46">
        <f>IF(INDEX(Node_Kind,AM62)="leaf",AL62,IF(INDEX($J$10:$J$61,INDEX(Node_Pos,AM62)+1)="",IF(INDEX(Node_Miss,AM62)="left",INDEX(Node_Left,AM62),INDEX(Node_Right,AM62)),IF(INDEX(Node_Kind,AM62)="split",IF(INDEX($J$10:$J$61,INDEX(Node_Pos,AM62)+1)&lt;INDEX(Node_Thr,AM62),INDEX(Node_Left,AM62),INDEX(Node_Right,AM62)),IF(ISNUMBER(SEARCH(";"&amp;INDEX($J$10:$J$61,INDEX(Node_Pos,AM62)+1)&amp;";",";"&amp;INDEX(Node_RCodes,AM62)&amp;";")),INDEX(Node_Right,AM62),INDEX(Node_Left,AM62)))))</f>
        <v/>
      </c>
      <c r="AO62" s="52">
        <f>IF(INDEX(Node_Kind,MATCH($AA62&amp;"|"&amp;AN62,Node_Key,0))="leaf",INDEX(Node_Leaf,MATCH($AA62&amp;"|"&amp;AN62,Node_Key,0)),"not a leaf")</f>
        <v/>
      </c>
      <c r="AP62" s="46">
        <f>MATCH($AA62&amp;"|0",Node_Key,0)</f>
        <v/>
      </c>
      <c r="AQ62" s="46">
        <f>IF(INDEX(Node_Kind,AP62)="leaf",0,IF(INDEX($M$10:$M$61,INDEX(Node_Pos,AP62)+1)="",IF(INDEX(Node_Miss,AP62)="left",INDEX(Node_Left,AP62),INDEX(Node_Right,AP62)),IF(INDEX(Node_Kind,AP62)="split",IF(INDEX($M$10:$M$61,INDEX(Node_Pos,AP62)+1)&lt;INDEX(Node_Thr,AP62),INDEX(Node_Left,AP62),INDEX(Node_Right,AP62)),IF(ISNUMBER(SEARCH(";"&amp;INDEX($M$10:$M$61,INDEX(Node_Pos,AP62)+1)&amp;";",";"&amp;INDEX(Node_RCodes,AP62)&amp;";")),INDEX(Node_Right,AP62),INDEX(Node_Left,AP62)))))</f>
        <v/>
      </c>
      <c r="AR62" s="46">
        <f>MATCH($AA62&amp;"|"&amp;AQ62,Node_Key,0)</f>
        <v/>
      </c>
      <c r="AS62" s="46">
        <f>IF(INDEX(Node_Kind,AR62)="leaf",AQ62,IF(INDEX($M$10:$M$61,INDEX(Node_Pos,AR62)+1)="",IF(INDEX(Node_Miss,AR62)="left",INDEX(Node_Left,AR62),INDEX(Node_Right,AR62)),IF(INDEX(Node_Kind,AR62)="split",IF(INDEX($M$10:$M$61,INDEX(Node_Pos,AR62)+1)&lt;INDEX(Node_Thr,AR62),INDEX(Node_Left,AR62),INDEX(Node_Right,AR62)),IF(ISNUMBER(SEARCH(";"&amp;INDEX($M$10:$M$61,INDEX(Node_Pos,AR62)+1)&amp;";",";"&amp;INDEX(Node_RCodes,AR62)&amp;";")),INDEX(Node_Right,AR62),INDEX(Node_Left,AR62)))))</f>
        <v/>
      </c>
      <c r="AT62" s="46">
        <f>MATCH($AA62&amp;"|"&amp;AS62,Node_Key,0)</f>
        <v/>
      </c>
      <c r="AU62" s="46">
        <f>IF(INDEX(Node_Kind,AT62)="leaf",AS62,IF(INDEX($M$10:$M$61,INDEX(Node_Pos,AT62)+1)="",IF(INDEX(Node_Miss,AT62)="left",INDEX(Node_Left,AT62),INDEX(Node_Right,AT62)),IF(INDEX(Node_Kind,AT62)="split",IF(INDEX($M$10:$M$61,INDEX(Node_Pos,AT62)+1)&lt;INDEX(Node_Thr,AT62),INDEX(Node_Left,AT62),INDEX(Node_Right,AT62)),IF(ISNUMBER(SEARCH(";"&amp;INDEX($M$10:$M$61,INDEX(Node_Pos,AT62)+1)&amp;";",";"&amp;INDEX(Node_RCodes,AT62)&amp;";")),INDEX(Node_Right,AT62),INDEX(Node_Left,AT62)))))</f>
        <v/>
      </c>
      <c r="AV62" s="52">
        <f>IF(INDEX(Node_Kind,MATCH($AA62&amp;"|"&amp;AU62,Node_Key,0))="leaf",INDEX(Node_Leaf,MATCH($AA62&amp;"|"&amp;AU62,Node_Key,0)),"not a leaf")</f>
        <v/>
      </c>
      <c r="AW62" s="46">
        <f>MATCH($AA62&amp;"|0",Node_Key,0)</f>
        <v/>
      </c>
      <c r="AX62" s="46">
        <f>IF(INDEX(Node_Kind,AW62)="leaf",0,IF(INDEX($P$10:$P$61,INDEX(Node_Pos,AW62)+1)="",IF(INDEX(Node_Miss,AW62)="left",INDEX(Node_Left,AW62),INDEX(Node_Right,AW62)),IF(INDEX(Node_Kind,AW62)="split",IF(INDEX($P$10:$P$61,INDEX(Node_Pos,AW62)+1)&lt;INDEX(Node_Thr,AW62),INDEX(Node_Left,AW62),INDEX(Node_Right,AW62)),IF(ISNUMBER(SEARCH(";"&amp;INDEX($P$10:$P$61,INDEX(Node_Pos,AW62)+1)&amp;";",";"&amp;INDEX(Node_RCodes,AW62)&amp;";")),INDEX(Node_Right,AW62),INDEX(Node_Left,AW62)))))</f>
        <v/>
      </c>
      <c r="AY62" s="46">
        <f>MATCH($AA62&amp;"|"&amp;AX62,Node_Key,0)</f>
        <v/>
      </c>
      <c r="AZ62" s="46">
        <f>IF(INDEX(Node_Kind,AY62)="leaf",AX62,IF(INDEX($P$10:$P$61,INDEX(Node_Pos,AY62)+1)="",IF(INDEX(Node_Miss,AY62)="left",INDEX(Node_Left,AY62),INDEX(Node_Right,AY62)),IF(INDEX(Node_Kind,AY62)="split",IF(INDEX($P$10:$P$61,INDEX(Node_Pos,AY62)+1)&lt;INDEX(Node_Thr,AY62),INDEX(Node_Left,AY62),INDEX(Node_Right,AY62)),IF(ISNUMBER(SEARCH(";"&amp;INDEX($P$10:$P$61,INDEX(Node_Pos,AY62)+1)&amp;";",";"&amp;INDEX(Node_RCodes,AY62)&amp;";")),INDEX(Node_Right,AY62),INDEX(Node_Left,AY62)))))</f>
        <v/>
      </c>
      <c r="BA62" s="46">
        <f>MATCH($AA62&amp;"|"&amp;AZ62,Node_Key,0)</f>
        <v/>
      </c>
      <c r="BB62" s="46">
        <f>IF(INDEX(Node_Kind,BA62)="leaf",AZ62,IF(INDEX($P$10:$P$61,INDEX(Node_Pos,BA62)+1)="",IF(INDEX(Node_Miss,BA62)="left",INDEX(Node_Left,BA62),INDEX(Node_Right,BA62)),IF(INDEX(Node_Kind,BA62)="split",IF(INDEX($P$10:$P$61,INDEX(Node_Pos,BA62)+1)&lt;INDEX(Node_Thr,BA62),INDEX(Node_Left,BA62),INDEX(Node_Right,BA62)),IF(ISNUMBER(SEARCH(";"&amp;INDEX($P$10:$P$61,INDEX(Node_Pos,BA62)+1)&amp;";",";"&amp;INDEX(Node_RCodes,BA62)&amp;";")),INDEX(Node_Right,BA62),INDEX(Node_Left,BA62)))))</f>
        <v/>
      </c>
      <c r="BC62" s="52">
        <f>IF(INDEX(Node_Kind,MATCH($AA62&amp;"|"&amp;BB62,Node_Key,0))="leaf",INDEX(Node_Leaf,MATCH($AA62&amp;"|"&amp;BB62,Node_Key,0)),"not a leaf")</f>
        <v/>
      </c>
      <c r="BD62" s="46">
        <f>MATCH($AA62&amp;"|0",Node_Key,0)</f>
        <v/>
      </c>
      <c r="BE62" s="46">
        <f>IF(INDEX(Node_Kind,BD62)="leaf",0,IF(INDEX($S$10:$S$61,INDEX(Node_Pos,BD62)+1)="",IF(INDEX(Node_Miss,BD62)="left",INDEX(Node_Left,BD62),INDEX(Node_Right,BD62)),IF(INDEX(Node_Kind,BD62)="split",IF(INDEX($S$10:$S$61,INDEX(Node_Pos,BD62)+1)&lt;INDEX(Node_Thr,BD62),INDEX(Node_Left,BD62),INDEX(Node_Right,BD62)),IF(ISNUMBER(SEARCH(";"&amp;INDEX($S$10:$S$61,INDEX(Node_Pos,BD62)+1)&amp;";",";"&amp;INDEX(Node_RCodes,BD62)&amp;";")),INDEX(Node_Right,BD62),INDEX(Node_Left,BD62)))))</f>
        <v/>
      </c>
      <c r="BF62" s="46">
        <f>MATCH($AA62&amp;"|"&amp;BE62,Node_Key,0)</f>
        <v/>
      </c>
      <c r="BG62" s="46">
        <f>IF(INDEX(Node_Kind,BF62)="leaf",BE62,IF(INDEX($S$10:$S$61,INDEX(Node_Pos,BF62)+1)="",IF(INDEX(Node_Miss,BF62)="left",INDEX(Node_Left,BF62),INDEX(Node_Right,BF62)),IF(INDEX(Node_Kind,BF62)="split",IF(INDEX($S$10:$S$61,INDEX(Node_Pos,BF62)+1)&lt;INDEX(Node_Thr,BF62),INDEX(Node_Left,BF62),INDEX(Node_Right,BF62)),IF(ISNUMBER(SEARCH(";"&amp;INDEX($S$10:$S$61,INDEX(Node_Pos,BF62)+1)&amp;";",";"&amp;INDEX(Node_RCodes,BF62)&amp;";")),INDEX(Node_Right,BF62),INDEX(Node_Left,BF62)))))</f>
        <v/>
      </c>
      <c r="BH62" s="46">
        <f>MATCH($AA62&amp;"|"&amp;BG62,Node_Key,0)</f>
        <v/>
      </c>
      <c r="BI62" s="46">
        <f>IF(INDEX(Node_Kind,BH62)="leaf",BG62,IF(INDEX($S$10:$S$61,INDEX(Node_Pos,BH62)+1)="",IF(INDEX(Node_Miss,BH62)="left",INDEX(Node_Left,BH62),INDEX(Node_Right,BH62)),IF(INDEX(Node_Kind,BH62)="split",IF(INDEX($S$10:$S$61,INDEX(Node_Pos,BH62)+1)&lt;INDEX(Node_Thr,BH62),INDEX(Node_Left,BH62),INDEX(Node_Right,BH62)),IF(ISNUMBER(SEARCH(";"&amp;INDEX($S$10:$S$61,INDEX(Node_Pos,BH62)+1)&amp;";",";"&amp;INDEX(Node_RCodes,BH62)&amp;";")),INDEX(Node_Right,BH62),INDEX(Node_Left,BH62)))))</f>
        <v/>
      </c>
      <c r="BJ62" s="52">
        <f>IF(INDEX(Node_Kind,MATCH($AA62&amp;"|"&amp;BI62,Node_Key,0))="leaf",INDEX(Node_Leaf,MATCH($AA62&amp;"|"&amp;BI62,Node_Key,0)),"not a leaf")</f>
        <v/>
      </c>
      <c r="BK62" s="46">
        <f>MATCH($AA62&amp;"|0",Node_Key,0)</f>
        <v/>
      </c>
      <c r="BL62" s="46">
        <f>IF(INDEX(Node_Kind,BK62)="leaf",0,IF(INDEX($V$10:$V$61,INDEX(Node_Pos,BK62)+1)="",IF(INDEX(Node_Miss,BK62)="left",INDEX(Node_Left,BK62),INDEX(Node_Right,BK62)),IF(INDEX(Node_Kind,BK62)="split",IF(INDEX($V$10:$V$61,INDEX(Node_Pos,BK62)+1)&lt;INDEX(Node_Thr,BK62),INDEX(Node_Left,BK62),INDEX(Node_Right,BK62)),IF(ISNUMBER(SEARCH(";"&amp;INDEX($V$10:$V$61,INDEX(Node_Pos,BK62)+1)&amp;";",";"&amp;INDEX(Node_RCodes,BK62)&amp;";")),INDEX(Node_Right,BK62),INDEX(Node_Left,BK62)))))</f>
        <v/>
      </c>
      <c r="BM62" s="46">
        <f>MATCH($AA62&amp;"|"&amp;BL62,Node_Key,0)</f>
        <v/>
      </c>
      <c r="BN62" s="46">
        <f>IF(INDEX(Node_Kind,BM62)="leaf",BL62,IF(INDEX($V$10:$V$61,INDEX(Node_Pos,BM62)+1)="",IF(INDEX(Node_Miss,BM62)="left",INDEX(Node_Left,BM62),INDEX(Node_Right,BM62)),IF(INDEX(Node_Kind,BM62)="split",IF(INDEX($V$10:$V$61,INDEX(Node_Pos,BM62)+1)&lt;INDEX(Node_Thr,BM62),INDEX(Node_Left,BM62),INDEX(Node_Right,BM62)),IF(ISNUMBER(SEARCH(";"&amp;INDEX($V$10:$V$61,INDEX(Node_Pos,BM62)+1)&amp;";",";"&amp;INDEX(Node_RCodes,BM62)&amp;";")),INDEX(Node_Right,BM62),INDEX(Node_Left,BM62)))))</f>
        <v/>
      </c>
      <c r="BO62" s="46">
        <f>MATCH($AA62&amp;"|"&amp;BN62,Node_Key,0)</f>
        <v/>
      </c>
      <c r="BP62" s="46">
        <f>IF(INDEX(Node_Kind,BO62)="leaf",BN62,IF(INDEX($V$10:$V$61,INDEX(Node_Pos,BO62)+1)="",IF(INDEX(Node_Miss,BO62)="left",INDEX(Node_Left,BO62),INDEX(Node_Right,BO62)),IF(INDEX(Node_Kind,BO62)="split",IF(INDEX($V$10:$V$61,INDEX(Node_Pos,BO62)+1)&lt;INDEX(Node_Thr,BO62),INDEX(Node_Left,BO62),INDEX(Node_Right,BO62)),IF(ISNUMBER(SEARCH(";"&amp;INDEX($V$10:$V$61,INDEX(Node_Pos,BO62)+1)&amp;";",";"&amp;INDEX(Node_RCodes,BO62)&amp;";")),INDEX(Node_Right,BO62),INDEX(Node_Left,BO62)))))</f>
        <v/>
      </c>
      <c r="BQ62" s="52">
        <f>IF(INDEX(Node_Kind,MATCH($AA62&amp;"|"&amp;BP62,Node_Key,0))="leaf",INDEX(Node_Leaf,MATCH($AA62&amp;"|"&amp;BP62,Node_Key,0)),"not a leaf")</f>
        <v/>
      </c>
      <c r="BR62" s="46">
        <f>MATCH($AA62&amp;"|0",Node_Key,0)</f>
        <v/>
      </c>
      <c r="BS62" s="46">
        <f>IF(INDEX(Node_Kind,BR62)="leaf",0,IF(INDEX($Y$10:$Y$61,INDEX(Node_Pos,BR62)+1)="",IF(INDEX(Node_Miss,BR62)="left",INDEX(Node_Left,BR62),INDEX(Node_Right,BR62)),IF(INDEX(Node_Kind,BR62)="split",IF(INDEX($Y$10:$Y$61,INDEX(Node_Pos,BR62)+1)&lt;INDEX(Node_Thr,BR62),INDEX(Node_Left,BR62),INDEX(Node_Right,BR62)),IF(ISNUMBER(SEARCH(";"&amp;INDEX($Y$10:$Y$61,INDEX(Node_Pos,BR62)+1)&amp;";",";"&amp;INDEX(Node_RCodes,BR62)&amp;";")),INDEX(Node_Right,BR62),INDEX(Node_Left,BR62)))))</f>
        <v/>
      </c>
      <c r="BT62" s="46">
        <f>MATCH($AA62&amp;"|"&amp;BS62,Node_Key,0)</f>
        <v/>
      </c>
      <c r="BU62" s="46">
        <f>IF(INDEX(Node_Kind,BT62)="leaf",BS62,IF(INDEX($Y$10:$Y$61,INDEX(Node_Pos,BT62)+1)="",IF(INDEX(Node_Miss,BT62)="left",INDEX(Node_Left,BT62),INDEX(Node_Right,BT62)),IF(INDEX(Node_Kind,BT62)="split",IF(INDEX($Y$10:$Y$61,INDEX(Node_Pos,BT62)+1)&lt;INDEX(Node_Thr,BT62),INDEX(Node_Left,BT62),INDEX(Node_Right,BT62)),IF(ISNUMBER(SEARCH(";"&amp;INDEX($Y$10:$Y$61,INDEX(Node_Pos,BT62)+1)&amp;";",";"&amp;INDEX(Node_RCodes,BT62)&amp;";")),INDEX(Node_Right,BT62),INDEX(Node_Left,BT62)))))</f>
        <v/>
      </c>
      <c r="BV62" s="46">
        <f>MATCH($AA62&amp;"|"&amp;BU62,Node_Key,0)</f>
        <v/>
      </c>
      <c r="BW62" s="46">
        <f>IF(INDEX(Node_Kind,BV62)="leaf",BU62,IF(INDEX($Y$10:$Y$61,INDEX(Node_Pos,BV62)+1)="",IF(INDEX(Node_Miss,BV62)="left",INDEX(Node_Left,BV62),INDEX(Node_Right,BV62)),IF(INDEX(Node_Kind,BV62)="split",IF(INDEX($Y$10:$Y$61,INDEX(Node_Pos,BV62)+1)&lt;INDEX(Node_Thr,BV62),INDEX(Node_Left,BV62),INDEX(Node_Right,BV62)),IF(ISNUMBER(SEARCH(";"&amp;INDEX($Y$10:$Y$61,INDEX(Node_Pos,BV62)+1)&amp;";",";"&amp;INDEX(Node_RCodes,BV62)&amp;";")),INDEX(Node_Right,BV62),INDEX(Node_Left,BV62)))))</f>
        <v/>
      </c>
      <c r="BX62" s="52">
        <f>IF(INDEX(Node_Kind,MATCH($AA62&amp;"|"&amp;BW62,Node_Key,0))="leaf",INDEX(Node_Leaf,MATCH($AA62&amp;"|"&amp;BW62,Node_Key,0)),"not a leaf")</f>
        <v/>
      </c>
    </row>
    <row r="63">
      <c r="AA63" s="36" t="n">
        <v>53</v>
      </c>
      <c r="AB63" s="46">
        <f>MATCH($AA63&amp;"|0",Node_Key,0)</f>
        <v/>
      </c>
      <c r="AC63" s="46">
        <f>IF(INDEX(Node_Kind,AB63)="leaf",0,IF(INDEX($G$10:$G$61,INDEX(Node_Pos,AB63)+1)="",IF(INDEX(Node_Miss,AB63)="left",INDEX(Node_Left,AB63),INDEX(Node_Right,AB63)),IF(INDEX(Node_Kind,AB63)="split",IF(INDEX($G$10:$G$61,INDEX(Node_Pos,AB63)+1)&lt;INDEX(Node_Thr,AB63),INDEX(Node_Left,AB63),INDEX(Node_Right,AB63)),IF(ISNUMBER(SEARCH(";"&amp;INDEX($G$10:$G$61,INDEX(Node_Pos,AB63)+1)&amp;";",";"&amp;INDEX(Node_RCodes,AB63)&amp;";")),INDEX(Node_Right,AB63),INDEX(Node_Left,AB63)))))</f>
        <v/>
      </c>
      <c r="AD63" s="46">
        <f>MATCH($AA63&amp;"|"&amp;AC63,Node_Key,0)</f>
        <v/>
      </c>
      <c r="AE63" s="46">
        <f>IF(INDEX(Node_Kind,AD63)="leaf",AC63,IF(INDEX($G$10:$G$61,INDEX(Node_Pos,AD63)+1)="",IF(INDEX(Node_Miss,AD63)="left",INDEX(Node_Left,AD63),INDEX(Node_Right,AD63)),IF(INDEX(Node_Kind,AD63)="split",IF(INDEX($G$10:$G$61,INDEX(Node_Pos,AD63)+1)&lt;INDEX(Node_Thr,AD63),INDEX(Node_Left,AD63),INDEX(Node_Right,AD63)),IF(ISNUMBER(SEARCH(";"&amp;INDEX($G$10:$G$61,INDEX(Node_Pos,AD63)+1)&amp;";",";"&amp;INDEX(Node_RCodes,AD63)&amp;";")),INDEX(Node_Right,AD63),INDEX(Node_Left,AD63)))))</f>
        <v/>
      </c>
      <c r="AF63" s="46">
        <f>MATCH($AA63&amp;"|"&amp;AE63,Node_Key,0)</f>
        <v/>
      </c>
      <c r="AG63" s="46">
        <f>IF(INDEX(Node_Kind,AF63)="leaf",AE63,IF(INDEX($G$10:$G$61,INDEX(Node_Pos,AF63)+1)="",IF(INDEX(Node_Miss,AF63)="left",INDEX(Node_Left,AF63),INDEX(Node_Right,AF63)),IF(INDEX(Node_Kind,AF63)="split",IF(INDEX($G$10:$G$61,INDEX(Node_Pos,AF63)+1)&lt;INDEX(Node_Thr,AF63),INDEX(Node_Left,AF63),INDEX(Node_Right,AF63)),IF(ISNUMBER(SEARCH(";"&amp;INDEX($G$10:$G$61,INDEX(Node_Pos,AF63)+1)&amp;";",";"&amp;INDEX(Node_RCodes,AF63)&amp;";")),INDEX(Node_Right,AF63),INDEX(Node_Left,AF63)))))</f>
        <v/>
      </c>
      <c r="AH63" s="52">
        <f>IF(INDEX(Node_Kind,MATCH($AA63&amp;"|"&amp;AG63,Node_Key,0))="leaf",INDEX(Node_Leaf,MATCH($AA63&amp;"|"&amp;AG63,Node_Key,0)),"not a leaf")</f>
        <v/>
      </c>
      <c r="AI63" s="46">
        <f>MATCH($AA63&amp;"|0",Node_Key,0)</f>
        <v/>
      </c>
      <c r="AJ63" s="46">
        <f>IF(INDEX(Node_Kind,AI63)="leaf",0,IF(INDEX($J$10:$J$61,INDEX(Node_Pos,AI63)+1)="",IF(INDEX(Node_Miss,AI63)="left",INDEX(Node_Left,AI63),INDEX(Node_Right,AI63)),IF(INDEX(Node_Kind,AI63)="split",IF(INDEX($J$10:$J$61,INDEX(Node_Pos,AI63)+1)&lt;INDEX(Node_Thr,AI63),INDEX(Node_Left,AI63),INDEX(Node_Right,AI63)),IF(ISNUMBER(SEARCH(";"&amp;INDEX($J$10:$J$61,INDEX(Node_Pos,AI63)+1)&amp;";",";"&amp;INDEX(Node_RCodes,AI63)&amp;";")),INDEX(Node_Right,AI63),INDEX(Node_Left,AI63)))))</f>
        <v/>
      </c>
      <c r="AK63" s="46">
        <f>MATCH($AA63&amp;"|"&amp;AJ63,Node_Key,0)</f>
        <v/>
      </c>
      <c r="AL63" s="46">
        <f>IF(INDEX(Node_Kind,AK63)="leaf",AJ63,IF(INDEX($J$10:$J$61,INDEX(Node_Pos,AK63)+1)="",IF(INDEX(Node_Miss,AK63)="left",INDEX(Node_Left,AK63),INDEX(Node_Right,AK63)),IF(INDEX(Node_Kind,AK63)="split",IF(INDEX($J$10:$J$61,INDEX(Node_Pos,AK63)+1)&lt;INDEX(Node_Thr,AK63),INDEX(Node_Left,AK63),INDEX(Node_Right,AK63)),IF(ISNUMBER(SEARCH(";"&amp;INDEX($J$10:$J$61,INDEX(Node_Pos,AK63)+1)&amp;";",";"&amp;INDEX(Node_RCodes,AK63)&amp;";")),INDEX(Node_Right,AK63),INDEX(Node_Left,AK63)))))</f>
        <v/>
      </c>
      <c r="AM63" s="46">
        <f>MATCH($AA63&amp;"|"&amp;AL63,Node_Key,0)</f>
        <v/>
      </c>
      <c r="AN63" s="46">
        <f>IF(INDEX(Node_Kind,AM63)="leaf",AL63,IF(INDEX($J$10:$J$61,INDEX(Node_Pos,AM63)+1)="",IF(INDEX(Node_Miss,AM63)="left",INDEX(Node_Left,AM63),INDEX(Node_Right,AM63)),IF(INDEX(Node_Kind,AM63)="split",IF(INDEX($J$10:$J$61,INDEX(Node_Pos,AM63)+1)&lt;INDEX(Node_Thr,AM63),INDEX(Node_Left,AM63),INDEX(Node_Right,AM63)),IF(ISNUMBER(SEARCH(";"&amp;INDEX($J$10:$J$61,INDEX(Node_Pos,AM63)+1)&amp;";",";"&amp;INDEX(Node_RCodes,AM63)&amp;";")),INDEX(Node_Right,AM63),INDEX(Node_Left,AM63)))))</f>
        <v/>
      </c>
      <c r="AO63" s="52">
        <f>IF(INDEX(Node_Kind,MATCH($AA63&amp;"|"&amp;AN63,Node_Key,0))="leaf",INDEX(Node_Leaf,MATCH($AA63&amp;"|"&amp;AN63,Node_Key,0)),"not a leaf")</f>
        <v/>
      </c>
      <c r="AP63" s="46">
        <f>MATCH($AA63&amp;"|0",Node_Key,0)</f>
        <v/>
      </c>
      <c r="AQ63" s="46">
        <f>IF(INDEX(Node_Kind,AP63)="leaf",0,IF(INDEX($M$10:$M$61,INDEX(Node_Pos,AP63)+1)="",IF(INDEX(Node_Miss,AP63)="left",INDEX(Node_Left,AP63),INDEX(Node_Right,AP63)),IF(INDEX(Node_Kind,AP63)="split",IF(INDEX($M$10:$M$61,INDEX(Node_Pos,AP63)+1)&lt;INDEX(Node_Thr,AP63),INDEX(Node_Left,AP63),INDEX(Node_Right,AP63)),IF(ISNUMBER(SEARCH(";"&amp;INDEX($M$10:$M$61,INDEX(Node_Pos,AP63)+1)&amp;";",";"&amp;INDEX(Node_RCodes,AP63)&amp;";")),INDEX(Node_Right,AP63),INDEX(Node_Left,AP63)))))</f>
        <v/>
      </c>
      <c r="AR63" s="46">
        <f>MATCH($AA63&amp;"|"&amp;AQ63,Node_Key,0)</f>
        <v/>
      </c>
      <c r="AS63" s="46">
        <f>IF(INDEX(Node_Kind,AR63)="leaf",AQ63,IF(INDEX($M$10:$M$61,INDEX(Node_Pos,AR63)+1)="",IF(INDEX(Node_Miss,AR63)="left",INDEX(Node_Left,AR63),INDEX(Node_Right,AR63)),IF(INDEX(Node_Kind,AR63)="split",IF(INDEX($M$10:$M$61,INDEX(Node_Pos,AR63)+1)&lt;INDEX(Node_Thr,AR63),INDEX(Node_Left,AR63),INDEX(Node_Right,AR63)),IF(ISNUMBER(SEARCH(";"&amp;INDEX($M$10:$M$61,INDEX(Node_Pos,AR63)+1)&amp;";",";"&amp;INDEX(Node_RCodes,AR63)&amp;";")),INDEX(Node_Right,AR63),INDEX(Node_Left,AR63)))))</f>
        <v/>
      </c>
      <c r="AT63" s="46">
        <f>MATCH($AA63&amp;"|"&amp;AS63,Node_Key,0)</f>
        <v/>
      </c>
      <c r="AU63" s="46">
        <f>IF(INDEX(Node_Kind,AT63)="leaf",AS63,IF(INDEX($M$10:$M$61,INDEX(Node_Pos,AT63)+1)="",IF(INDEX(Node_Miss,AT63)="left",INDEX(Node_Left,AT63),INDEX(Node_Right,AT63)),IF(INDEX(Node_Kind,AT63)="split",IF(INDEX($M$10:$M$61,INDEX(Node_Pos,AT63)+1)&lt;INDEX(Node_Thr,AT63),INDEX(Node_Left,AT63),INDEX(Node_Right,AT63)),IF(ISNUMBER(SEARCH(";"&amp;INDEX($M$10:$M$61,INDEX(Node_Pos,AT63)+1)&amp;";",";"&amp;INDEX(Node_RCodes,AT63)&amp;";")),INDEX(Node_Right,AT63),INDEX(Node_Left,AT63)))))</f>
        <v/>
      </c>
      <c r="AV63" s="52">
        <f>IF(INDEX(Node_Kind,MATCH($AA63&amp;"|"&amp;AU63,Node_Key,0))="leaf",INDEX(Node_Leaf,MATCH($AA63&amp;"|"&amp;AU63,Node_Key,0)),"not a leaf")</f>
        <v/>
      </c>
      <c r="AW63" s="46">
        <f>MATCH($AA63&amp;"|0",Node_Key,0)</f>
        <v/>
      </c>
      <c r="AX63" s="46">
        <f>IF(INDEX(Node_Kind,AW63)="leaf",0,IF(INDEX($P$10:$P$61,INDEX(Node_Pos,AW63)+1)="",IF(INDEX(Node_Miss,AW63)="left",INDEX(Node_Left,AW63),INDEX(Node_Right,AW63)),IF(INDEX(Node_Kind,AW63)="split",IF(INDEX($P$10:$P$61,INDEX(Node_Pos,AW63)+1)&lt;INDEX(Node_Thr,AW63),INDEX(Node_Left,AW63),INDEX(Node_Right,AW63)),IF(ISNUMBER(SEARCH(";"&amp;INDEX($P$10:$P$61,INDEX(Node_Pos,AW63)+1)&amp;";",";"&amp;INDEX(Node_RCodes,AW63)&amp;";")),INDEX(Node_Right,AW63),INDEX(Node_Left,AW63)))))</f>
        <v/>
      </c>
      <c r="AY63" s="46">
        <f>MATCH($AA63&amp;"|"&amp;AX63,Node_Key,0)</f>
        <v/>
      </c>
      <c r="AZ63" s="46">
        <f>IF(INDEX(Node_Kind,AY63)="leaf",AX63,IF(INDEX($P$10:$P$61,INDEX(Node_Pos,AY63)+1)="",IF(INDEX(Node_Miss,AY63)="left",INDEX(Node_Left,AY63),INDEX(Node_Right,AY63)),IF(INDEX(Node_Kind,AY63)="split",IF(INDEX($P$10:$P$61,INDEX(Node_Pos,AY63)+1)&lt;INDEX(Node_Thr,AY63),INDEX(Node_Left,AY63),INDEX(Node_Right,AY63)),IF(ISNUMBER(SEARCH(";"&amp;INDEX($P$10:$P$61,INDEX(Node_Pos,AY63)+1)&amp;";",";"&amp;INDEX(Node_RCodes,AY63)&amp;";")),INDEX(Node_Right,AY63),INDEX(Node_Left,AY63)))))</f>
        <v/>
      </c>
      <c r="BA63" s="46">
        <f>MATCH($AA63&amp;"|"&amp;AZ63,Node_Key,0)</f>
        <v/>
      </c>
      <c r="BB63" s="46">
        <f>IF(INDEX(Node_Kind,BA63)="leaf",AZ63,IF(INDEX($P$10:$P$61,INDEX(Node_Pos,BA63)+1)="",IF(INDEX(Node_Miss,BA63)="left",INDEX(Node_Left,BA63),INDEX(Node_Right,BA63)),IF(INDEX(Node_Kind,BA63)="split",IF(INDEX($P$10:$P$61,INDEX(Node_Pos,BA63)+1)&lt;INDEX(Node_Thr,BA63),INDEX(Node_Left,BA63),INDEX(Node_Right,BA63)),IF(ISNUMBER(SEARCH(";"&amp;INDEX($P$10:$P$61,INDEX(Node_Pos,BA63)+1)&amp;";",";"&amp;INDEX(Node_RCodes,BA63)&amp;";")),INDEX(Node_Right,BA63),INDEX(Node_Left,BA63)))))</f>
        <v/>
      </c>
      <c r="BC63" s="52">
        <f>IF(INDEX(Node_Kind,MATCH($AA63&amp;"|"&amp;BB63,Node_Key,0))="leaf",INDEX(Node_Leaf,MATCH($AA63&amp;"|"&amp;BB63,Node_Key,0)),"not a leaf")</f>
        <v/>
      </c>
      <c r="BD63" s="46">
        <f>MATCH($AA63&amp;"|0",Node_Key,0)</f>
        <v/>
      </c>
      <c r="BE63" s="46">
        <f>IF(INDEX(Node_Kind,BD63)="leaf",0,IF(INDEX($S$10:$S$61,INDEX(Node_Pos,BD63)+1)="",IF(INDEX(Node_Miss,BD63)="left",INDEX(Node_Left,BD63),INDEX(Node_Right,BD63)),IF(INDEX(Node_Kind,BD63)="split",IF(INDEX($S$10:$S$61,INDEX(Node_Pos,BD63)+1)&lt;INDEX(Node_Thr,BD63),INDEX(Node_Left,BD63),INDEX(Node_Right,BD63)),IF(ISNUMBER(SEARCH(";"&amp;INDEX($S$10:$S$61,INDEX(Node_Pos,BD63)+1)&amp;";",";"&amp;INDEX(Node_RCodes,BD63)&amp;";")),INDEX(Node_Right,BD63),INDEX(Node_Left,BD63)))))</f>
        <v/>
      </c>
      <c r="BF63" s="46">
        <f>MATCH($AA63&amp;"|"&amp;BE63,Node_Key,0)</f>
        <v/>
      </c>
      <c r="BG63" s="46">
        <f>IF(INDEX(Node_Kind,BF63)="leaf",BE63,IF(INDEX($S$10:$S$61,INDEX(Node_Pos,BF63)+1)="",IF(INDEX(Node_Miss,BF63)="left",INDEX(Node_Left,BF63),INDEX(Node_Right,BF63)),IF(INDEX(Node_Kind,BF63)="split",IF(INDEX($S$10:$S$61,INDEX(Node_Pos,BF63)+1)&lt;INDEX(Node_Thr,BF63),INDEX(Node_Left,BF63),INDEX(Node_Right,BF63)),IF(ISNUMBER(SEARCH(";"&amp;INDEX($S$10:$S$61,INDEX(Node_Pos,BF63)+1)&amp;";",";"&amp;INDEX(Node_RCodes,BF63)&amp;";")),INDEX(Node_Right,BF63),INDEX(Node_Left,BF63)))))</f>
        <v/>
      </c>
      <c r="BH63" s="46">
        <f>MATCH($AA63&amp;"|"&amp;BG63,Node_Key,0)</f>
        <v/>
      </c>
      <c r="BI63" s="46">
        <f>IF(INDEX(Node_Kind,BH63)="leaf",BG63,IF(INDEX($S$10:$S$61,INDEX(Node_Pos,BH63)+1)="",IF(INDEX(Node_Miss,BH63)="left",INDEX(Node_Left,BH63),INDEX(Node_Right,BH63)),IF(INDEX(Node_Kind,BH63)="split",IF(INDEX($S$10:$S$61,INDEX(Node_Pos,BH63)+1)&lt;INDEX(Node_Thr,BH63),INDEX(Node_Left,BH63),INDEX(Node_Right,BH63)),IF(ISNUMBER(SEARCH(";"&amp;INDEX($S$10:$S$61,INDEX(Node_Pos,BH63)+1)&amp;";",";"&amp;INDEX(Node_RCodes,BH63)&amp;";")),INDEX(Node_Right,BH63),INDEX(Node_Left,BH63)))))</f>
        <v/>
      </c>
      <c r="BJ63" s="52">
        <f>IF(INDEX(Node_Kind,MATCH($AA63&amp;"|"&amp;BI63,Node_Key,0))="leaf",INDEX(Node_Leaf,MATCH($AA63&amp;"|"&amp;BI63,Node_Key,0)),"not a leaf")</f>
        <v/>
      </c>
      <c r="BK63" s="46">
        <f>MATCH($AA63&amp;"|0",Node_Key,0)</f>
        <v/>
      </c>
      <c r="BL63" s="46">
        <f>IF(INDEX(Node_Kind,BK63)="leaf",0,IF(INDEX($V$10:$V$61,INDEX(Node_Pos,BK63)+1)="",IF(INDEX(Node_Miss,BK63)="left",INDEX(Node_Left,BK63),INDEX(Node_Right,BK63)),IF(INDEX(Node_Kind,BK63)="split",IF(INDEX($V$10:$V$61,INDEX(Node_Pos,BK63)+1)&lt;INDEX(Node_Thr,BK63),INDEX(Node_Left,BK63),INDEX(Node_Right,BK63)),IF(ISNUMBER(SEARCH(";"&amp;INDEX($V$10:$V$61,INDEX(Node_Pos,BK63)+1)&amp;";",";"&amp;INDEX(Node_RCodes,BK63)&amp;";")),INDEX(Node_Right,BK63),INDEX(Node_Left,BK63)))))</f>
        <v/>
      </c>
      <c r="BM63" s="46">
        <f>MATCH($AA63&amp;"|"&amp;BL63,Node_Key,0)</f>
        <v/>
      </c>
      <c r="BN63" s="46">
        <f>IF(INDEX(Node_Kind,BM63)="leaf",BL63,IF(INDEX($V$10:$V$61,INDEX(Node_Pos,BM63)+1)="",IF(INDEX(Node_Miss,BM63)="left",INDEX(Node_Left,BM63),INDEX(Node_Right,BM63)),IF(INDEX(Node_Kind,BM63)="split",IF(INDEX($V$10:$V$61,INDEX(Node_Pos,BM63)+1)&lt;INDEX(Node_Thr,BM63),INDEX(Node_Left,BM63),INDEX(Node_Right,BM63)),IF(ISNUMBER(SEARCH(";"&amp;INDEX($V$10:$V$61,INDEX(Node_Pos,BM63)+1)&amp;";",";"&amp;INDEX(Node_RCodes,BM63)&amp;";")),INDEX(Node_Right,BM63),INDEX(Node_Left,BM63)))))</f>
        <v/>
      </c>
      <c r="BO63" s="46">
        <f>MATCH($AA63&amp;"|"&amp;BN63,Node_Key,0)</f>
        <v/>
      </c>
      <c r="BP63" s="46">
        <f>IF(INDEX(Node_Kind,BO63)="leaf",BN63,IF(INDEX($V$10:$V$61,INDEX(Node_Pos,BO63)+1)="",IF(INDEX(Node_Miss,BO63)="left",INDEX(Node_Left,BO63),INDEX(Node_Right,BO63)),IF(INDEX(Node_Kind,BO63)="split",IF(INDEX($V$10:$V$61,INDEX(Node_Pos,BO63)+1)&lt;INDEX(Node_Thr,BO63),INDEX(Node_Left,BO63),INDEX(Node_Right,BO63)),IF(ISNUMBER(SEARCH(";"&amp;INDEX($V$10:$V$61,INDEX(Node_Pos,BO63)+1)&amp;";",";"&amp;INDEX(Node_RCodes,BO63)&amp;";")),INDEX(Node_Right,BO63),INDEX(Node_Left,BO63)))))</f>
        <v/>
      </c>
      <c r="BQ63" s="52">
        <f>IF(INDEX(Node_Kind,MATCH($AA63&amp;"|"&amp;BP63,Node_Key,0))="leaf",INDEX(Node_Leaf,MATCH($AA63&amp;"|"&amp;BP63,Node_Key,0)),"not a leaf")</f>
        <v/>
      </c>
      <c r="BR63" s="46">
        <f>MATCH($AA63&amp;"|0",Node_Key,0)</f>
        <v/>
      </c>
      <c r="BS63" s="46">
        <f>IF(INDEX(Node_Kind,BR63)="leaf",0,IF(INDEX($Y$10:$Y$61,INDEX(Node_Pos,BR63)+1)="",IF(INDEX(Node_Miss,BR63)="left",INDEX(Node_Left,BR63),INDEX(Node_Right,BR63)),IF(INDEX(Node_Kind,BR63)="split",IF(INDEX($Y$10:$Y$61,INDEX(Node_Pos,BR63)+1)&lt;INDEX(Node_Thr,BR63),INDEX(Node_Left,BR63),INDEX(Node_Right,BR63)),IF(ISNUMBER(SEARCH(";"&amp;INDEX($Y$10:$Y$61,INDEX(Node_Pos,BR63)+1)&amp;";",";"&amp;INDEX(Node_RCodes,BR63)&amp;";")),INDEX(Node_Right,BR63),INDEX(Node_Left,BR63)))))</f>
        <v/>
      </c>
      <c r="BT63" s="46">
        <f>MATCH($AA63&amp;"|"&amp;BS63,Node_Key,0)</f>
        <v/>
      </c>
      <c r="BU63" s="46">
        <f>IF(INDEX(Node_Kind,BT63)="leaf",BS63,IF(INDEX($Y$10:$Y$61,INDEX(Node_Pos,BT63)+1)="",IF(INDEX(Node_Miss,BT63)="left",INDEX(Node_Left,BT63),INDEX(Node_Right,BT63)),IF(INDEX(Node_Kind,BT63)="split",IF(INDEX($Y$10:$Y$61,INDEX(Node_Pos,BT63)+1)&lt;INDEX(Node_Thr,BT63),INDEX(Node_Left,BT63),INDEX(Node_Right,BT63)),IF(ISNUMBER(SEARCH(";"&amp;INDEX($Y$10:$Y$61,INDEX(Node_Pos,BT63)+1)&amp;";",";"&amp;INDEX(Node_RCodes,BT63)&amp;";")),INDEX(Node_Right,BT63),INDEX(Node_Left,BT63)))))</f>
        <v/>
      </c>
      <c r="BV63" s="46">
        <f>MATCH($AA63&amp;"|"&amp;BU63,Node_Key,0)</f>
        <v/>
      </c>
      <c r="BW63" s="46">
        <f>IF(INDEX(Node_Kind,BV63)="leaf",BU63,IF(INDEX($Y$10:$Y$61,INDEX(Node_Pos,BV63)+1)="",IF(INDEX(Node_Miss,BV63)="left",INDEX(Node_Left,BV63),INDEX(Node_Right,BV63)),IF(INDEX(Node_Kind,BV63)="split",IF(INDEX($Y$10:$Y$61,INDEX(Node_Pos,BV63)+1)&lt;INDEX(Node_Thr,BV63),INDEX(Node_Left,BV63),INDEX(Node_Right,BV63)),IF(ISNUMBER(SEARCH(";"&amp;INDEX($Y$10:$Y$61,INDEX(Node_Pos,BV63)+1)&amp;";",";"&amp;INDEX(Node_RCodes,BV63)&amp;";")),INDEX(Node_Right,BV63),INDEX(Node_Left,BV63)))))</f>
        <v/>
      </c>
      <c r="BX63" s="52">
        <f>IF(INDEX(Node_Kind,MATCH($AA63&amp;"|"&amp;BW63,Node_Key,0))="leaf",INDEX(Node_Leaf,MATCH($AA63&amp;"|"&amp;BW63,Node_Key,0)),"not a leaf")</f>
        <v/>
      </c>
    </row>
    <row r="64">
      <c r="AA64" s="36" t="n">
        <v>54</v>
      </c>
      <c r="AB64" s="46">
        <f>MATCH($AA64&amp;"|0",Node_Key,0)</f>
        <v/>
      </c>
      <c r="AC64" s="46">
        <f>IF(INDEX(Node_Kind,AB64)="leaf",0,IF(INDEX($G$10:$G$61,INDEX(Node_Pos,AB64)+1)="",IF(INDEX(Node_Miss,AB64)="left",INDEX(Node_Left,AB64),INDEX(Node_Right,AB64)),IF(INDEX(Node_Kind,AB64)="split",IF(INDEX($G$10:$G$61,INDEX(Node_Pos,AB64)+1)&lt;INDEX(Node_Thr,AB64),INDEX(Node_Left,AB64),INDEX(Node_Right,AB64)),IF(ISNUMBER(SEARCH(";"&amp;INDEX($G$10:$G$61,INDEX(Node_Pos,AB64)+1)&amp;";",";"&amp;INDEX(Node_RCodes,AB64)&amp;";")),INDEX(Node_Right,AB64),INDEX(Node_Left,AB64)))))</f>
        <v/>
      </c>
      <c r="AD64" s="46">
        <f>MATCH($AA64&amp;"|"&amp;AC64,Node_Key,0)</f>
        <v/>
      </c>
      <c r="AE64" s="46">
        <f>IF(INDEX(Node_Kind,AD64)="leaf",AC64,IF(INDEX($G$10:$G$61,INDEX(Node_Pos,AD64)+1)="",IF(INDEX(Node_Miss,AD64)="left",INDEX(Node_Left,AD64),INDEX(Node_Right,AD64)),IF(INDEX(Node_Kind,AD64)="split",IF(INDEX($G$10:$G$61,INDEX(Node_Pos,AD64)+1)&lt;INDEX(Node_Thr,AD64),INDEX(Node_Left,AD64),INDEX(Node_Right,AD64)),IF(ISNUMBER(SEARCH(";"&amp;INDEX($G$10:$G$61,INDEX(Node_Pos,AD64)+1)&amp;";",";"&amp;INDEX(Node_RCodes,AD64)&amp;";")),INDEX(Node_Right,AD64),INDEX(Node_Left,AD64)))))</f>
        <v/>
      </c>
      <c r="AF64" s="46">
        <f>MATCH($AA64&amp;"|"&amp;AE64,Node_Key,0)</f>
        <v/>
      </c>
      <c r="AG64" s="46">
        <f>IF(INDEX(Node_Kind,AF64)="leaf",AE64,IF(INDEX($G$10:$G$61,INDEX(Node_Pos,AF64)+1)="",IF(INDEX(Node_Miss,AF64)="left",INDEX(Node_Left,AF64),INDEX(Node_Right,AF64)),IF(INDEX(Node_Kind,AF64)="split",IF(INDEX($G$10:$G$61,INDEX(Node_Pos,AF64)+1)&lt;INDEX(Node_Thr,AF64),INDEX(Node_Left,AF64),INDEX(Node_Right,AF64)),IF(ISNUMBER(SEARCH(";"&amp;INDEX($G$10:$G$61,INDEX(Node_Pos,AF64)+1)&amp;";",";"&amp;INDEX(Node_RCodes,AF64)&amp;";")),INDEX(Node_Right,AF64),INDEX(Node_Left,AF64)))))</f>
        <v/>
      </c>
      <c r="AH64" s="52">
        <f>IF(INDEX(Node_Kind,MATCH($AA64&amp;"|"&amp;AG64,Node_Key,0))="leaf",INDEX(Node_Leaf,MATCH($AA64&amp;"|"&amp;AG64,Node_Key,0)),"not a leaf")</f>
        <v/>
      </c>
      <c r="AI64" s="46">
        <f>MATCH($AA64&amp;"|0",Node_Key,0)</f>
        <v/>
      </c>
      <c r="AJ64" s="46">
        <f>IF(INDEX(Node_Kind,AI64)="leaf",0,IF(INDEX($J$10:$J$61,INDEX(Node_Pos,AI64)+1)="",IF(INDEX(Node_Miss,AI64)="left",INDEX(Node_Left,AI64),INDEX(Node_Right,AI64)),IF(INDEX(Node_Kind,AI64)="split",IF(INDEX($J$10:$J$61,INDEX(Node_Pos,AI64)+1)&lt;INDEX(Node_Thr,AI64),INDEX(Node_Left,AI64),INDEX(Node_Right,AI64)),IF(ISNUMBER(SEARCH(";"&amp;INDEX($J$10:$J$61,INDEX(Node_Pos,AI64)+1)&amp;";",";"&amp;INDEX(Node_RCodes,AI64)&amp;";")),INDEX(Node_Right,AI64),INDEX(Node_Left,AI64)))))</f>
        <v/>
      </c>
      <c r="AK64" s="46">
        <f>MATCH($AA64&amp;"|"&amp;AJ64,Node_Key,0)</f>
        <v/>
      </c>
      <c r="AL64" s="46">
        <f>IF(INDEX(Node_Kind,AK64)="leaf",AJ64,IF(INDEX($J$10:$J$61,INDEX(Node_Pos,AK64)+1)="",IF(INDEX(Node_Miss,AK64)="left",INDEX(Node_Left,AK64),INDEX(Node_Right,AK64)),IF(INDEX(Node_Kind,AK64)="split",IF(INDEX($J$10:$J$61,INDEX(Node_Pos,AK64)+1)&lt;INDEX(Node_Thr,AK64),INDEX(Node_Left,AK64),INDEX(Node_Right,AK64)),IF(ISNUMBER(SEARCH(";"&amp;INDEX($J$10:$J$61,INDEX(Node_Pos,AK64)+1)&amp;";",";"&amp;INDEX(Node_RCodes,AK64)&amp;";")),INDEX(Node_Right,AK64),INDEX(Node_Left,AK64)))))</f>
        <v/>
      </c>
      <c r="AM64" s="46">
        <f>MATCH($AA64&amp;"|"&amp;AL64,Node_Key,0)</f>
        <v/>
      </c>
      <c r="AN64" s="46">
        <f>IF(INDEX(Node_Kind,AM64)="leaf",AL64,IF(INDEX($J$10:$J$61,INDEX(Node_Pos,AM64)+1)="",IF(INDEX(Node_Miss,AM64)="left",INDEX(Node_Left,AM64),INDEX(Node_Right,AM64)),IF(INDEX(Node_Kind,AM64)="split",IF(INDEX($J$10:$J$61,INDEX(Node_Pos,AM64)+1)&lt;INDEX(Node_Thr,AM64),INDEX(Node_Left,AM64),INDEX(Node_Right,AM64)),IF(ISNUMBER(SEARCH(";"&amp;INDEX($J$10:$J$61,INDEX(Node_Pos,AM64)+1)&amp;";",";"&amp;INDEX(Node_RCodes,AM64)&amp;";")),INDEX(Node_Right,AM64),INDEX(Node_Left,AM64)))))</f>
        <v/>
      </c>
      <c r="AO64" s="52">
        <f>IF(INDEX(Node_Kind,MATCH($AA64&amp;"|"&amp;AN64,Node_Key,0))="leaf",INDEX(Node_Leaf,MATCH($AA64&amp;"|"&amp;AN64,Node_Key,0)),"not a leaf")</f>
        <v/>
      </c>
      <c r="AP64" s="46">
        <f>MATCH($AA64&amp;"|0",Node_Key,0)</f>
        <v/>
      </c>
      <c r="AQ64" s="46">
        <f>IF(INDEX(Node_Kind,AP64)="leaf",0,IF(INDEX($M$10:$M$61,INDEX(Node_Pos,AP64)+1)="",IF(INDEX(Node_Miss,AP64)="left",INDEX(Node_Left,AP64),INDEX(Node_Right,AP64)),IF(INDEX(Node_Kind,AP64)="split",IF(INDEX($M$10:$M$61,INDEX(Node_Pos,AP64)+1)&lt;INDEX(Node_Thr,AP64),INDEX(Node_Left,AP64),INDEX(Node_Right,AP64)),IF(ISNUMBER(SEARCH(";"&amp;INDEX($M$10:$M$61,INDEX(Node_Pos,AP64)+1)&amp;";",";"&amp;INDEX(Node_RCodes,AP64)&amp;";")),INDEX(Node_Right,AP64),INDEX(Node_Left,AP64)))))</f>
        <v/>
      </c>
      <c r="AR64" s="46">
        <f>MATCH($AA64&amp;"|"&amp;AQ64,Node_Key,0)</f>
        <v/>
      </c>
      <c r="AS64" s="46">
        <f>IF(INDEX(Node_Kind,AR64)="leaf",AQ64,IF(INDEX($M$10:$M$61,INDEX(Node_Pos,AR64)+1)="",IF(INDEX(Node_Miss,AR64)="left",INDEX(Node_Left,AR64),INDEX(Node_Right,AR64)),IF(INDEX(Node_Kind,AR64)="split",IF(INDEX($M$10:$M$61,INDEX(Node_Pos,AR64)+1)&lt;INDEX(Node_Thr,AR64),INDEX(Node_Left,AR64),INDEX(Node_Right,AR64)),IF(ISNUMBER(SEARCH(";"&amp;INDEX($M$10:$M$61,INDEX(Node_Pos,AR64)+1)&amp;";",";"&amp;INDEX(Node_RCodes,AR64)&amp;";")),INDEX(Node_Right,AR64),INDEX(Node_Left,AR64)))))</f>
        <v/>
      </c>
      <c r="AT64" s="46">
        <f>MATCH($AA64&amp;"|"&amp;AS64,Node_Key,0)</f>
        <v/>
      </c>
      <c r="AU64" s="46">
        <f>IF(INDEX(Node_Kind,AT64)="leaf",AS64,IF(INDEX($M$10:$M$61,INDEX(Node_Pos,AT64)+1)="",IF(INDEX(Node_Miss,AT64)="left",INDEX(Node_Left,AT64),INDEX(Node_Right,AT64)),IF(INDEX(Node_Kind,AT64)="split",IF(INDEX($M$10:$M$61,INDEX(Node_Pos,AT64)+1)&lt;INDEX(Node_Thr,AT64),INDEX(Node_Left,AT64),INDEX(Node_Right,AT64)),IF(ISNUMBER(SEARCH(";"&amp;INDEX($M$10:$M$61,INDEX(Node_Pos,AT64)+1)&amp;";",";"&amp;INDEX(Node_RCodes,AT64)&amp;";")),INDEX(Node_Right,AT64),INDEX(Node_Left,AT64)))))</f>
        <v/>
      </c>
      <c r="AV64" s="52">
        <f>IF(INDEX(Node_Kind,MATCH($AA64&amp;"|"&amp;AU64,Node_Key,0))="leaf",INDEX(Node_Leaf,MATCH($AA64&amp;"|"&amp;AU64,Node_Key,0)),"not a leaf")</f>
        <v/>
      </c>
      <c r="AW64" s="46">
        <f>MATCH($AA64&amp;"|0",Node_Key,0)</f>
        <v/>
      </c>
      <c r="AX64" s="46">
        <f>IF(INDEX(Node_Kind,AW64)="leaf",0,IF(INDEX($P$10:$P$61,INDEX(Node_Pos,AW64)+1)="",IF(INDEX(Node_Miss,AW64)="left",INDEX(Node_Left,AW64),INDEX(Node_Right,AW64)),IF(INDEX(Node_Kind,AW64)="split",IF(INDEX($P$10:$P$61,INDEX(Node_Pos,AW64)+1)&lt;INDEX(Node_Thr,AW64),INDEX(Node_Left,AW64),INDEX(Node_Right,AW64)),IF(ISNUMBER(SEARCH(";"&amp;INDEX($P$10:$P$61,INDEX(Node_Pos,AW64)+1)&amp;";",";"&amp;INDEX(Node_RCodes,AW64)&amp;";")),INDEX(Node_Right,AW64),INDEX(Node_Left,AW64)))))</f>
        <v/>
      </c>
      <c r="AY64" s="46">
        <f>MATCH($AA64&amp;"|"&amp;AX64,Node_Key,0)</f>
        <v/>
      </c>
      <c r="AZ64" s="46">
        <f>IF(INDEX(Node_Kind,AY64)="leaf",AX64,IF(INDEX($P$10:$P$61,INDEX(Node_Pos,AY64)+1)="",IF(INDEX(Node_Miss,AY64)="left",INDEX(Node_Left,AY64),INDEX(Node_Right,AY64)),IF(INDEX(Node_Kind,AY64)="split",IF(INDEX($P$10:$P$61,INDEX(Node_Pos,AY64)+1)&lt;INDEX(Node_Thr,AY64),INDEX(Node_Left,AY64),INDEX(Node_Right,AY64)),IF(ISNUMBER(SEARCH(";"&amp;INDEX($P$10:$P$61,INDEX(Node_Pos,AY64)+1)&amp;";",";"&amp;INDEX(Node_RCodes,AY64)&amp;";")),INDEX(Node_Right,AY64),INDEX(Node_Left,AY64)))))</f>
        <v/>
      </c>
      <c r="BA64" s="46">
        <f>MATCH($AA64&amp;"|"&amp;AZ64,Node_Key,0)</f>
        <v/>
      </c>
      <c r="BB64" s="46">
        <f>IF(INDEX(Node_Kind,BA64)="leaf",AZ64,IF(INDEX($P$10:$P$61,INDEX(Node_Pos,BA64)+1)="",IF(INDEX(Node_Miss,BA64)="left",INDEX(Node_Left,BA64),INDEX(Node_Right,BA64)),IF(INDEX(Node_Kind,BA64)="split",IF(INDEX($P$10:$P$61,INDEX(Node_Pos,BA64)+1)&lt;INDEX(Node_Thr,BA64),INDEX(Node_Left,BA64),INDEX(Node_Right,BA64)),IF(ISNUMBER(SEARCH(";"&amp;INDEX($P$10:$P$61,INDEX(Node_Pos,BA64)+1)&amp;";",";"&amp;INDEX(Node_RCodes,BA64)&amp;";")),INDEX(Node_Right,BA64),INDEX(Node_Left,BA64)))))</f>
        <v/>
      </c>
      <c r="BC64" s="52">
        <f>IF(INDEX(Node_Kind,MATCH($AA64&amp;"|"&amp;BB64,Node_Key,0))="leaf",INDEX(Node_Leaf,MATCH($AA64&amp;"|"&amp;BB64,Node_Key,0)),"not a leaf")</f>
        <v/>
      </c>
      <c r="BD64" s="46">
        <f>MATCH($AA64&amp;"|0",Node_Key,0)</f>
        <v/>
      </c>
      <c r="BE64" s="46">
        <f>IF(INDEX(Node_Kind,BD64)="leaf",0,IF(INDEX($S$10:$S$61,INDEX(Node_Pos,BD64)+1)="",IF(INDEX(Node_Miss,BD64)="left",INDEX(Node_Left,BD64),INDEX(Node_Right,BD64)),IF(INDEX(Node_Kind,BD64)="split",IF(INDEX($S$10:$S$61,INDEX(Node_Pos,BD64)+1)&lt;INDEX(Node_Thr,BD64),INDEX(Node_Left,BD64),INDEX(Node_Right,BD64)),IF(ISNUMBER(SEARCH(";"&amp;INDEX($S$10:$S$61,INDEX(Node_Pos,BD64)+1)&amp;";",";"&amp;INDEX(Node_RCodes,BD64)&amp;";")),INDEX(Node_Right,BD64),INDEX(Node_Left,BD64)))))</f>
        <v/>
      </c>
      <c r="BF64" s="46">
        <f>MATCH($AA64&amp;"|"&amp;BE64,Node_Key,0)</f>
        <v/>
      </c>
      <c r="BG64" s="46">
        <f>IF(INDEX(Node_Kind,BF64)="leaf",BE64,IF(INDEX($S$10:$S$61,INDEX(Node_Pos,BF64)+1)="",IF(INDEX(Node_Miss,BF64)="left",INDEX(Node_Left,BF64),INDEX(Node_Right,BF64)),IF(INDEX(Node_Kind,BF64)="split",IF(INDEX($S$10:$S$61,INDEX(Node_Pos,BF64)+1)&lt;INDEX(Node_Thr,BF64),INDEX(Node_Left,BF64),INDEX(Node_Right,BF64)),IF(ISNUMBER(SEARCH(";"&amp;INDEX($S$10:$S$61,INDEX(Node_Pos,BF64)+1)&amp;";",";"&amp;INDEX(Node_RCodes,BF64)&amp;";")),INDEX(Node_Right,BF64),INDEX(Node_Left,BF64)))))</f>
        <v/>
      </c>
      <c r="BH64" s="46">
        <f>MATCH($AA64&amp;"|"&amp;BG64,Node_Key,0)</f>
        <v/>
      </c>
      <c r="BI64" s="46">
        <f>IF(INDEX(Node_Kind,BH64)="leaf",BG64,IF(INDEX($S$10:$S$61,INDEX(Node_Pos,BH64)+1)="",IF(INDEX(Node_Miss,BH64)="left",INDEX(Node_Left,BH64),INDEX(Node_Right,BH64)),IF(INDEX(Node_Kind,BH64)="split",IF(INDEX($S$10:$S$61,INDEX(Node_Pos,BH64)+1)&lt;INDEX(Node_Thr,BH64),INDEX(Node_Left,BH64),INDEX(Node_Right,BH64)),IF(ISNUMBER(SEARCH(";"&amp;INDEX($S$10:$S$61,INDEX(Node_Pos,BH64)+1)&amp;";",";"&amp;INDEX(Node_RCodes,BH64)&amp;";")),INDEX(Node_Right,BH64),INDEX(Node_Left,BH64)))))</f>
        <v/>
      </c>
      <c r="BJ64" s="52">
        <f>IF(INDEX(Node_Kind,MATCH($AA64&amp;"|"&amp;BI64,Node_Key,0))="leaf",INDEX(Node_Leaf,MATCH($AA64&amp;"|"&amp;BI64,Node_Key,0)),"not a leaf")</f>
        <v/>
      </c>
      <c r="BK64" s="46">
        <f>MATCH($AA64&amp;"|0",Node_Key,0)</f>
        <v/>
      </c>
      <c r="BL64" s="46">
        <f>IF(INDEX(Node_Kind,BK64)="leaf",0,IF(INDEX($V$10:$V$61,INDEX(Node_Pos,BK64)+1)="",IF(INDEX(Node_Miss,BK64)="left",INDEX(Node_Left,BK64),INDEX(Node_Right,BK64)),IF(INDEX(Node_Kind,BK64)="split",IF(INDEX($V$10:$V$61,INDEX(Node_Pos,BK64)+1)&lt;INDEX(Node_Thr,BK64),INDEX(Node_Left,BK64),INDEX(Node_Right,BK64)),IF(ISNUMBER(SEARCH(";"&amp;INDEX($V$10:$V$61,INDEX(Node_Pos,BK64)+1)&amp;";",";"&amp;INDEX(Node_RCodes,BK64)&amp;";")),INDEX(Node_Right,BK64),INDEX(Node_Left,BK64)))))</f>
        <v/>
      </c>
      <c r="BM64" s="46">
        <f>MATCH($AA64&amp;"|"&amp;BL64,Node_Key,0)</f>
        <v/>
      </c>
      <c r="BN64" s="46">
        <f>IF(INDEX(Node_Kind,BM64)="leaf",BL64,IF(INDEX($V$10:$V$61,INDEX(Node_Pos,BM64)+1)="",IF(INDEX(Node_Miss,BM64)="left",INDEX(Node_Left,BM64),INDEX(Node_Right,BM64)),IF(INDEX(Node_Kind,BM64)="split",IF(INDEX($V$10:$V$61,INDEX(Node_Pos,BM64)+1)&lt;INDEX(Node_Thr,BM64),INDEX(Node_Left,BM64),INDEX(Node_Right,BM64)),IF(ISNUMBER(SEARCH(";"&amp;INDEX($V$10:$V$61,INDEX(Node_Pos,BM64)+1)&amp;";",";"&amp;INDEX(Node_RCodes,BM64)&amp;";")),INDEX(Node_Right,BM64),INDEX(Node_Left,BM64)))))</f>
        <v/>
      </c>
      <c r="BO64" s="46">
        <f>MATCH($AA64&amp;"|"&amp;BN64,Node_Key,0)</f>
        <v/>
      </c>
      <c r="BP64" s="46">
        <f>IF(INDEX(Node_Kind,BO64)="leaf",BN64,IF(INDEX($V$10:$V$61,INDEX(Node_Pos,BO64)+1)="",IF(INDEX(Node_Miss,BO64)="left",INDEX(Node_Left,BO64),INDEX(Node_Right,BO64)),IF(INDEX(Node_Kind,BO64)="split",IF(INDEX($V$10:$V$61,INDEX(Node_Pos,BO64)+1)&lt;INDEX(Node_Thr,BO64),INDEX(Node_Left,BO64),INDEX(Node_Right,BO64)),IF(ISNUMBER(SEARCH(";"&amp;INDEX($V$10:$V$61,INDEX(Node_Pos,BO64)+1)&amp;";",";"&amp;INDEX(Node_RCodes,BO64)&amp;";")),INDEX(Node_Right,BO64),INDEX(Node_Left,BO64)))))</f>
        <v/>
      </c>
      <c r="BQ64" s="52">
        <f>IF(INDEX(Node_Kind,MATCH($AA64&amp;"|"&amp;BP64,Node_Key,0))="leaf",INDEX(Node_Leaf,MATCH($AA64&amp;"|"&amp;BP64,Node_Key,0)),"not a leaf")</f>
        <v/>
      </c>
      <c r="BR64" s="46">
        <f>MATCH($AA64&amp;"|0",Node_Key,0)</f>
        <v/>
      </c>
      <c r="BS64" s="46">
        <f>IF(INDEX(Node_Kind,BR64)="leaf",0,IF(INDEX($Y$10:$Y$61,INDEX(Node_Pos,BR64)+1)="",IF(INDEX(Node_Miss,BR64)="left",INDEX(Node_Left,BR64),INDEX(Node_Right,BR64)),IF(INDEX(Node_Kind,BR64)="split",IF(INDEX($Y$10:$Y$61,INDEX(Node_Pos,BR64)+1)&lt;INDEX(Node_Thr,BR64),INDEX(Node_Left,BR64),INDEX(Node_Right,BR64)),IF(ISNUMBER(SEARCH(";"&amp;INDEX($Y$10:$Y$61,INDEX(Node_Pos,BR64)+1)&amp;";",";"&amp;INDEX(Node_RCodes,BR64)&amp;";")),INDEX(Node_Right,BR64),INDEX(Node_Left,BR64)))))</f>
        <v/>
      </c>
      <c r="BT64" s="46">
        <f>MATCH($AA64&amp;"|"&amp;BS64,Node_Key,0)</f>
        <v/>
      </c>
      <c r="BU64" s="46">
        <f>IF(INDEX(Node_Kind,BT64)="leaf",BS64,IF(INDEX($Y$10:$Y$61,INDEX(Node_Pos,BT64)+1)="",IF(INDEX(Node_Miss,BT64)="left",INDEX(Node_Left,BT64),INDEX(Node_Right,BT64)),IF(INDEX(Node_Kind,BT64)="split",IF(INDEX($Y$10:$Y$61,INDEX(Node_Pos,BT64)+1)&lt;INDEX(Node_Thr,BT64),INDEX(Node_Left,BT64),INDEX(Node_Right,BT64)),IF(ISNUMBER(SEARCH(";"&amp;INDEX($Y$10:$Y$61,INDEX(Node_Pos,BT64)+1)&amp;";",";"&amp;INDEX(Node_RCodes,BT64)&amp;";")),INDEX(Node_Right,BT64),INDEX(Node_Left,BT64)))))</f>
        <v/>
      </c>
      <c r="BV64" s="46">
        <f>MATCH($AA64&amp;"|"&amp;BU64,Node_Key,0)</f>
        <v/>
      </c>
      <c r="BW64" s="46">
        <f>IF(INDEX(Node_Kind,BV64)="leaf",BU64,IF(INDEX($Y$10:$Y$61,INDEX(Node_Pos,BV64)+1)="",IF(INDEX(Node_Miss,BV64)="left",INDEX(Node_Left,BV64),INDEX(Node_Right,BV64)),IF(INDEX(Node_Kind,BV64)="split",IF(INDEX($Y$10:$Y$61,INDEX(Node_Pos,BV64)+1)&lt;INDEX(Node_Thr,BV64),INDEX(Node_Left,BV64),INDEX(Node_Right,BV64)),IF(ISNUMBER(SEARCH(";"&amp;INDEX($Y$10:$Y$61,INDEX(Node_Pos,BV64)+1)&amp;";",";"&amp;INDEX(Node_RCodes,BV64)&amp;";")),INDEX(Node_Right,BV64),INDEX(Node_Left,BV64)))))</f>
        <v/>
      </c>
      <c r="BX64" s="52">
        <f>IF(INDEX(Node_Kind,MATCH($AA64&amp;"|"&amp;BW64,Node_Key,0))="leaf",INDEX(Node_Leaf,MATCH($AA64&amp;"|"&amp;BW64,Node_Key,0)),"not a leaf")</f>
        <v/>
      </c>
    </row>
    <row r="65">
      <c r="AA65" s="36" t="n">
        <v>55</v>
      </c>
      <c r="AB65" s="46">
        <f>MATCH($AA65&amp;"|0",Node_Key,0)</f>
        <v/>
      </c>
      <c r="AC65" s="46">
        <f>IF(INDEX(Node_Kind,AB65)="leaf",0,IF(INDEX($G$10:$G$61,INDEX(Node_Pos,AB65)+1)="",IF(INDEX(Node_Miss,AB65)="left",INDEX(Node_Left,AB65),INDEX(Node_Right,AB65)),IF(INDEX(Node_Kind,AB65)="split",IF(INDEX($G$10:$G$61,INDEX(Node_Pos,AB65)+1)&lt;INDEX(Node_Thr,AB65),INDEX(Node_Left,AB65),INDEX(Node_Right,AB65)),IF(ISNUMBER(SEARCH(";"&amp;INDEX($G$10:$G$61,INDEX(Node_Pos,AB65)+1)&amp;";",";"&amp;INDEX(Node_RCodes,AB65)&amp;";")),INDEX(Node_Right,AB65),INDEX(Node_Left,AB65)))))</f>
        <v/>
      </c>
      <c r="AD65" s="46">
        <f>MATCH($AA65&amp;"|"&amp;AC65,Node_Key,0)</f>
        <v/>
      </c>
      <c r="AE65" s="46">
        <f>IF(INDEX(Node_Kind,AD65)="leaf",AC65,IF(INDEX($G$10:$G$61,INDEX(Node_Pos,AD65)+1)="",IF(INDEX(Node_Miss,AD65)="left",INDEX(Node_Left,AD65),INDEX(Node_Right,AD65)),IF(INDEX(Node_Kind,AD65)="split",IF(INDEX($G$10:$G$61,INDEX(Node_Pos,AD65)+1)&lt;INDEX(Node_Thr,AD65),INDEX(Node_Left,AD65),INDEX(Node_Right,AD65)),IF(ISNUMBER(SEARCH(";"&amp;INDEX($G$10:$G$61,INDEX(Node_Pos,AD65)+1)&amp;";",";"&amp;INDEX(Node_RCodes,AD65)&amp;";")),INDEX(Node_Right,AD65),INDEX(Node_Left,AD65)))))</f>
        <v/>
      </c>
      <c r="AF65" s="46">
        <f>MATCH($AA65&amp;"|"&amp;AE65,Node_Key,0)</f>
        <v/>
      </c>
      <c r="AG65" s="46">
        <f>IF(INDEX(Node_Kind,AF65)="leaf",AE65,IF(INDEX($G$10:$G$61,INDEX(Node_Pos,AF65)+1)="",IF(INDEX(Node_Miss,AF65)="left",INDEX(Node_Left,AF65),INDEX(Node_Right,AF65)),IF(INDEX(Node_Kind,AF65)="split",IF(INDEX($G$10:$G$61,INDEX(Node_Pos,AF65)+1)&lt;INDEX(Node_Thr,AF65),INDEX(Node_Left,AF65),INDEX(Node_Right,AF65)),IF(ISNUMBER(SEARCH(";"&amp;INDEX($G$10:$G$61,INDEX(Node_Pos,AF65)+1)&amp;";",";"&amp;INDEX(Node_RCodes,AF65)&amp;";")),INDEX(Node_Right,AF65),INDEX(Node_Left,AF65)))))</f>
        <v/>
      </c>
      <c r="AH65" s="52">
        <f>IF(INDEX(Node_Kind,MATCH($AA65&amp;"|"&amp;AG65,Node_Key,0))="leaf",INDEX(Node_Leaf,MATCH($AA65&amp;"|"&amp;AG65,Node_Key,0)),"not a leaf")</f>
        <v/>
      </c>
      <c r="AI65" s="46">
        <f>MATCH($AA65&amp;"|0",Node_Key,0)</f>
        <v/>
      </c>
      <c r="AJ65" s="46">
        <f>IF(INDEX(Node_Kind,AI65)="leaf",0,IF(INDEX($J$10:$J$61,INDEX(Node_Pos,AI65)+1)="",IF(INDEX(Node_Miss,AI65)="left",INDEX(Node_Left,AI65),INDEX(Node_Right,AI65)),IF(INDEX(Node_Kind,AI65)="split",IF(INDEX($J$10:$J$61,INDEX(Node_Pos,AI65)+1)&lt;INDEX(Node_Thr,AI65),INDEX(Node_Left,AI65),INDEX(Node_Right,AI65)),IF(ISNUMBER(SEARCH(";"&amp;INDEX($J$10:$J$61,INDEX(Node_Pos,AI65)+1)&amp;";",";"&amp;INDEX(Node_RCodes,AI65)&amp;";")),INDEX(Node_Right,AI65),INDEX(Node_Left,AI65)))))</f>
        <v/>
      </c>
      <c r="AK65" s="46">
        <f>MATCH($AA65&amp;"|"&amp;AJ65,Node_Key,0)</f>
        <v/>
      </c>
      <c r="AL65" s="46">
        <f>IF(INDEX(Node_Kind,AK65)="leaf",AJ65,IF(INDEX($J$10:$J$61,INDEX(Node_Pos,AK65)+1)="",IF(INDEX(Node_Miss,AK65)="left",INDEX(Node_Left,AK65),INDEX(Node_Right,AK65)),IF(INDEX(Node_Kind,AK65)="split",IF(INDEX($J$10:$J$61,INDEX(Node_Pos,AK65)+1)&lt;INDEX(Node_Thr,AK65),INDEX(Node_Left,AK65),INDEX(Node_Right,AK65)),IF(ISNUMBER(SEARCH(";"&amp;INDEX($J$10:$J$61,INDEX(Node_Pos,AK65)+1)&amp;";",";"&amp;INDEX(Node_RCodes,AK65)&amp;";")),INDEX(Node_Right,AK65),INDEX(Node_Left,AK65)))))</f>
        <v/>
      </c>
      <c r="AM65" s="46">
        <f>MATCH($AA65&amp;"|"&amp;AL65,Node_Key,0)</f>
        <v/>
      </c>
      <c r="AN65" s="46">
        <f>IF(INDEX(Node_Kind,AM65)="leaf",AL65,IF(INDEX($J$10:$J$61,INDEX(Node_Pos,AM65)+1)="",IF(INDEX(Node_Miss,AM65)="left",INDEX(Node_Left,AM65),INDEX(Node_Right,AM65)),IF(INDEX(Node_Kind,AM65)="split",IF(INDEX($J$10:$J$61,INDEX(Node_Pos,AM65)+1)&lt;INDEX(Node_Thr,AM65),INDEX(Node_Left,AM65),INDEX(Node_Right,AM65)),IF(ISNUMBER(SEARCH(";"&amp;INDEX($J$10:$J$61,INDEX(Node_Pos,AM65)+1)&amp;";",";"&amp;INDEX(Node_RCodes,AM65)&amp;";")),INDEX(Node_Right,AM65),INDEX(Node_Left,AM65)))))</f>
        <v/>
      </c>
      <c r="AO65" s="52">
        <f>IF(INDEX(Node_Kind,MATCH($AA65&amp;"|"&amp;AN65,Node_Key,0))="leaf",INDEX(Node_Leaf,MATCH($AA65&amp;"|"&amp;AN65,Node_Key,0)),"not a leaf")</f>
        <v/>
      </c>
      <c r="AP65" s="46">
        <f>MATCH($AA65&amp;"|0",Node_Key,0)</f>
        <v/>
      </c>
      <c r="AQ65" s="46">
        <f>IF(INDEX(Node_Kind,AP65)="leaf",0,IF(INDEX($M$10:$M$61,INDEX(Node_Pos,AP65)+1)="",IF(INDEX(Node_Miss,AP65)="left",INDEX(Node_Left,AP65),INDEX(Node_Right,AP65)),IF(INDEX(Node_Kind,AP65)="split",IF(INDEX($M$10:$M$61,INDEX(Node_Pos,AP65)+1)&lt;INDEX(Node_Thr,AP65),INDEX(Node_Left,AP65),INDEX(Node_Right,AP65)),IF(ISNUMBER(SEARCH(";"&amp;INDEX($M$10:$M$61,INDEX(Node_Pos,AP65)+1)&amp;";",";"&amp;INDEX(Node_RCodes,AP65)&amp;";")),INDEX(Node_Right,AP65),INDEX(Node_Left,AP65)))))</f>
        <v/>
      </c>
      <c r="AR65" s="46">
        <f>MATCH($AA65&amp;"|"&amp;AQ65,Node_Key,0)</f>
        <v/>
      </c>
      <c r="AS65" s="46">
        <f>IF(INDEX(Node_Kind,AR65)="leaf",AQ65,IF(INDEX($M$10:$M$61,INDEX(Node_Pos,AR65)+1)="",IF(INDEX(Node_Miss,AR65)="left",INDEX(Node_Left,AR65),INDEX(Node_Right,AR65)),IF(INDEX(Node_Kind,AR65)="split",IF(INDEX($M$10:$M$61,INDEX(Node_Pos,AR65)+1)&lt;INDEX(Node_Thr,AR65),INDEX(Node_Left,AR65),INDEX(Node_Right,AR65)),IF(ISNUMBER(SEARCH(";"&amp;INDEX($M$10:$M$61,INDEX(Node_Pos,AR65)+1)&amp;";",";"&amp;INDEX(Node_RCodes,AR65)&amp;";")),INDEX(Node_Right,AR65),INDEX(Node_Left,AR65)))))</f>
        <v/>
      </c>
      <c r="AT65" s="46">
        <f>MATCH($AA65&amp;"|"&amp;AS65,Node_Key,0)</f>
        <v/>
      </c>
      <c r="AU65" s="46">
        <f>IF(INDEX(Node_Kind,AT65)="leaf",AS65,IF(INDEX($M$10:$M$61,INDEX(Node_Pos,AT65)+1)="",IF(INDEX(Node_Miss,AT65)="left",INDEX(Node_Left,AT65),INDEX(Node_Right,AT65)),IF(INDEX(Node_Kind,AT65)="split",IF(INDEX($M$10:$M$61,INDEX(Node_Pos,AT65)+1)&lt;INDEX(Node_Thr,AT65),INDEX(Node_Left,AT65),INDEX(Node_Right,AT65)),IF(ISNUMBER(SEARCH(";"&amp;INDEX($M$10:$M$61,INDEX(Node_Pos,AT65)+1)&amp;";",";"&amp;INDEX(Node_RCodes,AT65)&amp;";")),INDEX(Node_Right,AT65),INDEX(Node_Left,AT65)))))</f>
        <v/>
      </c>
      <c r="AV65" s="52">
        <f>IF(INDEX(Node_Kind,MATCH($AA65&amp;"|"&amp;AU65,Node_Key,0))="leaf",INDEX(Node_Leaf,MATCH($AA65&amp;"|"&amp;AU65,Node_Key,0)),"not a leaf")</f>
        <v/>
      </c>
      <c r="AW65" s="46">
        <f>MATCH($AA65&amp;"|0",Node_Key,0)</f>
        <v/>
      </c>
      <c r="AX65" s="46">
        <f>IF(INDEX(Node_Kind,AW65)="leaf",0,IF(INDEX($P$10:$P$61,INDEX(Node_Pos,AW65)+1)="",IF(INDEX(Node_Miss,AW65)="left",INDEX(Node_Left,AW65),INDEX(Node_Right,AW65)),IF(INDEX(Node_Kind,AW65)="split",IF(INDEX($P$10:$P$61,INDEX(Node_Pos,AW65)+1)&lt;INDEX(Node_Thr,AW65),INDEX(Node_Left,AW65),INDEX(Node_Right,AW65)),IF(ISNUMBER(SEARCH(";"&amp;INDEX($P$10:$P$61,INDEX(Node_Pos,AW65)+1)&amp;";",";"&amp;INDEX(Node_RCodes,AW65)&amp;";")),INDEX(Node_Right,AW65),INDEX(Node_Left,AW65)))))</f>
        <v/>
      </c>
      <c r="AY65" s="46">
        <f>MATCH($AA65&amp;"|"&amp;AX65,Node_Key,0)</f>
        <v/>
      </c>
      <c r="AZ65" s="46">
        <f>IF(INDEX(Node_Kind,AY65)="leaf",AX65,IF(INDEX($P$10:$P$61,INDEX(Node_Pos,AY65)+1)="",IF(INDEX(Node_Miss,AY65)="left",INDEX(Node_Left,AY65),INDEX(Node_Right,AY65)),IF(INDEX(Node_Kind,AY65)="split",IF(INDEX($P$10:$P$61,INDEX(Node_Pos,AY65)+1)&lt;INDEX(Node_Thr,AY65),INDEX(Node_Left,AY65),INDEX(Node_Right,AY65)),IF(ISNUMBER(SEARCH(";"&amp;INDEX($P$10:$P$61,INDEX(Node_Pos,AY65)+1)&amp;";",";"&amp;INDEX(Node_RCodes,AY65)&amp;";")),INDEX(Node_Right,AY65),INDEX(Node_Left,AY65)))))</f>
        <v/>
      </c>
      <c r="BA65" s="46">
        <f>MATCH($AA65&amp;"|"&amp;AZ65,Node_Key,0)</f>
        <v/>
      </c>
      <c r="BB65" s="46">
        <f>IF(INDEX(Node_Kind,BA65)="leaf",AZ65,IF(INDEX($P$10:$P$61,INDEX(Node_Pos,BA65)+1)="",IF(INDEX(Node_Miss,BA65)="left",INDEX(Node_Left,BA65),INDEX(Node_Right,BA65)),IF(INDEX(Node_Kind,BA65)="split",IF(INDEX($P$10:$P$61,INDEX(Node_Pos,BA65)+1)&lt;INDEX(Node_Thr,BA65),INDEX(Node_Left,BA65),INDEX(Node_Right,BA65)),IF(ISNUMBER(SEARCH(";"&amp;INDEX($P$10:$P$61,INDEX(Node_Pos,BA65)+1)&amp;";",";"&amp;INDEX(Node_RCodes,BA65)&amp;";")),INDEX(Node_Right,BA65),INDEX(Node_Left,BA65)))))</f>
        <v/>
      </c>
      <c r="BC65" s="52">
        <f>IF(INDEX(Node_Kind,MATCH($AA65&amp;"|"&amp;BB65,Node_Key,0))="leaf",INDEX(Node_Leaf,MATCH($AA65&amp;"|"&amp;BB65,Node_Key,0)),"not a leaf")</f>
        <v/>
      </c>
      <c r="BD65" s="46">
        <f>MATCH($AA65&amp;"|0",Node_Key,0)</f>
        <v/>
      </c>
      <c r="BE65" s="46">
        <f>IF(INDEX(Node_Kind,BD65)="leaf",0,IF(INDEX($S$10:$S$61,INDEX(Node_Pos,BD65)+1)="",IF(INDEX(Node_Miss,BD65)="left",INDEX(Node_Left,BD65),INDEX(Node_Right,BD65)),IF(INDEX(Node_Kind,BD65)="split",IF(INDEX($S$10:$S$61,INDEX(Node_Pos,BD65)+1)&lt;INDEX(Node_Thr,BD65),INDEX(Node_Left,BD65),INDEX(Node_Right,BD65)),IF(ISNUMBER(SEARCH(";"&amp;INDEX($S$10:$S$61,INDEX(Node_Pos,BD65)+1)&amp;";",";"&amp;INDEX(Node_RCodes,BD65)&amp;";")),INDEX(Node_Right,BD65),INDEX(Node_Left,BD65)))))</f>
        <v/>
      </c>
      <c r="BF65" s="46">
        <f>MATCH($AA65&amp;"|"&amp;BE65,Node_Key,0)</f>
        <v/>
      </c>
      <c r="BG65" s="46">
        <f>IF(INDEX(Node_Kind,BF65)="leaf",BE65,IF(INDEX($S$10:$S$61,INDEX(Node_Pos,BF65)+1)="",IF(INDEX(Node_Miss,BF65)="left",INDEX(Node_Left,BF65),INDEX(Node_Right,BF65)),IF(INDEX(Node_Kind,BF65)="split",IF(INDEX($S$10:$S$61,INDEX(Node_Pos,BF65)+1)&lt;INDEX(Node_Thr,BF65),INDEX(Node_Left,BF65),INDEX(Node_Right,BF65)),IF(ISNUMBER(SEARCH(";"&amp;INDEX($S$10:$S$61,INDEX(Node_Pos,BF65)+1)&amp;";",";"&amp;INDEX(Node_RCodes,BF65)&amp;";")),INDEX(Node_Right,BF65),INDEX(Node_Left,BF65)))))</f>
        <v/>
      </c>
      <c r="BH65" s="46">
        <f>MATCH($AA65&amp;"|"&amp;BG65,Node_Key,0)</f>
        <v/>
      </c>
      <c r="BI65" s="46">
        <f>IF(INDEX(Node_Kind,BH65)="leaf",BG65,IF(INDEX($S$10:$S$61,INDEX(Node_Pos,BH65)+1)="",IF(INDEX(Node_Miss,BH65)="left",INDEX(Node_Left,BH65),INDEX(Node_Right,BH65)),IF(INDEX(Node_Kind,BH65)="split",IF(INDEX($S$10:$S$61,INDEX(Node_Pos,BH65)+1)&lt;INDEX(Node_Thr,BH65),INDEX(Node_Left,BH65),INDEX(Node_Right,BH65)),IF(ISNUMBER(SEARCH(";"&amp;INDEX($S$10:$S$61,INDEX(Node_Pos,BH65)+1)&amp;";",";"&amp;INDEX(Node_RCodes,BH65)&amp;";")),INDEX(Node_Right,BH65),INDEX(Node_Left,BH65)))))</f>
        <v/>
      </c>
      <c r="BJ65" s="52">
        <f>IF(INDEX(Node_Kind,MATCH($AA65&amp;"|"&amp;BI65,Node_Key,0))="leaf",INDEX(Node_Leaf,MATCH($AA65&amp;"|"&amp;BI65,Node_Key,0)),"not a leaf")</f>
        <v/>
      </c>
      <c r="BK65" s="46">
        <f>MATCH($AA65&amp;"|0",Node_Key,0)</f>
        <v/>
      </c>
      <c r="BL65" s="46">
        <f>IF(INDEX(Node_Kind,BK65)="leaf",0,IF(INDEX($V$10:$V$61,INDEX(Node_Pos,BK65)+1)="",IF(INDEX(Node_Miss,BK65)="left",INDEX(Node_Left,BK65),INDEX(Node_Right,BK65)),IF(INDEX(Node_Kind,BK65)="split",IF(INDEX($V$10:$V$61,INDEX(Node_Pos,BK65)+1)&lt;INDEX(Node_Thr,BK65),INDEX(Node_Left,BK65),INDEX(Node_Right,BK65)),IF(ISNUMBER(SEARCH(";"&amp;INDEX($V$10:$V$61,INDEX(Node_Pos,BK65)+1)&amp;";",";"&amp;INDEX(Node_RCodes,BK65)&amp;";")),INDEX(Node_Right,BK65),INDEX(Node_Left,BK65)))))</f>
        <v/>
      </c>
      <c r="BM65" s="46">
        <f>MATCH($AA65&amp;"|"&amp;BL65,Node_Key,0)</f>
        <v/>
      </c>
      <c r="BN65" s="46">
        <f>IF(INDEX(Node_Kind,BM65)="leaf",BL65,IF(INDEX($V$10:$V$61,INDEX(Node_Pos,BM65)+1)="",IF(INDEX(Node_Miss,BM65)="left",INDEX(Node_Left,BM65),INDEX(Node_Right,BM65)),IF(INDEX(Node_Kind,BM65)="split",IF(INDEX($V$10:$V$61,INDEX(Node_Pos,BM65)+1)&lt;INDEX(Node_Thr,BM65),INDEX(Node_Left,BM65),INDEX(Node_Right,BM65)),IF(ISNUMBER(SEARCH(";"&amp;INDEX($V$10:$V$61,INDEX(Node_Pos,BM65)+1)&amp;";",";"&amp;INDEX(Node_RCodes,BM65)&amp;";")),INDEX(Node_Right,BM65),INDEX(Node_Left,BM65)))))</f>
        <v/>
      </c>
      <c r="BO65" s="46">
        <f>MATCH($AA65&amp;"|"&amp;BN65,Node_Key,0)</f>
        <v/>
      </c>
      <c r="BP65" s="46">
        <f>IF(INDEX(Node_Kind,BO65)="leaf",BN65,IF(INDEX($V$10:$V$61,INDEX(Node_Pos,BO65)+1)="",IF(INDEX(Node_Miss,BO65)="left",INDEX(Node_Left,BO65),INDEX(Node_Right,BO65)),IF(INDEX(Node_Kind,BO65)="split",IF(INDEX($V$10:$V$61,INDEX(Node_Pos,BO65)+1)&lt;INDEX(Node_Thr,BO65),INDEX(Node_Left,BO65),INDEX(Node_Right,BO65)),IF(ISNUMBER(SEARCH(";"&amp;INDEX($V$10:$V$61,INDEX(Node_Pos,BO65)+1)&amp;";",";"&amp;INDEX(Node_RCodes,BO65)&amp;";")),INDEX(Node_Right,BO65),INDEX(Node_Left,BO65)))))</f>
        <v/>
      </c>
      <c r="BQ65" s="52">
        <f>IF(INDEX(Node_Kind,MATCH($AA65&amp;"|"&amp;BP65,Node_Key,0))="leaf",INDEX(Node_Leaf,MATCH($AA65&amp;"|"&amp;BP65,Node_Key,0)),"not a leaf")</f>
        <v/>
      </c>
      <c r="BR65" s="46">
        <f>MATCH($AA65&amp;"|0",Node_Key,0)</f>
        <v/>
      </c>
      <c r="BS65" s="46">
        <f>IF(INDEX(Node_Kind,BR65)="leaf",0,IF(INDEX($Y$10:$Y$61,INDEX(Node_Pos,BR65)+1)="",IF(INDEX(Node_Miss,BR65)="left",INDEX(Node_Left,BR65),INDEX(Node_Right,BR65)),IF(INDEX(Node_Kind,BR65)="split",IF(INDEX($Y$10:$Y$61,INDEX(Node_Pos,BR65)+1)&lt;INDEX(Node_Thr,BR65),INDEX(Node_Left,BR65),INDEX(Node_Right,BR65)),IF(ISNUMBER(SEARCH(";"&amp;INDEX($Y$10:$Y$61,INDEX(Node_Pos,BR65)+1)&amp;";",";"&amp;INDEX(Node_RCodes,BR65)&amp;";")),INDEX(Node_Right,BR65),INDEX(Node_Left,BR65)))))</f>
        <v/>
      </c>
      <c r="BT65" s="46">
        <f>MATCH($AA65&amp;"|"&amp;BS65,Node_Key,0)</f>
        <v/>
      </c>
      <c r="BU65" s="46">
        <f>IF(INDEX(Node_Kind,BT65)="leaf",BS65,IF(INDEX($Y$10:$Y$61,INDEX(Node_Pos,BT65)+1)="",IF(INDEX(Node_Miss,BT65)="left",INDEX(Node_Left,BT65),INDEX(Node_Right,BT65)),IF(INDEX(Node_Kind,BT65)="split",IF(INDEX($Y$10:$Y$61,INDEX(Node_Pos,BT65)+1)&lt;INDEX(Node_Thr,BT65),INDEX(Node_Left,BT65),INDEX(Node_Right,BT65)),IF(ISNUMBER(SEARCH(";"&amp;INDEX($Y$10:$Y$61,INDEX(Node_Pos,BT65)+1)&amp;";",";"&amp;INDEX(Node_RCodes,BT65)&amp;";")),INDEX(Node_Right,BT65),INDEX(Node_Left,BT65)))))</f>
        <v/>
      </c>
      <c r="BV65" s="46">
        <f>MATCH($AA65&amp;"|"&amp;BU65,Node_Key,0)</f>
        <v/>
      </c>
      <c r="BW65" s="46">
        <f>IF(INDEX(Node_Kind,BV65)="leaf",BU65,IF(INDEX($Y$10:$Y$61,INDEX(Node_Pos,BV65)+1)="",IF(INDEX(Node_Miss,BV65)="left",INDEX(Node_Left,BV65),INDEX(Node_Right,BV65)),IF(INDEX(Node_Kind,BV65)="split",IF(INDEX($Y$10:$Y$61,INDEX(Node_Pos,BV65)+1)&lt;INDEX(Node_Thr,BV65),INDEX(Node_Left,BV65),INDEX(Node_Right,BV65)),IF(ISNUMBER(SEARCH(";"&amp;INDEX($Y$10:$Y$61,INDEX(Node_Pos,BV65)+1)&amp;";",";"&amp;INDEX(Node_RCodes,BV65)&amp;";")),INDEX(Node_Right,BV65),INDEX(Node_Left,BV65)))))</f>
        <v/>
      </c>
      <c r="BX65" s="52">
        <f>IF(INDEX(Node_Kind,MATCH($AA65&amp;"|"&amp;BW65,Node_Key,0))="leaf",INDEX(Node_Leaf,MATCH($AA65&amp;"|"&amp;BW65,Node_Key,0)),"not a leaf")</f>
        <v/>
      </c>
    </row>
    <row r="66">
      <c r="AA66" s="36" t="n">
        <v>56</v>
      </c>
      <c r="AB66" s="46">
        <f>MATCH($AA66&amp;"|0",Node_Key,0)</f>
        <v/>
      </c>
      <c r="AC66" s="46">
        <f>IF(INDEX(Node_Kind,AB66)="leaf",0,IF(INDEX($G$10:$G$61,INDEX(Node_Pos,AB66)+1)="",IF(INDEX(Node_Miss,AB66)="left",INDEX(Node_Left,AB66),INDEX(Node_Right,AB66)),IF(INDEX(Node_Kind,AB66)="split",IF(INDEX($G$10:$G$61,INDEX(Node_Pos,AB66)+1)&lt;INDEX(Node_Thr,AB66),INDEX(Node_Left,AB66),INDEX(Node_Right,AB66)),IF(ISNUMBER(SEARCH(";"&amp;INDEX($G$10:$G$61,INDEX(Node_Pos,AB66)+1)&amp;";",";"&amp;INDEX(Node_RCodes,AB66)&amp;";")),INDEX(Node_Right,AB66),INDEX(Node_Left,AB66)))))</f>
        <v/>
      </c>
      <c r="AD66" s="46">
        <f>MATCH($AA66&amp;"|"&amp;AC66,Node_Key,0)</f>
        <v/>
      </c>
      <c r="AE66" s="46">
        <f>IF(INDEX(Node_Kind,AD66)="leaf",AC66,IF(INDEX($G$10:$G$61,INDEX(Node_Pos,AD66)+1)="",IF(INDEX(Node_Miss,AD66)="left",INDEX(Node_Left,AD66),INDEX(Node_Right,AD66)),IF(INDEX(Node_Kind,AD66)="split",IF(INDEX($G$10:$G$61,INDEX(Node_Pos,AD66)+1)&lt;INDEX(Node_Thr,AD66),INDEX(Node_Left,AD66),INDEX(Node_Right,AD66)),IF(ISNUMBER(SEARCH(";"&amp;INDEX($G$10:$G$61,INDEX(Node_Pos,AD66)+1)&amp;";",";"&amp;INDEX(Node_RCodes,AD66)&amp;";")),INDEX(Node_Right,AD66),INDEX(Node_Left,AD66)))))</f>
        <v/>
      </c>
      <c r="AF66" s="46">
        <f>MATCH($AA66&amp;"|"&amp;AE66,Node_Key,0)</f>
        <v/>
      </c>
      <c r="AG66" s="46">
        <f>IF(INDEX(Node_Kind,AF66)="leaf",AE66,IF(INDEX($G$10:$G$61,INDEX(Node_Pos,AF66)+1)="",IF(INDEX(Node_Miss,AF66)="left",INDEX(Node_Left,AF66),INDEX(Node_Right,AF66)),IF(INDEX(Node_Kind,AF66)="split",IF(INDEX($G$10:$G$61,INDEX(Node_Pos,AF66)+1)&lt;INDEX(Node_Thr,AF66),INDEX(Node_Left,AF66),INDEX(Node_Right,AF66)),IF(ISNUMBER(SEARCH(";"&amp;INDEX($G$10:$G$61,INDEX(Node_Pos,AF66)+1)&amp;";",";"&amp;INDEX(Node_RCodes,AF66)&amp;";")),INDEX(Node_Right,AF66),INDEX(Node_Left,AF66)))))</f>
        <v/>
      </c>
      <c r="AH66" s="52">
        <f>IF(INDEX(Node_Kind,MATCH($AA66&amp;"|"&amp;AG66,Node_Key,0))="leaf",INDEX(Node_Leaf,MATCH($AA66&amp;"|"&amp;AG66,Node_Key,0)),"not a leaf")</f>
        <v/>
      </c>
      <c r="AI66" s="46">
        <f>MATCH($AA66&amp;"|0",Node_Key,0)</f>
        <v/>
      </c>
      <c r="AJ66" s="46">
        <f>IF(INDEX(Node_Kind,AI66)="leaf",0,IF(INDEX($J$10:$J$61,INDEX(Node_Pos,AI66)+1)="",IF(INDEX(Node_Miss,AI66)="left",INDEX(Node_Left,AI66),INDEX(Node_Right,AI66)),IF(INDEX(Node_Kind,AI66)="split",IF(INDEX($J$10:$J$61,INDEX(Node_Pos,AI66)+1)&lt;INDEX(Node_Thr,AI66),INDEX(Node_Left,AI66),INDEX(Node_Right,AI66)),IF(ISNUMBER(SEARCH(";"&amp;INDEX($J$10:$J$61,INDEX(Node_Pos,AI66)+1)&amp;";",";"&amp;INDEX(Node_RCodes,AI66)&amp;";")),INDEX(Node_Right,AI66),INDEX(Node_Left,AI66)))))</f>
        <v/>
      </c>
      <c r="AK66" s="46">
        <f>MATCH($AA66&amp;"|"&amp;AJ66,Node_Key,0)</f>
        <v/>
      </c>
      <c r="AL66" s="46">
        <f>IF(INDEX(Node_Kind,AK66)="leaf",AJ66,IF(INDEX($J$10:$J$61,INDEX(Node_Pos,AK66)+1)="",IF(INDEX(Node_Miss,AK66)="left",INDEX(Node_Left,AK66),INDEX(Node_Right,AK66)),IF(INDEX(Node_Kind,AK66)="split",IF(INDEX($J$10:$J$61,INDEX(Node_Pos,AK66)+1)&lt;INDEX(Node_Thr,AK66),INDEX(Node_Left,AK66),INDEX(Node_Right,AK66)),IF(ISNUMBER(SEARCH(";"&amp;INDEX($J$10:$J$61,INDEX(Node_Pos,AK66)+1)&amp;";",";"&amp;INDEX(Node_RCodes,AK66)&amp;";")),INDEX(Node_Right,AK66),INDEX(Node_Left,AK66)))))</f>
        <v/>
      </c>
      <c r="AM66" s="46">
        <f>MATCH($AA66&amp;"|"&amp;AL66,Node_Key,0)</f>
        <v/>
      </c>
      <c r="AN66" s="46">
        <f>IF(INDEX(Node_Kind,AM66)="leaf",AL66,IF(INDEX($J$10:$J$61,INDEX(Node_Pos,AM66)+1)="",IF(INDEX(Node_Miss,AM66)="left",INDEX(Node_Left,AM66),INDEX(Node_Right,AM66)),IF(INDEX(Node_Kind,AM66)="split",IF(INDEX($J$10:$J$61,INDEX(Node_Pos,AM66)+1)&lt;INDEX(Node_Thr,AM66),INDEX(Node_Left,AM66),INDEX(Node_Right,AM66)),IF(ISNUMBER(SEARCH(";"&amp;INDEX($J$10:$J$61,INDEX(Node_Pos,AM66)+1)&amp;";",";"&amp;INDEX(Node_RCodes,AM66)&amp;";")),INDEX(Node_Right,AM66),INDEX(Node_Left,AM66)))))</f>
        <v/>
      </c>
      <c r="AO66" s="52">
        <f>IF(INDEX(Node_Kind,MATCH($AA66&amp;"|"&amp;AN66,Node_Key,0))="leaf",INDEX(Node_Leaf,MATCH($AA66&amp;"|"&amp;AN66,Node_Key,0)),"not a leaf")</f>
        <v/>
      </c>
      <c r="AP66" s="46">
        <f>MATCH($AA66&amp;"|0",Node_Key,0)</f>
        <v/>
      </c>
      <c r="AQ66" s="46">
        <f>IF(INDEX(Node_Kind,AP66)="leaf",0,IF(INDEX($M$10:$M$61,INDEX(Node_Pos,AP66)+1)="",IF(INDEX(Node_Miss,AP66)="left",INDEX(Node_Left,AP66),INDEX(Node_Right,AP66)),IF(INDEX(Node_Kind,AP66)="split",IF(INDEX($M$10:$M$61,INDEX(Node_Pos,AP66)+1)&lt;INDEX(Node_Thr,AP66),INDEX(Node_Left,AP66),INDEX(Node_Right,AP66)),IF(ISNUMBER(SEARCH(";"&amp;INDEX($M$10:$M$61,INDEX(Node_Pos,AP66)+1)&amp;";",";"&amp;INDEX(Node_RCodes,AP66)&amp;";")),INDEX(Node_Right,AP66),INDEX(Node_Left,AP66)))))</f>
        <v/>
      </c>
      <c r="AR66" s="46">
        <f>MATCH($AA66&amp;"|"&amp;AQ66,Node_Key,0)</f>
        <v/>
      </c>
      <c r="AS66" s="46">
        <f>IF(INDEX(Node_Kind,AR66)="leaf",AQ66,IF(INDEX($M$10:$M$61,INDEX(Node_Pos,AR66)+1)="",IF(INDEX(Node_Miss,AR66)="left",INDEX(Node_Left,AR66),INDEX(Node_Right,AR66)),IF(INDEX(Node_Kind,AR66)="split",IF(INDEX($M$10:$M$61,INDEX(Node_Pos,AR66)+1)&lt;INDEX(Node_Thr,AR66),INDEX(Node_Left,AR66),INDEX(Node_Right,AR66)),IF(ISNUMBER(SEARCH(";"&amp;INDEX($M$10:$M$61,INDEX(Node_Pos,AR66)+1)&amp;";",";"&amp;INDEX(Node_RCodes,AR66)&amp;";")),INDEX(Node_Right,AR66),INDEX(Node_Left,AR66)))))</f>
        <v/>
      </c>
      <c r="AT66" s="46">
        <f>MATCH($AA66&amp;"|"&amp;AS66,Node_Key,0)</f>
        <v/>
      </c>
      <c r="AU66" s="46">
        <f>IF(INDEX(Node_Kind,AT66)="leaf",AS66,IF(INDEX($M$10:$M$61,INDEX(Node_Pos,AT66)+1)="",IF(INDEX(Node_Miss,AT66)="left",INDEX(Node_Left,AT66),INDEX(Node_Right,AT66)),IF(INDEX(Node_Kind,AT66)="split",IF(INDEX($M$10:$M$61,INDEX(Node_Pos,AT66)+1)&lt;INDEX(Node_Thr,AT66),INDEX(Node_Left,AT66),INDEX(Node_Right,AT66)),IF(ISNUMBER(SEARCH(";"&amp;INDEX($M$10:$M$61,INDEX(Node_Pos,AT66)+1)&amp;";",";"&amp;INDEX(Node_RCodes,AT66)&amp;";")),INDEX(Node_Right,AT66),INDEX(Node_Left,AT66)))))</f>
        <v/>
      </c>
      <c r="AV66" s="52">
        <f>IF(INDEX(Node_Kind,MATCH($AA66&amp;"|"&amp;AU66,Node_Key,0))="leaf",INDEX(Node_Leaf,MATCH($AA66&amp;"|"&amp;AU66,Node_Key,0)),"not a leaf")</f>
        <v/>
      </c>
      <c r="AW66" s="46">
        <f>MATCH($AA66&amp;"|0",Node_Key,0)</f>
        <v/>
      </c>
      <c r="AX66" s="46">
        <f>IF(INDEX(Node_Kind,AW66)="leaf",0,IF(INDEX($P$10:$P$61,INDEX(Node_Pos,AW66)+1)="",IF(INDEX(Node_Miss,AW66)="left",INDEX(Node_Left,AW66),INDEX(Node_Right,AW66)),IF(INDEX(Node_Kind,AW66)="split",IF(INDEX($P$10:$P$61,INDEX(Node_Pos,AW66)+1)&lt;INDEX(Node_Thr,AW66),INDEX(Node_Left,AW66),INDEX(Node_Right,AW66)),IF(ISNUMBER(SEARCH(";"&amp;INDEX($P$10:$P$61,INDEX(Node_Pos,AW66)+1)&amp;";",";"&amp;INDEX(Node_RCodes,AW66)&amp;";")),INDEX(Node_Right,AW66),INDEX(Node_Left,AW66)))))</f>
        <v/>
      </c>
      <c r="AY66" s="46">
        <f>MATCH($AA66&amp;"|"&amp;AX66,Node_Key,0)</f>
        <v/>
      </c>
      <c r="AZ66" s="46">
        <f>IF(INDEX(Node_Kind,AY66)="leaf",AX66,IF(INDEX($P$10:$P$61,INDEX(Node_Pos,AY66)+1)="",IF(INDEX(Node_Miss,AY66)="left",INDEX(Node_Left,AY66),INDEX(Node_Right,AY66)),IF(INDEX(Node_Kind,AY66)="split",IF(INDEX($P$10:$P$61,INDEX(Node_Pos,AY66)+1)&lt;INDEX(Node_Thr,AY66),INDEX(Node_Left,AY66),INDEX(Node_Right,AY66)),IF(ISNUMBER(SEARCH(";"&amp;INDEX($P$10:$P$61,INDEX(Node_Pos,AY66)+1)&amp;";",";"&amp;INDEX(Node_RCodes,AY66)&amp;";")),INDEX(Node_Right,AY66),INDEX(Node_Left,AY66)))))</f>
        <v/>
      </c>
      <c r="BA66" s="46">
        <f>MATCH($AA66&amp;"|"&amp;AZ66,Node_Key,0)</f>
        <v/>
      </c>
      <c r="BB66" s="46">
        <f>IF(INDEX(Node_Kind,BA66)="leaf",AZ66,IF(INDEX($P$10:$P$61,INDEX(Node_Pos,BA66)+1)="",IF(INDEX(Node_Miss,BA66)="left",INDEX(Node_Left,BA66),INDEX(Node_Right,BA66)),IF(INDEX(Node_Kind,BA66)="split",IF(INDEX($P$10:$P$61,INDEX(Node_Pos,BA66)+1)&lt;INDEX(Node_Thr,BA66),INDEX(Node_Left,BA66),INDEX(Node_Right,BA66)),IF(ISNUMBER(SEARCH(";"&amp;INDEX($P$10:$P$61,INDEX(Node_Pos,BA66)+1)&amp;";",";"&amp;INDEX(Node_RCodes,BA66)&amp;";")),INDEX(Node_Right,BA66),INDEX(Node_Left,BA66)))))</f>
        <v/>
      </c>
      <c r="BC66" s="52">
        <f>IF(INDEX(Node_Kind,MATCH($AA66&amp;"|"&amp;BB66,Node_Key,0))="leaf",INDEX(Node_Leaf,MATCH($AA66&amp;"|"&amp;BB66,Node_Key,0)),"not a leaf")</f>
        <v/>
      </c>
      <c r="BD66" s="46">
        <f>MATCH($AA66&amp;"|0",Node_Key,0)</f>
        <v/>
      </c>
      <c r="BE66" s="46">
        <f>IF(INDEX(Node_Kind,BD66)="leaf",0,IF(INDEX($S$10:$S$61,INDEX(Node_Pos,BD66)+1)="",IF(INDEX(Node_Miss,BD66)="left",INDEX(Node_Left,BD66),INDEX(Node_Right,BD66)),IF(INDEX(Node_Kind,BD66)="split",IF(INDEX($S$10:$S$61,INDEX(Node_Pos,BD66)+1)&lt;INDEX(Node_Thr,BD66),INDEX(Node_Left,BD66),INDEX(Node_Right,BD66)),IF(ISNUMBER(SEARCH(";"&amp;INDEX($S$10:$S$61,INDEX(Node_Pos,BD66)+1)&amp;";",";"&amp;INDEX(Node_RCodes,BD66)&amp;";")),INDEX(Node_Right,BD66),INDEX(Node_Left,BD66)))))</f>
        <v/>
      </c>
      <c r="BF66" s="46">
        <f>MATCH($AA66&amp;"|"&amp;BE66,Node_Key,0)</f>
        <v/>
      </c>
      <c r="BG66" s="46">
        <f>IF(INDEX(Node_Kind,BF66)="leaf",BE66,IF(INDEX($S$10:$S$61,INDEX(Node_Pos,BF66)+1)="",IF(INDEX(Node_Miss,BF66)="left",INDEX(Node_Left,BF66),INDEX(Node_Right,BF66)),IF(INDEX(Node_Kind,BF66)="split",IF(INDEX($S$10:$S$61,INDEX(Node_Pos,BF66)+1)&lt;INDEX(Node_Thr,BF66),INDEX(Node_Left,BF66),INDEX(Node_Right,BF66)),IF(ISNUMBER(SEARCH(";"&amp;INDEX($S$10:$S$61,INDEX(Node_Pos,BF66)+1)&amp;";",";"&amp;INDEX(Node_RCodes,BF66)&amp;";")),INDEX(Node_Right,BF66),INDEX(Node_Left,BF66)))))</f>
        <v/>
      </c>
      <c r="BH66" s="46">
        <f>MATCH($AA66&amp;"|"&amp;BG66,Node_Key,0)</f>
        <v/>
      </c>
      <c r="BI66" s="46">
        <f>IF(INDEX(Node_Kind,BH66)="leaf",BG66,IF(INDEX($S$10:$S$61,INDEX(Node_Pos,BH66)+1)="",IF(INDEX(Node_Miss,BH66)="left",INDEX(Node_Left,BH66),INDEX(Node_Right,BH66)),IF(INDEX(Node_Kind,BH66)="split",IF(INDEX($S$10:$S$61,INDEX(Node_Pos,BH66)+1)&lt;INDEX(Node_Thr,BH66),INDEX(Node_Left,BH66),INDEX(Node_Right,BH66)),IF(ISNUMBER(SEARCH(";"&amp;INDEX($S$10:$S$61,INDEX(Node_Pos,BH66)+1)&amp;";",";"&amp;INDEX(Node_RCodes,BH66)&amp;";")),INDEX(Node_Right,BH66),INDEX(Node_Left,BH66)))))</f>
        <v/>
      </c>
      <c r="BJ66" s="52">
        <f>IF(INDEX(Node_Kind,MATCH($AA66&amp;"|"&amp;BI66,Node_Key,0))="leaf",INDEX(Node_Leaf,MATCH($AA66&amp;"|"&amp;BI66,Node_Key,0)),"not a leaf")</f>
        <v/>
      </c>
      <c r="BK66" s="46">
        <f>MATCH($AA66&amp;"|0",Node_Key,0)</f>
        <v/>
      </c>
      <c r="BL66" s="46">
        <f>IF(INDEX(Node_Kind,BK66)="leaf",0,IF(INDEX($V$10:$V$61,INDEX(Node_Pos,BK66)+1)="",IF(INDEX(Node_Miss,BK66)="left",INDEX(Node_Left,BK66),INDEX(Node_Right,BK66)),IF(INDEX(Node_Kind,BK66)="split",IF(INDEX($V$10:$V$61,INDEX(Node_Pos,BK66)+1)&lt;INDEX(Node_Thr,BK66),INDEX(Node_Left,BK66),INDEX(Node_Right,BK66)),IF(ISNUMBER(SEARCH(";"&amp;INDEX($V$10:$V$61,INDEX(Node_Pos,BK66)+1)&amp;";",";"&amp;INDEX(Node_RCodes,BK66)&amp;";")),INDEX(Node_Right,BK66),INDEX(Node_Left,BK66)))))</f>
        <v/>
      </c>
      <c r="BM66" s="46">
        <f>MATCH($AA66&amp;"|"&amp;BL66,Node_Key,0)</f>
        <v/>
      </c>
      <c r="BN66" s="46">
        <f>IF(INDEX(Node_Kind,BM66)="leaf",BL66,IF(INDEX($V$10:$V$61,INDEX(Node_Pos,BM66)+1)="",IF(INDEX(Node_Miss,BM66)="left",INDEX(Node_Left,BM66),INDEX(Node_Right,BM66)),IF(INDEX(Node_Kind,BM66)="split",IF(INDEX($V$10:$V$61,INDEX(Node_Pos,BM66)+1)&lt;INDEX(Node_Thr,BM66),INDEX(Node_Left,BM66),INDEX(Node_Right,BM66)),IF(ISNUMBER(SEARCH(";"&amp;INDEX($V$10:$V$61,INDEX(Node_Pos,BM66)+1)&amp;";",";"&amp;INDEX(Node_RCodes,BM66)&amp;";")),INDEX(Node_Right,BM66),INDEX(Node_Left,BM66)))))</f>
        <v/>
      </c>
      <c r="BO66" s="46">
        <f>MATCH($AA66&amp;"|"&amp;BN66,Node_Key,0)</f>
        <v/>
      </c>
      <c r="BP66" s="46">
        <f>IF(INDEX(Node_Kind,BO66)="leaf",BN66,IF(INDEX($V$10:$V$61,INDEX(Node_Pos,BO66)+1)="",IF(INDEX(Node_Miss,BO66)="left",INDEX(Node_Left,BO66),INDEX(Node_Right,BO66)),IF(INDEX(Node_Kind,BO66)="split",IF(INDEX($V$10:$V$61,INDEX(Node_Pos,BO66)+1)&lt;INDEX(Node_Thr,BO66),INDEX(Node_Left,BO66),INDEX(Node_Right,BO66)),IF(ISNUMBER(SEARCH(";"&amp;INDEX($V$10:$V$61,INDEX(Node_Pos,BO66)+1)&amp;";",";"&amp;INDEX(Node_RCodes,BO66)&amp;";")),INDEX(Node_Right,BO66),INDEX(Node_Left,BO66)))))</f>
        <v/>
      </c>
      <c r="BQ66" s="52">
        <f>IF(INDEX(Node_Kind,MATCH($AA66&amp;"|"&amp;BP66,Node_Key,0))="leaf",INDEX(Node_Leaf,MATCH($AA66&amp;"|"&amp;BP66,Node_Key,0)),"not a leaf")</f>
        <v/>
      </c>
      <c r="BR66" s="46">
        <f>MATCH($AA66&amp;"|0",Node_Key,0)</f>
        <v/>
      </c>
      <c r="BS66" s="46">
        <f>IF(INDEX(Node_Kind,BR66)="leaf",0,IF(INDEX($Y$10:$Y$61,INDEX(Node_Pos,BR66)+1)="",IF(INDEX(Node_Miss,BR66)="left",INDEX(Node_Left,BR66),INDEX(Node_Right,BR66)),IF(INDEX(Node_Kind,BR66)="split",IF(INDEX($Y$10:$Y$61,INDEX(Node_Pos,BR66)+1)&lt;INDEX(Node_Thr,BR66),INDEX(Node_Left,BR66),INDEX(Node_Right,BR66)),IF(ISNUMBER(SEARCH(";"&amp;INDEX($Y$10:$Y$61,INDEX(Node_Pos,BR66)+1)&amp;";",";"&amp;INDEX(Node_RCodes,BR66)&amp;";")),INDEX(Node_Right,BR66),INDEX(Node_Left,BR66)))))</f>
        <v/>
      </c>
      <c r="BT66" s="46">
        <f>MATCH($AA66&amp;"|"&amp;BS66,Node_Key,0)</f>
        <v/>
      </c>
      <c r="BU66" s="46">
        <f>IF(INDEX(Node_Kind,BT66)="leaf",BS66,IF(INDEX($Y$10:$Y$61,INDEX(Node_Pos,BT66)+1)="",IF(INDEX(Node_Miss,BT66)="left",INDEX(Node_Left,BT66),INDEX(Node_Right,BT66)),IF(INDEX(Node_Kind,BT66)="split",IF(INDEX($Y$10:$Y$61,INDEX(Node_Pos,BT66)+1)&lt;INDEX(Node_Thr,BT66),INDEX(Node_Left,BT66),INDEX(Node_Right,BT66)),IF(ISNUMBER(SEARCH(";"&amp;INDEX($Y$10:$Y$61,INDEX(Node_Pos,BT66)+1)&amp;";",";"&amp;INDEX(Node_RCodes,BT66)&amp;";")),INDEX(Node_Right,BT66),INDEX(Node_Left,BT66)))))</f>
        <v/>
      </c>
      <c r="BV66" s="46">
        <f>MATCH($AA66&amp;"|"&amp;BU66,Node_Key,0)</f>
        <v/>
      </c>
      <c r="BW66" s="46">
        <f>IF(INDEX(Node_Kind,BV66)="leaf",BU66,IF(INDEX($Y$10:$Y$61,INDEX(Node_Pos,BV66)+1)="",IF(INDEX(Node_Miss,BV66)="left",INDEX(Node_Left,BV66),INDEX(Node_Right,BV66)),IF(INDEX(Node_Kind,BV66)="split",IF(INDEX($Y$10:$Y$61,INDEX(Node_Pos,BV66)+1)&lt;INDEX(Node_Thr,BV66),INDEX(Node_Left,BV66),INDEX(Node_Right,BV66)),IF(ISNUMBER(SEARCH(";"&amp;INDEX($Y$10:$Y$61,INDEX(Node_Pos,BV66)+1)&amp;";",";"&amp;INDEX(Node_RCodes,BV66)&amp;";")),INDEX(Node_Right,BV66),INDEX(Node_Left,BV66)))))</f>
        <v/>
      </c>
      <c r="BX66" s="52">
        <f>IF(INDEX(Node_Kind,MATCH($AA66&amp;"|"&amp;BW66,Node_Key,0))="leaf",INDEX(Node_Leaf,MATCH($AA66&amp;"|"&amp;BW66,Node_Key,0)),"not a leaf")</f>
        <v/>
      </c>
    </row>
    <row r="67">
      <c r="AA67" s="36" t="n">
        <v>57</v>
      </c>
      <c r="AB67" s="46">
        <f>MATCH($AA67&amp;"|0",Node_Key,0)</f>
        <v/>
      </c>
      <c r="AC67" s="46">
        <f>IF(INDEX(Node_Kind,AB67)="leaf",0,IF(INDEX($G$10:$G$61,INDEX(Node_Pos,AB67)+1)="",IF(INDEX(Node_Miss,AB67)="left",INDEX(Node_Left,AB67),INDEX(Node_Right,AB67)),IF(INDEX(Node_Kind,AB67)="split",IF(INDEX($G$10:$G$61,INDEX(Node_Pos,AB67)+1)&lt;INDEX(Node_Thr,AB67),INDEX(Node_Left,AB67),INDEX(Node_Right,AB67)),IF(ISNUMBER(SEARCH(";"&amp;INDEX($G$10:$G$61,INDEX(Node_Pos,AB67)+1)&amp;";",";"&amp;INDEX(Node_RCodes,AB67)&amp;";")),INDEX(Node_Right,AB67),INDEX(Node_Left,AB67)))))</f>
        <v/>
      </c>
      <c r="AD67" s="46">
        <f>MATCH($AA67&amp;"|"&amp;AC67,Node_Key,0)</f>
        <v/>
      </c>
      <c r="AE67" s="46">
        <f>IF(INDEX(Node_Kind,AD67)="leaf",AC67,IF(INDEX($G$10:$G$61,INDEX(Node_Pos,AD67)+1)="",IF(INDEX(Node_Miss,AD67)="left",INDEX(Node_Left,AD67),INDEX(Node_Right,AD67)),IF(INDEX(Node_Kind,AD67)="split",IF(INDEX($G$10:$G$61,INDEX(Node_Pos,AD67)+1)&lt;INDEX(Node_Thr,AD67),INDEX(Node_Left,AD67),INDEX(Node_Right,AD67)),IF(ISNUMBER(SEARCH(";"&amp;INDEX($G$10:$G$61,INDEX(Node_Pos,AD67)+1)&amp;";",";"&amp;INDEX(Node_RCodes,AD67)&amp;";")),INDEX(Node_Right,AD67),INDEX(Node_Left,AD67)))))</f>
        <v/>
      </c>
      <c r="AF67" s="46">
        <f>MATCH($AA67&amp;"|"&amp;AE67,Node_Key,0)</f>
        <v/>
      </c>
      <c r="AG67" s="46">
        <f>IF(INDEX(Node_Kind,AF67)="leaf",AE67,IF(INDEX($G$10:$G$61,INDEX(Node_Pos,AF67)+1)="",IF(INDEX(Node_Miss,AF67)="left",INDEX(Node_Left,AF67),INDEX(Node_Right,AF67)),IF(INDEX(Node_Kind,AF67)="split",IF(INDEX($G$10:$G$61,INDEX(Node_Pos,AF67)+1)&lt;INDEX(Node_Thr,AF67),INDEX(Node_Left,AF67),INDEX(Node_Right,AF67)),IF(ISNUMBER(SEARCH(";"&amp;INDEX($G$10:$G$61,INDEX(Node_Pos,AF67)+1)&amp;";",";"&amp;INDEX(Node_RCodes,AF67)&amp;";")),INDEX(Node_Right,AF67),INDEX(Node_Left,AF67)))))</f>
        <v/>
      </c>
      <c r="AH67" s="52">
        <f>IF(INDEX(Node_Kind,MATCH($AA67&amp;"|"&amp;AG67,Node_Key,0))="leaf",INDEX(Node_Leaf,MATCH($AA67&amp;"|"&amp;AG67,Node_Key,0)),"not a leaf")</f>
        <v/>
      </c>
      <c r="AI67" s="46">
        <f>MATCH($AA67&amp;"|0",Node_Key,0)</f>
        <v/>
      </c>
      <c r="AJ67" s="46">
        <f>IF(INDEX(Node_Kind,AI67)="leaf",0,IF(INDEX($J$10:$J$61,INDEX(Node_Pos,AI67)+1)="",IF(INDEX(Node_Miss,AI67)="left",INDEX(Node_Left,AI67),INDEX(Node_Right,AI67)),IF(INDEX(Node_Kind,AI67)="split",IF(INDEX($J$10:$J$61,INDEX(Node_Pos,AI67)+1)&lt;INDEX(Node_Thr,AI67),INDEX(Node_Left,AI67),INDEX(Node_Right,AI67)),IF(ISNUMBER(SEARCH(";"&amp;INDEX($J$10:$J$61,INDEX(Node_Pos,AI67)+1)&amp;";",";"&amp;INDEX(Node_RCodes,AI67)&amp;";")),INDEX(Node_Right,AI67),INDEX(Node_Left,AI67)))))</f>
        <v/>
      </c>
      <c r="AK67" s="46">
        <f>MATCH($AA67&amp;"|"&amp;AJ67,Node_Key,0)</f>
        <v/>
      </c>
      <c r="AL67" s="46">
        <f>IF(INDEX(Node_Kind,AK67)="leaf",AJ67,IF(INDEX($J$10:$J$61,INDEX(Node_Pos,AK67)+1)="",IF(INDEX(Node_Miss,AK67)="left",INDEX(Node_Left,AK67),INDEX(Node_Right,AK67)),IF(INDEX(Node_Kind,AK67)="split",IF(INDEX($J$10:$J$61,INDEX(Node_Pos,AK67)+1)&lt;INDEX(Node_Thr,AK67),INDEX(Node_Left,AK67),INDEX(Node_Right,AK67)),IF(ISNUMBER(SEARCH(";"&amp;INDEX($J$10:$J$61,INDEX(Node_Pos,AK67)+1)&amp;";",";"&amp;INDEX(Node_RCodes,AK67)&amp;";")),INDEX(Node_Right,AK67),INDEX(Node_Left,AK67)))))</f>
        <v/>
      </c>
      <c r="AM67" s="46">
        <f>MATCH($AA67&amp;"|"&amp;AL67,Node_Key,0)</f>
        <v/>
      </c>
      <c r="AN67" s="46">
        <f>IF(INDEX(Node_Kind,AM67)="leaf",AL67,IF(INDEX($J$10:$J$61,INDEX(Node_Pos,AM67)+1)="",IF(INDEX(Node_Miss,AM67)="left",INDEX(Node_Left,AM67),INDEX(Node_Right,AM67)),IF(INDEX(Node_Kind,AM67)="split",IF(INDEX($J$10:$J$61,INDEX(Node_Pos,AM67)+1)&lt;INDEX(Node_Thr,AM67),INDEX(Node_Left,AM67),INDEX(Node_Right,AM67)),IF(ISNUMBER(SEARCH(";"&amp;INDEX($J$10:$J$61,INDEX(Node_Pos,AM67)+1)&amp;";",";"&amp;INDEX(Node_RCodes,AM67)&amp;";")),INDEX(Node_Right,AM67),INDEX(Node_Left,AM67)))))</f>
        <v/>
      </c>
      <c r="AO67" s="52">
        <f>IF(INDEX(Node_Kind,MATCH($AA67&amp;"|"&amp;AN67,Node_Key,0))="leaf",INDEX(Node_Leaf,MATCH($AA67&amp;"|"&amp;AN67,Node_Key,0)),"not a leaf")</f>
        <v/>
      </c>
      <c r="AP67" s="46">
        <f>MATCH($AA67&amp;"|0",Node_Key,0)</f>
        <v/>
      </c>
      <c r="AQ67" s="46">
        <f>IF(INDEX(Node_Kind,AP67)="leaf",0,IF(INDEX($M$10:$M$61,INDEX(Node_Pos,AP67)+1)="",IF(INDEX(Node_Miss,AP67)="left",INDEX(Node_Left,AP67),INDEX(Node_Right,AP67)),IF(INDEX(Node_Kind,AP67)="split",IF(INDEX($M$10:$M$61,INDEX(Node_Pos,AP67)+1)&lt;INDEX(Node_Thr,AP67),INDEX(Node_Left,AP67),INDEX(Node_Right,AP67)),IF(ISNUMBER(SEARCH(";"&amp;INDEX($M$10:$M$61,INDEX(Node_Pos,AP67)+1)&amp;";",";"&amp;INDEX(Node_RCodes,AP67)&amp;";")),INDEX(Node_Right,AP67),INDEX(Node_Left,AP67)))))</f>
        <v/>
      </c>
      <c r="AR67" s="46">
        <f>MATCH($AA67&amp;"|"&amp;AQ67,Node_Key,0)</f>
        <v/>
      </c>
      <c r="AS67" s="46">
        <f>IF(INDEX(Node_Kind,AR67)="leaf",AQ67,IF(INDEX($M$10:$M$61,INDEX(Node_Pos,AR67)+1)="",IF(INDEX(Node_Miss,AR67)="left",INDEX(Node_Left,AR67),INDEX(Node_Right,AR67)),IF(INDEX(Node_Kind,AR67)="split",IF(INDEX($M$10:$M$61,INDEX(Node_Pos,AR67)+1)&lt;INDEX(Node_Thr,AR67),INDEX(Node_Left,AR67),INDEX(Node_Right,AR67)),IF(ISNUMBER(SEARCH(";"&amp;INDEX($M$10:$M$61,INDEX(Node_Pos,AR67)+1)&amp;";",";"&amp;INDEX(Node_RCodes,AR67)&amp;";")),INDEX(Node_Right,AR67),INDEX(Node_Left,AR67)))))</f>
        <v/>
      </c>
      <c r="AT67" s="46">
        <f>MATCH($AA67&amp;"|"&amp;AS67,Node_Key,0)</f>
        <v/>
      </c>
      <c r="AU67" s="46">
        <f>IF(INDEX(Node_Kind,AT67)="leaf",AS67,IF(INDEX($M$10:$M$61,INDEX(Node_Pos,AT67)+1)="",IF(INDEX(Node_Miss,AT67)="left",INDEX(Node_Left,AT67),INDEX(Node_Right,AT67)),IF(INDEX(Node_Kind,AT67)="split",IF(INDEX($M$10:$M$61,INDEX(Node_Pos,AT67)+1)&lt;INDEX(Node_Thr,AT67),INDEX(Node_Left,AT67),INDEX(Node_Right,AT67)),IF(ISNUMBER(SEARCH(";"&amp;INDEX($M$10:$M$61,INDEX(Node_Pos,AT67)+1)&amp;";",";"&amp;INDEX(Node_RCodes,AT67)&amp;";")),INDEX(Node_Right,AT67),INDEX(Node_Left,AT67)))))</f>
        <v/>
      </c>
      <c r="AV67" s="52">
        <f>IF(INDEX(Node_Kind,MATCH($AA67&amp;"|"&amp;AU67,Node_Key,0))="leaf",INDEX(Node_Leaf,MATCH($AA67&amp;"|"&amp;AU67,Node_Key,0)),"not a leaf")</f>
        <v/>
      </c>
      <c r="AW67" s="46">
        <f>MATCH($AA67&amp;"|0",Node_Key,0)</f>
        <v/>
      </c>
      <c r="AX67" s="46">
        <f>IF(INDEX(Node_Kind,AW67)="leaf",0,IF(INDEX($P$10:$P$61,INDEX(Node_Pos,AW67)+1)="",IF(INDEX(Node_Miss,AW67)="left",INDEX(Node_Left,AW67),INDEX(Node_Right,AW67)),IF(INDEX(Node_Kind,AW67)="split",IF(INDEX($P$10:$P$61,INDEX(Node_Pos,AW67)+1)&lt;INDEX(Node_Thr,AW67),INDEX(Node_Left,AW67),INDEX(Node_Right,AW67)),IF(ISNUMBER(SEARCH(";"&amp;INDEX($P$10:$P$61,INDEX(Node_Pos,AW67)+1)&amp;";",";"&amp;INDEX(Node_RCodes,AW67)&amp;";")),INDEX(Node_Right,AW67),INDEX(Node_Left,AW67)))))</f>
        <v/>
      </c>
      <c r="AY67" s="46">
        <f>MATCH($AA67&amp;"|"&amp;AX67,Node_Key,0)</f>
        <v/>
      </c>
      <c r="AZ67" s="46">
        <f>IF(INDEX(Node_Kind,AY67)="leaf",AX67,IF(INDEX($P$10:$P$61,INDEX(Node_Pos,AY67)+1)="",IF(INDEX(Node_Miss,AY67)="left",INDEX(Node_Left,AY67),INDEX(Node_Right,AY67)),IF(INDEX(Node_Kind,AY67)="split",IF(INDEX($P$10:$P$61,INDEX(Node_Pos,AY67)+1)&lt;INDEX(Node_Thr,AY67),INDEX(Node_Left,AY67),INDEX(Node_Right,AY67)),IF(ISNUMBER(SEARCH(";"&amp;INDEX($P$10:$P$61,INDEX(Node_Pos,AY67)+1)&amp;";",";"&amp;INDEX(Node_RCodes,AY67)&amp;";")),INDEX(Node_Right,AY67),INDEX(Node_Left,AY67)))))</f>
        <v/>
      </c>
      <c r="BA67" s="46">
        <f>MATCH($AA67&amp;"|"&amp;AZ67,Node_Key,0)</f>
        <v/>
      </c>
      <c r="BB67" s="46">
        <f>IF(INDEX(Node_Kind,BA67)="leaf",AZ67,IF(INDEX($P$10:$P$61,INDEX(Node_Pos,BA67)+1)="",IF(INDEX(Node_Miss,BA67)="left",INDEX(Node_Left,BA67),INDEX(Node_Right,BA67)),IF(INDEX(Node_Kind,BA67)="split",IF(INDEX($P$10:$P$61,INDEX(Node_Pos,BA67)+1)&lt;INDEX(Node_Thr,BA67),INDEX(Node_Left,BA67),INDEX(Node_Right,BA67)),IF(ISNUMBER(SEARCH(";"&amp;INDEX($P$10:$P$61,INDEX(Node_Pos,BA67)+1)&amp;";",";"&amp;INDEX(Node_RCodes,BA67)&amp;";")),INDEX(Node_Right,BA67),INDEX(Node_Left,BA67)))))</f>
        <v/>
      </c>
      <c r="BC67" s="52">
        <f>IF(INDEX(Node_Kind,MATCH($AA67&amp;"|"&amp;BB67,Node_Key,0))="leaf",INDEX(Node_Leaf,MATCH($AA67&amp;"|"&amp;BB67,Node_Key,0)),"not a leaf")</f>
        <v/>
      </c>
      <c r="BD67" s="46">
        <f>MATCH($AA67&amp;"|0",Node_Key,0)</f>
        <v/>
      </c>
      <c r="BE67" s="46">
        <f>IF(INDEX(Node_Kind,BD67)="leaf",0,IF(INDEX($S$10:$S$61,INDEX(Node_Pos,BD67)+1)="",IF(INDEX(Node_Miss,BD67)="left",INDEX(Node_Left,BD67),INDEX(Node_Right,BD67)),IF(INDEX(Node_Kind,BD67)="split",IF(INDEX($S$10:$S$61,INDEX(Node_Pos,BD67)+1)&lt;INDEX(Node_Thr,BD67),INDEX(Node_Left,BD67),INDEX(Node_Right,BD67)),IF(ISNUMBER(SEARCH(";"&amp;INDEX($S$10:$S$61,INDEX(Node_Pos,BD67)+1)&amp;";",";"&amp;INDEX(Node_RCodes,BD67)&amp;";")),INDEX(Node_Right,BD67),INDEX(Node_Left,BD67)))))</f>
        <v/>
      </c>
      <c r="BF67" s="46">
        <f>MATCH($AA67&amp;"|"&amp;BE67,Node_Key,0)</f>
        <v/>
      </c>
      <c r="BG67" s="46">
        <f>IF(INDEX(Node_Kind,BF67)="leaf",BE67,IF(INDEX($S$10:$S$61,INDEX(Node_Pos,BF67)+1)="",IF(INDEX(Node_Miss,BF67)="left",INDEX(Node_Left,BF67),INDEX(Node_Right,BF67)),IF(INDEX(Node_Kind,BF67)="split",IF(INDEX($S$10:$S$61,INDEX(Node_Pos,BF67)+1)&lt;INDEX(Node_Thr,BF67),INDEX(Node_Left,BF67),INDEX(Node_Right,BF67)),IF(ISNUMBER(SEARCH(";"&amp;INDEX($S$10:$S$61,INDEX(Node_Pos,BF67)+1)&amp;";",";"&amp;INDEX(Node_RCodes,BF67)&amp;";")),INDEX(Node_Right,BF67),INDEX(Node_Left,BF67)))))</f>
        <v/>
      </c>
      <c r="BH67" s="46">
        <f>MATCH($AA67&amp;"|"&amp;BG67,Node_Key,0)</f>
        <v/>
      </c>
      <c r="BI67" s="46">
        <f>IF(INDEX(Node_Kind,BH67)="leaf",BG67,IF(INDEX($S$10:$S$61,INDEX(Node_Pos,BH67)+1)="",IF(INDEX(Node_Miss,BH67)="left",INDEX(Node_Left,BH67),INDEX(Node_Right,BH67)),IF(INDEX(Node_Kind,BH67)="split",IF(INDEX($S$10:$S$61,INDEX(Node_Pos,BH67)+1)&lt;INDEX(Node_Thr,BH67),INDEX(Node_Left,BH67),INDEX(Node_Right,BH67)),IF(ISNUMBER(SEARCH(";"&amp;INDEX($S$10:$S$61,INDEX(Node_Pos,BH67)+1)&amp;";",";"&amp;INDEX(Node_RCodes,BH67)&amp;";")),INDEX(Node_Right,BH67),INDEX(Node_Left,BH67)))))</f>
        <v/>
      </c>
      <c r="BJ67" s="52">
        <f>IF(INDEX(Node_Kind,MATCH($AA67&amp;"|"&amp;BI67,Node_Key,0))="leaf",INDEX(Node_Leaf,MATCH($AA67&amp;"|"&amp;BI67,Node_Key,0)),"not a leaf")</f>
        <v/>
      </c>
      <c r="BK67" s="46">
        <f>MATCH($AA67&amp;"|0",Node_Key,0)</f>
        <v/>
      </c>
      <c r="BL67" s="46">
        <f>IF(INDEX(Node_Kind,BK67)="leaf",0,IF(INDEX($V$10:$V$61,INDEX(Node_Pos,BK67)+1)="",IF(INDEX(Node_Miss,BK67)="left",INDEX(Node_Left,BK67),INDEX(Node_Right,BK67)),IF(INDEX(Node_Kind,BK67)="split",IF(INDEX($V$10:$V$61,INDEX(Node_Pos,BK67)+1)&lt;INDEX(Node_Thr,BK67),INDEX(Node_Left,BK67),INDEX(Node_Right,BK67)),IF(ISNUMBER(SEARCH(";"&amp;INDEX($V$10:$V$61,INDEX(Node_Pos,BK67)+1)&amp;";",";"&amp;INDEX(Node_RCodes,BK67)&amp;";")),INDEX(Node_Right,BK67),INDEX(Node_Left,BK67)))))</f>
        <v/>
      </c>
      <c r="BM67" s="46">
        <f>MATCH($AA67&amp;"|"&amp;BL67,Node_Key,0)</f>
        <v/>
      </c>
      <c r="BN67" s="46">
        <f>IF(INDEX(Node_Kind,BM67)="leaf",BL67,IF(INDEX($V$10:$V$61,INDEX(Node_Pos,BM67)+1)="",IF(INDEX(Node_Miss,BM67)="left",INDEX(Node_Left,BM67),INDEX(Node_Right,BM67)),IF(INDEX(Node_Kind,BM67)="split",IF(INDEX($V$10:$V$61,INDEX(Node_Pos,BM67)+1)&lt;INDEX(Node_Thr,BM67),INDEX(Node_Left,BM67),INDEX(Node_Right,BM67)),IF(ISNUMBER(SEARCH(";"&amp;INDEX($V$10:$V$61,INDEX(Node_Pos,BM67)+1)&amp;";",";"&amp;INDEX(Node_RCodes,BM67)&amp;";")),INDEX(Node_Right,BM67),INDEX(Node_Left,BM67)))))</f>
        <v/>
      </c>
      <c r="BO67" s="46">
        <f>MATCH($AA67&amp;"|"&amp;BN67,Node_Key,0)</f>
        <v/>
      </c>
      <c r="BP67" s="46">
        <f>IF(INDEX(Node_Kind,BO67)="leaf",BN67,IF(INDEX($V$10:$V$61,INDEX(Node_Pos,BO67)+1)="",IF(INDEX(Node_Miss,BO67)="left",INDEX(Node_Left,BO67),INDEX(Node_Right,BO67)),IF(INDEX(Node_Kind,BO67)="split",IF(INDEX($V$10:$V$61,INDEX(Node_Pos,BO67)+1)&lt;INDEX(Node_Thr,BO67),INDEX(Node_Left,BO67),INDEX(Node_Right,BO67)),IF(ISNUMBER(SEARCH(";"&amp;INDEX($V$10:$V$61,INDEX(Node_Pos,BO67)+1)&amp;";",";"&amp;INDEX(Node_RCodes,BO67)&amp;";")),INDEX(Node_Right,BO67),INDEX(Node_Left,BO67)))))</f>
        <v/>
      </c>
      <c r="BQ67" s="52">
        <f>IF(INDEX(Node_Kind,MATCH($AA67&amp;"|"&amp;BP67,Node_Key,0))="leaf",INDEX(Node_Leaf,MATCH($AA67&amp;"|"&amp;BP67,Node_Key,0)),"not a leaf")</f>
        <v/>
      </c>
      <c r="BR67" s="46">
        <f>MATCH($AA67&amp;"|0",Node_Key,0)</f>
        <v/>
      </c>
      <c r="BS67" s="46">
        <f>IF(INDEX(Node_Kind,BR67)="leaf",0,IF(INDEX($Y$10:$Y$61,INDEX(Node_Pos,BR67)+1)="",IF(INDEX(Node_Miss,BR67)="left",INDEX(Node_Left,BR67),INDEX(Node_Right,BR67)),IF(INDEX(Node_Kind,BR67)="split",IF(INDEX($Y$10:$Y$61,INDEX(Node_Pos,BR67)+1)&lt;INDEX(Node_Thr,BR67),INDEX(Node_Left,BR67),INDEX(Node_Right,BR67)),IF(ISNUMBER(SEARCH(";"&amp;INDEX($Y$10:$Y$61,INDEX(Node_Pos,BR67)+1)&amp;";",";"&amp;INDEX(Node_RCodes,BR67)&amp;";")),INDEX(Node_Right,BR67),INDEX(Node_Left,BR67)))))</f>
        <v/>
      </c>
      <c r="BT67" s="46">
        <f>MATCH($AA67&amp;"|"&amp;BS67,Node_Key,0)</f>
        <v/>
      </c>
      <c r="BU67" s="46">
        <f>IF(INDEX(Node_Kind,BT67)="leaf",BS67,IF(INDEX($Y$10:$Y$61,INDEX(Node_Pos,BT67)+1)="",IF(INDEX(Node_Miss,BT67)="left",INDEX(Node_Left,BT67),INDEX(Node_Right,BT67)),IF(INDEX(Node_Kind,BT67)="split",IF(INDEX($Y$10:$Y$61,INDEX(Node_Pos,BT67)+1)&lt;INDEX(Node_Thr,BT67),INDEX(Node_Left,BT67),INDEX(Node_Right,BT67)),IF(ISNUMBER(SEARCH(";"&amp;INDEX($Y$10:$Y$61,INDEX(Node_Pos,BT67)+1)&amp;";",";"&amp;INDEX(Node_RCodes,BT67)&amp;";")),INDEX(Node_Right,BT67),INDEX(Node_Left,BT67)))))</f>
        <v/>
      </c>
      <c r="BV67" s="46">
        <f>MATCH($AA67&amp;"|"&amp;BU67,Node_Key,0)</f>
        <v/>
      </c>
      <c r="BW67" s="46">
        <f>IF(INDEX(Node_Kind,BV67)="leaf",BU67,IF(INDEX($Y$10:$Y$61,INDEX(Node_Pos,BV67)+1)="",IF(INDEX(Node_Miss,BV67)="left",INDEX(Node_Left,BV67),INDEX(Node_Right,BV67)),IF(INDEX(Node_Kind,BV67)="split",IF(INDEX($Y$10:$Y$61,INDEX(Node_Pos,BV67)+1)&lt;INDEX(Node_Thr,BV67),INDEX(Node_Left,BV67),INDEX(Node_Right,BV67)),IF(ISNUMBER(SEARCH(";"&amp;INDEX($Y$10:$Y$61,INDEX(Node_Pos,BV67)+1)&amp;";",";"&amp;INDEX(Node_RCodes,BV67)&amp;";")),INDEX(Node_Right,BV67),INDEX(Node_Left,BV67)))))</f>
        <v/>
      </c>
      <c r="BX67" s="52">
        <f>IF(INDEX(Node_Kind,MATCH($AA67&amp;"|"&amp;BW67,Node_Key,0))="leaf",INDEX(Node_Leaf,MATCH($AA67&amp;"|"&amp;BW67,Node_Key,0)),"not a leaf")</f>
        <v/>
      </c>
    </row>
    <row r="68">
      <c r="AA68" s="36" t="n">
        <v>58</v>
      </c>
      <c r="AB68" s="46">
        <f>MATCH($AA68&amp;"|0",Node_Key,0)</f>
        <v/>
      </c>
      <c r="AC68" s="46">
        <f>IF(INDEX(Node_Kind,AB68)="leaf",0,IF(INDEX($G$10:$G$61,INDEX(Node_Pos,AB68)+1)="",IF(INDEX(Node_Miss,AB68)="left",INDEX(Node_Left,AB68),INDEX(Node_Right,AB68)),IF(INDEX(Node_Kind,AB68)="split",IF(INDEX($G$10:$G$61,INDEX(Node_Pos,AB68)+1)&lt;INDEX(Node_Thr,AB68),INDEX(Node_Left,AB68),INDEX(Node_Right,AB68)),IF(ISNUMBER(SEARCH(";"&amp;INDEX($G$10:$G$61,INDEX(Node_Pos,AB68)+1)&amp;";",";"&amp;INDEX(Node_RCodes,AB68)&amp;";")),INDEX(Node_Right,AB68),INDEX(Node_Left,AB68)))))</f>
        <v/>
      </c>
      <c r="AD68" s="46">
        <f>MATCH($AA68&amp;"|"&amp;AC68,Node_Key,0)</f>
        <v/>
      </c>
      <c r="AE68" s="46">
        <f>IF(INDEX(Node_Kind,AD68)="leaf",AC68,IF(INDEX($G$10:$G$61,INDEX(Node_Pos,AD68)+1)="",IF(INDEX(Node_Miss,AD68)="left",INDEX(Node_Left,AD68),INDEX(Node_Right,AD68)),IF(INDEX(Node_Kind,AD68)="split",IF(INDEX($G$10:$G$61,INDEX(Node_Pos,AD68)+1)&lt;INDEX(Node_Thr,AD68),INDEX(Node_Left,AD68),INDEX(Node_Right,AD68)),IF(ISNUMBER(SEARCH(";"&amp;INDEX($G$10:$G$61,INDEX(Node_Pos,AD68)+1)&amp;";",";"&amp;INDEX(Node_RCodes,AD68)&amp;";")),INDEX(Node_Right,AD68),INDEX(Node_Left,AD68)))))</f>
        <v/>
      </c>
      <c r="AF68" s="46">
        <f>MATCH($AA68&amp;"|"&amp;AE68,Node_Key,0)</f>
        <v/>
      </c>
      <c r="AG68" s="46">
        <f>IF(INDEX(Node_Kind,AF68)="leaf",AE68,IF(INDEX($G$10:$G$61,INDEX(Node_Pos,AF68)+1)="",IF(INDEX(Node_Miss,AF68)="left",INDEX(Node_Left,AF68),INDEX(Node_Right,AF68)),IF(INDEX(Node_Kind,AF68)="split",IF(INDEX($G$10:$G$61,INDEX(Node_Pos,AF68)+1)&lt;INDEX(Node_Thr,AF68),INDEX(Node_Left,AF68),INDEX(Node_Right,AF68)),IF(ISNUMBER(SEARCH(";"&amp;INDEX($G$10:$G$61,INDEX(Node_Pos,AF68)+1)&amp;";",";"&amp;INDEX(Node_RCodes,AF68)&amp;";")),INDEX(Node_Right,AF68),INDEX(Node_Left,AF68)))))</f>
        <v/>
      </c>
      <c r="AH68" s="52">
        <f>IF(INDEX(Node_Kind,MATCH($AA68&amp;"|"&amp;AG68,Node_Key,0))="leaf",INDEX(Node_Leaf,MATCH($AA68&amp;"|"&amp;AG68,Node_Key,0)),"not a leaf")</f>
        <v/>
      </c>
      <c r="AI68" s="46">
        <f>MATCH($AA68&amp;"|0",Node_Key,0)</f>
        <v/>
      </c>
      <c r="AJ68" s="46">
        <f>IF(INDEX(Node_Kind,AI68)="leaf",0,IF(INDEX($J$10:$J$61,INDEX(Node_Pos,AI68)+1)="",IF(INDEX(Node_Miss,AI68)="left",INDEX(Node_Left,AI68),INDEX(Node_Right,AI68)),IF(INDEX(Node_Kind,AI68)="split",IF(INDEX($J$10:$J$61,INDEX(Node_Pos,AI68)+1)&lt;INDEX(Node_Thr,AI68),INDEX(Node_Left,AI68),INDEX(Node_Right,AI68)),IF(ISNUMBER(SEARCH(";"&amp;INDEX($J$10:$J$61,INDEX(Node_Pos,AI68)+1)&amp;";",";"&amp;INDEX(Node_RCodes,AI68)&amp;";")),INDEX(Node_Right,AI68),INDEX(Node_Left,AI68)))))</f>
        <v/>
      </c>
      <c r="AK68" s="46">
        <f>MATCH($AA68&amp;"|"&amp;AJ68,Node_Key,0)</f>
        <v/>
      </c>
      <c r="AL68" s="46">
        <f>IF(INDEX(Node_Kind,AK68)="leaf",AJ68,IF(INDEX($J$10:$J$61,INDEX(Node_Pos,AK68)+1)="",IF(INDEX(Node_Miss,AK68)="left",INDEX(Node_Left,AK68),INDEX(Node_Right,AK68)),IF(INDEX(Node_Kind,AK68)="split",IF(INDEX($J$10:$J$61,INDEX(Node_Pos,AK68)+1)&lt;INDEX(Node_Thr,AK68),INDEX(Node_Left,AK68),INDEX(Node_Right,AK68)),IF(ISNUMBER(SEARCH(";"&amp;INDEX($J$10:$J$61,INDEX(Node_Pos,AK68)+1)&amp;";",";"&amp;INDEX(Node_RCodes,AK68)&amp;";")),INDEX(Node_Right,AK68),INDEX(Node_Left,AK68)))))</f>
        <v/>
      </c>
      <c r="AM68" s="46">
        <f>MATCH($AA68&amp;"|"&amp;AL68,Node_Key,0)</f>
        <v/>
      </c>
      <c r="AN68" s="46">
        <f>IF(INDEX(Node_Kind,AM68)="leaf",AL68,IF(INDEX($J$10:$J$61,INDEX(Node_Pos,AM68)+1)="",IF(INDEX(Node_Miss,AM68)="left",INDEX(Node_Left,AM68),INDEX(Node_Right,AM68)),IF(INDEX(Node_Kind,AM68)="split",IF(INDEX($J$10:$J$61,INDEX(Node_Pos,AM68)+1)&lt;INDEX(Node_Thr,AM68),INDEX(Node_Left,AM68),INDEX(Node_Right,AM68)),IF(ISNUMBER(SEARCH(";"&amp;INDEX($J$10:$J$61,INDEX(Node_Pos,AM68)+1)&amp;";",";"&amp;INDEX(Node_RCodes,AM68)&amp;";")),INDEX(Node_Right,AM68),INDEX(Node_Left,AM68)))))</f>
        <v/>
      </c>
      <c r="AO68" s="52">
        <f>IF(INDEX(Node_Kind,MATCH($AA68&amp;"|"&amp;AN68,Node_Key,0))="leaf",INDEX(Node_Leaf,MATCH($AA68&amp;"|"&amp;AN68,Node_Key,0)),"not a leaf")</f>
        <v/>
      </c>
      <c r="AP68" s="46">
        <f>MATCH($AA68&amp;"|0",Node_Key,0)</f>
        <v/>
      </c>
      <c r="AQ68" s="46">
        <f>IF(INDEX(Node_Kind,AP68)="leaf",0,IF(INDEX($M$10:$M$61,INDEX(Node_Pos,AP68)+1)="",IF(INDEX(Node_Miss,AP68)="left",INDEX(Node_Left,AP68),INDEX(Node_Right,AP68)),IF(INDEX(Node_Kind,AP68)="split",IF(INDEX($M$10:$M$61,INDEX(Node_Pos,AP68)+1)&lt;INDEX(Node_Thr,AP68),INDEX(Node_Left,AP68),INDEX(Node_Right,AP68)),IF(ISNUMBER(SEARCH(";"&amp;INDEX($M$10:$M$61,INDEX(Node_Pos,AP68)+1)&amp;";",";"&amp;INDEX(Node_RCodes,AP68)&amp;";")),INDEX(Node_Right,AP68),INDEX(Node_Left,AP68)))))</f>
        <v/>
      </c>
      <c r="AR68" s="46">
        <f>MATCH($AA68&amp;"|"&amp;AQ68,Node_Key,0)</f>
        <v/>
      </c>
      <c r="AS68" s="46">
        <f>IF(INDEX(Node_Kind,AR68)="leaf",AQ68,IF(INDEX($M$10:$M$61,INDEX(Node_Pos,AR68)+1)="",IF(INDEX(Node_Miss,AR68)="left",INDEX(Node_Left,AR68),INDEX(Node_Right,AR68)),IF(INDEX(Node_Kind,AR68)="split",IF(INDEX($M$10:$M$61,INDEX(Node_Pos,AR68)+1)&lt;INDEX(Node_Thr,AR68),INDEX(Node_Left,AR68),INDEX(Node_Right,AR68)),IF(ISNUMBER(SEARCH(";"&amp;INDEX($M$10:$M$61,INDEX(Node_Pos,AR68)+1)&amp;";",";"&amp;INDEX(Node_RCodes,AR68)&amp;";")),INDEX(Node_Right,AR68),INDEX(Node_Left,AR68)))))</f>
        <v/>
      </c>
      <c r="AT68" s="46">
        <f>MATCH($AA68&amp;"|"&amp;AS68,Node_Key,0)</f>
        <v/>
      </c>
      <c r="AU68" s="46">
        <f>IF(INDEX(Node_Kind,AT68)="leaf",AS68,IF(INDEX($M$10:$M$61,INDEX(Node_Pos,AT68)+1)="",IF(INDEX(Node_Miss,AT68)="left",INDEX(Node_Left,AT68),INDEX(Node_Right,AT68)),IF(INDEX(Node_Kind,AT68)="split",IF(INDEX($M$10:$M$61,INDEX(Node_Pos,AT68)+1)&lt;INDEX(Node_Thr,AT68),INDEX(Node_Left,AT68),INDEX(Node_Right,AT68)),IF(ISNUMBER(SEARCH(";"&amp;INDEX($M$10:$M$61,INDEX(Node_Pos,AT68)+1)&amp;";",";"&amp;INDEX(Node_RCodes,AT68)&amp;";")),INDEX(Node_Right,AT68),INDEX(Node_Left,AT68)))))</f>
        <v/>
      </c>
      <c r="AV68" s="52">
        <f>IF(INDEX(Node_Kind,MATCH($AA68&amp;"|"&amp;AU68,Node_Key,0))="leaf",INDEX(Node_Leaf,MATCH($AA68&amp;"|"&amp;AU68,Node_Key,0)),"not a leaf")</f>
        <v/>
      </c>
      <c r="AW68" s="46">
        <f>MATCH($AA68&amp;"|0",Node_Key,0)</f>
        <v/>
      </c>
      <c r="AX68" s="46">
        <f>IF(INDEX(Node_Kind,AW68)="leaf",0,IF(INDEX($P$10:$P$61,INDEX(Node_Pos,AW68)+1)="",IF(INDEX(Node_Miss,AW68)="left",INDEX(Node_Left,AW68),INDEX(Node_Right,AW68)),IF(INDEX(Node_Kind,AW68)="split",IF(INDEX($P$10:$P$61,INDEX(Node_Pos,AW68)+1)&lt;INDEX(Node_Thr,AW68),INDEX(Node_Left,AW68),INDEX(Node_Right,AW68)),IF(ISNUMBER(SEARCH(";"&amp;INDEX($P$10:$P$61,INDEX(Node_Pos,AW68)+1)&amp;";",";"&amp;INDEX(Node_RCodes,AW68)&amp;";")),INDEX(Node_Right,AW68),INDEX(Node_Left,AW68)))))</f>
        <v/>
      </c>
      <c r="AY68" s="46">
        <f>MATCH($AA68&amp;"|"&amp;AX68,Node_Key,0)</f>
        <v/>
      </c>
      <c r="AZ68" s="46">
        <f>IF(INDEX(Node_Kind,AY68)="leaf",AX68,IF(INDEX($P$10:$P$61,INDEX(Node_Pos,AY68)+1)="",IF(INDEX(Node_Miss,AY68)="left",INDEX(Node_Left,AY68),INDEX(Node_Right,AY68)),IF(INDEX(Node_Kind,AY68)="split",IF(INDEX($P$10:$P$61,INDEX(Node_Pos,AY68)+1)&lt;INDEX(Node_Thr,AY68),INDEX(Node_Left,AY68),INDEX(Node_Right,AY68)),IF(ISNUMBER(SEARCH(";"&amp;INDEX($P$10:$P$61,INDEX(Node_Pos,AY68)+1)&amp;";",";"&amp;INDEX(Node_RCodes,AY68)&amp;";")),INDEX(Node_Right,AY68),INDEX(Node_Left,AY68)))))</f>
        <v/>
      </c>
      <c r="BA68" s="46">
        <f>MATCH($AA68&amp;"|"&amp;AZ68,Node_Key,0)</f>
        <v/>
      </c>
      <c r="BB68" s="46">
        <f>IF(INDEX(Node_Kind,BA68)="leaf",AZ68,IF(INDEX($P$10:$P$61,INDEX(Node_Pos,BA68)+1)="",IF(INDEX(Node_Miss,BA68)="left",INDEX(Node_Left,BA68),INDEX(Node_Right,BA68)),IF(INDEX(Node_Kind,BA68)="split",IF(INDEX($P$10:$P$61,INDEX(Node_Pos,BA68)+1)&lt;INDEX(Node_Thr,BA68),INDEX(Node_Left,BA68),INDEX(Node_Right,BA68)),IF(ISNUMBER(SEARCH(";"&amp;INDEX($P$10:$P$61,INDEX(Node_Pos,BA68)+1)&amp;";",";"&amp;INDEX(Node_RCodes,BA68)&amp;";")),INDEX(Node_Right,BA68),INDEX(Node_Left,BA68)))))</f>
        <v/>
      </c>
      <c r="BC68" s="52">
        <f>IF(INDEX(Node_Kind,MATCH($AA68&amp;"|"&amp;BB68,Node_Key,0))="leaf",INDEX(Node_Leaf,MATCH($AA68&amp;"|"&amp;BB68,Node_Key,0)),"not a leaf")</f>
        <v/>
      </c>
      <c r="BD68" s="46">
        <f>MATCH($AA68&amp;"|0",Node_Key,0)</f>
        <v/>
      </c>
      <c r="BE68" s="46">
        <f>IF(INDEX(Node_Kind,BD68)="leaf",0,IF(INDEX($S$10:$S$61,INDEX(Node_Pos,BD68)+1)="",IF(INDEX(Node_Miss,BD68)="left",INDEX(Node_Left,BD68),INDEX(Node_Right,BD68)),IF(INDEX(Node_Kind,BD68)="split",IF(INDEX($S$10:$S$61,INDEX(Node_Pos,BD68)+1)&lt;INDEX(Node_Thr,BD68),INDEX(Node_Left,BD68),INDEX(Node_Right,BD68)),IF(ISNUMBER(SEARCH(";"&amp;INDEX($S$10:$S$61,INDEX(Node_Pos,BD68)+1)&amp;";",";"&amp;INDEX(Node_RCodes,BD68)&amp;";")),INDEX(Node_Right,BD68),INDEX(Node_Left,BD68)))))</f>
        <v/>
      </c>
      <c r="BF68" s="46">
        <f>MATCH($AA68&amp;"|"&amp;BE68,Node_Key,0)</f>
        <v/>
      </c>
      <c r="BG68" s="46">
        <f>IF(INDEX(Node_Kind,BF68)="leaf",BE68,IF(INDEX($S$10:$S$61,INDEX(Node_Pos,BF68)+1)="",IF(INDEX(Node_Miss,BF68)="left",INDEX(Node_Left,BF68),INDEX(Node_Right,BF68)),IF(INDEX(Node_Kind,BF68)="split",IF(INDEX($S$10:$S$61,INDEX(Node_Pos,BF68)+1)&lt;INDEX(Node_Thr,BF68),INDEX(Node_Left,BF68),INDEX(Node_Right,BF68)),IF(ISNUMBER(SEARCH(";"&amp;INDEX($S$10:$S$61,INDEX(Node_Pos,BF68)+1)&amp;";",";"&amp;INDEX(Node_RCodes,BF68)&amp;";")),INDEX(Node_Right,BF68),INDEX(Node_Left,BF68)))))</f>
        <v/>
      </c>
      <c r="BH68" s="46">
        <f>MATCH($AA68&amp;"|"&amp;BG68,Node_Key,0)</f>
        <v/>
      </c>
      <c r="BI68" s="46">
        <f>IF(INDEX(Node_Kind,BH68)="leaf",BG68,IF(INDEX($S$10:$S$61,INDEX(Node_Pos,BH68)+1)="",IF(INDEX(Node_Miss,BH68)="left",INDEX(Node_Left,BH68),INDEX(Node_Right,BH68)),IF(INDEX(Node_Kind,BH68)="split",IF(INDEX($S$10:$S$61,INDEX(Node_Pos,BH68)+1)&lt;INDEX(Node_Thr,BH68),INDEX(Node_Left,BH68),INDEX(Node_Right,BH68)),IF(ISNUMBER(SEARCH(";"&amp;INDEX($S$10:$S$61,INDEX(Node_Pos,BH68)+1)&amp;";",";"&amp;INDEX(Node_RCodes,BH68)&amp;";")),INDEX(Node_Right,BH68),INDEX(Node_Left,BH68)))))</f>
        <v/>
      </c>
      <c r="BJ68" s="52">
        <f>IF(INDEX(Node_Kind,MATCH($AA68&amp;"|"&amp;BI68,Node_Key,0))="leaf",INDEX(Node_Leaf,MATCH($AA68&amp;"|"&amp;BI68,Node_Key,0)),"not a leaf")</f>
        <v/>
      </c>
      <c r="BK68" s="46">
        <f>MATCH($AA68&amp;"|0",Node_Key,0)</f>
        <v/>
      </c>
      <c r="BL68" s="46">
        <f>IF(INDEX(Node_Kind,BK68)="leaf",0,IF(INDEX($V$10:$V$61,INDEX(Node_Pos,BK68)+1)="",IF(INDEX(Node_Miss,BK68)="left",INDEX(Node_Left,BK68),INDEX(Node_Right,BK68)),IF(INDEX(Node_Kind,BK68)="split",IF(INDEX($V$10:$V$61,INDEX(Node_Pos,BK68)+1)&lt;INDEX(Node_Thr,BK68),INDEX(Node_Left,BK68),INDEX(Node_Right,BK68)),IF(ISNUMBER(SEARCH(";"&amp;INDEX($V$10:$V$61,INDEX(Node_Pos,BK68)+1)&amp;";",";"&amp;INDEX(Node_RCodes,BK68)&amp;";")),INDEX(Node_Right,BK68),INDEX(Node_Left,BK68)))))</f>
        <v/>
      </c>
      <c r="BM68" s="46">
        <f>MATCH($AA68&amp;"|"&amp;BL68,Node_Key,0)</f>
        <v/>
      </c>
      <c r="BN68" s="46">
        <f>IF(INDEX(Node_Kind,BM68)="leaf",BL68,IF(INDEX($V$10:$V$61,INDEX(Node_Pos,BM68)+1)="",IF(INDEX(Node_Miss,BM68)="left",INDEX(Node_Left,BM68),INDEX(Node_Right,BM68)),IF(INDEX(Node_Kind,BM68)="split",IF(INDEX($V$10:$V$61,INDEX(Node_Pos,BM68)+1)&lt;INDEX(Node_Thr,BM68),INDEX(Node_Left,BM68),INDEX(Node_Right,BM68)),IF(ISNUMBER(SEARCH(";"&amp;INDEX($V$10:$V$61,INDEX(Node_Pos,BM68)+1)&amp;";",";"&amp;INDEX(Node_RCodes,BM68)&amp;";")),INDEX(Node_Right,BM68),INDEX(Node_Left,BM68)))))</f>
        <v/>
      </c>
      <c r="BO68" s="46">
        <f>MATCH($AA68&amp;"|"&amp;BN68,Node_Key,0)</f>
        <v/>
      </c>
      <c r="BP68" s="46">
        <f>IF(INDEX(Node_Kind,BO68)="leaf",BN68,IF(INDEX($V$10:$V$61,INDEX(Node_Pos,BO68)+1)="",IF(INDEX(Node_Miss,BO68)="left",INDEX(Node_Left,BO68),INDEX(Node_Right,BO68)),IF(INDEX(Node_Kind,BO68)="split",IF(INDEX($V$10:$V$61,INDEX(Node_Pos,BO68)+1)&lt;INDEX(Node_Thr,BO68),INDEX(Node_Left,BO68),INDEX(Node_Right,BO68)),IF(ISNUMBER(SEARCH(";"&amp;INDEX($V$10:$V$61,INDEX(Node_Pos,BO68)+1)&amp;";",";"&amp;INDEX(Node_RCodes,BO68)&amp;";")),INDEX(Node_Right,BO68),INDEX(Node_Left,BO68)))))</f>
        <v/>
      </c>
      <c r="BQ68" s="52">
        <f>IF(INDEX(Node_Kind,MATCH($AA68&amp;"|"&amp;BP68,Node_Key,0))="leaf",INDEX(Node_Leaf,MATCH($AA68&amp;"|"&amp;BP68,Node_Key,0)),"not a leaf")</f>
        <v/>
      </c>
      <c r="BR68" s="46">
        <f>MATCH($AA68&amp;"|0",Node_Key,0)</f>
        <v/>
      </c>
      <c r="BS68" s="46">
        <f>IF(INDEX(Node_Kind,BR68)="leaf",0,IF(INDEX($Y$10:$Y$61,INDEX(Node_Pos,BR68)+1)="",IF(INDEX(Node_Miss,BR68)="left",INDEX(Node_Left,BR68),INDEX(Node_Right,BR68)),IF(INDEX(Node_Kind,BR68)="split",IF(INDEX($Y$10:$Y$61,INDEX(Node_Pos,BR68)+1)&lt;INDEX(Node_Thr,BR68),INDEX(Node_Left,BR68),INDEX(Node_Right,BR68)),IF(ISNUMBER(SEARCH(";"&amp;INDEX($Y$10:$Y$61,INDEX(Node_Pos,BR68)+1)&amp;";",";"&amp;INDEX(Node_RCodes,BR68)&amp;";")),INDEX(Node_Right,BR68),INDEX(Node_Left,BR68)))))</f>
        <v/>
      </c>
      <c r="BT68" s="46">
        <f>MATCH($AA68&amp;"|"&amp;BS68,Node_Key,0)</f>
        <v/>
      </c>
      <c r="BU68" s="46">
        <f>IF(INDEX(Node_Kind,BT68)="leaf",BS68,IF(INDEX($Y$10:$Y$61,INDEX(Node_Pos,BT68)+1)="",IF(INDEX(Node_Miss,BT68)="left",INDEX(Node_Left,BT68),INDEX(Node_Right,BT68)),IF(INDEX(Node_Kind,BT68)="split",IF(INDEX($Y$10:$Y$61,INDEX(Node_Pos,BT68)+1)&lt;INDEX(Node_Thr,BT68),INDEX(Node_Left,BT68),INDEX(Node_Right,BT68)),IF(ISNUMBER(SEARCH(";"&amp;INDEX($Y$10:$Y$61,INDEX(Node_Pos,BT68)+1)&amp;";",";"&amp;INDEX(Node_RCodes,BT68)&amp;";")),INDEX(Node_Right,BT68),INDEX(Node_Left,BT68)))))</f>
        <v/>
      </c>
      <c r="BV68" s="46">
        <f>MATCH($AA68&amp;"|"&amp;BU68,Node_Key,0)</f>
        <v/>
      </c>
      <c r="BW68" s="46">
        <f>IF(INDEX(Node_Kind,BV68)="leaf",BU68,IF(INDEX($Y$10:$Y$61,INDEX(Node_Pos,BV68)+1)="",IF(INDEX(Node_Miss,BV68)="left",INDEX(Node_Left,BV68),INDEX(Node_Right,BV68)),IF(INDEX(Node_Kind,BV68)="split",IF(INDEX($Y$10:$Y$61,INDEX(Node_Pos,BV68)+1)&lt;INDEX(Node_Thr,BV68),INDEX(Node_Left,BV68),INDEX(Node_Right,BV68)),IF(ISNUMBER(SEARCH(";"&amp;INDEX($Y$10:$Y$61,INDEX(Node_Pos,BV68)+1)&amp;";",";"&amp;INDEX(Node_RCodes,BV68)&amp;";")),INDEX(Node_Right,BV68),INDEX(Node_Left,BV68)))))</f>
        <v/>
      </c>
      <c r="BX68" s="52">
        <f>IF(INDEX(Node_Kind,MATCH($AA68&amp;"|"&amp;BW68,Node_Key,0))="leaf",INDEX(Node_Leaf,MATCH($AA68&amp;"|"&amp;BW68,Node_Key,0)),"not a leaf")</f>
        <v/>
      </c>
    </row>
    <row r="69">
      <c r="AA69" s="36" t="n">
        <v>59</v>
      </c>
      <c r="AB69" s="46">
        <f>MATCH($AA69&amp;"|0",Node_Key,0)</f>
        <v/>
      </c>
      <c r="AC69" s="46">
        <f>IF(INDEX(Node_Kind,AB69)="leaf",0,IF(INDEX($G$10:$G$61,INDEX(Node_Pos,AB69)+1)="",IF(INDEX(Node_Miss,AB69)="left",INDEX(Node_Left,AB69),INDEX(Node_Right,AB69)),IF(INDEX(Node_Kind,AB69)="split",IF(INDEX($G$10:$G$61,INDEX(Node_Pos,AB69)+1)&lt;INDEX(Node_Thr,AB69),INDEX(Node_Left,AB69),INDEX(Node_Right,AB69)),IF(ISNUMBER(SEARCH(";"&amp;INDEX($G$10:$G$61,INDEX(Node_Pos,AB69)+1)&amp;";",";"&amp;INDEX(Node_RCodes,AB69)&amp;";")),INDEX(Node_Right,AB69),INDEX(Node_Left,AB69)))))</f>
        <v/>
      </c>
      <c r="AD69" s="46">
        <f>MATCH($AA69&amp;"|"&amp;AC69,Node_Key,0)</f>
        <v/>
      </c>
      <c r="AE69" s="46">
        <f>IF(INDEX(Node_Kind,AD69)="leaf",AC69,IF(INDEX($G$10:$G$61,INDEX(Node_Pos,AD69)+1)="",IF(INDEX(Node_Miss,AD69)="left",INDEX(Node_Left,AD69),INDEX(Node_Right,AD69)),IF(INDEX(Node_Kind,AD69)="split",IF(INDEX($G$10:$G$61,INDEX(Node_Pos,AD69)+1)&lt;INDEX(Node_Thr,AD69),INDEX(Node_Left,AD69),INDEX(Node_Right,AD69)),IF(ISNUMBER(SEARCH(";"&amp;INDEX($G$10:$G$61,INDEX(Node_Pos,AD69)+1)&amp;";",";"&amp;INDEX(Node_RCodes,AD69)&amp;";")),INDEX(Node_Right,AD69),INDEX(Node_Left,AD69)))))</f>
        <v/>
      </c>
      <c r="AF69" s="46">
        <f>MATCH($AA69&amp;"|"&amp;AE69,Node_Key,0)</f>
        <v/>
      </c>
      <c r="AG69" s="46">
        <f>IF(INDEX(Node_Kind,AF69)="leaf",AE69,IF(INDEX($G$10:$G$61,INDEX(Node_Pos,AF69)+1)="",IF(INDEX(Node_Miss,AF69)="left",INDEX(Node_Left,AF69),INDEX(Node_Right,AF69)),IF(INDEX(Node_Kind,AF69)="split",IF(INDEX($G$10:$G$61,INDEX(Node_Pos,AF69)+1)&lt;INDEX(Node_Thr,AF69),INDEX(Node_Left,AF69),INDEX(Node_Right,AF69)),IF(ISNUMBER(SEARCH(";"&amp;INDEX($G$10:$G$61,INDEX(Node_Pos,AF69)+1)&amp;";",";"&amp;INDEX(Node_RCodes,AF69)&amp;";")),INDEX(Node_Right,AF69),INDEX(Node_Left,AF69)))))</f>
        <v/>
      </c>
      <c r="AH69" s="52">
        <f>IF(INDEX(Node_Kind,MATCH($AA69&amp;"|"&amp;AG69,Node_Key,0))="leaf",INDEX(Node_Leaf,MATCH($AA69&amp;"|"&amp;AG69,Node_Key,0)),"not a leaf")</f>
        <v/>
      </c>
      <c r="AI69" s="46">
        <f>MATCH($AA69&amp;"|0",Node_Key,0)</f>
        <v/>
      </c>
      <c r="AJ69" s="46">
        <f>IF(INDEX(Node_Kind,AI69)="leaf",0,IF(INDEX($J$10:$J$61,INDEX(Node_Pos,AI69)+1)="",IF(INDEX(Node_Miss,AI69)="left",INDEX(Node_Left,AI69),INDEX(Node_Right,AI69)),IF(INDEX(Node_Kind,AI69)="split",IF(INDEX($J$10:$J$61,INDEX(Node_Pos,AI69)+1)&lt;INDEX(Node_Thr,AI69),INDEX(Node_Left,AI69),INDEX(Node_Right,AI69)),IF(ISNUMBER(SEARCH(";"&amp;INDEX($J$10:$J$61,INDEX(Node_Pos,AI69)+1)&amp;";",";"&amp;INDEX(Node_RCodes,AI69)&amp;";")),INDEX(Node_Right,AI69),INDEX(Node_Left,AI69)))))</f>
        <v/>
      </c>
      <c r="AK69" s="46">
        <f>MATCH($AA69&amp;"|"&amp;AJ69,Node_Key,0)</f>
        <v/>
      </c>
      <c r="AL69" s="46">
        <f>IF(INDEX(Node_Kind,AK69)="leaf",AJ69,IF(INDEX($J$10:$J$61,INDEX(Node_Pos,AK69)+1)="",IF(INDEX(Node_Miss,AK69)="left",INDEX(Node_Left,AK69),INDEX(Node_Right,AK69)),IF(INDEX(Node_Kind,AK69)="split",IF(INDEX($J$10:$J$61,INDEX(Node_Pos,AK69)+1)&lt;INDEX(Node_Thr,AK69),INDEX(Node_Left,AK69),INDEX(Node_Right,AK69)),IF(ISNUMBER(SEARCH(";"&amp;INDEX($J$10:$J$61,INDEX(Node_Pos,AK69)+1)&amp;";",";"&amp;INDEX(Node_RCodes,AK69)&amp;";")),INDEX(Node_Right,AK69),INDEX(Node_Left,AK69)))))</f>
        <v/>
      </c>
      <c r="AM69" s="46">
        <f>MATCH($AA69&amp;"|"&amp;AL69,Node_Key,0)</f>
        <v/>
      </c>
      <c r="AN69" s="46">
        <f>IF(INDEX(Node_Kind,AM69)="leaf",AL69,IF(INDEX($J$10:$J$61,INDEX(Node_Pos,AM69)+1)="",IF(INDEX(Node_Miss,AM69)="left",INDEX(Node_Left,AM69),INDEX(Node_Right,AM69)),IF(INDEX(Node_Kind,AM69)="split",IF(INDEX($J$10:$J$61,INDEX(Node_Pos,AM69)+1)&lt;INDEX(Node_Thr,AM69),INDEX(Node_Left,AM69),INDEX(Node_Right,AM69)),IF(ISNUMBER(SEARCH(";"&amp;INDEX($J$10:$J$61,INDEX(Node_Pos,AM69)+1)&amp;";",";"&amp;INDEX(Node_RCodes,AM69)&amp;";")),INDEX(Node_Right,AM69),INDEX(Node_Left,AM69)))))</f>
        <v/>
      </c>
      <c r="AO69" s="52">
        <f>IF(INDEX(Node_Kind,MATCH($AA69&amp;"|"&amp;AN69,Node_Key,0))="leaf",INDEX(Node_Leaf,MATCH($AA69&amp;"|"&amp;AN69,Node_Key,0)),"not a leaf")</f>
        <v/>
      </c>
      <c r="AP69" s="46">
        <f>MATCH($AA69&amp;"|0",Node_Key,0)</f>
        <v/>
      </c>
      <c r="AQ69" s="46">
        <f>IF(INDEX(Node_Kind,AP69)="leaf",0,IF(INDEX($M$10:$M$61,INDEX(Node_Pos,AP69)+1)="",IF(INDEX(Node_Miss,AP69)="left",INDEX(Node_Left,AP69),INDEX(Node_Right,AP69)),IF(INDEX(Node_Kind,AP69)="split",IF(INDEX($M$10:$M$61,INDEX(Node_Pos,AP69)+1)&lt;INDEX(Node_Thr,AP69),INDEX(Node_Left,AP69),INDEX(Node_Right,AP69)),IF(ISNUMBER(SEARCH(";"&amp;INDEX($M$10:$M$61,INDEX(Node_Pos,AP69)+1)&amp;";",";"&amp;INDEX(Node_RCodes,AP69)&amp;";")),INDEX(Node_Right,AP69),INDEX(Node_Left,AP69)))))</f>
        <v/>
      </c>
      <c r="AR69" s="46">
        <f>MATCH($AA69&amp;"|"&amp;AQ69,Node_Key,0)</f>
        <v/>
      </c>
      <c r="AS69" s="46">
        <f>IF(INDEX(Node_Kind,AR69)="leaf",AQ69,IF(INDEX($M$10:$M$61,INDEX(Node_Pos,AR69)+1)="",IF(INDEX(Node_Miss,AR69)="left",INDEX(Node_Left,AR69),INDEX(Node_Right,AR69)),IF(INDEX(Node_Kind,AR69)="split",IF(INDEX($M$10:$M$61,INDEX(Node_Pos,AR69)+1)&lt;INDEX(Node_Thr,AR69),INDEX(Node_Left,AR69),INDEX(Node_Right,AR69)),IF(ISNUMBER(SEARCH(";"&amp;INDEX($M$10:$M$61,INDEX(Node_Pos,AR69)+1)&amp;";",";"&amp;INDEX(Node_RCodes,AR69)&amp;";")),INDEX(Node_Right,AR69),INDEX(Node_Left,AR69)))))</f>
        <v/>
      </c>
      <c r="AT69" s="46">
        <f>MATCH($AA69&amp;"|"&amp;AS69,Node_Key,0)</f>
        <v/>
      </c>
      <c r="AU69" s="46">
        <f>IF(INDEX(Node_Kind,AT69)="leaf",AS69,IF(INDEX($M$10:$M$61,INDEX(Node_Pos,AT69)+1)="",IF(INDEX(Node_Miss,AT69)="left",INDEX(Node_Left,AT69),INDEX(Node_Right,AT69)),IF(INDEX(Node_Kind,AT69)="split",IF(INDEX($M$10:$M$61,INDEX(Node_Pos,AT69)+1)&lt;INDEX(Node_Thr,AT69),INDEX(Node_Left,AT69),INDEX(Node_Right,AT69)),IF(ISNUMBER(SEARCH(";"&amp;INDEX($M$10:$M$61,INDEX(Node_Pos,AT69)+1)&amp;";",";"&amp;INDEX(Node_RCodes,AT69)&amp;";")),INDEX(Node_Right,AT69),INDEX(Node_Left,AT69)))))</f>
        <v/>
      </c>
      <c r="AV69" s="52">
        <f>IF(INDEX(Node_Kind,MATCH($AA69&amp;"|"&amp;AU69,Node_Key,0))="leaf",INDEX(Node_Leaf,MATCH($AA69&amp;"|"&amp;AU69,Node_Key,0)),"not a leaf")</f>
        <v/>
      </c>
      <c r="AW69" s="46">
        <f>MATCH($AA69&amp;"|0",Node_Key,0)</f>
        <v/>
      </c>
      <c r="AX69" s="46">
        <f>IF(INDEX(Node_Kind,AW69)="leaf",0,IF(INDEX($P$10:$P$61,INDEX(Node_Pos,AW69)+1)="",IF(INDEX(Node_Miss,AW69)="left",INDEX(Node_Left,AW69),INDEX(Node_Right,AW69)),IF(INDEX(Node_Kind,AW69)="split",IF(INDEX($P$10:$P$61,INDEX(Node_Pos,AW69)+1)&lt;INDEX(Node_Thr,AW69),INDEX(Node_Left,AW69),INDEX(Node_Right,AW69)),IF(ISNUMBER(SEARCH(";"&amp;INDEX($P$10:$P$61,INDEX(Node_Pos,AW69)+1)&amp;";",";"&amp;INDEX(Node_RCodes,AW69)&amp;";")),INDEX(Node_Right,AW69),INDEX(Node_Left,AW69)))))</f>
        <v/>
      </c>
      <c r="AY69" s="46">
        <f>MATCH($AA69&amp;"|"&amp;AX69,Node_Key,0)</f>
        <v/>
      </c>
      <c r="AZ69" s="46">
        <f>IF(INDEX(Node_Kind,AY69)="leaf",AX69,IF(INDEX($P$10:$P$61,INDEX(Node_Pos,AY69)+1)="",IF(INDEX(Node_Miss,AY69)="left",INDEX(Node_Left,AY69),INDEX(Node_Right,AY69)),IF(INDEX(Node_Kind,AY69)="split",IF(INDEX($P$10:$P$61,INDEX(Node_Pos,AY69)+1)&lt;INDEX(Node_Thr,AY69),INDEX(Node_Left,AY69),INDEX(Node_Right,AY69)),IF(ISNUMBER(SEARCH(";"&amp;INDEX($P$10:$P$61,INDEX(Node_Pos,AY69)+1)&amp;";",";"&amp;INDEX(Node_RCodes,AY69)&amp;";")),INDEX(Node_Right,AY69),INDEX(Node_Left,AY69)))))</f>
        <v/>
      </c>
      <c r="BA69" s="46">
        <f>MATCH($AA69&amp;"|"&amp;AZ69,Node_Key,0)</f>
        <v/>
      </c>
      <c r="BB69" s="46">
        <f>IF(INDEX(Node_Kind,BA69)="leaf",AZ69,IF(INDEX($P$10:$P$61,INDEX(Node_Pos,BA69)+1)="",IF(INDEX(Node_Miss,BA69)="left",INDEX(Node_Left,BA69),INDEX(Node_Right,BA69)),IF(INDEX(Node_Kind,BA69)="split",IF(INDEX($P$10:$P$61,INDEX(Node_Pos,BA69)+1)&lt;INDEX(Node_Thr,BA69),INDEX(Node_Left,BA69),INDEX(Node_Right,BA69)),IF(ISNUMBER(SEARCH(";"&amp;INDEX($P$10:$P$61,INDEX(Node_Pos,BA69)+1)&amp;";",";"&amp;INDEX(Node_RCodes,BA69)&amp;";")),INDEX(Node_Right,BA69),INDEX(Node_Left,BA69)))))</f>
        <v/>
      </c>
      <c r="BC69" s="52">
        <f>IF(INDEX(Node_Kind,MATCH($AA69&amp;"|"&amp;BB69,Node_Key,0))="leaf",INDEX(Node_Leaf,MATCH($AA69&amp;"|"&amp;BB69,Node_Key,0)),"not a leaf")</f>
        <v/>
      </c>
      <c r="BD69" s="46">
        <f>MATCH($AA69&amp;"|0",Node_Key,0)</f>
        <v/>
      </c>
      <c r="BE69" s="46">
        <f>IF(INDEX(Node_Kind,BD69)="leaf",0,IF(INDEX($S$10:$S$61,INDEX(Node_Pos,BD69)+1)="",IF(INDEX(Node_Miss,BD69)="left",INDEX(Node_Left,BD69),INDEX(Node_Right,BD69)),IF(INDEX(Node_Kind,BD69)="split",IF(INDEX($S$10:$S$61,INDEX(Node_Pos,BD69)+1)&lt;INDEX(Node_Thr,BD69),INDEX(Node_Left,BD69),INDEX(Node_Right,BD69)),IF(ISNUMBER(SEARCH(";"&amp;INDEX($S$10:$S$61,INDEX(Node_Pos,BD69)+1)&amp;";",";"&amp;INDEX(Node_RCodes,BD69)&amp;";")),INDEX(Node_Right,BD69),INDEX(Node_Left,BD69)))))</f>
        <v/>
      </c>
      <c r="BF69" s="46">
        <f>MATCH($AA69&amp;"|"&amp;BE69,Node_Key,0)</f>
        <v/>
      </c>
      <c r="BG69" s="46">
        <f>IF(INDEX(Node_Kind,BF69)="leaf",BE69,IF(INDEX($S$10:$S$61,INDEX(Node_Pos,BF69)+1)="",IF(INDEX(Node_Miss,BF69)="left",INDEX(Node_Left,BF69),INDEX(Node_Right,BF69)),IF(INDEX(Node_Kind,BF69)="split",IF(INDEX($S$10:$S$61,INDEX(Node_Pos,BF69)+1)&lt;INDEX(Node_Thr,BF69),INDEX(Node_Left,BF69),INDEX(Node_Right,BF69)),IF(ISNUMBER(SEARCH(";"&amp;INDEX($S$10:$S$61,INDEX(Node_Pos,BF69)+1)&amp;";",";"&amp;INDEX(Node_RCodes,BF69)&amp;";")),INDEX(Node_Right,BF69),INDEX(Node_Left,BF69)))))</f>
        <v/>
      </c>
      <c r="BH69" s="46">
        <f>MATCH($AA69&amp;"|"&amp;BG69,Node_Key,0)</f>
        <v/>
      </c>
      <c r="BI69" s="46">
        <f>IF(INDEX(Node_Kind,BH69)="leaf",BG69,IF(INDEX($S$10:$S$61,INDEX(Node_Pos,BH69)+1)="",IF(INDEX(Node_Miss,BH69)="left",INDEX(Node_Left,BH69),INDEX(Node_Right,BH69)),IF(INDEX(Node_Kind,BH69)="split",IF(INDEX($S$10:$S$61,INDEX(Node_Pos,BH69)+1)&lt;INDEX(Node_Thr,BH69),INDEX(Node_Left,BH69),INDEX(Node_Right,BH69)),IF(ISNUMBER(SEARCH(";"&amp;INDEX($S$10:$S$61,INDEX(Node_Pos,BH69)+1)&amp;";",";"&amp;INDEX(Node_RCodes,BH69)&amp;";")),INDEX(Node_Right,BH69),INDEX(Node_Left,BH69)))))</f>
        <v/>
      </c>
      <c r="BJ69" s="52">
        <f>IF(INDEX(Node_Kind,MATCH($AA69&amp;"|"&amp;BI69,Node_Key,0))="leaf",INDEX(Node_Leaf,MATCH($AA69&amp;"|"&amp;BI69,Node_Key,0)),"not a leaf")</f>
        <v/>
      </c>
      <c r="BK69" s="46">
        <f>MATCH($AA69&amp;"|0",Node_Key,0)</f>
        <v/>
      </c>
      <c r="BL69" s="46">
        <f>IF(INDEX(Node_Kind,BK69)="leaf",0,IF(INDEX($V$10:$V$61,INDEX(Node_Pos,BK69)+1)="",IF(INDEX(Node_Miss,BK69)="left",INDEX(Node_Left,BK69),INDEX(Node_Right,BK69)),IF(INDEX(Node_Kind,BK69)="split",IF(INDEX($V$10:$V$61,INDEX(Node_Pos,BK69)+1)&lt;INDEX(Node_Thr,BK69),INDEX(Node_Left,BK69),INDEX(Node_Right,BK69)),IF(ISNUMBER(SEARCH(";"&amp;INDEX($V$10:$V$61,INDEX(Node_Pos,BK69)+1)&amp;";",";"&amp;INDEX(Node_RCodes,BK69)&amp;";")),INDEX(Node_Right,BK69),INDEX(Node_Left,BK69)))))</f>
        <v/>
      </c>
      <c r="BM69" s="46">
        <f>MATCH($AA69&amp;"|"&amp;BL69,Node_Key,0)</f>
        <v/>
      </c>
      <c r="BN69" s="46">
        <f>IF(INDEX(Node_Kind,BM69)="leaf",BL69,IF(INDEX($V$10:$V$61,INDEX(Node_Pos,BM69)+1)="",IF(INDEX(Node_Miss,BM69)="left",INDEX(Node_Left,BM69),INDEX(Node_Right,BM69)),IF(INDEX(Node_Kind,BM69)="split",IF(INDEX($V$10:$V$61,INDEX(Node_Pos,BM69)+1)&lt;INDEX(Node_Thr,BM69),INDEX(Node_Left,BM69),INDEX(Node_Right,BM69)),IF(ISNUMBER(SEARCH(";"&amp;INDEX($V$10:$V$61,INDEX(Node_Pos,BM69)+1)&amp;";",";"&amp;INDEX(Node_RCodes,BM69)&amp;";")),INDEX(Node_Right,BM69),INDEX(Node_Left,BM69)))))</f>
        <v/>
      </c>
      <c r="BO69" s="46">
        <f>MATCH($AA69&amp;"|"&amp;BN69,Node_Key,0)</f>
        <v/>
      </c>
      <c r="BP69" s="46">
        <f>IF(INDEX(Node_Kind,BO69)="leaf",BN69,IF(INDEX($V$10:$V$61,INDEX(Node_Pos,BO69)+1)="",IF(INDEX(Node_Miss,BO69)="left",INDEX(Node_Left,BO69),INDEX(Node_Right,BO69)),IF(INDEX(Node_Kind,BO69)="split",IF(INDEX($V$10:$V$61,INDEX(Node_Pos,BO69)+1)&lt;INDEX(Node_Thr,BO69),INDEX(Node_Left,BO69),INDEX(Node_Right,BO69)),IF(ISNUMBER(SEARCH(";"&amp;INDEX($V$10:$V$61,INDEX(Node_Pos,BO69)+1)&amp;";",";"&amp;INDEX(Node_RCodes,BO69)&amp;";")),INDEX(Node_Right,BO69),INDEX(Node_Left,BO69)))))</f>
        <v/>
      </c>
      <c r="BQ69" s="52">
        <f>IF(INDEX(Node_Kind,MATCH($AA69&amp;"|"&amp;BP69,Node_Key,0))="leaf",INDEX(Node_Leaf,MATCH($AA69&amp;"|"&amp;BP69,Node_Key,0)),"not a leaf")</f>
        <v/>
      </c>
      <c r="BR69" s="46">
        <f>MATCH($AA69&amp;"|0",Node_Key,0)</f>
        <v/>
      </c>
      <c r="BS69" s="46">
        <f>IF(INDEX(Node_Kind,BR69)="leaf",0,IF(INDEX($Y$10:$Y$61,INDEX(Node_Pos,BR69)+1)="",IF(INDEX(Node_Miss,BR69)="left",INDEX(Node_Left,BR69),INDEX(Node_Right,BR69)),IF(INDEX(Node_Kind,BR69)="split",IF(INDEX($Y$10:$Y$61,INDEX(Node_Pos,BR69)+1)&lt;INDEX(Node_Thr,BR69),INDEX(Node_Left,BR69),INDEX(Node_Right,BR69)),IF(ISNUMBER(SEARCH(";"&amp;INDEX($Y$10:$Y$61,INDEX(Node_Pos,BR69)+1)&amp;";",";"&amp;INDEX(Node_RCodes,BR69)&amp;";")),INDEX(Node_Right,BR69),INDEX(Node_Left,BR69)))))</f>
        <v/>
      </c>
      <c r="BT69" s="46">
        <f>MATCH($AA69&amp;"|"&amp;BS69,Node_Key,0)</f>
        <v/>
      </c>
      <c r="BU69" s="46">
        <f>IF(INDEX(Node_Kind,BT69)="leaf",BS69,IF(INDEX($Y$10:$Y$61,INDEX(Node_Pos,BT69)+1)="",IF(INDEX(Node_Miss,BT69)="left",INDEX(Node_Left,BT69),INDEX(Node_Right,BT69)),IF(INDEX(Node_Kind,BT69)="split",IF(INDEX($Y$10:$Y$61,INDEX(Node_Pos,BT69)+1)&lt;INDEX(Node_Thr,BT69),INDEX(Node_Left,BT69),INDEX(Node_Right,BT69)),IF(ISNUMBER(SEARCH(";"&amp;INDEX($Y$10:$Y$61,INDEX(Node_Pos,BT69)+1)&amp;";",";"&amp;INDEX(Node_RCodes,BT69)&amp;";")),INDEX(Node_Right,BT69),INDEX(Node_Left,BT69)))))</f>
        <v/>
      </c>
      <c r="BV69" s="46">
        <f>MATCH($AA69&amp;"|"&amp;BU69,Node_Key,0)</f>
        <v/>
      </c>
      <c r="BW69" s="46">
        <f>IF(INDEX(Node_Kind,BV69)="leaf",BU69,IF(INDEX($Y$10:$Y$61,INDEX(Node_Pos,BV69)+1)="",IF(INDEX(Node_Miss,BV69)="left",INDEX(Node_Left,BV69),INDEX(Node_Right,BV69)),IF(INDEX(Node_Kind,BV69)="split",IF(INDEX($Y$10:$Y$61,INDEX(Node_Pos,BV69)+1)&lt;INDEX(Node_Thr,BV69),INDEX(Node_Left,BV69),INDEX(Node_Right,BV69)),IF(ISNUMBER(SEARCH(";"&amp;INDEX($Y$10:$Y$61,INDEX(Node_Pos,BV69)+1)&amp;";",";"&amp;INDEX(Node_RCodes,BV69)&amp;";")),INDEX(Node_Right,BV69),INDEX(Node_Left,BV69)))))</f>
        <v/>
      </c>
      <c r="BX69" s="52">
        <f>IF(INDEX(Node_Kind,MATCH($AA69&amp;"|"&amp;BW69,Node_Key,0))="leaf",INDEX(Node_Leaf,MATCH($AA69&amp;"|"&amp;BW69,Node_Key,0)),"not a leaf")</f>
        <v/>
      </c>
    </row>
    <row r="70">
      <c r="AA70" s="36" t="n">
        <v>60</v>
      </c>
      <c r="AB70" s="46">
        <f>MATCH($AA70&amp;"|0",Node_Key,0)</f>
        <v/>
      </c>
      <c r="AC70" s="46">
        <f>IF(INDEX(Node_Kind,AB70)="leaf",0,IF(INDEX($G$10:$G$61,INDEX(Node_Pos,AB70)+1)="",IF(INDEX(Node_Miss,AB70)="left",INDEX(Node_Left,AB70),INDEX(Node_Right,AB70)),IF(INDEX(Node_Kind,AB70)="split",IF(INDEX($G$10:$G$61,INDEX(Node_Pos,AB70)+1)&lt;INDEX(Node_Thr,AB70),INDEX(Node_Left,AB70),INDEX(Node_Right,AB70)),IF(ISNUMBER(SEARCH(";"&amp;INDEX($G$10:$G$61,INDEX(Node_Pos,AB70)+1)&amp;";",";"&amp;INDEX(Node_RCodes,AB70)&amp;";")),INDEX(Node_Right,AB70),INDEX(Node_Left,AB70)))))</f>
        <v/>
      </c>
      <c r="AD70" s="46">
        <f>MATCH($AA70&amp;"|"&amp;AC70,Node_Key,0)</f>
        <v/>
      </c>
      <c r="AE70" s="46">
        <f>IF(INDEX(Node_Kind,AD70)="leaf",AC70,IF(INDEX($G$10:$G$61,INDEX(Node_Pos,AD70)+1)="",IF(INDEX(Node_Miss,AD70)="left",INDEX(Node_Left,AD70),INDEX(Node_Right,AD70)),IF(INDEX(Node_Kind,AD70)="split",IF(INDEX($G$10:$G$61,INDEX(Node_Pos,AD70)+1)&lt;INDEX(Node_Thr,AD70),INDEX(Node_Left,AD70),INDEX(Node_Right,AD70)),IF(ISNUMBER(SEARCH(";"&amp;INDEX($G$10:$G$61,INDEX(Node_Pos,AD70)+1)&amp;";",";"&amp;INDEX(Node_RCodes,AD70)&amp;";")),INDEX(Node_Right,AD70),INDEX(Node_Left,AD70)))))</f>
        <v/>
      </c>
      <c r="AF70" s="46">
        <f>MATCH($AA70&amp;"|"&amp;AE70,Node_Key,0)</f>
        <v/>
      </c>
      <c r="AG70" s="46">
        <f>IF(INDEX(Node_Kind,AF70)="leaf",AE70,IF(INDEX($G$10:$G$61,INDEX(Node_Pos,AF70)+1)="",IF(INDEX(Node_Miss,AF70)="left",INDEX(Node_Left,AF70),INDEX(Node_Right,AF70)),IF(INDEX(Node_Kind,AF70)="split",IF(INDEX($G$10:$G$61,INDEX(Node_Pos,AF70)+1)&lt;INDEX(Node_Thr,AF70),INDEX(Node_Left,AF70),INDEX(Node_Right,AF70)),IF(ISNUMBER(SEARCH(";"&amp;INDEX($G$10:$G$61,INDEX(Node_Pos,AF70)+1)&amp;";",";"&amp;INDEX(Node_RCodes,AF70)&amp;";")),INDEX(Node_Right,AF70),INDEX(Node_Left,AF70)))))</f>
        <v/>
      </c>
      <c r="AH70" s="52">
        <f>IF(INDEX(Node_Kind,MATCH($AA70&amp;"|"&amp;AG70,Node_Key,0))="leaf",INDEX(Node_Leaf,MATCH($AA70&amp;"|"&amp;AG70,Node_Key,0)),"not a leaf")</f>
        <v/>
      </c>
      <c r="AI70" s="46">
        <f>MATCH($AA70&amp;"|0",Node_Key,0)</f>
        <v/>
      </c>
      <c r="AJ70" s="46">
        <f>IF(INDEX(Node_Kind,AI70)="leaf",0,IF(INDEX($J$10:$J$61,INDEX(Node_Pos,AI70)+1)="",IF(INDEX(Node_Miss,AI70)="left",INDEX(Node_Left,AI70),INDEX(Node_Right,AI70)),IF(INDEX(Node_Kind,AI70)="split",IF(INDEX($J$10:$J$61,INDEX(Node_Pos,AI70)+1)&lt;INDEX(Node_Thr,AI70),INDEX(Node_Left,AI70),INDEX(Node_Right,AI70)),IF(ISNUMBER(SEARCH(";"&amp;INDEX($J$10:$J$61,INDEX(Node_Pos,AI70)+1)&amp;";",";"&amp;INDEX(Node_RCodes,AI70)&amp;";")),INDEX(Node_Right,AI70),INDEX(Node_Left,AI70)))))</f>
        <v/>
      </c>
      <c r="AK70" s="46">
        <f>MATCH($AA70&amp;"|"&amp;AJ70,Node_Key,0)</f>
        <v/>
      </c>
      <c r="AL70" s="46">
        <f>IF(INDEX(Node_Kind,AK70)="leaf",AJ70,IF(INDEX($J$10:$J$61,INDEX(Node_Pos,AK70)+1)="",IF(INDEX(Node_Miss,AK70)="left",INDEX(Node_Left,AK70),INDEX(Node_Right,AK70)),IF(INDEX(Node_Kind,AK70)="split",IF(INDEX($J$10:$J$61,INDEX(Node_Pos,AK70)+1)&lt;INDEX(Node_Thr,AK70),INDEX(Node_Left,AK70),INDEX(Node_Right,AK70)),IF(ISNUMBER(SEARCH(";"&amp;INDEX($J$10:$J$61,INDEX(Node_Pos,AK70)+1)&amp;";",";"&amp;INDEX(Node_RCodes,AK70)&amp;";")),INDEX(Node_Right,AK70),INDEX(Node_Left,AK70)))))</f>
        <v/>
      </c>
      <c r="AM70" s="46">
        <f>MATCH($AA70&amp;"|"&amp;AL70,Node_Key,0)</f>
        <v/>
      </c>
      <c r="AN70" s="46">
        <f>IF(INDEX(Node_Kind,AM70)="leaf",AL70,IF(INDEX($J$10:$J$61,INDEX(Node_Pos,AM70)+1)="",IF(INDEX(Node_Miss,AM70)="left",INDEX(Node_Left,AM70),INDEX(Node_Right,AM70)),IF(INDEX(Node_Kind,AM70)="split",IF(INDEX($J$10:$J$61,INDEX(Node_Pos,AM70)+1)&lt;INDEX(Node_Thr,AM70),INDEX(Node_Left,AM70),INDEX(Node_Right,AM70)),IF(ISNUMBER(SEARCH(";"&amp;INDEX($J$10:$J$61,INDEX(Node_Pos,AM70)+1)&amp;";",";"&amp;INDEX(Node_RCodes,AM70)&amp;";")),INDEX(Node_Right,AM70),INDEX(Node_Left,AM70)))))</f>
        <v/>
      </c>
      <c r="AO70" s="52">
        <f>IF(INDEX(Node_Kind,MATCH($AA70&amp;"|"&amp;AN70,Node_Key,0))="leaf",INDEX(Node_Leaf,MATCH($AA70&amp;"|"&amp;AN70,Node_Key,0)),"not a leaf")</f>
        <v/>
      </c>
      <c r="AP70" s="46">
        <f>MATCH($AA70&amp;"|0",Node_Key,0)</f>
        <v/>
      </c>
      <c r="AQ70" s="46">
        <f>IF(INDEX(Node_Kind,AP70)="leaf",0,IF(INDEX($M$10:$M$61,INDEX(Node_Pos,AP70)+1)="",IF(INDEX(Node_Miss,AP70)="left",INDEX(Node_Left,AP70),INDEX(Node_Right,AP70)),IF(INDEX(Node_Kind,AP70)="split",IF(INDEX($M$10:$M$61,INDEX(Node_Pos,AP70)+1)&lt;INDEX(Node_Thr,AP70),INDEX(Node_Left,AP70),INDEX(Node_Right,AP70)),IF(ISNUMBER(SEARCH(";"&amp;INDEX($M$10:$M$61,INDEX(Node_Pos,AP70)+1)&amp;";",";"&amp;INDEX(Node_RCodes,AP70)&amp;";")),INDEX(Node_Right,AP70),INDEX(Node_Left,AP70)))))</f>
        <v/>
      </c>
      <c r="AR70" s="46">
        <f>MATCH($AA70&amp;"|"&amp;AQ70,Node_Key,0)</f>
        <v/>
      </c>
      <c r="AS70" s="46">
        <f>IF(INDEX(Node_Kind,AR70)="leaf",AQ70,IF(INDEX($M$10:$M$61,INDEX(Node_Pos,AR70)+1)="",IF(INDEX(Node_Miss,AR70)="left",INDEX(Node_Left,AR70),INDEX(Node_Right,AR70)),IF(INDEX(Node_Kind,AR70)="split",IF(INDEX($M$10:$M$61,INDEX(Node_Pos,AR70)+1)&lt;INDEX(Node_Thr,AR70),INDEX(Node_Left,AR70),INDEX(Node_Right,AR70)),IF(ISNUMBER(SEARCH(";"&amp;INDEX($M$10:$M$61,INDEX(Node_Pos,AR70)+1)&amp;";",";"&amp;INDEX(Node_RCodes,AR70)&amp;";")),INDEX(Node_Right,AR70),INDEX(Node_Left,AR70)))))</f>
        <v/>
      </c>
      <c r="AT70" s="46">
        <f>MATCH($AA70&amp;"|"&amp;AS70,Node_Key,0)</f>
        <v/>
      </c>
      <c r="AU70" s="46">
        <f>IF(INDEX(Node_Kind,AT70)="leaf",AS70,IF(INDEX($M$10:$M$61,INDEX(Node_Pos,AT70)+1)="",IF(INDEX(Node_Miss,AT70)="left",INDEX(Node_Left,AT70),INDEX(Node_Right,AT70)),IF(INDEX(Node_Kind,AT70)="split",IF(INDEX($M$10:$M$61,INDEX(Node_Pos,AT70)+1)&lt;INDEX(Node_Thr,AT70),INDEX(Node_Left,AT70),INDEX(Node_Right,AT70)),IF(ISNUMBER(SEARCH(";"&amp;INDEX($M$10:$M$61,INDEX(Node_Pos,AT70)+1)&amp;";",";"&amp;INDEX(Node_RCodes,AT70)&amp;";")),INDEX(Node_Right,AT70),INDEX(Node_Left,AT70)))))</f>
        <v/>
      </c>
      <c r="AV70" s="52">
        <f>IF(INDEX(Node_Kind,MATCH($AA70&amp;"|"&amp;AU70,Node_Key,0))="leaf",INDEX(Node_Leaf,MATCH($AA70&amp;"|"&amp;AU70,Node_Key,0)),"not a leaf")</f>
        <v/>
      </c>
      <c r="AW70" s="46">
        <f>MATCH($AA70&amp;"|0",Node_Key,0)</f>
        <v/>
      </c>
      <c r="AX70" s="46">
        <f>IF(INDEX(Node_Kind,AW70)="leaf",0,IF(INDEX($P$10:$P$61,INDEX(Node_Pos,AW70)+1)="",IF(INDEX(Node_Miss,AW70)="left",INDEX(Node_Left,AW70),INDEX(Node_Right,AW70)),IF(INDEX(Node_Kind,AW70)="split",IF(INDEX($P$10:$P$61,INDEX(Node_Pos,AW70)+1)&lt;INDEX(Node_Thr,AW70),INDEX(Node_Left,AW70),INDEX(Node_Right,AW70)),IF(ISNUMBER(SEARCH(";"&amp;INDEX($P$10:$P$61,INDEX(Node_Pos,AW70)+1)&amp;";",";"&amp;INDEX(Node_RCodes,AW70)&amp;";")),INDEX(Node_Right,AW70),INDEX(Node_Left,AW70)))))</f>
        <v/>
      </c>
      <c r="AY70" s="46">
        <f>MATCH($AA70&amp;"|"&amp;AX70,Node_Key,0)</f>
        <v/>
      </c>
      <c r="AZ70" s="46">
        <f>IF(INDEX(Node_Kind,AY70)="leaf",AX70,IF(INDEX($P$10:$P$61,INDEX(Node_Pos,AY70)+1)="",IF(INDEX(Node_Miss,AY70)="left",INDEX(Node_Left,AY70),INDEX(Node_Right,AY70)),IF(INDEX(Node_Kind,AY70)="split",IF(INDEX($P$10:$P$61,INDEX(Node_Pos,AY70)+1)&lt;INDEX(Node_Thr,AY70),INDEX(Node_Left,AY70),INDEX(Node_Right,AY70)),IF(ISNUMBER(SEARCH(";"&amp;INDEX($P$10:$P$61,INDEX(Node_Pos,AY70)+1)&amp;";",";"&amp;INDEX(Node_RCodes,AY70)&amp;";")),INDEX(Node_Right,AY70),INDEX(Node_Left,AY70)))))</f>
        <v/>
      </c>
      <c r="BA70" s="46">
        <f>MATCH($AA70&amp;"|"&amp;AZ70,Node_Key,0)</f>
        <v/>
      </c>
      <c r="BB70" s="46">
        <f>IF(INDEX(Node_Kind,BA70)="leaf",AZ70,IF(INDEX($P$10:$P$61,INDEX(Node_Pos,BA70)+1)="",IF(INDEX(Node_Miss,BA70)="left",INDEX(Node_Left,BA70),INDEX(Node_Right,BA70)),IF(INDEX(Node_Kind,BA70)="split",IF(INDEX($P$10:$P$61,INDEX(Node_Pos,BA70)+1)&lt;INDEX(Node_Thr,BA70),INDEX(Node_Left,BA70),INDEX(Node_Right,BA70)),IF(ISNUMBER(SEARCH(";"&amp;INDEX($P$10:$P$61,INDEX(Node_Pos,BA70)+1)&amp;";",";"&amp;INDEX(Node_RCodes,BA70)&amp;";")),INDEX(Node_Right,BA70),INDEX(Node_Left,BA70)))))</f>
        <v/>
      </c>
      <c r="BC70" s="52">
        <f>IF(INDEX(Node_Kind,MATCH($AA70&amp;"|"&amp;BB70,Node_Key,0))="leaf",INDEX(Node_Leaf,MATCH($AA70&amp;"|"&amp;BB70,Node_Key,0)),"not a leaf")</f>
        <v/>
      </c>
      <c r="BD70" s="46">
        <f>MATCH($AA70&amp;"|0",Node_Key,0)</f>
        <v/>
      </c>
      <c r="BE70" s="46">
        <f>IF(INDEX(Node_Kind,BD70)="leaf",0,IF(INDEX($S$10:$S$61,INDEX(Node_Pos,BD70)+1)="",IF(INDEX(Node_Miss,BD70)="left",INDEX(Node_Left,BD70),INDEX(Node_Right,BD70)),IF(INDEX(Node_Kind,BD70)="split",IF(INDEX($S$10:$S$61,INDEX(Node_Pos,BD70)+1)&lt;INDEX(Node_Thr,BD70),INDEX(Node_Left,BD70),INDEX(Node_Right,BD70)),IF(ISNUMBER(SEARCH(";"&amp;INDEX($S$10:$S$61,INDEX(Node_Pos,BD70)+1)&amp;";",";"&amp;INDEX(Node_RCodes,BD70)&amp;";")),INDEX(Node_Right,BD70),INDEX(Node_Left,BD70)))))</f>
        <v/>
      </c>
      <c r="BF70" s="46">
        <f>MATCH($AA70&amp;"|"&amp;BE70,Node_Key,0)</f>
        <v/>
      </c>
      <c r="BG70" s="46">
        <f>IF(INDEX(Node_Kind,BF70)="leaf",BE70,IF(INDEX($S$10:$S$61,INDEX(Node_Pos,BF70)+1)="",IF(INDEX(Node_Miss,BF70)="left",INDEX(Node_Left,BF70),INDEX(Node_Right,BF70)),IF(INDEX(Node_Kind,BF70)="split",IF(INDEX($S$10:$S$61,INDEX(Node_Pos,BF70)+1)&lt;INDEX(Node_Thr,BF70),INDEX(Node_Left,BF70),INDEX(Node_Right,BF70)),IF(ISNUMBER(SEARCH(";"&amp;INDEX($S$10:$S$61,INDEX(Node_Pos,BF70)+1)&amp;";",";"&amp;INDEX(Node_RCodes,BF70)&amp;";")),INDEX(Node_Right,BF70),INDEX(Node_Left,BF70)))))</f>
        <v/>
      </c>
      <c r="BH70" s="46">
        <f>MATCH($AA70&amp;"|"&amp;BG70,Node_Key,0)</f>
        <v/>
      </c>
      <c r="BI70" s="46">
        <f>IF(INDEX(Node_Kind,BH70)="leaf",BG70,IF(INDEX($S$10:$S$61,INDEX(Node_Pos,BH70)+1)="",IF(INDEX(Node_Miss,BH70)="left",INDEX(Node_Left,BH70),INDEX(Node_Right,BH70)),IF(INDEX(Node_Kind,BH70)="split",IF(INDEX($S$10:$S$61,INDEX(Node_Pos,BH70)+1)&lt;INDEX(Node_Thr,BH70),INDEX(Node_Left,BH70),INDEX(Node_Right,BH70)),IF(ISNUMBER(SEARCH(";"&amp;INDEX($S$10:$S$61,INDEX(Node_Pos,BH70)+1)&amp;";",";"&amp;INDEX(Node_RCodes,BH70)&amp;";")),INDEX(Node_Right,BH70),INDEX(Node_Left,BH70)))))</f>
        <v/>
      </c>
      <c r="BJ70" s="52">
        <f>IF(INDEX(Node_Kind,MATCH($AA70&amp;"|"&amp;BI70,Node_Key,0))="leaf",INDEX(Node_Leaf,MATCH($AA70&amp;"|"&amp;BI70,Node_Key,0)),"not a leaf")</f>
        <v/>
      </c>
      <c r="BK70" s="46">
        <f>MATCH($AA70&amp;"|0",Node_Key,0)</f>
        <v/>
      </c>
      <c r="BL70" s="46">
        <f>IF(INDEX(Node_Kind,BK70)="leaf",0,IF(INDEX($V$10:$V$61,INDEX(Node_Pos,BK70)+1)="",IF(INDEX(Node_Miss,BK70)="left",INDEX(Node_Left,BK70),INDEX(Node_Right,BK70)),IF(INDEX(Node_Kind,BK70)="split",IF(INDEX($V$10:$V$61,INDEX(Node_Pos,BK70)+1)&lt;INDEX(Node_Thr,BK70),INDEX(Node_Left,BK70),INDEX(Node_Right,BK70)),IF(ISNUMBER(SEARCH(";"&amp;INDEX($V$10:$V$61,INDEX(Node_Pos,BK70)+1)&amp;";",";"&amp;INDEX(Node_RCodes,BK70)&amp;";")),INDEX(Node_Right,BK70),INDEX(Node_Left,BK70)))))</f>
        <v/>
      </c>
      <c r="BM70" s="46">
        <f>MATCH($AA70&amp;"|"&amp;BL70,Node_Key,0)</f>
        <v/>
      </c>
      <c r="BN70" s="46">
        <f>IF(INDEX(Node_Kind,BM70)="leaf",BL70,IF(INDEX($V$10:$V$61,INDEX(Node_Pos,BM70)+1)="",IF(INDEX(Node_Miss,BM70)="left",INDEX(Node_Left,BM70),INDEX(Node_Right,BM70)),IF(INDEX(Node_Kind,BM70)="split",IF(INDEX($V$10:$V$61,INDEX(Node_Pos,BM70)+1)&lt;INDEX(Node_Thr,BM70),INDEX(Node_Left,BM70),INDEX(Node_Right,BM70)),IF(ISNUMBER(SEARCH(";"&amp;INDEX($V$10:$V$61,INDEX(Node_Pos,BM70)+1)&amp;";",";"&amp;INDEX(Node_RCodes,BM70)&amp;";")),INDEX(Node_Right,BM70),INDEX(Node_Left,BM70)))))</f>
        <v/>
      </c>
      <c r="BO70" s="46">
        <f>MATCH($AA70&amp;"|"&amp;BN70,Node_Key,0)</f>
        <v/>
      </c>
      <c r="BP70" s="46">
        <f>IF(INDEX(Node_Kind,BO70)="leaf",BN70,IF(INDEX($V$10:$V$61,INDEX(Node_Pos,BO70)+1)="",IF(INDEX(Node_Miss,BO70)="left",INDEX(Node_Left,BO70),INDEX(Node_Right,BO70)),IF(INDEX(Node_Kind,BO70)="split",IF(INDEX($V$10:$V$61,INDEX(Node_Pos,BO70)+1)&lt;INDEX(Node_Thr,BO70),INDEX(Node_Left,BO70),INDEX(Node_Right,BO70)),IF(ISNUMBER(SEARCH(";"&amp;INDEX($V$10:$V$61,INDEX(Node_Pos,BO70)+1)&amp;";",";"&amp;INDEX(Node_RCodes,BO70)&amp;";")),INDEX(Node_Right,BO70),INDEX(Node_Left,BO70)))))</f>
        <v/>
      </c>
      <c r="BQ70" s="52">
        <f>IF(INDEX(Node_Kind,MATCH($AA70&amp;"|"&amp;BP70,Node_Key,0))="leaf",INDEX(Node_Leaf,MATCH($AA70&amp;"|"&amp;BP70,Node_Key,0)),"not a leaf")</f>
        <v/>
      </c>
      <c r="BR70" s="46">
        <f>MATCH($AA70&amp;"|0",Node_Key,0)</f>
        <v/>
      </c>
      <c r="BS70" s="46">
        <f>IF(INDEX(Node_Kind,BR70)="leaf",0,IF(INDEX($Y$10:$Y$61,INDEX(Node_Pos,BR70)+1)="",IF(INDEX(Node_Miss,BR70)="left",INDEX(Node_Left,BR70),INDEX(Node_Right,BR70)),IF(INDEX(Node_Kind,BR70)="split",IF(INDEX($Y$10:$Y$61,INDEX(Node_Pos,BR70)+1)&lt;INDEX(Node_Thr,BR70),INDEX(Node_Left,BR70),INDEX(Node_Right,BR70)),IF(ISNUMBER(SEARCH(";"&amp;INDEX($Y$10:$Y$61,INDEX(Node_Pos,BR70)+1)&amp;";",";"&amp;INDEX(Node_RCodes,BR70)&amp;";")),INDEX(Node_Right,BR70),INDEX(Node_Left,BR70)))))</f>
        <v/>
      </c>
      <c r="BT70" s="46">
        <f>MATCH($AA70&amp;"|"&amp;BS70,Node_Key,0)</f>
        <v/>
      </c>
      <c r="BU70" s="46">
        <f>IF(INDEX(Node_Kind,BT70)="leaf",BS70,IF(INDEX($Y$10:$Y$61,INDEX(Node_Pos,BT70)+1)="",IF(INDEX(Node_Miss,BT70)="left",INDEX(Node_Left,BT70),INDEX(Node_Right,BT70)),IF(INDEX(Node_Kind,BT70)="split",IF(INDEX($Y$10:$Y$61,INDEX(Node_Pos,BT70)+1)&lt;INDEX(Node_Thr,BT70),INDEX(Node_Left,BT70),INDEX(Node_Right,BT70)),IF(ISNUMBER(SEARCH(";"&amp;INDEX($Y$10:$Y$61,INDEX(Node_Pos,BT70)+1)&amp;";",";"&amp;INDEX(Node_RCodes,BT70)&amp;";")),INDEX(Node_Right,BT70),INDEX(Node_Left,BT70)))))</f>
        <v/>
      </c>
      <c r="BV70" s="46">
        <f>MATCH($AA70&amp;"|"&amp;BU70,Node_Key,0)</f>
        <v/>
      </c>
      <c r="BW70" s="46">
        <f>IF(INDEX(Node_Kind,BV70)="leaf",BU70,IF(INDEX($Y$10:$Y$61,INDEX(Node_Pos,BV70)+1)="",IF(INDEX(Node_Miss,BV70)="left",INDEX(Node_Left,BV70),INDEX(Node_Right,BV70)),IF(INDEX(Node_Kind,BV70)="split",IF(INDEX($Y$10:$Y$61,INDEX(Node_Pos,BV70)+1)&lt;INDEX(Node_Thr,BV70),INDEX(Node_Left,BV70),INDEX(Node_Right,BV70)),IF(ISNUMBER(SEARCH(";"&amp;INDEX($Y$10:$Y$61,INDEX(Node_Pos,BV70)+1)&amp;";",";"&amp;INDEX(Node_RCodes,BV70)&amp;";")),INDEX(Node_Right,BV70),INDEX(Node_Left,BV70)))))</f>
        <v/>
      </c>
      <c r="BX70" s="52">
        <f>IF(INDEX(Node_Kind,MATCH($AA70&amp;"|"&amp;BW70,Node_Key,0))="leaf",INDEX(Node_Leaf,MATCH($AA70&amp;"|"&amp;BW70,Node_Key,0)),"not a leaf")</f>
        <v/>
      </c>
    </row>
    <row r="71">
      <c r="AA71" s="36" t="n">
        <v>61</v>
      </c>
      <c r="AB71" s="46">
        <f>MATCH($AA71&amp;"|0",Node_Key,0)</f>
        <v/>
      </c>
      <c r="AC71" s="46">
        <f>IF(INDEX(Node_Kind,AB71)="leaf",0,IF(INDEX($G$10:$G$61,INDEX(Node_Pos,AB71)+1)="",IF(INDEX(Node_Miss,AB71)="left",INDEX(Node_Left,AB71),INDEX(Node_Right,AB71)),IF(INDEX(Node_Kind,AB71)="split",IF(INDEX($G$10:$G$61,INDEX(Node_Pos,AB71)+1)&lt;INDEX(Node_Thr,AB71),INDEX(Node_Left,AB71),INDEX(Node_Right,AB71)),IF(ISNUMBER(SEARCH(";"&amp;INDEX($G$10:$G$61,INDEX(Node_Pos,AB71)+1)&amp;";",";"&amp;INDEX(Node_RCodes,AB71)&amp;";")),INDEX(Node_Right,AB71),INDEX(Node_Left,AB71)))))</f>
        <v/>
      </c>
      <c r="AD71" s="46">
        <f>MATCH($AA71&amp;"|"&amp;AC71,Node_Key,0)</f>
        <v/>
      </c>
      <c r="AE71" s="46">
        <f>IF(INDEX(Node_Kind,AD71)="leaf",AC71,IF(INDEX($G$10:$G$61,INDEX(Node_Pos,AD71)+1)="",IF(INDEX(Node_Miss,AD71)="left",INDEX(Node_Left,AD71),INDEX(Node_Right,AD71)),IF(INDEX(Node_Kind,AD71)="split",IF(INDEX($G$10:$G$61,INDEX(Node_Pos,AD71)+1)&lt;INDEX(Node_Thr,AD71),INDEX(Node_Left,AD71),INDEX(Node_Right,AD71)),IF(ISNUMBER(SEARCH(";"&amp;INDEX($G$10:$G$61,INDEX(Node_Pos,AD71)+1)&amp;";",";"&amp;INDEX(Node_RCodes,AD71)&amp;";")),INDEX(Node_Right,AD71),INDEX(Node_Left,AD71)))))</f>
        <v/>
      </c>
      <c r="AF71" s="46">
        <f>MATCH($AA71&amp;"|"&amp;AE71,Node_Key,0)</f>
        <v/>
      </c>
      <c r="AG71" s="46">
        <f>IF(INDEX(Node_Kind,AF71)="leaf",AE71,IF(INDEX($G$10:$G$61,INDEX(Node_Pos,AF71)+1)="",IF(INDEX(Node_Miss,AF71)="left",INDEX(Node_Left,AF71),INDEX(Node_Right,AF71)),IF(INDEX(Node_Kind,AF71)="split",IF(INDEX($G$10:$G$61,INDEX(Node_Pos,AF71)+1)&lt;INDEX(Node_Thr,AF71),INDEX(Node_Left,AF71),INDEX(Node_Right,AF71)),IF(ISNUMBER(SEARCH(";"&amp;INDEX($G$10:$G$61,INDEX(Node_Pos,AF71)+1)&amp;";",";"&amp;INDEX(Node_RCodes,AF71)&amp;";")),INDEX(Node_Right,AF71),INDEX(Node_Left,AF71)))))</f>
        <v/>
      </c>
      <c r="AH71" s="52">
        <f>IF(INDEX(Node_Kind,MATCH($AA71&amp;"|"&amp;AG71,Node_Key,0))="leaf",INDEX(Node_Leaf,MATCH($AA71&amp;"|"&amp;AG71,Node_Key,0)),"not a leaf")</f>
        <v/>
      </c>
      <c r="AI71" s="46">
        <f>MATCH($AA71&amp;"|0",Node_Key,0)</f>
        <v/>
      </c>
      <c r="AJ71" s="46">
        <f>IF(INDEX(Node_Kind,AI71)="leaf",0,IF(INDEX($J$10:$J$61,INDEX(Node_Pos,AI71)+1)="",IF(INDEX(Node_Miss,AI71)="left",INDEX(Node_Left,AI71),INDEX(Node_Right,AI71)),IF(INDEX(Node_Kind,AI71)="split",IF(INDEX($J$10:$J$61,INDEX(Node_Pos,AI71)+1)&lt;INDEX(Node_Thr,AI71),INDEX(Node_Left,AI71),INDEX(Node_Right,AI71)),IF(ISNUMBER(SEARCH(";"&amp;INDEX($J$10:$J$61,INDEX(Node_Pos,AI71)+1)&amp;";",";"&amp;INDEX(Node_RCodes,AI71)&amp;";")),INDEX(Node_Right,AI71),INDEX(Node_Left,AI71)))))</f>
        <v/>
      </c>
      <c r="AK71" s="46">
        <f>MATCH($AA71&amp;"|"&amp;AJ71,Node_Key,0)</f>
        <v/>
      </c>
      <c r="AL71" s="46">
        <f>IF(INDEX(Node_Kind,AK71)="leaf",AJ71,IF(INDEX($J$10:$J$61,INDEX(Node_Pos,AK71)+1)="",IF(INDEX(Node_Miss,AK71)="left",INDEX(Node_Left,AK71),INDEX(Node_Right,AK71)),IF(INDEX(Node_Kind,AK71)="split",IF(INDEX($J$10:$J$61,INDEX(Node_Pos,AK71)+1)&lt;INDEX(Node_Thr,AK71),INDEX(Node_Left,AK71),INDEX(Node_Right,AK71)),IF(ISNUMBER(SEARCH(";"&amp;INDEX($J$10:$J$61,INDEX(Node_Pos,AK71)+1)&amp;";",";"&amp;INDEX(Node_RCodes,AK71)&amp;";")),INDEX(Node_Right,AK71),INDEX(Node_Left,AK71)))))</f>
        <v/>
      </c>
      <c r="AM71" s="46">
        <f>MATCH($AA71&amp;"|"&amp;AL71,Node_Key,0)</f>
        <v/>
      </c>
      <c r="AN71" s="46">
        <f>IF(INDEX(Node_Kind,AM71)="leaf",AL71,IF(INDEX($J$10:$J$61,INDEX(Node_Pos,AM71)+1)="",IF(INDEX(Node_Miss,AM71)="left",INDEX(Node_Left,AM71),INDEX(Node_Right,AM71)),IF(INDEX(Node_Kind,AM71)="split",IF(INDEX($J$10:$J$61,INDEX(Node_Pos,AM71)+1)&lt;INDEX(Node_Thr,AM71),INDEX(Node_Left,AM71),INDEX(Node_Right,AM71)),IF(ISNUMBER(SEARCH(";"&amp;INDEX($J$10:$J$61,INDEX(Node_Pos,AM71)+1)&amp;";",";"&amp;INDEX(Node_RCodes,AM71)&amp;";")),INDEX(Node_Right,AM71),INDEX(Node_Left,AM71)))))</f>
        <v/>
      </c>
      <c r="AO71" s="52">
        <f>IF(INDEX(Node_Kind,MATCH($AA71&amp;"|"&amp;AN71,Node_Key,0))="leaf",INDEX(Node_Leaf,MATCH($AA71&amp;"|"&amp;AN71,Node_Key,0)),"not a leaf")</f>
        <v/>
      </c>
      <c r="AP71" s="46">
        <f>MATCH($AA71&amp;"|0",Node_Key,0)</f>
        <v/>
      </c>
      <c r="AQ71" s="46">
        <f>IF(INDEX(Node_Kind,AP71)="leaf",0,IF(INDEX($M$10:$M$61,INDEX(Node_Pos,AP71)+1)="",IF(INDEX(Node_Miss,AP71)="left",INDEX(Node_Left,AP71),INDEX(Node_Right,AP71)),IF(INDEX(Node_Kind,AP71)="split",IF(INDEX($M$10:$M$61,INDEX(Node_Pos,AP71)+1)&lt;INDEX(Node_Thr,AP71),INDEX(Node_Left,AP71),INDEX(Node_Right,AP71)),IF(ISNUMBER(SEARCH(";"&amp;INDEX($M$10:$M$61,INDEX(Node_Pos,AP71)+1)&amp;";",";"&amp;INDEX(Node_RCodes,AP71)&amp;";")),INDEX(Node_Right,AP71),INDEX(Node_Left,AP71)))))</f>
        <v/>
      </c>
      <c r="AR71" s="46">
        <f>MATCH($AA71&amp;"|"&amp;AQ71,Node_Key,0)</f>
        <v/>
      </c>
      <c r="AS71" s="46">
        <f>IF(INDEX(Node_Kind,AR71)="leaf",AQ71,IF(INDEX($M$10:$M$61,INDEX(Node_Pos,AR71)+1)="",IF(INDEX(Node_Miss,AR71)="left",INDEX(Node_Left,AR71),INDEX(Node_Right,AR71)),IF(INDEX(Node_Kind,AR71)="split",IF(INDEX($M$10:$M$61,INDEX(Node_Pos,AR71)+1)&lt;INDEX(Node_Thr,AR71),INDEX(Node_Left,AR71),INDEX(Node_Right,AR71)),IF(ISNUMBER(SEARCH(";"&amp;INDEX($M$10:$M$61,INDEX(Node_Pos,AR71)+1)&amp;";",";"&amp;INDEX(Node_RCodes,AR71)&amp;";")),INDEX(Node_Right,AR71),INDEX(Node_Left,AR71)))))</f>
        <v/>
      </c>
      <c r="AT71" s="46">
        <f>MATCH($AA71&amp;"|"&amp;AS71,Node_Key,0)</f>
        <v/>
      </c>
      <c r="AU71" s="46">
        <f>IF(INDEX(Node_Kind,AT71)="leaf",AS71,IF(INDEX($M$10:$M$61,INDEX(Node_Pos,AT71)+1)="",IF(INDEX(Node_Miss,AT71)="left",INDEX(Node_Left,AT71),INDEX(Node_Right,AT71)),IF(INDEX(Node_Kind,AT71)="split",IF(INDEX($M$10:$M$61,INDEX(Node_Pos,AT71)+1)&lt;INDEX(Node_Thr,AT71),INDEX(Node_Left,AT71),INDEX(Node_Right,AT71)),IF(ISNUMBER(SEARCH(";"&amp;INDEX($M$10:$M$61,INDEX(Node_Pos,AT71)+1)&amp;";",";"&amp;INDEX(Node_RCodes,AT71)&amp;";")),INDEX(Node_Right,AT71),INDEX(Node_Left,AT71)))))</f>
        <v/>
      </c>
      <c r="AV71" s="52">
        <f>IF(INDEX(Node_Kind,MATCH($AA71&amp;"|"&amp;AU71,Node_Key,0))="leaf",INDEX(Node_Leaf,MATCH($AA71&amp;"|"&amp;AU71,Node_Key,0)),"not a leaf")</f>
        <v/>
      </c>
      <c r="AW71" s="46">
        <f>MATCH($AA71&amp;"|0",Node_Key,0)</f>
        <v/>
      </c>
      <c r="AX71" s="46">
        <f>IF(INDEX(Node_Kind,AW71)="leaf",0,IF(INDEX($P$10:$P$61,INDEX(Node_Pos,AW71)+1)="",IF(INDEX(Node_Miss,AW71)="left",INDEX(Node_Left,AW71),INDEX(Node_Right,AW71)),IF(INDEX(Node_Kind,AW71)="split",IF(INDEX($P$10:$P$61,INDEX(Node_Pos,AW71)+1)&lt;INDEX(Node_Thr,AW71),INDEX(Node_Left,AW71),INDEX(Node_Right,AW71)),IF(ISNUMBER(SEARCH(";"&amp;INDEX($P$10:$P$61,INDEX(Node_Pos,AW71)+1)&amp;";",";"&amp;INDEX(Node_RCodes,AW71)&amp;";")),INDEX(Node_Right,AW71),INDEX(Node_Left,AW71)))))</f>
        <v/>
      </c>
      <c r="AY71" s="46">
        <f>MATCH($AA71&amp;"|"&amp;AX71,Node_Key,0)</f>
        <v/>
      </c>
      <c r="AZ71" s="46">
        <f>IF(INDEX(Node_Kind,AY71)="leaf",AX71,IF(INDEX($P$10:$P$61,INDEX(Node_Pos,AY71)+1)="",IF(INDEX(Node_Miss,AY71)="left",INDEX(Node_Left,AY71),INDEX(Node_Right,AY71)),IF(INDEX(Node_Kind,AY71)="split",IF(INDEX($P$10:$P$61,INDEX(Node_Pos,AY71)+1)&lt;INDEX(Node_Thr,AY71),INDEX(Node_Left,AY71),INDEX(Node_Right,AY71)),IF(ISNUMBER(SEARCH(";"&amp;INDEX($P$10:$P$61,INDEX(Node_Pos,AY71)+1)&amp;";",";"&amp;INDEX(Node_RCodes,AY71)&amp;";")),INDEX(Node_Right,AY71),INDEX(Node_Left,AY71)))))</f>
        <v/>
      </c>
      <c r="BA71" s="46">
        <f>MATCH($AA71&amp;"|"&amp;AZ71,Node_Key,0)</f>
        <v/>
      </c>
      <c r="BB71" s="46">
        <f>IF(INDEX(Node_Kind,BA71)="leaf",AZ71,IF(INDEX($P$10:$P$61,INDEX(Node_Pos,BA71)+1)="",IF(INDEX(Node_Miss,BA71)="left",INDEX(Node_Left,BA71),INDEX(Node_Right,BA71)),IF(INDEX(Node_Kind,BA71)="split",IF(INDEX($P$10:$P$61,INDEX(Node_Pos,BA71)+1)&lt;INDEX(Node_Thr,BA71),INDEX(Node_Left,BA71),INDEX(Node_Right,BA71)),IF(ISNUMBER(SEARCH(";"&amp;INDEX($P$10:$P$61,INDEX(Node_Pos,BA71)+1)&amp;";",";"&amp;INDEX(Node_RCodes,BA71)&amp;";")),INDEX(Node_Right,BA71),INDEX(Node_Left,BA71)))))</f>
        <v/>
      </c>
      <c r="BC71" s="52">
        <f>IF(INDEX(Node_Kind,MATCH($AA71&amp;"|"&amp;BB71,Node_Key,0))="leaf",INDEX(Node_Leaf,MATCH($AA71&amp;"|"&amp;BB71,Node_Key,0)),"not a leaf")</f>
        <v/>
      </c>
      <c r="BD71" s="46">
        <f>MATCH($AA71&amp;"|0",Node_Key,0)</f>
        <v/>
      </c>
      <c r="BE71" s="46">
        <f>IF(INDEX(Node_Kind,BD71)="leaf",0,IF(INDEX($S$10:$S$61,INDEX(Node_Pos,BD71)+1)="",IF(INDEX(Node_Miss,BD71)="left",INDEX(Node_Left,BD71),INDEX(Node_Right,BD71)),IF(INDEX(Node_Kind,BD71)="split",IF(INDEX($S$10:$S$61,INDEX(Node_Pos,BD71)+1)&lt;INDEX(Node_Thr,BD71),INDEX(Node_Left,BD71),INDEX(Node_Right,BD71)),IF(ISNUMBER(SEARCH(";"&amp;INDEX($S$10:$S$61,INDEX(Node_Pos,BD71)+1)&amp;";",";"&amp;INDEX(Node_RCodes,BD71)&amp;";")),INDEX(Node_Right,BD71),INDEX(Node_Left,BD71)))))</f>
        <v/>
      </c>
      <c r="BF71" s="46">
        <f>MATCH($AA71&amp;"|"&amp;BE71,Node_Key,0)</f>
        <v/>
      </c>
      <c r="BG71" s="46">
        <f>IF(INDEX(Node_Kind,BF71)="leaf",BE71,IF(INDEX($S$10:$S$61,INDEX(Node_Pos,BF71)+1)="",IF(INDEX(Node_Miss,BF71)="left",INDEX(Node_Left,BF71),INDEX(Node_Right,BF71)),IF(INDEX(Node_Kind,BF71)="split",IF(INDEX($S$10:$S$61,INDEX(Node_Pos,BF71)+1)&lt;INDEX(Node_Thr,BF71),INDEX(Node_Left,BF71),INDEX(Node_Right,BF71)),IF(ISNUMBER(SEARCH(";"&amp;INDEX($S$10:$S$61,INDEX(Node_Pos,BF71)+1)&amp;";",";"&amp;INDEX(Node_RCodes,BF71)&amp;";")),INDEX(Node_Right,BF71),INDEX(Node_Left,BF71)))))</f>
        <v/>
      </c>
      <c r="BH71" s="46">
        <f>MATCH($AA71&amp;"|"&amp;BG71,Node_Key,0)</f>
        <v/>
      </c>
      <c r="BI71" s="46">
        <f>IF(INDEX(Node_Kind,BH71)="leaf",BG71,IF(INDEX($S$10:$S$61,INDEX(Node_Pos,BH71)+1)="",IF(INDEX(Node_Miss,BH71)="left",INDEX(Node_Left,BH71),INDEX(Node_Right,BH71)),IF(INDEX(Node_Kind,BH71)="split",IF(INDEX($S$10:$S$61,INDEX(Node_Pos,BH71)+1)&lt;INDEX(Node_Thr,BH71),INDEX(Node_Left,BH71),INDEX(Node_Right,BH71)),IF(ISNUMBER(SEARCH(";"&amp;INDEX($S$10:$S$61,INDEX(Node_Pos,BH71)+1)&amp;";",";"&amp;INDEX(Node_RCodes,BH71)&amp;";")),INDEX(Node_Right,BH71),INDEX(Node_Left,BH71)))))</f>
        <v/>
      </c>
      <c r="BJ71" s="52">
        <f>IF(INDEX(Node_Kind,MATCH($AA71&amp;"|"&amp;BI71,Node_Key,0))="leaf",INDEX(Node_Leaf,MATCH($AA71&amp;"|"&amp;BI71,Node_Key,0)),"not a leaf")</f>
        <v/>
      </c>
      <c r="BK71" s="46">
        <f>MATCH($AA71&amp;"|0",Node_Key,0)</f>
        <v/>
      </c>
      <c r="BL71" s="46">
        <f>IF(INDEX(Node_Kind,BK71)="leaf",0,IF(INDEX($V$10:$V$61,INDEX(Node_Pos,BK71)+1)="",IF(INDEX(Node_Miss,BK71)="left",INDEX(Node_Left,BK71),INDEX(Node_Right,BK71)),IF(INDEX(Node_Kind,BK71)="split",IF(INDEX($V$10:$V$61,INDEX(Node_Pos,BK71)+1)&lt;INDEX(Node_Thr,BK71),INDEX(Node_Left,BK71),INDEX(Node_Right,BK71)),IF(ISNUMBER(SEARCH(";"&amp;INDEX($V$10:$V$61,INDEX(Node_Pos,BK71)+1)&amp;";",";"&amp;INDEX(Node_RCodes,BK71)&amp;";")),INDEX(Node_Right,BK71),INDEX(Node_Left,BK71)))))</f>
        <v/>
      </c>
      <c r="BM71" s="46">
        <f>MATCH($AA71&amp;"|"&amp;BL71,Node_Key,0)</f>
        <v/>
      </c>
      <c r="BN71" s="46">
        <f>IF(INDEX(Node_Kind,BM71)="leaf",BL71,IF(INDEX($V$10:$V$61,INDEX(Node_Pos,BM71)+1)="",IF(INDEX(Node_Miss,BM71)="left",INDEX(Node_Left,BM71),INDEX(Node_Right,BM71)),IF(INDEX(Node_Kind,BM71)="split",IF(INDEX($V$10:$V$61,INDEX(Node_Pos,BM71)+1)&lt;INDEX(Node_Thr,BM71),INDEX(Node_Left,BM71),INDEX(Node_Right,BM71)),IF(ISNUMBER(SEARCH(";"&amp;INDEX($V$10:$V$61,INDEX(Node_Pos,BM71)+1)&amp;";",";"&amp;INDEX(Node_RCodes,BM71)&amp;";")),INDEX(Node_Right,BM71),INDEX(Node_Left,BM71)))))</f>
        <v/>
      </c>
      <c r="BO71" s="46">
        <f>MATCH($AA71&amp;"|"&amp;BN71,Node_Key,0)</f>
        <v/>
      </c>
      <c r="BP71" s="46">
        <f>IF(INDEX(Node_Kind,BO71)="leaf",BN71,IF(INDEX($V$10:$V$61,INDEX(Node_Pos,BO71)+1)="",IF(INDEX(Node_Miss,BO71)="left",INDEX(Node_Left,BO71),INDEX(Node_Right,BO71)),IF(INDEX(Node_Kind,BO71)="split",IF(INDEX($V$10:$V$61,INDEX(Node_Pos,BO71)+1)&lt;INDEX(Node_Thr,BO71),INDEX(Node_Left,BO71),INDEX(Node_Right,BO71)),IF(ISNUMBER(SEARCH(";"&amp;INDEX($V$10:$V$61,INDEX(Node_Pos,BO71)+1)&amp;";",";"&amp;INDEX(Node_RCodes,BO71)&amp;";")),INDEX(Node_Right,BO71),INDEX(Node_Left,BO71)))))</f>
        <v/>
      </c>
      <c r="BQ71" s="52">
        <f>IF(INDEX(Node_Kind,MATCH($AA71&amp;"|"&amp;BP71,Node_Key,0))="leaf",INDEX(Node_Leaf,MATCH($AA71&amp;"|"&amp;BP71,Node_Key,0)),"not a leaf")</f>
        <v/>
      </c>
      <c r="BR71" s="46">
        <f>MATCH($AA71&amp;"|0",Node_Key,0)</f>
        <v/>
      </c>
      <c r="BS71" s="46">
        <f>IF(INDEX(Node_Kind,BR71)="leaf",0,IF(INDEX($Y$10:$Y$61,INDEX(Node_Pos,BR71)+1)="",IF(INDEX(Node_Miss,BR71)="left",INDEX(Node_Left,BR71),INDEX(Node_Right,BR71)),IF(INDEX(Node_Kind,BR71)="split",IF(INDEX($Y$10:$Y$61,INDEX(Node_Pos,BR71)+1)&lt;INDEX(Node_Thr,BR71),INDEX(Node_Left,BR71),INDEX(Node_Right,BR71)),IF(ISNUMBER(SEARCH(";"&amp;INDEX($Y$10:$Y$61,INDEX(Node_Pos,BR71)+1)&amp;";",";"&amp;INDEX(Node_RCodes,BR71)&amp;";")),INDEX(Node_Right,BR71),INDEX(Node_Left,BR71)))))</f>
        <v/>
      </c>
      <c r="BT71" s="46">
        <f>MATCH($AA71&amp;"|"&amp;BS71,Node_Key,0)</f>
        <v/>
      </c>
      <c r="BU71" s="46">
        <f>IF(INDEX(Node_Kind,BT71)="leaf",BS71,IF(INDEX($Y$10:$Y$61,INDEX(Node_Pos,BT71)+1)="",IF(INDEX(Node_Miss,BT71)="left",INDEX(Node_Left,BT71),INDEX(Node_Right,BT71)),IF(INDEX(Node_Kind,BT71)="split",IF(INDEX($Y$10:$Y$61,INDEX(Node_Pos,BT71)+1)&lt;INDEX(Node_Thr,BT71),INDEX(Node_Left,BT71),INDEX(Node_Right,BT71)),IF(ISNUMBER(SEARCH(";"&amp;INDEX($Y$10:$Y$61,INDEX(Node_Pos,BT71)+1)&amp;";",";"&amp;INDEX(Node_RCodes,BT71)&amp;";")),INDEX(Node_Right,BT71),INDEX(Node_Left,BT71)))))</f>
        <v/>
      </c>
      <c r="BV71" s="46">
        <f>MATCH($AA71&amp;"|"&amp;BU71,Node_Key,0)</f>
        <v/>
      </c>
      <c r="BW71" s="46">
        <f>IF(INDEX(Node_Kind,BV71)="leaf",BU71,IF(INDEX($Y$10:$Y$61,INDEX(Node_Pos,BV71)+1)="",IF(INDEX(Node_Miss,BV71)="left",INDEX(Node_Left,BV71),INDEX(Node_Right,BV71)),IF(INDEX(Node_Kind,BV71)="split",IF(INDEX($Y$10:$Y$61,INDEX(Node_Pos,BV71)+1)&lt;INDEX(Node_Thr,BV71),INDEX(Node_Left,BV71),INDEX(Node_Right,BV71)),IF(ISNUMBER(SEARCH(";"&amp;INDEX($Y$10:$Y$61,INDEX(Node_Pos,BV71)+1)&amp;";",";"&amp;INDEX(Node_RCodes,BV71)&amp;";")),INDEX(Node_Right,BV71),INDEX(Node_Left,BV71)))))</f>
        <v/>
      </c>
      <c r="BX71" s="52">
        <f>IF(INDEX(Node_Kind,MATCH($AA71&amp;"|"&amp;BW71,Node_Key,0))="leaf",INDEX(Node_Leaf,MATCH($AA71&amp;"|"&amp;BW71,Node_Key,0)),"not a leaf")</f>
        <v/>
      </c>
    </row>
    <row r="72">
      <c r="AA72" s="36" t="n">
        <v>62</v>
      </c>
      <c r="AB72" s="46">
        <f>MATCH($AA72&amp;"|0",Node_Key,0)</f>
        <v/>
      </c>
      <c r="AC72" s="46">
        <f>IF(INDEX(Node_Kind,AB72)="leaf",0,IF(INDEX($G$10:$G$61,INDEX(Node_Pos,AB72)+1)="",IF(INDEX(Node_Miss,AB72)="left",INDEX(Node_Left,AB72),INDEX(Node_Right,AB72)),IF(INDEX(Node_Kind,AB72)="split",IF(INDEX($G$10:$G$61,INDEX(Node_Pos,AB72)+1)&lt;INDEX(Node_Thr,AB72),INDEX(Node_Left,AB72),INDEX(Node_Right,AB72)),IF(ISNUMBER(SEARCH(";"&amp;INDEX($G$10:$G$61,INDEX(Node_Pos,AB72)+1)&amp;";",";"&amp;INDEX(Node_RCodes,AB72)&amp;";")),INDEX(Node_Right,AB72),INDEX(Node_Left,AB72)))))</f>
        <v/>
      </c>
      <c r="AD72" s="46">
        <f>MATCH($AA72&amp;"|"&amp;AC72,Node_Key,0)</f>
        <v/>
      </c>
      <c r="AE72" s="46">
        <f>IF(INDEX(Node_Kind,AD72)="leaf",AC72,IF(INDEX($G$10:$G$61,INDEX(Node_Pos,AD72)+1)="",IF(INDEX(Node_Miss,AD72)="left",INDEX(Node_Left,AD72),INDEX(Node_Right,AD72)),IF(INDEX(Node_Kind,AD72)="split",IF(INDEX($G$10:$G$61,INDEX(Node_Pos,AD72)+1)&lt;INDEX(Node_Thr,AD72),INDEX(Node_Left,AD72),INDEX(Node_Right,AD72)),IF(ISNUMBER(SEARCH(";"&amp;INDEX($G$10:$G$61,INDEX(Node_Pos,AD72)+1)&amp;";",";"&amp;INDEX(Node_RCodes,AD72)&amp;";")),INDEX(Node_Right,AD72),INDEX(Node_Left,AD72)))))</f>
        <v/>
      </c>
      <c r="AF72" s="46">
        <f>MATCH($AA72&amp;"|"&amp;AE72,Node_Key,0)</f>
        <v/>
      </c>
      <c r="AG72" s="46">
        <f>IF(INDEX(Node_Kind,AF72)="leaf",AE72,IF(INDEX($G$10:$G$61,INDEX(Node_Pos,AF72)+1)="",IF(INDEX(Node_Miss,AF72)="left",INDEX(Node_Left,AF72),INDEX(Node_Right,AF72)),IF(INDEX(Node_Kind,AF72)="split",IF(INDEX($G$10:$G$61,INDEX(Node_Pos,AF72)+1)&lt;INDEX(Node_Thr,AF72),INDEX(Node_Left,AF72),INDEX(Node_Right,AF72)),IF(ISNUMBER(SEARCH(";"&amp;INDEX($G$10:$G$61,INDEX(Node_Pos,AF72)+1)&amp;";",";"&amp;INDEX(Node_RCodes,AF72)&amp;";")),INDEX(Node_Right,AF72),INDEX(Node_Left,AF72)))))</f>
        <v/>
      </c>
      <c r="AH72" s="52">
        <f>IF(INDEX(Node_Kind,MATCH($AA72&amp;"|"&amp;AG72,Node_Key,0))="leaf",INDEX(Node_Leaf,MATCH($AA72&amp;"|"&amp;AG72,Node_Key,0)),"not a leaf")</f>
        <v/>
      </c>
      <c r="AI72" s="46">
        <f>MATCH($AA72&amp;"|0",Node_Key,0)</f>
        <v/>
      </c>
      <c r="AJ72" s="46">
        <f>IF(INDEX(Node_Kind,AI72)="leaf",0,IF(INDEX($J$10:$J$61,INDEX(Node_Pos,AI72)+1)="",IF(INDEX(Node_Miss,AI72)="left",INDEX(Node_Left,AI72),INDEX(Node_Right,AI72)),IF(INDEX(Node_Kind,AI72)="split",IF(INDEX($J$10:$J$61,INDEX(Node_Pos,AI72)+1)&lt;INDEX(Node_Thr,AI72),INDEX(Node_Left,AI72),INDEX(Node_Right,AI72)),IF(ISNUMBER(SEARCH(";"&amp;INDEX($J$10:$J$61,INDEX(Node_Pos,AI72)+1)&amp;";",";"&amp;INDEX(Node_RCodes,AI72)&amp;";")),INDEX(Node_Right,AI72),INDEX(Node_Left,AI72)))))</f>
        <v/>
      </c>
      <c r="AK72" s="46">
        <f>MATCH($AA72&amp;"|"&amp;AJ72,Node_Key,0)</f>
        <v/>
      </c>
      <c r="AL72" s="46">
        <f>IF(INDEX(Node_Kind,AK72)="leaf",AJ72,IF(INDEX($J$10:$J$61,INDEX(Node_Pos,AK72)+1)="",IF(INDEX(Node_Miss,AK72)="left",INDEX(Node_Left,AK72),INDEX(Node_Right,AK72)),IF(INDEX(Node_Kind,AK72)="split",IF(INDEX($J$10:$J$61,INDEX(Node_Pos,AK72)+1)&lt;INDEX(Node_Thr,AK72),INDEX(Node_Left,AK72),INDEX(Node_Right,AK72)),IF(ISNUMBER(SEARCH(";"&amp;INDEX($J$10:$J$61,INDEX(Node_Pos,AK72)+1)&amp;";",";"&amp;INDEX(Node_RCodes,AK72)&amp;";")),INDEX(Node_Right,AK72),INDEX(Node_Left,AK72)))))</f>
        <v/>
      </c>
      <c r="AM72" s="46">
        <f>MATCH($AA72&amp;"|"&amp;AL72,Node_Key,0)</f>
        <v/>
      </c>
      <c r="AN72" s="46">
        <f>IF(INDEX(Node_Kind,AM72)="leaf",AL72,IF(INDEX($J$10:$J$61,INDEX(Node_Pos,AM72)+1)="",IF(INDEX(Node_Miss,AM72)="left",INDEX(Node_Left,AM72),INDEX(Node_Right,AM72)),IF(INDEX(Node_Kind,AM72)="split",IF(INDEX($J$10:$J$61,INDEX(Node_Pos,AM72)+1)&lt;INDEX(Node_Thr,AM72),INDEX(Node_Left,AM72),INDEX(Node_Right,AM72)),IF(ISNUMBER(SEARCH(";"&amp;INDEX($J$10:$J$61,INDEX(Node_Pos,AM72)+1)&amp;";",";"&amp;INDEX(Node_RCodes,AM72)&amp;";")),INDEX(Node_Right,AM72),INDEX(Node_Left,AM72)))))</f>
        <v/>
      </c>
      <c r="AO72" s="52">
        <f>IF(INDEX(Node_Kind,MATCH($AA72&amp;"|"&amp;AN72,Node_Key,0))="leaf",INDEX(Node_Leaf,MATCH($AA72&amp;"|"&amp;AN72,Node_Key,0)),"not a leaf")</f>
        <v/>
      </c>
      <c r="AP72" s="46">
        <f>MATCH($AA72&amp;"|0",Node_Key,0)</f>
        <v/>
      </c>
      <c r="AQ72" s="46">
        <f>IF(INDEX(Node_Kind,AP72)="leaf",0,IF(INDEX($M$10:$M$61,INDEX(Node_Pos,AP72)+1)="",IF(INDEX(Node_Miss,AP72)="left",INDEX(Node_Left,AP72),INDEX(Node_Right,AP72)),IF(INDEX(Node_Kind,AP72)="split",IF(INDEX($M$10:$M$61,INDEX(Node_Pos,AP72)+1)&lt;INDEX(Node_Thr,AP72),INDEX(Node_Left,AP72),INDEX(Node_Right,AP72)),IF(ISNUMBER(SEARCH(";"&amp;INDEX($M$10:$M$61,INDEX(Node_Pos,AP72)+1)&amp;";",";"&amp;INDEX(Node_RCodes,AP72)&amp;";")),INDEX(Node_Right,AP72),INDEX(Node_Left,AP72)))))</f>
        <v/>
      </c>
      <c r="AR72" s="46">
        <f>MATCH($AA72&amp;"|"&amp;AQ72,Node_Key,0)</f>
        <v/>
      </c>
      <c r="AS72" s="46">
        <f>IF(INDEX(Node_Kind,AR72)="leaf",AQ72,IF(INDEX($M$10:$M$61,INDEX(Node_Pos,AR72)+1)="",IF(INDEX(Node_Miss,AR72)="left",INDEX(Node_Left,AR72),INDEX(Node_Right,AR72)),IF(INDEX(Node_Kind,AR72)="split",IF(INDEX($M$10:$M$61,INDEX(Node_Pos,AR72)+1)&lt;INDEX(Node_Thr,AR72),INDEX(Node_Left,AR72),INDEX(Node_Right,AR72)),IF(ISNUMBER(SEARCH(";"&amp;INDEX($M$10:$M$61,INDEX(Node_Pos,AR72)+1)&amp;";",";"&amp;INDEX(Node_RCodes,AR72)&amp;";")),INDEX(Node_Right,AR72),INDEX(Node_Left,AR72)))))</f>
        <v/>
      </c>
      <c r="AT72" s="46">
        <f>MATCH($AA72&amp;"|"&amp;AS72,Node_Key,0)</f>
        <v/>
      </c>
      <c r="AU72" s="46">
        <f>IF(INDEX(Node_Kind,AT72)="leaf",AS72,IF(INDEX($M$10:$M$61,INDEX(Node_Pos,AT72)+1)="",IF(INDEX(Node_Miss,AT72)="left",INDEX(Node_Left,AT72),INDEX(Node_Right,AT72)),IF(INDEX(Node_Kind,AT72)="split",IF(INDEX($M$10:$M$61,INDEX(Node_Pos,AT72)+1)&lt;INDEX(Node_Thr,AT72),INDEX(Node_Left,AT72),INDEX(Node_Right,AT72)),IF(ISNUMBER(SEARCH(";"&amp;INDEX($M$10:$M$61,INDEX(Node_Pos,AT72)+1)&amp;";",";"&amp;INDEX(Node_RCodes,AT72)&amp;";")),INDEX(Node_Right,AT72),INDEX(Node_Left,AT72)))))</f>
        <v/>
      </c>
      <c r="AV72" s="52">
        <f>IF(INDEX(Node_Kind,MATCH($AA72&amp;"|"&amp;AU72,Node_Key,0))="leaf",INDEX(Node_Leaf,MATCH($AA72&amp;"|"&amp;AU72,Node_Key,0)),"not a leaf")</f>
        <v/>
      </c>
      <c r="AW72" s="46">
        <f>MATCH($AA72&amp;"|0",Node_Key,0)</f>
        <v/>
      </c>
      <c r="AX72" s="46">
        <f>IF(INDEX(Node_Kind,AW72)="leaf",0,IF(INDEX($P$10:$P$61,INDEX(Node_Pos,AW72)+1)="",IF(INDEX(Node_Miss,AW72)="left",INDEX(Node_Left,AW72),INDEX(Node_Right,AW72)),IF(INDEX(Node_Kind,AW72)="split",IF(INDEX($P$10:$P$61,INDEX(Node_Pos,AW72)+1)&lt;INDEX(Node_Thr,AW72),INDEX(Node_Left,AW72),INDEX(Node_Right,AW72)),IF(ISNUMBER(SEARCH(";"&amp;INDEX($P$10:$P$61,INDEX(Node_Pos,AW72)+1)&amp;";",";"&amp;INDEX(Node_RCodes,AW72)&amp;";")),INDEX(Node_Right,AW72),INDEX(Node_Left,AW72)))))</f>
        <v/>
      </c>
      <c r="AY72" s="46">
        <f>MATCH($AA72&amp;"|"&amp;AX72,Node_Key,0)</f>
        <v/>
      </c>
      <c r="AZ72" s="46">
        <f>IF(INDEX(Node_Kind,AY72)="leaf",AX72,IF(INDEX($P$10:$P$61,INDEX(Node_Pos,AY72)+1)="",IF(INDEX(Node_Miss,AY72)="left",INDEX(Node_Left,AY72),INDEX(Node_Right,AY72)),IF(INDEX(Node_Kind,AY72)="split",IF(INDEX($P$10:$P$61,INDEX(Node_Pos,AY72)+1)&lt;INDEX(Node_Thr,AY72),INDEX(Node_Left,AY72),INDEX(Node_Right,AY72)),IF(ISNUMBER(SEARCH(";"&amp;INDEX($P$10:$P$61,INDEX(Node_Pos,AY72)+1)&amp;";",";"&amp;INDEX(Node_RCodes,AY72)&amp;";")),INDEX(Node_Right,AY72),INDEX(Node_Left,AY72)))))</f>
        <v/>
      </c>
      <c r="BA72" s="46">
        <f>MATCH($AA72&amp;"|"&amp;AZ72,Node_Key,0)</f>
        <v/>
      </c>
      <c r="BB72" s="46">
        <f>IF(INDEX(Node_Kind,BA72)="leaf",AZ72,IF(INDEX($P$10:$P$61,INDEX(Node_Pos,BA72)+1)="",IF(INDEX(Node_Miss,BA72)="left",INDEX(Node_Left,BA72),INDEX(Node_Right,BA72)),IF(INDEX(Node_Kind,BA72)="split",IF(INDEX($P$10:$P$61,INDEX(Node_Pos,BA72)+1)&lt;INDEX(Node_Thr,BA72),INDEX(Node_Left,BA72),INDEX(Node_Right,BA72)),IF(ISNUMBER(SEARCH(";"&amp;INDEX($P$10:$P$61,INDEX(Node_Pos,BA72)+1)&amp;";",";"&amp;INDEX(Node_RCodes,BA72)&amp;";")),INDEX(Node_Right,BA72),INDEX(Node_Left,BA72)))))</f>
        <v/>
      </c>
      <c r="BC72" s="52">
        <f>IF(INDEX(Node_Kind,MATCH($AA72&amp;"|"&amp;BB72,Node_Key,0))="leaf",INDEX(Node_Leaf,MATCH($AA72&amp;"|"&amp;BB72,Node_Key,0)),"not a leaf")</f>
        <v/>
      </c>
      <c r="BD72" s="46">
        <f>MATCH($AA72&amp;"|0",Node_Key,0)</f>
        <v/>
      </c>
      <c r="BE72" s="46">
        <f>IF(INDEX(Node_Kind,BD72)="leaf",0,IF(INDEX($S$10:$S$61,INDEX(Node_Pos,BD72)+1)="",IF(INDEX(Node_Miss,BD72)="left",INDEX(Node_Left,BD72),INDEX(Node_Right,BD72)),IF(INDEX(Node_Kind,BD72)="split",IF(INDEX($S$10:$S$61,INDEX(Node_Pos,BD72)+1)&lt;INDEX(Node_Thr,BD72),INDEX(Node_Left,BD72),INDEX(Node_Right,BD72)),IF(ISNUMBER(SEARCH(";"&amp;INDEX($S$10:$S$61,INDEX(Node_Pos,BD72)+1)&amp;";",";"&amp;INDEX(Node_RCodes,BD72)&amp;";")),INDEX(Node_Right,BD72),INDEX(Node_Left,BD72)))))</f>
        <v/>
      </c>
      <c r="BF72" s="46">
        <f>MATCH($AA72&amp;"|"&amp;BE72,Node_Key,0)</f>
        <v/>
      </c>
      <c r="BG72" s="46">
        <f>IF(INDEX(Node_Kind,BF72)="leaf",BE72,IF(INDEX($S$10:$S$61,INDEX(Node_Pos,BF72)+1)="",IF(INDEX(Node_Miss,BF72)="left",INDEX(Node_Left,BF72),INDEX(Node_Right,BF72)),IF(INDEX(Node_Kind,BF72)="split",IF(INDEX($S$10:$S$61,INDEX(Node_Pos,BF72)+1)&lt;INDEX(Node_Thr,BF72),INDEX(Node_Left,BF72),INDEX(Node_Right,BF72)),IF(ISNUMBER(SEARCH(";"&amp;INDEX($S$10:$S$61,INDEX(Node_Pos,BF72)+1)&amp;";",";"&amp;INDEX(Node_RCodes,BF72)&amp;";")),INDEX(Node_Right,BF72),INDEX(Node_Left,BF72)))))</f>
        <v/>
      </c>
      <c r="BH72" s="46">
        <f>MATCH($AA72&amp;"|"&amp;BG72,Node_Key,0)</f>
        <v/>
      </c>
      <c r="BI72" s="46">
        <f>IF(INDEX(Node_Kind,BH72)="leaf",BG72,IF(INDEX($S$10:$S$61,INDEX(Node_Pos,BH72)+1)="",IF(INDEX(Node_Miss,BH72)="left",INDEX(Node_Left,BH72),INDEX(Node_Right,BH72)),IF(INDEX(Node_Kind,BH72)="split",IF(INDEX($S$10:$S$61,INDEX(Node_Pos,BH72)+1)&lt;INDEX(Node_Thr,BH72),INDEX(Node_Left,BH72),INDEX(Node_Right,BH72)),IF(ISNUMBER(SEARCH(";"&amp;INDEX($S$10:$S$61,INDEX(Node_Pos,BH72)+1)&amp;";",";"&amp;INDEX(Node_RCodes,BH72)&amp;";")),INDEX(Node_Right,BH72),INDEX(Node_Left,BH72)))))</f>
        <v/>
      </c>
      <c r="BJ72" s="52">
        <f>IF(INDEX(Node_Kind,MATCH($AA72&amp;"|"&amp;BI72,Node_Key,0))="leaf",INDEX(Node_Leaf,MATCH($AA72&amp;"|"&amp;BI72,Node_Key,0)),"not a leaf")</f>
        <v/>
      </c>
      <c r="BK72" s="46">
        <f>MATCH($AA72&amp;"|0",Node_Key,0)</f>
        <v/>
      </c>
      <c r="BL72" s="46">
        <f>IF(INDEX(Node_Kind,BK72)="leaf",0,IF(INDEX($V$10:$V$61,INDEX(Node_Pos,BK72)+1)="",IF(INDEX(Node_Miss,BK72)="left",INDEX(Node_Left,BK72),INDEX(Node_Right,BK72)),IF(INDEX(Node_Kind,BK72)="split",IF(INDEX($V$10:$V$61,INDEX(Node_Pos,BK72)+1)&lt;INDEX(Node_Thr,BK72),INDEX(Node_Left,BK72),INDEX(Node_Right,BK72)),IF(ISNUMBER(SEARCH(";"&amp;INDEX($V$10:$V$61,INDEX(Node_Pos,BK72)+1)&amp;";",";"&amp;INDEX(Node_RCodes,BK72)&amp;";")),INDEX(Node_Right,BK72),INDEX(Node_Left,BK72)))))</f>
        <v/>
      </c>
      <c r="BM72" s="46">
        <f>MATCH($AA72&amp;"|"&amp;BL72,Node_Key,0)</f>
        <v/>
      </c>
      <c r="BN72" s="46">
        <f>IF(INDEX(Node_Kind,BM72)="leaf",BL72,IF(INDEX($V$10:$V$61,INDEX(Node_Pos,BM72)+1)="",IF(INDEX(Node_Miss,BM72)="left",INDEX(Node_Left,BM72),INDEX(Node_Right,BM72)),IF(INDEX(Node_Kind,BM72)="split",IF(INDEX($V$10:$V$61,INDEX(Node_Pos,BM72)+1)&lt;INDEX(Node_Thr,BM72),INDEX(Node_Left,BM72),INDEX(Node_Right,BM72)),IF(ISNUMBER(SEARCH(";"&amp;INDEX($V$10:$V$61,INDEX(Node_Pos,BM72)+1)&amp;";",";"&amp;INDEX(Node_RCodes,BM72)&amp;";")),INDEX(Node_Right,BM72),INDEX(Node_Left,BM72)))))</f>
        <v/>
      </c>
      <c r="BO72" s="46">
        <f>MATCH($AA72&amp;"|"&amp;BN72,Node_Key,0)</f>
        <v/>
      </c>
      <c r="BP72" s="46">
        <f>IF(INDEX(Node_Kind,BO72)="leaf",BN72,IF(INDEX($V$10:$V$61,INDEX(Node_Pos,BO72)+1)="",IF(INDEX(Node_Miss,BO72)="left",INDEX(Node_Left,BO72),INDEX(Node_Right,BO72)),IF(INDEX(Node_Kind,BO72)="split",IF(INDEX($V$10:$V$61,INDEX(Node_Pos,BO72)+1)&lt;INDEX(Node_Thr,BO72),INDEX(Node_Left,BO72),INDEX(Node_Right,BO72)),IF(ISNUMBER(SEARCH(";"&amp;INDEX($V$10:$V$61,INDEX(Node_Pos,BO72)+1)&amp;";",";"&amp;INDEX(Node_RCodes,BO72)&amp;";")),INDEX(Node_Right,BO72),INDEX(Node_Left,BO72)))))</f>
        <v/>
      </c>
      <c r="BQ72" s="52">
        <f>IF(INDEX(Node_Kind,MATCH($AA72&amp;"|"&amp;BP72,Node_Key,0))="leaf",INDEX(Node_Leaf,MATCH($AA72&amp;"|"&amp;BP72,Node_Key,0)),"not a leaf")</f>
        <v/>
      </c>
      <c r="BR72" s="46">
        <f>MATCH($AA72&amp;"|0",Node_Key,0)</f>
        <v/>
      </c>
      <c r="BS72" s="46">
        <f>IF(INDEX(Node_Kind,BR72)="leaf",0,IF(INDEX($Y$10:$Y$61,INDEX(Node_Pos,BR72)+1)="",IF(INDEX(Node_Miss,BR72)="left",INDEX(Node_Left,BR72),INDEX(Node_Right,BR72)),IF(INDEX(Node_Kind,BR72)="split",IF(INDEX($Y$10:$Y$61,INDEX(Node_Pos,BR72)+1)&lt;INDEX(Node_Thr,BR72),INDEX(Node_Left,BR72),INDEX(Node_Right,BR72)),IF(ISNUMBER(SEARCH(";"&amp;INDEX($Y$10:$Y$61,INDEX(Node_Pos,BR72)+1)&amp;";",";"&amp;INDEX(Node_RCodes,BR72)&amp;";")),INDEX(Node_Right,BR72),INDEX(Node_Left,BR72)))))</f>
        <v/>
      </c>
      <c r="BT72" s="46">
        <f>MATCH($AA72&amp;"|"&amp;BS72,Node_Key,0)</f>
        <v/>
      </c>
      <c r="BU72" s="46">
        <f>IF(INDEX(Node_Kind,BT72)="leaf",BS72,IF(INDEX($Y$10:$Y$61,INDEX(Node_Pos,BT72)+1)="",IF(INDEX(Node_Miss,BT72)="left",INDEX(Node_Left,BT72),INDEX(Node_Right,BT72)),IF(INDEX(Node_Kind,BT72)="split",IF(INDEX($Y$10:$Y$61,INDEX(Node_Pos,BT72)+1)&lt;INDEX(Node_Thr,BT72),INDEX(Node_Left,BT72),INDEX(Node_Right,BT72)),IF(ISNUMBER(SEARCH(";"&amp;INDEX($Y$10:$Y$61,INDEX(Node_Pos,BT72)+1)&amp;";",";"&amp;INDEX(Node_RCodes,BT72)&amp;";")),INDEX(Node_Right,BT72),INDEX(Node_Left,BT72)))))</f>
        <v/>
      </c>
      <c r="BV72" s="46">
        <f>MATCH($AA72&amp;"|"&amp;BU72,Node_Key,0)</f>
        <v/>
      </c>
      <c r="BW72" s="46">
        <f>IF(INDEX(Node_Kind,BV72)="leaf",BU72,IF(INDEX($Y$10:$Y$61,INDEX(Node_Pos,BV72)+1)="",IF(INDEX(Node_Miss,BV72)="left",INDEX(Node_Left,BV72),INDEX(Node_Right,BV72)),IF(INDEX(Node_Kind,BV72)="split",IF(INDEX($Y$10:$Y$61,INDEX(Node_Pos,BV72)+1)&lt;INDEX(Node_Thr,BV72),INDEX(Node_Left,BV72),INDEX(Node_Right,BV72)),IF(ISNUMBER(SEARCH(";"&amp;INDEX($Y$10:$Y$61,INDEX(Node_Pos,BV72)+1)&amp;";",";"&amp;INDEX(Node_RCodes,BV72)&amp;";")),INDEX(Node_Right,BV72),INDEX(Node_Left,BV72)))))</f>
        <v/>
      </c>
      <c r="BX72" s="52">
        <f>IF(INDEX(Node_Kind,MATCH($AA72&amp;"|"&amp;BW72,Node_Key,0))="leaf",INDEX(Node_Leaf,MATCH($AA72&amp;"|"&amp;BW72,Node_Key,0)),"not a leaf")</f>
        <v/>
      </c>
    </row>
    <row r="73">
      <c r="AA73" s="36" t="n">
        <v>63</v>
      </c>
      <c r="AB73" s="46">
        <f>MATCH($AA73&amp;"|0",Node_Key,0)</f>
        <v/>
      </c>
      <c r="AC73" s="46">
        <f>IF(INDEX(Node_Kind,AB73)="leaf",0,IF(INDEX($G$10:$G$61,INDEX(Node_Pos,AB73)+1)="",IF(INDEX(Node_Miss,AB73)="left",INDEX(Node_Left,AB73),INDEX(Node_Right,AB73)),IF(INDEX(Node_Kind,AB73)="split",IF(INDEX($G$10:$G$61,INDEX(Node_Pos,AB73)+1)&lt;INDEX(Node_Thr,AB73),INDEX(Node_Left,AB73),INDEX(Node_Right,AB73)),IF(ISNUMBER(SEARCH(";"&amp;INDEX($G$10:$G$61,INDEX(Node_Pos,AB73)+1)&amp;";",";"&amp;INDEX(Node_RCodes,AB73)&amp;";")),INDEX(Node_Right,AB73),INDEX(Node_Left,AB73)))))</f>
        <v/>
      </c>
      <c r="AD73" s="46">
        <f>MATCH($AA73&amp;"|"&amp;AC73,Node_Key,0)</f>
        <v/>
      </c>
      <c r="AE73" s="46">
        <f>IF(INDEX(Node_Kind,AD73)="leaf",AC73,IF(INDEX($G$10:$G$61,INDEX(Node_Pos,AD73)+1)="",IF(INDEX(Node_Miss,AD73)="left",INDEX(Node_Left,AD73),INDEX(Node_Right,AD73)),IF(INDEX(Node_Kind,AD73)="split",IF(INDEX($G$10:$G$61,INDEX(Node_Pos,AD73)+1)&lt;INDEX(Node_Thr,AD73),INDEX(Node_Left,AD73),INDEX(Node_Right,AD73)),IF(ISNUMBER(SEARCH(";"&amp;INDEX($G$10:$G$61,INDEX(Node_Pos,AD73)+1)&amp;";",";"&amp;INDEX(Node_RCodes,AD73)&amp;";")),INDEX(Node_Right,AD73),INDEX(Node_Left,AD73)))))</f>
        <v/>
      </c>
      <c r="AF73" s="46">
        <f>MATCH($AA73&amp;"|"&amp;AE73,Node_Key,0)</f>
        <v/>
      </c>
      <c r="AG73" s="46">
        <f>IF(INDEX(Node_Kind,AF73)="leaf",AE73,IF(INDEX($G$10:$G$61,INDEX(Node_Pos,AF73)+1)="",IF(INDEX(Node_Miss,AF73)="left",INDEX(Node_Left,AF73),INDEX(Node_Right,AF73)),IF(INDEX(Node_Kind,AF73)="split",IF(INDEX($G$10:$G$61,INDEX(Node_Pos,AF73)+1)&lt;INDEX(Node_Thr,AF73),INDEX(Node_Left,AF73),INDEX(Node_Right,AF73)),IF(ISNUMBER(SEARCH(";"&amp;INDEX($G$10:$G$61,INDEX(Node_Pos,AF73)+1)&amp;";",";"&amp;INDEX(Node_RCodes,AF73)&amp;";")),INDEX(Node_Right,AF73),INDEX(Node_Left,AF73)))))</f>
        <v/>
      </c>
      <c r="AH73" s="52">
        <f>IF(INDEX(Node_Kind,MATCH($AA73&amp;"|"&amp;AG73,Node_Key,0))="leaf",INDEX(Node_Leaf,MATCH($AA73&amp;"|"&amp;AG73,Node_Key,0)),"not a leaf")</f>
        <v/>
      </c>
      <c r="AI73" s="46">
        <f>MATCH($AA73&amp;"|0",Node_Key,0)</f>
        <v/>
      </c>
      <c r="AJ73" s="46">
        <f>IF(INDEX(Node_Kind,AI73)="leaf",0,IF(INDEX($J$10:$J$61,INDEX(Node_Pos,AI73)+1)="",IF(INDEX(Node_Miss,AI73)="left",INDEX(Node_Left,AI73),INDEX(Node_Right,AI73)),IF(INDEX(Node_Kind,AI73)="split",IF(INDEX($J$10:$J$61,INDEX(Node_Pos,AI73)+1)&lt;INDEX(Node_Thr,AI73),INDEX(Node_Left,AI73),INDEX(Node_Right,AI73)),IF(ISNUMBER(SEARCH(";"&amp;INDEX($J$10:$J$61,INDEX(Node_Pos,AI73)+1)&amp;";",";"&amp;INDEX(Node_RCodes,AI73)&amp;";")),INDEX(Node_Right,AI73),INDEX(Node_Left,AI73)))))</f>
        <v/>
      </c>
      <c r="AK73" s="46">
        <f>MATCH($AA73&amp;"|"&amp;AJ73,Node_Key,0)</f>
        <v/>
      </c>
      <c r="AL73" s="46">
        <f>IF(INDEX(Node_Kind,AK73)="leaf",AJ73,IF(INDEX($J$10:$J$61,INDEX(Node_Pos,AK73)+1)="",IF(INDEX(Node_Miss,AK73)="left",INDEX(Node_Left,AK73),INDEX(Node_Right,AK73)),IF(INDEX(Node_Kind,AK73)="split",IF(INDEX($J$10:$J$61,INDEX(Node_Pos,AK73)+1)&lt;INDEX(Node_Thr,AK73),INDEX(Node_Left,AK73),INDEX(Node_Right,AK73)),IF(ISNUMBER(SEARCH(";"&amp;INDEX($J$10:$J$61,INDEX(Node_Pos,AK73)+1)&amp;";",";"&amp;INDEX(Node_RCodes,AK73)&amp;";")),INDEX(Node_Right,AK73),INDEX(Node_Left,AK73)))))</f>
        <v/>
      </c>
      <c r="AM73" s="46">
        <f>MATCH($AA73&amp;"|"&amp;AL73,Node_Key,0)</f>
        <v/>
      </c>
      <c r="AN73" s="46">
        <f>IF(INDEX(Node_Kind,AM73)="leaf",AL73,IF(INDEX($J$10:$J$61,INDEX(Node_Pos,AM73)+1)="",IF(INDEX(Node_Miss,AM73)="left",INDEX(Node_Left,AM73),INDEX(Node_Right,AM73)),IF(INDEX(Node_Kind,AM73)="split",IF(INDEX($J$10:$J$61,INDEX(Node_Pos,AM73)+1)&lt;INDEX(Node_Thr,AM73),INDEX(Node_Left,AM73),INDEX(Node_Right,AM73)),IF(ISNUMBER(SEARCH(";"&amp;INDEX($J$10:$J$61,INDEX(Node_Pos,AM73)+1)&amp;";",";"&amp;INDEX(Node_RCodes,AM73)&amp;";")),INDEX(Node_Right,AM73),INDEX(Node_Left,AM73)))))</f>
        <v/>
      </c>
      <c r="AO73" s="52">
        <f>IF(INDEX(Node_Kind,MATCH($AA73&amp;"|"&amp;AN73,Node_Key,0))="leaf",INDEX(Node_Leaf,MATCH($AA73&amp;"|"&amp;AN73,Node_Key,0)),"not a leaf")</f>
        <v/>
      </c>
      <c r="AP73" s="46">
        <f>MATCH($AA73&amp;"|0",Node_Key,0)</f>
        <v/>
      </c>
      <c r="AQ73" s="46">
        <f>IF(INDEX(Node_Kind,AP73)="leaf",0,IF(INDEX($M$10:$M$61,INDEX(Node_Pos,AP73)+1)="",IF(INDEX(Node_Miss,AP73)="left",INDEX(Node_Left,AP73),INDEX(Node_Right,AP73)),IF(INDEX(Node_Kind,AP73)="split",IF(INDEX($M$10:$M$61,INDEX(Node_Pos,AP73)+1)&lt;INDEX(Node_Thr,AP73),INDEX(Node_Left,AP73),INDEX(Node_Right,AP73)),IF(ISNUMBER(SEARCH(";"&amp;INDEX($M$10:$M$61,INDEX(Node_Pos,AP73)+1)&amp;";",";"&amp;INDEX(Node_RCodes,AP73)&amp;";")),INDEX(Node_Right,AP73),INDEX(Node_Left,AP73)))))</f>
        <v/>
      </c>
      <c r="AR73" s="46">
        <f>MATCH($AA73&amp;"|"&amp;AQ73,Node_Key,0)</f>
        <v/>
      </c>
      <c r="AS73" s="46">
        <f>IF(INDEX(Node_Kind,AR73)="leaf",AQ73,IF(INDEX($M$10:$M$61,INDEX(Node_Pos,AR73)+1)="",IF(INDEX(Node_Miss,AR73)="left",INDEX(Node_Left,AR73),INDEX(Node_Right,AR73)),IF(INDEX(Node_Kind,AR73)="split",IF(INDEX($M$10:$M$61,INDEX(Node_Pos,AR73)+1)&lt;INDEX(Node_Thr,AR73),INDEX(Node_Left,AR73),INDEX(Node_Right,AR73)),IF(ISNUMBER(SEARCH(";"&amp;INDEX($M$10:$M$61,INDEX(Node_Pos,AR73)+1)&amp;";",";"&amp;INDEX(Node_RCodes,AR73)&amp;";")),INDEX(Node_Right,AR73),INDEX(Node_Left,AR73)))))</f>
        <v/>
      </c>
      <c r="AT73" s="46">
        <f>MATCH($AA73&amp;"|"&amp;AS73,Node_Key,0)</f>
        <v/>
      </c>
      <c r="AU73" s="46">
        <f>IF(INDEX(Node_Kind,AT73)="leaf",AS73,IF(INDEX($M$10:$M$61,INDEX(Node_Pos,AT73)+1)="",IF(INDEX(Node_Miss,AT73)="left",INDEX(Node_Left,AT73),INDEX(Node_Right,AT73)),IF(INDEX(Node_Kind,AT73)="split",IF(INDEX($M$10:$M$61,INDEX(Node_Pos,AT73)+1)&lt;INDEX(Node_Thr,AT73),INDEX(Node_Left,AT73),INDEX(Node_Right,AT73)),IF(ISNUMBER(SEARCH(";"&amp;INDEX($M$10:$M$61,INDEX(Node_Pos,AT73)+1)&amp;";",";"&amp;INDEX(Node_RCodes,AT73)&amp;";")),INDEX(Node_Right,AT73),INDEX(Node_Left,AT73)))))</f>
        <v/>
      </c>
      <c r="AV73" s="52">
        <f>IF(INDEX(Node_Kind,MATCH($AA73&amp;"|"&amp;AU73,Node_Key,0))="leaf",INDEX(Node_Leaf,MATCH($AA73&amp;"|"&amp;AU73,Node_Key,0)),"not a leaf")</f>
        <v/>
      </c>
      <c r="AW73" s="46">
        <f>MATCH($AA73&amp;"|0",Node_Key,0)</f>
        <v/>
      </c>
      <c r="AX73" s="46">
        <f>IF(INDEX(Node_Kind,AW73)="leaf",0,IF(INDEX($P$10:$P$61,INDEX(Node_Pos,AW73)+1)="",IF(INDEX(Node_Miss,AW73)="left",INDEX(Node_Left,AW73),INDEX(Node_Right,AW73)),IF(INDEX(Node_Kind,AW73)="split",IF(INDEX($P$10:$P$61,INDEX(Node_Pos,AW73)+1)&lt;INDEX(Node_Thr,AW73),INDEX(Node_Left,AW73),INDEX(Node_Right,AW73)),IF(ISNUMBER(SEARCH(";"&amp;INDEX($P$10:$P$61,INDEX(Node_Pos,AW73)+1)&amp;";",";"&amp;INDEX(Node_RCodes,AW73)&amp;";")),INDEX(Node_Right,AW73),INDEX(Node_Left,AW73)))))</f>
        <v/>
      </c>
      <c r="AY73" s="46">
        <f>MATCH($AA73&amp;"|"&amp;AX73,Node_Key,0)</f>
        <v/>
      </c>
      <c r="AZ73" s="46">
        <f>IF(INDEX(Node_Kind,AY73)="leaf",AX73,IF(INDEX($P$10:$P$61,INDEX(Node_Pos,AY73)+1)="",IF(INDEX(Node_Miss,AY73)="left",INDEX(Node_Left,AY73),INDEX(Node_Right,AY73)),IF(INDEX(Node_Kind,AY73)="split",IF(INDEX($P$10:$P$61,INDEX(Node_Pos,AY73)+1)&lt;INDEX(Node_Thr,AY73),INDEX(Node_Left,AY73),INDEX(Node_Right,AY73)),IF(ISNUMBER(SEARCH(";"&amp;INDEX($P$10:$P$61,INDEX(Node_Pos,AY73)+1)&amp;";",";"&amp;INDEX(Node_RCodes,AY73)&amp;";")),INDEX(Node_Right,AY73),INDEX(Node_Left,AY73)))))</f>
        <v/>
      </c>
      <c r="BA73" s="46">
        <f>MATCH($AA73&amp;"|"&amp;AZ73,Node_Key,0)</f>
        <v/>
      </c>
      <c r="BB73" s="46">
        <f>IF(INDEX(Node_Kind,BA73)="leaf",AZ73,IF(INDEX($P$10:$P$61,INDEX(Node_Pos,BA73)+1)="",IF(INDEX(Node_Miss,BA73)="left",INDEX(Node_Left,BA73),INDEX(Node_Right,BA73)),IF(INDEX(Node_Kind,BA73)="split",IF(INDEX($P$10:$P$61,INDEX(Node_Pos,BA73)+1)&lt;INDEX(Node_Thr,BA73),INDEX(Node_Left,BA73),INDEX(Node_Right,BA73)),IF(ISNUMBER(SEARCH(";"&amp;INDEX($P$10:$P$61,INDEX(Node_Pos,BA73)+1)&amp;";",";"&amp;INDEX(Node_RCodes,BA73)&amp;";")),INDEX(Node_Right,BA73),INDEX(Node_Left,BA73)))))</f>
        <v/>
      </c>
      <c r="BC73" s="52">
        <f>IF(INDEX(Node_Kind,MATCH($AA73&amp;"|"&amp;BB73,Node_Key,0))="leaf",INDEX(Node_Leaf,MATCH($AA73&amp;"|"&amp;BB73,Node_Key,0)),"not a leaf")</f>
        <v/>
      </c>
      <c r="BD73" s="46">
        <f>MATCH($AA73&amp;"|0",Node_Key,0)</f>
        <v/>
      </c>
      <c r="BE73" s="46">
        <f>IF(INDEX(Node_Kind,BD73)="leaf",0,IF(INDEX($S$10:$S$61,INDEX(Node_Pos,BD73)+1)="",IF(INDEX(Node_Miss,BD73)="left",INDEX(Node_Left,BD73),INDEX(Node_Right,BD73)),IF(INDEX(Node_Kind,BD73)="split",IF(INDEX($S$10:$S$61,INDEX(Node_Pos,BD73)+1)&lt;INDEX(Node_Thr,BD73),INDEX(Node_Left,BD73),INDEX(Node_Right,BD73)),IF(ISNUMBER(SEARCH(";"&amp;INDEX($S$10:$S$61,INDEX(Node_Pos,BD73)+1)&amp;";",";"&amp;INDEX(Node_RCodes,BD73)&amp;";")),INDEX(Node_Right,BD73),INDEX(Node_Left,BD73)))))</f>
        <v/>
      </c>
      <c r="BF73" s="46">
        <f>MATCH($AA73&amp;"|"&amp;BE73,Node_Key,0)</f>
        <v/>
      </c>
      <c r="BG73" s="46">
        <f>IF(INDEX(Node_Kind,BF73)="leaf",BE73,IF(INDEX($S$10:$S$61,INDEX(Node_Pos,BF73)+1)="",IF(INDEX(Node_Miss,BF73)="left",INDEX(Node_Left,BF73),INDEX(Node_Right,BF73)),IF(INDEX(Node_Kind,BF73)="split",IF(INDEX($S$10:$S$61,INDEX(Node_Pos,BF73)+1)&lt;INDEX(Node_Thr,BF73),INDEX(Node_Left,BF73),INDEX(Node_Right,BF73)),IF(ISNUMBER(SEARCH(";"&amp;INDEX($S$10:$S$61,INDEX(Node_Pos,BF73)+1)&amp;";",";"&amp;INDEX(Node_RCodes,BF73)&amp;";")),INDEX(Node_Right,BF73),INDEX(Node_Left,BF73)))))</f>
        <v/>
      </c>
      <c r="BH73" s="46">
        <f>MATCH($AA73&amp;"|"&amp;BG73,Node_Key,0)</f>
        <v/>
      </c>
      <c r="BI73" s="46">
        <f>IF(INDEX(Node_Kind,BH73)="leaf",BG73,IF(INDEX($S$10:$S$61,INDEX(Node_Pos,BH73)+1)="",IF(INDEX(Node_Miss,BH73)="left",INDEX(Node_Left,BH73),INDEX(Node_Right,BH73)),IF(INDEX(Node_Kind,BH73)="split",IF(INDEX($S$10:$S$61,INDEX(Node_Pos,BH73)+1)&lt;INDEX(Node_Thr,BH73),INDEX(Node_Left,BH73),INDEX(Node_Right,BH73)),IF(ISNUMBER(SEARCH(";"&amp;INDEX($S$10:$S$61,INDEX(Node_Pos,BH73)+1)&amp;";",";"&amp;INDEX(Node_RCodes,BH73)&amp;";")),INDEX(Node_Right,BH73),INDEX(Node_Left,BH73)))))</f>
        <v/>
      </c>
      <c r="BJ73" s="52">
        <f>IF(INDEX(Node_Kind,MATCH($AA73&amp;"|"&amp;BI73,Node_Key,0))="leaf",INDEX(Node_Leaf,MATCH($AA73&amp;"|"&amp;BI73,Node_Key,0)),"not a leaf")</f>
        <v/>
      </c>
      <c r="BK73" s="46">
        <f>MATCH($AA73&amp;"|0",Node_Key,0)</f>
        <v/>
      </c>
      <c r="BL73" s="46">
        <f>IF(INDEX(Node_Kind,BK73)="leaf",0,IF(INDEX($V$10:$V$61,INDEX(Node_Pos,BK73)+1)="",IF(INDEX(Node_Miss,BK73)="left",INDEX(Node_Left,BK73),INDEX(Node_Right,BK73)),IF(INDEX(Node_Kind,BK73)="split",IF(INDEX($V$10:$V$61,INDEX(Node_Pos,BK73)+1)&lt;INDEX(Node_Thr,BK73),INDEX(Node_Left,BK73),INDEX(Node_Right,BK73)),IF(ISNUMBER(SEARCH(";"&amp;INDEX($V$10:$V$61,INDEX(Node_Pos,BK73)+1)&amp;";",";"&amp;INDEX(Node_RCodes,BK73)&amp;";")),INDEX(Node_Right,BK73),INDEX(Node_Left,BK73)))))</f>
        <v/>
      </c>
      <c r="BM73" s="46">
        <f>MATCH($AA73&amp;"|"&amp;BL73,Node_Key,0)</f>
        <v/>
      </c>
      <c r="BN73" s="46">
        <f>IF(INDEX(Node_Kind,BM73)="leaf",BL73,IF(INDEX($V$10:$V$61,INDEX(Node_Pos,BM73)+1)="",IF(INDEX(Node_Miss,BM73)="left",INDEX(Node_Left,BM73),INDEX(Node_Right,BM73)),IF(INDEX(Node_Kind,BM73)="split",IF(INDEX($V$10:$V$61,INDEX(Node_Pos,BM73)+1)&lt;INDEX(Node_Thr,BM73),INDEX(Node_Left,BM73),INDEX(Node_Right,BM73)),IF(ISNUMBER(SEARCH(";"&amp;INDEX($V$10:$V$61,INDEX(Node_Pos,BM73)+1)&amp;";",";"&amp;INDEX(Node_RCodes,BM73)&amp;";")),INDEX(Node_Right,BM73),INDEX(Node_Left,BM73)))))</f>
        <v/>
      </c>
      <c r="BO73" s="46">
        <f>MATCH($AA73&amp;"|"&amp;BN73,Node_Key,0)</f>
        <v/>
      </c>
      <c r="BP73" s="46">
        <f>IF(INDEX(Node_Kind,BO73)="leaf",BN73,IF(INDEX($V$10:$V$61,INDEX(Node_Pos,BO73)+1)="",IF(INDEX(Node_Miss,BO73)="left",INDEX(Node_Left,BO73),INDEX(Node_Right,BO73)),IF(INDEX(Node_Kind,BO73)="split",IF(INDEX($V$10:$V$61,INDEX(Node_Pos,BO73)+1)&lt;INDEX(Node_Thr,BO73),INDEX(Node_Left,BO73),INDEX(Node_Right,BO73)),IF(ISNUMBER(SEARCH(";"&amp;INDEX($V$10:$V$61,INDEX(Node_Pos,BO73)+1)&amp;";",";"&amp;INDEX(Node_RCodes,BO73)&amp;";")),INDEX(Node_Right,BO73),INDEX(Node_Left,BO73)))))</f>
        <v/>
      </c>
      <c r="BQ73" s="52">
        <f>IF(INDEX(Node_Kind,MATCH($AA73&amp;"|"&amp;BP73,Node_Key,0))="leaf",INDEX(Node_Leaf,MATCH($AA73&amp;"|"&amp;BP73,Node_Key,0)),"not a leaf")</f>
        <v/>
      </c>
      <c r="BR73" s="46">
        <f>MATCH($AA73&amp;"|0",Node_Key,0)</f>
        <v/>
      </c>
      <c r="BS73" s="46">
        <f>IF(INDEX(Node_Kind,BR73)="leaf",0,IF(INDEX($Y$10:$Y$61,INDEX(Node_Pos,BR73)+1)="",IF(INDEX(Node_Miss,BR73)="left",INDEX(Node_Left,BR73),INDEX(Node_Right,BR73)),IF(INDEX(Node_Kind,BR73)="split",IF(INDEX($Y$10:$Y$61,INDEX(Node_Pos,BR73)+1)&lt;INDEX(Node_Thr,BR73),INDEX(Node_Left,BR73),INDEX(Node_Right,BR73)),IF(ISNUMBER(SEARCH(";"&amp;INDEX($Y$10:$Y$61,INDEX(Node_Pos,BR73)+1)&amp;";",";"&amp;INDEX(Node_RCodes,BR73)&amp;";")),INDEX(Node_Right,BR73),INDEX(Node_Left,BR73)))))</f>
        <v/>
      </c>
      <c r="BT73" s="46">
        <f>MATCH($AA73&amp;"|"&amp;BS73,Node_Key,0)</f>
        <v/>
      </c>
      <c r="BU73" s="46">
        <f>IF(INDEX(Node_Kind,BT73)="leaf",BS73,IF(INDEX($Y$10:$Y$61,INDEX(Node_Pos,BT73)+1)="",IF(INDEX(Node_Miss,BT73)="left",INDEX(Node_Left,BT73),INDEX(Node_Right,BT73)),IF(INDEX(Node_Kind,BT73)="split",IF(INDEX($Y$10:$Y$61,INDEX(Node_Pos,BT73)+1)&lt;INDEX(Node_Thr,BT73),INDEX(Node_Left,BT73),INDEX(Node_Right,BT73)),IF(ISNUMBER(SEARCH(";"&amp;INDEX($Y$10:$Y$61,INDEX(Node_Pos,BT73)+1)&amp;";",";"&amp;INDEX(Node_RCodes,BT73)&amp;";")),INDEX(Node_Right,BT73),INDEX(Node_Left,BT73)))))</f>
        <v/>
      </c>
      <c r="BV73" s="46">
        <f>MATCH($AA73&amp;"|"&amp;BU73,Node_Key,0)</f>
        <v/>
      </c>
      <c r="BW73" s="46">
        <f>IF(INDEX(Node_Kind,BV73)="leaf",BU73,IF(INDEX($Y$10:$Y$61,INDEX(Node_Pos,BV73)+1)="",IF(INDEX(Node_Miss,BV73)="left",INDEX(Node_Left,BV73),INDEX(Node_Right,BV73)),IF(INDEX(Node_Kind,BV73)="split",IF(INDEX($Y$10:$Y$61,INDEX(Node_Pos,BV73)+1)&lt;INDEX(Node_Thr,BV73),INDEX(Node_Left,BV73),INDEX(Node_Right,BV73)),IF(ISNUMBER(SEARCH(";"&amp;INDEX($Y$10:$Y$61,INDEX(Node_Pos,BV73)+1)&amp;";",";"&amp;INDEX(Node_RCodes,BV73)&amp;";")),INDEX(Node_Right,BV73),INDEX(Node_Left,BV73)))))</f>
        <v/>
      </c>
      <c r="BX73" s="52">
        <f>IF(INDEX(Node_Kind,MATCH($AA73&amp;"|"&amp;BW73,Node_Key,0))="leaf",INDEX(Node_Leaf,MATCH($AA73&amp;"|"&amp;BW73,Node_Key,0)),"not a leaf")</f>
        <v/>
      </c>
    </row>
    <row r="74">
      <c r="AA74" s="36" t="n">
        <v>64</v>
      </c>
      <c r="AB74" s="46">
        <f>MATCH($AA74&amp;"|0",Node_Key,0)</f>
        <v/>
      </c>
      <c r="AC74" s="46">
        <f>IF(INDEX(Node_Kind,AB74)="leaf",0,IF(INDEX($G$10:$G$61,INDEX(Node_Pos,AB74)+1)="",IF(INDEX(Node_Miss,AB74)="left",INDEX(Node_Left,AB74),INDEX(Node_Right,AB74)),IF(INDEX(Node_Kind,AB74)="split",IF(INDEX($G$10:$G$61,INDEX(Node_Pos,AB74)+1)&lt;INDEX(Node_Thr,AB74),INDEX(Node_Left,AB74),INDEX(Node_Right,AB74)),IF(ISNUMBER(SEARCH(";"&amp;INDEX($G$10:$G$61,INDEX(Node_Pos,AB74)+1)&amp;";",";"&amp;INDEX(Node_RCodes,AB74)&amp;";")),INDEX(Node_Right,AB74),INDEX(Node_Left,AB74)))))</f>
        <v/>
      </c>
      <c r="AD74" s="46">
        <f>MATCH($AA74&amp;"|"&amp;AC74,Node_Key,0)</f>
        <v/>
      </c>
      <c r="AE74" s="46">
        <f>IF(INDEX(Node_Kind,AD74)="leaf",AC74,IF(INDEX($G$10:$G$61,INDEX(Node_Pos,AD74)+1)="",IF(INDEX(Node_Miss,AD74)="left",INDEX(Node_Left,AD74),INDEX(Node_Right,AD74)),IF(INDEX(Node_Kind,AD74)="split",IF(INDEX($G$10:$G$61,INDEX(Node_Pos,AD74)+1)&lt;INDEX(Node_Thr,AD74),INDEX(Node_Left,AD74),INDEX(Node_Right,AD74)),IF(ISNUMBER(SEARCH(";"&amp;INDEX($G$10:$G$61,INDEX(Node_Pos,AD74)+1)&amp;";",";"&amp;INDEX(Node_RCodes,AD74)&amp;";")),INDEX(Node_Right,AD74),INDEX(Node_Left,AD74)))))</f>
        <v/>
      </c>
      <c r="AF74" s="46">
        <f>MATCH($AA74&amp;"|"&amp;AE74,Node_Key,0)</f>
        <v/>
      </c>
      <c r="AG74" s="46">
        <f>IF(INDEX(Node_Kind,AF74)="leaf",AE74,IF(INDEX($G$10:$G$61,INDEX(Node_Pos,AF74)+1)="",IF(INDEX(Node_Miss,AF74)="left",INDEX(Node_Left,AF74),INDEX(Node_Right,AF74)),IF(INDEX(Node_Kind,AF74)="split",IF(INDEX($G$10:$G$61,INDEX(Node_Pos,AF74)+1)&lt;INDEX(Node_Thr,AF74),INDEX(Node_Left,AF74),INDEX(Node_Right,AF74)),IF(ISNUMBER(SEARCH(";"&amp;INDEX($G$10:$G$61,INDEX(Node_Pos,AF74)+1)&amp;";",";"&amp;INDEX(Node_RCodes,AF74)&amp;";")),INDEX(Node_Right,AF74),INDEX(Node_Left,AF74)))))</f>
        <v/>
      </c>
      <c r="AH74" s="52">
        <f>IF(INDEX(Node_Kind,MATCH($AA74&amp;"|"&amp;AG74,Node_Key,0))="leaf",INDEX(Node_Leaf,MATCH($AA74&amp;"|"&amp;AG74,Node_Key,0)),"not a leaf")</f>
        <v/>
      </c>
      <c r="AI74" s="46">
        <f>MATCH($AA74&amp;"|0",Node_Key,0)</f>
        <v/>
      </c>
      <c r="AJ74" s="46">
        <f>IF(INDEX(Node_Kind,AI74)="leaf",0,IF(INDEX($J$10:$J$61,INDEX(Node_Pos,AI74)+1)="",IF(INDEX(Node_Miss,AI74)="left",INDEX(Node_Left,AI74),INDEX(Node_Right,AI74)),IF(INDEX(Node_Kind,AI74)="split",IF(INDEX($J$10:$J$61,INDEX(Node_Pos,AI74)+1)&lt;INDEX(Node_Thr,AI74),INDEX(Node_Left,AI74),INDEX(Node_Right,AI74)),IF(ISNUMBER(SEARCH(";"&amp;INDEX($J$10:$J$61,INDEX(Node_Pos,AI74)+1)&amp;";",";"&amp;INDEX(Node_RCodes,AI74)&amp;";")),INDEX(Node_Right,AI74),INDEX(Node_Left,AI74)))))</f>
        <v/>
      </c>
      <c r="AK74" s="46">
        <f>MATCH($AA74&amp;"|"&amp;AJ74,Node_Key,0)</f>
        <v/>
      </c>
      <c r="AL74" s="46">
        <f>IF(INDEX(Node_Kind,AK74)="leaf",AJ74,IF(INDEX($J$10:$J$61,INDEX(Node_Pos,AK74)+1)="",IF(INDEX(Node_Miss,AK74)="left",INDEX(Node_Left,AK74),INDEX(Node_Right,AK74)),IF(INDEX(Node_Kind,AK74)="split",IF(INDEX($J$10:$J$61,INDEX(Node_Pos,AK74)+1)&lt;INDEX(Node_Thr,AK74),INDEX(Node_Left,AK74),INDEX(Node_Right,AK74)),IF(ISNUMBER(SEARCH(";"&amp;INDEX($J$10:$J$61,INDEX(Node_Pos,AK74)+1)&amp;";",";"&amp;INDEX(Node_RCodes,AK74)&amp;";")),INDEX(Node_Right,AK74),INDEX(Node_Left,AK74)))))</f>
        <v/>
      </c>
      <c r="AM74" s="46">
        <f>MATCH($AA74&amp;"|"&amp;AL74,Node_Key,0)</f>
        <v/>
      </c>
      <c r="AN74" s="46">
        <f>IF(INDEX(Node_Kind,AM74)="leaf",AL74,IF(INDEX($J$10:$J$61,INDEX(Node_Pos,AM74)+1)="",IF(INDEX(Node_Miss,AM74)="left",INDEX(Node_Left,AM74),INDEX(Node_Right,AM74)),IF(INDEX(Node_Kind,AM74)="split",IF(INDEX($J$10:$J$61,INDEX(Node_Pos,AM74)+1)&lt;INDEX(Node_Thr,AM74),INDEX(Node_Left,AM74),INDEX(Node_Right,AM74)),IF(ISNUMBER(SEARCH(";"&amp;INDEX($J$10:$J$61,INDEX(Node_Pos,AM74)+1)&amp;";",";"&amp;INDEX(Node_RCodes,AM74)&amp;";")),INDEX(Node_Right,AM74),INDEX(Node_Left,AM74)))))</f>
        <v/>
      </c>
      <c r="AO74" s="52">
        <f>IF(INDEX(Node_Kind,MATCH($AA74&amp;"|"&amp;AN74,Node_Key,0))="leaf",INDEX(Node_Leaf,MATCH($AA74&amp;"|"&amp;AN74,Node_Key,0)),"not a leaf")</f>
        <v/>
      </c>
      <c r="AP74" s="46">
        <f>MATCH($AA74&amp;"|0",Node_Key,0)</f>
        <v/>
      </c>
      <c r="AQ74" s="46">
        <f>IF(INDEX(Node_Kind,AP74)="leaf",0,IF(INDEX($M$10:$M$61,INDEX(Node_Pos,AP74)+1)="",IF(INDEX(Node_Miss,AP74)="left",INDEX(Node_Left,AP74),INDEX(Node_Right,AP74)),IF(INDEX(Node_Kind,AP74)="split",IF(INDEX($M$10:$M$61,INDEX(Node_Pos,AP74)+1)&lt;INDEX(Node_Thr,AP74),INDEX(Node_Left,AP74),INDEX(Node_Right,AP74)),IF(ISNUMBER(SEARCH(";"&amp;INDEX($M$10:$M$61,INDEX(Node_Pos,AP74)+1)&amp;";",";"&amp;INDEX(Node_RCodes,AP74)&amp;";")),INDEX(Node_Right,AP74),INDEX(Node_Left,AP74)))))</f>
        <v/>
      </c>
      <c r="AR74" s="46">
        <f>MATCH($AA74&amp;"|"&amp;AQ74,Node_Key,0)</f>
        <v/>
      </c>
      <c r="AS74" s="46">
        <f>IF(INDEX(Node_Kind,AR74)="leaf",AQ74,IF(INDEX($M$10:$M$61,INDEX(Node_Pos,AR74)+1)="",IF(INDEX(Node_Miss,AR74)="left",INDEX(Node_Left,AR74),INDEX(Node_Right,AR74)),IF(INDEX(Node_Kind,AR74)="split",IF(INDEX($M$10:$M$61,INDEX(Node_Pos,AR74)+1)&lt;INDEX(Node_Thr,AR74),INDEX(Node_Left,AR74),INDEX(Node_Right,AR74)),IF(ISNUMBER(SEARCH(";"&amp;INDEX($M$10:$M$61,INDEX(Node_Pos,AR74)+1)&amp;";",";"&amp;INDEX(Node_RCodes,AR74)&amp;";")),INDEX(Node_Right,AR74),INDEX(Node_Left,AR74)))))</f>
        <v/>
      </c>
      <c r="AT74" s="46">
        <f>MATCH($AA74&amp;"|"&amp;AS74,Node_Key,0)</f>
        <v/>
      </c>
      <c r="AU74" s="46">
        <f>IF(INDEX(Node_Kind,AT74)="leaf",AS74,IF(INDEX($M$10:$M$61,INDEX(Node_Pos,AT74)+1)="",IF(INDEX(Node_Miss,AT74)="left",INDEX(Node_Left,AT74),INDEX(Node_Right,AT74)),IF(INDEX(Node_Kind,AT74)="split",IF(INDEX($M$10:$M$61,INDEX(Node_Pos,AT74)+1)&lt;INDEX(Node_Thr,AT74),INDEX(Node_Left,AT74),INDEX(Node_Right,AT74)),IF(ISNUMBER(SEARCH(";"&amp;INDEX($M$10:$M$61,INDEX(Node_Pos,AT74)+1)&amp;";",";"&amp;INDEX(Node_RCodes,AT74)&amp;";")),INDEX(Node_Right,AT74),INDEX(Node_Left,AT74)))))</f>
        <v/>
      </c>
      <c r="AV74" s="52">
        <f>IF(INDEX(Node_Kind,MATCH($AA74&amp;"|"&amp;AU74,Node_Key,0))="leaf",INDEX(Node_Leaf,MATCH($AA74&amp;"|"&amp;AU74,Node_Key,0)),"not a leaf")</f>
        <v/>
      </c>
      <c r="AW74" s="46">
        <f>MATCH($AA74&amp;"|0",Node_Key,0)</f>
        <v/>
      </c>
      <c r="AX74" s="46">
        <f>IF(INDEX(Node_Kind,AW74)="leaf",0,IF(INDEX($P$10:$P$61,INDEX(Node_Pos,AW74)+1)="",IF(INDEX(Node_Miss,AW74)="left",INDEX(Node_Left,AW74),INDEX(Node_Right,AW74)),IF(INDEX(Node_Kind,AW74)="split",IF(INDEX($P$10:$P$61,INDEX(Node_Pos,AW74)+1)&lt;INDEX(Node_Thr,AW74),INDEX(Node_Left,AW74),INDEX(Node_Right,AW74)),IF(ISNUMBER(SEARCH(";"&amp;INDEX($P$10:$P$61,INDEX(Node_Pos,AW74)+1)&amp;";",";"&amp;INDEX(Node_RCodes,AW74)&amp;";")),INDEX(Node_Right,AW74),INDEX(Node_Left,AW74)))))</f>
        <v/>
      </c>
      <c r="AY74" s="46">
        <f>MATCH($AA74&amp;"|"&amp;AX74,Node_Key,0)</f>
        <v/>
      </c>
      <c r="AZ74" s="46">
        <f>IF(INDEX(Node_Kind,AY74)="leaf",AX74,IF(INDEX($P$10:$P$61,INDEX(Node_Pos,AY74)+1)="",IF(INDEX(Node_Miss,AY74)="left",INDEX(Node_Left,AY74),INDEX(Node_Right,AY74)),IF(INDEX(Node_Kind,AY74)="split",IF(INDEX($P$10:$P$61,INDEX(Node_Pos,AY74)+1)&lt;INDEX(Node_Thr,AY74),INDEX(Node_Left,AY74),INDEX(Node_Right,AY74)),IF(ISNUMBER(SEARCH(";"&amp;INDEX($P$10:$P$61,INDEX(Node_Pos,AY74)+1)&amp;";",";"&amp;INDEX(Node_RCodes,AY74)&amp;";")),INDEX(Node_Right,AY74),INDEX(Node_Left,AY74)))))</f>
        <v/>
      </c>
      <c r="BA74" s="46">
        <f>MATCH($AA74&amp;"|"&amp;AZ74,Node_Key,0)</f>
        <v/>
      </c>
      <c r="BB74" s="46">
        <f>IF(INDEX(Node_Kind,BA74)="leaf",AZ74,IF(INDEX($P$10:$P$61,INDEX(Node_Pos,BA74)+1)="",IF(INDEX(Node_Miss,BA74)="left",INDEX(Node_Left,BA74),INDEX(Node_Right,BA74)),IF(INDEX(Node_Kind,BA74)="split",IF(INDEX($P$10:$P$61,INDEX(Node_Pos,BA74)+1)&lt;INDEX(Node_Thr,BA74),INDEX(Node_Left,BA74),INDEX(Node_Right,BA74)),IF(ISNUMBER(SEARCH(";"&amp;INDEX($P$10:$P$61,INDEX(Node_Pos,BA74)+1)&amp;";",";"&amp;INDEX(Node_RCodes,BA74)&amp;";")),INDEX(Node_Right,BA74),INDEX(Node_Left,BA74)))))</f>
        <v/>
      </c>
      <c r="BC74" s="52">
        <f>IF(INDEX(Node_Kind,MATCH($AA74&amp;"|"&amp;BB74,Node_Key,0))="leaf",INDEX(Node_Leaf,MATCH($AA74&amp;"|"&amp;BB74,Node_Key,0)),"not a leaf")</f>
        <v/>
      </c>
      <c r="BD74" s="46">
        <f>MATCH($AA74&amp;"|0",Node_Key,0)</f>
        <v/>
      </c>
      <c r="BE74" s="46">
        <f>IF(INDEX(Node_Kind,BD74)="leaf",0,IF(INDEX($S$10:$S$61,INDEX(Node_Pos,BD74)+1)="",IF(INDEX(Node_Miss,BD74)="left",INDEX(Node_Left,BD74),INDEX(Node_Right,BD74)),IF(INDEX(Node_Kind,BD74)="split",IF(INDEX($S$10:$S$61,INDEX(Node_Pos,BD74)+1)&lt;INDEX(Node_Thr,BD74),INDEX(Node_Left,BD74),INDEX(Node_Right,BD74)),IF(ISNUMBER(SEARCH(";"&amp;INDEX($S$10:$S$61,INDEX(Node_Pos,BD74)+1)&amp;";",";"&amp;INDEX(Node_RCodes,BD74)&amp;";")),INDEX(Node_Right,BD74),INDEX(Node_Left,BD74)))))</f>
        <v/>
      </c>
      <c r="BF74" s="46">
        <f>MATCH($AA74&amp;"|"&amp;BE74,Node_Key,0)</f>
        <v/>
      </c>
      <c r="BG74" s="46">
        <f>IF(INDEX(Node_Kind,BF74)="leaf",BE74,IF(INDEX($S$10:$S$61,INDEX(Node_Pos,BF74)+1)="",IF(INDEX(Node_Miss,BF74)="left",INDEX(Node_Left,BF74),INDEX(Node_Right,BF74)),IF(INDEX(Node_Kind,BF74)="split",IF(INDEX($S$10:$S$61,INDEX(Node_Pos,BF74)+1)&lt;INDEX(Node_Thr,BF74),INDEX(Node_Left,BF74),INDEX(Node_Right,BF74)),IF(ISNUMBER(SEARCH(";"&amp;INDEX($S$10:$S$61,INDEX(Node_Pos,BF74)+1)&amp;";",";"&amp;INDEX(Node_RCodes,BF74)&amp;";")),INDEX(Node_Right,BF74),INDEX(Node_Left,BF74)))))</f>
        <v/>
      </c>
      <c r="BH74" s="46">
        <f>MATCH($AA74&amp;"|"&amp;BG74,Node_Key,0)</f>
        <v/>
      </c>
      <c r="BI74" s="46">
        <f>IF(INDEX(Node_Kind,BH74)="leaf",BG74,IF(INDEX($S$10:$S$61,INDEX(Node_Pos,BH74)+1)="",IF(INDEX(Node_Miss,BH74)="left",INDEX(Node_Left,BH74),INDEX(Node_Right,BH74)),IF(INDEX(Node_Kind,BH74)="split",IF(INDEX($S$10:$S$61,INDEX(Node_Pos,BH74)+1)&lt;INDEX(Node_Thr,BH74),INDEX(Node_Left,BH74),INDEX(Node_Right,BH74)),IF(ISNUMBER(SEARCH(";"&amp;INDEX($S$10:$S$61,INDEX(Node_Pos,BH74)+1)&amp;";",";"&amp;INDEX(Node_RCodes,BH74)&amp;";")),INDEX(Node_Right,BH74),INDEX(Node_Left,BH74)))))</f>
        <v/>
      </c>
      <c r="BJ74" s="52">
        <f>IF(INDEX(Node_Kind,MATCH($AA74&amp;"|"&amp;BI74,Node_Key,0))="leaf",INDEX(Node_Leaf,MATCH($AA74&amp;"|"&amp;BI74,Node_Key,0)),"not a leaf")</f>
        <v/>
      </c>
      <c r="BK74" s="46">
        <f>MATCH($AA74&amp;"|0",Node_Key,0)</f>
        <v/>
      </c>
      <c r="BL74" s="46">
        <f>IF(INDEX(Node_Kind,BK74)="leaf",0,IF(INDEX($V$10:$V$61,INDEX(Node_Pos,BK74)+1)="",IF(INDEX(Node_Miss,BK74)="left",INDEX(Node_Left,BK74),INDEX(Node_Right,BK74)),IF(INDEX(Node_Kind,BK74)="split",IF(INDEX($V$10:$V$61,INDEX(Node_Pos,BK74)+1)&lt;INDEX(Node_Thr,BK74),INDEX(Node_Left,BK74),INDEX(Node_Right,BK74)),IF(ISNUMBER(SEARCH(";"&amp;INDEX($V$10:$V$61,INDEX(Node_Pos,BK74)+1)&amp;";",";"&amp;INDEX(Node_RCodes,BK74)&amp;";")),INDEX(Node_Right,BK74),INDEX(Node_Left,BK74)))))</f>
        <v/>
      </c>
      <c r="BM74" s="46">
        <f>MATCH($AA74&amp;"|"&amp;BL74,Node_Key,0)</f>
        <v/>
      </c>
      <c r="BN74" s="46">
        <f>IF(INDEX(Node_Kind,BM74)="leaf",BL74,IF(INDEX($V$10:$V$61,INDEX(Node_Pos,BM74)+1)="",IF(INDEX(Node_Miss,BM74)="left",INDEX(Node_Left,BM74),INDEX(Node_Right,BM74)),IF(INDEX(Node_Kind,BM74)="split",IF(INDEX($V$10:$V$61,INDEX(Node_Pos,BM74)+1)&lt;INDEX(Node_Thr,BM74),INDEX(Node_Left,BM74),INDEX(Node_Right,BM74)),IF(ISNUMBER(SEARCH(";"&amp;INDEX($V$10:$V$61,INDEX(Node_Pos,BM74)+1)&amp;";",";"&amp;INDEX(Node_RCodes,BM74)&amp;";")),INDEX(Node_Right,BM74),INDEX(Node_Left,BM74)))))</f>
        <v/>
      </c>
      <c r="BO74" s="46">
        <f>MATCH($AA74&amp;"|"&amp;BN74,Node_Key,0)</f>
        <v/>
      </c>
      <c r="BP74" s="46">
        <f>IF(INDEX(Node_Kind,BO74)="leaf",BN74,IF(INDEX($V$10:$V$61,INDEX(Node_Pos,BO74)+1)="",IF(INDEX(Node_Miss,BO74)="left",INDEX(Node_Left,BO74),INDEX(Node_Right,BO74)),IF(INDEX(Node_Kind,BO74)="split",IF(INDEX($V$10:$V$61,INDEX(Node_Pos,BO74)+1)&lt;INDEX(Node_Thr,BO74),INDEX(Node_Left,BO74),INDEX(Node_Right,BO74)),IF(ISNUMBER(SEARCH(";"&amp;INDEX($V$10:$V$61,INDEX(Node_Pos,BO74)+1)&amp;";",";"&amp;INDEX(Node_RCodes,BO74)&amp;";")),INDEX(Node_Right,BO74),INDEX(Node_Left,BO74)))))</f>
        <v/>
      </c>
      <c r="BQ74" s="52">
        <f>IF(INDEX(Node_Kind,MATCH($AA74&amp;"|"&amp;BP74,Node_Key,0))="leaf",INDEX(Node_Leaf,MATCH($AA74&amp;"|"&amp;BP74,Node_Key,0)),"not a leaf")</f>
        <v/>
      </c>
      <c r="BR74" s="46">
        <f>MATCH($AA74&amp;"|0",Node_Key,0)</f>
        <v/>
      </c>
      <c r="BS74" s="46">
        <f>IF(INDEX(Node_Kind,BR74)="leaf",0,IF(INDEX($Y$10:$Y$61,INDEX(Node_Pos,BR74)+1)="",IF(INDEX(Node_Miss,BR74)="left",INDEX(Node_Left,BR74),INDEX(Node_Right,BR74)),IF(INDEX(Node_Kind,BR74)="split",IF(INDEX($Y$10:$Y$61,INDEX(Node_Pos,BR74)+1)&lt;INDEX(Node_Thr,BR74),INDEX(Node_Left,BR74),INDEX(Node_Right,BR74)),IF(ISNUMBER(SEARCH(";"&amp;INDEX($Y$10:$Y$61,INDEX(Node_Pos,BR74)+1)&amp;";",";"&amp;INDEX(Node_RCodes,BR74)&amp;";")),INDEX(Node_Right,BR74),INDEX(Node_Left,BR74)))))</f>
        <v/>
      </c>
      <c r="BT74" s="46">
        <f>MATCH($AA74&amp;"|"&amp;BS74,Node_Key,0)</f>
        <v/>
      </c>
      <c r="BU74" s="46">
        <f>IF(INDEX(Node_Kind,BT74)="leaf",BS74,IF(INDEX($Y$10:$Y$61,INDEX(Node_Pos,BT74)+1)="",IF(INDEX(Node_Miss,BT74)="left",INDEX(Node_Left,BT74),INDEX(Node_Right,BT74)),IF(INDEX(Node_Kind,BT74)="split",IF(INDEX($Y$10:$Y$61,INDEX(Node_Pos,BT74)+1)&lt;INDEX(Node_Thr,BT74),INDEX(Node_Left,BT74),INDEX(Node_Right,BT74)),IF(ISNUMBER(SEARCH(";"&amp;INDEX($Y$10:$Y$61,INDEX(Node_Pos,BT74)+1)&amp;";",";"&amp;INDEX(Node_RCodes,BT74)&amp;";")),INDEX(Node_Right,BT74),INDEX(Node_Left,BT74)))))</f>
        <v/>
      </c>
      <c r="BV74" s="46">
        <f>MATCH($AA74&amp;"|"&amp;BU74,Node_Key,0)</f>
        <v/>
      </c>
      <c r="BW74" s="46">
        <f>IF(INDEX(Node_Kind,BV74)="leaf",BU74,IF(INDEX($Y$10:$Y$61,INDEX(Node_Pos,BV74)+1)="",IF(INDEX(Node_Miss,BV74)="left",INDEX(Node_Left,BV74),INDEX(Node_Right,BV74)),IF(INDEX(Node_Kind,BV74)="split",IF(INDEX($Y$10:$Y$61,INDEX(Node_Pos,BV74)+1)&lt;INDEX(Node_Thr,BV74),INDEX(Node_Left,BV74),INDEX(Node_Right,BV74)),IF(ISNUMBER(SEARCH(";"&amp;INDEX($Y$10:$Y$61,INDEX(Node_Pos,BV74)+1)&amp;";",";"&amp;INDEX(Node_RCodes,BV74)&amp;";")),INDEX(Node_Right,BV74),INDEX(Node_Left,BV74)))))</f>
        <v/>
      </c>
      <c r="BX74" s="52">
        <f>IF(INDEX(Node_Kind,MATCH($AA74&amp;"|"&amp;BW74,Node_Key,0))="leaf",INDEX(Node_Leaf,MATCH($AA74&amp;"|"&amp;BW74,Node_Key,0)),"not a leaf")</f>
        <v/>
      </c>
    </row>
    <row r="75">
      <c r="AA75" s="36" t="n">
        <v>65</v>
      </c>
      <c r="AB75" s="46">
        <f>MATCH($AA75&amp;"|0",Node_Key,0)</f>
        <v/>
      </c>
      <c r="AC75" s="46">
        <f>IF(INDEX(Node_Kind,AB75)="leaf",0,IF(INDEX($G$10:$G$61,INDEX(Node_Pos,AB75)+1)="",IF(INDEX(Node_Miss,AB75)="left",INDEX(Node_Left,AB75),INDEX(Node_Right,AB75)),IF(INDEX(Node_Kind,AB75)="split",IF(INDEX($G$10:$G$61,INDEX(Node_Pos,AB75)+1)&lt;INDEX(Node_Thr,AB75),INDEX(Node_Left,AB75),INDEX(Node_Right,AB75)),IF(ISNUMBER(SEARCH(";"&amp;INDEX($G$10:$G$61,INDEX(Node_Pos,AB75)+1)&amp;";",";"&amp;INDEX(Node_RCodes,AB75)&amp;";")),INDEX(Node_Right,AB75),INDEX(Node_Left,AB75)))))</f>
        <v/>
      </c>
      <c r="AD75" s="46">
        <f>MATCH($AA75&amp;"|"&amp;AC75,Node_Key,0)</f>
        <v/>
      </c>
      <c r="AE75" s="46">
        <f>IF(INDEX(Node_Kind,AD75)="leaf",AC75,IF(INDEX($G$10:$G$61,INDEX(Node_Pos,AD75)+1)="",IF(INDEX(Node_Miss,AD75)="left",INDEX(Node_Left,AD75),INDEX(Node_Right,AD75)),IF(INDEX(Node_Kind,AD75)="split",IF(INDEX($G$10:$G$61,INDEX(Node_Pos,AD75)+1)&lt;INDEX(Node_Thr,AD75),INDEX(Node_Left,AD75),INDEX(Node_Right,AD75)),IF(ISNUMBER(SEARCH(";"&amp;INDEX($G$10:$G$61,INDEX(Node_Pos,AD75)+1)&amp;";",";"&amp;INDEX(Node_RCodes,AD75)&amp;";")),INDEX(Node_Right,AD75),INDEX(Node_Left,AD75)))))</f>
        <v/>
      </c>
      <c r="AF75" s="46">
        <f>MATCH($AA75&amp;"|"&amp;AE75,Node_Key,0)</f>
        <v/>
      </c>
      <c r="AG75" s="46">
        <f>IF(INDEX(Node_Kind,AF75)="leaf",AE75,IF(INDEX($G$10:$G$61,INDEX(Node_Pos,AF75)+1)="",IF(INDEX(Node_Miss,AF75)="left",INDEX(Node_Left,AF75),INDEX(Node_Right,AF75)),IF(INDEX(Node_Kind,AF75)="split",IF(INDEX($G$10:$G$61,INDEX(Node_Pos,AF75)+1)&lt;INDEX(Node_Thr,AF75),INDEX(Node_Left,AF75),INDEX(Node_Right,AF75)),IF(ISNUMBER(SEARCH(";"&amp;INDEX($G$10:$G$61,INDEX(Node_Pos,AF75)+1)&amp;";",";"&amp;INDEX(Node_RCodes,AF75)&amp;";")),INDEX(Node_Right,AF75),INDEX(Node_Left,AF75)))))</f>
        <v/>
      </c>
      <c r="AH75" s="52">
        <f>IF(INDEX(Node_Kind,MATCH($AA75&amp;"|"&amp;AG75,Node_Key,0))="leaf",INDEX(Node_Leaf,MATCH($AA75&amp;"|"&amp;AG75,Node_Key,0)),"not a leaf")</f>
        <v/>
      </c>
      <c r="AI75" s="46">
        <f>MATCH($AA75&amp;"|0",Node_Key,0)</f>
        <v/>
      </c>
      <c r="AJ75" s="46">
        <f>IF(INDEX(Node_Kind,AI75)="leaf",0,IF(INDEX($J$10:$J$61,INDEX(Node_Pos,AI75)+1)="",IF(INDEX(Node_Miss,AI75)="left",INDEX(Node_Left,AI75),INDEX(Node_Right,AI75)),IF(INDEX(Node_Kind,AI75)="split",IF(INDEX($J$10:$J$61,INDEX(Node_Pos,AI75)+1)&lt;INDEX(Node_Thr,AI75),INDEX(Node_Left,AI75),INDEX(Node_Right,AI75)),IF(ISNUMBER(SEARCH(";"&amp;INDEX($J$10:$J$61,INDEX(Node_Pos,AI75)+1)&amp;";",";"&amp;INDEX(Node_RCodes,AI75)&amp;";")),INDEX(Node_Right,AI75),INDEX(Node_Left,AI75)))))</f>
        <v/>
      </c>
      <c r="AK75" s="46">
        <f>MATCH($AA75&amp;"|"&amp;AJ75,Node_Key,0)</f>
        <v/>
      </c>
      <c r="AL75" s="46">
        <f>IF(INDEX(Node_Kind,AK75)="leaf",AJ75,IF(INDEX($J$10:$J$61,INDEX(Node_Pos,AK75)+1)="",IF(INDEX(Node_Miss,AK75)="left",INDEX(Node_Left,AK75),INDEX(Node_Right,AK75)),IF(INDEX(Node_Kind,AK75)="split",IF(INDEX($J$10:$J$61,INDEX(Node_Pos,AK75)+1)&lt;INDEX(Node_Thr,AK75),INDEX(Node_Left,AK75),INDEX(Node_Right,AK75)),IF(ISNUMBER(SEARCH(";"&amp;INDEX($J$10:$J$61,INDEX(Node_Pos,AK75)+1)&amp;";",";"&amp;INDEX(Node_RCodes,AK75)&amp;";")),INDEX(Node_Right,AK75),INDEX(Node_Left,AK75)))))</f>
        <v/>
      </c>
      <c r="AM75" s="46">
        <f>MATCH($AA75&amp;"|"&amp;AL75,Node_Key,0)</f>
        <v/>
      </c>
      <c r="AN75" s="46">
        <f>IF(INDEX(Node_Kind,AM75)="leaf",AL75,IF(INDEX($J$10:$J$61,INDEX(Node_Pos,AM75)+1)="",IF(INDEX(Node_Miss,AM75)="left",INDEX(Node_Left,AM75),INDEX(Node_Right,AM75)),IF(INDEX(Node_Kind,AM75)="split",IF(INDEX($J$10:$J$61,INDEX(Node_Pos,AM75)+1)&lt;INDEX(Node_Thr,AM75),INDEX(Node_Left,AM75),INDEX(Node_Right,AM75)),IF(ISNUMBER(SEARCH(";"&amp;INDEX($J$10:$J$61,INDEX(Node_Pos,AM75)+1)&amp;";",";"&amp;INDEX(Node_RCodes,AM75)&amp;";")),INDEX(Node_Right,AM75),INDEX(Node_Left,AM75)))))</f>
        <v/>
      </c>
      <c r="AO75" s="52">
        <f>IF(INDEX(Node_Kind,MATCH($AA75&amp;"|"&amp;AN75,Node_Key,0))="leaf",INDEX(Node_Leaf,MATCH($AA75&amp;"|"&amp;AN75,Node_Key,0)),"not a leaf")</f>
        <v/>
      </c>
      <c r="AP75" s="46">
        <f>MATCH($AA75&amp;"|0",Node_Key,0)</f>
        <v/>
      </c>
      <c r="AQ75" s="46">
        <f>IF(INDEX(Node_Kind,AP75)="leaf",0,IF(INDEX($M$10:$M$61,INDEX(Node_Pos,AP75)+1)="",IF(INDEX(Node_Miss,AP75)="left",INDEX(Node_Left,AP75),INDEX(Node_Right,AP75)),IF(INDEX(Node_Kind,AP75)="split",IF(INDEX($M$10:$M$61,INDEX(Node_Pos,AP75)+1)&lt;INDEX(Node_Thr,AP75),INDEX(Node_Left,AP75),INDEX(Node_Right,AP75)),IF(ISNUMBER(SEARCH(";"&amp;INDEX($M$10:$M$61,INDEX(Node_Pos,AP75)+1)&amp;";",";"&amp;INDEX(Node_RCodes,AP75)&amp;";")),INDEX(Node_Right,AP75),INDEX(Node_Left,AP75)))))</f>
        <v/>
      </c>
      <c r="AR75" s="46">
        <f>MATCH($AA75&amp;"|"&amp;AQ75,Node_Key,0)</f>
        <v/>
      </c>
      <c r="AS75" s="46">
        <f>IF(INDEX(Node_Kind,AR75)="leaf",AQ75,IF(INDEX($M$10:$M$61,INDEX(Node_Pos,AR75)+1)="",IF(INDEX(Node_Miss,AR75)="left",INDEX(Node_Left,AR75),INDEX(Node_Right,AR75)),IF(INDEX(Node_Kind,AR75)="split",IF(INDEX($M$10:$M$61,INDEX(Node_Pos,AR75)+1)&lt;INDEX(Node_Thr,AR75),INDEX(Node_Left,AR75),INDEX(Node_Right,AR75)),IF(ISNUMBER(SEARCH(";"&amp;INDEX($M$10:$M$61,INDEX(Node_Pos,AR75)+1)&amp;";",";"&amp;INDEX(Node_RCodes,AR75)&amp;";")),INDEX(Node_Right,AR75),INDEX(Node_Left,AR75)))))</f>
        <v/>
      </c>
      <c r="AT75" s="46">
        <f>MATCH($AA75&amp;"|"&amp;AS75,Node_Key,0)</f>
        <v/>
      </c>
      <c r="AU75" s="46">
        <f>IF(INDEX(Node_Kind,AT75)="leaf",AS75,IF(INDEX($M$10:$M$61,INDEX(Node_Pos,AT75)+1)="",IF(INDEX(Node_Miss,AT75)="left",INDEX(Node_Left,AT75),INDEX(Node_Right,AT75)),IF(INDEX(Node_Kind,AT75)="split",IF(INDEX($M$10:$M$61,INDEX(Node_Pos,AT75)+1)&lt;INDEX(Node_Thr,AT75),INDEX(Node_Left,AT75),INDEX(Node_Right,AT75)),IF(ISNUMBER(SEARCH(";"&amp;INDEX($M$10:$M$61,INDEX(Node_Pos,AT75)+1)&amp;";",";"&amp;INDEX(Node_RCodes,AT75)&amp;";")),INDEX(Node_Right,AT75),INDEX(Node_Left,AT75)))))</f>
        <v/>
      </c>
      <c r="AV75" s="52">
        <f>IF(INDEX(Node_Kind,MATCH($AA75&amp;"|"&amp;AU75,Node_Key,0))="leaf",INDEX(Node_Leaf,MATCH($AA75&amp;"|"&amp;AU75,Node_Key,0)),"not a leaf")</f>
        <v/>
      </c>
      <c r="AW75" s="46">
        <f>MATCH($AA75&amp;"|0",Node_Key,0)</f>
        <v/>
      </c>
      <c r="AX75" s="46">
        <f>IF(INDEX(Node_Kind,AW75)="leaf",0,IF(INDEX($P$10:$P$61,INDEX(Node_Pos,AW75)+1)="",IF(INDEX(Node_Miss,AW75)="left",INDEX(Node_Left,AW75),INDEX(Node_Right,AW75)),IF(INDEX(Node_Kind,AW75)="split",IF(INDEX($P$10:$P$61,INDEX(Node_Pos,AW75)+1)&lt;INDEX(Node_Thr,AW75),INDEX(Node_Left,AW75),INDEX(Node_Right,AW75)),IF(ISNUMBER(SEARCH(";"&amp;INDEX($P$10:$P$61,INDEX(Node_Pos,AW75)+1)&amp;";",";"&amp;INDEX(Node_RCodes,AW75)&amp;";")),INDEX(Node_Right,AW75),INDEX(Node_Left,AW75)))))</f>
        <v/>
      </c>
      <c r="AY75" s="46">
        <f>MATCH($AA75&amp;"|"&amp;AX75,Node_Key,0)</f>
        <v/>
      </c>
      <c r="AZ75" s="46">
        <f>IF(INDEX(Node_Kind,AY75)="leaf",AX75,IF(INDEX($P$10:$P$61,INDEX(Node_Pos,AY75)+1)="",IF(INDEX(Node_Miss,AY75)="left",INDEX(Node_Left,AY75),INDEX(Node_Right,AY75)),IF(INDEX(Node_Kind,AY75)="split",IF(INDEX($P$10:$P$61,INDEX(Node_Pos,AY75)+1)&lt;INDEX(Node_Thr,AY75),INDEX(Node_Left,AY75),INDEX(Node_Right,AY75)),IF(ISNUMBER(SEARCH(";"&amp;INDEX($P$10:$P$61,INDEX(Node_Pos,AY75)+1)&amp;";",";"&amp;INDEX(Node_RCodes,AY75)&amp;";")),INDEX(Node_Right,AY75),INDEX(Node_Left,AY75)))))</f>
        <v/>
      </c>
      <c r="BA75" s="46">
        <f>MATCH($AA75&amp;"|"&amp;AZ75,Node_Key,0)</f>
        <v/>
      </c>
      <c r="BB75" s="46">
        <f>IF(INDEX(Node_Kind,BA75)="leaf",AZ75,IF(INDEX($P$10:$P$61,INDEX(Node_Pos,BA75)+1)="",IF(INDEX(Node_Miss,BA75)="left",INDEX(Node_Left,BA75),INDEX(Node_Right,BA75)),IF(INDEX(Node_Kind,BA75)="split",IF(INDEX($P$10:$P$61,INDEX(Node_Pos,BA75)+1)&lt;INDEX(Node_Thr,BA75),INDEX(Node_Left,BA75),INDEX(Node_Right,BA75)),IF(ISNUMBER(SEARCH(";"&amp;INDEX($P$10:$P$61,INDEX(Node_Pos,BA75)+1)&amp;";",";"&amp;INDEX(Node_RCodes,BA75)&amp;";")),INDEX(Node_Right,BA75),INDEX(Node_Left,BA75)))))</f>
        <v/>
      </c>
      <c r="BC75" s="52">
        <f>IF(INDEX(Node_Kind,MATCH($AA75&amp;"|"&amp;BB75,Node_Key,0))="leaf",INDEX(Node_Leaf,MATCH($AA75&amp;"|"&amp;BB75,Node_Key,0)),"not a leaf")</f>
        <v/>
      </c>
      <c r="BD75" s="46">
        <f>MATCH($AA75&amp;"|0",Node_Key,0)</f>
        <v/>
      </c>
      <c r="BE75" s="46">
        <f>IF(INDEX(Node_Kind,BD75)="leaf",0,IF(INDEX($S$10:$S$61,INDEX(Node_Pos,BD75)+1)="",IF(INDEX(Node_Miss,BD75)="left",INDEX(Node_Left,BD75),INDEX(Node_Right,BD75)),IF(INDEX(Node_Kind,BD75)="split",IF(INDEX($S$10:$S$61,INDEX(Node_Pos,BD75)+1)&lt;INDEX(Node_Thr,BD75),INDEX(Node_Left,BD75),INDEX(Node_Right,BD75)),IF(ISNUMBER(SEARCH(";"&amp;INDEX($S$10:$S$61,INDEX(Node_Pos,BD75)+1)&amp;";",";"&amp;INDEX(Node_RCodes,BD75)&amp;";")),INDEX(Node_Right,BD75),INDEX(Node_Left,BD75)))))</f>
        <v/>
      </c>
      <c r="BF75" s="46">
        <f>MATCH($AA75&amp;"|"&amp;BE75,Node_Key,0)</f>
        <v/>
      </c>
      <c r="BG75" s="46">
        <f>IF(INDEX(Node_Kind,BF75)="leaf",BE75,IF(INDEX($S$10:$S$61,INDEX(Node_Pos,BF75)+1)="",IF(INDEX(Node_Miss,BF75)="left",INDEX(Node_Left,BF75),INDEX(Node_Right,BF75)),IF(INDEX(Node_Kind,BF75)="split",IF(INDEX($S$10:$S$61,INDEX(Node_Pos,BF75)+1)&lt;INDEX(Node_Thr,BF75),INDEX(Node_Left,BF75),INDEX(Node_Right,BF75)),IF(ISNUMBER(SEARCH(";"&amp;INDEX($S$10:$S$61,INDEX(Node_Pos,BF75)+1)&amp;";",";"&amp;INDEX(Node_RCodes,BF75)&amp;";")),INDEX(Node_Right,BF75),INDEX(Node_Left,BF75)))))</f>
        <v/>
      </c>
      <c r="BH75" s="46">
        <f>MATCH($AA75&amp;"|"&amp;BG75,Node_Key,0)</f>
        <v/>
      </c>
      <c r="BI75" s="46">
        <f>IF(INDEX(Node_Kind,BH75)="leaf",BG75,IF(INDEX($S$10:$S$61,INDEX(Node_Pos,BH75)+1)="",IF(INDEX(Node_Miss,BH75)="left",INDEX(Node_Left,BH75),INDEX(Node_Right,BH75)),IF(INDEX(Node_Kind,BH75)="split",IF(INDEX($S$10:$S$61,INDEX(Node_Pos,BH75)+1)&lt;INDEX(Node_Thr,BH75),INDEX(Node_Left,BH75),INDEX(Node_Right,BH75)),IF(ISNUMBER(SEARCH(";"&amp;INDEX($S$10:$S$61,INDEX(Node_Pos,BH75)+1)&amp;";",";"&amp;INDEX(Node_RCodes,BH75)&amp;";")),INDEX(Node_Right,BH75),INDEX(Node_Left,BH75)))))</f>
        <v/>
      </c>
      <c r="BJ75" s="52">
        <f>IF(INDEX(Node_Kind,MATCH($AA75&amp;"|"&amp;BI75,Node_Key,0))="leaf",INDEX(Node_Leaf,MATCH($AA75&amp;"|"&amp;BI75,Node_Key,0)),"not a leaf")</f>
        <v/>
      </c>
      <c r="BK75" s="46">
        <f>MATCH($AA75&amp;"|0",Node_Key,0)</f>
        <v/>
      </c>
      <c r="BL75" s="46">
        <f>IF(INDEX(Node_Kind,BK75)="leaf",0,IF(INDEX($V$10:$V$61,INDEX(Node_Pos,BK75)+1)="",IF(INDEX(Node_Miss,BK75)="left",INDEX(Node_Left,BK75),INDEX(Node_Right,BK75)),IF(INDEX(Node_Kind,BK75)="split",IF(INDEX($V$10:$V$61,INDEX(Node_Pos,BK75)+1)&lt;INDEX(Node_Thr,BK75),INDEX(Node_Left,BK75),INDEX(Node_Right,BK75)),IF(ISNUMBER(SEARCH(";"&amp;INDEX($V$10:$V$61,INDEX(Node_Pos,BK75)+1)&amp;";",";"&amp;INDEX(Node_RCodes,BK75)&amp;";")),INDEX(Node_Right,BK75),INDEX(Node_Left,BK75)))))</f>
        <v/>
      </c>
      <c r="BM75" s="46">
        <f>MATCH($AA75&amp;"|"&amp;BL75,Node_Key,0)</f>
        <v/>
      </c>
      <c r="BN75" s="46">
        <f>IF(INDEX(Node_Kind,BM75)="leaf",BL75,IF(INDEX($V$10:$V$61,INDEX(Node_Pos,BM75)+1)="",IF(INDEX(Node_Miss,BM75)="left",INDEX(Node_Left,BM75),INDEX(Node_Right,BM75)),IF(INDEX(Node_Kind,BM75)="split",IF(INDEX($V$10:$V$61,INDEX(Node_Pos,BM75)+1)&lt;INDEX(Node_Thr,BM75),INDEX(Node_Left,BM75),INDEX(Node_Right,BM75)),IF(ISNUMBER(SEARCH(";"&amp;INDEX($V$10:$V$61,INDEX(Node_Pos,BM75)+1)&amp;";",";"&amp;INDEX(Node_RCodes,BM75)&amp;";")),INDEX(Node_Right,BM75),INDEX(Node_Left,BM75)))))</f>
        <v/>
      </c>
      <c r="BO75" s="46">
        <f>MATCH($AA75&amp;"|"&amp;BN75,Node_Key,0)</f>
        <v/>
      </c>
      <c r="BP75" s="46">
        <f>IF(INDEX(Node_Kind,BO75)="leaf",BN75,IF(INDEX($V$10:$V$61,INDEX(Node_Pos,BO75)+1)="",IF(INDEX(Node_Miss,BO75)="left",INDEX(Node_Left,BO75),INDEX(Node_Right,BO75)),IF(INDEX(Node_Kind,BO75)="split",IF(INDEX($V$10:$V$61,INDEX(Node_Pos,BO75)+1)&lt;INDEX(Node_Thr,BO75),INDEX(Node_Left,BO75),INDEX(Node_Right,BO75)),IF(ISNUMBER(SEARCH(";"&amp;INDEX($V$10:$V$61,INDEX(Node_Pos,BO75)+1)&amp;";",";"&amp;INDEX(Node_RCodes,BO75)&amp;";")),INDEX(Node_Right,BO75),INDEX(Node_Left,BO75)))))</f>
        <v/>
      </c>
      <c r="BQ75" s="52">
        <f>IF(INDEX(Node_Kind,MATCH($AA75&amp;"|"&amp;BP75,Node_Key,0))="leaf",INDEX(Node_Leaf,MATCH($AA75&amp;"|"&amp;BP75,Node_Key,0)),"not a leaf")</f>
        <v/>
      </c>
      <c r="BR75" s="46">
        <f>MATCH($AA75&amp;"|0",Node_Key,0)</f>
        <v/>
      </c>
      <c r="BS75" s="46">
        <f>IF(INDEX(Node_Kind,BR75)="leaf",0,IF(INDEX($Y$10:$Y$61,INDEX(Node_Pos,BR75)+1)="",IF(INDEX(Node_Miss,BR75)="left",INDEX(Node_Left,BR75),INDEX(Node_Right,BR75)),IF(INDEX(Node_Kind,BR75)="split",IF(INDEX($Y$10:$Y$61,INDEX(Node_Pos,BR75)+1)&lt;INDEX(Node_Thr,BR75),INDEX(Node_Left,BR75),INDEX(Node_Right,BR75)),IF(ISNUMBER(SEARCH(";"&amp;INDEX($Y$10:$Y$61,INDEX(Node_Pos,BR75)+1)&amp;";",";"&amp;INDEX(Node_RCodes,BR75)&amp;";")),INDEX(Node_Right,BR75),INDEX(Node_Left,BR75)))))</f>
        <v/>
      </c>
      <c r="BT75" s="46">
        <f>MATCH($AA75&amp;"|"&amp;BS75,Node_Key,0)</f>
        <v/>
      </c>
      <c r="BU75" s="46">
        <f>IF(INDEX(Node_Kind,BT75)="leaf",BS75,IF(INDEX($Y$10:$Y$61,INDEX(Node_Pos,BT75)+1)="",IF(INDEX(Node_Miss,BT75)="left",INDEX(Node_Left,BT75),INDEX(Node_Right,BT75)),IF(INDEX(Node_Kind,BT75)="split",IF(INDEX($Y$10:$Y$61,INDEX(Node_Pos,BT75)+1)&lt;INDEX(Node_Thr,BT75),INDEX(Node_Left,BT75),INDEX(Node_Right,BT75)),IF(ISNUMBER(SEARCH(";"&amp;INDEX($Y$10:$Y$61,INDEX(Node_Pos,BT75)+1)&amp;";",";"&amp;INDEX(Node_RCodes,BT75)&amp;";")),INDEX(Node_Right,BT75),INDEX(Node_Left,BT75)))))</f>
        <v/>
      </c>
      <c r="BV75" s="46">
        <f>MATCH($AA75&amp;"|"&amp;BU75,Node_Key,0)</f>
        <v/>
      </c>
      <c r="BW75" s="46">
        <f>IF(INDEX(Node_Kind,BV75)="leaf",BU75,IF(INDEX($Y$10:$Y$61,INDEX(Node_Pos,BV75)+1)="",IF(INDEX(Node_Miss,BV75)="left",INDEX(Node_Left,BV75),INDEX(Node_Right,BV75)),IF(INDEX(Node_Kind,BV75)="split",IF(INDEX($Y$10:$Y$61,INDEX(Node_Pos,BV75)+1)&lt;INDEX(Node_Thr,BV75),INDEX(Node_Left,BV75),INDEX(Node_Right,BV75)),IF(ISNUMBER(SEARCH(";"&amp;INDEX($Y$10:$Y$61,INDEX(Node_Pos,BV75)+1)&amp;";",";"&amp;INDEX(Node_RCodes,BV75)&amp;";")),INDEX(Node_Right,BV75),INDEX(Node_Left,BV75)))))</f>
        <v/>
      </c>
      <c r="BX75" s="52">
        <f>IF(INDEX(Node_Kind,MATCH($AA75&amp;"|"&amp;BW75,Node_Key,0))="leaf",INDEX(Node_Leaf,MATCH($AA75&amp;"|"&amp;BW75,Node_Key,0)),"not a leaf")</f>
        <v/>
      </c>
    </row>
    <row r="76">
      <c r="AA76" s="36" t="n">
        <v>66</v>
      </c>
      <c r="AB76" s="46">
        <f>MATCH($AA76&amp;"|0",Node_Key,0)</f>
        <v/>
      </c>
      <c r="AC76" s="46">
        <f>IF(INDEX(Node_Kind,AB76)="leaf",0,IF(INDEX($G$10:$G$61,INDEX(Node_Pos,AB76)+1)="",IF(INDEX(Node_Miss,AB76)="left",INDEX(Node_Left,AB76),INDEX(Node_Right,AB76)),IF(INDEX(Node_Kind,AB76)="split",IF(INDEX($G$10:$G$61,INDEX(Node_Pos,AB76)+1)&lt;INDEX(Node_Thr,AB76),INDEX(Node_Left,AB76),INDEX(Node_Right,AB76)),IF(ISNUMBER(SEARCH(";"&amp;INDEX($G$10:$G$61,INDEX(Node_Pos,AB76)+1)&amp;";",";"&amp;INDEX(Node_RCodes,AB76)&amp;";")),INDEX(Node_Right,AB76),INDEX(Node_Left,AB76)))))</f>
        <v/>
      </c>
      <c r="AD76" s="46">
        <f>MATCH($AA76&amp;"|"&amp;AC76,Node_Key,0)</f>
        <v/>
      </c>
      <c r="AE76" s="46">
        <f>IF(INDEX(Node_Kind,AD76)="leaf",AC76,IF(INDEX($G$10:$G$61,INDEX(Node_Pos,AD76)+1)="",IF(INDEX(Node_Miss,AD76)="left",INDEX(Node_Left,AD76),INDEX(Node_Right,AD76)),IF(INDEX(Node_Kind,AD76)="split",IF(INDEX($G$10:$G$61,INDEX(Node_Pos,AD76)+1)&lt;INDEX(Node_Thr,AD76),INDEX(Node_Left,AD76),INDEX(Node_Right,AD76)),IF(ISNUMBER(SEARCH(";"&amp;INDEX($G$10:$G$61,INDEX(Node_Pos,AD76)+1)&amp;";",";"&amp;INDEX(Node_RCodes,AD76)&amp;";")),INDEX(Node_Right,AD76),INDEX(Node_Left,AD76)))))</f>
        <v/>
      </c>
      <c r="AF76" s="46">
        <f>MATCH($AA76&amp;"|"&amp;AE76,Node_Key,0)</f>
        <v/>
      </c>
      <c r="AG76" s="46">
        <f>IF(INDEX(Node_Kind,AF76)="leaf",AE76,IF(INDEX($G$10:$G$61,INDEX(Node_Pos,AF76)+1)="",IF(INDEX(Node_Miss,AF76)="left",INDEX(Node_Left,AF76),INDEX(Node_Right,AF76)),IF(INDEX(Node_Kind,AF76)="split",IF(INDEX($G$10:$G$61,INDEX(Node_Pos,AF76)+1)&lt;INDEX(Node_Thr,AF76),INDEX(Node_Left,AF76),INDEX(Node_Right,AF76)),IF(ISNUMBER(SEARCH(";"&amp;INDEX($G$10:$G$61,INDEX(Node_Pos,AF76)+1)&amp;";",";"&amp;INDEX(Node_RCodes,AF76)&amp;";")),INDEX(Node_Right,AF76),INDEX(Node_Left,AF76)))))</f>
        <v/>
      </c>
      <c r="AH76" s="52">
        <f>IF(INDEX(Node_Kind,MATCH($AA76&amp;"|"&amp;AG76,Node_Key,0))="leaf",INDEX(Node_Leaf,MATCH($AA76&amp;"|"&amp;AG76,Node_Key,0)),"not a leaf")</f>
        <v/>
      </c>
      <c r="AI76" s="46">
        <f>MATCH($AA76&amp;"|0",Node_Key,0)</f>
        <v/>
      </c>
      <c r="AJ76" s="46">
        <f>IF(INDEX(Node_Kind,AI76)="leaf",0,IF(INDEX($J$10:$J$61,INDEX(Node_Pos,AI76)+1)="",IF(INDEX(Node_Miss,AI76)="left",INDEX(Node_Left,AI76),INDEX(Node_Right,AI76)),IF(INDEX(Node_Kind,AI76)="split",IF(INDEX($J$10:$J$61,INDEX(Node_Pos,AI76)+1)&lt;INDEX(Node_Thr,AI76),INDEX(Node_Left,AI76),INDEX(Node_Right,AI76)),IF(ISNUMBER(SEARCH(";"&amp;INDEX($J$10:$J$61,INDEX(Node_Pos,AI76)+1)&amp;";",";"&amp;INDEX(Node_RCodes,AI76)&amp;";")),INDEX(Node_Right,AI76),INDEX(Node_Left,AI76)))))</f>
        <v/>
      </c>
      <c r="AK76" s="46">
        <f>MATCH($AA76&amp;"|"&amp;AJ76,Node_Key,0)</f>
        <v/>
      </c>
      <c r="AL76" s="46">
        <f>IF(INDEX(Node_Kind,AK76)="leaf",AJ76,IF(INDEX($J$10:$J$61,INDEX(Node_Pos,AK76)+1)="",IF(INDEX(Node_Miss,AK76)="left",INDEX(Node_Left,AK76),INDEX(Node_Right,AK76)),IF(INDEX(Node_Kind,AK76)="split",IF(INDEX($J$10:$J$61,INDEX(Node_Pos,AK76)+1)&lt;INDEX(Node_Thr,AK76),INDEX(Node_Left,AK76),INDEX(Node_Right,AK76)),IF(ISNUMBER(SEARCH(";"&amp;INDEX($J$10:$J$61,INDEX(Node_Pos,AK76)+1)&amp;";",";"&amp;INDEX(Node_RCodes,AK76)&amp;";")),INDEX(Node_Right,AK76),INDEX(Node_Left,AK76)))))</f>
        <v/>
      </c>
      <c r="AM76" s="46">
        <f>MATCH($AA76&amp;"|"&amp;AL76,Node_Key,0)</f>
        <v/>
      </c>
      <c r="AN76" s="46">
        <f>IF(INDEX(Node_Kind,AM76)="leaf",AL76,IF(INDEX($J$10:$J$61,INDEX(Node_Pos,AM76)+1)="",IF(INDEX(Node_Miss,AM76)="left",INDEX(Node_Left,AM76),INDEX(Node_Right,AM76)),IF(INDEX(Node_Kind,AM76)="split",IF(INDEX($J$10:$J$61,INDEX(Node_Pos,AM76)+1)&lt;INDEX(Node_Thr,AM76),INDEX(Node_Left,AM76),INDEX(Node_Right,AM76)),IF(ISNUMBER(SEARCH(";"&amp;INDEX($J$10:$J$61,INDEX(Node_Pos,AM76)+1)&amp;";",";"&amp;INDEX(Node_RCodes,AM76)&amp;";")),INDEX(Node_Right,AM76),INDEX(Node_Left,AM76)))))</f>
        <v/>
      </c>
      <c r="AO76" s="52">
        <f>IF(INDEX(Node_Kind,MATCH($AA76&amp;"|"&amp;AN76,Node_Key,0))="leaf",INDEX(Node_Leaf,MATCH($AA76&amp;"|"&amp;AN76,Node_Key,0)),"not a leaf")</f>
        <v/>
      </c>
      <c r="AP76" s="46">
        <f>MATCH($AA76&amp;"|0",Node_Key,0)</f>
        <v/>
      </c>
      <c r="AQ76" s="46">
        <f>IF(INDEX(Node_Kind,AP76)="leaf",0,IF(INDEX($M$10:$M$61,INDEX(Node_Pos,AP76)+1)="",IF(INDEX(Node_Miss,AP76)="left",INDEX(Node_Left,AP76),INDEX(Node_Right,AP76)),IF(INDEX(Node_Kind,AP76)="split",IF(INDEX($M$10:$M$61,INDEX(Node_Pos,AP76)+1)&lt;INDEX(Node_Thr,AP76),INDEX(Node_Left,AP76),INDEX(Node_Right,AP76)),IF(ISNUMBER(SEARCH(";"&amp;INDEX($M$10:$M$61,INDEX(Node_Pos,AP76)+1)&amp;";",";"&amp;INDEX(Node_RCodes,AP76)&amp;";")),INDEX(Node_Right,AP76),INDEX(Node_Left,AP76)))))</f>
        <v/>
      </c>
      <c r="AR76" s="46">
        <f>MATCH($AA76&amp;"|"&amp;AQ76,Node_Key,0)</f>
        <v/>
      </c>
      <c r="AS76" s="46">
        <f>IF(INDEX(Node_Kind,AR76)="leaf",AQ76,IF(INDEX($M$10:$M$61,INDEX(Node_Pos,AR76)+1)="",IF(INDEX(Node_Miss,AR76)="left",INDEX(Node_Left,AR76),INDEX(Node_Right,AR76)),IF(INDEX(Node_Kind,AR76)="split",IF(INDEX($M$10:$M$61,INDEX(Node_Pos,AR76)+1)&lt;INDEX(Node_Thr,AR76),INDEX(Node_Left,AR76),INDEX(Node_Right,AR76)),IF(ISNUMBER(SEARCH(";"&amp;INDEX($M$10:$M$61,INDEX(Node_Pos,AR76)+1)&amp;";",";"&amp;INDEX(Node_RCodes,AR76)&amp;";")),INDEX(Node_Right,AR76),INDEX(Node_Left,AR76)))))</f>
        <v/>
      </c>
      <c r="AT76" s="46">
        <f>MATCH($AA76&amp;"|"&amp;AS76,Node_Key,0)</f>
        <v/>
      </c>
      <c r="AU76" s="46">
        <f>IF(INDEX(Node_Kind,AT76)="leaf",AS76,IF(INDEX($M$10:$M$61,INDEX(Node_Pos,AT76)+1)="",IF(INDEX(Node_Miss,AT76)="left",INDEX(Node_Left,AT76),INDEX(Node_Right,AT76)),IF(INDEX(Node_Kind,AT76)="split",IF(INDEX($M$10:$M$61,INDEX(Node_Pos,AT76)+1)&lt;INDEX(Node_Thr,AT76),INDEX(Node_Left,AT76),INDEX(Node_Right,AT76)),IF(ISNUMBER(SEARCH(";"&amp;INDEX($M$10:$M$61,INDEX(Node_Pos,AT76)+1)&amp;";",";"&amp;INDEX(Node_RCodes,AT76)&amp;";")),INDEX(Node_Right,AT76),INDEX(Node_Left,AT76)))))</f>
        <v/>
      </c>
      <c r="AV76" s="52">
        <f>IF(INDEX(Node_Kind,MATCH($AA76&amp;"|"&amp;AU76,Node_Key,0))="leaf",INDEX(Node_Leaf,MATCH($AA76&amp;"|"&amp;AU76,Node_Key,0)),"not a leaf")</f>
        <v/>
      </c>
      <c r="AW76" s="46">
        <f>MATCH($AA76&amp;"|0",Node_Key,0)</f>
        <v/>
      </c>
      <c r="AX76" s="46">
        <f>IF(INDEX(Node_Kind,AW76)="leaf",0,IF(INDEX($P$10:$P$61,INDEX(Node_Pos,AW76)+1)="",IF(INDEX(Node_Miss,AW76)="left",INDEX(Node_Left,AW76),INDEX(Node_Right,AW76)),IF(INDEX(Node_Kind,AW76)="split",IF(INDEX($P$10:$P$61,INDEX(Node_Pos,AW76)+1)&lt;INDEX(Node_Thr,AW76),INDEX(Node_Left,AW76),INDEX(Node_Right,AW76)),IF(ISNUMBER(SEARCH(";"&amp;INDEX($P$10:$P$61,INDEX(Node_Pos,AW76)+1)&amp;";",";"&amp;INDEX(Node_RCodes,AW76)&amp;";")),INDEX(Node_Right,AW76),INDEX(Node_Left,AW76)))))</f>
        <v/>
      </c>
      <c r="AY76" s="46">
        <f>MATCH($AA76&amp;"|"&amp;AX76,Node_Key,0)</f>
        <v/>
      </c>
      <c r="AZ76" s="46">
        <f>IF(INDEX(Node_Kind,AY76)="leaf",AX76,IF(INDEX($P$10:$P$61,INDEX(Node_Pos,AY76)+1)="",IF(INDEX(Node_Miss,AY76)="left",INDEX(Node_Left,AY76),INDEX(Node_Right,AY76)),IF(INDEX(Node_Kind,AY76)="split",IF(INDEX($P$10:$P$61,INDEX(Node_Pos,AY76)+1)&lt;INDEX(Node_Thr,AY76),INDEX(Node_Left,AY76),INDEX(Node_Right,AY76)),IF(ISNUMBER(SEARCH(";"&amp;INDEX($P$10:$P$61,INDEX(Node_Pos,AY76)+1)&amp;";",";"&amp;INDEX(Node_RCodes,AY76)&amp;";")),INDEX(Node_Right,AY76),INDEX(Node_Left,AY76)))))</f>
        <v/>
      </c>
      <c r="BA76" s="46">
        <f>MATCH($AA76&amp;"|"&amp;AZ76,Node_Key,0)</f>
        <v/>
      </c>
      <c r="BB76" s="46">
        <f>IF(INDEX(Node_Kind,BA76)="leaf",AZ76,IF(INDEX($P$10:$P$61,INDEX(Node_Pos,BA76)+1)="",IF(INDEX(Node_Miss,BA76)="left",INDEX(Node_Left,BA76),INDEX(Node_Right,BA76)),IF(INDEX(Node_Kind,BA76)="split",IF(INDEX($P$10:$P$61,INDEX(Node_Pos,BA76)+1)&lt;INDEX(Node_Thr,BA76),INDEX(Node_Left,BA76),INDEX(Node_Right,BA76)),IF(ISNUMBER(SEARCH(";"&amp;INDEX($P$10:$P$61,INDEX(Node_Pos,BA76)+1)&amp;";",";"&amp;INDEX(Node_RCodes,BA76)&amp;";")),INDEX(Node_Right,BA76),INDEX(Node_Left,BA76)))))</f>
        <v/>
      </c>
      <c r="BC76" s="52">
        <f>IF(INDEX(Node_Kind,MATCH($AA76&amp;"|"&amp;BB76,Node_Key,0))="leaf",INDEX(Node_Leaf,MATCH($AA76&amp;"|"&amp;BB76,Node_Key,0)),"not a leaf")</f>
        <v/>
      </c>
      <c r="BD76" s="46">
        <f>MATCH($AA76&amp;"|0",Node_Key,0)</f>
        <v/>
      </c>
      <c r="BE76" s="46">
        <f>IF(INDEX(Node_Kind,BD76)="leaf",0,IF(INDEX($S$10:$S$61,INDEX(Node_Pos,BD76)+1)="",IF(INDEX(Node_Miss,BD76)="left",INDEX(Node_Left,BD76),INDEX(Node_Right,BD76)),IF(INDEX(Node_Kind,BD76)="split",IF(INDEX($S$10:$S$61,INDEX(Node_Pos,BD76)+1)&lt;INDEX(Node_Thr,BD76),INDEX(Node_Left,BD76),INDEX(Node_Right,BD76)),IF(ISNUMBER(SEARCH(";"&amp;INDEX($S$10:$S$61,INDEX(Node_Pos,BD76)+1)&amp;";",";"&amp;INDEX(Node_RCodes,BD76)&amp;";")),INDEX(Node_Right,BD76),INDEX(Node_Left,BD76)))))</f>
        <v/>
      </c>
      <c r="BF76" s="46">
        <f>MATCH($AA76&amp;"|"&amp;BE76,Node_Key,0)</f>
        <v/>
      </c>
      <c r="BG76" s="46">
        <f>IF(INDEX(Node_Kind,BF76)="leaf",BE76,IF(INDEX($S$10:$S$61,INDEX(Node_Pos,BF76)+1)="",IF(INDEX(Node_Miss,BF76)="left",INDEX(Node_Left,BF76),INDEX(Node_Right,BF76)),IF(INDEX(Node_Kind,BF76)="split",IF(INDEX($S$10:$S$61,INDEX(Node_Pos,BF76)+1)&lt;INDEX(Node_Thr,BF76),INDEX(Node_Left,BF76),INDEX(Node_Right,BF76)),IF(ISNUMBER(SEARCH(";"&amp;INDEX($S$10:$S$61,INDEX(Node_Pos,BF76)+1)&amp;";",";"&amp;INDEX(Node_RCodes,BF76)&amp;";")),INDEX(Node_Right,BF76),INDEX(Node_Left,BF76)))))</f>
        <v/>
      </c>
      <c r="BH76" s="46">
        <f>MATCH($AA76&amp;"|"&amp;BG76,Node_Key,0)</f>
        <v/>
      </c>
      <c r="BI76" s="46">
        <f>IF(INDEX(Node_Kind,BH76)="leaf",BG76,IF(INDEX($S$10:$S$61,INDEX(Node_Pos,BH76)+1)="",IF(INDEX(Node_Miss,BH76)="left",INDEX(Node_Left,BH76),INDEX(Node_Right,BH76)),IF(INDEX(Node_Kind,BH76)="split",IF(INDEX($S$10:$S$61,INDEX(Node_Pos,BH76)+1)&lt;INDEX(Node_Thr,BH76),INDEX(Node_Left,BH76),INDEX(Node_Right,BH76)),IF(ISNUMBER(SEARCH(";"&amp;INDEX($S$10:$S$61,INDEX(Node_Pos,BH76)+1)&amp;";",";"&amp;INDEX(Node_RCodes,BH76)&amp;";")),INDEX(Node_Right,BH76),INDEX(Node_Left,BH76)))))</f>
        <v/>
      </c>
      <c r="BJ76" s="52">
        <f>IF(INDEX(Node_Kind,MATCH($AA76&amp;"|"&amp;BI76,Node_Key,0))="leaf",INDEX(Node_Leaf,MATCH($AA76&amp;"|"&amp;BI76,Node_Key,0)),"not a leaf")</f>
        <v/>
      </c>
      <c r="BK76" s="46">
        <f>MATCH($AA76&amp;"|0",Node_Key,0)</f>
        <v/>
      </c>
      <c r="BL76" s="46">
        <f>IF(INDEX(Node_Kind,BK76)="leaf",0,IF(INDEX($V$10:$V$61,INDEX(Node_Pos,BK76)+1)="",IF(INDEX(Node_Miss,BK76)="left",INDEX(Node_Left,BK76),INDEX(Node_Right,BK76)),IF(INDEX(Node_Kind,BK76)="split",IF(INDEX($V$10:$V$61,INDEX(Node_Pos,BK76)+1)&lt;INDEX(Node_Thr,BK76),INDEX(Node_Left,BK76),INDEX(Node_Right,BK76)),IF(ISNUMBER(SEARCH(";"&amp;INDEX($V$10:$V$61,INDEX(Node_Pos,BK76)+1)&amp;";",";"&amp;INDEX(Node_RCodes,BK76)&amp;";")),INDEX(Node_Right,BK76),INDEX(Node_Left,BK76)))))</f>
        <v/>
      </c>
      <c r="BM76" s="46">
        <f>MATCH($AA76&amp;"|"&amp;BL76,Node_Key,0)</f>
        <v/>
      </c>
      <c r="BN76" s="46">
        <f>IF(INDEX(Node_Kind,BM76)="leaf",BL76,IF(INDEX($V$10:$V$61,INDEX(Node_Pos,BM76)+1)="",IF(INDEX(Node_Miss,BM76)="left",INDEX(Node_Left,BM76),INDEX(Node_Right,BM76)),IF(INDEX(Node_Kind,BM76)="split",IF(INDEX($V$10:$V$61,INDEX(Node_Pos,BM76)+1)&lt;INDEX(Node_Thr,BM76),INDEX(Node_Left,BM76),INDEX(Node_Right,BM76)),IF(ISNUMBER(SEARCH(";"&amp;INDEX($V$10:$V$61,INDEX(Node_Pos,BM76)+1)&amp;";",";"&amp;INDEX(Node_RCodes,BM76)&amp;";")),INDEX(Node_Right,BM76),INDEX(Node_Left,BM76)))))</f>
        <v/>
      </c>
      <c r="BO76" s="46">
        <f>MATCH($AA76&amp;"|"&amp;BN76,Node_Key,0)</f>
        <v/>
      </c>
      <c r="BP76" s="46">
        <f>IF(INDEX(Node_Kind,BO76)="leaf",BN76,IF(INDEX($V$10:$V$61,INDEX(Node_Pos,BO76)+1)="",IF(INDEX(Node_Miss,BO76)="left",INDEX(Node_Left,BO76),INDEX(Node_Right,BO76)),IF(INDEX(Node_Kind,BO76)="split",IF(INDEX($V$10:$V$61,INDEX(Node_Pos,BO76)+1)&lt;INDEX(Node_Thr,BO76),INDEX(Node_Left,BO76),INDEX(Node_Right,BO76)),IF(ISNUMBER(SEARCH(";"&amp;INDEX($V$10:$V$61,INDEX(Node_Pos,BO76)+1)&amp;";",";"&amp;INDEX(Node_RCodes,BO76)&amp;";")),INDEX(Node_Right,BO76),INDEX(Node_Left,BO76)))))</f>
        <v/>
      </c>
      <c r="BQ76" s="52">
        <f>IF(INDEX(Node_Kind,MATCH($AA76&amp;"|"&amp;BP76,Node_Key,0))="leaf",INDEX(Node_Leaf,MATCH($AA76&amp;"|"&amp;BP76,Node_Key,0)),"not a leaf")</f>
        <v/>
      </c>
      <c r="BR76" s="46">
        <f>MATCH($AA76&amp;"|0",Node_Key,0)</f>
        <v/>
      </c>
      <c r="BS76" s="46">
        <f>IF(INDEX(Node_Kind,BR76)="leaf",0,IF(INDEX($Y$10:$Y$61,INDEX(Node_Pos,BR76)+1)="",IF(INDEX(Node_Miss,BR76)="left",INDEX(Node_Left,BR76),INDEX(Node_Right,BR76)),IF(INDEX(Node_Kind,BR76)="split",IF(INDEX($Y$10:$Y$61,INDEX(Node_Pos,BR76)+1)&lt;INDEX(Node_Thr,BR76),INDEX(Node_Left,BR76),INDEX(Node_Right,BR76)),IF(ISNUMBER(SEARCH(";"&amp;INDEX($Y$10:$Y$61,INDEX(Node_Pos,BR76)+1)&amp;";",";"&amp;INDEX(Node_RCodes,BR76)&amp;";")),INDEX(Node_Right,BR76),INDEX(Node_Left,BR76)))))</f>
        <v/>
      </c>
      <c r="BT76" s="46">
        <f>MATCH($AA76&amp;"|"&amp;BS76,Node_Key,0)</f>
        <v/>
      </c>
      <c r="BU76" s="46">
        <f>IF(INDEX(Node_Kind,BT76)="leaf",BS76,IF(INDEX($Y$10:$Y$61,INDEX(Node_Pos,BT76)+1)="",IF(INDEX(Node_Miss,BT76)="left",INDEX(Node_Left,BT76),INDEX(Node_Right,BT76)),IF(INDEX(Node_Kind,BT76)="split",IF(INDEX($Y$10:$Y$61,INDEX(Node_Pos,BT76)+1)&lt;INDEX(Node_Thr,BT76),INDEX(Node_Left,BT76),INDEX(Node_Right,BT76)),IF(ISNUMBER(SEARCH(";"&amp;INDEX($Y$10:$Y$61,INDEX(Node_Pos,BT76)+1)&amp;";",";"&amp;INDEX(Node_RCodes,BT76)&amp;";")),INDEX(Node_Right,BT76),INDEX(Node_Left,BT76)))))</f>
        <v/>
      </c>
      <c r="BV76" s="46">
        <f>MATCH($AA76&amp;"|"&amp;BU76,Node_Key,0)</f>
        <v/>
      </c>
      <c r="BW76" s="46">
        <f>IF(INDEX(Node_Kind,BV76)="leaf",BU76,IF(INDEX($Y$10:$Y$61,INDEX(Node_Pos,BV76)+1)="",IF(INDEX(Node_Miss,BV76)="left",INDEX(Node_Left,BV76),INDEX(Node_Right,BV76)),IF(INDEX(Node_Kind,BV76)="split",IF(INDEX($Y$10:$Y$61,INDEX(Node_Pos,BV76)+1)&lt;INDEX(Node_Thr,BV76),INDEX(Node_Left,BV76),INDEX(Node_Right,BV76)),IF(ISNUMBER(SEARCH(";"&amp;INDEX($Y$10:$Y$61,INDEX(Node_Pos,BV76)+1)&amp;";",";"&amp;INDEX(Node_RCodes,BV76)&amp;";")),INDEX(Node_Right,BV76),INDEX(Node_Left,BV76)))))</f>
        <v/>
      </c>
      <c r="BX76" s="52">
        <f>IF(INDEX(Node_Kind,MATCH($AA76&amp;"|"&amp;BW76,Node_Key,0))="leaf",INDEX(Node_Leaf,MATCH($AA76&amp;"|"&amp;BW76,Node_Key,0)),"not a leaf")</f>
        <v/>
      </c>
    </row>
    <row r="77">
      <c r="AA77" s="36" t="n">
        <v>67</v>
      </c>
      <c r="AB77" s="46">
        <f>MATCH($AA77&amp;"|0",Node_Key,0)</f>
        <v/>
      </c>
      <c r="AC77" s="46">
        <f>IF(INDEX(Node_Kind,AB77)="leaf",0,IF(INDEX($G$10:$G$61,INDEX(Node_Pos,AB77)+1)="",IF(INDEX(Node_Miss,AB77)="left",INDEX(Node_Left,AB77),INDEX(Node_Right,AB77)),IF(INDEX(Node_Kind,AB77)="split",IF(INDEX($G$10:$G$61,INDEX(Node_Pos,AB77)+1)&lt;INDEX(Node_Thr,AB77),INDEX(Node_Left,AB77),INDEX(Node_Right,AB77)),IF(ISNUMBER(SEARCH(";"&amp;INDEX($G$10:$G$61,INDEX(Node_Pos,AB77)+1)&amp;";",";"&amp;INDEX(Node_RCodes,AB77)&amp;";")),INDEX(Node_Right,AB77),INDEX(Node_Left,AB77)))))</f>
        <v/>
      </c>
      <c r="AD77" s="46">
        <f>MATCH($AA77&amp;"|"&amp;AC77,Node_Key,0)</f>
        <v/>
      </c>
      <c r="AE77" s="46">
        <f>IF(INDEX(Node_Kind,AD77)="leaf",AC77,IF(INDEX($G$10:$G$61,INDEX(Node_Pos,AD77)+1)="",IF(INDEX(Node_Miss,AD77)="left",INDEX(Node_Left,AD77),INDEX(Node_Right,AD77)),IF(INDEX(Node_Kind,AD77)="split",IF(INDEX($G$10:$G$61,INDEX(Node_Pos,AD77)+1)&lt;INDEX(Node_Thr,AD77),INDEX(Node_Left,AD77),INDEX(Node_Right,AD77)),IF(ISNUMBER(SEARCH(";"&amp;INDEX($G$10:$G$61,INDEX(Node_Pos,AD77)+1)&amp;";",";"&amp;INDEX(Node_RCodes,AD77)&amp;";")),INDEX(Node_Right,AD77),INDEX(Node_Left,AD77)))))</f>
        <v/>
      </c>
      <c r="AF77" s="46">
        <f>MATCH($AA77&amp;"|"&amp;AE77,Node_Key,0)</f>
        <v/>
      </c>
      <c r="AG77" s="46">
        <f>IF(INDEX(Node_Kind,AF77)="leaf",AE77,IF(INDEX($G$10:$G$61,INDEX(Node_Pos,AF77)+1)="",IF(INDEX(Node_Miss,AF77)="left",INDEX(Node_Left,AF77),INDEX(Node_Right,AF77)),IF(INDEX(Node_Kind,AF77)="split",IF(INDEX($G$10:$G$61,INDEX(Node_Pos,AF77)+1)&lt;INDEX(Node_Thr,AF77),INDEX(Node_Left,AF77),INDEX(Node_Right,AF77)),IF(ISNUMBER(SEARCH(";"&amp;INDEX($G$10:$G$61,INDEX(Node_Pos,AF77)+1)&amp;";",";"&amp;INDEX(Node_RCodes,AF77)&amp;";")),INDEX(Node_Right,AF77),INDEX(Node_Left,AF77)))))</f>
        <v/>
      </c>
      <c r="AH77" s="52">
        <f>IF(INDEX(Node_Kind,MATCH($AA77&amp;"|"&amp;AG77,Node_Key,0))="leaf",INDEX(Node_Leaf,MATCH($AA77&amp;"|"&amp;AG77,Node_Key,0)),"not a leaf")</f>
        <v/>
      </c>
      <c r="AI77" s="46">
        <f>MATCH($AA77&amp;"|0",Node_Key,0)</f>
        <v/>
      </c>
      <c r="AJ77" s="46">
        <f>IF(INDEX(Node_Kind,AI77)="leaf",0,IF(INDEX($J$10:$J$61,INDEX(Node_Pos,AI77)+1)="",IF(INDEX(Node_Miss,AI77)="left",INDEX(Node_Left,AI77),INDEX(Node_Right,AI77)),IF(INDEX(Node_Kind,AI77)="split",IF(INDEX($J$10:$J$61,INDEX(Node_Pos,AI77)+1)&lt;INDEX(Node_Thr,AI77),INDEX(Node_Left,AI77),INDEX(Node_Right,AI77)),IF(ISNUMBER(SEARCH(";"&amp;INDEX($J$10:$J$61,INDEX(Node_Pos,AI77)+1)&amp;";",";"&amp;INDEX(Node_RCodes,AI77)&amp;";")),INDEX(Node_Right,AI77),INDEX(Node_Left,AI77)))))</f>
        <v/>
      </c>
      <c r="AK77" s="46">
        <f>MATCH($AA77&amp;"|"&amp;AJ77,Node_Key,0)</f>
        <v/>
      </c>
      <c r="AL77" s="46">
        <f>IF(INDEX(Node_Kind,AK77)="leaf",AJ77,IF(INDEX($J$10:$J$61,INDEX(Node_Pos,AK77)+1)="",IF(INDEX(Node_Miss,AK77)="left",INDEX(Node_Left,AK77),INDEX(Node_Right,AK77)),IF(INDEX(Node_Kind,AK77)="split",IF(INDEX($J$10:$J$61,INDEX(Node_Pos,AK77)+1)&lt;INDEX(Node_Thr,AK77),INDEX(Node_Left,AK77),INDEX(Node_Right,AK77)),IF(ISNUMBER(SEARCH(";"&amp;INDEX($J$10:$J$61,INDEX(Node_Pos,AK77)+1)&amp;";",";"&amp;INDEX(Node_RCodes,AK77)&amp;";")),INDEX(Node_Right,AK77),INDEX(Node_Left,AK77)))))</f>
        <v/>
      </c>
      <c r="AM77" s="46">
        <f>MATCH($AA77&amp;"|"&amp;AL77,Node_Key,0)</f>
        <v/>
      </c>
      <c r="AN77" s="46">
        <f>IF(INDEX(Node_Kind,AM77)="leaf",AL77,IF(INDEX($J$10:$J$61,INDEX(Node_Pos,AM77)+1)="",IF(INDEX(Node_Miss,AM77)="left",INDEX(Node_Left,AM77),INDEX(Node_Right,AM77)),IF(INDEX(Node_Kind,AM77)="split",IF(INDEX($J$10:$J$61,INDEX(Node_Pos,AM77)+1)&lt;INDEX(Node_Thr,AM77),INDEX(Node_Left,AM77),INDEX(Node_Right,AM77)),IF(ISNUMBER(SEARCH(";"&amp;INDEX($J$10:$J$61,INDEX(Node_Pos,AM77)+1)&amp;";",";"&amp;INDEX(Node_RCodes,AM77)&amp;";")),INDEX(Node_Right,AM77),INDEX(Node_Left,AM77)))))</f>
        <v/>
      </c>
      <c r="AO77" s="52">
        <f>IF(INDEX(Node_Kind,MATCH($AA77&amp;"|"&amp;AN77,Node_Key,0))="leaf",INDEX(Node_Leaf,MATCH($AA77&amp;"|"&amp;AN77,Node_Key,0)),"not a leaf")</f>
        <v/>
      </c>
      <c r="AP77" s="46">
        <f>MATCH($AA77&amp;"|0",Node_Key,0)</f>
        <v/>
      </c>
      <c r="AQ77" s="46">
        <f>IF(INDEX(Node_Kind,AP77)="leaf",0,IF(INDEX($M$10:$M$61,INDEX(Node_Pos,AP77)+1)="",IF(INDEX(Node_Miss,AP77)="left",INDEX(Node_Left,AP77),INDEX(Node_Right,AP77)),IF(INDEX(Node_Kind,AP77)="split",IF(INDEX($M$10:$M$61,INDEX(Node_Pos,AP77)+1)&lt;INDEX(Node_Thr,AP77),INDEX(Node_Left,AP77),INDEX(Node_Right,AP77)),IF(ISNUMBER(SEARCH(";"&amp;INDEX($M$10:$M$61,INDEX(Node_Pos,AP77)+1)&amp;";",";"&amp;INDEX(Node_RCodes,AP77)&amp;";")),INDEX(Node_Right,AP77),INDEX(Node_Left,AP77)))))</f>
        <v/>
      </c>
      <c r="AR77" s="46">
        <f>MATCH($AA77&amp;"|"&amp;AQ77,Node_Key,0)</f>
        <v/>
      </c>
      <c r="AS77" s="46">
        <f>IF(INDEX(Node_Kind,AR77)="leaf",AQ77,IF(INDEX($M$10:$M$61,INDEX(Node_Pos,AR77)+1)="",IF(INDEX(Node_Miss,AR77)="left",INDEX(Node_Left,AR77),INDEX(Node_Right,AR77)),IF(INDEX(Node_Kind,AR77)="split",IF(INDEX($M$10:$M$61,INDEX(Node_Pos,AR77)+1)&lt;INDEX(Node_Thr,AR77),INDEX(Node_Left,AR77),INDEX(Node_Right,AR77)),IF(ISNUMBER(SEARCH(";"&amp;INDEX($M$10:$M$61,INDEX(Node_Pos,AR77)+1)&amp;";",";"&amp;INDEX(Node_RCodes,AR77)&amp;";")),INDEX(Node_Right,AR77),INDEX(Node_Left,AR77)))))</f>
        <v/>
      </c>
      <c r="AT77" s="46">
        <f>MATCH($AA77&amp;"|"&amp;AS77,Node_Key,0)</f>
        <v/>
      </c>
      <c r="AU77" s="46">
        <f>IF(INDEX(Node_Kind,AT77)="leaf",AS77,IF(INDEX($M$10:$M$61,INDEX(Node_Pos,AT77)+1)="",IF(INDEX(Node_Miss,AT77)="left",INDEX(Node_Left,AT77),INDEX(Node_Right,AT77)),IF(INDEX(Node_Kind,AT77)="split",IF(INDEX($M$10:$M$61,INDEX(Node_Pos,AT77)+1)&lt;INDEX(Node_Thr,AT77),INDEX(Node_Left,AT77),INDEX(Node_Right,AT77)),IF(ISNUMBER(SEARCH(";"&amp;INDEX($M$10:$M$61,INDEX(Node_Pos,AT77)+1)&amp;";",";"&amp;INDEX(Node_RCodes,AT77)&amp;";")),INDEX(Node_Right,AT77),INDEX(Node_Left,AT77)))))</f>
        <v/>
      </c>
      <c r="AV77" s="52">
        <f>IF(INDEX(Node_Kind,MATCH($AA77&amp;"|"&amp;AU77,Node_Key,0))="leaf",INDEX(Node_Leaf,MATCH($AA77&amp;"|"&amp;AU77,Node_Key,0)),"not a leaf")</f>
        <v/>
      </c>
      <c r="AW77" s="46">
        <f>MATCH($AA77&amp;"|0",Node_Key,0)</f>
        <v/>
      </c>
      <c r="AX77" s="46">
        <f>IF(INDEX(Node_Kind,AW77)="leaf",0,IF(INDEX($P$10:$P$61,INDEX(Node_Pos,AW77)+1)="",IF(INDEX(Node_Miss,AW77)="left",INDEX(Node_Left,AW77),INDEX(Node_Right,AW77)),IF(INDEX(Node_Kind,AW77)="split",IF(INDEX($P$10:$P$61,INDEX(Node_Pos,AW77)+1)&lt;INDEX(Node_Thr,AW77),INDEX(Node_Left,AW77),INDEX(Node_Right,AW77)),IF(ISNUMBER(SEARCH(";"&amp;INDEX($P$10:$P$61,INDEX(Node_Pos,AW77)+1)&amp;";",";"&amp;INDEX(Node_RCodes,AW77)&amp;";")),INDEX(Node_Right,AW77),INDEX(Node_Left,AW77)))))</f>
        <v/>
      </c>
      <c r="AY77" s="46">
        <f>MATCH($AA77&amp;"|"&amp;AX77,Node_Key,0)</f>
        <v/>
      </c>
      <c r="AZ77" s="46">
        <f>IF(INDEX(Node_Kind,AY77)="leaf",AX77,IF(INDEX($P$10:$P$61,INDEX(Node_Pos,AY77)+1)="",IF(INDEX(Node_Miss,AY77)="left",INDEX(Node_Left,AY77),INDEX(Node_Right,AY77)),IF(INDEX(Node_Kind,AY77)="split",IF(INDEX($P$10:$P$61,INDEX(Node_Pos,AY77)+1)&lt;INDEX(Node_Thr,AY77),INDEX(Node_Left,AY77),INDEX(Node_Right,AY77)),IF(ISNUMBER(SEARCH(";"&amp;INDEX($P$10:$P$61,INDEX(Node_Pos,AY77)+1)&amp;";",";"&amp;INDEX(Node_RCodes,AY77)&amp;";")),INDEX(Node_Right,AY77),INDEX(Node_Left,AY77)))))</f>
        <v/>
      </c>
      <c r="BA77" s="46">
        <f>MATCH($AA77&amp;"|"&amp;AZ77,Node_Key,0)</f>
        <v/>
      </c>
      <c r="BB77" s="46">
        <f>IF(INDEX(Node_Kind,BA77)="leaf",AZ77,IF(INDEX($P$10:$P$61,INDEX(Node_Pos,BA77)+1)="",IF(INDEX(Node_Miss,BA77)="left",INDEX(Node_Left,BA77),INDEX(Node_Right,BA77)),IF(INDEX(Node_Kind,BA77)="split",IF(INDEX($P$10:$P$61,INDEX(Node_Pos,BA77)+1)&lt;INDEX(Node_Thr,BA77),INDEX(Node_Left,BA77),INDEX(Node_Right,BA77)),IF(ISNUMBER(SEARCH(";"&amp;INDEX($P$10:$P$61,INDEX(Node_Pos,BA77)+1)&amp;";",";"&amp;INDEX(Node_RCodes,BA77)&amp;";")),INDEX(Node_Right,BA77),INDEX(Node_Left,BA77)))))</f>
        <v/>
      </c>
      <c r="BC77" s="52">
        <f>IF(INDEX(Node_Kind,MATCH($AA77&amp;"|"&amp;BB77,Node_Key,0))="leaf",INDEX(Node_Leaf,MATCH($AA77&amp;"|"&amp;BB77,Node_Key,0)),"not a leaf")</f>
        <v/>
      </c>
      <c r="BD77" s="46">
        <f>MATCH($AA77&amp;"|0",Node_Key,0)</f>
        <v/>
      </c>
      <c r="BE77" s="46">
        <f>IF(INDEX(Node_Kind,BD77)="leaf",0,IF(INDEX($S$10:$S$61,INDEX(Node_Pos,BD77)+1)="",IF(INDEX(Node_Miss,BD77)="left",INDEX(Node_Left,BD77),INDEX(Node_Right,BD77)),IF(INDEX(Node_Kind,BD77)="split",IF(INDEX($S$10:$S$61,INDEX(Node_Pos,BD77)+1)&lt;INDEX(Node_Thr,BD77),INDEX(Node_Left,BD77),INDEX(Node_Right,BD77)),IF(ISNUMBER(SEARCH(";"&amp;INDEX($S$10:$S$61,INDEX(Node_Pos,BD77)+1)&amp;";",";"&amp;INDEX(Node_RCodes,BD77)&amp;";")),INDEX(Node_Right,BD77),INDEX(Node_Left,BD77)))))</f>
        <v/>
      </c>
      <c r="BF77" s="46">
        <f>MATCH($AA77&amp;"|"&amp;BE77,Node_Key,0)</f>
        <v/>
      </c>
      <c r="BG77" s="46">
        <f>IF(INDEX(Node_Kind,BF77)="leaf",BE77,IF(INDEX($S$10:$S$61,INDEX(Node_Pos,BF77)+1)="",IF(INDEX(Node_Miss,BF77)="left",INDEX(Node_Left,BF77),INDEX(Node_Right,BF77)),IF(INDEX(Node_Kind,BF77)="split",IF(INDEX($S$10:$S$61,INDEX(Node_Pos,BF77)+1)&lt;INDEX(Node_Thr,BF77),INDEX(Node_Left,BF77),INDEX(Node_Right,BF77)),IF(ISNUMBER(SEARCH(";"&amp;INDEX($S$10:$S$61,INDEX(Node_Pos,BF77)+1)&amp;";",";"&amp;INDEX(Node_RCodes,BF77)&amp;";")),INDEX(Node_Right,BF77),INDEX(Node_Left,BF77)))))</f>
        <v/>
      </c>
      <c r="BH77" s="46">
        <f>MATCH($AA77&amp;"|"&amp;BG77,Node_Key,0)</f>
        <v/>
      </c>
      <c r="BI77" s="46">
        <f>IF(INDEX(Node_Kind,BH77)="leaf",BG77,IF(INDEX($S$10:$S$61,INDEX(Node_Pos,BH77)+1)="",IF(INDEX(Node_Miss,BH77)="left",INDEX(Node_Left,BH77),INDEX(Node_Right,BH77)),IF(INDEX(Node_Kind,BH77)="split",IF(INDEX($S$10:$S$61,INDEX(Node_Pos,BH77)+1)&lt;INDEX(Node_Thr,BH77),INDEX(Node_Left,BH77),INDEX(Node_Right,BH77)),IF(ISNUMBER(SEARCH(";"&amp;INDEX($S$10:$S$61,INDEX(Node_Pos,BH77)+1)&amp;";",";"&amp;INDEX(Node_RCodes,BH77)&amp;";")),INDEX(Node_Right,BH77),INDEX(Node_Left,BH77)))))</f>
        <v/>
      </c>
      <c r="BJ77" s="52">
        <f>IF(INDEX(Node_Kind,MATCH($AA77&amp;"|"&amp;BI77,Node_Key,0))="leaf",INDEX(Node_Leaf,MATCH($AA77&amp;"|"&amp;BI77,Node_Key,0)),"not a leaf")</f>
        <v/>
      </c>
      <c r="BK77" s="46">
        <f>MATCH($AA77&amp;"|0",Node_Key,0)</f>
        <v/>
      </c>
      <c r="BL77" s="46">
        <f>IF(INDEX(Node_Kind,BK77)="leaf",0,IF(INDEX($V$10:$V$61,INDEX(Node_Pos,BK77)+1)="",IF(INDEX(Node_Miss,BK77)="left",INDEX(Node_Left,BK77),INDEX(Node_Right,BK77)),IF(INDEX(Node_Kind,BK77)="split",IF(INDEX($V$10:$V$61,INDEX(Node_Pos,BK77)+1)&lt;INDEX(Node_Thr,BK77),INDEX(Node_Left,BK77),INDEX(Node_Right,BK77)),IF(ISNUMBER(SEARCH(";"&amp;INDEX($V$10:$V$61,INDEX(Node_Pos,BK77)+1)&amp;";",";"&amp;INDEX(Node_RCodes,BK77)&amp;";")),INDEX(Node_Right,BK77),INDEX(Node_Left,BK77)))))</f>
        <v/>
      </c>
      <c r="BM77" s="46">
        <f>MATCH($AA77&amp;"|"&amp;BL77,Node_Key,0)</f>
        <v/>
      </c>
      <c r="BN77" s="46">
        <f>IF(INDEX(Node_Kind,BM77)="leaf",BL77,IF(INDEX($V$10:$V$61,INDEX(Node_Pos,BM77)+1)="",IF(INDEX(Node_Miss,BM77)="left",INDEX(Node_Left,BM77),INDEX(Node_Right,BM77)),IF(INDEX(Node_Kind,BM77)="split",IF(INDEX($V$10:$V$61,INDEX(Node_Pos,BM77)+1)&lt;INDEX(Node_Thr,BM77),INDEX(Node_Left,BM77),INDEX(Node_Right,BM77)),IF(ISNUMBER(SEARCH(";"&amp;INDEX($V$10:$V$61,INDEX(Node_Pos,BM77)+1)&amp;";",";"&amp;INDEX(Node_RCodes,BM77)&amp;";")),INDEX(Node_Right,BM77),INDEX(Node_Left,BM77)))))</f>
        <v/>
      </c>
      <c r="BO77" s="46">
        <f>MATCH($AA77&amp;"|"&amp;BN77,Node_Key,0)</f>
        <v/>
      </c>
      <c r="BP77" s="46">
        <f>IF(INDEX(Node_Kind,BO77)="leaf",BN77,IF(INDEX($V$10:$V$61,INDEX(Node_Pos,BO77)+1)="",IF(INDEX(Node_Miss,BO77)="left",INDEX(Node_Left,BO77),INDEX(Node_Right,BO77)),IF(INDEX(Node_Kind,BO77)="split",IF(INDEX($V$10:$V$61,INDEX(Node_Pos,BO77)+1)&lt;INDEX(Node_Thr,BO77),INDEX(Node_Left,BO77),INDEX(Node_Right,BO77)),IF(ISNUMBER(SEARCH(";"&amp;INDEX($V$10:$V$61,INDEX(Node_Pos,BO77)+1)&amp;";",";"&amp;INDEX(Node_RCodes,BO77)&amp;";")),INDEX(Node_Right,BO77),INDEX(Node_Left,BO77)))))</f>
        <v/>
      </c>
      <c r="BQ77" s="52">
        <f>IF(INDEX(Node_Kind,MATCH($AA77&amp;"|"&amp;BP77,Node_Key,0))="leaf",INDEX(Node_Leaf,MATCH($AA77&amp;"|"&amp;BP77,Node_Key,0)),"not a leaf")</f>
        <v/>
      </c>
      <c r="BR77" s="46">
        <f>MATCH($AA77&amp;"|0",Node_Key,0)</f>
        <v/>
      </c>
      <c r="BS77" s="46">
        <f>IF(INDEX(Node_Kind,BR77)="leaf",0,IF(INDEX($Y$10:$Y$61,INDEX(Node_Pos,BR77)+1)="",IF(INDEX(Node_Miss,BR77)="left",INDEX(Node_Left,BR77),INDEX(Node_Right,BR77)),IF(INDEX(Node_Kind,BR77)="split",IF(INDEX($Y$10:$Y$61,INDEX(Node_Pos,BR77)+1)&lt;INDEX(Node_Thr,BR77),INDEX(Node_Left,BR77),INDEX(Node_Right,BR77)),IF(ISNUMBER(SEARCH(";"&amp;INDEX($Y$10:$Y$61,INDEX(Node_Pos,BR77)+1)&amp;";",";"&amp;INDEX(Node_RCodes,BR77)&amp;";")),INDEX(Node_Right,BR77),INDEX(Node_Left,BR77)))))</f>
        <v/>
      </c>
      <c r="BT77" s="46">
        <f>MATCH($AA77&amp;"|"&amp;BS77,Node_Key,0)</f>
        <v/>
      </c>
      <c r="BU77" s="46">
        <f>IF(INDEX(Node_Kind,BT77)="leaf",BS77,IF(INDEX($Y$10:$Y$61,INDEX(Node_Pos,BT77)+1)="",IF(INDEX(Node_Miss,BT77)="left",INDEX(Node_Left,BT77),INDEX(Node_Right,BT77)),IF(INDEX(Node_Kind,BT77)="split",IF(INDEX($Y$10:$Y$61,INDEX(Node_Pos,BT77)+1)&lt;INDEX(Node_Thr,BT77),INDEX(Node_Left,BT77),INDEX(Node_Right,BT77)),IF(ISNUMBER(SEARCH(";"&amp;INDEX($Y$10:$Y$61,INDEX(Node_Pos,BT77)+1)&amp;";",";"&amp;INDEX(Node_RCodes,BT77)&amp;";")),INDEX(Node_Right,BT77),INDEX(Node_Left,BT77)))))</f>
        <v/>
      </c>
      <c r="BV77" s="46">
        <f>MATCH($AA77&amp;"|"&amp;BU77,Node_Key,0)</f>
        <v/>
      </c>
      <c r="BW77" s="46">
        <f>IF(INDEX(Node_Kind,BV77)="leaf",BU77,IF(INDEX($Y$10:$Y$61,INDEX(Node_Pos,BV77)+1)="",IF(INDEX(Node_Miss,BV77)="left",INDEX(Node_Left,BV77),INDEX(Node_Right,BV77)),IF(INDEX(Node_Kind,BV77)="split",IF(INDEX($Y$10:$Y$61,INDEX(Node_Pos,BV77)+1)&lt;INDEX(Node_Thr,BV77),INDEX(Node_Left,BV77),INDEX(Node_Right,BV77)),IF(ISNUMBER(SEARCH(";"&amp;INDEX($Y$10:$Y$61,INDEX(Node_Pos,BV77)+1)&amp;";",";"&amp;INDEX(Node_RCodes,BV77)&amp;";")),INDEX(Node_Right,BV77),INDEX(Node_Left,BV77)))))</f>
        <v/>
      </c>
      <c r="BX77" s="52">
        <f>IF(INDEX(Node_Kind,MATCH($AA77&amp;"|"&amp;BW77,Node_Key,0))="leaf",INDEX(Node_Leaf,MATCH($AA77&amp;"|"&amp;BW77,Node_Key,0)),"not a leaf")</f>
        <v/>
      </c>
    </row>
    <row r="78">
      <c r="AA78" s="36" t="n">
        <v>68</v>
      </c>
      <c r="AB78" s="46">
        <f>MATCH($AA78&amp;"|0",Node_Key,0)</f>
        <v/>
      </c>
      <c r="AC78" s="46">
        <f>IF(INDEX(Node_Kind,AB78)="leaf",0,IF(INDEX($G$10:$G$61,INDEX(Node_Pos,AB78)+1)="",IF(INDEX(Node_Miss,AB78)="left",INDEX(Node_Left,AB78),INDEX(Node_Right,AB78)),IF(INDEX(Node_Kind,AB78)="split",IF(INDEX($G$10:$G$61,INDEX(Node_Pos,AB78)+1)&lt;INDEX(Node_Thr,AB78),INDEX(Node_Left,AB78),INDEX(Node_Right,AB78)),IF(ISNUMBER(SEARCH(";"&amp;INDEX($G$10:$G$61,INDEX(Node_Pos,AB78)+1)&amp;";",";"&amp;INDEX(Node_RCodes,AB78)&amp;";")),INDEX(Node_Right,AB78),INDEX(Node_Left,AB78)))))</f>
        <v/>
      </c>
      <c r="AD78" s="46">
        <f>MATCH($AA78&amp;"|"&amp;AC78,Node_Key,0)</f>
        <v/>
      </c>
      <c r="AE78" s="46">
        <f>IF(INDEX(Node_Kind,AD78)="leaf",AC78,IF(INDEX($G$10:$G$61,INDEX(Node_Pos,AD78)+1)="",IF(INDEX(Node_Miss,AD78)="left",INDEX(Node_Left,AD78),INDEX(Node_Right,AD78)),IF(INDEX(Node_Kind,AD78)="split",IF(INDEX($G$10:$G$61,INDEX(Node_Pos,AD78)+1)&lt;INDEX(Node_Thr,AD78),INDEX(Node_Left,AD78),INDEX(Node_Right,AD78)),IF(ISNUMBER(SEARCH(";"&amp;INDEX($G$10:$G$61,INDEX(Node_Pos,AD78)+1)&amp;";",";"&amp;INDEX(Node_RCodes,AD78)&amp;";")),INDEX(Node_Right,AD78),INDEX(Node_Left,AD78)))))</f>
        <v/>
      </c>
      <c r="AF78" s="46">
        <f>MATCH($AA78&amp;"|"&amp;AE78,Node_Key,0)</f>
        <v/>
      </c>
      <c r="AG78" s="46">
        <f>IF(INDEX(Node_Kind,AF78)="leaf",AE78,IF(INDEX($G$10:$G$61,INDEX(Node_Pos,AF78)+1)="",IF(INDEX(Node_Miss,AF78)="left",INDEX(Node_Left,AF78),INDEX(Node_Right,AF78)),IF(INDEX(Node_Kind,AF78)="split",IF(INDEX($G$10:$G$61,INDEX(Node_Pos,AF78)+1)&lt;INDEX(Node_Thr,AF78),INDEX(Node_Left,AF78),INDEX(Node_Right,AF78)),IF(ISNUMBER(SEARCH(";"&amp;INDEX($G$10:$G$61,INDEX(Node_Pos,AF78)+1)&amp;";",";"&amp;INDEX(Node_RCodes,AF78)&amp;";")),INDEX(Node_Right,AF78),INDEX(Node_Left,AF78)))))</f>
        <v/>
      </c>
      <c r="AH78" s="52">
        <f>IF(INDEX(Node_Kind,MATCH($AA78&amp;"|"&amp;AG78,Node_Key,0))="leaf",INDEX(Node_Leaf,MATCH($AA78&amp;"|"&amp;AG78,Node_Key,0)),"not a leaf")</f>
        <v/>
      </c>
      <c r="AI78" s="46">
        <f>MATCH($AA78&amp;"|0",Node_Key,0)</f>
        <v/>
      </c>
      <c r="AJ78" s="46">
        <f>IF(INDEX(Node_Kind,AI78)="leaf",0,IF(INDEX($J$10:$J$61,INDEX(Node_Pos,AI78)+1)="",IF(INDEX(Node_Miss,AI78)="left",INDEX(Node_Left,AI78),INDEX(Node_Right,AI78)),IF(INDEX(Node_Kind,AI78)="split",IF(INDEX($J$10:$J$61,INDEX(Node_Pos,AI78)+1)&lt;INDEX(Node_Thr,AI78),INDEX(Node_Left,AI78),INDEX(Node_Right,AI78)),IF(ISNUMBER(SEARCH(";"&amp;INDEX($J$10:$J$61,INDEX(Node_Pos,AI78)+1)&amp;";",";"&amp;INDEX(Node_RCodes,AI78)&amp;";")),INDEX(Node_Right,AI78),INDEX(Node_Left,AI78)))))</f>
        <v/>
      </c>
      <c r="AK78" s="46">
        <f>MATCH($AA78&amp;"|"&amp;AJ78,Node_Key,0)</f>
        <v/>
      </c>
      <c r="AL78" s="46">
        <f>IF(INDEX(Node_Kind,AK78)="leaf",AJ78,IF(INDEX($J$10:$J$61,INDEX(Node_Pos,AK78)+1)="",IF(INDEX(Node_Miss,AK78)="left",INDEX(Node_Left,AK78),INDEX(Node_Right,AK78)),IF(INDEX(Node_Kind,AK78)="split",IF(INDEX($J$10:$J$61,INDEX(Node_Pos,AK78)+1)&lt;INDEX(Node_Thr,AK78),INDEX(Node_Left,AK78),INDEX(Node_Right,AK78)),IF(ISNUMBER(SEARCH(";"&amp;INDEX($J$10:$J$61,INDEX(Node_Pos,AK78)+1)&amp;";",";"&amp;INDEX(Node_RCodes,AK78)&amp;";")),INDEX(Node_Right,AK78),INDEX(Node_Left,AK78)))))</f>
        <v/>
      </c>
      <c r="AM78" s="46">
        <f>MATCH($AA78&amp;"|"&amp;AL78,Node_Key,0)</f>
        <v/>
      </c>
      <c r="AN78" s="46">
        <f>IF(INDEX(Node_Kind,AM78)="leaf",AL78,IF(INDEX($J$10:$J$61,INDEX(Node_Pos,AM78)+1)="",IF(INDEX(Node_Miss,AM78)="left",INDEX(Node_Left,AM78),INDEX(Node_Right,AM78)),IF(INDEX(Node_Kind,AM78)="split",IF(INDEX($J$10:$J$61,INDEX(Node_Pos,AM78)+1)&lt;INDEX(Node_Thr,AM78),INDEX(Node_Left,AM78),INDEX(Node_Right,AM78)),IF(ISNUMBER(SEARCH(";"&amp;INDEX($J$10:$J$61,INDEX(Node_Pos,AM78)+1)&amp;";",";"&amp;INDEX(Node_RCodes,AM78)&amp;";")),INDEX(Node_Right,AM78),INDEX(Node_Left,AM78)))))</f>
        <v/>
      </c>
      <c r="AO78" s="52">
        <f>IF(INDEX(Node_Kind,MATCH($AA78&amp;"|"&amp;AN78,Node_Key,0))="leaf",INDEX(Node_Leaf,MATCH($AA78&amp;"|"&amp;AN78,Node_Key,0)),"not a leaf")</f>
        <v/>
      </c>
      <c r="AP78" s="46">
        <f>MATCH($AA78&amp;"|0",Node_Key,0)</f>
        <v/>
      </c>
      <c r="AQ78" s="46">
        <f>IF(INDEX(Node_Kind,AP78)="leaf",0,IF(INDEX($M$10:$M$61,INDEX(Node_Pos,AP78)+1)="",IF(INDEX(Node_Miss,AP78)="left",INDEX(Node_Left,AP78),INDEX(Node_Right,AP78)),IF(INDEX(Node_Kind,AP78)="split",IF(INDEX($M$10:$M$61,INDEX(Node_Pos,AP78)+1)&lt;INDEX(Node_Thr,AP78),INDEX(Node_Left,AP78),INDEX(Node_Right,AP78)),IF(ISNUMBER(SEARCH(";"&amp;INDEX($M$10:$M$61,INDEX(Node_Pos,AP78)+1)&amp;";",";"&amp;INDEX(Node_RCodes,AP78)&amp;";")),INDEX(Node_Right,AP78),INDEX(Node_Left,AP78)))))</f>
        <v/>
      </c>
      <c r="AR78" s="46">
        <f>MATCH($AA78&amp;"|"&amp;AQ78,Node_Key,0)</f>
        <v/>
      </c>
      <c r="AS78" s="46">
        <f>IF(INDEX(Node_Kind,AR78)="leaf",AQ78,IF(INDEX($M$10:$M$61,INDEX(Node_Pos,AR78)+1)="",IF(INDEX(Node_Miss,AR78)="left",INDEX(Node_Left,AR78),INDEX(Node_Right,AR78)),IF(INDEX(Node_Kind,AR78)="split",IF(INDEX($M$10:$M$61,INDEX(Node_Pos,AR78)+1)&lt;INDEX(Node_Thr,AR78),INDEX(Node_Left,AR78),INDEX(Node_Right,AR78)),IF(ISNUMBER(SEARCH(";"&amp;INDEX($M$10:$M$61,INDEX(Node_Pos,AR78)+1)&amp;";",";"&amp;INDEX(Node_RCodes,AR78)&amp;";")),INDEX(Node_Right,AR78),INDEX(Node_Left,AR78)))))</f>
        <v/>
      </c>
      <c r="AT78" s="46">
        <f>MATCH($AA78&amp;"|"&amp;AS78,Node_Key,0)</f>
        <v/>
      </c>
      <c r="AU78" s="46">
        <f>IF(INDEX(Node_Kind,AT78)="leaf",AS78,IF(INDEX($M$10:$M$61,INDEX(Node_Pos,AT78)+1)="",IF(INDEX(Node_Miss,AT78)="left",INDEX(Node_Left,AT78),INDEX(Node_Right,AT78)),IF(INDEX(Node_Kind,AT78)="split",IF(INDEX($M$10:$M$61,INDEX(Node_Pos,AT78)+1)&lt;INDEX(Node_Thr,AT78),INDEX(Node_Left,AT78),INDEX(Node_Right,AT78)),IF(ISNUMBER(SEARCH(";"&amp;INDEX($M$10:$M$61,INDEX(Node_Pos,AT78)+1)&amp;";",";"&amp;INDEX(Node_RCodes,AT78)&amp;";")),INDEX(Node_Right,AT78),INDEX(Node_Left,AT78)))))</f>
        <v/>
      </c>
      <c r="AV78" s="52">
        <f>IF(INDEX(Node_Kind,MATCH($AA78&amp;"|"&amp;AU78,Node_Key,0))="leaf",INDEX(Node_Leaf,MATCH($AA78&amp;"|"&amp;AU78,Node_Key,0)),"not a leaf")</f>
        <v/>
      </c>
      <c r="AW78" s="46">
        <f>MATCH($AA78&amp;"|0",Node_Key,0)</f>
        <v/>
      </c>
      <c r="AX78" s="46">
        <f>IF(INDEX(Node_Kind,AW78)="leaf",0,IF(INDEX($P$10:$P$61,INDEX(Node_Pos,AW78)+1)="",IF(INDEX(Node_Miss,AW78)="left",INDEX(Node_Left,AW78),INDEX(Node_Right,AW78)),IF(INDEX(Node_Kind,AW78)="split",IF(INDEX($P$10:$P$61,INDEX(Node_Pos,AW78)+1)&lt;INDEX(Node_Thr,AW78),INDEX(Node_Left,AW78),INDEX(Node_Right,AW78)),IF(ISNUMBER(SEARCH(";"&amp;INDEX($P$10:$P$61,INDEX(Node_Pos,AW78)+1)&amp;";",";"&amp;INDEX(Node_RCodes,AW78)&amp;";")),INDEX(Node_Right,AW78),INDEX(Node_Left,AW78)))))</f>
        <v/>
      </c>
      <c r="AY78" s="46">
        <f>MATCH($AA78&amp;"|"&amp;AX78,Node_Key,0)</f>
        <v/>
      </c>
      <c r="AZ78" s="46">
        <f>IF(INDEX(Node_Kind,AY78)="leaf",AX78,IF(INDEX($P$10:$P$61,INDEX(Node_Pos,AY78)+1)="",IF(INDEX(Node_Miss,AY78)="left",INDEX(Node_Left,AY78),INDEX(Node_Right,AY78)),IF(INDEX(Node_Kind,AY78)="split",IF(INDEX($P$10:$P$61,INDEX(Node_Pos,AY78)+1)&lt;INDEX(Node_Thr,AY78),INDEX(Node_Left,AY78),INDEX(Node_Right,AY78)),IF(ISNUMBER(SEARCH(";"&amp;INDEX($P$10:$P$61,INDEX(Node_Pos,AY78)+1)&amp;";",";"&amp;INDEX(Node_RCodes,AY78)&amp;";")),INDEX(Node_Right,AY78),INDEX(Node_Left,AY78)))))</f>
        <v/>
      </c>
      <c r="BA78" s="46">
        <f>MATCH($AA78&amp;"|"&amp;AZ78,Node_Key,0)</f>
        <v/>
      </c>
      <c r="BB78" s="46">
        <f>IF(INDEX(Node_Kind,BA78)="leaf",AZ78,IF(INDEX($P$10:$P$61,INDEX(Node_Pos,BA78)+1)="",IF(INDEX(Node_Miss,BA78)="left",INDEX(Node_Left,BA78),INDEX(Node_Right,BA78)),IF(INDEX(Node_Kind,BA78)="split",IF(INDEX($P$10:$P$61,INDEX(Node_Pos,BA78)+1)&lt;INDEX(Node_Thr,BA78),INDEX(Node_Left,BA78),INDEX(Node_Right,BA78)),IF(ISNUMBER(SEARCH(";"&amp;INDEX($P$10:$P$61,INDEX(Node_Pos,BA78)+1)&amp;";",";"&amp;INDEX(Node_RCodes,BA78)&amp;";")),INDEX(Node_Right,BA78),INDEX(Node_Left,BA78)))))</f>
        <v/>
      </c>
      <c r="BC78" s="52">
        <f>IF(INDEX(Node_Kind,MATCH($AA78&amp;"|"&amp;BB78,Node_Key,0))="leaf",INDEX(Node_Leaf,MATCH($AA78&amp;"|"&amp;BB78,Node_Key,0)),"not a leaf")</f>
        <v/>
      </c>
      <c r="BD78" s="46">
        <f>MATCH($AA78&amp;"|0",Node_Key,0)</f>
        <v/>
      </c>
      <c r="BE78" s="46">
        <f>IF(INDEX(Node_Kind,BD78)="leaf",0,IF(INDEX($S$10:$S$61,INDEX(Node_Pos,BD78)+1)="",IF(INDEX(Node_Miss,BD78)="left",INDEX(Node_Left,BD78),INDEX(Node_Right,BD78)),IF(INDEX(Node_Kind,BD78)="split",IF(INDEX($S$10:$S$61,INDEX(Node_Pos,BD78)+1)&lt;INDEX(Node_Thr,BD78),INDEX(Node_Left,BD78),INDEX(Node_Right,BD78)),IF(ISNUMBER(SEARCH(";"&amp;INDEX($S$10:$S$61,INDEX(Node_Pos,BD78)+1)&amp;";",";"&amp;INDEX(Node_RCodes,BD78)&amp;";")),INDEX(Node_Right,BD78),INDEX(Node_Left,BD78)))))</f>
        <v/>
      </c>
      <c r="BF78" s="46">
        <f>MATCH($AA78&amp;"|"&amp;BE78,Node_Key,0)</f>
        <v/>
      </c>
      <c r="BG78" s="46">
        <f>IF(INDEX(Node_Kind,BF78)="leaf",BE78,IF(INDEX($S$10:$S$61,INDEX(Node_Pos,BF78)+1)="",IF(INDEX(Node_Miss,BF78)="left",INDEX(Node_Left,BF78),INDEX(Node_Right,BF78)),IF(INDEX(Node_Kind,BF78)="split",IF(INDEX($S$10:$S$61,INDEX(Node_Pos,BF78)+1)&lt;INDEX(Node_Thr,BF78),INDEX(Node_Left,BF78),INDEX(Node_Right,BF78)),IF(ISNUMBER(SEARCH(";"&amp;INDEX($S$10:$S$61,INDEX(Node_Pos,BF78)+1)&amp;";",";"&amp;INDEX(Node_RCodes,BF78)&amp;";")),INDEX(Node_Right,BF78),INDEX(Node_Left,BF78)))))</f>
        <v/>
      </c>
      <c r="BH78" s="46">
        <f>MATCH($AA78&amp;"|"&amp;BG78,Node_Key,0)</f>
        <v/>
      </c>
      <c r="BI78" s="46">
        <f>IF(INDEX(Node_Kind,BH78)="leaf",BG78,IF(INDEX($S$10:$S$61,INDEX(Node_Pos,BH78)+1)="",IF(INDEX(Node_Miss,BH78)="left",INDEX(Node_Left,BH78),INDEX(Node_Right,BH78)),IF(INDEX(Node_Kind,BH78)="split",IF(INDEX($S$10:$S$61,INDEX(Node_Pos,BH78)+1)&lt;INDEX(Node_Thr,BH78),INDEX(Node_Left,BH78),INDEX(Node_Right,BH78)),IF(ISNUMBER(SEARCH(";"&amp;INDEX($S$10:$S$61,INDEX(Node_Pos,BH78)+1)&amp;";",";"&amp;INDEX(Node_RCodes,BH78)&amp;";")),INDEX(Node_Right,BH78),INDEX(Node_Left,BH78)))))</f>
        <v/>
      </c>
      <c r="BJ78" s="52">
        <f>IF(INDEX(Node_Kind,MATCH($AA78&amp;"|"&amp;BI78,Node_Key,0))="leaf",INDEX(Node_Leaf,MATCH($AA78&amp;"|"&amp;BI78,Node_Key,0)),"not a leaf")</f>
        <v/>
      </c>
      <c r="BK78" s="46">
        <f>MATCH($AA78&amp;"|0",Node_Key,0)</f>
        <v/>
      </c>
      <c r="BL78" s="46">
        <f>IF(INDEX(Node_Kind,BK78)="leaf",0,IF(INDEX($V$10:$V$61,INDEX(Node_Pos,BK78)+1)="",IF(INDEX(Node_Miss,BK78)="left",INDEX(Node_Left,BK78),INDEX(Node_Right,BK78)),IF(INDEX(Node_Kind,BK78)="split",IF(INDEX($V$10:$V$61,INDEX(Node_Pos,BK78)+1)&lt;INDEX(Node_Thr,BK78),INDEX(Node_Left,BK78),INDEX(Node_Right,BK78)),IF(ISNUMBER(SEARCH(";"&amp;INDEX($V$10:$V$61,INDEX(Node_Pos,BK78)+1)&amp;";",";"&amp;INDEX(Node_RCodes,BK78)&amp;";")),INDEX(Node_Right,BK78),INDEX(Node_Left,BK78)))))</f>
        <v/>
      </c>
      <c r="BM78" s="46">
        <f>MATCH($AA78&amp;"|"&amp;BL78,Node_Key,0)</f>
        <v/>
      </c>
      <c r="BN78" s="46">
        <f>IF(INDEX(Node_Kind,BM78)="leaf",BL78,IF(INDEX($V$10:$V$61,INDEX(Node_Pos,BM78)+1)="",IF(INDEX(Node_Miss,BM78)="left",INDEX(Node_Left,BM78),INDEX(Node_Right,BM78)),IF(INDEX(Node_Kind,BM78)="split",IF(INDEX($V$10:$V$61,INDEX(Node_Pos,BM78)+1)&lt;INDEX(Node_Thr,BM78),INDEX(Node_Left,BM78),INDEX(Node_Right,BM78)),IF(ISNUMBER(SEARCH(";"&amp;INDEX($V$10:$V$61,INDEX(Node_Pos,BM78)+1)&amp;";",";"&amp;INDEX(Node_RCodes,BM78)&amp;";")),INDEX(Node_Right,BM78),INDEX(Node_Left,BM78)))))</f>
        <v/>
      </c>
      <c r="BO78" s="46">
        <f>MATCH($AA78&amp;"|"&amp;BN78,Node_Key,0)</f>
        <v/>
      </c>
      <c r="BP78" s="46">
        <f>IF(INDEX(Node_Kind,BO78)="leaf",BN78,IF(INDEX($V$10:$V$61,INDEX(Node_Pos,BO78)+1)="",IF(INDEX(Node_Miss,BO78)="left",INDEX(Node_Left,BO78),INDEX(Node_Right,BO78)),IF(INDEX(Node_Kind,BO78)="split",IF(INDEX($V$10:$V$61,INDEX(Node_Pos,BO78)+1)&lt;INDEX(Node_Thr,BO78),INDEX(Node_Left,BO78),INDEX(Node_Right,BO78)),IF(ISNUMBER(SEARCH(";"&amp;INDEX($V$10:$V$61,INDEX(Node_Pos,BO78)+1)&amp;";",";"&amp;INDEX(Node_RCodes,BO78)&amp;";")),INDEX(Node_Right,BO78),INDEX(Node_Left,BO78)))))</f>
        <v/>
      </c>
      <c r="BQ78" s="52">
        <f>IF(INDEX(Node_Kind,MATCH($AA78&amp;"|"&amp;BP78,Node_Key,0))="leaf",INDEX(Node_Leaf,MATCH($AA78&amp;"|"&amp;BP78,Node_Key,0)),"not a leaf")</f>
        <v/>
      </c>
      <c r="BR78" s="46">
        <f>MATCH($AA78&amp;"|0",Node_Key,0)</f>
        <v/>
      </c>
      <c r="BS78" s="46">
        <f>IF(INDEX(Node_Kind,BR78)="leaf",0,IF(INDEX($Y$10:$Y$61,INDEX(Node_Pos,BR78)+1)="",IF(INDEX(Node_Miss,BR78)="left",INDEX(Node_Left,BR78),INDEX(Node_Right,BR78)),IF(INDEX(Node_Kind,BR78)="split",IF(INDEX($Y$10:$Y$61,INDEX(Node_Pos,BR78)+1)&lt;INDEX(Node_Thr,BR78),INDEX(Node_Left,BR78),INDEX(Node_Right,BR78)),IF(ISNUMBER(SEARCH(";"&amp;INDEX($Y$10:$Y$61,INDEX(Node_Pos,BR78)+1)&amp;";",";"&amp;INDEX(Node_RCodes,BR78)&amp;";")),INDEX(Node_Right,BR78),INDEX(Node_Left,BR78)))))</f>
        <v/>
      </c>
      <c r="BT78" s="46">
        <f>MATCH($AA78&amp;"|"&amp;BS78,Node_Key,0)</f>
        <v/>
      </c>
      <c r="BU78" s="46">
        <f>IF(INDEX(Node_Kind,BT78)="leaf",BS78,IF(INDEX($Y$10:$Y$61,INDEX(Node_Pos,BT78)+1)="",IF(INDEX(Node_Miss,BT78)="left",INDEX(Node_Left,BT78),INDEX(Node_Right,BT78)),IF(INDEX(Node_Kind,BT78)="split",IF(INDEX($Y$10:$Y$61,INDEX(Node_Pos,BT78)+1)&lt;INDEX(Node_Thr,BT78),INDEX(Node_Left,BT78),INDEX(Node_Right,BT78)),IF(ISNUMBER(SEARCH(";"&amp;INDEX($Y$10:$Y$61,INDEX(Node_Pos,BT78)+1)&amp;";",";"&amp;INDEX(Node_RCodes,BT78)&amp;";")),INDEX(Node_Right,BT78),INDEX(Node_Left,BT78)))))</f>
        <v/>
      </c>
      <c r="BV78" s="46">
        <f>MATCH($AA78&amp;"|"&amp;BU78,Node_Key,0)</f>
        <v/>
      </c>
      <c r="BW78" s="46">
        <f>IF(INDEX(Node_Kind,BV78)="leaf",BU78,IF(INDEX($Y$10:$Y$61,INDEX(Node_Pos,BV78)+1)="",IF(INDEX(Node_Miss,BV78)="left",INDEX(Node_Left,BV78),INDEX(Node_Right,BV78)),IF(INDEX(Node_Kind,BV78)="split",IF(INDEX($Y$10:$Y$61,INDEX(Node_Pos,BV78)+1)&lt;INDEX(Node_Thr,BV78),INDEX(Node_Left,BV78),INDEX(Node_Right,BV78)),IF(ISNUMBER(SEARCH(";"&amp;INDEX($Y$10:$Y$61,INDEX(Node_Pos,BV78)+1)&amp;";",";"&amp;INDEX(Node_RCodes,BV78)&amp;";")),INDEX(Node_Right,BV78),INDEX(Node_Left,BV78)))))</f>
        <v/>
      </c>
      <c r="BX78" s="52">
        <f>IF(INDEX(Node_Kind,MATCH($AA78&amp;"|"&amp;BW78,Node_Key,0))="leaf",INDEX(Node_Leaf,MATCH($AA78&amp;"|"&amp;BW78,Node_Key,0)),"not a leaf")</f>
        <v/>
      </c>
    </row>
    <row r="79">
      <c r="AA79" s="36" t="n">
        <v>69</v>
      </c>
      <c r="AB79" s="46">
        <f>MATCH($AA79&amp;"|0",Node_Key,0)</f>
        <v/>
      </c>
      <c r="AC79" s="46">
        <f>IF(INDEX(Node_Kind,AB79)="leaf",0,IF(INDEX($G$10:$G$61,INDEX(Node_Pos,AB79)+1)="",IF(INDEX(Node_Miss,AB79)="left",INDEX(Node_Left,AB79),INDEX(Node_Right,AB79)),IF(INDEX(Node_Kind,AB79)="split",IF(INDEX($G$10:$G$61,INDEX(Node_Pos,AB79)+1)&lt;INDEX(Node_Thr,AB79),INDEX(Node_Left,AB79),INDEX(Node_Right,AB79)),IF(ISNUMBER(SEARCH(";"&amp;INDEX($G$10:$G$61,INDEX(Node_Pos,AB79)+1)&amp;";",";"&amp;INDEX(Node_RCodes,AB79)&amp;";")),INDEX(Node_Right,AB79),INDEX(Node_Left,AB79)))))</f>
        <v/>
      </c>
      <c r="AD79" s="46">
        <f>MATCH($AA79&amp;"|"&amp;AC79,Node_Key,0)</f>
        <v/>
      </c>
      <c r="AE79" s="46">
        <f>IF(INDEX(Node_Kind,AD79)="leaf",AC79,IF(INDEX($G$10:$G$61,INDEX(Node_Pos,AD79)+1)="",IF(INDEX(Node_Miss,AD79)="left",INDEX(Node_Left,AD79),INDEX(Node_Right,AD79)),IF(INDEX(Node_Kind,AD79)="split",IF(INDEX($G$10:$G$61,INDEX(Node_Pos,AD79)+1)&lt;INDEX(Node_Thr,AD79),INDEX(Node_Left,AD79),INDEX(Node_Right,AD79)),IF(ISNUMBER(SEARCH(";"&amp;INDEX($G$10:$G$61,INDEX(Node_Pos,AD79)+1)&amp;";",";"&amp;INDEX(Node_RCodes,AD79)&amp;";")),INDEX(Node_Right,AD79),INDEX(Node_Left,AD79)))))</f>
        <v/>
      </c>
      <c r="AF79" s="46">
        <f>MATCH($AA79&amp;"|"&amp;AE79,Node_Key,0)</f>
        <v/>
      </c>
      <c r="AG79" s="46">
        <f>IF(INDEX(Node_Kind,AF79)="leaf",AE79,IF(INDEX($G$10:$G$61,INDEX(Node_Pos,AF79)+1)="",IF(INDEX(Node_Miss,AF79)="left",INDEX(Node_Left,AF79),INDEX(Node_Right,AF79)),IF(INDEX(Node_Kind,AF79)="split",IF(INDEX($G$10:$G$61,INDEX(Node_Pos,AF79)+1)&lt;INDEX(Node_Thr,AF79),INDEX(Node_Left,AF79),INDEX(Node_Right,AF79)),IF(ISNUMBER(SEARCH(";"&amp;INDEX($G$10:$G$61,INDEX(Node_Pos,AF79)+1)&amp;";",";"&amp;INDEX(Node_RCodes,AF79)&amp;";")),INDEX(Node_Right,AF79),INDEX(Node_Left,AF79)))))</f>
        <v/>
      </c>
      <c r="AH79" s="52">
        <f>IF(INDEX(Node_Kind,MATCH($AA79&amp;"|"&amp;AG79,Node_Key,0))="leaf",INDEX(Node_Leaf,MATCH($AA79&amp;"|"&amp;AG79,Node_Key,0)),"not a leaf")</f>
        <v/>
      </c>
      <c r="AI79" s="46">
        <f>MATCH($AA79&amp;"|0",Node_Key,0)</f>
        <v/>
      </c>
      <c r="AJ79" s="46">
        <f>IF(INDEX(Node_Kind,AI79)="leaf",0,IF(INDEX($J$10:$J$61,INDEX(Node_Pos,AI79)+1)="",IF(INDEX(Node_Miss,AI79)="left",INDEX(Node_Left,AI79),INDEX(Node_Right,AI79)),IF(INDEX(Node_Kind,AI79)="split",IF(INDEX($J$10:$J$61,INDEX(Node_Pos,AI79)+1)&lt;INDEX(Node_Thr,AI79),INDEX(Node_Left,AI79),INDEX(Node_Right,AI79)),IF(ISNUMBER(SEARCH(";"&amp;INDEX($J$10:$J$61,INDEX(Node_Pos,AI79)+1)&amp;";",";"&amp;INDEX(Node_RCodes,AI79)&amp;";")),INDEX(Node_Right,AI79),INDEX(Node_Left,AI79)))))</f>
        <v/>
      </c>
      <c r="AK79" s="46">
        <f>MATCH($AA79&amp;"|"&amp;AJ79,Node_Key,0)</f>
        <v/>
      </c>
      <c r="AL79" s="46">
        <f>IF(INDEX(Node_Kind,AK79)="leaf",AJ79,IF(INDEX($J$10:$J$61,INDEX(Node_Pos,AK79)+1)="",IF(INDEX(Node_Miss,AK79)="left",INDEX(Node_Left,AK79),INDEX(Node_Right,AK79)),IF(INDEX(Node_Kind,AK79)="split",IF(INDEX($J$10:$J$61,INDEX(Node_Pos,AK79)+1)&lt;INDEX(Node_Thr,AK79),INDEX(Node_Left,AK79),INDEX(Node_Right,AK79)),IF(ISNUMBER(SEARCH(";"&amp;INDEX($J$10:$J$61,INDEX(Node_Pos,AK79)+1)&amp;";",";"&amp;INDEX(Node_RCodes,AK79)&amp;";")),INDEX(Node_Right,AK79),INDEX(Node_Left,AK79)))))</f>
        <v/>
      </c>
      <c r="AM79" s="46">
        <f>MATCH($AA79&amp;"|"&amp;AL79,Node_Key,0)</f>
        <v/>
      </c>
      <c r="AN79" s="46">
        <f>IF(INDEX(Node_Kind,AM79)="leaf",AL79,IF(INDEX($J$10:$J$61,INDEX(Node_Pos,AM79)+1)="",IF(INDEX(Node_Miss,AM79)="left",INDEX(Node_Left,AM79),INDEX(Node_Right,AM79)),IF(INDEX(Node_Kind,AM79)="split",IF(INDEX($J$10:$J$61,INDEX(Node_Pos,AM79)+1)&lt;INDEX(Node_Thr,AM79),INDEX(Node_Left,AM79),INDEX(Node_Right,AM79)),IF(ISNUMBER(SEARCH(";"&amp;INDEX($J$10:$J$61,INDEX(Node_Pos,AM79)+1)&amp;";",";"&amp;INDEX(Node_RCodes,AM79)&amp;";")),INDEX(Node_Right,AM79),INDEX(Node_Left,AM79)))))</f>
        <v/>
      </c>
      <c r="AO79" s="52">
        <f>IF(INDEX(Node_Kind,MATCH($AA79&amp;"|"&amp;AN79,Node_Key,0))="leaf",INDEX(Node_Leaf,MATCH($AA79&amp;"|"&amp;AN79,Node_Key,0)),"not a leaf")</f>
        <v/>
      </c>
      <c r="AP79" s="46">
        <f>MATCH($AA79&amp;"|0",Node_Key,0)</f>
        <v/>
      </c>
      <c r="AQ79" s="46">
        <f>IF(INDEX(Node_Kind,AP79)="leaf",0,IF(INDEX($M$10:$M$61,INDEX(Node_Pos,AP79)+1)="",IF(INDEX(Node_Miss,AP79)="left",INDEX(Node_Left,AP79),INDEX(Node_Right,AP79)),IF(INDEX(Node_Kind,AP79)="split",IF(INDEX($M$10:$M$61,INDEX(Node_Pos,AP79)+1)&lt;INDEX(Node_Thr,AP79),INDEX(Node_Left,AP79),INDEX(Node_Right,AP79)),IF(ISNUMBER(SEARCH(";"&amp;INDEX($M$10:$M$61,INDEX(Node_Pos,AP79)+1)&amp;";",";"&amp;INDEX(Node_RCodes,AP79)&amp;";")),INDEX(Node_Right,AP79),INDEX(Node_Left,AP79)))))</f>
        <v/>
      </c>
      <c r="AR79" s="46">
        <f>MATCH($AA79&amp;"|"&amp;AQ79,Node_Key,0)</f>
        <v/>
      </c>
      <c r="AS79" s="46">
        <f>IF(INDEX(Node_Kind,AR79)="leaf",AQ79,IF(INDEX($M$10:$M$61,INDEX(Node_Pos,AR79)+1)="",IF(INDEX(Node_Miss,AR79)="left",INDEX(Node_Left,AR79),INDEX(Node_Right,AR79)),IF(INDEX(Node_Kind,AR79)="split",IF(INDEX($M$10:$M$61,INDEX(Node_Pos,AR79)+1)&lt;INDEX(Node_Thr,AR79),INDEX(Node_Left,AR79),INDEX(Node_Right,AR79)),IF(ISNUMBER(SEARCH(";"&amp;INDEX($M$10:$M$61,INDEX(Node_Pos,AR79)+1)&amp;";",";"&amp;INDEX(Node_RCodes,AR79)&amp;";")),INDEX(Node_Right,AR79),INDEX(Node_Left,AR79)))))</f>
        <v/>
      </c>
      <c r="AT79" s="46">
        <f>MATCH($AA79&amp;"|"&amp;AS79,Node_Key,0)</f>
        <v/>
      </c>
      <c r="AU79" s="46">
        <f>IF(INDEX(Node_Kind,AT79)="leaf",AS79,IF(INDEX($M$10:$M$61,INDEX(Node_Pos,AT79)+1)="",IF(INDEX(Node_Miss,AT79)="left",INDEX(Node_Left,AT79),INDEX(Node_Right,AT79)),IF(INDEX(Node_Kind,AT79)="split",IF(INDEX($M$10:$M$61,INDEX(Node_Pos,AT79)+1)&lt;INDEX(Node_Thr,AT79),INDEX(Node_Left,AT79),INDEX(Node_Right,AT79)),IF(ISNUMBER(SEARCH(";"&amp;INDEX($M$10:$M$61,INDEX(Node_Pos,AT79)+1)&amp;";",";"&amp;INDEX(Node_RCodes,AT79)&amp;";")),INDEX(Node_Right,AT79),INDEX(Node_Left,AT79)))))</f>
        <v/>
      </c>
      <c r="AV79" s="52">
        <f>IF(INDEX(Node_Kind,MATCH($AA79&amp;"|"&amp;AU79,Node_Key,0))="leaf",INDEX(Node_Leaf,MATCH($AA79&amp;"|"&amp;AU79,Node_Key,0)),"not a leaf")</f>
        <v/>
      </c>
      <c r="AW79" s="46">
        <f>MATCH($AA79&amp;"|0",Node_Key,0)</f>
        <v/>
      </c>
      <c r="AX79" s="46">
        <f>IF(INDEX(Node_Kind,AW79)="leaf",0,IF(INDEX($P$10:$P$61,INDEX(Node_Pos,AW79)+1)="",IF(INDEX(Node_Miss,AW79)="left",INDEX(Node_Left,AW79),INDEX(Node_Right,AW79)),IF(INDEX(Node_Kind,AW79)="split",IF(INDEX($P$10:$P$61,INDEX(Node_Pos,AW79)+1)&lt;INDEX(Node_Thr,AW79),INDEX(Node_Left,AW79),INDEX(Node_Right,AW79)),IF(ISNUMBER(SEARCH(";"&amp;INDEX($P$10:$P$61,INDEX(Node_Pos,AW79)+1)&amp;";",";"&amp;INDEX(Node_RCodes,AW79)&amp;";")),INDEX(Node_Right,AW79),INDEX(Node_Left,AW79)))))</f>
        <v/>
      </c>
      <c r="AY79" s="46">
        <f>MATCH($AA79&amp;"|"&amp;AX79,Node_Key,0)</f>
        <v/>
      </c>
      <c r="AZ79" s="46">
        <f>IF(INDEX(Node_Kind,AY79)="leaf",AX79,IF(INDEX($P$10:$P$61,INDEX(Node_Pos,AY79)+1)="",IF(INDEX(Node_Miss,AY79)="left",INDEX(Node_Left,AY79),INDEX(Node_Right,AY79)),IF(INDEX(Node_Kind,AY79)="split",IF(INDEX($P$10:$P$61,INDEX(Node_Pos,AY79)+1)&lt;INDEX(Node_Thr,AY79),INDEX(Node_Left,AY79),INDEX(Node_Right,AY79)),IF(ISNUMBER(SEARCH(";"&amp;INDEX($P$10:$P$61,INDEX(Node_Pos,AY79)+1)&amp;";",";"&amp;INDEX(Node_RCodes,AY79)&amp;";")),INDEX(Node_Right,AY79),INDEX(Node_Left,AY79)))))</f>
        <v/>
      </c>
      <c r="BA79" s="46">
        <f>MATCH($AA79&amp;"|"&amp;AZ79,Node_Key,0)</f>
        <v/>
      </c>
      <c r="BB79" s="46">
        <f>IF(INDEX(Node_Kind,BA79)="leaf",AZ79,IF(INDEX($P$10:$P$61,INDEX(Node_Pos,BA79)+1)="",IF(INDEX(Node_Miss,BA79)="left",INDEX(Node_Left,BA79),INDEX(Node_Right,BA79)),IF(INDEX(Node_Kind,BA79)="split",IF(INDEX($P$10:$P$61,INDEX(Node_Pos,BA79)+1)&lt;INDEX(Node_Thr,BA79),INDEX(Node_Left,BA79),INDEX(Node_Right,BA79)),IF(ISNUMBER(SEARCH(";"&amp;INDEX($P$10:$P$61,INDEX(Node_Pos,BA79)+1)&amp;";",";"&amp;INDEX(Node_RCodes,BA79)&amp;";")),INDEX(Node_Right,BA79),INDEX(Node_Left,BA79)))))</f>
        <v/>
      </c>
      <c r="BC79" s="52">
        <f>IF(INDEX(Node_Kind,MATCH($AA79&amp;"|"&amp;BB79,Node_Key,0))="leaf",INDEX(Node_Leaf,MATCH($AA79&amp;"|"&amp;BB79,Node_Key,0)),"not a leaf")</f>
        <v/>
      </c>
      <c r="BD79" s="46">
        <f>MATCH($AA79&amp;"|0",Node_Key,0)</f>
        <v/>
      </c>
      <c r="BE79" s="46">
        <f>IF(INDEX(Node_Kind,BD79)="leaf",0,IF(INDEX($S$10:$S$61,INDEX(Node_Pos,BD79)+1)="",IF(INDEX(Node_Miss,BD79)="left",INDEX(Node_Left,BD79),INDEX(Node_Right,BD79)),IF(INDEX(Node_Kind,BD79)="split",IF(INDEX($S$10:$S$61,INDEX(Node_Pos,BD79)+1)&lt;INDEX(Node_Thr,BD79),INDEX(Node_Left,BD79),INDEX(Node_Right,BD79)),IF(ISNUMBER(SEARCH(";"&amp;INDEX($S$10:$S$61,INDEX(Node_Pos,BD79)+1)&amp;";",";"&amp;INDEX(Node_RCodes,BD79)&amp;";")),INDEX(Node_Right,BD79),INDEX(Node_Left,BD79)))))</f>
        <v/>
      </c>
      <c r="BF79" s="46">
        <f>MATCH($AA79&amp;"|"&amp;BE79,Node_Key,0)</f>
        <v/>
      </c>
      <c r="BG79" s="46">
        <f>IF(INDEX(Node_Kind,BF79)="leaf",BE79,IF(INDEX($S$10:$S$61,INDEX(Node_Pos,BF79)+1)="",IF(INDEX(Node_Miss,BF79)="left",INDEX(Node_Left,BF79),INDEX(Node_Right,BF79)),IF(INDEX(Node_Kind,BF79)="split",IF(INDEX($S$10:$S$61,INDEX(Node_Pos,BF79)+1)&lt;INDEX(Node_Thr,BF79),INDEX(Node_Left,BF79),INDEX(Node_Right,BF79)),IF(ISNUMBER(SEARCH(";"&amp;INDEX($S$10:$S$61,INDEX(Node_Pos,BF79)+1)&amp;";",";"&amp;INDEX(Node_RCodes,BF79)&amp;";")),INDEX(Node_Right,BF79),INDEX(Node_Left,BF79)))))</f>
        <v/>
      </c>
      <c r="BH79" s="46">
        <f>MATCH($AA79&amp;"|"&amp;BG79,Node_Key,0)</f>
        <v/>
      </c>
      <c r="BI79" s="46">
        <f>IF(INDEX(Node_Kind,BH79)="leaf",BG79,IF(INDEX($S$10:$S$61,INDEX(Node_Pos,BH79)+1)="",IF(INDEX(Node_Miss,BH79)="left",INDEX(Node_Left,BH79),INDEX(Node_Right,BH79)),IF(INDEX(Node_Kind,BH79)="split",IF(INDEX($S$10:$S$61,INDEX(Node_Pos,BH79)+1)&lt;INDEX(Node_Thr,BH79),INDEX(Node_Left,BH79),INDEX(Node_Right,BH79)),IF(ISNUMBER(SEARCH(";"&amp;INDEX($S$10:$S$61,INDEX(Node_Pos,BH79)+1)&amp;";",";"&amp;INDEX(Node_RCodes,BH79)&amp;";")),INDEX(Node_Right,BH79),INDEX(Node_Left,BH79)))))</f>
        <v/>
      </c>
      <c r="BJ79" s="52">
        <f>IF(INDEX(Node_Kind,MATCH($AA79&amp;"|"&amp;BI79,Node_Key,0))="leaf",INDEX(Node_Leaf,MATCH($AA79&amp;"|"&amp;BI79,Node_Key,0)),"not a leaf")</f>
        <v/>
      </c>
      <c r="BK79" s="46">
        <f>MATCH($AA79&amp;"|0",Node_Key,0)</f>
        <v/>
      </c>
      <c r="BL79" s="46">
        <f>IF(INDEX(Node_Kind,BK79)="leaf",0,IF(INDEX($V$10:$V$61,INDEX(Node_Pos,BK79)+1)="",IF(INDEX(Node_Miss,BK79)="left",INDEX(Node_Left,BK79),INDEX(Node_Right,BK79)),IF(INDEX(Node_Kind,BK79)="split",IF(INDEX($V$10:$V$61,INDEX(Node_Pos,BK79)+1)&lt;INDEX(Node_Thr,BK79),INDEX(Node_Left,BK79),INDEX(Node_Right,BK79)),IF(ISNUMBER(SEARCH(";"&amp;INDEX($V$10:$V$61,INDEX(Node_Pos,BK79)+1)&amp;";",";"&amp;INDEX(Node_RCodes,BK79)&amp;";")),INDEX(Node_Right,BK79),INDEX(Node_Left,BK79)))))</f>
        <v/>
      </c>
      <c r="BM79" s="46">
        <f>MATCH($AA79&amp;"|"&amp;BL79,Node_Key,0)</f>
        <v/>
      </c>
      <c r="BN79" s="46">
        <f>IF(INDEX(Node_Kind,BM79)="leaf",BL79,IF(INDEX($V$10:$V$61,INDEX(Node_Pos,BM79)+1)="",IF(INDEX(Node_Miss,BM79)="left",INDEX(Node_Left,BM79),INDEX(Node_Right,BM79)),IF(INDEX(Node_Kind,BM79)="split",IF(INDEX($V$10:$V$61,INDEX(Node_Pos,BM79)+1)&lt;INDEX(Node_Thr,BM79),INDEX(Node_Left,BM79),INDEX(Node_Right,BM79)),IF(ISNUMBER(SEARCH(";"&amp;INDEX($V$10:$V$61,INDEX(Node_Pos,BM79)+1)&amp;";",";"&amp;INDEX(Node_RCodes,BM79)&amp;";")),INDEX(Node_Right,BM79),INDEX(Node_Left,BM79)))))</f>
        <v/>
      </c>
      <c r="BO79" s="46">
        <f>MATCH($AA79&amp;"|"&amp;BN79,Node_Key,0)</f>
        <v/>
      </c>
      <c r="BP79" s="46">
        <f>IF(INDEX(Node_Kind,BO79)="leaf",BN79,IF(INDEX($V$10:$V$61,INDEX(Node_Pos,BO79)+1)="",IF(INDEX(Node_Miss,BO79)="left",INDEX(Node_Left,BO79),INDEX(Node_Right,BO79)),IF(INDEX(Node_Kind,BO79)="split",IF(INDEX($V$10:$V$61,INDEX(Node_Pos,BO79)+1)&lt;INDEX(Node_Thr,BO79),INDEX(Node_Left,BO79),INDEX(Node_Right,BO79)),IF(ISNUMBER(SEARCH(";"&amp;INDEX($V$10:$V$61,INDEX(Node_Pos,BO79)+1)&amp;";",";"&amp;INDEX(Node_RCodes,BO79)&amp;";")),INDEX(Node_Right,BO79),INDEX(Node_Left,BO79)))))</f>
        <v/>
      </c>
      <c r="BQ79" s="52">
        <f>IF(INDEX(Node_Kind,MATCH($AA79&amp;"|"&amp;BP79,Node_Key,0))="leaf",INDEX(Node_Leaf,MATCH($AA79&amp;"|"&amp;BP79,Node_Key,0)),"not a leaf")</f>
        <v/>
      </c>
      <c r="BR79" s="46">
        <f>MATCH($AA79&amp;"|0",Node_Key,0)</f>
        <v/>
      </c>
      <c r="BS79" s="46">
        <f>IF(INDEX(Node_Kind,BR79)="leaf",0,IF(INDEX($Y$10:$Y$61,INDEX(Node_Pos,BR79)+1)="",IF(INDEX(Node_Miss,BR79)="left",INDEX(Node_Left,BR79),INDEX(Node_Right,BR79)),IF(INDEX(Node_Kind,BR79)="split",IF(INDEX($Y$10:$Y$61,INDEX(Node_Pos,BR79)+1)&lt;INDEX(Node_Thr,BR79),INDEX(Node_Left,BR79),INDEX(Node_Right,BR79)),IF(ISNUMBER(SEARCH(";"&amp;INDEX($Y$10:$Y$61,INDEX(Node_Pos,BR79)+1)&amp;";",";"&amp;INDEX(Node_RCodes,BR79)&amp;";")),INDEX(Node_Right,BR79),INDEX(Node_Left,BR79)))))</f>
        <v/>
      </c>
      <c r="BT79" s="46">
        <f>MATCH($AA79&amp;"|"&amp;BS79,Node_Key,0)</f>
        <v/>
      </c>
      <c r="BU79" s="46">
        <f>IF(INDEX(Node_Kind,BT79)="leaf",BS79,IF(INDEX($Y$10:$Y$61,INDEX(Node_Pos,BT79)+1)="",IF(INDEX(Node_Miss,BT79)="left",INDEX(Node_Left,BT79),INDEX(Node_Right,BT79)),IF(INDEX(Node_Kind,BT79)="split",IF(INDEX($Y$10:$Y$61,INDEX(Node_Pos,BT79)+1)&lt;INDEX(Node_Thr,BT79),INDEX(Node_Left,BT79),INDEX(Node_Right,BT79)),IF(ISNUMBER(SEARCH(";"&amp;INDEX($Y$10:$Y$61,INDEX(Node_Pos,BT79)+1)&amp;";",";"&amp;INDEX(Node_RCodes,BT79)&amp;";")),INDEX(Node_Right,BT79),INDEX(Node_Left,BT79)))))</f>
        <v/>
      </c>
      <c r="BV79" s="46">
        <f>MATCH($AA79&amp;"|"&amp;BU79,Node_Key,0)</f>
        <v/>
      </c>
      <c r="BW79" s="46">
        <f>IF(INDEX(Node_Kind,BV79)="leaf",BU79,IF(INDEX($Y$10:$Y$61,INDEX(Node_Pos,BV79)+1)="",IF(INDEX(Node_Miss,BV79)="left",INDEX(Node_Left,BV79),INDEX(Node_Right,BV79)),IF(INDEX(Node_Kind,BV79)="split",IF(INDEX($Y$10:$Y$61,INDEX(Node_Pos,BV79)+1)&lt;INDEX(Node_Thr,BV79),INDEX(Node_Left,BV79),INDEX(Node_Right,BV79)),IF(ISNUMBER(SEARCH(";"&amp;INDEX($Y$10:$Y$61,INDEX(Node_Pos,BV79)+1)&amp;";",";"&amp;INDEX(Node_RCodes,BV79)&amp;";")),INDEX(Node_Right,BV79),INDEX(Node_Left,BV79)))))</f>
        <v/>
      </c>
      <c r="BX79" s="52">
        <f>IF(INDEX(Node_Kind,MATCH($AA79&amp;"|"&amp;BW79,Node_Key,0))="leaf",INDEX(Node_Leaf,MATCH($AA79&amp;"|"&amp;BW79,Node_Key,0)),"not a leaf")</f>
        <v/>
      </c>
    </row>
    <row r="80">
      <c r="AA80" s="36" t="n">
        <v>70</v>
      </c>
      <c r="AB80" s="46">
        <f>MATCH($AA80&amp;"|0",Node_Key,0)</f>
        <v/>
      </c>
      <c r="AC80" s="46">
        <f>IF(INDEX(Node_Kind,AB80)="leaf",0,IF(INDEX($G$10:$G$61,INDEX(Node_Pos,AB80)+1)="",IF(INDEX(Node_Miss,AB80)="left",INDEX(Node_Left,AB80),INDEX(Node_Right,AB80)),IF(INDEX(Node_Kind,AB80)="split",IF(INDEX($G$10:$G$61,INDEX(Node_Pos,AB80)+1)&lt;INDEX(Node_Thr,AB80),INDEX(Node_Left,AB80),INDEX(Node_Right,AB80)),IF(ISNUMBER(SEARCH(";"&amp;INDEX($G$10:$G$61,INDEX(Node_Pos,AB80)+1)&amp;";",";"&amp;INDEX(Node_RCodes,AB80)&amp;";")),INDEX(Node_Right,AB80),INDEX(Node_Left,AB80)))))</f>
        <v/>
      </c>
      <c r="AD80" s="46">
        <f>MATCH($AA80&amp;"|"&amp;AC80,Node_Key,0)</f>
        <v/>
      </c>
      <c r="AE80" s="46">
        <f>IF(INDEX(Node_Kind,AD80)="leaf",AC80,IF(INDEX($G$10:$G$61,INDEX(Node_Pos,AD80)+1)="",IF(INDEX(Node_Miss,AD80)="left",INDEX(Node_Left,AD80),INDEX(Node_Right,AD80)),IF(INDEX(Node_Kind,AD80)="split",IF(INDEX($G$10:$G$61,INDEX(Node_Pos,AD80)+1)&lt;INDEX(Node_Thr,AD80),INDEX(Node_Left,AD80),INDEX(Node_Right,AD80)),IF(ISNUMBER(SEARCH(";"&amp;INDEX($G$10:$G$61,INDEX(Node_Pos,AD80)+1)&amp;";",";"&amp;INDEX(Node_RCodes,AD80)&amp;";")),INDEX(Node_Right,AD80),INDEX(Node_Left,AD80)))))</f>
        <v/>
      </c>
      <c r="AF80" s="46">
        <f>MATCH($AA80&amp;"|"&amp;AE80,Node_Key,0)</f>
        <v/>
      </c>
      <c r="AG80" s="46">
        <f>IF(INDEX(Node_Kind,AF80)="leaf",AE80,IF(INDEX($G$10:$G$61,INDEX(Node_Pos,AF80)+1)="",IF(INDEX(Node_Miss,AF80)="left",INDEX(Node_Left,AF80),INDEX(Node_Right,AF80)),IF(INDEX(Node_Kind,AF80)="split",IF(INDEX($G$10:$G$61,INDEX(Node_Pos,AF80)+1)&lt;INDEX(Node_Thr,AF80),INDEX(Node_Left,AF80),INDEX(Node_Right,AF80)),IF(ISNUMBER(SEARCH(";"&amp;INDEX($G$10:$G$61,INDEX(Node_Pos,AF80)+1)&amp;";",";"&amp;INDEX(Node_RCodes,AF80)&amp;";")),INDEX(Node_Right,AF80),INDEX(Node_Left,AF80)))))</f>
        <v/>
      </c>
      <c r="AH80" s="52">
        <f>IF(INDEX(Node_Kind,MATCH($AA80&amp;"|"&amp;AG80,Node_Key,0))="leaf",INDEX(Node_Leaf,MATCH($AA80&amp;"|"&amp;AG80,Node_Key,0)),"not a leaf")</f>
        <v/>
      </c>
      <c r="AI80" s="46">
        <f>MATCH($AA80&amp;"|0",Node_Key,0)</f>
        <v/>
      </c>
      <c r="AJ80" s="46">
        <f>IF(INDEX(Node_Kind,AI80)="leaf",0,IF(INDEX($J$10:$J$61,INDEX(Node_Pos,AI80)+1)="",IF(INDEX(Node_Miss,AI80)="left",INDEX(Node_Left,AI80),INDEX(Node_Right,AI80)),IF(INDEX(Node_Kind,AI80)="split",IF(INDEX($J$10:$J$61,INDEX(Node_Pos,AI80)+1)&lt;INDEX(Node_Thr,AI80),INDEX(Node_Left,AI80),INDEX(Node_Right,AI80)),IF(ISNUMBER(SEARCH(";"&amp;INDEX($J$10:$J$61,INDEX(Node_Pos,AI80)+1)&amp;";",";"&amp;INDEX(Node_RCodes,AI80)&amp;";")),INDEX(Node_Right,AI80),INDEX(Node_Left,AI80)))))</f>
        <v/>
      </c>
      <c r="AK80" s="46">
        <f>MATCH($AA80&amp;"|"&amp;AJ80,Node_Key,0)</f>
        <v/>
      </c>
      <c r="AL80" s="46">
        <f>IF(INDEX(Node_Kind,AK80)="leaf",AJ80,IF(INDEX($J$10:$J$61,INDEX(Node_Pos,AK80)+1)="",IF(INDEX(Node_Miss,AK80)="left",INDEX(Node_Left,AK80),INDEX(Node_Right,AK80)),IF(INDEX(Node_Kind,AK80)="split",IF(INDEX($J$10:$J$61,INDEX(Node_Pos,AK80)+1)&lt;INDEX(Node_Thr,AK80),INDEX(Node_Left,AK80),INDEX(Node_Right,AK80)),IF(ISNUMBER(SEARCH(";"&amp;INDEX($J$10:$J$61,INDEX(Node_Pos,AK80)+1)&amp;";",";"&amp;INDEX(Node_RCodes,AK80)&amp;";")),INDEX(Node_Right,AK80),INDEX(Node_Left,AK80)))))</f>
        <v/>
      </c>
      <c r="AM80" s="46">
        <f>MATCH($AA80&amp;"|"&amp;AL80,Node_Key,0)</f>
        <v/>
      </c>
      <c r="AN80" s="46">
        <f>IF(INDEX(Node_Kind,AM80)="leaf",AL80,IF(INDEX($J$10:$J$61,INDEX(Node_Pos,AM80)+1)="",IF(INDEX(Node_Miss,AM80)="left",INDEX(Node_Left,AM80),INDEX(Node_Right,AM80)),IF(INDEX(Node_Kind,AM80)="split",IF(INDEX($J$10:$J$61,INDEX(Node_Pos,AM80)+1)&lt;INDEX(Node_Thr,AM80),INDEX(Node_Left,AM80),INDEX(Node_Right,AM80)),IF(ISNUMBER(SEARCH(";"&amp;INDEX($J$10:$J$61,INDEX(Node_Pos,AM80)+1)&amp;";",";"&amp;INDEX(Node_RCodes,AM80)&amp;";")),INDEX(Node_Right,AM80),INDEX(Node_Left,AM80)))))</f>
        <v/>
      </c>
      <c r="AO80" s="52">
        <f>IF(INDEX(Node_Kind,MATCH($AA80&amp;"|"&amp;AN80,Node_Key,0))="leaf",INDEX(Node_Leaf,MATCH($AA80&amp;"|"&amp;AN80,Node_Key,0)),"not a leaf")</f>
        <v/>
      </c>
      <c r="AP80" s="46">
        <f>MATCH($AA80&amp;"|0",Node_Key,0)</f>
        <v/>
      </c>
      <c r="AQ80" s="46">
        <f>IF(INDEX(Node_Kind,AP80)="leaf",0,IF(INDEX($M$10:$M$61,INDEX(Node_Pos,AP80)+1)="",IF(INDEX(Node_Miss,AP80)="left",INDEX(Node_Left,AP80),INDEX(Node_Right,AP80)),IF(INDEX(Node_Kind,AP80)="split",IF(INDEX($M$10:$M$61,INDEX(Node_Pos,AP80)+1)&lt;INDEX(Node_Thr,AP80),INDEX(Node_Left,AP80),INDEX(Node_Right,AP80)),IF(ISNUMBER(SEARCH(";"&amp;INDEX($M$10:$M$61,INDEX(Node_Pos,AP80)+1)&amp;";",";"&amp;INDEX(Node_RCodes,AP80)&amp;";")),INDEX(Node_Right,AP80),INDEX(Node_Left,AP80)))))</f>
        <v/>
      </c>
      <c r="AR80" s="46">
        <f>MATCH($AA80&amp;"|"&amp;AQ80,Node_Key,0)</f>
        <v/>
      </c>
      <c r="AS80" s="46">
        <f>IF(INDEX(Node_Kind,AR80)="leaf",AQ80,IF(INDEX($M$10:$M$61,INDEX(Node_Pos,AR80)+1)="",IF(INDEX(Node_Miss,AR80)="left",INDEX(Node_Left,AR80),INDEX(Node_Right,AR80)),IF(INDEX(Node_Kind,AR80)="split",IF(INDEX($M$10:$M$61,INDEX(Node_Pos,AR80)+1)&lt;INDEX(Node_Thr,AR80),INDEX(Node_Left,AR80),INDEX(Node_Right,AR80)),IF(ISNUMBER(SEARCH(";"&amp;INDEX($M$10:$M$61,INDEX(Node_Pos,AR80)+1)&amp;";",";"&amp;INDEX(Node_RCodes,AR80)&amp;";")),INDEX(Node_Right,AR80),INDEX(Node_Left,AR80)))))</f>
        <v/>
      </c>
      <c r="AT80" s="46">
        <f>MATCH($AA80&amp;"|"&amp;AS80,Node_Key,0)</f>
        <v/>
      </c>
      <c r="AU80" s="46">
        <f>IF(INDEX(Node_Kind,AT80)="leaf",AS80,IF(INDEX($M$10:$M$61,INDEX(Node_Pos,AT80)+1)="",IF(INDEX(Node_Miss,AT80)="left",INDEX(Node_Left,AT80),INDEX(Node_Right,AT80)),IF(INDEX(Node_Kind,AT80)="split",IF(INDEX($M$10:$M$61,INDEX(Node_Pos,AT80)+1)&lt;INDEX(Node_Thr,AT80),INDEX(Node_Left,AT80),INDEX(Node_Right,AT80)),IF(ISNUMBER(SEARCH(";"&amp;INDEX($M$10:$M$61,INDEX(Node_Pos,AT80)+1)&amp;";",";"&amp;INDEX(Node_RCodes,AT80)&amp;";")),INDEX(Node_Right,AT80),INDEX(Node_Left,AT80)))))</f>
        <v/>
      </c>
      <c r="AV80" s="52">
        <f>IF(INDEX(Node_Kind,MATCH($AA80&amp;"|"&amp;AU80,Node_Key,0))="leaf",INDEX(Node_Leaf,MATCH($AA80&amp;"|"&amp;AU80,Node_Key,0)),"not a leaf")</f>
        <v/>
      </c>
      <c r="AW80" s="46">
        <f>MATCH($AA80&amp;"|0",Node_Key,0)</f>
        <v/>
      </c>
      <c r="AX80" s="46">
        <f>IF(INDEX(Node_Kind,AW80)="leaf",0,IF(INDEX($P$10:$P$61,INDEX(Node_Pos,AW80)+1)="",IF(INDEX(Node_Miss,AW80)="left",INDEX(Node_Left,AW80),INDEX(Node_Right,AW80)),IF(INDEX(Node_Kind,AW80)="split",IF(INDEX($P$10:$P$61,INDEX(Node_Pos,AW80)+1)&lt;INDEX(Node_Thr,AW80),INDEX(Node_Left,AW80),INDEX(Node_Right,AW80)),IF(ISNUMBER(SEARCH(";"&amp;INDEX($P$10:$P$61,INDEX(Node_Pos,AW80)+1)&amp;";",";"&amp;INDEX(Node_RCodes,AW80)&amp;";")),INDEX(Node_Right,AW80),INDEX(Node_Left,AW80)))))</f>
        <v/>
      </c>
      <c r="AY80" s="46">
        <f>MATCH($AA80&amp;"|"&amp;AX80,Node_Key,0)</f>
        <v/>
      </c>
      <c r="AZ80" s="46">
        <f>IF(INDEX(Node_Kind,AY80)="leaf",AX80,IF(INDEX($P$10:$P$61,INDEX(Node_Pos,AY80)+1)="",IF(INDEX(Node_Miss,AY80)="left",INDEX(Node_Left,AY80),INDEX(Node_Right,AY80)),IF(INDEX(Node_Kind,AY80)="split",IF(INDEX($P$10:$P$61,INDEX(Node_Pos,AY80)+1)&lt;INDEX(Node_Thr,AY80),INDEX(Node_Left,AY80),INDEX(Node_Right,AY80)),IF(ISNUMBER(SEARCH(";"&amp;INDEX($P$10:$P$61,INDEX(Node_Pos,AY80)+1)&amp;";",";"&amp;INDEX(Node_RCodes,AY80)&amp;";")),INDEX(Node_Right,AY80),INDEX(Node_Left,AY80)))))</f>
        <v/>
      </c>
      <c r="BA80" s="46">
        <f>MATCH($AA80&amp;"|"&amp;AZ80,Node_Key,0)</f>
        <v/>
      </c>
      <c r="BB80" s="46">
        <f>IF(INDEX(Node_Kind,BA80)="leaf",AZ80,IF(INDEX($P$10:$P$61,INDEX(Node_Pos,BA80)+1)="",IF(INDEX(Node_Miss,BA80)="left",INDEX(Node_Left,BA80),INDEX(Node_Right,BA80)),IF(INDEX(Node_Kind,BA80)="split",IF(INDEX($P$10:$P$61,INDEX(Node_Pos,BA80)+1)&lt;INDEX(Node_Thr,BA80),INDEX(Node_Left,BA80),INDEX(Node_Right,BA80)),IF(ISNUMBER(SEARCH(";"&amp;INDEX($P$10:$P$61,INDEX(Node_Pos,BA80)+1)&amp;";",";"&amp;INDEX(Node_RCodes,BA80)&amp;";")),INDEX(Node_Right,BA80),INDEX(Node_Left,BA80)))))</f>
        <v/>
      </c>
      <c r="BC80" s="52">
        <f>IF(INDEX(Node_Kind,MATCH($AA80&amp;"|"&amp;BB80,Node_Key,0))="leaf",INDEX(Node_Leaf,MATCH($AA80&amp;"|"&amp;BB80,Node_Key,0)),"not a leaf")</f>
        <v/>
      </c>
      <c r="BD80" s="46">
        <f>MATCH($AA80&amp;"|0",Node_Key,0)</f>
        <v/>
      </c>
      <c r="BE80" s="46">
        <f>IF(INDEX(Node_Kind,BD80)="leaf",0,IF(INDEX($S$10:$S$61,INDEX(Node_Pos,BD80)+1)="",IF(INDEX(Node_Miss,BD80)="left",INDEX(Node_Left,BD80),INDEX(Node_Right,BD80)),IF(INDEX(Node_Kind,BD80)="split",IF(INDEX($S$10:$S$61,INDEX(Node_Pos,BD80)+1)&lt;INDEX(Node_Thr,BD80),INDEX(Node_Left,BD80),INDEX(Node_Right,BD80)),IF(ISNUMBER(SEARCH(";"&amp;INDEX($S$10:$S$61,INDEX(Node_Pos,BD80)+1)&amp;";",";"&amp;INDEX(Node_RCodes,BD80)&amp;";")),INDEX(Node_Right,BD80),INDEX(Node_Left,BD80)))))</f>
        <v/>
      </c>
      <c r="BF80" s="46">
        <f>MATCH($AA80&amp;"|"&amp;BE80,Node_Key,0)</f>
        <v/>
      </c>
      <c r="BG80" s="46">
        <f>IF(INDEX(Node_Kind,BF80)="leaf",BE80,IF(INDEX($S$10:$S$61,INDEX(Node_Pos,BF80)+1)="",IF(INDEX(Node_Miss,BF80)="left",INDEX(Node_Left,BF80),INDEX(Node_Right,BF80)),IF(INDEX(Node_Kind,BF80)="split",IF(INDEX($S$10:$S$61,INDEX(Node_Pos,BF80)+1)&lt;INDEX(Node_Thr,BF80),INDEX(Node_Left,BF80),INDEX(Node_Right,BF80)),IF(ISNUMBER(SEARCH(";"&amp;INDEX($S$10:$S$61,INDEX(Node_Pos,BF80)+1)&amp;";",";"&amp;INDEX(Node_RCodes,BF80)&amp;";")),INDEX(Node_Right,BF80),INDEX(Node_Left,BF80)))))</f>
        <v/>
      </c>
      <c r="BH80" s="46">
        <f>MATCH($AA80&amp;"|"&amp;BG80,Node_Key,0)</f>
        <v/>
      </c>
      <c r="BI80" s="46">
        <f>IF(INDEX(Node_Kind,BH80)="leaf",BG80,IF(INDEX($S$10:$S$61,INDEX(Node_Pos,BH80)+1)="",IF(INDEX(Node_Miss,BH80)="left",INDEX(Node_Left,BH80),INDEX(Node_Right,BH80)),IF(INDEX(Node_Kind,BH80)="split",IF(INDEX($S$10:$S$61,INDEX(Node_Pos,BH80)+1)&lt;INDEX(Node_Thr,BH80),INDEX(Node_Left,BH80),INDEX(Node_Right,BH80)),IF(ISNUMBER(SEARCH(";"&amp;INDEX($S$10:$S$61,INDEX(Node_Pos,BH80)+1)&amp;";",";"&amp;INDEX(Node_RCodes,BH80)&amp;";")),INDEX(Node_Right,BH80),INDEX(Node_Left,BH80)))))</f>
        <v/>
      </c>
      <c r="BJ80" s="52">
        <f>IF(INDEX(Node_Kind,MATCH($AA80&amp;"|"&amp;BI80,Node_Key,0))="leaf",INDEX(Node_Leaf,MATCH($AA80&amp;"|"&amp;BI80,Node_Key,0)),"not a leaf")</f>
        <v/>
      </c>
      <c r="BK80" s="46">
        <f>MATCH($AA80&amp;"|0",Node_Key,0)</f>
        <v/>
      </c>
      <c r="BL80" s="46">
        <f>IF(INDEX(Node_Kind,BK80)="leaf",0,IF(INDEX($V$10:$V$61,INDEX(Node_Pos,BK80)+1)="",IF(INDEX(Node_Miss,BK80)="left",INDEX(Node_Left,BK80),INDEX(Node_Right,BK80)),IF(INDEX(Node_Kind,BK80)="split",IF(INDEX($V$10:$V$61,INDEX(Node_Pos,BK80)+1)&lt;INDEX(Node_Thr,BK80),INDEX(Node_Left,BK80),INDEX(Node_Right,BK80)),IF(ISNUMBER(SEARCH(";"&amp;INDEX($V$10:$V$61,INDEX(Node_Pos,BK80)+1)&amp;";",";"&amp;INDEX(Node_RCodes,BK80)&amp;";")),INDEX(Node_Right,BK80),INDEX(Node_Left,BK80)))))</f>
        <v/>
      </c>
      <c r="BM80" s="46">
        <f>MATCH($AA80&amp;"|"&amp;BL80,Node_Key,0)</f>
        <v/>
      </c>
      <c r="BN80" s="46">
        <f>IF(INDEX(Node_Kind,BM80)="leaf",BL80,IF(INDEX($V$10:$V$61,INDEX(Node_Pos,BM80)+1)="",IF(INDEX(Node_Miss,BM80)="left",INDEX(Node_Left,BM80),INDEX(Node_Right,BM80)),IF(INDEX(Node_Kind,BM80)="split",IF(INDEX($V$10:$V$61,INDEX(Node_Pos,BM80)+1)&lt;INDEX(Node_Thr,BM80),INDEX(Node_Left,BM80),INDEX(Node_Right,BM80)),IF(ISNUMBER(SEARCH(";"&amp;INDEX($V$10:$V$61,INDEX(Node_Pos,BM80)+1)&amp;";",";"&amp;INDEX(Node_RCodes,BM80)&amp;";")),INDEX(Node_Right,BM80),INDEX(Node_Left,BM80)))))</f>
        <v/>
      </c>
      <c r="BO80" s="46">
        <f>MATCH($AA80&amp;"|"&amp;BN80,Node_Key,0)</f>
        <v/>
      </c>
      <c r="BP80" s="46">
        <f>IF(INDEX(Node_Kind,BO80)="leaf",BN80,IF(INDEX($V$10:$V$61,INDEX(Node_Pos,BO80)+1)="",IF(INDEX(Node_Miss,BO80)="left",INDEX(Node_Left,BO80),INDEX(Node_Right,BO80)),IF(INDEX(Node_Kind,BO80)="split",IF(INDEX($V$10:$V$61,INDEX(Node_Pos,BO80)+1)&lt;INDEX(Node_Thr,BO80),INDEX(Node_Left,BO80),INDEX(Node_Right,BO80)),IF(ISNUMBER(SEARCH(";"&amp;INDEX($V$10:$V$61,INDEX(Node_Pos,BO80)+1)&amp;";",";"&amp;INDEX(Node_RCodes,BO80)&amp;";")),INDEX(Node_Right,BO80),INDEX(Node_Left,BO80)))))</f>
        <v/>
      </c>
      <c r="BQ80" s="52">
        <f>IF(INDEX(Node_Kind,MATCH($AA80&amp;"|"&amp;BP80,Node_Key,0))="leaf",INDEX(Node_Leaf,MATCH($AA80&amp;"|"&amp;BP80,Node_Key,0)),"not a leaf")</f>
        <v/>
      </c>
      <c r="BR80" s="46">
        <f>MATCH($AA80&amp;"|0",Node_Key,0)</f>
        <v/>
      </c>
      <c r="BS80" s="46">
        <f>IF(INDEX(Node_Kind,BR80)="leaf",0,IF(INDEX($Y$10:$Y$61,INDEX(Node_Pos,BR80)+1)="",IF(INDEX(Node_Miss,BR80)="left",INDEX(Node_Left,BR80),INDEX(Node_Right,BR80)),IF(INDEX(Node_Kind,BR80)="split",IF(INDEX($Y$10:$Y$61,INDEX(Node_Pos,BR80)+1)&lt;INDEX(Node_Thr,BR80),INDEX(Node_Left,BR80),INDEX(Node_Right,BR80)),IF(ISNUMBER(SEARCH(";"&amp;INDEX($Y$10:$Y$61,INDEX(Node_Pos,BR80)+1)&amp;";",";"&amp;INDEX(Node_RCodes,BR80)&amp;";")),INDEX(Node_Right,BR80),INDEX(Node_Left,BR80)))))</f>
        <v/>
      </c>
      <c r="BT80" s="46">
        <f>MATCH($AA80&amp;"|"&amp;BS80,Node_Key,0)</f>
        <v/>
      </c>
      <c r="BU80" s="46">
        <f>IF(INDEX(Node_Kind,BT80)="leaf",BS80,IF(INDEX($Y$10:$Y$61,INDEX(Node_Pos,BT80)+1)="",IF(INDEX(Node_Miss,BT80)="left",INDEX(Node_Left,BT80),INDEX(Node_Right,BT80)),IF(INDEX(Node_Kind,BT80)="split",IF(INDEX($Y$10:$Y$61,INDEX(Node_Pos,BT80)+1)&lt;INDEX(Node_Thr,BT80),INDEX(Node_Left,BT80),INDEX(Node_Right,BT80)),IF(ISNUMBER(SEARCH(";"&amp;INDEX($Y$10:$Y$61,INDEX(Node_Pos,BT80)+1)&amp;";",";"&amp;INDEX(Node_RCodes,BT80)&amp;";")),INDEX(Node_Right,BT80),INDEX(Node_Left,BT80)))))</f>
        <v/>
      </c>
      <c r="BV80" s="46">
        <f>MATCH($AA80&amp;"|"&amp;BU80,Node_Key,0)</f>
        <v/>
      </c>
      <c r="BW80" s="46">
        <f>IF(INDEX(Node_Kind,BV80)="leaf",BU80,IF(INDEX($Y$10:$Y$61,INDEX(Node_Pos,BV80)+1)="",IF(INDEX(Node_Miss,BV80)="left",INDEX(Node_Left,BV80),INDEX(Node_Right,BV80)),IF(INDEX(Node_Kind,BV80)="split",IF(INDEX($Y$10:$Y$61,INDEX(Node_Pos,BV80)+1)&lt;INDEX(Node_Thr,BV80),INDEX(Node_Left,BV80),INDEX(Node_Right,BV80)),IF(ISNUMBER(SEARCH(";"&amp;INDEX($Y$10:$Y$61,INDEX(Node_Pos,BV80)+1)&amp;";",";"&amp;INDEX(Node_RCodes,BV80)&amp;";")),INDEX(Node_Right,BV80),INDEX(Node_Left,BV80)))))</f>
        <v/>
      </c>
      <c r="BX80" s="52">
        <f>IF(INDEX(Node_Kind,MATCH($AA80&amp;"|"&amp;BW80,Node_Key,0))="leaf",INDEX(Node_Leaf,MATCH($AA80&amp;"|"&amp;BW80,Node_Key,0)),"not a leaf")</f>
        <v/>
      </c>
    </row>
    <row r="81">
      <c r="AA81" s="36" t="n">
        <v>71</v>
      </c>
      <c r="AB81" s="46">
        <f>MATCH($AA81&amp;"|0",Node_Key,0)</f>
        <v/>
      </c>
      <c r="AC81" s="46">
        <f>IF(INDEX(Node_Kind,AB81)="leaf",0,IF(INDEX($G$10:$G$61,INDEX(Node_Pos,AB81)+1)="",IF(INDEX(Node_Miss,AB81)="left",INDEX(Node_Left,AB81),INDEX(Node_Right,AB81)),IF(INDEX(Node_Kind,AB81)="split",IF(INDEX($G$10:$G$61,INDEX(Node_Pos,AB81)+1)&lt;INDEX(Node_Thr,AB81),INDEX(Node_Left,AB81),INDEX(Node_Right,AB81)),IF(ISNUMBER(SEARCH(";"&amp;INDEX($G$10:$G$61,INDEX(Node_Pos,AB81)+1)&amp;";",";"&amp;INDEX(Node_RCodes,AB81)&amp;";")),INDEX(Node_Right,AB81),INDEX(Node_Left,AB81)))))</f>
        <v/>
      </c>
      <c r="AD81" s="46">
        <f>MATCH($AA81&amp;"|"&amp;AC81,Node_Key,0)</f>
        <v/>
      </c>
      <c r="AE81" s="46">
        <f>IF(INDEX(Node_Kind,AD81)="leaf",AC81,IF(INDEX($G$10:$G$61,INDEX(Node_Pos,AD81)+1)="",IF(INDEX(Node_Miss,AD81)="left",INDEX(Node_Left,AD81),INDEX(Node_Right,AD81)),IF(INDEX(Node_Kind,AD81)="split",IF(INDEX($G$10:$G$61,INDEX(Node_Pos,AD81)+1)&lt;INDEX(Node_Thr,AD81),INDEX(Node_Left,AD81),INDEX(Node_Right,AD81)),IF(ISNUMBER(SEARCH(";"&amp;INDEX($G$10:$G$61,INDEX(Node_Pos,AD81)+1)&amp;";",";"&amp;INDEX(Node_RCodes,AD81)&amp;";")),INDEX(Node_Right,AD81),INDEX(Node_Left,AD81)))))</f>
        <v/>
      </c>
      <c r="AF81" s="46">
        <f>MATCH($AA81&amp;"|"&amp;AE81,Node_Key,0)</f>
        <v/>
      </c>
      <c r="AG81" s="46">
        <f>IF(INDEX(Node_Kind,AF81)="leaf",AE81,IF(INDEX($G$10:$G$61,INDEX(Node_Pos,AF81)+1)="",IF(INDEX(Node_Miss,AF81)="left",INDEX(Node_Left,AF81),INDEX(Node_Right,AF81)),IF(INDEX(Node_Kind,AF81)="split",IF(INDEX($G$10:$G$61,INDEX(Node_Pos,AF81)+1)&lt;INDEX(Node_Thr,AF81),INDEX(Node_Left,AF81),INDEX(Node_Right,AF81)),IF(ISNUMBER(SEARCH(";"&amp;INDEX($G$10:$G$61,INDEX(Node_Pos,AF81)+1)&amp;";",";"&amp;INDEX(Node_RCodes,AF81)&amp;";")),INDEX(Node_Right,AF81),INDEX(Node_Left,AF81)))))</f>
        <v/>
      </c>
      <c r="AH81" s="52">
        <f>IF(INDEX(Node_Kind,MATCH($AA81&amp;"|"&amp;AG81,Node_Key,0))="leaf",INDEX(Node_Leaf,MATCH($AA81&amp;"|"&amp;AG81,Node_Key,0)),"not a leaf")</f>
        <v/>
      </c>
      <c r="AI81" s="46">
        <f>MATCH($AA81&amp;"|0",Node_Key,0)</f>
        <v/>
      </c>
      <c r="AJ81" s="46">
        <f>IF(INDEX(Node_Kind,AI81)="leaf",0,IF(INDEX($J$10:$J$61,INDEX(Node_Pos,AI81)+1)="",IF(INDEX(Node_Miss,AI81)="left",INDEX(Node_Left,AI81),INDEX(Node_Right,AI81)),IF(INDEX(Node_Kind,AI81)="split",IF(INDEX($J$10:$J$61,INDEX(Node_Pos,AI81)+1)&lt;INDEX(Node_Thr,AI81),INDEX(Node_Left,AI81),INDEX(Node_Right,AI81)),IF(ISNUMBER(SEARCH(";"&amp;INDEX($J$10:$J$61,INDEX(Node_Pos,AI81)+1)&amp;";",";"&amp;INDEX(Node_RCodes,AI81)&amp;";")),INDEX(Node_Right,AI81),INDEX(Node_Left,AI81)))))</f>
        <v/>
      </c>
      <c r="AK81" s="46">
        <f>MATCH($AA81&amp;"|"&amp;AJ81,Node_Key,0)</f>
        <v/>
      </c>
      <c r="AL81" s="46">
        <f>IF(INDEX(Node_Kind,AK81)="leaf",AJ81,IF(INDEX($J$10:$J$61,INDEX(Node_Pos,AK81)+1)="",IF(INDEX(Node_Miss,AK81)="left",INDEX(Node_Left,AK81),INDEX(Node_Right,AK81)),IF(INDEX(Node_Kind,AK81)="split",IF(INDEX($J$10:$J$61,INDEX(Node_Pos,AK81)+1)&lt;INDEX(Node_Thr,AK81),INDEX(Node_Left,AK81),INDEX(Node_Right,AK81)),IF(ISNUMBER(SEARCH(";"&amp;INDEX($J$10:$J$61,INDEX(Node_Pos,AK81)+1)&amp;";",";"&amp;INDEX(Node_RCodes,AK81)&amp;";")),INDEX(Node_Right,AK81),INDEX(Node_Left,AK81)))))</f>
        <v/>
      </c>
      <c r="AM81" s="46">
        <f>MATCH($AA81&amp;"|"&amp;AL81,Node_Key,0)</f>
        <v/>
      </c>
      <c r="AN81" s="46">
        <f>IF(INDEX(Node_Kind,AM81)="leaf",AL81,IF(INDEX($J$10:$J$61,INDEX(Node_Pos,AM81)+1)="",IF(INDEX(Node_Miss,AM81)="left",INDEX(Node_Left,AM81),INDEX(Node_Right,AM81)),IF(INDEX(Node_Kind,AM81)="split",IF(INDEX($J$10:$J$61,INDEX(Node_Pos,AM81)+1)&lt;INDEX(Node_Thr,AM81),INDEX(Node_Left,AM81),INDEX(Node_Right,AM81)),IF(ISNUMBER(SEARCH(";"&amp;INDEX($J$10:$J$61,INDEX(Node_Pos,AM81)+1)&amp;";",";"&amp;INDEX(Node_RCodes,AM81)&amp;";")),INDEX(Node_Right,AM81),INDEX(Node_Left,AM81)))))</f>
        <v/>
      </c>
      <c r="AO81" s="52">
        <f>IF(INDEX(Node_Kind,MATCH($AA81&amp;"|"&amp;AN81,Node_Key,0))="leaf",INDEX(Node_Leaf,MATCH($AA81&amp;"|"&amp;AN81,Node_Key,0)),"not a leaf")</f>
        <v/>
      </c>
      <c r="AP81" s="46">
        <f>MATCH($AA81&amp;"|0",Node_Key,0)</f>
        <v/>
      </c>
      <c r="AQ81" s="46">
        <f>IF(INDEX(Node_Kind,AP81)="leaf",0,IF(INDEX($M$10:$M$61,INDEX(Node_Pos,AP81)+1)="",IF(INDEX(Node_Miss,AP81)="left",INDEX(Node_Left,AP81),INDEX(Node_Right,AP81)),IF(INDEX(Node_Kind,AP81)="split",IF(INDEX($M$10:$M$61,INDEX(Node_Pos,AP81)+1)&lt;INDEX(Node_Thr,AP81),INDEX(Node_Left,AP81),INDEX(Node_Right,AP81)),IF(ISNUMBER(SEARCH(";"&amp;INDEX($M$10:$M$61,INDEX(Node_Pos,AP81)+1)&amp;";",";"&amp;INDEX(Node_RCodes,AP81)&amp;";")),INDEX(Node_Right,AP81),INDEX(Node_Left,AP81)))))</f>
        <v/>
      </c>
      <c r="AR81" s="46">
        <f>MATCH($AA81&amp;"|"&amp;AQ81,Node_Key,0)</f>
        <v/>
      </c>
      <c r="AS81" s="46">
        <f>IF(INDEX(Node_Kind,AR81)="leaf",AQ81,IF(INDEX($M$10:$M$61,INDEX(Node_Pos,AR81)+1)="",IF(INDEX(Node_Miss,AR81)="left",INDEX(Node_Left,AR81),INDEX(Node_Right,AR81)),IF(INDEX(Node_Kind,AR81)="split",IF(INDEX($M$10:$M$61,INDEX(Node_Pos,AR81)+1)&lt;INDEX(Node_Thr,AR81),INDEX(Node_Left,AR81),INDEX(Node_Right,AR81)),IF(ISNUMBER(SEARCH(";"&amp;INDEX($M$10:$M$61,INDEX(Node_Pos,AR81)+1)&amp;";",";"&amp;INDEX(Node_RCodes,AR81)&amp;";")),INDEX(Node_Right,AR81),INDEX(Node_Left,AR81)))))</f>
        <v/>
      </c>
      <c r="AT81" s="46">
        <f>MATCH($AA81&amp;"|"&amp;AS81,Node_Key,0)</f>
        <v/>
      </c>
      <c r="AU81" s="46">
        <f>IF(INDEX(Node_Kind,AT81)="leaf",AS81,IF(INDEX($M$10:$M$61,INDEX(Node_Pos,AT81)+1)="",IF(INDEX(Node_Miss,AT81)="left",INDEX(Node_Left,AT81),INDEX(Node_Right,AT81)),IF(INDEX(Node_Kind,AT81)="split",IF(INDEX($M$10:$M$61,INDEX(Node_Pos,AT81)+1)&lt;INDEX(Node_Thr,AT81),INDEX(Node_Left,AT81),INDEX(Node_Right,AT81)),IF(ISNUMBER(SEARCH(";"&amp;INDEX($M$10:$M$61,INDEX(Node_Pos,AT81)+1)&amp;";",";"&amp;INDEX(Node_RCodes,AT81)&amp;";")),INDEX(Node_Right,AT81),INDEX(Node_Left,AT81)))))</f>
        <v/>
      </c>
      <c r="AV81" s="52">
        <f>IF(INDEX(Node_Kind,MATCH($AA81&amp;"|"&amp;AU81,Node_Key,0))="leaf",INDEX(Node_Leaf,MATCH($AA81&amp;"|"&amp;AU81,Node_Key,0)),"not a leaf")</f>
        <v/>
      </c>
      <c r="AW81" s="46">
        <f>MATCH($AA81&amp;"|0",Node_Key,0)</f>
        <v/>
      </c>
      <c r="AX81" s="46">
        <f>IF(INDEX(Node_Kind,AW81)="leaf",0,IF(INDEX($P$10:$P$61,INDEX(Node_Pos,AW81)+1)="",IF(INDEX(Node_Miss,AW81)="left",INDEX(Node_Left,AW81),INDEX(Node_Right,AW81)),IF(INDEX(Node_Kind,AW81)="split",IF(INDEX($P$10:$P$61,INDEX(Node_Pos,AW81)+1)&lt;INDEX(Node_Thr,AW81),INDEX(Node_Left,AW81),INDEX(Node_Right,AW81)),IF(ISNUMBER(SEARCH(";"&amp;INDEX($P$10:$P$61,INDEX(Node_Pos,AW81)+1)&amp;";",";"&amp;INDEX(Node_RCodes,AW81)&amp;";")),INDEX(Node_Right,AW81),INDEX(Node_Left,AW81)))))</f>
        <v/>
      </c>
      <c r="AY81" s="46">
        <f>MATCH($AA81&amp;"|"&amp;AX81,Node_Key,0)</f>
        <v/>
      </c>
      <c r="AZ81" s="46">
        <f>IF(INDEX(Node_Kind,AY81)="leaf",AX81,IF(INDEX($P$10:$P$61,INDEX(Node_Pos,AY81)+1)="",IF(INDEX(Node_Miss,AY81)="left",INDEX(Node_Left,AY81),INDEX(Node_Right,AY81)),IF(INDEX(Node_Kind,AY81)="split",IF(INDEX($P$10:$P$61,INDEX(Node_Pos,AY81)+1)&lt;INDEX(Node_Thr,AY81),INDEX(Node_Left,AY81),INDEX(Node_Right,AY81)),IF(ISNUMBER(SEARCH(";"&amp;INDEX($P$10:$P$61,INDEX(Node_Pos,AY81)+1)&amp;";",";"&amp;INDEX(Node_RCodes,AY81)&amp;";")),INDEX(Node_Right,AY81),INDEX(Node_Left,AY81)))))</f>
        <v/>
      </c>
      <c r="BA81" s="46">
        <f>MATCH($AA81&amp;"|"&amp;AZ81,Node_Key,0)</f>
        <v/>
      </c>
      <c r="BB81" s="46">
        <f>IF(INDEX(Node_Kind,BA81)="leaf",AZ81,IF(INDEX($P$10:$P$61,INDEX(Node_Pos,BA81)+1)="",IF(INDEX(Node_Miss,BA81)="left",INDEX(Node_Left,BA81),INDEX(Node_Right,BA81)),IF(INDEX(Node_Kind,BA81)="split",IF(INDEX($P$10:$P$61,INDEX(Node_Pos,BA81)+1)&lt;INDEX(Node_Thr,BA81),INDEX(Node_Left,BA81),INDEX(Node_Right,BA81)),IF(ISNUMBER(SEARCH(";"&amp;INDEX($P$10:$P$61,INDEX(Node_Pos,BA81)+1)&amp;";",";"&amp;INDEX(Node_RCodes,BA81)&amp;";")),INDEX(Node_Right,BA81),INDEX(Node_Left,BA81)))))</f>
        <v/>
      </c>
      <c r="BC81" s="52">
        <f>IF(INDEX(Node_Kind,MATCH($AA81&amp;"|"&amp;BB81,Node_Key,0))="leaf",INDEX(Node_Leaf,MATCH($AA81&amp;"|"&amp;BB81,Node_Key,0)),"not a leaf")</f>
        <v/>
      </c>
      <c r="BD81" s="46">
        <f>MATCH($AA81&amp;"|0",Node_Key,0)</f>
        <v/>
      </c>
      <c r="BE81" s="46">
        <f>IF(INDEX(Node_Kind,BD81)="leaf",0,IF(INDEX($S$10:$S$61,INDEX(Node_Pos,BD81)+1)="",IF(INDEX(Node_Miss,BD81)="left",INDEX(Node_Left,BD81),INDEX(Node_Right,BD81)),IF(INDEX(Node_Kind,BD81)="split",IF(INDEX($S$10:$S$61,INDEX(Node_Pos,BD81)+1)&lt;INDEX(Node_Thr,BD81),INDEX(Node_Left,BD81),INDEX(Node_Right,BD81)),IF(ISNUMBER(SEARCH(";"&amp;INDEX($S$10:$S$61,INDEX(Node_Pos,BD81)+1)&amp;";",";"&amp;INDEX(Node_RCodes,BD81)&amp;";")),INDEX(Node_Right,BD81),INDEX(Node_Left,BD81)))))</f>
        <v/>
      </c>
      <c r="BF81" s="46">
        <f>MATCH($AA81&amp;"|"&amp;BE81,Node_Key,0)</f>
        <v/>
      </c>
      <c r="BG81" s="46">
        <f>IF(INDEX(Node_Kind,BF81)="leaf",BE81,IF(INDEX($S$10:$S$61,INDEX(Node_Pos,BF81)+1)="",IF(INDEX(Node_Miss,BF81)="left",INDEX(Node_Left,BF81),INDEX(Node_Right,BF81)),IF(INDEX(Node_Kind,BF81)="split",IF(INDEX($S$10:$S$61,INDEX(Node_Pos,BF81)+1)&lt;INDEX(Node_Thr,BF81),INDEX(Node_Left,BF81),INDEX(Node_Right,BF81)),IF(ISNUMBER(SEARCH(";"&amp;INDEX($S$10:$S$61,INDEX(Node_Pos,BF81)+1)&amp;";",";"&amp;INDEX(Node_RCodes,BF81)&amp;";")),INDEX(Node_Right,BF81),INDEX(Node_Left,BF81)))))</f>
        <v/>
      </c>
      <c r="BH81" s="46">
        <f>MATCH($AA81&amp;"|"&amp;BG81,Node_Key,0)</f>
        <v/>
      </c>
      <c r="BI81" s="46">
        <f>IF(INDEX(Node_Kind,BH81)="leaf",BG81,IF(INDEX($S$10:$S$61,INDEX(Node_Pos,BH81)+1)="",IF(INDEX(Node_Miss,BH81)="left",INDEX(Node_Left,BH81),INDEX(Node_Right,BH81)),IF(INDEX(Node_Kind,BH81)="split",IF(INDEX($S$10:$S$61,INDEX(Node_Pos,BH81)+1)&lt;INDEX(Node_Thr,BH81),INDEX(Node_Left,BH81),INDEX(Node_Right,BH81)),IF(ISNUMBER(SEARCH(";"&amp;INDEX($S$10:$S$61,INDEX(Node_Pos,BH81)+1)&amp;";",";"&amp;INDEX(Node_RCodes,BH81)&amp;";")),INDEX(Node_Right,BH81),INDEX(Node_Left,BH81)))))</f>
        <v/>
      </c>
      <c r="BJ81" s="52">
        <f>IF(INDEX(Node_Kind,MATCH($AA81&amp;"|"&amp;BI81,Node_Key,0))="leaf",INDEX(Node_Leaf,MATCH($AA81&amp;"|"&amp;BI81,Node_Key,0)),"not a leaf")</f>
        <v/>
      </c>
      <c r="BK81" s="46">
        <f>MATCH($AA81&amp;"|0",Node_Key,0)</f>
        <v/>
      </c>
      <c r="BL81" s="46">
        <f>IF(INDEX(Node_Kind,BK81)="leaf",0,IF(INDEX($V$10:$V$61,INDEX(Node_Pos,BK81)+1)="",IF(INDEX(Node_Miss,BK81)="left",INDEX(Node_Left,BK81),INDEX(Node_Right,BK81)),IF(INDEX(Node_Kind,BK81)="split",IF(INDEX($V$10:$V$61,INDEX(Node_Pos,BK81)+1)&lt;INDEX(Node_Thr,BK81),INDEX(Node_Left,BK81),INDEX(Node_Right,BK81)),IF(ISNUMBER(SEARCH(";"&amp;INDEX($V$10:$V$61,INDEX(Node_Pos,BK81)+1)&amp;";",";"&amp;INDEX(Node_RCodes,BK81)&amp;";")),INDEX(Node_Right,BK81),INDEX(Node_Left,BK81)))))</f>
        <v/>
      </c>
      <c r="BM81" s="46">
        <f>MATCH($AA81&amp;"|"&amp;BL81,Node_Key,0)</f>
        <v/>
      </c>
      <c r="BN81" s="46">
        <f>IF(INDEX(Node_Kind,BM81)="leaf",BL81,IF(INDEX($V$10:$V$61,INDEX(Node_Pos,BM81)+1)="",IF(INDEX(Node_Miss,BM81)="left",INDEX(Node_Left,BM81),INDEX(Node_Right,BM81)),IF(INDEX(Node_Kind,BM81)="split",IF(INDEX($V$10:$V$61,INDEX(Node_Pos,BM81)+1)&lt;INDEX(Node_Thr,BM81),INDEX(Node_Left,BM81),INDEX(Node_Right,BM81)),IF(ISNUMBER(SEARCH(";"&amp;INDEX($V$10:$V$61,INDEX(Node_Pos,BM81)+1)&amp;";",";"&amp;INDEX(Node_RCodes,BM81)&amp;";")),INDEX(Node_Right,BM81),INDEX(Node_Left,BM81)))))</f>
        <v/>
      </c>
      <c r="BO81" s="46">
        <f>MATCH($AA81&amp;"|"&amp;BN81,Node_Key,0)</f>
        <v/>
      </c>
      <c r="BP81" s="46">
        <f>IF(INDEX(Node_Kind,BO81)="leaf",BN81,IF(INDEX($V$10:$V$61,INDEX(Node_Pos,BO81)+1)="",IF(INDEX(Node_Miss,BO81)="left",INDEX(Node_Left,BO81),INDEX(Node_Right,BO81)),IF(INDEX(Node_Kind,BO81)="split",IF(INDEX($V$10:$V$61,INDEX(Node_Pos,BO81)+1)&lt;INDEX(Node_Thr,BO81),INDEX(Node_Left,BO81),INDEX(Node_Right,BO81)),IF(ISNUMBER(SEARCH(";"&amp;INDEX($V$10:$V$61,INDEX(Node_Pos,BO81)+1)&amp;";",";"&amp;INDEX(Node_RCodes,BO81)&amp;";")),INDEX(Node_Right,BO81),INDEX(Node_Left,BO81)))))</f>
        <v/>
      </c>
      <c r="BQ81" s="52">
        <f>IF(INDEX(Node_Kind,MATCH($AA81&amp;"|"&amp;BP81,Node_Key,0))="leaf",INDEX(Node_Leaf,MATCH($AA81&amp;"|"&amp;BP81,Node_Key,0)),"not a leaf")</f>
        <v/>
      </c>
      <c r="BR81" s="46">
        <f>MATCH($AA81&amp;"|0",Node_Key,0)</f>
        <v/>
      </c>
      <c r="BS81" s="46">
        <f>IF(INDEX(Node_Kind,BR81)="leaf",0,IF(INDEX($Y$10:$Y$61,INDEX(Node_Pos,BR81)+1)="",IF(INDEX(Node_Miss,BR81)="left",INDEX(Node_Left,BR81),INDEX(Node_Right,BR81)),IF(INDEX(Node_Kind,BR81)="split",IF(INDEX($Y$10:$Y$61,INDEX(Node_Pos,BR81)+1)&lt;INDEX(Node_Thr,BR81),INDEX(Node_Left,BR81),INDEX(Node_Right,BR81)),IF(ISNUMBER(SEARCH(";"&amp;INDEX($Y$10:$Y$61,INDEX(Node_Pos,BR81)+1)&amp;";",";"&amp;INDEX(Node_RCodes,BR81)&amp;";")),INDEX(Node_Right,BR81),INDEX(Node_Left,BR81)))))</f>
        <v/>
      </c>
      <c r="BT81" s="46">
        <f>MATCH($AA81&amp;"|"&amp;BS81,Node_Key,0)</f>
        <v/>
      </c>
      <c r="BU81" s="46">
        <f>IF(INDEX(Node_Kind,BT81)="leaf",BS81,IF(INDEX($Y$10:$Y$61,INDEX(Node_Pos,BT81)+1)="",IF(INDEX(Node_Miss,BT81)="left",INDEX(Node_Left,BT81),INDEX(Node_Right,BT81)),IF(INDEX(Node_Kind,BT81)="split",IF(INDEX($Y$10:$Y$61,INDEX(Node_Pos,BT81)+1)&lt;INDEX(Node_Thr,BT81),INDEX(Node_Left,BT81),INDEX(Node_Right,BT81)),IF(ISNUMBER(SEARCH(";"&amp;INDEX($Y$10:$Y$61,INDEX(Node_Pos,BT81)+1)&amp;";",";"&amp;INDEX(Node_RCodes,BT81)&amp;";")),INDEX(Node_Right,BT81),INDEX(Node_Left,BT81)))))</f>
        <v/>
      </c>
      <c r="BV81" s="46">
        <f>MATCH($AA81&amp;"|"&amp;BU81,Node_Key,0)</f>
        <v/>
      </c>
      <c r="BW81" s="46">
        <f>IF(INDEX(Node_Kind,BV81)="leaf",BU81,IF(INDEX($Y$10:$Y$61,INDEX(Node_Pos,BV81)+1)="",IF(INDEX(Node_Miss,BV81)="left",INDEX(Node_Left,BV81),INDEX(Node_Right,BV81)),IF(INDEX(Node_Kind,BV81)="split",IF(INDEX($Y$10:$Y$61,INDEX(Node_Pos,BV81)+1)&lt;INDEX(Node_Thr,BV81),INDEX(Node_Left,BV81),INDEX(Node_Right,BV81)),IF(ISNUMBER(SEARCH(";"&amp;INDEX($Y$10:$Y$61,INDEX(Node_Pos,BV81)+1)&amp;";",";"&amp;INDEX(Node_RCodes,BV81)&amp;";")),INDEX(Node_Right,BV81),INDEX(Node_Left,BV81)))))</f>
        <v/>
      </c>
      <c r="BX81" s="52">
        <f>IF(INDEX(Node_Kind,MATCH($AA81&amp;"|"&amp;BW81,Node_Key,0))="leaf",INDEX(Node_Leaf,MATCH($AA81&amp;"|"&amp;BW81,Node_Key,0)),"not a leaf")</f>
        <v/>
      </c>
    </row>
    <row r="82">
      <c r="AA82" s="36" t="n">
        <v>72</v>
      </c>
      <c r="AB82" s="46">
        <f>MATCH($AA82&amp;"|0",Node_Key,0)</f>
        <v/>
      </c>
      <c r="AC82" s="46">
        <f>IF(INDEX(Node_Kind,AB82)="leaf",0,IF(INDEX($G$10:$G$61,INDEX(Node_Pos,AB82)+1)="",IF(INDEX(Node_Miss,AB82)="left",INDEX(Node_Left,AB82),INDEX(Node_Right,AB82)),IF(INDEX(Node_Kind,AB82)="split",IF(INDEX($G$10:$G$61,INDEX(Node_Pos,AB82)+1)&lt;INDEX(Node_Thr,AB82),INDEX(Node_Left,AB82),INDEX(Node_Right,AB82)),IF(ISNUMBER(SEARCH(";"&amp;INDEX($G$10:$G$61,INDEX(Node_Pos,AB82)+1)&amp;";",";"&amp;INDEX(Node_RCodes,AB82)&amp;";")),INDEX(Node_Right,AB82),INDEX(Node_Left,AB82)))))</f>
        <v/>
      </c>
      <c r="AD82" s="46">
        <f>MATCH($AA82&amp;"|"&amp;AC82,Node_Key,0)</f>
        <v/>
      </c>
      <c r="AE82" s="46">
        <f>IF(INDEX(Node_Kind,AD82)="leaf",AC82,IF(INDEX($G$10:$G$61,INDEX(Node_Pos,AD82)+1)="",IF(INDEX(Node_Miss,AD82)="left",INDEX(Node_Left,AD82),INDEX(Node_Right,AD82)),IF(INDEX(Node_Kind,AD82)="split",IF(INDEX($G$10:$G$61,INDEX(Node_Pos,AD82)+1)&lt;INDEX(Node_Thr,AD82),INDEX(Node_Left,AD82),INDEX(Node_Right,AD82)),IF(ISNUMBER(SEARCH(";"&amp;INDEX($G$10:$G$61,INDEX(Node_Pos,AD82)+1)&amp;";",";"&amp;INDEX(Node_RCodes,AD82)&amp;";")),INDEX(Node_Right,AD82),INDEX(Node_Left,AD82)))))</f>
        <v/>
      </c>
      <c r="AF82" s="46">
        <f>MATCH($AA82&amp;"|"&amp;AE82,Node_Key,0)</f>
        <v/>
      </c>
      <c r="AG82" s="46">
        <f>IF(INDEX(Node_Kind,AF82)="leaf",AE82,IF(INDEX($G$10:$G$61,INDEX(Node_Pos,AF82)+1)="",IF(INDEX(Node_Miss,AF82)="left",INDEX(Node_Left,AF82),INDEX(Node_Right,AF82)),IF(INDEX(Node_Kind,AF82)="split",IF(INDEX($G$10:$G$61,INDEX(Node_Pos,AF82)+1)&lt;INDEX(Node_Thr,AF82),INDEX(Node_Left,AF82),INDEX(Node_Right,AF82)),IF(ISNUMBER(SEARCH(";"&amp;INDEX($G$10:$G$61,INDEX(Node_Pos,AF82)+1)&amp;";",";"&amp;INDEX(Node_RCodes,AF82)&amp;";")),INDEX(Node_Right,AF82),INDEX(Node_Left,AF82)))))</f>
        <v/>
      </c>
      <c r="AH82" s="52">
        <f>IF(INDEX(Node_Kind,MATCH($AA82&amp;"|"&amp;AG82,Node_Key,0))="leaf",INDEX(Node_Leaf,MATCH($AA82&amp;"|"&amp;AG82,Node_Key,0)),"not a leaf")</f>
        <v/>
      </c>
      <c r="AI82" s="46">
        <f>MATCH($AA82&amp;"|0",Node_Key,0)</f>
        <v/>
      </c>
      <c r="AJ82" s="46">
        <f>IF(INDEX(Node_Kind,AI82)="leaf",0,IF(INDEX($J$10:$J$61,INDEX(Node_Pos,AI82)+1)="",IF(INDEX(Node_Miss,AI82)="left",INDEX(Node_Left,AI82),INDEX(Node_Right,AI82)),IF(INDEX(Node_Kind,AI82)="split",IF(INDEX($J$10:$J$61,INDEX(Node_Pos,AI82)+1)&lt;INDEX(Node_Thr,AI82),INDEX(Node_Left,AI82),INDEX(Node_Right,AI82)),IF(ISNUMBER(SEARCH(";"&amp;INDEX($J$10:$J$61,INDEX(Node_Pos,AI82)+1)&amp;";",";"&amp;INDEX(Node_RCodes,AI82)&amp;";")),INDEX(Node_Right,AI82),INDEX(Node_Left,AI82)))))</f>
        <v/>
      </c>
      <c r="AK82" s="46">
        <f>MATCH($AA82&amp;"|"&amp;AJ82,Node_Key,0)</f>
        <v/>
      </c>
      <c r="AL82" s="46">
        <f>IF(INDEX(Node_Kind,AK82)="leaf",AJ82,IF(INDEX($J$10:$J$61,INDEX(Node_Pos,AK82)+1)="",IF(INDEX(Node_Miss,AK82)="left",INDEX(Node_Left,AK82),INDEX(Node_Right,AK82)),IF(INDEX(Node_Kind,AK82)="split",IF(INDEX($J$10:$J$61,INDEX(Node_Pos,AK82)+1)&lt;INDEX(Node_Thr,AK82),INDEX(Node_Left,AK82),INDEX(Node_Right,AK82)),IF(ISNUMBER(SEARCH(";"&amp;INDEX($J$10:$J$61,INDEX(Node_Pos,AK82)+1)&amp;";",";"&amp;INDEX(Node_RCodes,AK82)&amp;";")),INDEX(Node_Right,AK82),INDEX(Node_Left,AK82)))))</f>
        <v/>
      </c>
      <c r="AM82" s="46">
        <f>MATCH($AA82&amp;"|"&amp;AL82,Node_Key,0)</f>
        <v/>
      </c>
      <c r="AN82" s="46">
        <f>IF(INDEX(Node_Kind,AM82)="leaf",AL82,IF(INDEX($J$10:$J$61,INDEX(Node_Pos,AM82)+1)="",IF(INDEX(Node_Miss,AM82)="left",INDEX(Node_Left,AM82),INDEX(Node_Right,AM82)),IF(INDEX(Node_Kind,AM82)="split",IF(INDEX($J$10:$J$61,INDEX(Node_Pos,AM82)+1)&lt;INDEX(Node_Thr,AM82),INDEX(Node_Left,AM82),INDEX(Node_Right,AM82)),IF(ISNUMBER(SEARCH(";"&amp;INDEX($J$10:$J$61,INDEX(Node_Pos,AM82)+1)&amp;";",";"&amp;INDEX(Node_RCodes,AM82)&amp;";")),INDEX(Node_Right,AM82),INDEX(Node_Left,AM82)))))</f>
        <v/>
      </c>
      <c r="AO82" s="52">
        <f>IF(INDEX(Node_Kind,MATCH($AA82&amp;"|"&amp;AN82,Node_Key,0))="leaf",INDEX(Node_Leaf,MATCH($AA82&amp;"|"&amp;AN82,Node_Key,0)),"not a leaf")</f>
        <v/>
      </c>
      <c r="AP82" s="46">
        <f>MATCH($AA82&amp;"|0",Node_Key,0)</f>
        <v/>
      </c>
      <c r="AQ82" s="46">
        <f>IF(INDEX(Node_Kind,AP82)="leaf",0,IF(INDEX($M$10:$M$61,INDEX(Node_Pos,AP82)+1)="",IF(INDEX(Node_Miss,AP82)="left",INDEX(Node_Left,AP82),INDEX(Node_Right,AP82)),IF(INDEX(Node_Kind,AP82)="split",IF(INDEX($M$10:$M$61,INDEX(Node_Pos,AP82)+1)&lt;INDEX(Node_Thr,AP82),INDEX(Node_Left,AP82),INDEX(Node_Right,AP82)),IF(ISNUMBER(SEARCH(";"&amp;INDEX($M$10:$M$61,INDEX(Node_Pos,AP82)+1)&amp;";",";"&amp;INDEX(Node_RCodes,AP82)&amp;";")),INDEX(Node_Right,AP82),INDEX(Node_Left,AP82)))))</f>
        <v/>
      </c>
      <c r="AR82" s="46">
        <f>MATCH($AA82&amp;"|"&amp;AQ82,Node_Key,0)</f>
        <v/>
      </c>
      <c r="AS82" s="46">
        <f>IF(INDEX(Node_Kind,AR82)="leaf",AQ82,IF(INDEX($M$10:$M$61,INDEX(Node_Pos,AR82)+1)="",IF(INDEX(Node_Miss,AR82)="left",INDEX(Node_Left,AR82),INDEX(Node_Right,AR82)),IF(INDEX(Node_Kind,AR82)="split",IF(INDEX($M$10:$M$61,INDEX(Node_Pos,AR82)+1)&lt;INDEX(Node_Thr,AR82),INDEX(Node_Left,AR82),INDEX(Node_Right,AR82)),IF(ISNUMBER(SEARCH(";"&amp;INDEX($M$10:$M$61,INDEX(Node_Pos,AR82)+1)&amp;";",";"&amp;INDEX(Node_RCodes,AR82)&amp;";")),INDEX(Node_Right,AR82),INDEX(Node_Left,AR82)))))</f>
        <v/>
      </c>
      <c r="AT82" s="46">
        <f>MATCH($AA82&amp;"|"&amp;AS82,Node_Key,0)</f>
        <v/>
      </c>
      <c r="AU82" s="46">
        <f>IF(INDEX(Node_Kind,AT82)="leaf",AS82,IF(INDEX($M$10:$M$61,INDEX(Node_Pos,AT82)+1)="",IF(INDEX(Node_Miss,AT82)="left",INDEX(Node_Left,AT82),INDEX(Node_Right,AT82)),IF(INDEX(Node_Kind,AT82)="split",IF(INDEX($M$10:$M$61,INDEX(Node_Pos,AT82)+1)&lt;INDEX(Node_Thr,AT82),INDEX(Node_Left,AT82),INDEX(Node_Right,AT82)),IF(ISNUMBER(SEARCH(";"&amp;INDEX($M$10:$M$61,INDEX(Node_Pos,AT82)+1)&amp;";",";"&amp;INDEX(Node_RCodes,AT82)&amp;";")),INDEX(Node_Right,AT82),INDEX(Node_Left,AT82)))))</f>
        <v/>
      </c>
      <c r="AV82" s="52">
        <f>IF(INDEX(Node_Kind,MATCH($AA82&amp;"|"&amp;AU82,Node_Key,0))="leaf",INDEX(Node_Leaf,MATCH($AA82&amp;"|"&amp;AU82,Node_Key,0)),"not a leaf")</f>
        <v/>
      </c>
      <c r="AW82" s="46">
        <f>MATCH($AA82&amp;"|0",Node_Key,0)</f>
        <v/>
      </c>
      <c r="AX82" s="46">
        <f>IF(INDEX(Node_Kind,AW82)="leaf",0,IF(INDEX($P$10:$P$61,INDEX(Node_Pos,AW82)+1)="",IF(INDEX(Node_Miss,AW82)="left",INDEX(Node_Left,AW82),INDEX(Node_Right,AW82)),IF(INDEX(Node_Kind,AW82)="split",IF(INDEX($P$10:$P$61,INDEX(Node_Pos,AW82)+1)&lt;INDEX(Node_Thr,AW82),INDEX(Node_Left,AW82),INDEX(Node_Right,AW82)),IF(ISNUMBER(SEARCH(";"&amp;INDEX($P$10:$P$61,INDEX(Node_Pos,AW82)+1)&amp;";",";"&amp;INDEX(Node_RCodes,AW82)&amp;";")),INDEX(Node_Right,AW82),INDEX(Node_Left,AW82)))))</f>
        <v/>
      </c>
      <c r="AY82" s="46">
        <f>MATCH($AA82&amp;"|"&amp;AX82,Node_Key,0)</f>
        <v/>
      </c>
      <c r="AZ82" s="46">
        <f>IF(INDEX(Node_Kind,AY82)="leaf",AX82,IF(INDEX($P$10:$P$61,INDEX(Node_Pos,AY82)+1)="",IF(INDEX(Node_Miss,AY82)="left",INDEX(Node_Left,AY82),INDEX(Node_Right,AY82)),IF(INDEX(Node_Kind,AY82)="split",IF(INDEX($P$10:$P$61,INDEX(Node_Pos,AY82)+1)&lt;INDEX(Node_Thr,AY82),INDEX(Node_Left,AY82),INDEX(Node_Right,AY82)),IF(ISNUMBER(SEARCH(";"&amp;INDEX($P$10:$P$61,INDEX(Node_Pos,AY82)+1)&amp;";",";"&amp;INDEX(Node_RCodes,AY82)&amp;";")),INDEX(Node_Right,AY82),INDEX(Node_Left,AY82)))))</f>
        <v/>
      </c>
      <c r="BA82" s="46">
        <f>MATCH($AA82&amp;"|"&amp;AZ82,Node_Key,0)</f>
        <v/>
      </c>
      <c r="BB82" s="46">
        <f>IF(INDEX(Node_Kind,BA82)="leaf",AZ82,IF(INDEX($P$10:$P$61,INDEX(Node_Pos,BA82)+1)="",IF(INDEX(Node_Miss,BA82)="left",INDEX(Node_Left,BA82),INDEX(Node_Right,BA82)),IF(INDEX(Node_Kind,BA82)="split",IF(INDEX($P$10:$P$61,INDEX(Node_Pos,BA82)+1)&lt;INDEX(Node_Thr,BA82),INDEX(Node_Left,BA82),INDEX(Node_Right,BA82)),IF(ISNUMBER(SEARCH(";"&amp;INDEX($P$10:$P$61,INDEX(Node_Pos,BA82)+1)&amp;";",";"&amp;INDEX(Node_RCodes,BA82)&amp;";")),INDEX(Node_Right,BA82),INDEX(Node_Left,BA82)))))</f>
        <v/>
      </c>
      <c r="BC82" s="52">
        <f>IF(INDEX(Node_Kind,MATCH($AA82&amp;"|"&amp;BB82,Node_Key,0))="leaf",INDEX(Node_Leaf,MATCH($AA82&amp;"|"&amp;BB82,Node_Key,0)),"not a leaf")</f>
        <v/>
      </c>
      <c r="BD82" s="46">
        <f>MATCH($AA82&amp;"|0",Node_Key,0)</f>
        <v/>
      </c>
      <c r="BE82" s="46">
        <f>IF(INDEX(Node_Kind,BD82)="leaf",0,IF(INDEX($S$10:$S$61,INDEX(Node_Pos,BD82)+1)="",IF(INDEX(Node_Miss,BD82)="left",INDEX(Node_Left,BD82),INDEX(Node_Right,BD82)),IF(INDEX(Node_Kind,BD82)="split",IF(INDEX($S$10:$S$61,INDEX(Node_Pos,BD82)+1)&lt;INDEX(Node_Thr,BD82),INDEX(Node_Left,BD82),INDEX(Node_Right,BD82)),IF(ISNUMBER(SEARCH(";"&amp;INDEX($S$10:$S$61,INDEX(Node_Pos,BD82)+1)&amp;";",";"&amp;INDEX(Node_RCodes,BD82)&amp;";")),INDEX(Node_Right,BD82),INDEX(Node_Left,BD82)))))</f>
        <v/>
      </c>
      <c r="BF82" s="46">
        <f>MATCH($AA82&amp;"|"&amp;BE82,Node_Key,0)</f>
        <v/>
      </c>
      <c r="BG82" s="46">
        <f>IF(INDEX(Node_Kind,BF82)="leaf",BE82,IF(INDEX($S$10:$S$61,INDEX(Node_Pos,BF82)+1)="",IF(INDEX(Node_Miss,BF82)="left",INDEX(Node_Left,BF82),INDEX(Node_Right,BF82)),IF(INDEX(Node_Kind,BF82)="split",IF(INDEX($S$10:$S$61,INDEX(Node_Pos,BF82)+1)&lt;INDEX(Node_Thr,BF82),INDEX(Node_Left,BF82),INDEX(Node_Right,BF82)),IF(ISNUMBER(SEARCH(";"&amp;INDEX($S$10:$S$61,INDEX(Node_Pos,BF82)+1)&amp;";",";"&amp;INDEX(Node_RCodes,BF82)&amp;";")),INDEX(Node_Right,BF82),INDEX(Node_Left,BF82)))))</f>
        <v/>
      </c>
      <c r="BH82" s="46">
        <f>MATCH($AA82&amp;"|"&amp;BG82,Node_Key,0)</f>
        <v/>
      </c>
      <c r="BI82" s="46">
        <f>IF(INDEX(Node_Kind,BH82)="leaf",BG82,IF(INDEX($S$10:$S$61,INDEX(Node_Pos,BH82)+1)="",IF(INDEX(Node_Miss,BH82)="left",INDEX(Node_Left,BH82),INDEX(Node_Right,BH82)),IF(INDEX(Node_Kind,BH82)="split",IF(INDEX($S$10:$S$61,INDEX(Node_Pos,BH82)+1)&lt;INDEX(Node_Thr,BH82),INDEX(Node_Left,BH82),INDEX(Node_Right,BH82)),IF(ISNUMBER(SEARCH(";"&amp;INDEX($S$10:$S$61,INDEX(Node_Pos,BH82)+1)&amp;";",";"&amp;INDEX(Node_RCodes,BH82)&amp;";")),INDEX(Node_Right,BH82),INDEX(Node_Left,BH82)))))</f>
        <v/>
      </c>
      <c r="BJ82" s="52">
        <f>IF(INDEX(Node_Kind,MATCH($AA82&amp;"|"&amp;BI82,Node_Key,0))="leaf",INDEX(Node_Leaf,MATCH($AA82&amp;"|"&amp;BI82,Node_Key,0)),"not a leaf")</f>
        <v/>
      </c>
      <c r="BK82" s="46">
        <f>MATCH($AA82&amp;"|0",Node_Key,0)</f>
        <v/>
      </c>
      <c r="BL82" s="46">
        <f>IF(INDEX(Node_Kind,BK82)="leaf",0,IF(INDEX($V$10:$V$61,INDEX(Node_Pos,BK82)+1)="",IF(INDEX(Node_Miss,BK82)="left",INDEX(Node_Left,BK82),INDEX(Node_Right,BK82)),IF(INDEX(Node_Kind,BK82)="split",IF(INDEX($V$10:$V$61,INDEX(Node_Pos,BK82)+1)&lt;INDEX(Node_Thr,BK82),INDEX(Node_Left,BK82),INDEX(Node_Right,BK82)),IF(ISNUMBER(SEARCH(";"&amp;INDEX($V$10:$V$61,INDEX(Node_Pos,BK82)+1)&amp;";",";"&amp;INDEX(Node_RCodes,BK82)&amp;";")),INDEX(Node_Right,BK82),INDEX(Node_Left,BK82)))))</f>
        <v/>
      </c>
      <c r="BM82" s="46">
        <f>MATCH($AA82&amp;"|"&amp;BL82,Node_Key,0)</f>
        <v/>
      </c>
      <c r="BN82" s="46">
        <f>IF(INDEX(Node_Kind,BM82)="leaf",BL82,IF(INDEX($V$10:$V$61,INDEX(Node_Pos,BM82)+1)="",IF(INDEX(Node_Miss,BM82)="left",INDEX(Node_Left,BM82),INDEX(Node_Right,BM82)),IF(INDEX(Node_Kind,BM82)="split",IF(INDEX($V$10:$V$61,INDEX(Node_Pos,BM82)+1)&lt;INDEX(Node_Thr,BM82),INDEX(Node_Left,BM82),INDEX(Node_Right,BM82)),IF(ISNUMBER(SEARCH(";"&amp;INDEX($V$10:$V$61,INDEX(Node_Pos,BM82)+1)&amp;";",";"&amp;INDEX(Node_RCodes,BM82)&amp;";")),INDEX(Node_Right,BM82),INDEX(Node_Left,BM82)))))</f>
        <v/>
      </c>
      <c r="BO82" s="46">
        <f>MATCH($AA82&amp;"|"&amp;BN82,Node_Key,0)</f>
        <v/>
      </c>
      <c r="BP82" s="46">
        <f>IF(INDEX(Node_Kind,BO82)="leaf",BN82,IF(INDEX($V$10:$V$61,INDEX(Node_Pos,BO82)+1)="",IF(INDEX(Node_Miss,BO82)="left",INDEX(Node_Left,BO82),INDEX(Node_Right,BO82)),IF(INDEX(Node_Kind,BO82)="split",IF(INDEX($V$10:$V$61,INDEX(Node_Pos,BO82)+1)&lt;INDEX(Node_Thr,BO82),INDEX(Node_Left,BO82),INDEX(Node_Right,BO82)),IF(ISNUMBER(SEARCH(";"&amp;INDEX($V$10:$V$61,INDEX(Node_Pos,BO82)+1)&amp;";",";"&amp;INDEX(Node_RCodes,BO82)&amp;";")),INDEX(Node_Right,BO82),INDEX(Node_Left,BO82)))))</f>
        <v/>
      </c>
      <c r="BQ82" s="52">
        <f>IF(INDEX(Node_Kind,MATCH($AA82&amp;"|"&amp;BP82,Node_Key,0))="leaf",INDEX(Node_Leaf,MATCH($AA82&amp;"|"&amp;BP82,Node_Key,0)),"not a leaf")</f>
        <v/>
      </c>
      <c r="BR82" s="46">
        <f>MATCH($AA82&amp;"|0",Node_Key,0)</f>
        <v/>
      </c>
      <c r="BS82" s="46">
        <f>IF(INDEX(Node_Kind,BR82)="leaf",0,IF(INDEX($Y$10:$Y$61,INDEX(Node_Pos,BR82)+1)="",IF(INDEX(Node_Miss,BR82)="left",INDEX(Node_Left,BR82),INDEX(Node_Right,BR82)),IF(INDEX(Node_Kind,BR82)="split",IF(INDEX($Y$10:$Y$61,INDEX(Node_Pos,BR82)+1)&lt;INDEX(Node_Thr,BR82),INDEX(Node_Left,BR82),INDEX(Node_Right,BR82)),IF(ISNUMBER(SEARCH(";"&amp;INDEX($Y$10:$Y$61,INDEX(Node_Pos,BR82)+1)&amp;";",";"&amp;INDEX(Node_RCodes,BR82)&amp;";")),INDEX(Node_Right,BR82),INDEX(Node_Left,BR82)))))</f>
        <v/>
      </c>
      <c r="BT82" s="46">
        <f>MATCH($AA82&amp;"|"&amp;BS82,Node_Key,0)</f>
        <v/>
      </c>
      <c r="BU82" s="46">
        <f>IF(INDEX(Node_Kind,BT82)="leaf",BS82,IF(INDEX($Y$10:$Y$61,INDEX(Node_Pos,BT82)+1)="",IF(INDEX(Node_Miss,BT82)="left",INDEX(Node_Left,BT82),INDEX(Node_Right,BT82)),IF(INDEX(Node_Kind,BT82)="split",IF(INDEX($Y$10:$Y$61,INDEX(Node_Pos,BT82)+1)&lt;INDEX(Node_Thr,BT82),INDEX(Node_Left,BT82),INDEX(Node_Right,BT82)),IF(ISNUMBER(SEARCH(";"&amp;INDEX($Y$10:$Y$61,INDEX(Node_Pos,BT82)+1)&amp;";",";"&amp;INDEX(Node_RCodes,BT82)&amp;";")),INDEX(Node_Right,BT82),INDEX(Node_Left,BT82)))))</f>
        <v/>
      </c>
      <c r="BV82" s="46">
        <f>MATCH($AA82&amp;"|"&amp;BU82,Node_Key,0)</f>
        <v/>
      </c>
      <c r="BW82" s="46">
        <f>IF(INDEX(Node_Kind,BV82)="leaf",BU82,IF(INDEX($Y$10:$Y$61,INDEX(Node_Pos,BV82)+1)="",IF(INDEX(Node_Miss,BV82)="left",INDEX(Node_Left,BV82),INDEX(Node_Right,BV82)),IF(INDEX(Node_Kind,BV82)="split",IF(INDEX($Y$10:$Y$61,INDEX(Node_Pos,BV82)+1)&lt;INDEX(Node_Thr,BV82),INDEX(Node_Left,BV82),INDEX(Node_Right,BV82)),IF(ISNUMBER(SEARCH(";"&amp;INDEX($Y$10:$Y$61,INDEX(Node_Pos,BV82)+1)&amp;";",";"&amp;INDEX(Node_RCodes,BV82)&amp;";")),INDEX(Node_Right,BV82),INDEX(Node_Left,BV82)))))</f>
        <v/>
      </c>
      <c r="BX82" s="52">
        <f>IF(INDEX(Node_Kind,MATCH($AA82&amp;"|"&amp;BW82,Node_Key,0))="leaf",INDEX(Node_Leaf,MATCH($AA82&amp;"|"&amp;BW82,Node_Key,0)),"not a leaf")</f>
        <v/>
      </c>
    </row>
    <row r="83">
      <c r="AA83" s="36" t="n">
        <v>73</v>
      </c>
      <c r="AB83" s="46">
        <f>MATCH($AA83&amp;"|0",Node_Key,0)</f>
        <v/>
      </c>
      <c r="AC83" s="46">
        <f>IF(INDEX(Node_Kind,AB83)="leaf",0,IF(INDEX($G$10:$G$61,INDEX(Node_Pos,AB83)+1)="",IF(INDEX(Node_Miss,AB83)="left",INDEX(Node_Left,AB83),INDEX(Node_Right,AB83)),IF(INDEX(Node_Kind,AB83)="split",IF(INDEX($G$10:$G$61,INDEX(Node_Pos,AB83)+1)&lt;INDEX(Node_Thr,AB83),INDEX(Node_Left,AB83),INDEX(Node_Right,AB83)),IF(ISNUMBER(SEARCH(";"&amp;INDEX($G$10:$G$61,INDEX(Node_Pos,AB83)+1)&amp;";",";"&amp;INDEX(Node_RCodes,AB83)&amp;";")),INDEX(Node_Right,AB83),INDEX(Node_Left,AB83)))))</f>
        <v/>
      </c>
      <c r="AD83" s="46">
        <f>MATCH($AA83&amp;"|"&amp;AC83,Node_Key,0)</f>
        <v/>
      </c>
      <c r="AE83" s="46">
        <f>IF(INDEX(Node_Kind,AD83)="leaf",AC83,IF(INDEX($G$10:$G$61,INDEX(Node_Pos,AD83)+1)="",IF(INDEX(Node_Miss,AD83)="left",INDEX(Node_Left,AD83),INDEX(Node_Right,AD83)),IF(INDEX(Node_Kind,AD83)="split",IF(INDEX($G$10:$G$61,INDEX(Node_Pos,AD83)+1)&lt;INDEX(Node_Thr,AD83),INDEX(Node_Left,AD83),INDEX(Node_Right,AD83)),IF(ISNUMBER(SEARCH(";"&amp;INDEX($G$10:$G$61,INDEX(Node_Pos,AD83)+1)&amp;";",";"&amp;INDEX(Node_RCodes,AD83)&amp;";")),INDEX(Node_Right,AD83),INDEX(Node_Left,AD83)))))</f>
        <v/>
      </c>
      <c r="AF83" s="46">
        <f>MATCH($AA83&amp;"|"&amp;AE83,Node_Key,0)</f>
        <v/>
      </c>
      <c r="AG83" s="46">
        <f>IF(INDEX(Node_Kind,AF83)="leaf",AE83,IF(INDEX($G$10:$G$61,INDEX(Node_Pos,AF83)+1)="",IF(INDEX(Node_Miss,AF83)="left",INDEX(Node_Left,AF83),INDEX(Node_Right,AF83)),IF(INDEX(Node_Kind,AF83)="split",IF(INDEX($G$10:$G$61,INDEX(Node_Pos,AF83)+1)&lt;INDEX(Node_Thr,AF83),INDEX(Node_Left,AF83),INDEX(Node_Right,AF83)),IF(ISNUMBER(SEARCH(";"&amp;INDEX($G$10:$G$61,INDEX(Node_Pos,AF83)+1)&amp;";",";"&amp;INDEX(Node_RCodes,AF83)&amp;";")),INDEX(Node_Right,AF83),INDEX(Node_Left,AF83)))))</f>
        <v/>
      </c>
      <c r="AH83" s="52">
        <f>IF(INDEX(Node_Kind,MATCH($AA83&amp;"|"&amp;AG83,Node_Key,0))="leaf",INDEX(Node_Leaf,MATCH($AA83&amp;"|"&amp;AG83,Node_Key,0)),"not a leaf")</f>
        <v/>
      </c>
      <c r="AI83" s="46">
        <f>MATCH($AA83&amp;"|0",Node_Key,0)</f>
        <v/>
      </c>
      <c r="AJ83" s="46">
        <f>IF(INDEX(Node_Kind,AI83)="leaf",0,IF(INDEX($J$10:$J$61,INDEX(Node_Pos,AI83)+1)="",IF(INDEX(Node_Miss,AI83)="left",INDEX(Node_Left,AI83),INDEX(Node_Right,AI83)),IF(INDEX(Node_Kind,AI83)="split",IF(INDEX($J$10:$J$61,INDEX(Node_Pos,AI83)+1)&lt;INDEX(Node_Thr,AI83),INDEX(Node_Left,AI83),INDEX(Node_Right,AI83)),IF(ISNUMBER(SEARCH(";"&amp;INDEX($J$10:$J$61,INDEX(Node_Pos,AI83)+1)&amp;";",";"&amp;INDEX(Node_RCodes,AI83)&amp;";")),INDEX(Node_Right,AI83),INDEX(Node_Left,AI83)))))</f>
        <v/>
      </c>
      <c r="AK83" s="46">
        <f>MATCH($AA83&amp;"|"&amp;AJ83,Node_Key,0)</f>
        <v/>
      </c>
      <c r="AL83" s="46">
        <f>IF(INDEX(Node_Kind,AK83)="leaf",AJ83,IF(INDEX($J$10:$J$61,INDEX(Node_Pos,AK83)+1)="",IF(INDEX(Node_Miss,AK83)="left",INDEX(Node_Left,AK83),INDEX(Node_Right,AK83)),IF(INDEX(Node_Kind,AK83)="split",IF(INDEX($J$10:$J$61,INDEX(Node_Pos,AK83)+1)&lt;INDEX(Node_Thr,AK83),INDEX(Node_Left,AK83),INDEX(Node_Right,AK83)),IF(ISNUMBER(SEARCH(";"&amp;INDEX($J$10:$J$61,INDEX(Node_Pos,AK83)+1)&amp;";",";"&amp;INDEX(Node_RCodes,AK83)&amp;";")),INDEX(Node_Right,AK83),INDEX(Node_Left,AK83)))))</f>
        <v/>
      </c>
      <c r="AM83" s="46">
        <f>MATCH($AA83&amp;"|"&amp;AL83,Node_Key,0)</f>
        <v/>
      </c>
      <c r="AN83" s="46">
        <f>IF(INDEX(Node_Kind,AM83)="leaf",AL83,IF(INDEX($J$10:$J$61,INDEX(Node_Pos,AM83)+1)="",IF(INDEX(Node_Miss,AM83)="left",INDEX(Node_Left,AM83),INDEX(Node_Right,AM83)),IF(INDEX(Node_Kind,AM83)="split",IF(INDEX($J$10:$J$61,INDEX(Node_Pos,AM83)+1)&lt;INDEX(Node_Thr,AM83),INDEX(Node_Left,AM83),INDEX(Node_Right,AM83)),IF(ISNUMBER(SEARCH(";"&amp;INDEX($J$10:$J$61,INDEX(Node_Pos,AM83)+1)&amp;";",";"&amp;INDEX(Node_RCodes,AM83)&amp;";")),INDEX(Node_Right,AM83),INDEX(Node_Left,AM83)))))</f>
        <v/>
      </c>
      <c r="AO83" s="52">
        <f>IF(INDEX(Node_Kind,MATCH($AA83&amp;"|"&amp;AN83,Node_Key,0))="leaf",INDEX(Node_Leaf,MATCH($AA83&amp;"|"&amp;AN83,Node_Key,0)),"not a leaf")</f>
        <v/>
      </c>
      <c r="AP83" s="46">
        <f>MATCH($AA83&amp;"|0",Node_Key,0)</f>
        <v/>
      </c>
      <c r="AQ83" s="46">
        <f>IF(INDEX(Node_Kind,AP83)="leaf",0,IF(INDEX($M$10:$M$61,INDEX(Node_Pos,AP83)+1)="",IF(INDEX(Node_Miss,AP83)="left",INDEX(Node_Left,AP83),INDEX(Node_Right,AP83)),IF(INDEX(Node_Kind,AP83)="split",IF(INDEX($M$10:$M$61,INDEX(Node_Pos,AP83)+1)&lt;INDEX(Node_Thr,AP83),INDEX(Node_Left,AP83),INDEX(Node_Right,AP83)),IF(ISNUMBER(SEARCH(";"&amp;INDEX($M$10:$M$61,INDEX(Node_Pos,AP83)+1)&amp;";",";"&amp;INDEX(Node_RCodes,AP83)&amp;";")),INDEX(Node_Right,AP83),INDEX(Node_Left,AP83)))))</f>
        <v/>
      </c>
      <c r="AR83" s="46">
        <f>MATCH($AA83&amp;"|"&amp;AQ83,Node_Key,0)</f>
        <v/>
      </c>
      <c r="AS83" s="46">
        <f>IF(INDEX(Node_Kind,AR83)="leaf",AQ83,IF(INDEX($M$10:$M$61,INDEX(Node_Pos,AR83)+1)="",IF(INDEX(Node_Miss,AR83)="left",INDEX(Node_Left,AR83),INDEX(Node_Right,AR83)),IF(INDEX(Node_Kind,AR83)="split",IF(INDEX($M$10:$M$61,INDEX(Node_Pos,AR83)+1)&lt;INDEX(Node_Thr,AR83),INDEX(Node_Left,AR83),INDEX(Node_Right,AR83)),IF(ISNUMBER(SEARCH(";"&amp;INDEX($M$10:$M$61,INDEX(Node_Pos,AR83)+1)&amp;";",";"&amp;INDEX(Node_RCodes,AR83)&amp;";")),INDEX(Node_Right,AR83),INDEX(Node_Left,AR83)))))</f>
        <v/>
      </c>
      <c r="AT83" s="46">
        <f>MATCH($AA83&amp;"|"&amp;AS83,Node_Key,0)</f>
        <v/>
      </c>
      <c r="AU83" s="46">
        <f>IF(INDEX(Node_Kind,AT83)="leaf",AS83,IF(INDEX($M$10:$M$61,INDEX(Node_Pos,AT83)+1)="",IF(INDEX(Node_Miss,AT83)="left",INDEX(Node_Left,AT83),INDEX(Node_Right,AT83)),IF(INDEX(Node_Kind,AT83)="split",IF(INDEX($M$10:$M$61,INDEX(Node_Pos,AT83)+1)&lt;INDEX(Node_Thr,AT83),INDEX(Node_Left,AT83),INDEX(Node_Right,AT83)),IF(ISNUMBER(SEARCH(";"&amp;INDEX($M$10:$M$61,INDEX(Node_Pos,AT83)+1)&amp;";",";"&amp;INDEX(Node_RCodes,AT83)&amp;";")),INDEX(Node_Right,AT83),INDEX(Node_Left,AT83)))))</f>
        <v/>
      </c>
      <c r="AV83" s="52">
        <f>IF(INDEX(Node_Kind,MATCH($AA83&amp;"|"&amp;AU83,Node_Key,0))="leaf",INDEX(Node_Leaf,MATCH($AA83&amp;"|"&amp;AU83,Node_Key,0)),"not a leaf")</f>
        <v/>
      </c>
      <c r="AW83" s="46">
        <f>MATCH($AA83&amp;"|0",Node_Key,0)</f>
        <v/>
      </c>
      <c r="AX83" s="46">
        <f>IF(INDEX(Node_Kind,AW83)="leaf",0,IF(INDEX($P$10:$P$61,INDEX(Node_Pos,AW83)+1)="",IF(INDEX(Node_Miss,AW83)="left",INDEX(Node_Left,AW83),INDEX(Node_Right,AW83)),IF(INDEX(Node_Kind,AW83)="split",IF(INDEX($P$10:$P$61,INDEX(Node_Pos,AW83)+1)&lt;INDEX(Node_Thr,AW83),INDEX(Node_Left,AW83),INDEX(Node_Right,AW83)),IF(ISNUMBER(SEARCH(";"&amp;INDEX($P$10:$P$61,INDEX(Node_Pos,AW83)+1)&amp;";",";"&amp;INDEX(Node_RCodes,AW83)&amp;";")),INDEX(Node_Right,AW83),INDEX(Node_Left,AW83)))))</f>
        <v/>
      </c>
      <c r="AY83" s="46">
        <f>MATCH($AA83&amp;"|"&amp;AX83,Node_Key,0)</f>
        <v/>
      </c>
      <c r="AZ83" s="46">
        <f>IF(INDEX(Node_Kind,AY83)="leaf",AX83,IF(INDEX($P$10:$P$61,INDEX(Node_Pos,AY83)+1)="",IF(INDEX(Node_Miss,AY83)="left",INDEX(Node_Left,AY83),INDEX(Node_Right,AY83)),IF(INDEX(Node_Kind,AY83)="split",IF(INDEX($P$10:$P$61,INDEX(Node_Pos,AY83)+1)&lt;INDEX(Node_Thr,AY83),INDEX(Node_Left,AY83),INDEX(Node_Right,AY83)),IF(ISNUMBER(SEARCH(";"&amp;INDEX($P$10:$P$61,INDEX(Node_Pos,AY83)+1)&amp;";",";"&amp;INDEX(Node_RCodes,AY83)&amp;";")),INDEX(Node_Right,AY83),INDEX(Node_Left,AY83)))))</f>
        <v/>
      </c>
      <c r="BA83" s="46">
        <f>MATCH($AA83&amp;"|"&amp;AZ83,Node_Key,0)</f>
        <v/>
      </c>
      <c r="BB83" s="46">
        <f>IF(INDEX(Node_Kind,BA83)="leaf",AZ83,IF(INDEX($P$10:$P$61,INDEX(Node_Pos,BA83)+1)="",IF(INDEX(Node_Miss,BA83)="left",INDEX(Node_Left,BA83),INDEX(Node_Right,BA83)),IF(INDEX(Node_Kind,BA83)="split",IF(INDEX($P$10:$P$61,INDEX(Node_Pos,BA83)+1)&lt;INDEX(Node_Thr,BA83),INDEX(Node_Left,BA83),INDEX(Node_Right,BA83)),IF(ISNUMBER(SEARCH(";"&amp;INDEX($P$10:$P$61,INDEX(Node_Pos,BA83)+1)&amp;";",";"&amp;INDEX(Node_RCodes,BA83)&amp;";")),INDEX(Node_Right,BA83),INDEX(Node_Left,BA83)))))</f>
        <v/>
      </c>
      <c r="BC83" s="52">
        <f>IF(INDEX(Node_Kind,MATCH($AA83&amp;"|"&amp;BB83,Node_Key,0))="leaf",INDEX(Node_Leaf,MATCH($AA83&amp;"|"&amp;BB83,Node_Key,0)),"not a leaf")</f>
        <v/>
      </c>
      <c r="BD83" s="46">
        <f>MATCH($AA83&amp;"|0",Node_Key,0)</f>
        <v/>
      </c>
      <c r="BE83" s="46">
        <f>IF(INDEX(Node_Kind,BD83)="leaf",0,IF(INDEX($S$10:$S$61,INDEX(Node_Pos,BD83)+1)="",IF(INDEX(Node_Miss,BD83)="left",INDEX(Node_Left,BD83),INDEX(Node_Right,BD83)),IF(INDEX(Node_Kind,BD83)="split",IF(INDEX($S$10:$S$61,INDEX(Node_Pos,BD83)+1)&lt;INDEX(Node_Thr,BD83),INDEX(Node_Left,BD83),INDEX(Node_Right,BD83)),IF(ISNUMBER(SEARCH(";"&amp;INDEX($S$10:$S$61,INDEX(Node_Pos,BD83)+1)&amp;";",";"&amp;INDEX(Node_RCodes,BD83)&amp;";")),INDEX(Node_Right,BD83),INDEX(Node_Left,BD83)))))</f>
        <v/>
      </c>
      <c r="BF83" s="46">
        <f>MATCH($AA83&amp;"|"&amp;BE83,Node_Key,0)</f>
        <v/>
      </c>
      <c r="BG83" s="46">
        <f>IF(INDEX(Node_Kind,BF83)="leaf",BE83,IF(INDEX($S$10:$S$61,INDEX(Node_Pos,BF83)+1)="",IF(INDEX(Node_Miss,BF83)="left",INDEX(Node_Left,BF83),INDEX(Node_Right,BF83)),IF(INDEX(Node_Kind,BF83)="split",IF(INDEX($S$10:$S$61,INDEX(Node_Pos,BF83)+1)&lt;INDEX(Node_Thr,BF83),INDEX(Node_Left,BF83),INDEX(Node_Right,BF83)),IF(ISNUMBER(SEARCH(";"&amp;INDEX($S$10:$S$61,INDEX(Node_Pos,BF83)+1)&amp;";",";"&amp;INDEX(Node_RCodes,BF83)&amp;";")),INDEX(Node_Right,BF83),INDEX(Node_Left,BF83)))))</f>
        <v/>
      </c>
      <c r="BH83" s="46">
        <f>MATCH($AA83&amp;"|"&amp;BG83,Node_Key,0)</f>
        <v/>
      </c>
      <c r="BI83" s="46">
        <f>IF(INDEX(Node_Kind,BH83)="leaf",BG83,IF(INDEX($S$10:$S$61,INDEX(Node_Pos,BH83)+1)="",IF(INDEX(Node_Miss,BH83)="left",INDEX(Node_Left,BH83),INDEX(Node_Right,BH83)),IF(INDEX(Node_Kind,BH83)="split",IF(INDEX($S$10:$S$61,INDEX(Node_Pos,BH83)+1)&lt;INDEX(Node_Thr,BH83),INDEX(Node_Left,BH83),INDEX(Node_Right,BH83)),IF(ISNUMBER(SEARCH(";"&amp;INDEX($S$10:$S$61,INDEX(Node_Pos,BH83)+1)&amp;";",";"&amp;INDEX(Node_RCodes,BH83)&amp;";")),INDEX(Node_Right,BH83),INDEX(Node_Left,BH83)))))</f>
        <v/>
      </c>
      <c r="BJ83" s="52">
        <f>IF(INDEX(Node_Kind,MATCH($AA83&amp;"|"&amp;BI83,Node_Key,0))="leaf",INDEX(Node_Leaf,MATCH($AA83&amp;"|"&amp;BI83,Node_Key,0)),"not a leaf")</f>
        <v/>
      </c>
      <c r="BK83" s="46">
        <f>MATCH($AA83&amp;"|0",Node_Key,0)</f>
        <v/>
      </c>
      <c r="BL83" s="46">
        <f>IF(INDEX(Node_Kind,BK83)="leaf",0,IF(INDEX($V$10:$V$61,INDEX(Node_Pos,BK83)+1)="",IF(INDEX(Node_Miss,BK83)="left",INDEX(Node_Left,BK83),INDEX(Node_Right,BK83)),IF(INDEX(Node_Kind,BK83)="split",IF(INDEX($V$10:$V$61,INDEX(Node_Pos,BK83)+1)&lt;INDEX(Node_Thr,BK83),INDEX(Node_Left,BK83),INDEX(Node_Right,BK83)),IF(ISNUMBER(SEARCH(";"&amp;INDEX($V$10:$V$61,INDEX(Node_Pos,BK83)+1)&amp;";",";"&amp;INDEX(Node_RCodes,BK83)&amp;";")),INDEX(Node_Right,BK83),INDEX(Node_Left,BK83)))))</f>
        <v/>
      </c>
      <c r="BM83" s="46">
        <f>MATCH($AA83&amp;"|"&amp;BL83,Node_Key,0)</f>
        <v/>
      </c>
      <c r="BN83" s="46">
        <f>IF(INDEX(Node_Kind,BM83)="leaf",BL83,IF(INDEX($V$10:$V$61,INDEX(Node_Pos,BM83)+1)="",IF(INDEX(Node_Miss,BM83)="left",INDEX(Node_Left,BM83),INDEX(Node_Right,BM83)),IF(INDEX(Node_Kind,BM83)="split",IF(INDEX($V$10:$V$61,INDEX(Node_Pos,BM83)+1)&lt;INDEX(Node_Thr,BM83),INDEX(Node_Left,BM83),INDEX(Node_Right,BM83)),IF(ISNUMBER(SEARCH(";"&amp;INDEX($V$10:$V$61,INDEX(Node_Pos,BM83)+1)&amp;";",";"&amp;INDEX(Node_RCodes,BM83)&amp;";")),INDEX(Node_Right,BM83),INDEX(Node_Left,BM83)))))</f>
        <v/>
      </c>
      <c r="BO83" s="46">
        <f>MATCH($AA83&amp;"|"&amp;BN83,Node_Key,0)</f>
        <v/>
      </c>
      <c r="BP83" s="46">
        <f>IF(INDEX(Node_Kind,BO83)="leaf",BN83,IF(INDEX($V$10:$V$61,INDEX(Node_Pos,BO83)+1)="",IF(INDEX(Node_Miss,BO83)="left",INDEX(Node_Left,BO83),INDEX(Node_Right,BO83)),IF(INDEX(Node_Kind,BO83)="split",IF(INDEX($V$10:$V$61,INDEX(Node_Pos,BO83)+1)&lt;INDEX(Node_Thr,BO83),INDEX(Node_Left,BO83),INDEX(Node_Right,BO83)),IF(ISNUMBER(SEARCH(";"&amp;INDEX($V$10:$V$61,INDEX(Node_Pos,BO83)+1)&amp;";",";"&amp;INDEX(Node_RCodes,BO83)&amp;";")),INDEX(Node_Right,BO83),INDEX(Node_Left,BO83)))))</f>
        <v/>
      </c>
      <c r="BQ83" s="52">
        <f>IF(INDEX(Node_Kind,MATCH($AA83&amp;"|"&amp;BP83,Node_Key,0))="leaf",INDEX(Node_Leaf,MATCH($AA83&amp;"|"&amp;BP83,Node_Key,0)),"not a leaf")</f>
        <v/>
      </c>
      <c r="BR83" s="46">
        <f>MATCH($AA83&amp;"|0",Node_Key,0)</f>
        <v/>
      </c>
      <c r="BS83" s="46">
        <f>IF(INDEX(Node_Kind,BR83)="leaf",0,IF(INDEX($Y$10:$Y$61,INDEX(Node_Pos,BR83)+1)="",IF(INDEX(Node_Miss,BR83)="left",INDEX(Node_Left,BR83),INDEX(Node_Right,BR83)),IF(INDEX(Node_Kind,BR83)="split",IF(INDEX($Y$10:$Y$61,INDEX(Node_Pos,BR83)+1)&lt;INDEX(Node_Thr,BR83),INDEX(Node_Left,BR83),INDEX(Node_Right,BR83)),IF(ISNUMBER(SEARCH(";"&amp;INDEX($Y$10:$Y$61,INDEX(Node_Pos,BR83)+1)&amp;";",";"&amp;INDEX(Node_RCodes,BR83)&amp;";")),INDEX(Node_Right,BR83),INDEX(Node_Left,BR83)))))</f>
        <v/>
      </c>
      <c r="BT83" s="46">
        <f>MATCH($AA83&amp;"|"&amp;BS83,Node_Key,0)</f>
        <v/>
      </c>
      <c r="BU83" s="46">
        <f>IF(INDEX(Node_Kind,BT83)="leaf",BS83,IF(INDEX($Y$10:$Y$61,INDEX(Node_Pos,BT83)+1)="",IF(INDEX(Node_Miss,BT83)="left",INDEX(Node_Left,BT83),INDEX(Node_Right,BT83)),IF(INDEX(Node_Kind,BT83)="split",IF(INDEX($Y$10:$Y$61,INDEX(Node_Pos,BT83)+1)&lt;INDEX(Node_Thr,BT83),INDEX(Node_Left,BT83),INDEX(Node_Right,BT83)),IF(ISNUMBER(SEARCH(";"&amp;INDEX($Y$10:$Y$61,INDEX(Node_Pos,BT83)+1)&amp;";",";"&amp;INDEX(Node_RCodes,BT83)&amp;";")),INDEX(Node_Right,BT83),INDEX(Node_Left,BT83)))))</f>
        <v/>
      </c>
      <c r="BV83" s="46">
        <f>MATCH($AA83&amp;"|"&amp;BU83,Node_Key,0)</f>
        <v/>
      </c>
      <c r="BW83" s="46">
        <f>IF(INDEX(Node_Kind,BV83)="leaf",BU83,IF(INDEX($Y$10:$Y$61,INDEX(Node_Pos,BV83)+1)="",IF(INDEX(Node_Miss,BV83)="left",INDEX(Node_Left,BV83),INDEX(Node_Right,BV83)),IF(INDEX(Node_Kind,BV83)="split",IF(INDEX($Y$10:$Y$61,INDEX(Node_Pos,BV83)+1)&lt;INDEX(Node_Thr,BV83),INDEX(Node_Left,BV83),INDEX(Node_Right,BV83)),IF(ISNUMBER(SEARCH(";"&amp;INDEX($Y$10:$Y$61,INDEX(Node_Pos,BV83)+1)&amp;";",";"&amp;INDEX(Node_RCodes,BV83)&amp;";")),INDEX(Node_Right,BV83),INDEX(Node_Left,BV83)))))</f>
        <v/>
      </c>
      <c r="BX83" s="52">
        <f>IF(INDEX(Node_Kind,MATCH($AA83&amp;"|"&amp;BW83,Node_Key,0))="leaf",INDEX(Node_Leaf,MATCH($AA83&amp;"|"&amp;BW83,Node_Key,0)),"not a leaf")</f>
        <v/>
      </c>
    </row>
    <row r="84">
      <c r="AA84" s="36" t="n">
        <v>74</v>
      </c>
      <c r="AB84" s="46">
        <f>MATCH($AA84&amp;"|0",Node_Key,0)</f>
        <v/>
      </c>
      <c r="AC84" s="46">
        <f>IF(INDEX(Node_Kind,AB84)="leaf",0,IF(INDEX($G$10:$G$61,INDEX(Node_Pos,AB84)+1)="",IF(INDEX(Node_Miss,AB84)="left",INDEX(Node_Left,AB84),INDEX(Node_Right,AB84)),IF(INDEX(Node_Kind,AB84)="split",IF(INDEX($G$10:$G$61,INDEX(Node_Pos,AB84)+1)&lt;INDEX(Node_Thr,AB84),INDEX(Node_Left,AB84),INDEX(Node_Right,AB84)),IF(ISNUMBER(SEARCH(";"&amp;INDEX($G$10:$G$61,INDEX(Node_Pos,AB84)+1)&amp;";",";"&amp;INDEX(Node_RCodes,AB84)&amp;";")),INDEX(Node_Right,AB84),INDEX(Node_Left,AB84)))))</f>
        <v/>
      </c>
      <c r="AD84" s="46">
        <f>MATCH($AA84&amp;"|"&amp;AC84,Node_Key,0)</f>
        <v/>
      </c>
      <c r="AE84" s="46">
        <f>IF(INDEX(Node_Kind,AD84)="leaf",AC84,IF(INDEX($G$10:$G$61,INDEX(Node_Pos,AD84)+1)="",IF(INDEX(Node_Miss,AD84)="left",INDEX(Node_Left,AD84),INDEX(Node_Right,AD84)),IF(INDEX(Node_Kind,AD84)="split",IF(INDEX($G$10:$G$61,INDEX(Node_Pos,AD84)+1)&lt;INDEX(Node_Thr,AD84),INDEX(Node_Left,AD84),INDEX(Node_Right,AD84)),IF(ISNUMBER(SEARCH(";"&amp;INDEX($G$10:$G$61,INDEX(Node_Pos,AD84)+1)&amp;";",";"&amp;INDEX(Node_RCodes,AD84)&amp;";")),INDEX(Node_Right,AD84),INDEX(Node_Left,AD84)))))</f>
        <v/>
      </c>
      <c r="AF84" s="46">
        <f>MATCH($AA84&amp;"|"&amp;AE84,Node_Key,0)</f>
        <v/>
      </c>
      <c r="AG84" s="46">
        <f>IF(INDEX(Node_Kind,AF84)="leaf",AE84,IF(INDEX($G$10:$G$61,INDEX(Node_Pos,AF84)+1)="",IF(INDEX(Node_Miss,AF84)="left",INDEX(Node_Left,AF84),INDEX(Node_Right,AF84)),IF(INDEX(Node_Kind,AF84)="split",IF(INDEX($G$10:$G$61,INDEX(Node_Pos,AF84)+1)&lt;INDEX(Node_Thr,AF84),INDEX(Node_Left,AF84),INDEX(Node_Right,AF84)),IF(ISNUMBER(SEARCH(";"&amp;INDEX($G$10:$G$61,INDEX(Node_Pos,AF84)+1)&amp;";",";"&amp;INDEX(Node_RCodes,AF84)&amp;";")),INDEX(Node_Right,AF84),INDEX(Node_Left,AF84)))))</f>
        <v/>
      </c>
      <c r="AH84" s="52">
        <f>IF(INDEX(Node_Kind,MATCH($AA84&amp;"|"&amp;AG84,Node_Key,0))="leaf",INDEX(Node_Leaf,MATCH($AA84&amp;"|"&amp;AG84,Node_Key,0)),"not a leaf")</f>
        <v/>
      </c>
      <c r="AI84" s="46">
        <f>MATCH($AA84&amp;"|0",Node_Key,0)</f>
        <v/>
      </c>
      <c r="AJ84" s="46">
        <f>IF(INDEX(Node_Kind,AI84)="leaf",0,IF(INDEX($J$10:$J$61,INDEX(Node_Pos,AI84)+1)="",IF(INDEX(Node_Miss,AI84)="left",INDEX(Node_Left,AI84),INDEX(Node_Right,AI84)),IF(INDEX(Node_Kind,AI84)="split",IF(INDEX($J$10:$J$61,INDEX(Node_Pos,AI84)+1)&lt;INDEX(Node_Thr,AI84),INDEX(Node_Left,AI84),INDEX(Node_Right,AI84)),IF(ISNUMBER(SEARCH(";"&amp;INDEX($J$10:$J$61,INDEX(Node_Pos,AI84)+1)&amp;";",";"&amp;INDEX(Node_RCodes,AI84)&amp;";")),INDEX(Node_Right,AI84),INDEX(Node_Left,AI84)))))</f>
        <v/>
      </c>
      <c r="AK84" s="46">
        <f>MATCH($AA84&amp;"|"&amp;AJ84,Node_Key,0)</f>
        <v/>
      </c>
      <c r="AL84" s="46">
        <f>IF(INDEX(Node_Kind,AK84)="leaf",AJ84,IF(INDEX($J$10:$J$61,INDEX(Node_Pos,AK84)+1)="",IF(INDEX(Node_Miss,AK84)="left",INDEX(Node_Left,AK84),INDEX(Node_Right,AK84)),IF(INDEX(Node_Kind,AK84)="split",IF(INDEX($J$10:$J$61,INDEX(Node_Pos,AK84)+1)&lt;INDEX(Node_Thr,AK84),INDEX(Node_Left,AK84),INDEX(Node_Right,AK84)),IF(ISNUMBER(SEARCH(";"&amp;INDEX($J$10:$J$61,INDEX(Node_Pos,AK84)+1)&amp;";",";"&amp;INDEX(Node_RCodes,AK84)&amp;";")),INDEX(Node_Right,AK84),INDEX(Node_Left,AK84)))))</f>
        <v/>
      </c>
      <c r="AM84" s="46">
        <f>MATCH($AA84&amp;"|"&amp;AL84,Node_Key,0)</f>
        <v/>
      </c>
      <c r="AN84" s="46">
        <f>IF(INDEX(Node_Kind,AM84)="leaf",AL84,IF(INDEX($J$10:$J$61,INDEX(Node_Pos,AM84)+1)="",IF(INDEX(Node_Miss,AM84)="left",INDEX(Node_Left,AM84),INDEX(Node_Right,AM84)),IF(INDEX(Node_Kind,AM84)="split",IF(INDEX($J$10:$J$61,INDEX(Node_Pos,AM84)+1)&lt;INDEX(Node_Thr,AM84),INDEX(Node_Left,AM84),INDEX(Node_Right,AM84)),IF(ISNUMBER(SEARCH(";"&amp;INDEX($J$10:$J$61,INDEX(Node_Pos,AM84)+1)&amp;";",";"&amp;INDEX(Node_RCodes,AM84)&amp;";")),INDEX(Node_Right,AM84),INDEX(Node_Left,AM84)))))</f>
        <v/>
      </c>
      <c r="AO84" s="52">
        <f>IF(INDEX(Node_Kind,MATCH($AA84&amp;"|"&amp;AN84,Node_Key,0))="leaf",INDEX(Node_Leaf,MATCH($AA84&amp;"|"&amp;AN84,Node_Key,0)),"not a leaf")</f>
        <v/>
      </c>
      <c r="AP84" s="46">
        <f>MATCH($AA84&amp;"|0",Node_Key,0)</f>
        <v/>
      </c>
      <c r="AQ84" s="46">
        <f>IF(INDEX(Node_Kind,AP84)="leaf",0,IF(INDEX($M$10:$M$61,INDEX(Node_Pos,AP84)+1)="",IF(INDEX(Node_Miss,AP84)="left",INDEX(Node_Left,AP84),INDEX(Node_Right,AP84)),IF(INDEX(Node_Kind,AP84)="split",IF(INDEX($M$10:$M$61,INDEX(Node_Pos,AP84)+1)&lt;INDEX(Node_Thr,AP84),INDEX(Node_Left,AP84),INDEX(Node_Right,AP84)),IF(ISNUMBER(SEARCH(";"&amp;INDEX($M$10:$M$61,INDEX(Node_Pos,AP84)+1)&amp;";",";"&amp;INDEX(Node_RCodes,AP84)&amp;";")),INDEX(Node_Right,AP84),INDEX(Node_Left,AP84)))))</f>
        <v/>
      </c>
      <c r="AR84" s="46">
        <f>MATCH($AA84&amp;"|"&amp;AQ84,Node_Key,0)</f>
        <v/>
      </c>
      <c r="AS84" s="46">
        <f>IF(INDEX(Node_Kind,AR84)="leaf",AQ84,IF(INDEX($M$10:$M$61,INDEX(Node_Pos,AR84)+1)="",IF(INDEX(Node_Miss,AR84)="left",INDEX(Node_Left,AR84),INDEX(Node_Right,AR84)),IF(INDEX(Node_Kind,AR84)="split",IF(INDEX($M$10:$M$61,INDEX(Node_Pos,AR84)+1)&lt;INDEX(Node_Thr,AR84),INDEX(Node_Left,AR84),INDEX(Node_Right,AR84)),IF(ISNUMBER(SEARCH(";"&amp;INDEX($M$10:$M$61,INDEX(Node_Pos,AR84)+1)&amp;";",";"&amp;INDEX(Node_RCodes,AR84)&amp;";")),INDEX(Node_Right,AR84),INDEX(Node_Left,AR84)))))</f>
        <v/>
      </c>
      <c r="AT84" s="46">
        <f>MATCH($AA84&amp;"|"&amp;AS84,Node_Key,0)</f>
        <v/>
      </c>
      <c r="AU84" s="46">
        <f>IF(INDEX(Node_Kind,AT84)="leaf",AS84,IF(INDEX($M$10:$M$61,INDEX(Node_Pos,AT84)+1)="",IF(INDEX(Node_Miss,AT84)="left",INDEX(Node_Left,AT84),INDEX(Node_Right,AT84)),IF(INDEX(Node_Kind,AT84)="split",IF(INDEX($M$10:$M$61,INDEX(Node_Pos,AT84)+1)&lt;INDEX(Node_Thr,AT84),INDEX(Node_Left,AT84),INDEX(Node_Right,AT84)),IF(ISNUMBER(SEARCH(";"&amp;INDEX($M$10:$M$61,INDEX(Node_Pos,AT84)+1)&amp;";",";"&amp;INDEX(Node_RCodes,AT84)&amp;";")),INDEX(Node_Right,AT84),INDEX(Node_Left,AT84)))))</f>
        <v/>
      </c>
      <c r="AV84" s="52">
        <f>IF(INDEX(Node_Kind,MATCH($AA84&amp;"|"&amp;AU84,Node_Key,0))="leaf",INDEX(Node_Leaf,MATCH($AA84&amp;"|"&amp;AU84,Node_Key,0)),"not a leaf")</f>
        <v/>
      </c>
      <c r="AW84" s="46">
        <f>MATCH($AA84&amp;"|0",Node_Key,0)</f>
        <v/>
      </c>
      <c r="AX84" s="46">
        <f>IF(INDEX(Node_Kind,AW84)="leaf",0,IF(INDEX($P$10:$P$61,INDEX(Node_Pos,AW84)+1)="",IF(INDEX(Node_Miss,AW84)="left",INDEX(Node_Left,AW84),INDEX(Node_Right,AW84)),IF(INDEX(Node_Kind,AW84)="split",IF(INDEX($P$10:$P$61,INDEX(Node_Pos,AW84)+1)&lt;INDEX(Node_Thr,AW84),INDEX(Node_Left,AW84),INDEX(Node_Right,AW84)),IF(ISNUMBER(SEARCH(";"&amp;INDEX($P$10:$P$61,INDEX(Node_Pos,AW84)+1)&amp;";",";"&amp;INDEX(Node_RCodes,AW84)&amp;";")),INDEX(Node_Right,AW84),INDEX(Node_Left,AW84)))))</f>
        <v/>
      </c>
      <c r="AY84" s="46">
        <f>MATCH($AA84&amp;"|"&amp;AX84,Node_Key,0)</f>
        <v/>
      </c>
      <c r="AZ84" s="46">
        <f>IF(INDEX(Node_Kind,AY84)="leaf",AX84,IF(INDEX($P$10:$P$61,INDEX(Node_Pos,AY84)+1)="",IF(INDEX(Node_Miss,AY84)="left",INDEX(Node_Left,AY84),INDEX(Node_Right,AY84)),IF(INDEX(Node_Kind,AY84)="split",IF(INDEX($P$10:$P$61,INDEX(Node_Pos,AY84)+1)&lt;INDEX(Node_Thr,AY84),INDEX(Node_Left,AY84),INDEX(Node_Right,AY84)),IF(ISNUMBER(SEARCH(";"&amp;INDEX($P$10:$P$61,INDEX(Node_Pos,AY84)+1)&amp;";",";"&amp;INDEX(Node_RCodes,AY84)&amp;";")),INDEX(Node_Right,AY84),INDEX(Node_Left,AY84)))))</f>
        <v/>
      </c>
      <c r="BA84" s="46">
        <f>MATCH($AA84&amp;"|"&amp;AZ84,Node_Key,0)</f>
        <v/>
      </c>
      <c r="BB84" s="46">
        <f>IF(INDEX(Node_Kind,BA84)="leaf",AZ84,IF(INDEX($P$10:$P$61,INDEX(Node_Pos,BA84)+1)="",IF(INDEX(Node_Miss,BA84)="left",INDEX(Node_Left,BA84),INDEX(Node_Right,BA84)),IF(INDEX(Node_Kind,BA84)="split",IF(INDEX($P$10:$P$61,INDEX(Node_Pos,BA84)+1)&lt;INDEX(Node_Thr,BA84),INDEX(Node_Left,BA84),INDEX(Node_Right,BA84)),IF(ISNUMBER(SEARCH(";"&amp;INDEX($P$10:$P$61,INDEX(Node_Pos,BA84)+1)&amp;";",";"&amp;INDEX(Node_RCodes,BA84)&amp;";")),INDEX(Node_Right,BA84),INDEX(Node_Left,BA84)))))</f>
        <v/>
      </c>
      <c r="BC84" s="52">
        <f>IF(INDEX(Node_Kind,MATCH($AA84&amp;"|"&amp;BB84,Node_Key,0))="leaf",INDEX(Node_Leaf,MATCH($AA84&amp;"|"&amp;BB84,Node_Key,0)),"not a leaf")</f>
        <v/>
      </c>
      <c r="BD84" s="46">
        <f>MATCH($AA84&amp;"|0",Node_Key,0)</f>
        <v/>
      </c>
      <c r="BE84" s="46">
        <f>IF(INDEX(Node_Kind,BD84)="leaf",0,IF(INDEX($S$10:$S$61,INDEX(Node_Pos,BD84)+1)="",IF(INDEX(Node_Miss,BD84)="left",INDEX(Node_Left,BD84),INDEX(Node_Right,BD84)),IF(INDEX(Node_Kind,BD84)="split",IF(INDEX($S$10:$S$61,INDEX(Node_Pos,BD84)+1)&lt;INDEX(Node_Thr,BD84),INDEX(Node_Left,BD84),INDEX(Node_Right,BD84)),IF(ISNUMBER(SEARCH(";"&amp;INDEX($S$10:$S$61,INDEX(Node_Pos,BD84)+1)&amp;";",";"&amp;INDEX(Node_RCodes,BD84)&amp;";")),INDEX(Node_Right,BD84),INDEX(Node_Left,BD84)))))</f>
        <v/>
      </c>
      <c r="BF84" s="46">
        <f>MATCH($AA84&amp;"|"&amp;BE84,Node_Key,0)</f>
        <v/>
      </c>
      <c r="BG84" s="46">
        <f>IF(INDEX(Node_Kind,BF84)="leaf",BE84,IF(INDEX($S$10:$S$61,INDEX(Node_Pos,BF84)+1)="",IF(INDEX(Node_Miss,BF84)="left",INDEX(Node_Left,BF84),INDEX(Node_Right,BF84)),IF(INDEX(Node_Kind,BF84)="split",IF(INDEX($S$10:$S$61,INDEX(Node_Pos,BF84)+1)&lt;INDEX(Node_Thr,BF84),INDEX(Node_Left,BF84),INDEX(Node_Right,BF84)),IF(ISNUMBER(SEARCH(";"&amp;INDEX($S$10:$S$61,INDEX(Node_Pos,BF84)+1)&amp;";",";"&amp;INDEX(Node_RCodes,BF84)&amp;";")),INDEX(Node_Right,BF84),INDEX(Node_Left,BF84)))))</f>
        <v/>
      </c>
      <c r="BH84" s="46">
        <f>MATCH($AA84&amp;"|"&amp;BG84,Node_Key,0)</f>
        <v/>
      </c>
      <c r="BI84" s="46">
        <f>IF(INDEX(Node_Kind,BH84)="leaf",BG84,IF(INDEX($S$10:$S$61,INDEX(Node_Pos,BH84)+1)="",IF(INDEX(Node_Miss,BH84)="left",INDEX(Node_Left,BH84),INDEX(Node_Right,BH84)),IF(INDEX(Node_Kind,BH84)="split",IF(INDEX($S$10:$S$61,INDEX(Node_Pos,BH84)+1)&lt;INDEX(Node_Thr,BH84),INDEX(Node_Left,BH84),INDEX(Node_Right,BH84)),IF(ISNUMBER(SEARCH(";"&amp;INDEX($S$10:$S$61,INDEX(Node_Pos,BH84)+1)&amp;";",";"&amp;INDEX(Node_RCodes,BH84)&amp;";")),INDEX(Node_Right,BH84),INDEX(Node_Left,BH84)))))</f>
        <v/>
      </c>
      <c r="BJ84" s="52">
        <f>IF(INDEX(Node_Kind,MATCH($AA84&amp;"|"&amp;BI84,Node_Key,0))="leaf",INDEX(Node_Leaf,MATCH($AA84&amp;"|"&amp;BI84,Node_Key,0)),"not a leaf")</f>
        <v/>
      </c>
      <c r="BK84" s="46">
        <f>MATCH($AA84&amp;"|0",Node_Key,0)</f>
        <v/>
      </c>
      <c r="BL84" s="46">
        <f>IF(INDEX(Node_Kind,BK84)="leaf",0,IF(INDEX($V$10:$V$61,INDEX(Node_Pos,BK84)+1)="",IF(INDEX(Node_Miss,BK84)="left",INDEX(Node_Left,BK84),INDEX(Node_Right,BK84)),IF(INDEX(Node_Kind,BK84)="split",IF(INDEX($V$10:$V$61,INDEX(Node_Pos,BK84)+1)&lt;INDEX(Node_Thr,BK84),INDEX(Node_Left,BK84),INDEX(Node_Right,BK84)),IF(ISNUMBER(SEARCH(";"&amp;INDEX($V$10:$V$61,INDEX(Node_Pos,BK84)+1)&amp;";",";"&amp;INDEX(Node_RCodes,BK84)&amp;";")),INDEX(Node_Right,BK84),INDEX(Node_Left,BK84)))))</f>
        <v/>
      </c>
      <c r="BM84" s="46">
        <f>MATCH($AA84&amp;"|"&amp;BL84,Node_Key,0)</f>
        <v/>
      </c>
      <c r="BN84" s="46">
        <f>IF(INDEX(Node_Kind,BM84)="leaf",BL84,IF(INDEX($V$10:$V$61,INDEX(Node_Pos,BM84)+1)="",IF(INDEX(Node_Miss,BM84)="left",INDEX(Node_Left,BM84),INDEX(Node_Right,BM84)),IF(INDEX(Node_Kind,BM84)="split",IF(INDEX($V$10:$V$61,INDEX(Node_Pos,BM84)+1)&lt;INDEX(Node_Thr,BM84),INDEX(Node_Left,BM84),INDEX(Node_Right,BM84)),IF(ISNUMBER(SEARCH(";"&amp;INDEX($V$10:$V$61,INDEX(Node_Pos,BM84)+1)&amp;";",";"&amp;INDEX(Node_RCodes,BM84)&amp;";")),INDEX(Node_Right,BM84),INDEX(Node_Left,BM84)))))</f>
        <v/>
      </c>
      <c r="BO84" s="46">
        <f>MATCH($AA84&amp;"|"&amp;BN84,Node_Key,0)</f>
        <v/>
      </c>
      <c r="BP84" s="46">
        <f>IF(INDEX(Node_Kind,BO84)="leaf",BN84,IF(INDEX($V$10:$V$61,INDEX(Node_Pos,BO84)+1)="",IF(INDEX(Node_Miss,BO84)="left",INDEX(Node_Left,BO84),INDEX(Node_Right,BO84)),IF(INDEX(Node_Kind,BO84)="split",IF(INDEX($V$10:$V$61,INDEX(Node_Pos,BO84)+1)&lt;INDEX(Node_Thr,BO84),INDEX(Node_Left,BO84),INDEX(Node_Right,BO84)),IF(ISNUMBER(SEARCH(";"&amp;INDEX($V$10:$V$61,INDEX(Node_Pos,BO84)+1)&amp;";",";"&amp;INDEX(Node_RCodes,BO84)&amp;";")),INDEX(Node_Right,BO84),INDEX(Node_Left,BO84)))))</f>
        <v/>
      </c>
      <c r="BQ84" s="52">
        <f>IF(INDEX(Node_Kind,MATCH($AA84&amp;"|"&amp;BP84,Node_Key,0))="leaf",INDEX(Node_Leaf,MATCH($AA84&amp;"|"&amp;BP84,Node_Key,0)),"not a leaf")</f>
        <v/>
      </c>
      <c r="BR84" s="46">
        <f>MATCH($AA84&amp;"|0",Node_Key,0)</f>
        <v/>
      </c>
      <c r="BS84" s="46">
        <f>IF(INDEX(Node_Kind,BR84)="leaf",0,IF(INDEX($Y$10:$Y$61,INDEX(Node_Pos,BR84)+1)="",IF(INDEX(Node_Miss,BR84)="left",INDEX(Node_Left,BR84),INDEX(Node_Right,BR84)),IF(INDEX(Node_Kind,BR84)="split",IF(INDEX($Y$10:$Y$61,INDEX(Node_Pos,BR84)+1)&lt;INDEX(Node_Thr,BR84),INDEX(Node_Left,BR84),INDEX(Node_Right,BR84)),IF(ISNUMBER(SEARCH(";"&amp;INDEX($Y$10:$Y$61,INDEX(Node_Pos,BR84)+1)&amp;";",";"&amp;INDEX(Node_RCodes,BR84)&amp;";")),INDEX(Node_Right,BR84),INDEX(Node_Left,BR84)))))</f>
        <v/>
      </c>
      <c r="BT84" s="46">
        <f>MATCH($AA84&amp;"|"&amp;BS84,Node_Key,0)</f>
        <v/>
      </c>
      <c r="BU84" s="46">
        <f>IF(INDEX(Node_Kind,BT84)="leaf",BS84,IF(INDEX($Y$10:$Y$61,INDEX(Node_Pos,BT84)+1)="",IF(INDEX(Node_Miss,BT84)="left",INDEX(Node_Left,BT84),INDEX(Node_Right,BT84)),IF(INDEX(Node_Kind,BT84)="split",IF(INDEX($Y$10:$Y$61,INDEX(Node_Pos,BT84)+1)&lt;INDEX(Node_Thr,BT84),INDEX(Node_Left,BT84),INDEX(Node_Right,BT84)),IF(ISNUMBER(SEARCH(";"&amp;INDEX($Y$10:$Y$61,INDEX(Node_Pos,BT84)+1)&amp;";",";"&amp;INDEX(Node_RCodes,BT84)&amp;";")),INDEX(Node_Right,BT84),INDEX(Node_Left,BT84)))))</f>
        <v/>
      </c>
      <c r="BV84" s="46">
        <f>MATCH($AA84&amp;"|"&amp;BU84,Node_Key,0)</f>
        <v/>
      </c>
      <c r="BW84" s="46">
        <f>IF(INDEX(Node_Kind,BV84)="leaf",BU84,IF(INDEX($Y$10:$Y$61,INDEX(Node_Pos,BV84)+1)="",IF(INDEX(Node_Miss,BV84)="left",INDEX(Node_Left,BV84),INDEX(Node_Right,BV84)),IF(INDEX(Node_Kind,BV84)="split",IF(INDEX($Y$10:$Y$61,INDEX(Node_Pos,BV84)+1)&lt;INDEX(Node_Thr,BV84),INDEX(Node_Left,BV84),INDEX(Node_Right,BV84)),IF(ISNUMBER(SEARCH(";"&amp;INDEX($Y$10:$Y$61,INDEX(Node_Pos,BV84)+1)&amp;";",";"&amp;INDEX(Node_RCodes,BV84)&amp;";")),INDEX(Node_Right,BV84),INDEX(Node_Left,BV84)))))</f>
        <v/>
      </c>
      <c r="BX84" s="52">
        <f>IF(INDEX(Node_Kind,MATCH($AA84&amp;"|"&amp;BW84,Node_Key,0))="leaf",INDEX(Node_Leaf,MATCH($AA84&amp;"|"&amp;BW84,Node_Key,0)),"not a leaf")</f>
        <v/>
      </c>
    </row>
    <row r="85">
      <c r="AA85" s="36" t="n">
        <v>75</v>
      </c>
      <c r="AB85" s="46">
        <f>MATCH($AA85&amp;"|0",Node_Key,0)</f>
        <v/>
      </c>
      <c r="AC85" s="46">
        <f>IF(INDEX(Node_Kind,AB85)="leaf",0,IF(INDEX($G$10:$G$61,INDEX(Node_Pos,AB85)+1)="",IF(INDEX(Node_Miss,AB85)="left",INDEX(Node_Left,AB85),INDEX(Node_Right,AB85)),IF(INDEX(Node_Kind,AB85)="split",IF(INDEX($G$10:$G$61,INDEX(Node_Pos,AB85)+1)&lt;INDEX(Node_Thr,AB85),INDEX(Node_Left,AB85),INDEX(Node_Right,AB85)),IF(ISNUMBER(SEARCH(";"&amp;INDEX($G$10:$G$61,INDEX(Node_Pos,AB85)+1)&amp;";",";"&amp;INDEX(Node_RCodes,AB85)&amp;";")),INDEX(Node_Right,AB85),INDEX(Node_Left,AB85)))))</f>
        <v/>
      </c>
      <c r="AD85" s="46">
        <f>MATCH($AA85&amp;"|"&amp;AC85,Node_Key,0)</f>
        <v/>
      </c>
      <c r="AE85" s="46">
        <f>IF(INDEX(Node_Kind,AD85)="leaf",AC85,IF(INDEX($G$10:$G$61,INDEX(Node_Pos,AD85)+1)="",IF(INDEX(Node_Miss,AD85)="left",INDEX(Node_Left,AD85),INDEX(Node_Right,AD85)),IF(INDEX(Node_Kind,AD85)="split",IF(INDEX($G$10:$G$61,INDEX(Node_Pos,AD85)+1)&lt;INDEX(Node_Thr,AD85),INDEX(Node_Left,AD85),INDEX(Node_Right,AD85)),IF(ISNUMBER(SEARCH(";"&amp;INDEX($G$10:$G$61,INDEX(Node_Pos,AD85)+1)&amp;";",";"&amp;INDEX(Node_RCodes,AD85)&amp;";")),INDEX(Node_Right,AD85),INDEX(Node_Left,AD85)))))</f>
        <v/>
      </c>
      <c r="AF85" s="46">
        <f>MATCH($AA85&amp;"|"&amp;AE85,Node_Key,0)</f>
        <v/>
      </c>
      <c r="AG85" s="46">
        <f>IF(INDEX(Node_Kind,AF85)="leaf",AE85,IF(INDEX($G$10:$G$61,INDEX(Node_Pos,AF85)+1)="",IF(INDEX(Node_Miss,AF85)="left",INDEX(Node_Left,AF85),INDEX(Node_Right,AF85)),IF(INDEX(Node_Kind,AF85)="split",IF(INDEX($G$10:$G$61,INDEX(Node_Pos,AF85)+1)&lt;INDEX(Node_Thr,AF85),INDEX(Node_Left,AF85),INDEX(Node_Right,AF85)),IF(ISNUMBER(SEARCH(";"&amp;INDEX($G$10:$G$61,INDEX(Node_Pos,AF85)+1)&amp;";",";"&amp;INDEX(Node_RCodes,AF85)&amp;";")),INDEX(Node_Right,AF85),INDEX(Node_Left,AF85)))))</f>
        <v/>
      </c>
      <c r="AH85" s="52">
        <f>IF(INDEX(Node_Kind,MATCH($AA85&amp;"|"&amp;AG85,Node_Key,0))="leaf",INDEX(Node_Leaf,MATCH($AA85&amp;"|"&amp;AG85,Node_Key,0)),"not a leaf")</f>
        <v/>
      </c>
      <c r="AI85" s="46">
        <f>MATCH($AA85&amp;"|0",Node_Key,0)</f>
        <v/>
      </c>
      <c r="AJ85" s="46">
        <f>IF(INDEX(Node_Kind,AI85)="leaf",0,IF(INDEX($J$10:$J$61,INDEX(Node_Pos,AI85)+1)="",IF(INDEX(Node_Miss,AI85)="left",INDEX(Node_Left,AI85),INDEX(Node_Right,AI85)),IF(INDEX(Node_Kind,AI85)="split",IF(INDEX($J$10:$J$61,INDEX(Node_Pos,AI85)+1)&lt;INDEX(Node_Thr,AI85),INDEX(Node_Left,AI85),INDEX(Node_Right,AI85)),IF(ISNUMBER(SEARCH(";"&amp;INDEX($J$10:$J$61,INDEX(Node_Pos,AI85)+1)&amp;";",";"&amp;INDEX(Node_RCodes,AI85)&amp;";")),INDEX(Node_Right,AI85),INDEX(Node_Left,AI85)))))</f>
        <v/>
      </c>
      <c r="AK85" s="46">
        <f>MATCH($AA85&amp;"|"&amp;AJ85,Node_Key,0)</f>
        <v/>
      </c>
      <c r="AL85" s="46">
        <f>IF(INDEX(Node_Kind,AK85)="leaf",AJ85,IF(INDEX($J$10:$J$61,INDEX(Node_Pos,AK85)+1)="",IF(INDEX(Node_Miss,AK85)="left",INDEX(Node_Left,AK85),INDEX(Node_Right,AK85)),IF(INDEX(Node_Kind,AK85)="split",IF(INDEX($J$10:$J$61,INDEX(Node_Pos,AK85)+1)&lt;INDEX(Node_Thr,AK85),INDEX(Node_Left,AK85),INDEX(Node_Right,AK85)),IF(ISNUMBER(SEARCH(";"&amp;INDEX($J$10:$J$61,INDEX(Node_Pos,AK85)+1)&amp;";",";"&amp;INDEX(Node_RCodes,AK85)&amp;";")),INDEX(Node_Right,AK85),INDEX(Node_Left,AK85)))))</f>
        <v/>
      </c>
      <c r="AM85" s="46">
        <f>MATCH($AA85&amp;"|"&amp;AL85,Node_Key,0)</f>
        <v/>
      </c>
      <c r="AN85" s="46">
        <f>IF(INDEX(Node_Kind,AM85)="leaf",AL85,IF(INDEX($J$10:$J$61,INDEX(Node_Pos,AM85)+1)="",IF(INDEX(Node_Miss,AM85)="left",INDEX(Node_Left,AM85),INDEX(Node_Right,AM85)),IF(INDEX(Node_Kind,AM85)="split",IF(INDEX($J$10:$J$61,INDEX(Node_Pos,AM85)+1)&lt;INDEX(Node_Thr,AM85),INDEX(Node_Left,AM85),INDEX(Node_Right,AM85)),IF(ISNUMBER(SEARCH(";"&amp;INDEX($J$10:$J$61,INDEX(Node_Pos,AM85)+1)&amp;";",";"&amp;INDEX(Node_RCodes,AM85)&amp;";")),INDEX(Node_Right,AM85),INDEX(Node_Left,AM85)))))</f>
        <v/>
      </c>
      <c r="AO85" s="52">
        <f>IF(INDEX(Node_Kind,MATCH($AA85&amp;"|"&amp;AN85,Node_Key,0))="leaf",INDEX(Node_Leaf,MATCH($AA85&amp;"|"&amp;AN85,Node_Key,0)),"not a leaf")</f>
        <v/>
      </c>
      <c r="AP85" s="46">
        <f>MATCH($AA85&amp;"|0",Node_Key,0)</f>
        <v/>
      </c>
      <c r="AQ85" s="46">
        <f>IF(INDEX(Node_Kind,AP85)="leaf",0,IF(INDEX($M$10:$M$61,INDEX(Node_Pos,AP85)+1)="",IF(INDEX(Node_Miss,AP85)="left",INDEX(Node_Left,AP85),INDEX(Node_Right,AP85)),IF(INDEX(Node_Kind,AP85)="split",IF(INDEX($M$10:$M$61,INDEX(Node_Pos,AP85)+1)&lt;INDEX(Node_Thr,AP85),INDEX(Node_Left,AP85),INDEX(Node_Right,AP85)),IF(ISNUMBER(SEARCH(";"&amp;INDEX($M$10:$M$61,INDEX(Node_Pos,AP85)+1)&amp;";",";"&amp;INDEX(Node_RCodes,AP85)&amp;";")),INDEX(Node_Right,AP85),INDEX(Node_Left,AP85)))))</f>
        <v/>
      </c>
      <c r="AR85" s="46">
        <f>MATCH($AA85&amp;"|"&amp;AQ85,Node_Key,0)</f>
        <v/>
      </c>
      <c r="AS85" s="46">
        <f>IF(INDEX(Node_Kind,AR85)="leaf",AQ85,IF(INDEX($M$10:$M$61,INDEX(Node_Pos,AR85)+1)="",IF(INDEX(Node_Miss,AR85)="left",INDEX(Node_Left,AR85),INDEX(Node_Right,AR85)),IF(INDEX(Node_Kind,AR85)="split",IF(INDEX($M$10:$M$61,INDEX(Node_Pos,AR85)+1)&lt;INDEX(Node_Thr,AR85),INDEX(Node_Left,AR85),INDEX(Node_Right,AR85)),IF(ISNUMBER(SEARCH(";"&amp;INDEX($M$10:$M$61,INDEX(Node_Pos,AR85)+1)&amp;";",";"&amp;INDEX(Node_RCodes,AR85)&amp;";")),INDEX(Node_Right,AR85),INDEX(Node_Left,AR85)))))</f>
        <v/>
      </c>
      <c r="AT85" s="46">
        <f>MATCH($AA85&amp;"|"&amp;AS85,Node_Key,0)</f>
        <v/>
      </c>
      <c r="AU85" s="46">
        <f>IF(INDEX(Node_Kind,AT85)="leaf",AS85,IF(INDEX($M$10:$M$61,INDEX(Node_Pos,AT85)+1)="",IF(INDEX(Node_Miss,AT85)="left",INDEX(Node_Left,AT85),INDEX(Node_Right,AT85)),IF(INDEX(Node_Kind,AT85)="split",IF(INDEX($M$10:$M$61,INDEX(Node_Pos,AT85)+1)&lt;INDEX(Node_Thr,AT85),INDEX(Node_Left,AT85),INDEX(Node_Right,AT85)),IF(ISNUMBER(SEARCH(";"&amp;INDEX($M$10:$M$61,INDEX(Node_Pos,AT85)+1)&amp;";",";"&amp;INDEX(Node_RCodes,AT85)&amp;";")),INDEX(Node_Right,AT85),INDEX(Node_Left,AT85)))))</f>
        <v/>
      </c>
      <c r="AV85" s="52">
        <f>IF(INDEX(Node_Kind,MATCH($AA85&amp;"|"&amp;AU85,Node_Key,0))="leaf",INDEX(Node_Leaf,MATCH($AA85&amp;"|"&amp;AU85,Node_Key,0)),"not a leaf")</f>
        <v/>
      </c>
      <c r="AW85" s="46">
        <f>MATCH($AA85&amp;"|0",Node_Key,0)</f>
        <v/>
      </c>
      <c r="AX85" s="46">
        <f>IF(INDEX(Node_Kind,AW85)="leaf",0,IF(INDEX($P$10:$P$61,INDEX(Node_Pos,AW85)+1)="",IF(INDEX(Node_Miss,AW85)="left",INDEX(Node_Left,AW85),INDEX(Node_Right,AW85)),IF(INDEX(Node_Kind,AW85)="split",IF(INDEX($P$10:$P$61,INDEX(Node_Pos,AW85)+1)&lt;INDEX(Node_Thr,AW85),INDEX(Node_Left,AW85),INDEX(Node_Right,AW85)),IF(ISNUMBER(SEARCH(";"&amp;INDEX($P$10:$P$61,INDEX(Node_Pos,AW85)+1)&amp;";",";"&amp;INDEX(Node_RCodes,AW85)&amp;";")),INDEX(Node_Right,AW85),INDEX(Node_Left,AW85)))))</f>
        <v/>
      </c>
      <c r="AY85" s="46">
        <f>MATCH($AA85&amp;"|"&amp;AX85,Node_Key,0)</f>
        <v/>
      </c>
      <c r="AZ85" s="46">
        <f>IF(INDEX(Node_Kind,AY85)="leaf",AX85,IF(INDEX($P$10:$P$61,INDEX(Node_Pos,AY85)+1)="",IF(INDEX(Node_Miss,AY85)="left",INDEX(Node_Left,AY85),INDEX(Node_Right,AY85)),IF(INDEX(Node_Kind,AY85)="split",IF(INDEX($P$10:$P$61,INDEX(Node_Pos,AY85)+1)&lt;INDEX(Node_Thr,AY85),INDEX(Node_Left,AY85),INDEX(Node_Right,AY85)),IF(ISNUMBER(SEARCH(";"&amp;INDEX($P$10:$P$61,INDEX(Node_Pos,AY85)+1)&amp;";",";"&amp;INDEX(Node_RCodes,AY85)&amp;";")),INDEX(Node_Right,AY85),INDEX(Node_Left,AY85)))))</f>
        <v/>
      </c>
      <c r="BA85" s="46">
        <f>MATCH($AA85&amp;"|"&amp;AZ85,Node_Key,0)</f>
        <v/>
      </c>
      <c r="BB85" s="46">
        <f>IF(INDEX(Node_Kind,BA85)="leaf",AZ85,IF(INDEX($P$10:$P$61,INDEX(Node_Pos,BA85)+1)="",IF(INDEX(Node_Miss,BA85)="left",INDEX(Node_Left,BA85),INDEX(Node_Right,BA85)),IF(INDEX(Node_Kind,BA85)="split",IF(INDEX($P$10:$P$61,INDEX(Node_Pos,BA85)+1)&lt;INDEX(Node_Thr,BA85),INDEX(Node_Left,BA85),INDEX(Node_Right,BA85)),IF(ISNUMBER(SEARCH(";"&amp;INDEX($P$10:$P$61,INDEX(Node_Pos,BA85)+1)&amp;";",";"&amp;INDEX(Node_RCodes,BA85)&amp;";")),INDEX(Node_Right,BA85),INDEX(Node_Left,BA85)))))</f>
        <v/>
      </c>
      <c r="BC85" s="52">
        <f>IF(INDEX(Node_Kind,MATCH($AA85&amp;"|"&amp;BB85,Node_Key,0))="leaf",INDEX(Node_Leaf,MATCH($AA85&amp;"|"&amp;BB85,Node_Key,0)),"not a leaf")</f>
        <v/>
      </c>
      <c r="BD85" s="46">
        <f>MATCH($AA85&amp;"|0",Node_Key,0)</f>
        <v/>
      </c>
      <c r="BE85" s="46">
        <f>IF(INDEX(Node_Kind,BD85)="leaf",0,IF(INDEX($S$10:$S$61,INDEX(Node_Pos,BD85)+1)="",IF(INDEX(Node_Miss,BD85)="left",INDEX(Node_Left,BD85),INDEX(Node_Right,BD85)),IF(INDEX(Node_Kind,BD85)="split",IF(INDEX($S$10:$S$61,INDEX(Node_Pos,BD85)+1)&lt;INDEX(Node_Thr,BD85),INDEX(Node_Left,BD85),INDEX(Node_Right,BD85)),IF(ISNUMBER(SEARCH(";"&amp;INDEX($S$10:$S$61,INDEX(Node_Pos,BD85)+1)&amp;";",";"&amp;INDEX(Node_RCodes,BD85)&amp;";")),INDEX(Node_Right,BD85),INDEX(Node_Left,BD85)))))</f>
        <v/>
      </c>
      <c r="BF85" s="46">
        <f>MATCH($AA85&amp;"|"&amp;BE85,Node_Key,0)</f>
        <v/>
      </c>
      <c r="BG85" s="46">
        <f>IF(INDEX(Node_Kind,BF85)="leaf",BE85,IF(INDEX($S$10:$S$61,INDEX(Node_Pos,BF85)+1)="",IF(INDEX(Node_Miss,BF85)="left",INDEX(Node_Left,BF85),INDEX(Node_Right,BF85)),IF(INDEX(Node_Kind,BF85)="split",IF(INDEX($S$10:$S$61,INDEX(Node_Pos,BF85)+1)&lt;INDEX(Node_Thr,BF85),INDEX(Node_Left,BF85),INDEX(Node_Right,BF85)),IF(ISNUMBER(SEARCH(";"&amp;INDEX($S$10:$S$61,INDEX(Node_Pos,BF85)+1)&amp;";",";"&amp;INDEX(Node_RCodes,BF85)&amp;";")),INDEX(Node_Right,BF85),INDEX(Node_Left,BF85)))))</f>
        <v/>
      </c>
      <c r="BH85" s="46">
        <f>MATCH($AA85&amp;"|"&amp;BG85,Node_Key,0)</f>
        <v/>
      </c>
      <c r="BI85" s="46">
        <f>IF(INDEX(Node_Kind,BH85)="leaf",BG85,IF(INDEX($S$10:$S$61,INDEX(Node_Pos,BH85)+1)="",IF(INDEX(Node_Miss,BH85)="left",INDEX(Node_Left,BH85),INDEX(Node_Right,BH85)),IF(INDEX(Node_Kind,BH85)="split",IF(INDEX($S$10:$S$61,INDEX(Node_Pos,BH85)+1)&lt;INDEX(Node_Thr,BH85),INDEX(Node_Left,BH85),INDEX(Node_Right,BH85)),IF(ISNUMBER(SEARCH(";"&amp;INDEX($S$10:$S$61,INDEX(Node_Pos,BH85)+1)&amp;";",";"&amp;INDEX(Node_RCodes,BH85)&amp;";")),INDEX(Node_Right,BH85),INDEX(Node_Left,BH85)))))</f>
        <v/>
      </c>
      <c r="BJ85" s="52">
        <f>IF(INDEX(Node_Kind,MATCH($AA85&amp;"|"&amp;BI85,Node_Key,0))="leaf",INDEX(Node_Leaf,MATCH($AA85&amp;"|"&amp;BI85,Node_Key,0)),"not a leaf")</f>
        <v/>
      </c>
      <c r="BK85" s="46">
        <f>MATCH($AA85&amp;"|0",Node_Key,0)</f>
        <v/>
      </c>
      <c r="BL85" s="46">
        <f>IF(INDEX(Node_Kind,BK85)="leaf",0,IF(INDEX($V$10:$V$61,INDEX(Node_Pos,BK85)+1)="",IF(INDEX(Node_Miss,BK85)="left",INDEX(Node_Left,BK85),INDEX(Node_Right,BK85)),IF(INDEX(Node_Kind,BK85)="split",IF(INDEX($V$10:$V$61,INDEX(Node_Pos,BK85)+1)&lt;INDEX(Node_Thr,BK85),INDEX(Node_Left,BK85),INDEX(Node_Right,BK85)),IF(ISNUMBER(SEARCH(";"&amp;INDEX($V$10:$V$61,INDEX(Node_Pos,BK85)+1)&amp;";",";"&amp;INDEX(Node_RCodes,BK85)&amp;";")),INDEX(Node_Right,BK85),INDEX(Node_Left,BK85)))))</f>
        <v/>
      </c>
      <c r="BM85" s="46">
        <f>MATCH($AA85&amp;"|"&amp;BL85,Node_Key,0)</f>
        <v/>
      </c>
      <c r="BN85" s="46">
        <f>IF(INDEX(Node_Kind,BM85)="leaf",BL85,IF(INDEX($V$10:$V$61,INDEX(Node_Pos,BM85)+1)="",IF(INDEX(Node_Miss,BM85)="left",INDEX(Node_Left,BM85),INDEX(Node_Right,BM85)),IF(INDEX(Node_Kind,BM85)="split",IF(INDEX($V$10:$V$61,INDEX(Node_Pos,BM85)+1)&lt;INDEX(Node_Thr,BM85),INDEX(Node_Left,BM85),INDEX(Node_Right,BM85)),IF(ISNUMBER(SEARCH(";"&amp;INDEX($V$10:$V$61,INDEX(Node_Pos,BM85)+1)&amp;";",";"&amp;INDEX(Node_RCodes,BM85)&amp;";")),INDEX(Node_Right,BM85),INDEX(Node_Left,BM85)))))</f>
        <v/>
      </c>
      <c r="BO85" s="46">
        <f>MATCH($AA85&amp;"|"&amp;BN85,Node_Key,0)</f>
        <v/>
      </c>
      <c r="BP85" s="46">
        <f>IF(INDEX(Node_Kind,BO85)="leaf",BN85,IF(INDEX($V$10:$V$61,INDEX(Node_Pos,BO85)+1)="",IF(INDEX(Node_Miss,BO85)="left",INDEX(Node_Left,BO85),INDEX(Node_Right,BO85)),IF(INDEX(Node_Kind,BO85)="split",IF(INDEX($V$10:$V$61,INDEX(Node_Pos,BO85)+1)&lt;INDEX(Node_Thr,BO85),INDEX(Node_Left,BO85),INDEX(Node_Right,BO85)),IF(ISNUMBER(SEARCH(";"&amp;INDEX($V$10:$V$61,INDEX(Node_Pos,BO85)+1)&amp;";",";"&amp;INDEX(Node_RCodes,BO85)&amp;";")),INDEX(Node_Right,BO85),INDEX(Node_Left,BO85)))))</f>
        <v/>
      </c>
      <c r="BQ85" s="52">
        <f>IF(INDEX(Node_Kind,MATCH($AA85&amp;"|"&amp;BP85,Node_Key,0))="leaf",INDEX(Node_Leaf,MATCH($AA85&amp;"|"&amp;BP85,Node_Key,0)),"not a leaf")</f>
        <v/>
      </c>
      <c r="BR85" s="46">
        <f>MATCH($AA85&amp;"|0",Node_Key,0)</f>
        <v/>
      </c>
      <c r="BS85" s="46">
        <f>IF(INDEX(Node_Kind,BR85)="leaf",0,IF(INDEX($Y$10:$Y$61,INDEX(Node_Pos,BR85)+1)="",IF(INDEX(Node_Miss,BR85)="left",INDEX(Node_Left,BR85),INDEX(Node_Right,BR85)),IF(INDEX(Node_Kind,BR85)="split",IF(INDEX($Y$10:$Y$61,INDEX(Node_Pos,BR85)+1)&lt;INDEX(Node_Thr,BR85),INDEX(Node_Left,BR85),INDEX(Node_Right,BR85)),IF(ISNUMBER(SEARCH(";"&amp;INDEX($Y$10:$Y$61,INDEX(Node_Pos,BR85)+1)&amp;";",";"&amp;INDEX(Node_RCodes,BR85)&amp;";")),INDEX(Node_Right,BR85),INDEX(Node_Left,BR85)))))</f>
        <v/>
      </c>
      <c r="BT85" s="46">
        <f>MATCH($AA85&amp;"|"&amp;BS85,Node_Key,0)</f>
        <v/>
      </c>
      <c r="BU85" s="46">
        <f>IF(INDEX(Node_Kind,BT85)="leaf",BS85,IF(INDEX($Y$10:$Y$61,INDEX(Node_Pos,BT85)+1)="",IF(INDEX(Node_Miss,BT85)="left",INDEX(Node_Left,BT85),INDEX(Node_Right,BT85)),IF(INDEX(Node_Kind,BT85)="split",IF(INDEX($Y$10:$Y$61,INDEX(Node_Pos,BT85)+1)&lt;INDEX(Node_Thr,BT85),INDEX(Node_Left,BT85),INDEX(Node_Right,BT85)),IF(ISNUMBER(SEARCH(";"&amp;INDEX($Y$10:$Y$61,INDEX(Node_Pos,BT85)+1)&amp;";",";"&amp;INDEX(Node_RCodes,BT85)&amp;";")),INDEX(Node_Right,BT85),INDEX(Node_Left,BT85)))))</f>
        <v/>
      </c>
      <c r="BV85" s="46">
        <f>MATCH($AA85&amp;"|"&amp;BU85,Node_Key,0)</f>
        <v/>
      </c>
      <c r="BW85" s="46">
        <f>IF(INDEX(Node_Kind,BV85)="leaf",BU85,IF(INDEX($Y$10:$Y$61,INDEX(Node_Pos,BV85)+1)="",IF(INDEX(Node_Miss,BV85)="left",INDEX(Node_Left,BV85),INDEX(Node_Right,BV85)),IF(INDEX(Node_Kind,BV85)="split",IF(INDEX($Y$10:$Y$61,INDEX(Node_Pos,BV85)+1)&lt;INDEX(Node_Thr,BV85),INDEX(Node_Left,BV85),INDEX(Node_Right,BV85)),IF(ISNUMBER(SEARCH(";"&amp;INDEX($Y$10:$Y$61,INDEX(Node_Pos,BV85)+1)&amp;";",";"&amp;INDEX(Node_RCodes,BV85)&amp;";")),INDEX(Node_Right,BV85),INDEX(Node_Left,BV85)))))</f>
        <v/>
      </c>
      <c r="BX85" s="52">
        <f>IF(INDEX(Node_Kind,MATCH($AA85&amp;"|"&amp;BW85,Node_Key,0))="leaf",INDEX(Node_Leaf,MATCH($AA85&amp;"|"&amp;BW85,Node_Key,0)),"not a leaf")</f>
        <v/>
      </c>
    </row>
    <row r="86">
      <c r="AA86" s="36" t="n">
        <v>76</v>
      </c>
      <c r="AB86" s="46">
        <f>MATCH($AA86&amp;"|0",Node_Key,0)</f>
        <v/>
      </c>
      <c r="AC86" s="46">
        <f>IF(INDEX(Node_Kind,AB86)="leaf",0,IF(INDEX($G$10:$G$61,INDEX(Node_Pos,AB86)+1)="",IF(INDEX(Node_Miss,AB86)="left",INDEX(Node_Left,AB86),INDEX(Node_Right,AB86)),IF(INDEX(Node_Kind,AB86)="split",IF(INDEX($G$10:$G$61,INDEX(Node_Pos,AB86)+1)&lt;INDEX(Node_Thr,AB86),INDEX(Node_Left,AB86),INDEX(Node_Right,AB86)),IF(ISNUMBER(SEARCH(";"&amp;INDEX($G$10:$G$61,INDEX(Node_Pos,AB86)+1)&amp;";",";"&amp;INDEX(Node_RCodes,AB86)&amp;";")),INDEX(Node_Right,AB86),INDEX(Node_Left,AB86)))))</f>
        <v/>
      </c>
      <c r="AD86" s="46">
        <f>MATCH($AA86&amp;"|"&amp;AC86,Node_Key,0)</f>
        <v/>
      </c>
      <c r="AE86" s="46">
        <f>IF(INDEX(Node_Kind,AD86)="leaf",AC86,IF(INDEX($G$10:$G$61,INDEX(Node_Pos,AD86)+1)="",IF(INDEX(Node_Miss,AD86)="left",INDEX(Node_Left,AD86),INDEX(Node_Right,AD86)),IF(INDEX(Node_Kind,AD86)="split",IF(INDEX($G$10:$G$61,INDEX(Node_Pos,AD86)+1)&lt;INDEX(Node_Thr,AD86),INDEX(Node_Left,AD86),INDEX(Node_Right,AD86)),IF(ISNUMBER(SEARCH(";"&amp;INDEX($G$10:$G$61,INDEX(Node_Pos,AD86)+1)&amp;";",";"&amp;INDEX(Node_RCodes,AD86)&amp;";")),INDEX(Node_Right,AD86),INDEX(Node_Left,AD86)))))</f>
        <v/>
      </c>
      <c r="AF86" s="46">
        <f>MATCH($AA86&amp;"|"&amp;AE86,Node_Key,0)</f>
        <v/>
      </c>
      <c r="AG86" s="46">
        <f>IF(INDEX(Node_Kind,AF86)="leaf",AE86,IF(INDEX($G$10:$G$61,INDEX(Node_Pos,AF86)+1)="",IF(INDEX(Node_Miss,AF86)="left",INDEX(Node_Left,AF86),INDEX(Node_Right,AF86)),IF(INDEX(Node_Kind,AF86)="split",IF(INDEX($G$10:$G$61,INDEX(Node_Pos,AF86)+1)&lt;INDEX(Node_Thr,AF86),INDEX(Node_Left,AF86),INDEX(Node_Right,AF86)),IF(ISNUMBER(SEARCH(";"&amp;INDEX($G$10:$G$61,INDEX(Node_Pos,AF86)+1)&amp;";",";"&amp;INDEX(Node_RCodes,AF86)&amp;";")),INDEX(Node_Right,AF86),INDEX(Node_Left,AF86)))))</f>
        <v/>
      </c>
      <c r="AH86" s="52">
        <f>IF(INDEX(Node_Kind,MATCH($AA86&amp;"|"&amp;AG86,Node_Key,0))="leaf",INDEX(Node_Leaf,MATCH($AA86&amp;"|"&amp;AG86,Node_Key,0)),"not a leaf")</f>
        <v/>
      </c>
      <c r="AI86" s="46">
        <f>MATCH($AA86&amp;"|0",Node_Key,0)</f>
        <v/>
      </c>
      <c r="AJ86" s="46">
        <f>IF(INDEX(Node_Kind,AI86)="leaf",0,IF(INDEX($J$10:$J$61,INDEX(Node_Pos,AI86)+1)="",IF(INDEX(Node_Miss,AI86)="left",INDEX(Node_Left,AI86),INDEX(Node_Right,AI86)),IF(INDEX(Node_Kind,AI86)="split",IF(INDEX($J$10:$J$61,INDEX(Node_Pos,AI86)+1)&lt;INDEX(Node_Thr,AI86),INDEX(Node_Left,AI86),INDEX(Node_Right,AI86)),IF(ISNUMBER(SEARCH(";"&amp;INDEX($J$10:$J$61,INDEX(Node_Pos,AI86)+1)&amp;";",";"&amp;INDEX(Node_RCodes,AI86)&amp;";")),INDEX(Node_Right,AI86),INDEX(Node_Left,AI86)))))</f>
        <v/>
      </c>
      <c r="AK86" s="46">
        <f>MATCH($AA86&amp;"|"&amp;AJ86,Node_Key,0)</f>
        <v/>
      </c>
      <c r="AL86" s="46">
        <f>IF(INDEX(Node_Kind,AK86)="leaf",AJ86,IF(INDEX($J$10:$J$61,INDEX(Node_Pos,AK86)+1)="",IF(INDEX(Node_Miss,AK86)="left",INDEX(Node_Left,AK86),INDEX(Node_Right,AK86)),IF(INDEX(Node_Kind,AK86)="split",IF(INDEX($J$10:$J$61,INDEX(Node_Pos,AK86)+1)&lt;INDEX(Node_Thr,AK86),INDEX(Node_Left,AK86),INDEX(Node_Right,AK86)),IF(ISNUMBER(SEARCH(";"&amp;INDEX($J$10:$J$61,INDEX(Node_Pos,AK86)+1)&amp;";",";"&amp;INDEX(Node_RCodes,AK86)&amp;";")),INDEX(Node_Right,AK86),INDEX(Node_Left,AK86)))))</f>
        <v/>
      </c>
      <c r="AM86" s="46">
        <f>MATCH($AA86&amp;"|"&amp;AL86,Node_Key,0)</f>
        <v/>
      </c>
      <c r="AN86" s="46">
        <f>IF(INDEX(Node_Kind,AM86)="leaf",AL86,IF(INDEX($J$10:$J$61,INDEX(Node_Pos,AM86)+1)="",IF(INDEX(Node_Miss,AM86)="left",INDEX(Node_Left,AM86),INDEX(Node_Right,AM86)),IF(INDEX(Node_Kind,AM86)="split",IF(INDEX($J$10:$J$61,INDEX(Node_Pos,AM86)+1)&lt;INDEX(Node_Thr,AM86),INDEX(Node_Left,AM86),INDEX(Node_Right,AM86)),IF(ISNUMBER(SEARCH(";"&amp;INDEX($J$10:$J$61,INDEX(Node_Pos,AM86)+1)&amp;";",";"&amp;INDEX(Node_RCodes,AM86)&amp;";")),INDEX(Node_Right,AM86),INDEX(Node_Left,AM86)))))</f>
        <v/>
      </c>
      <c r="AO86" s="52">
        <f>IF(INDEX(Node_Kind,MATCH($AA86&amp;"|"&amp;AN86,Node_Key,0))="leaf",INDEX(Node_Leaf,MATCH($AA86&amp;"|"&amp;AN86,Node_Key,0)),"not a leaf")</f>
        <v/>
      </c>
      <c r="AP86" s="46">
        <f>MATCH($AA86&amp;"|0",Node_Key,0)</f>
        <v/>
      </c>
      <c r="AQ86" s="46">
        <f>IF(INDEX(Node_Kind,AP86)="leaf",0,IF(INDEX($M$10:$M$61,INDEX(Node_Pos,AP86)+1)="",IF(INDEX(Node_Miss,AP86)="left",INDEX(Node_Left,AP86),INDEX(Node_Right,AP86)),IF(INDEX(Node_Kind,AP86)="split",IF(INDEX($M$10:$M$61,INDEX(Node_Pos,AP86)+1)&lt;INDEX(Node_Thr,AP86),INDEX(Node_Left,AP86),INDEX(Node_Right,AP86)),IF(ISNUMBER(SEARCH(";"&amp;INDEX($M$10:$M$61,INDEX(Node_Pos,AP86)+1)&amp;";",";"&amp;INDEX(Node_RCodes,AP86)&amp;";")),INDEX(Node_Right,AP86),INDEX(Node_Left,AP86)))))</f>
        <v/>
      </c>
      <c r="AR86" s="46">
        <f>MATCH($AA86&amp;"|"&amp;AQ86,Node_Key,0)</f>
        <v/>
      </c>
      <c r="AS86" s="46">
        <f>IF(INDEX(Node_Kind,AR86)="leaf",AQ86,IF(INDEX($M$10:$M$61,INDEX(Node_Pos,AR86)+1)="",IF(INDEX(Node_Miss,AR86)="left",INDEX(Node_Left,AR86),INDEX(Node_Right,AR86)),IF(INDEX(Node_Kind,AR86)="split",IF(INDEX($M$10:$M$61,INDEX(Node_Pos,AR86)+1)&lt;INDEX(Node_Thr,AR86),INDEX(Node_Left,AR86),INDEX(Node_Right,AR86)),IF(ISNUMBER(SEARCH(";"&amp;INDEX($M$10:$M$61,INDEX(Node_Pos,AR86)+1)&amp;";",";"&amp;INDEX(Node_RCodes,AR86)&amp;";")),INDEX(Node_Right,AR86),INDEX(Node_Left,AR86)))))</f>
        <v/>
      </c>
      <c r="AT86" s="46">
        <f>MATCH($AA86&amp;"|"&amp;AS86,Node_Key,0)</f>
        <v/>
      </c>
      <c r="AU86" s="46">
        <f>IF(INDEX(Node_Kind,AT86)="leaf",AS86,IF(INDEX($M$10:$M$61,INDEX(Node_Pos,AT86)+1)="",IF(INDEX(Node_Miss,AT86)="left",INDEX(Node_Left,AT86),INDEX(Node_Right,AT86)),IF(INDEX(Node_Kind,AT86)="split",IF(INDEX($M$10:$M$61,INDEX(Node_Pos,AT86)+1)&lt;INDEX(Node_Thr,AT86),INDEX(Node_Left,AT86),INDEX(Node_Right,AT86)),IF(ISNUMBER(SEARCH(";"&amp;INDEX($M$10:$M$61,INDEX(Node_Pos,AT86)+1)&amp;";",";"&amp;INDEX(Node_RCodes,AT86)&amp;";")),INDEX(Node_Right,AT86),INDEX(Node_Left,AT86)))))</f>
        <v/>
      </c>
      <c r="AV86" s="52">
        <f>IF(INDEX(Node_Kind,MATCH($AA86&amp;"|"&amp;AU86,Node_Key,0))="leaf",INDEX(Node_Leaf,MATCH($AA86&amp;"|"&amp;AU86,Node_Key,0)),"not a leaf")</f>
        <v/>
      </c>
      <c r="AW86" s="46">
        <f>MATCH($AA86&amp;"|0",Node_Key,0)</f>
        <v/>
      </c>
      <c r="AX86" s="46">
        <f>IF(INDEX(Node_Kind,AW86)="leaf",0,IF(INDEX($P$10:$P$61,INDEX(Node_Pos,AW86)+1)="",IF(INDEX(Node_Miss,AW86)="left",INDEX(Node_Left,AW86),INDEX(Node_Right,AW86)),IF(INDEX(Node_Kind,AW86)="split",IF(INDEX($P$10:$P$61,INDEX(Node_Pos,AW86)+1)&lt;INDEX(Node_Thr,AW86),INDEX(Node_Left,AW86),INDEX(Node_Right,AW86)),IF(ISNUMBER(SEARCH(";"&amp;INDEX($P$10:$P$61,INDEX(Node_Pos,AW86)+1)&amp;";",";"&amp;INDEX(Node_RCodes,AW86)&amp;";")),INDEX(Node_Right,AW86),INDEX(Node_Left,AW86)))))</f>
        <v/>
      </c>
      <c r="AY86" s="46">
        <f>MATCH($AA86&amp;"|"&amp;AX86,Node_Key,0)</f>
        <v/>
      </c>
      <c r="AZ86" s="46">
        <f>IF(INDEX(Node_Kind,AY86)="leaf",AX86,IF(INDEX($P$10:$P$61,INDEX(Node_Pos,AY86)+1)="",IF(INDEX(Node_Miss,AY86)="left",INDEX(Node_Left,AY86),INDEX(Node_Right,AY86)),IF(INDEX(Node_Kind,AY86)="split",IF(INDEX($P$10:$P$61,INDEX(Node_Pos,AY86)+1)&lt;INDEX(Node_Thr,AY86),INDEX(Node_Left,AY86),INDEX(Node_Right,AY86)),IF(ISNUMBER(SEARCH(";"&amp;INDEX($P$10:$P$61,INDEX(Node_Pos,AY86)+1)&amp;";",";"&amp;INDEX(Node_RCodes,AY86)&amp;";")),INDEX(Node_Right,AY86),INDEX(Node_Left,AY86)))))</f>
        <v/>
      </c>
      <c r="BA86" s="46">
        <f>MATCH($AA86&amp;"|"&amp;AZ86,Node_Key,0)</f>
        <v/>
      </c>
      <c r="BB86" s="46">
        <f>IF(INDEX(Node_Kind,BA86)="leaf",AZ86,IF(INDEX($P$10:$P$61,INDEX(Node_Pos,BA86)+1)="",IF(INDEX(Node_Miss,BA86)="left",INDEX(Node_Left,BA86),INDEX(Node_Right,BA86)),IF(INDEX(Node_Kind,BA86)="split",IF(INDEX($P$10:$P$61,INDEX(Node_Pos,BA86)+1)&lt;INDEX(Node_Thr,BA86),INDEX(Node_Left,BA86),INDEX(Node_Right,BA86)),IF(ISNUMBER(SEARCH(";"&amp;INDEX($P$10:$P$61,INDEX(Node_Pos,BA86)+1)&amp;";",";"&amp;INDEX(Node_RCodes,BA86)&amp;";")),INDEX(Node_Right,BA86),INDEX(Node_Left,BA86)))))</f>
        <v/>
      </c>
      <c r="BC86" s="52">
        <f>IF(INDEX(Node_Kind,MATCH($AA86&amp;"|"&amp;BB86,Node_Key,0))="leaf",INDEX(Node_Leaf,MATCH($AA86&amp;"|"&amp;BB86,Node_Key,0)),"not a leaf")</f>
        <v/>
      </c>
      <c r="BD86" s="46">
        <f>MATCH($AA86&amp;"|0",Node_Key,0)</f>
        <v/>
      </c>
      <c r="BE86" s="46">
        <f>IF(INDEX(Node_Kind,BD86)="leaf",0,IF(INDEX($S$10:$S$61,INDEX(Node_Pos,BD86)+1)="",IF(INDEX(Node_Miss,BD86)="left",INDEX(Node_Left,BD86),INDEX(Node_Right,BD86)),IF(INDEX(Node_Kind,BD86)="split",IF(INDEX($S$10:$S$61,INDEX(Node_Pos,BD86)+1)&lt;INDEX(Node_Thr,BD86),INDEX(Node_Left,BD86),INDEX(Node_Right,BD86)),IF(ISNUMBER(SEARCH(";"&amp;INDEX($S$10:$S$61,INDEX(Node_Pos,BD86)+1)&amp;";",";"&amp;INDEX(Node_RCodes,BD86)&amp;";")),INDEX(Node_Right,BD86),INDEX(Node_Left,BD86)))))</f>
        <v/>
      </c>
      <c r="BF86" s="46">
        <f>MATCH($AA86&amp;"|"&amp;BE86,Node_Key,0)</f>
        <v/>
      </c>
      <c r="BG86" s="46">
        <f>IF(INDEX(Node_Kind,BF86)="leaf",BE86,IF(INDEX($S$10:$S$61,INDEX(Node_Pos,BF86)+1)="",IF(INDEX(Node_Miss,BF86)="left",INDEX(Node_Left,BF86),INDEX(Node_Right,BF86)),IF(INDEX(Node_Kind,BF86)="split",IF(INDEX($S$10:$S$61,INDEX(Node_Pos,BF86)+1)&lt;INDEX(Node_Thr,BF86),INDEX(Node_Left,BF86),INDEX(Node_Right,BF86)),IF(ISNUMBER(SEARCH(";"&amp;INDEX($S$10:$S$61,INDEX(Node_Pos,BF86)+1)&amp;";",";"&amp;INDEX(Node_RCodes,BF86)&amp;";")),INDEX(Node_Right,BF86),INDEX(Node_Left,BF86)))))</f>
        <v/>
      </c>
      <c r="BH86" s="46">
        <f>MATCH($AA86&amp;"|"&amp;BG86,Node_Key,0)</f>
        <v/>
      </c>
      <c r="BI86" s="46">
        <f>IF(INDEX(Node_Kind,BH86)="leaf",BG86,IF(INDEX($S$10:$S$61,INDEX(Node_Pos,BH86)+1)="",IF(INDEX(Node_Miss,BH86)="left",INDEX(Node_Left,BH86),INDEX(Node_Right,BH86)),IF(INDEX(Node_Kind,BH86)="split",IF(INDEX($S$10:$S$61,INDEX(Node_Pos,BH86)+1)&lt;INDEX(Node_Thr,BH86),INDEX(Node_Left,BH86),INDEX(Node_Right,BH86)),IF(ISNUMBER(SEARCH(";"&amp;INDEX($S$10:$S$61,INDEX(Node_Pos,BH86)+1)&amp;";",";"&amp;INDEX(Node_RCodes,BH86)&amp;";")),INDEX(Node_Right,BH86),INDEX(Node_Left,BH86)))))</f>
        <v/>
      </c>
      <c r="BJ86" s="52">
        <f>IF(INDEX(Node_Kind,MATCH($AA86&amp;"|"&amp;BI86,Node_Key,0))="leaf",INDEX(Node_Leaf,MATCH($AA86&amp;"|"&amp;BI86,Node_Key,0)),"not a leaf")</f>
        <v/>
      </c>
      <c r="BK86" s="46">
        <f>MATCH($AA86&amp;"|0",Node_Key,0)</f>
        <v/>
      </c>
      <c r="BL86" s="46">
        <f>IF(INDEX(Node_Kind,BK86)="leaf",0,IF(INDEX($V$10:$V$61,INDEX(Node_Pos,BK86)+1)="",IF(INDEX(Node_Miss,BK86)="left",INDEX(Node_Left,BK86),INDEX(Node_Right,BK86)),IF(INDEX(Node_Kind,BK86)="split",IF(INDEX($V$10:$V$61,INDEX(Node_Pos,BK86)+1)&lt;INDEX(Node_Thr,BK86),INDEX(Node_Left,BK86),INDEX(Node_Right,BK86)),IF(ISNUMBER(SEARCH(";"&amp;INDEX($V$10:$V$61,INDEX(Node_Pos,BK86)+1)&amp;";",";"&amp;INDEX(Node_RCodes,BK86)&amp;";")),INDEX(Node_Right,BK86),INDEX(Node_Left,BK86)))))</f>
        <v/>
      </c>
      <c r="BM86" s="46">
        <f>MATCH($AA86&amp;"|"&amp;BL86,Node_Key,0)</f>
        <v/>
      </c>
      <c r="BN86" s="46">
        <f>IF(INDEX(Node_Kind,BM86)="leaf",BL86,IF(INDEX($V$10:$V$61,INDEX(Node_Pos,BM86)+1)="",IF(INDEX(Node_Miss,BM86)="left",INDEX(Node_Left,BM86),INDEX(Node_Right,BM86)),IF(INDEX(Node_Kind,BM86)="split",IF(INDEX($V$10:$V$61,INDEX(Node_Pos,BM86)+1)&lt;INDEX(Node_Thr,BM86),INDEX(Node_Left,BM86),INDEX(Node_Right,BM86)),IF(ISNUMBER(SEARCH(";"&amp;INDEX($V$10:$V$61,INDEX(Node_Pos,BM86)+1)&amp;";",";"&amp;INDEX(Node_RCodes,BM86)&amp;";")),INDEX(Node_Right,BM86),INDEX(Node_Left,BM86)))))</f>
        <v/>
      </c>
      <c r="BO86" s="46">
        <f>MATCH($AA86&amp;"|"&amp;BN86,Node_Key,0)</f>
        <v/>
      </c>
      <c r="BP86" s="46">
        <f>IF(INDEX(Node_Kind,BO86)="leaf",BN86,IF(INDEX($V$10:$V$61,INDEX(Node_Pos,BO86)+1)="",IF(INDEX(Node_Miss,BO86)="left",INDEX(Node_Left,BO86),INDEX(Node_Right,BO86)),IF(INDEX(Node_Kind,BO86)="split",IF(INDEX($V$10:$V$61,INDEX(Node_Pos,BO86)+1)&lt;INDEX(Node_Thr,BO86),INDEX(Node_Left,BO86),INDEX(Node_Right,BO86)),IF(ISNUMBER(SEARCH(";"&amp;INDEX($V$10:$V$61,INDEX(Node_Pos,BO86)+1)&amp;";",";"&amp;INDEX(Node_RCodes,BO86)&amp;";")),INDEX(Node_Right,BO86),INDEX(Node_Left,BO86)))))</f>
        <v/>
      </c>
      <c r="BQ86" s="52">
        <f>IF(INDEX(Node_Kind,MATCH($AA86&amp;"|"&amp;BP86,Node_Key,0))="leaf",INDEX(Node_Leaf,MATCH($AA86&amp;"|"&amp;BP86,Node_Key,0)),"not a leaf")</f>
        <v/>
      </c>
      <c r="BR86" s="46">
        <f>MATCH($AA86&amp;"|0",Node_Key,0)</f>
        <v/>
      </c>
      <c r="BS86" s="46">
        <f>IF(INDEX(Node_Kind,BR86)="leaf",0,IF(INDEX($Y$10:$Y$61,INDEX(Node_Pos,BR86)+1)="",IF(INDEX(Node_Miss,BR86)="left",INDEX(Node_Left,BR86),INDEX(Node_Right,BR86)),IF(INDEX(Node_Kind,BR86)="split",IF(INDEX($Y$10:$Y$61,INDEX(Node_Pos,BR86)+1)&lt;INDEX(Node_Thr,BR86),INDEX(Node_Left,BR86),INDEX(Node_Right,BR86)),IF(ISNUMBER(SEARCH(";"&amp;INDEX($Y$10:$Y$61,INDEX(Node_Pos,BR86)+1)&amp;";",";"&amp;INDEX(Node_RCodes,BR86)&amp;";")),INDEX(Node_Right,BR86),INDEX(Node_Left,BR86)))))</f>
        <v/>
      </c>
      <c r="BT86" s="46">
        <f>MATCH($AA86&amp;"|"&amp;BS86,Node_Key,0)</f>
        <v/>
      </c>
      <c r="BU86" s="46">
        <f>IF(INDEX(Node_Kind,BT86)="leaf",BS86,IF(INDEX($Y$10:$Y$61,INDEX(Node_Pos,BT86)+1)="",IF(INDEX(Node_Miss,BT86)="left",INDEX(Node_Left,BT86),INDEX(Node_Right,BT86)),IF(INDEX(Node_Kind,BT86)="split",IF(INDEX($Y$10:$Y$61,INDEX(Node_Pos,BT86)+1)&lt;INDEX(Node_Thr,BT86),INDEX(Node_Left,BT86),INDEX(Node_Right,BT86)),IF(ISNUMBER(SEARCH(";"&amp;INDEX($Y$10:$Y$61,INDEX(Node_Pos,BT86)+1)&amp;";",";"&amp;INDEX(Node_RCodes,BT86)&amp;";")),INDEX(Node_Right,BT86),INDEX(Node_Left,BT86)))))</f>
        <v/>
      </c>
      <c r="BV86" s="46">
        <f>MATCH($AA86&amp;"|"&amp;BU86,Node_Key,0)</f>
        <v/>
      </c>
      <c r="BW86" s="46">
        <f>IF(INDEX(Node_Kind,BV86)="leaf",BU86,IF(INDEX($Y$10:$Y$61,INDEX(Node_Pos,BV86)+1)="",IF(INDEX(Node_Miss,BV86)="left",INDEX(Node_Left,BV86),INDEX(Node_Right,BV86)),IF(INDEX(Node_Kind,BV86)="split",IF(INDEX($Y$10:$Y$61,INDEX(Node_Pos,BV86)+1)&lt;INDEX(Node_Thr,BV86),INDEX(Node_Left,BV86),INDEX(Node_Right,BV86)),IF(ISNUMBER(SEARCH(";"&amp;INDEX($Y$10:$Y$61,INDEX(Node_Pos,BV86)+1)&amp;";",";"&amp;INDEX(Node_RCodes,BV86)&amp;";")),INDEX(Node_Right,BV86),INDEX(Node_Left,BV86)))))</f>
        <v/>
      </c>
      <c r="BX86" s="52">
        <f>IF(INDEX(Node_Kind,MATCH($AA86&amp;"|"&amp;BW86,Node_Key,0))="leaf",INDEX(Node_Leaf,MATCH($AA86&amp;"|"&amp;BW86,Node_Key,0)),"not a leaf")</f>
        <v/>
      </c>
    </row>
    <row r="87">
      <c r="AA87" s="36" t="n">
        <v>77</v>
      </c>
      <c r="AB87" s="46">
        <f>MATCH($AA87&amp;"|0",Node_Key,0)</f>
        <v/>
      </c>
      <c r="AC87" s="46">
        <f>IF(INDEX(Node_Kind,AB87)="leaf",0,IF(INDEX($G$10:$G$61,INDEX(Node_Pos,AB87)+1)="",IF(INDEX(Node_Miss,AB87)="left",INDEX(Node_Left,AB87),INDEX(Node_Right,AB87)),IF(INDEX(Node_Kind,AB87)="split",IF(INDEX($G$10:$G$61,INDEX(Node_Pos,AB87)+1)&lt;INDEX(Node_Thr,AB87),INDEX(Node_Left,AB87),INDEX(Node_Right,AB87)),IF(ISNUMBER(SEARCH(";"&amp;INDEX($G$10:$G$61,INDEX(Node_Pos,AB87)+1)&amp;";",";"&amp;INDEX(Node_RCodes,AB87)&amp;";")),INDEX(Node_Right,AB87),INDEX(Node_Left,AB87)))))</f>
        <v/>
      </c>
      <c r="AD87" s="46">
        <f>MATCH($AA87&amp;"|"&amp;AC87,Node_Key,0)</f>
        <v/>
      </c>
      <c r="AE87" s="46">
        <f>IF(INDEX(Node_Kind,AD87)="leaf",AC87,IF(INDEX($G$10:$G$61,INDEX(Node_Pos,AD87)+1)="",IF(INDEX(Node_Miss,AD87)="left",INDEX(Node_Left,AD87),INDEX(Node_Right,AD87)),IF(INDEX(Node_Kind,AD87)="split",IF(INDEX($G$10:$G$61,INDEX(Node_Pos,AD87)+1)&lt;INDEX(Node_Thr,AD87),INDEX(Node_Left,AD87),INDEX(Node_Right,AD87)),IF(ISNUMBER(SEARCH(";"&amp;INDEX($G$10:$G$61,INDEX(Node_Pos,AD87)+1)&amp;";",";"&amp;INDEX(Node_RCodes,AD87)&amp;";")),INDEX(Node_Right,AD87),INDEX(Node_Left,AD87)))))</f>
        <v/>
      </c>
      <c r="AF87" s="46">
        <f>MATCH($AA87&amp;"|"&amp;AE87,Node_Key,0)</f>
        <v/>
      </c>
      <c r="AG87" s="46">
        <f>IF(INDEX(Node_Kind,AF87)="leaf",AE87,IF(INDEX($G$10:$G$61,INDEX(Node_Pos,AF87)+1)="",IF(INDEX(Node_Miss,AF87)="left",INDEX(Node_Left,AF87),INDEX(Node_Right,AF87)),IF(INDEX(Node_Kind,AF87)="split",IF(INDEX($G$10:$G$61,INDEX(Node_Pos,AF87)+1)&lt;INDEX(Node_Thr,AF87),INDEX(Node_Left,AF87),INDEX(Node_Right,AF87)),IF(ISNUMBER(SEARCH(";"&amp;INDEX($G$10:$G$61,INDEX(Node_Pos,AF87)+1)&amp;";",";"&amp;INDEX(Node_RCodes,AF87)&amp;";")),INDEX(Node_Right,AF87),INDEX(Node_Left,AF87)))))</f>
        <v/>
      </c>
      <c r="AH87" s="52">
        <f>IF(INDEX(Node_Kind,MATCH($AA87&amp;"|"&amp;AG87,Node_Key,0))="leaf",INDEX(Node_Leaf,MATCH($AA87&amp;"|"&amp;AG87,Node_Key,0)),"not a leaf")</f>
        <v/>
      </c>
      <c r="AI87" s="46">
        <f>MATCH($AA87&amp;"|0",Node_Key,0)</f>
        <v/>
      </c>
      <c r="AJ87" s="46">
        <f>IF(INDEX(Node_Kind,AI87)="leaf",0,IF(INDEX($J$10:$J$61,INDEX(Node_Pos,AI87)+1)="",IF(INDEX(Node_Miss,AI87)="left",INDEX(Node_Left,AI87),INDEX(Node_Right,AI87)),IF(INDEX(Node_Kind,AI87)="split",IF(INDEX($J$10:$J$61,INDEX(Node_Pos,AI87)+1)&lt;INDEX(Node_Thr,AI87),INDEX(Node_Left,AI87),INDEX(Node_Right,AI87)),IF(ISNUMBER(SEARCH(";"&amp;INDEX($J$10:$J$61,INDEX(Node_Pos,AI87)+1)&amp;";",";"&amp;INDEX(Node_RCodes,AI87)&amp;";")),INDEX(Node_Right,AI87),INDEX(Node_Left,AI87)))))</f>
        <v/>
      </c>
      <c r="AK87" s="46">
        <f>MATCH($AA87&amp;"|"&amp;AJ87,Node_Key,0)</f>
        <v/>
      </c>
      <c r="AL87" s="46">
        <f>IF(INDEX(Node_Kind,AK87)="leaf",AJ87,IF(INDEX($J$10:$J$61,INDEX(Node_Pos,AK87)+1)="",IF(INDEX(Node_Miss,AK87)="left",INDEX(Node_Left,AK87),INDEX(Node_Right,AK87)),IF(INDEX(Node_Kind,AK87)="split",IF(INDEX($J$10:$J$61,INDEX(Node_Pos,AK87)+1)&lt;INDEX(Node_Thr,AK87),INDEX(Node_Left,AK87),INDEX(Node_Right,AK87)),IF(ISNUMBER(SEARCH(";"&amp;INDEX($J$10:$J$61,INDEX(Node_Pos,AK87)+1)&amp;";",";"&amp;INDEX(Node_RCodes,AK87)&amp;";")),INDEX(Node_Right,AK87),INDEX(Node_Left,AK87)))))</f>
        <v/>
      </c>
      <c r="AM87" s="46">
        <f>MATCH($AA87&amp;"|"&amp;AL87,Node_Key,0)</f>
        <v/>
      </c>
      <c r="AN87" s="46">
        <f>IF(INDEX(Node_Kind,AM87)="leaf",AL87,IF(INDEX($J$10:$J$61,INDEX(Node_Pos,AM87)+1)="",IF(INDEX(Node_Miss,AM87)="left",INDEX(Node_Left,AM87),INDEX(Node_Right,AM87)),IF(INDEX(Node_Kind,AM87)="split",IF(INDEX($J$10:$J$61,INDEX(Node_Pos,AM87)+1)&lt;INDEX(Node_Thr,AM87),INDEX(Node_Left,AM87),INDEX(Node_Right,AM87)),IF(ISNUMBER(SEARCH(";"&amp;INDEX($J$10:$J$61,INDEX(Node_Pos,AM87)+1)&amp;";",";"&amp;INDEX(Node_RCodes,AM87)&amp;";")),INDEX(Node_Right,AM87),INDEX(Node_Left,AM87)))))</f>
        <v/>
      </c>
      <c r="AO87" s="52">
        <f>IF(INDEX(Node_Kind,MATCH($AA87&amp;"|"&amp;AN87,Node_Key,0))="leaf",INDEX(Node_Leaf,MATCH($AA87&amp;"|"&amp;AN87,Node_Key,0)),"not a leaf")</f>
        <v/>
      </c>
      <c r="AP87" s="46">
        <f>MATCH($AA87&amp;"|0",Node_Key,0)</f>
        <v/>
      </c>
      <c r="AQ87" s="46">
        <f>IF(INDEX(Node_Kind,AP87)="leaf",0,IF(INDEX($M$10:$M$61,INDEX(Node_Pos,AP87)+1)="",IF(INDEX(Node_Miss,AP87)="left",INDEX(Node_Left,AP87),INDEX(Node_Right,AP87)),IF(INDEX(Node_Kind,AP87)="split",IF(INDEX($M$10:$M$61,INDEX(Node_Pos,AP87)+1)&lt;INDEX(Node_Thr,AP87),INDEX(Node_Left,AP87),INDEX(Node_Right,AP87)),IF(ISNUMBER(SEARCH(";"&amp;INDEX($M$10:$M$61,INDEX(Node_Pos,AP87)+1)&amp;";",";"&amp;INDEX(Node_RCodes,AP87)&amp;";")),INDEX(Node_Right,AP87),INDEX(Node_Left,AP87)))))</f>
        <v/>
      </c>
      <c r="AR87" s="46">
        <f>MATCH($AA87&amp;"|"&amp;AQ87,Node_Key,0)</f>
        <v/>
      </c>
      <c r="AS87" s="46">
        <f>IF(INDEX(Node_Kind,AR87)="leaf",AQ87,IF(INDEX($M$10:$M$61,INDEX(Node_Pos,AR87)+1)="",IF(INDEX(Node_Miss,AR87)="left",INDEX(Node_Left,AR87),INDEX(Node_Right,AR87)),IF(INDEX(Node_Kind,AR87)="split",IF(INDEX($M$10:$M$61,INDEX(Node_Pos,AR87)+1)&lt;INDEX(Node_Thr,AR87),INDEX(Node_Left,AR87),INDEX(Node_Right,AR87)),IF(ISNUMBER(SEARCH(";"&amp;INDEX($M$10:$M$61,INDEX(Node_Pos,AR87)+1)&amp;";",";"&amp;INDEX(Node_RCodes,AR87)&amp;";")),INDEX(Node_Right,AR87),INDEX(Node_Left,AR87)))))</f>
        <v/>
      </c>
      <c r="AT87" s="46">
        <f>MATCH($AA87&amp;"|"&amp;AS87,Node_Key,0)</f>
        <v/>
      </c>
      <c r="AU87" s="46">
        <f>IF(INDEX(Node_Kind,AT87)="leaf",AS87,IF(INDEX($M$10:$M$61,INDEX(Node_Pos,AT87)+1)="",IF(INDEX(Node_Miss,AT87)="left",INDEX(Node_Left,AT87),INDEX(Node_Right,AT87)),IF(INDEX(Node_Kind,AT87)="split",IF(INDEX($M$10:$M$61,INDEX(Node_Pos,AT87)+1)&lt;INDEX(Node_Thr,AT87),INDEX(Node_Left,AT87),INDEX(Node_Right,AT87)),IF(ISNUMBER(SEARCH(";"&amp;INDEX($M$10:$M$61,INDEX(Node_Pos,AT87)+1)&amp;";",";"&amp;INDEX(Node_RCodes,AT87)&amp;";")),INDEX(Node_Right,AT87),INDEX(Node_Left,AT87)))))</f>
        <v/>
      </c>
      <c r="AV87" s="52">
        <f>IF(INDEX(Node_Kind,MATCH($AA87&amp;"|"&amp;AU87,Node_Key,0))="leaf",INDEX(Node_Leaf,MATCH($AA87&amp;"|"&amp;AU87,Node_Key,0)),"not a leaf")</f>
        <v/>
      </c>
      <c r="AW87" s="46">
        <f>MATCH($AA87&amp;"|0",Node_Key,0)</f>
        <v/>
      </c>
      <c r="AX87" s="46">
        <f>IF(INDEX(Node_Kind,AW87)="leaf",0,IF(INDEX($P$10:$P$61,INDEX(Node_Pos,AW87)+1)="",IF(INDEX(Node_Miss,AW87)="left",INDEX(Node_Left,AW87),INDEX(Node_Right,AW87)),IF(INDEX(Node_Kind,AW87)="split",IF(INDEX($P$10:$P$61,INDEX(Node_Pos,AW87)+1)&lt;INDEX(Node_Thr,AW87),INDEX(Node_Left,AW87),INDEX(Node_Right,AW87)),IF(ISNUMBER(SEARCH(";"&amp;INDEX($P$10:$P$61,INDEX(Node_Pos,AW87)+1)&amp;";",";"&amp;INDEX(Node_RCodes,AW87)&amp;";")),INDEX(Node_Right,AW87),INDEX(Node_Left,AW87)))))</f>
        <v/>
      </c>
      <c r="AY87" s="46">
        <f>MATCH($AA87&amp;"|"&amp;AX87,Node_Key,0)</f>
        <v/>
      </c>
      <c r="AZ87" s="46">
        <f>IF(INDEX(Node_Kind,AY87)="leaf",AX87,IF(INDEX($P$10:$P$61,INDEX(Node_Pos,AY87)+1)="",IF(INDEX(Node_Miss,AY87)="left",INDEX(Node_Left,AY87),INDEX(Node_Right,AY87)),IF(INDEX(Node_Kind,AY87)="split",IF(INDEX($P$10:$P$61,INDEX(Node_Pos,AY87)+1)&lt;INDEX(Node_Thr,AY87),INDEX(Node_Left,AY87),INDEX(Node_Right,AY87)),IF(ISNUMBER(SEARCH(";"&amp;INDEX($P$10:$P$61,INDEX(Node_Pos,AY87)+1)&amp;";",";"&amp;INDEX(Node_RCodes,AY87)&amp;";")),INDEX(Node_Right,AY87),INDEX(Node_Left,AY87)))))</f>
        <v/>
      </c>
      <c r="BA87" s="46">
        <f>MATCH($AA87&amp;"|"&amp;AZ87,Node_Key,0)</f>
        <v/>
      </c>
      <c r="BB87" s="46">
        <f>IF(INDEX(Node_Kind,BA87)="leaf",AZ87,IF(INDEX($P$10:$P$61,INDEX(Node_Pos,BA87)+1)="",IF(INDEX(Node_Miss,BA87)="left",INDEX(Node_Left,BA87),INDEX(Node_Right,BA87)),IF(INDEX(Node_Kind,BA87)="split",IF(INDEX($P$10:$P$61,INDEX(Node_Pos,BA87)+1)&lt;INDEX(Node_Thr,BA87),INDEX(Node_Left,BA87),INDEX(Node_Right,BA87)),IF(ISNUMBER(SEARCH(";"&amp;INDEX($P$10:$P$61,INDEX(Node_Pos,BA87)+1)&amp;";",";"&amp;INDEX(Node_RCodes,BA87)&amp;";")),INDEX(Node_Right,BA87),INDEX(Node_Left,BA87)))))</f>
        <v/>
      </c>
      <c r="BC87" s="52">
        <f>IF(INDEX(Node_Kind,MATCH($AA87&amp;"|"&amp;BB87,Node_Key,0))="leaf",INDEX(Node_Leaf,MATCH($AA87&amp;"|"&amp;BB87,Node_Key,0)),"not a leaf")</f>
        <v/>
      </c>
      <c r="BD87" s="46">
        <f>MATCH($AA87&amp;"|0",Node_Key,0)</f>
        <v/>
      </c>
      <c r="BE87" s="46">
        <f>IF(INDEX(Node_Kind,BD87)="leaf",0,IF(INDEX($S$10:$S$61,INDEX(Node_Pos,BD87)+1)="",IF(INDEX(Node_Miss,BD87)="left",INDEX(Node_Left,BD87),INDEX(Node_Right,BD87)),IF(INDEX(Node_Kind,BD87)="split",IF(INDEX($S$10:$S$61,INDEX(Node_Pos,BD87)+1)&lt;INDEX(Node_Thr,BD87),INDEX(Node_Left,BD87),INDEX(Node_Right,BD87)),IF(ISNUMBER(SEARCH(";"&amp;INDEX($S$10:$S$61,INDEX(Node_Pos,BD87)+1)&amp;";",";"&amp;INDEX(Node_RCodes,BD87)&amp;";")),INDEX(Node_Right,BD87),INDEX(Node_Left,BD87)))))</f>
        <v/>
      </c>
      <c r="BF87" s="46">
        <f>MATCH($AA87&amp;"|"&amp;BE87,Node_Key,0)</f>
        <v/>
      </c>
      <c r="BG87" s="46">
        <f>IF(INDEX(Node_Kind,BF87)="leaf",BE87,IF(INDEX($S$10:$S$61,INDEX(Node_Pos,BF87)+1)="",IF(INDEX(Node_Miss,BF87)="left",INDEX(Node_Left,BF87),INDEX(Node_Right,BF87)),IF(INDEX(Node_Kind,BF87)="split",IF(INDEX($S$10:$S$61,INDEX(Node_Pos,BF87)+1)&lt;INDEX(Node_Thr,BF87),INDEX(Node_Left,BF87),INDEX(Node_Right,BF87)),IF(ISNUMBER(SEARCH(";"&amp;INDEX($S$10:$S$61,INDEX(Node_Pos,BF87)+1)&amp;";",";"&amp;INDEX(Node_RCodes,BF87)&amp;";")),INDEX(Node_Right,BF87),INDEX(Node_Left,BF87)))))</f>
        <v/>
      </c>
      <c r="BH87" s="46">
        <f>MATCH($AA87&amp;"|"&amp;BG87,Node_Key,0)</f>
        <v/>
      </c>
      <c r="BI87" s="46">
        <f>IF(INDEX(Node_Kind,BH87)="leaf",BG87,IF(INDEX($S$10:$S$61,INDEX(Node_Pos,BH87)+1)="",IF(INDEX(Node_Miss,BH87)="left",INDEX(Node_Left,BH87),INDEX(Node_Right,BH87)),IF(INDEX(Node_Kind,BH87)="split",IF(INDEX($S$10:$S$61,INDEX(Node_Pos,BH87)+1)&lt;INDEX(Node_Thr,BH87),INDEX(Node_Left,BH87),INDEX(Node_Right,BH87)),IF(ISNUMBER(SEARCH(";"&amp;INDEX($S$10:$S$61,INDEX(Node_Pos,BH87)+1)&amp;";",";"&amp;INDEX(Node_RCodes,BH87)&amp;";")),INDEX(Node_Right,BH87),INDEX(Node_Left,BH87)))))</f>
        <v/>
      </c>
      <c r="BJ87" s="52">
        <f>IF(INDEX(Node_Kind,MATCH($AA87&amp;"|"&amp;BI87,Node_Key,0))="leaf",INDEX(Node_Leaf,MATCH($AA87&amp;"|"&amp;BI87,Node_Key,0)),"not a leaf")</f>
        <v/>
      </c>
      <c r="BK87" s="46">
        <f>MATCH($AA87&amp;"|0",Node_Key,0)</f>
        <v/>
      </c>
      <c r="BL87" s="46">
        <f>IF(INDEX(Node_Kind,BK87)="leaf",0,IF(INDEX($V$10:$V$61,INDEX(Node_Pos,BK87)+1)="",IF(INDEX(Node_Miss,BK87)="left",INDEX(Node_Left,BK87),INDEX(Node_Right,BK87)),IF(INDEX(Node_Kind,BK87)="split",IF(INDEX($V$10:$V$61,INDEX(Node_Pos,BK87)+1)&lt;INDEX(Node_Thr,BK87),INDEX(Node_Left,BK87),INDEX(Node_Right,BK87)),IF(ISNUMBER(SEARCH(";"&amp;INDEX($V$10:$V$61,INDEX(Node_Pos,BK87)+1)&amp;";",";"&amp;INDEX(Node_RCodes,BK87)&amp;";")),INDEX(Node_Right,BK87),INDEX(Node_Left,BK87)))))</f>
        <v/>
      </c>
      <c r="BM87" s="46">
        <f>MATCH($AA87&amp;"|"&amp;BL87,Node_Key,0)</f>
        <v/>
      </c>
      <c r="BN87" s="46">
        <f>IF(INDEX(Node_Kind,BM87)="leaf",BL87,IF(INDEX($V$10:$V$61,INDEX(Node_Pos,BM87)+1)="",IF(INDEX(Node_Miss,BM87)="left",INDEX(Node_Left,BM87),INDEX(Node_Right,BM87)),IF(INDEX(Node_Kind,BM87)="split",IF(INDEX($V$10:$V$61,INDEX(Node_Pos,BM87)+1)&lt;INDEX(Node_Thr,BM87),INDEX(Node_Left,BM87),INDEX(Node_Right,BM87)),IF(ISNUMBER(SEARCH(";"&amp;INDEX($V$10:$V$61,INDEX(Node_Pos,BM87)+1)&amp;";",";"&amp;INDEX(Node_RCodes,BM87)&amp;";")),INDEX(Node_Right,BM87),INDEX(Node_Left,BM87)))))</f>
        <v/>
      </c>
      <c r="BO87" s="46">
        <f>MATCH($AA87&amp;"|"&amp;BN87,Node_Key,0)</f>
        <v/>
      </c>
      <c r="BP87" s="46">
        <f>IF(INDEX(Node_Kind,BO87)="leaf",BN87,IF(INDEX($V$10:$V$61,INDEX(Node_Pos,BO87)+1)="",IF(INDEX(Node_Miss,BO87)="left",INDEX(Node_Left,BO87),INDEX(Node_Right,BO87)),IF(INDEX(Node_Kind,BO87)="split",IF(INDEX($V$10:$V$61,INDEX(Node_Pos,BO87)+1)&lt;INDEX(Node_Thr,BO87),INDEX(Node_Left,BO87),INDEX(Node_Right,BO87)),IF(ISNUMBER(SEARCH(";"&amp;INDEX($V$10:$V$61,INDEX(Node_Pos,BO87)+1)&amp;";",";"&amp;INDEX(Node_RCodes,BO87)&amp;";")),INDEX(Node_Right,BO87),INDEX(Node_Left,BO87)))))</f>
        <v/>
      </c>
      <c r="BQ87" s="52">
        <f>IF(INDEX(Node_Kind,MATCH($AA87&amp;"|"&amp;BP87,Node_Key,0))="leaf",INDEX(Node_Leaf,MATCH($AA87&amp;"|"&amp;BP87,Node_Key,0)),"not a leaf")</f>
        <v/>
      </c>
      <c r="BR87" s="46">
        <f>MATCH($AA87&amp;"|0",Node_Key,0)</f>
        <v/>
      </c>
      <c r="BS87" s="46">
        <f>IF(INDEX(Node_Kind,BR87)="leaf",0,IF(INDEX($Y$10:$Y$61,INDEX(Node_Pos,BR87)+1)="",IF(INDEX(Node_Miss,BR87)="left",INDEX(Node_Left,BR87),INDEX(Node_Right,BR87)),IF(INDEX(Node_Kind,BR87)="split",IF(INDEX($Y$10:$Y$61,INDEX(Node_Pos,BR87)+1)&lt;INDEX(Node_Thr,BR87),INDEX(Node_Left,BR87),INDEX(Node_Right,BR87)),IF(ISNUMBER(SEARCH(";"&amp;INDEX($Y$10:$Y$61,INDEX(Node_Pos,BR87)+1)&amp;";",";"&amp;INDEX(Node_RCodes,BR87)&amp;";")),INDEX(Node_Right,BR87),INDEX(Node_Left,BR87)))))</f>
        <v/>
      </c>
      <c r="BT87" s="46">
        <f>MATCH($AA87&amp;"|"&amp;BS87,Node_Key,0)</f>
        <v/>
      </c>
      <c r="BU87" s="46">
        <f>IF(INDEX(Node_Kind,BT87)="leaf",BS87,IF(INDEX($Y$10:$Y$61,INDEX(Node_Pos,BT87)+1)="",IF(INDEX(Node_Miss,BT87)="left",INDEX(Node_Left,BT87),INDEX(Node_Right,BT87)),IF(INDEX(Node_Kind,BT87)="split",IF(INDEX($Y$10:$Y$61,INDEX(Node_Pos,BT87)+1)&lt;INDEX(Node_Thr,BT87),INDEX(Node_Left,BT87),INDEX(Node_Right,BT87)),IF(ISNUMBER(SEARCH(";"&amp;INDEX($Y$10:$Y$61,INDEX(Node_Pos,BT87)+1)&amp;";",";"&amp;INDEX(Node_RCodes,BT87)&amp;";")),INDEX(Node_Right,BT87),INDEX(Node_Left,BT87)))))</f>
        <v/>
      </c>
      <c r="BV87" s="46">
        <f>MATCH($AA87&amp;"|"&amp;BU87,Node_Key,0)</f>
        <v/>
      </c>
      <c r="BW87" s="46">
        <f>IF(INDEX(Node_Kind,BV87)="leaf",BU87,IF(INDEX($Y$10:$Y$61,INDEX(Node_Pos,BV87)+1)="",IF(INDEX(Node_Miss,BV87)="left",INDEX(Node_Left,BV87),INDEX(Node_Right,BV87)),IF(INDEX(Node_Kind,BV87)="split",IF(INDEX($Y$10:$Y$61,INDEX(Node_Pos,BV87)+1)&lt;INDEX(Node_Thr,BV87),INDEX(Node_Left,BV87),INDEX(Node_Right,BV87)),IF(ISNUMBER(SEARCH(";"&amp;INDEX($Y$10:$Y$61,INDEX(Node_Pos,BV87)+1)&amp;";",";"&amp;INDEX(Node_RCodes,BV87)&amp;";")),INDEX(Node_Right,BV87),INDEX(Node_Left,BV87)))))</f>
        <v/>
      </c>
      <c r="BX87" s="52">
        <f>IF(INDEX(Node_Kind,MATCH($AA87&amp;"|"&amp;BW87,Node_Key,0))="leaf",INDEX(Node_Leaf,MATCH($AA87&amp;"|"&amp;BW87,Node_Key,0)),"not a leaf")</f>
        <v/>
      </c>
    </row>
    <row r="88">
      <c r="AA88" s="36" t="n">
        <v>78</v>
      </c>
      <c r="AB88" s="46">
        <f>MATCH($AA88&amp;"|0",Node_Key,0)</f>
        <v/>
      </c>
      <c r="AC88" s="46">
        <f>IF(INDEX(Node_Kind,AB88)="leaf",0,IF(INDEX($G$10:$G$61,INDEX(Node_Pos,AB88)+1)="",IF(INDEX(Node_Miss,AB88)="left",INDEX(Node_Left,AB88),INDEX(Node_Right,AB88)),IF(INDEX(Node_Kind,AB88)="split",IF(INDEX($G$10:$G$61,INDEX(Node_Pos,AB88)+1)&lt;INDEX(Node_Thr,AB88),INDEX(Node_Left,AB88),INDEX(Node_Right,AB88)),IF(ISNUMBER(SEARCH(";"&amp;INDEX($G$10:$G$61,INDEX(Node_Pos,AB88)+1)&amp;";",";"&amp;INDEX(Node_RCodes,AB88)&amp;";")),INDEX(Node_Right,AB88),INDEX(Node_Left,AB88)))))</f>
        <v/>
      </c>
      <c r="AD88" s="46">
        <f>MATCH($AA88&amp;"|"&amp;AC88,Node_Key,0)</f>
        <v/>
      </c>
      <c r="AE88" s="46">
        <f>IF(INDEX(Node_Kind,AD88)="leaf",AC88,IF(INDEX($G$10:$G$61,INDEX(Node_Pos,AD88)+1)="",IF(INDEX(Node_Miss,AD88)="left",INDEX(Node_Left,AD88),INDEX(Node_Right,AD88)),IF(INDEX(Node_Kind,AD88)="split",IF(INDEX($G$10:$G$61,INDEX(Node_Pos,AD88)+1)&lt;INDEX(Node_Thr,AD88),INDEX(Node_Left,AD88),INDEX(Node_Right,AD88)),IF(ISNUMBER(SEARCH(";"&amp;INDEX($G$10:$G$61,INDEX(Node_Pos,AD88)+1)&amp;";",";"&amp;INDEX(Node_RCodes,AD88)&amp;";")),INDEX(Node_Right,AD88),INDEX(Node_Left,AD88)))))</f>
        <v/>
      </c>
      <c r="AF88" s="46">
        <f>MATCH($AA88&amp;"|"&amp;AE88,Node_Key,0)</f>
        <v/>
      </c>
      <c r="AG88" s="46">
        <f>IF(INDEX(Node_Kind,AF88)="leaf",AE88,IF(INDEX($G$10:$G$61,INDEX(Node_Pos,AF88)+1)="",IF(INDEX(Node_Miss,AF88)="left",INDEX(Node_Left,AF88),INDEX(Node_Right,AF88)),IF(INDEX(Node_Kind,AF88)="split",IF(INDEX($G$10:$G$61,INDEX(Node_Pos,AF88)+1)&lt;INDEX(Node_Thr,AF88),INDEX(Node_Left,AF88),INDEX(Node_Right,AF88)),IF(ISNUMBER(SEARCH(";"&amp;INDEX($G$10:$G$61,INDEX(Node_Pos,AF88)+1)&amp;";",";"&amp;INDEX(Node_RCodes,AF88)&amp;";")),INDEX(Node_Right,AF88),INDEX(Node_Left,AF88)))))</f>
        <v/>
      </c>
      <c r="AH88" s="52">
        <f>IF(INDEX(Node_Kind,MATCH($AA88&amp;"|"&amp;AG88,Node_Key,0))="leaf",INDEX(Node_Leaf,MATCH($AA88&amp;"|"&amp;AG88,Node_Key,0)),"not a leaf")</f>
        <v/>
      </c>
      <c r="AI88" s="46">
        <f>MATCH($AA88&amp;"|0",Node_Key,0)</f>
        <v/>
      </c>
      <c r="AJ88" s="46">
        <f>IF(INDEX(Node_Kind,AI88)="leaf",0,IF(INDEX($J$10:$J$61,INDEX(Node_Pos,AI88)+1)="",IF(INDEX(Node_Miss,AI88)="left",INDEX(Node_Left,AI88),INDEX(Node_Right,AI88)),IF(INDEX(Node_Kind,AI88)="split",IF(INDEX($J$10:$J$61,INDEX(Node_Pos,AI88)+1)&lt;INDEX(Node_Thr,AI88),INDEX(Node_Left,AI88),INDEX(Node_Right,AI88)),IF(ISNUMBER(SEARCH(";"&amp;INDEX($J$10:$J$61,INDEX(Node_Pos,AI88)+1)&amp;";",";"&amp;INDEX(Node_RCodes,AI88)&amp;";")),INDEX(Node_Right,AI88),INDEX(Node_Left,AI88)))))</f>
        <v/>
      </c>
      <c r="AK88" s="46">
        <f>MATCH($AA88&amp;"|"&amp;AJ88,Node_Key,0)</f>
        <v/>
      </c>
      <c r="AL88" s="46">
        <f>IF(INDEX(Node_Kind,AK88)="leaf",AJ88,IF(INDEX($J$10:$J$61,INDEX(Node_Pos,AK88)+1)="",IF(INDEX(Node_Miss,AK88)="left",INDEX(Node_Left,AK88),INDEX(Node_Right,AK88)),IF(INDEX(Node_Kind,AK88)="split",IF(INDEX($J$10:$J$61,INDEX(Node_Pos,AK88)+1)&lt;INDEX(Node_Thr,AK88),INDEX(Node_Left,AK88),INDEX(Node_Right,AK88)),IF(ISNUMBER(SEARCH(";"&amp;INDEX($J$10:$J$61,INDEX(Node_Pos,AK88)+1)&amp;";",";"&amp;INDEX(Node_RCodes,AK88)&amp;";")),INDEX(Node_Right,AK88),INDEX(Node_Left,AK88)))))</f>
        <v/>
      </c>
      <c r="AM88" s="46">
        <f>MATCH($AA88&amp;"|"&amp;AL88,Node_Key,0)</f>
        <v/>
      </c>
      <c r="AN88" s="46">
        <f>IF(INDEX(Node_Kind,AM88)="leaf",AL88,IF(INDEX($J$10:$J$61,INDEX(Node_Pos,AM88)+1)="",IF(INDEX(Node_Miss,AM88)="left",INDEX(Node_Left,AM88),INDEX(Node_Right,AM88)),IF(INDEX(Node_Kind,AM88)="split",IF(INDEX($J$10:$J$61,INDEX(Node_Pos,AM88)+1)&lt;INDEX(Node_Thr,AM88),INDEX(Node_Left,AM88),INDEX(Node_Right,AM88)),IF(ISNUMBER(SEARCH(";"&amp;INDEX($J$10:$J$61,INDEX(Node_Pos,AM88)+1)&amp;";",";"&amp;INDEX(Node_RCodes,AM88)&amp;";")),INDEX(Node_Right,AM88),INDEX(Node_Left,AM88)))))</f>
        <v/>
      </c>
      <c r="AO88" s="52">
        <f>IF(INDEX(Node_Kind,MATCH($AA88&amp;"|"&amp;AN88,Node_Key,0))="leaf",INDEX(Node_Leaf,MATCH($AA88&amp;"|"&amp;AN88,Node_Key,0)),"not a leaf")</f>
        <v/>
      </c>
      <c r="AP88" s="46">
        <f>MATCH($AA88&amp;"|0",Node_Key,0)</f>
        <v/>
      </c>
      <c r="AQ88" s="46">
        <f>IF(INDEX(Node_Kind,AP88)="leaf",0,IF(INDEX($M$10:$M$61,INDEX(Node_Pos,AP88)+1)="",IF(INDEX(Node_Miss,AP88)="left",INDEX(Node_Left,AP88),INDEX(Node_Right,AP88)),IF(INDEX(Node_Kind,AP88)="split",IF(INDEX($M$10:$M$61,INDEX(Node_Pos,AP88)+1)&lt;INDEX(Node_Thr,AP88),INDEX(Node_Left,AP88),INDEX(Node_Right,AP88)),IF(ISNUMBER(SEARCH(";"&amp;INDEX($M$10:$M$61,INDEX(Node_Pos,AP88)+1)&amp;";",";"&amp;INDEX(Node_RCodes,AP88)&amp;";")),INDEX(Node_Right,AP88),INDEX(Node_Left,AP88)))))</f>
        <v/>
      </c>
      <c r="AR88" s="46">
        <f>MATCH($AA88&amp;"|"&amp;AQ88,Node_Key,0)</f>
        <v/>
      </c>
      <c r="AS88" s="46">
        <f>IF(INDEX(Node_Kind,AR88)="leaf",AQ88,IF(INDEX($M$10:$M$61,INDEX(Node_Pos,AR88)+1)="",IF(INDEX(Node_Miss,AR88)="left",INDEX(Node_Left,AR88),INDEX(Node_Right,AR88)),IF(INDEX(Node_Kind,AR88)="split",IF(INDEX($M$10:$M$61,INDEX(Node_Pos,AR88)+1)&lt;INDEX(Node_Thr,AR88),INDEX(Node_Left,AR88),INDEX(Node_Right,AR88)),IF(ISNUMBER(SEARCH(";"&amp;INDEX($M$10:$M$61,INDEX(Node_Pos,AR88)+1)&amp;";",";"&amp;INDEX(Node_RCodes,AR88)&amp;";")),INDEX(Node_Right,AR88),INDEX(Node_Left,AR88)))))</f>
        <v/>
      </c>
      <c r="AT88" s="46">
        <f>MATCH($AA88&amp;"|"&amp;AS88,Node_Key,0)</f>
        <v/>
      </c>
      <c r="AU88" s="46">
        <f>IF(INDEX(Node_Kind,AT88)="leaf",AS88,IF(INDEX($M$10:$M$61,INDEX(Node_Pos,AT88)+1)="",IF(INDEX(Node_Miss,AT88)="left",INDEX(Node_Left,AT88),INDEX(Node_Right,AT88)),IF(INDEX(Node_Kind,AT88)="split",IF(INDEX($M$10:$M$61,INDEX(Node_Pos,AT88)+1)&lt;INDEX(Node_Thr,AT88),INDEX(Node_Left,AT88),INDEX(Node_Right,AT88)),IF(ISNUMBER(SEARCH(";"&amp;INDEX($M$10:$M$61,INDEX(Node_Pos,AT88)+1)&amp;";",";"&amp;INDEX(Node_RCodes,AT88)&amp;";")),INDEX(Node_Right,AT88),INDEX(Node_Left,AT88)))))</f>
        <v/>
      </c>
      <c r="AV88" s="52">
        <f>IF(INDEX(Node_Kind,MATCH($AA88&amp;"|"&amp;AU88,Node_Key,0))="leaf",INDEX(Node_Leaf,MATCH($AA88&amp;"|"&amp;AU88,Node_Key,0)),"not a leaf")</f>
        <v/>
      </c>
      <c r="AW88" s="46">
        <f>MATCH($AA88&amp;"|0",Node_Key,0)</f>
        <v/>
      </c>
      <c r="AX88" s="46">
        <f>IF(INDEX(Node_Kind,AW88)="leaf",0,IF(INDEX($P$10:$P$61,INDEX(Node_Pos,AW88)+1)="",IF(INDEX(Node_Miss,AW88)="left",INDEX(Node_Left,AW88),INDEX(Node_Right,AW88)),IF(INDEX(Node_Kind,AW88)="split",IF(INDEX($P$10:$P$61,INDEX(Node_Pos,AW88)+1)&lt;INDEX(Node_Thr,AW88),INDEX(Node_Left,AW88),INDEX(Node_Right,AW88)),IF(ISNUMBER(SEARCH(";"&amp;INDEX($P$10:$P$61,INDEX(Node_Pos,AW88)+1)&amp;";",";"&amp;INDEX(Node_RCodes,AW88)&amp;";")),INDEX(Node_Right,AW88),INDEX(Node_Left,AW88)))))</f>
        <v/>
      </c>
      <c r="AY88" s="46">
        <f>MATCH($AA88&amp;"|"&amp;AX88,Node_Key,0)</f>
        <v/>
      </c>
      <c r="AZ88" s="46">
        <f>IF(INDEX(Node_Kind,AY88)="leaf",AX88,IF(INDEX($P$10:$P$61,INDEX(Node_Pos,AY88)+1)="",IF(INDEX(Node_Miss,AY88)="left",INDEX(Node_Left,AY88),INDEX(Node_Right,AY88)),IF(INDEX(Node_Kind,AY88)="split",IF(INDEX($P$10:$P$61,INDEX(Node_Pos,AY88)+1)&lt;INDEX(Node_Thr,AY88),INDEX(Node_Left,AY88),INDEX(Node_Right,AY88)),IF(ISNUMBER(SEARCH(";"&amp;INDEX($P$10:$P$61,INDEX(Node_Pos,AY88)+1)&amp;";",";"&amp;INDEX(Node_RCodes,AY88)&amp;";")),INDEX(Node_Right,AY88),INDEX(Node_Left,AY88)))))</f>
        <v/>
      </c>
      <c r="BA88" s="46">
        <f>MATCH($AA88&amp;"|"&amp;AZ88,Node_Key,0)</f>
        <v/>
      </c>
      <c r="BB88" s="46">
        <f>IF(INDEX(Node_Kind,BA88)="leaf",AZ88,IF(INDEX($P$10:$P$61,INDEX(Node_Pos,BA88)+1)="",IF(INDEX(Node_Miss,BA88)="left",INDEX(Node_Left,BA88),INDEX(Node_Right,BA88)),IF(INDEX(Node_Kind,BA88)="split",IF(INDEX($P$10:$P$61,INDEX(Node_Pos,BA88)+1)&lt;INDEX(Node_Thr,BA88),INDEX(Node_Left,BA88),INDEX(Node_Right,BA88)),IF(ISNUMBER(SEARCH(";"&amp;INDEX($P$10:$P$61,INDEX(Node_Pos,BA88)+1)&amp;";",";"&amp;INDEX(Node_RCodes,BA88)&amp;";")),INDEX(Node_Right,BA88),INDEX(Node_Left,BA88)))))</f>
        <v/>
      </c>
      <c r="BC88" s="52">
        <f>IF(INDEX(Node_Kind,MATCH($AA88&amp;"|"&amp;BB88,Node_Key,0))="leaf",INDEX(Node_Leaf,MATCH($AA88&amp;"|"&amp;BB88,Node_Key,0)),"not a leaf")</f>
        <v/>
      </c>
      <c r="BD88" s="46">
        <f>MATCH($AA88&amp;"|0",Node_Key,0)</f>
        <v/>
      </c>
      <c r="BE88" s="46">
        <f>IF(INDEX(Node_Kind,BD88)="leaf",0,IF(INDEX($S$10:$S$61,INDEX(Node_Pos,BD88)+1)="",IF(INDEX(Node_Miss,BD88)="left",INDEX(Node_Left,BD88),INDEX(Node_Right,BD88)),IF(INDEX(Node_Kind,BD88)="split",IF(INDEX($S$10:$S$61,INDEX(Node_Pos,BD88)+1)&lt;INDEX(Node_Thr,BD88),INDEX(Node_Left,BD88),INDEX(Node_Right,BD88)),IF(ISNUMBER(SEARCH(";"&amp;INDEX($S$10:$S$61,INDEX(Node_Pos,BD88)+1)&amp;";",";"&amp;INDEX(Node_RCodes,BD88)&amp;";")),INDEX(Node_Right,BD88),INDEX(Node_Left,BD88)))))</f>
        <v/>
      </c>
      <c r="BF88" s="46">
        <f>MATCH($AA88&amp;"|"&amp;BE88,Node_Key,0)</f>
        <v/>
      </c>
      <c r="BG88" s="46">
        <f>IF(INDEX(Node_Kind,BF88)="leaf",BE88,IF(INDEX($S$10:$S$61,INDEX(Node_Pos,BF88)+1)="",IF(INDEX(Node_Miss,BF88)="left",INDEX(Node_Left,BF88),INDEX(Node_Right,BF88)),IF(INDEX(Node_Kind,BF88)="split",IF(INDEX($S$10:$S$61,INDEX(Node_Pos,BF88)+1)&lt;INDEX(Node_Thr,BF88),INDEX(Node_Left,BF88),INDEX(Node_Right,BF88)),IF(ISNUMBER(SEARCH(";"&amp;INDEX($S$10:$S$61,INDEX(Node_Pos,BF88)+1)&amp;";",";"&amp;INDEX(Node_RCodes,BF88)&amp;";")),INDEX(Node_Right,BF88),INDEX(Node_Left,BF88)))))</f>
        <v/>
      </c>
      <c r="BH88" s="46">
        <f>MATCH($AA88&amp;"|"&amp;BG88,Node_Key,0)</f>
        <v/>
      </c>
      <c r="BI88" s="46">
        <f>IF(INDEX(Node_Kind,BH88)="leaf",BG88,IF(INDEX($S$10:$S$61,INDEX(Node_Pos,BH88)+1)="",IF(INDEX(Node_Miss,BH88)="left",INDEX(Node_Left,BH88),INDEX(Node_Right,BH88)),IF(INDEX(Node_Kind,BH88)="split",IF(INDEX($S$10:$S$61,INDEX(Node_Pos,BH88)+1)&lt;INDEX(Node_Thr,BH88),INDEX(Node_Left,BH88),INDEX(Node_Right,BH88)),IF(ISNUMBER(SEARCH(";"&amp;INDEX($S$10:$S$61,INDEX(Node_Pos,BH88)+1)&amp;";",";"&amp;INDEX(Node_RCodes,BH88)&amp;";")),INDEX(Node_Right,BH88),INDEX(Node_Left,BH88)))))</f>
        <v/>
      </c>
      <c r="BJ88" s="52">
        <f>IF(INDEX(Node_Kind,MATCH($AA88&amp;"|"&amp;BI88,Node_Key,0))="leaf",INDEX(Node_Leaf,MATCH($AA88&amp;"|"&amp;BI88,Node_Key,0)),"not a leaf")</f>
        <v/>
      </c>
      <c r="BK88" s="46">
        <f>MATCH($AA88&amp;"|0",Node_Key,0)</f>
        <v/>
      </c>
      <c r="BL88" s="46">
        <f>IF(INDEX(Node_Kind,BK88)="leaf",0,IF(INDEX($V$10:$V$61,INDEX(Node_Pos,BK88)+1)="",IF(INDEX(Node_Miss,BK88)="left",INDEX(Node_Left,BK88),INDEX(Node_Right,BK88)),IF(INDEX(Node_Kind,BK88)="split",IF(INDEX($V$10:$V$61,INDEX(Node_Pos,BK88)+1)&lt;INDEX(Node_Thr,BK88),INDEX(Node_Left,BK88),INDEX(Node_Right,BK88)),IF(ISNUMBER(SEARCH(";"&amp;INDEX($V$10:$V$61,INDEX(Node_Pos,BK88)+1)&amp;";",";"&amp;INDEX(Node_RCodes,BK88)&amp;";")),INDEX(Node_Right,BK88),INDEX(Node_Left,BK88)))))</f>
        <v/>
      </c>
      <c r="BM88" s="46">
        <f>MATCH($AA88&amp;"|"&amp;BL88,Node_Key,0)</f>
        <v/>
      </c>
      <c r="BN88" s="46">
        <f>IF(INDEX(Node_Kind,BM88)="leaf",BL88,IF(INDEX($V$10:$V$61,INDEX(Node_Pos,BM88)+1)="",IF(INDEX(Node_Miss,BM88)="left",INDEX(Node_Left,BM88),INDEX(Node_Right,BM88)),IF(INDEX(Node_Kind,BM88)="split",IF(INDEX($V$10:$V$61,INDEX(Node_Pos,BM88)+1)&lt;INDEX(Node_Thr,BM88),INDEX(Node_Left,BM88),INDEX(Node_Right,BM88)),IF(ISNUMBER(SEARCH(";"&amp;INDEX($V$10:$V$61,INDEX(Node_Pos,BM88)+1)&amp;";",";"&amp;INDEX(Node_RCodes,BM88)&amp;";")),INDEX(Node_Right,BM88),INDEX(Node_Left,BM88)))))</f>
        <v/>
      </c>
      <c r="BO88" s="46">
        <f>MATCH($AA88&amp;"|"&amp;BN88,Node_Key,0)</f>
        <v/>
      </c>
      <c r="BP88" s="46">
        <f>IF(INDEX(Node_Kind,BO88)="leaf",BN88,IF(INDEX($V$10:$V$61,INDEX(Node_Pos,BO88)+1)="",IF(INDEX(Node_Miss,BO88)="left",INDEX(Node_Left,BO88),INDEX(Node_Right,BO88)),IF(INDEX(Node_Kind,BO88)="split",IF(INDEX($V$10:$V$61,INDEX(Node_Pos,BO88)+1)&lt;INDEX(Node_Thr,BO88),INDEX(Node_Left,BO88),INDEX(Node_Right,BO88)),IF(ISNUMBER(SEARCH(";"&amp;INDEX($V$10:$V$61,INDEX(Node_Pos,BO88)+1)&amp;";",";"&amp;INDEX(Node_RCodes,BO88)&amp;";")),INDEX(Node_Right,BO88),INDEX(Node_Left,BO88)))))</f>
        <v/>
      </c>
      <c r="BQ88" s="52">
        <f>IF(INDEX(Node_Kind,MATCH($AA88&amp;"|"&amp;BP88,Node_Key,0))="leaf",INDEX(Node_Leaf,MATCH($AA88&amp;"|"&amp;BP88,Node_Key,0)),"not a leaf")</f>
        <v/>
      </c>
      <c r="BR88" s="46">
        <f>MATCH($AA88&amp;"|0",Node_Key,0)</f>
        <v/>
      </c>
      <c r="BS88" s="46">
        <f>IF(INDEX(Node_Kind,BR88)="leaf",0,IF(INDEX($Y$10:$Y$61,INDEX(Node_Pos,BR88)+1)="",IF(INDEX(Node_Miss,BR88)="left",INDEX(Node_Left,BR88),INDEX(Node_Right,BR88)),IF(INDEX(Node_Kind,BR88)="split",IF(INDEX($Y$10:$Y$61,INDEX(Node_Pos,BR88)+1)&lt;INDEX(Node_Thr,BR88),INDEX(Node_Left,BR88),INDEX(Node_Right,BR88)),IF(ISNUMBER(SEARCH(";"&amp;INDEX($Y$10:$Y$61,INDEX(Node_Pos,BR88)+1)&amp;";",";"&amp;INDEX(Node_RCodes,BR88)&amp;";")),INDEX(Node_Right,BR88),INDEX(Node_Left,BR88)))))</f>
        <v/>
      </c>
      <c r="BT88" s="46">
        <f>MATCH($AA88&amp;"|"&amp;BS88,Node_Key,0)</f>
        <v/>
      </c>
      <c r="BU88" s="46">
        <f>IF(INDEX(Node_Kind,BT88)="leaf",BS88,IF(INDEX($Y$10:$Y$61,INDEX(Node_Pos,BT88)+1)="",IF(INDEX(Node_Miss,BT88)="left",INDEX(Node_Left,BT88),INDEX(Node_Right,BT88)),IF(INDEX(Node_Kind,BT88)="split",IF(INDEX($Y$10:$Y$61,INDEX(Node_Pos,BT88)+1)&lt;INDEX(Node_Thr,BT88),INDEX(Node_Left,BT88),INDEX(Node_Right,BT88)),IF(ISNUMBER(SEARCH(";"&amp;INDEX($Y$10:$Y$61,INDEX(Node_Pos,BT88)+1)&amp;";",";"&amp;INDEX(Node_RCodes,BT88)&amp;";")),INDEX(Node_Right,BT88),INDEX(Node_Left,BT88)))))</f>
        <v/>
      </c>
      <c r="BV88" s="46">
        <f>MATCH($AA88&amp;"|"&amp;BU88,Node_Key,0)</f>
        <v/>
      </c>
      <c r="BW88" s="46">
        <f>IF(INDEX(Node_Kind,BV88)="leaf",BU88,IF(INDEX($Y$10:$Y$61,INDEX(Node_Pos,BV88)+1)="",IF(INDEX(Node_Miss,BV88)="left",INDEX(Node_Left,BV88),INDEX(Node_Right,BV88)),IF(INDEX(Node_Kind,BV88)="split",IF(INDEX($Y$10:$Y$61,INDEX(Node_Pos,BV88)+1)&lt;INDEX(Node_Thr,BV88),INDEX(Node_Left,BV88),INDEX(Node_Right,BV88)),IF(ISNUMBER(SEARCH(";"&amp;INDEX($Y$10:$Y$61,INDEX(Node_Pos,BV88)+1)&amp;";",";"&amp;INDEX(Node_RCodes,BV88)&amp;";")),INDEX(Node_Right,BV88),INDEX(Node_Left,BV88)))))</f>
        <v/>
      </c>
      <c r="BX88" s="52">
        <f>IF(INDEX(Node_Kind,MATCH($AA88&amp;"|"&amp;BW88,Node_Key,0))="leaf",INDEX(Node_Leaf,MATCH($AA88&amp;"|"&amp;BW88,Node_Key,0)),"not a leaf")</f>
        <v/>
      </c>
    </row>
    <row r="89">
      <c r="AA89" s="36" t="n">
        <v>79</v>
      </c>
      <c r="AB89" s="46">
        <f>MATCH($AA89&amp;"|0",Node_Key,0)</f>
        <v/>
      </c>
      <c r="AC89" s="46">
        <f>IF(INDEX(Node_Kind,AB89)="leaf",0,IF(INDEX($G$10:$G$61,INDEX(Node_Pos,AB89)+1)="",IF(INDEX(Node_Miss,AB89)="left",INDEX(Node_Left,AB89),INDEX(Node_Right,AB89)),IF(INDEX(Node_Kind,AB89)="split",IF(INDEX($G$10:$G$61,INDEX(Node_Pos,AB89)+1)&lt;INDEX(Node_Thr,AB89),INDEX(Node_Left,AB89),INDEX(Node_Right,AB89)),IF(ISNUMBER(SEARCH(";"&amp;INDEX($G$10:$G$61,INDEX(Node_Pos,AB89)+1)&amp;";",";"&amp;INDEX(Node_RCodes,AB89)&amp;";")),INDEX(Node_Right,AB89),INDEX(Node_Left,AB89)))))</f>
        <v/>
      </c>
      <c r="AD89" s="46">
        <f>MATCH($AA89&amp;"|"&amp;AC89,Node_Key,0)</f>
        <v/>
      </c>
      <c r="AE89" s="46">
        <f>IF(INDEX(Node_Kind,AD89)="leaf",AC89,IF(INDEX($G$10:$G$61,INDEX(Node_Pos,AD89)+1)="",IF(INDEX(Node_Miss,AD89)="left",INDEX(Node_Left,AD89),INDEX(Node_Right,AD89)),IF(INDEX(Node_Kind,AD89)="split",IF(INDEX($G$10:$G$61,INDEX(Node_Pos,AD89)+1)&lt;INDEX(Node_Thr,AD89),INDEX(Node_Left,AD89),INDEX(Node_Right,AD89)),IF(ISNUMBER(SEARCH(";"&amp;INDEX($G$10:$G$61,INDEX(Node_Pos,AD89)+1)&amp;";",";"&amp;INDEX(Node_RCodes,AD89)&amp;";")),INDEX(Node_Right,AD89),INDEX(Node_Left,AD89)))))</f>
        <v/>
      </c>
      <c r="AF89" s="46">
        <f>MATCH($AA89&amp;"|"&amp;AE89,Node_Key,0)</f>
        <v/>
      </c>
      <c r="AG89" s="46">
        <f>IF(INDEX(Node_Kind,AF89)="leaf",AE89,IF(INDEX($G$10:$G$61,INDEX(Node_Pos,AF89)+1)="",IF(INDEX(Node_Miss,AF89)="left",INDEX(Node_Left,AF89),INDEX(Node_Right,AF89)),IF(INDEX(Node_Kind,AF89)="split",IF(INDEX($G$10:$G$61,INDEX(Node_Pos,AF89)+1)&lt;INDEX(Node_Thr,AF89),INDEX(Node_Left,AF89),INDEX(Node_Right,AF89)),IF(ISNUMBER(SEARCH(";"&amp;INDEX($G$10:$G$61,INDEX(Node_Pos,AF89)+1)&amp;";",";"&amp;INDEX(Node_RCodes,AF89)&amp;";")),INDEX(Node_Right,AF89),INDEX(Node_Left,AF89)))))</f>
        <v/>
      </c>
      <c r="AH89" s="52">
        <f>IF(INDEX(Node_Kind,MATCH($AA89&amp;"|"&amp;AG89,Node_Key,0))="leaf",INDEX(Node_Leaf,MATCH($AA89&amp;"|"&amp;AG89,Node_Key,0)),"not a leaf")</f>
        <v/>
      </c>
      <c r="AI89" s="46">
        <f>MATCH($AA89&amp;"|0",Node_Key,0)</f>
        <v/>
      </c>
      <c r="AJ89" s="46">
        <f>IF(INDEX(Node_Kind,AI89)="leaf",0,IF(INDEX($J$10:$J$61,INDEX(Node_Pos,AI89)+1)="",IF(INDEX(Node_Miss,AI89)="left",INDEX(Node_Left,AI89),INDEX(Node_Right,AI89)),IF(INDEX(Node_Kind,AI89)="split",IF(INDEX($J$10:$J$61,INDEX(Node_Pos,AI89)+1)&lt;INDEX(Node_Thr,AI89),INDEX(Node_Left,AI89),INDEX(Node_Right,AI89)),IF(ISNUMBER(SEARCH(";"&amp;INDEX($J$10:$J$61,INDEX(Node_Pos,AI89)+1)&amp;";",";"&amp;INDEX(Node_RCodes,AI89)&amp;";")),INDEX(Node_Right,AI89),INDEX(Node_Left,AI89)))))</f>
        <v/>
      </c>
      <c r="AK89" s="46">
        <f>MATCH($AA89&amp;"|"&amp;AJ89,Node_Key,0)</f>
        <v/>
      </c>
      <c r="AL89" s="46">
        <f>IF(INDEX(Node_Kind,AK89)="leaf",AJ89,IF(INDEX($J$10:$J$61,INDEX(Node_Pos,AK89)+1)="",IF(INDEX(Node_Miss,AK89)="left",INDEX(Node_Left,AK89),INDEX(Node_Right,AK89)),IF(INDEX(Node_Kind,AK89)="split",IF(INDEX($J$10:$J$61,INDEX(Node_Pos,AK89)+1)&lt;INDEX(Node_Thr,AK89),INDEX(Node_Left,AK89),INDEX(Node_Right,AK89)),IF(ISNUMBER(SEARCH(";"&amp;INDEX($J$10:$J$61,INDEX(Node_Pos,AK89)+1)&amp;";",";"&amp;INDEX(Node_RCodes,AK89)&amp;";")),INDEX(Node_Right,AK89),INDEX(Node_Left,AK89)))))</f>
        <v/>
      </c>
      <c r="AM89" s="46">
        <f>MATCH($AA89&amp;"|"&amp;AL89,Node_Key,0)</f>
        <v/>
      </c>
      <c r="AN89" s="46">
        <f>IF(INDEX(Node_Kind,AM89)="leaf",AL89,IF(INDEX($J$10:$J$61,INDEX(Node_Pos,AM89)+1)="",IF(INDEX(Node_Miss,AM89)="left",INDEX(Node_Left,AM89),INDEX(Node_Right,AM89)),IF(INDEX(Node_Kind,AM89)="split",IF(INDEX($J$10:$J$61,INDEX(Node_Pos,AM89)+1)&lt;INDEX(Node_Thr,AM89),INDEX(Node_Left,AM89),INDEX(Node_Right,AM89)),IF(ISNUMBER(SEARCH(";"&amp;INDEX($J$10:$J$61,INDEX(Node_Pos,AM89)+1)&amp;";",";"&amp;INDEX(Node_RCodes,AM89)&amp;";")),INDEX(Node_Right,AM89),INDEX(Node_Left,AM89)))))</f>
        <v/>
      </c>
      <c r="AO89" s="52">
        <f>IF(INDEX(Node_Kind,MATCH($AA89&amp;"|"&amp;AN89,Node_Key,0))="leaf",INDEX(Node_Leaf,MATCH($AA89&amp;"|"&amp;AN89,Node_Key,0)),"not a leaf")</f>
        <v/>
      </c>
      <c r="AP89" s="46">
        <f>MATCH($AA89&amp;"|0",Node_Key,0)</f>
        <v/>
      </c>
      <c r="AQ89" s="46">
        <f>IF(INDEX(Node_Kind,AP89)="leaf",0,IF(INDEX($M$10:$M$61,INDEX(Node_Pos,AP89)+1)="",IF(INDEX(Node_Miss,AP89)="left",INDEX(Node_Left,AP89),INDEX(Node_Right,AP89)),IF(INDEX(Node_Kind,AP89)="split",IF(INDEX($M$10:$M$61,INDEX(Node_Pos,AP89)+1)&lt;INDEX(Node_Thr,AP89),INDEX(Node_Left,AP89),INDEX(Node_Right,AP89)),IF(ISNUMBER(SEARCH(";"&amp;INDEX($M$10:$M$61,INDEX(Node_Pos,AP89)+1)&amp;";",";"&amp;INDEX(Node_RCodes,AP89)&amp;";")),INDEX(Node_Right,AP89),INDEX(Node_Left,AP89)))))</f>
        <v/>
      </c>
      <c r="AR89" s="46">
        <f>MATCH($AA89&amp;"|"&amp;AQ89,Node_Key,0)</f>
        <v/>
      </c>
      <c r="AS89" s="46">
        <f>IF(INDEX(Node_Kind,AR89)="leaf",AQ89,IF(INDEX($M$10:$M$61,INDEX(Node_Pos,AR89)+1)="",IF(INDEX(Node_Miss,AR89)="left",INDEX(Node_Left,AR89),INDEX(Node_Right,AR89)),IF(INDEX(Node_Kind,AR89)="split",IF(INDEX($M$10:$M$61,INDEX(Node_Pos,AR89)+1)&lt;INDEX(Node_Thr,AR89),INDEX(Node_Left,AR89),INDEX(Node_Right,AR89)),IF(ISNUMBER(SEARCH(";"&amp;INDEX($M$10:$M$61,INDEX(Node_Pos,AR89)+1)&amp;";",";"&amp;INDEX(Node_RCodes,AR89)&amp;";")),INDEX(Node_Right,AR89),INDEX(Node_Left,AR89)))))</f>
        <v/>
      </c>
      <c r="AT89" s="46">
        <f>MATCH($AA89&amp;"|"&amp;AS89,Node_Key,0)</f>
        <v/>
      </c>
      <c r="AU89" s="46">
        <f>IF(INDEX(Node_Kind,AT89)="leaf",AS89,IF(INDEX($M$10:$M$61,INDEX(Node_Pos,AT89)+1)="",IF(INDEX(Node_Miss,AT89)="left",INDEX(Node_Left,AT89),INDEX(Node_Right,AT89)),IF(INDEX(Node_Kind,AT89)="split",IF(INDEX($M$10:$M$61,INDEX(Node_Pos,AT89)+1)&lt;INDEX(Node_Thr,AT89),INDEX(Node_Left,AT89),INDEX(Node_Right,AT89)),IF(ISNUMBER(SEARCH(";"&amp;INDEX($M$10:$M$61,INDEX(Node_Pos,AT89)+1)&amp;";",";"&amp;INDEX(Node_RCodes,AT89)&amp;";")),INDEX(Node_Right,AT89),INDEX(Node_Left,AT89)))))</f>
        <v/>
      </c>
      <c r="AV89" s="52">
        <f>IF(INDEX(Node_Kind,MATCH($AA89&amp;"|"&amp;AU89,Node_Key,0))="leaf",INDEX(Node_Leaf,MATCH($AA89&amp;"|"&amp;AU89,Node_Key,0)),"not a leaf")</f>
        <v/>
      </c>
      <c r="AW89" s="46">
        <f>MATCH($AA89&amp;"|0",Node_Key,0)</f>
        <v/>
      </c>
      <c r="AX89" s="46">
        <f>IF(INDEX(Node_Kind,AW89)="leaf",0,IF(INDEX($P$10:$P$61,INDEX(Node_Pos,AW89)+1)="",IF(INDEX(Node_Miss,AW89)="left",INDEX(Node_Left,AW89),INDEX(Node_Right,AW89)),IF(INDEX(Node_Kind,AW89)="split",IF(INDEX($P$10:$P$61,INDEX(Node_Pos,AW89)+1)&lt;INDEX(Node_Thr,AW89),INDEX(Node_Left,AW89),INDEX(Node_Right,AW89)),IF(ISNUMBER(SEARCH(";"&amp;INDEX($P$10:$P$61,INDEX(Node_Pos,AW89)+1)&amp;";",";"&amp;INDEX(Node_RCodes,AW89)&amp;";")),INDEX(Node_Right,AW89),INDEX(Node_Left,AW89)))))</f>
        <v/>
      </c>
      <c r="AY89" s="46">
        <f>MATCH($AA89&amp;"|"&amp;AX89,Node_Key,0)</f>
        <v/>
      </c>
      <c r="AZ89" s="46">
        <f>IF(INDEX(Node_Kind,AY89)="leaf",AX89,IF(INDEX($P$10:$P$61,INDEX(Node_Pos,AY89)+1)="",IF(INDEX(Node_Miss,AY89)="left",INDEX(Node_Left,AY89),INDEX(Node_Right,AY89)),IF(INDEX(Node_Kind,AY89)="split",IF(INDEX($P$10:$P$61,INDEX(Node_Pos,AY89)+1)&lt;INDEX(Node_Thr,AY89),INDEX(Node_Left,AY89),INDEX(Node_Right,AY89)),IF(ISNUMBER(SEARCH(";"&amp;INDEX($P$10:$P$61,INDEX(Node_Pos,AY89)+1)&amp;";",";"&amp;INDEX(Node_RCodes,AY89)&amp;";")),INDEX(Node_Right,AY89),INDEX(Node_Left,AY89)))))</f>
        <v/>
      </c>
      <c r="BA89" s="46">
        <f>MATCH($AA89&amp;"|"&amp;AZ89,Node_Key,0)</f>
        <v/>
      </c>
      <c r="BB89" s="46">
        <f>IF(INDEX(Node_Kind,BA89)="leaf",AZ89,IF(INDEX($P$10:$P$61,INDEX(Node_Pos,BA89)+1)="",IF(INDEX(Node_Miss,BA89)="left",INDEX(Node_Left,BA89),INDEX(Node_Right,BA89)),IF(INDEX(Node_Kind,BA89)="split",IF(INDEX($P$10:$P$61,INDEX(Node_Pos,BA89)+1)&lt;INDEX(Node_Thr,BA89),INDEX(Node_Left,BA89),INDEX(Node_Right,BA89)),IF(ISNUMBER(SEARCH(";"&amp;INDEX($P$10:$P$61,INDEX(Node_Pos,BA89)+1)&amp;";",";"&amp;INDEX(Node_RCodes,BA89)&amp;";")),INDEX(Node_Right,BA89),INDEX(Node_Left,BA89)))))</f>
        <v/>
      </c>
      <c r="BC89" s="52">
        <f>IF(INDEX(Node_Kind,MATCH($AA89&amp;"|"&amp;BB89,Node_Key,0))="leaf",INDEX(Node_Leaf,MATCH($AA89&amp;"|"&amp;BB89,Node_Key,0)),"not a leaf")</f>
        <v/>
      </c>
      <c r="BD89" s="46">
        <f>MATCH($AA89&amp;"|0",Node_Key,0)</f>
        <v/>
      </c>
      <c r="BE89" s="46">
        <f>IF(INDEX(Node_Kind,BD89)="leaf",0,IF(INDEX($S$10:$S$61,INDEX(Node_Pos,BD89)+1)="",IF(INDEX(Node_Miss,BD89)="left",INDEX(Node_Left,BD89),INDEX(Node_Right,BD89)),IF(INDEX(Node_Kind,BD89)="split",IF(INDEX($S$10:$S$61,INDEX(Node_Pos,BD89)+1)&lt;INDEX(Node_Thr,BD89),INDEX(Node_Left,BD89),INDEX(Node_Right,BD89)),IF(ISNUMBER(SEARCH(";"&amp;INDEX($S$10:$S$61,INDEX(Node_Pos,BD89)+1)&amp;";",";"&amp;INDEX(Node_RCodes,BD89)&amp;";")),INDEX(Node_Right,BD89),INDEX(Node_Left,BD89)))))</f>
        <v/>
      </c>
      <c r="BF89" s="46">
        <f>MATCH($AA89&amp;"|"&amp;BE89,Node_Key,0)</f>
        <v/>
      </c>
      <c r="BG89" s="46">
        <f>IF(INDEX(Node_Kind,BF89)="leaf",BE89,IF(INDEX($S$10:$S$61,INDEX(Node_Pos,BF89)+1)="",IF(INDEX(Node_Miss,BF89)="left",INDEX(Node_Left,BF89),INDEX(Node_Right,BF89)),IF(INDEX(Node_Kind,BF89)="split",IF(INDEX($S$10:$S$61,INDEX(Node_Pos,BF89)+1)&lt;INDEX(Node_Thr,BF89),INDEX(Node_Left,BF89),INDEX(Node_Right,BF89)),IF(ISNUMBER(SEARCH(";"&amp;INDEX($S$10:$S$61,INDEX(Node_Pos,BF89)+1)&amp;";",";"&amp;INDEX(Node_RCodes,BF89)&amp;";")),INDEX(Node_Right,BF89),INDEX(Node_Left,BF89)))))</f>
        <v/>
      </c>
      <c r="BH89" s="46">
        <f>MATCH($AA89&amp;"|"&amp;BG89,Node_Key,0)</f>
        <v/>
      </c>
      <c r="BI89" s="46">
        <f>IF(INDEX(Node_Kind,BH89)="leaf",BG89,IF(INDEX($S$10:$S$61,INDEX(Node_Pos,BH89)+1)="",IF(INDEX(Node_Miss,BH89)="left",INDEX(Node_Left,BH89),INDEX(Node_Right,BH89)),IF(INDEX(Node_Kind,BH89)="split",IF(INDEX($S$10:$S$61,INDEX(Node_Pos,BH89)+1)&lt;INDEX(Node_Thr,BH89),INDEX(Node_Left,BH89),INDEX(Node_Right,BH89)),IF(ISNUMBER(SEARCH(";"&amp;INDEX($S$10:$S$61,INDEX(Node_Pos,BH89)+1)&amp;";",";"&amp;INDEX(Node_RCodes,BH89)&amp;";")),INDEX(Node_Right,BH89),INDEX(Node_Left,BH89)))))</f>
        <v/>
      </c>
      <c r="BJ89" s="52">
        <f>IF(INDEX(Node_Kind,MATCH($AA89&amp;"|"&amp;BI89,Node_Key,0))="leaf",INDEX(Node_Leaf,MATCH($AA89&amp;"|"&amp;BI89,Node_Key,0)),"not a leaf")</f>
        <v/>
      </c>
      <c r="BK89" s="46">
        <f>MATCH($AA89&amp;"|0",Node_Key,0)</f>
        <v/>
      </c>
      <c r="BL89" s="46">
        <f>IF(INDEX(Node_Kind,BK89)="leaf",0,IF(INDEX($V$10:$V$61,INDEX(Node_Pos,BK89)+1)="",IF(INDEX(Node_Miss,BK89)="left",INDEX(Node_Left,BK89),INDEX(Node_Right,BK89)),IF(INDEX(Node_Kind,BK89)="split",IF(INDEX($V$10:$V$61,INDEX(Node_Pos,BK89)+1)&lt;INDEX(Node_Thr,BK89),INDEX(Node_Left,BK89),INDEX(Node_Right,BK89)),IF(ISNUMBER(SEARCH(";"&amp;INDEX($V$10:$V$61,INDEX(Node_Pos,BK89)+1)&amp;";",";"&amp;INDEX(Node_RCodes,BK89)&amp;";")),INDEX(Node_Right,BK89),INDEX(Node_Left,BK89)))))</f>
        <v/>
      </c>
      <c r="BM89" s="46">
        <f>MATCH($AA89&amp;"|"&amp;BL89,Node_Key,0)</f>
        <v/>
      </c>
      <c r="BN89" s="46">
        <f>IF(INDEX(Node_Kind,BM89)="leaf",BL89,IF(INDEX($V$10:$V$61,INDEX(Node_Pos,BM89)+1)="",IF(INDEX(Node_Miss,BM89)="left",INDEX(Node_Left,BM89),INDEX(Node_Right,BM89)),IF(INDEX(Node_Kind,BM89)="split",IF(INDEX($V$10:$V$61,INDEX(Node_Pos,BM89)+1)&lt;INDEX(Node_Thr,BM89),INDEX(Node_Left,BM89),INDEX(Node_Right,BM89)),IF(ISNUMBER(SEARCH(";"&amp;INDEX($V$10:$V$61,INDEX(Node_Pos,BM89)+1)&amp;";",";"&amp;INDEX(Node_RCodes,BM89)&amp;";")),INDEX(Node_Right,BM89),INDEX(Node_Left,BM89)))))</f>
        <v/>
      </c>
      <c r="BO89" s="46">
        <f>MATCH($AA89&amp;"|"&amp;BN89,Node_Key,0)</f>
        <v/>
      </c>
      <c r="BP89" s="46">
        <f>IF(INDEX(Node_Kind,BO89)="leaf",BN89,IF(INDEX($V$10:$V$61,INDEX(Node_Pos,BO89)+1)="",IF(INDEX(Node_Miss,BO89)="left",INDEX(Node_Left,BO89),INDEX(Node_Right,BO89)),IF(INDEX(Node_Kind,BO89)="split",IF(INDEX($V$10:$V$61,INDEX(Node_Pos,BO89)+1)&lt;INDEX(Node_Thr,BO89),INDEX(Node_Left,BO89),INDEX(Node_Right,BO89)),IF(ISNUMBER(SEARCH(";"&amp;INDEX($V$10:$V$61,INDEX(Node_Pos,BO89)+1)&amp;";",";"&amp;INDEX(Node_RCodes,BO89)&amp;";")),INDEX(Node_Right,BO89),INDEX(Node_Left,BO89)))))</f>
        <v/>
      </c>
      <c r="BQ89" s="52">
        <f>IF(INDEX(Node_Kind,MATCH($AA89&amp;"|"&amp;BP89,Node_Key,0))="leaf",INDEX(Node_Leaf,MATCH($AA89&amp;"|"&amp;BP89,Node_Key,0)),"not a leaf")</f>
        <v/>
      </c>
      <c r="BR89" s="46">
        <f>MATCH($AA89&amp;"|0",Node_Key,0)</f>
        <v/>
      </c>
      <c r="BS89" s="46">
        <f>IF(INDEX(Node_Kind,BR89)="leaf",0,IF(INDEX($Y$10:$Y$61,INDEX(Node_Pos,BR89)+1)="",IF(INDEX(Node_Miss,BR89)="left",INDEX(Node_Left,BR89),INDEX(Node_Right,BR89)),IF(INDEX(Node_Kind,BR89)="split",IF(INDEX($Y$10:$Y$61,INDEX(Node_Pos,BR89)+1)&lt;INDEX(Node_Thr,BR89),INDEX(Node_Left,BR89),INDEX(Node_Right,BR89)),IF(ISNUMBER(SEARCH(";"&amp;INDEX($Y$10:$Y$61,INDEX(Node_Pos,BR89)+1)&amp;";",";"&amp;INDEX(Node_RCodes,BR89)&amp;";")),INDEX(Node_Right,BR89),INDEX(Node_Left,BR89)))))</f>
        <v/>
      </c>
      <c r="BT89" s="46">
        <f>MATCH($AA89&amp;"|"&amp;BS89,Node_Key,0)</f>
        <v/>
      </c>
      <c r="BU89" s="46">
        <f>IF(INDEX(Node_Kind,BT89)="leaf",BS89,IF(INDEX($Y$10:$Y$61,INDEX(Node_Pos,BT89)+1)="",IF(INDEX(Node_Miss,BT89)="left",INDEX(Node_Left,BT89),INDEX(Node_Right,BT89)),IF(INDEX(Node_Kind,BT89)="split",IF(INDEX($Y$10:$Y$61,INDEX(Node_Pos,BT89)+1)&lt;INDEX(Node_Thr,BT89),INDEX(Node_Left,BT89),INDEX(Node_Right,BT89)),IF(ISNUMBER(SEARCH(";"&amp;INDEX($Y$10:$Y$61,INDEX(Node_Pos,BT89)+1)&amp;";",";"&amp;INDEX(Node_RCodes,BT89)&amp;";")),INDEX(Node_Right,BT89),INDEX(Node_Left,BT89)))))</f>
        <v/>
      </c>
      <c r="BV89" s="46">
        <f>MATCH($AA89&amp;"|"&amp;BU89,Node_Key,0)</f>
        <v/>
      </c>
      <c r="BW89" s="46">
        <f>IF(INDEX(Node_Kind,BV89)="leaf",BU89,IF(INDEX($Y$10:$Y$61,INDEX(Node_Pos,BV89)+1)="",IF(INDEX(Node_Miss,BV89)="left",INDEX(Node_Left,BV89),INDEX(Node_Right,BV89)),IF(INDEX(Node_Kind,BV89)="split",IF(INDEX($Y$10:$Y$61,INDEX(Node_Pos,BV89)+1)&lt;INDEX(Node_Thr,BV89),INDEX(Node_Left,BV89),INDEX(Node_Right,BV89)),IF(ISNUMBER(SEARCH(";"&amp;INDEX($Y$10:$Y$61,INDEX(Node_Pos,BV89)+1)&amp;";",";"&amp;INDEX(Node_RCodes,BV89)&amp;";")),INDEX(Node_Right,BV89),INDEX(Node_Left,BV89)))))</f>
        <v/>
      </c>
      <c r="BX89" s="52">
        <f>IF(INDEX(Node_Kind,MATCH($AA89&amp;"|"&amp;BW89,Node_Key,0))="leaf",INDEX(Node_Leaf,MATCH($AA89&amp;"|"&amp;BW89,Node_Key,0)),"not a leaf")</f>
        <v/>
      </c>
    </row>
    <row r="90">
      <c r="AA90" s="36" t="n">
        <v>80</v>
      </c>
      <c r="AB90" s="46">
        <f>MATCH($AA90&amp;"|0",Node_Key,0)</f>
        <v/>
      </c>
      <c r="AC90" s="46">
        <f>IF(INDEX(Node_Kind,AB90)="leaf",0,IF(INDEX($G$10:$G$61,INDEX(Node_Pos,AB90)+1)="",IF(INDEX(Node_Miss,AB90)="left",INDEX(Node_Left,AB90),INDEX(Node_Right,AB90)),IF(INDEX(Node_Kind,AB90)="split",IF(INDEX($G$10:$G$61,INDEX(Node_Pos,AB90)+1)&lt;INDEX(Node_Thr,AB90),INDEX(Node_Left,AB90),INDEX(Node_Right,AB90)),IF(ISNUMBER(SEARCH(";"&amp;INDEX($G$10:$G$61,INDEX(Node_Pos,AB90)+1)&amp;";",";"&amp;INDEX(Node_RCodes,AB90)&amp;";")),INDEX(Node_Right,AB90),INDEX(Node_Left,AB90)))))</f>
        <v/>
      </c>
      <c r="AD90" s="46">
        <f>MATCH($AA90&amp;"|"&amp;AC90,Node_Key,0)</f>
        <v/>
      </c>
      <c r="AE90" s="46">
        <f>IF(INDEX(Node_Kind,AD90)="leaf",AC90,IF(INDEX($G$10:$G$61,INDEX(Node_Pos,AD90)+1)="",IF(INDEX(Node_Miss,AD90)="left",INDEX(Node_Left,AD90),INDEX(Node_Right,AD90)),IF(INDEX(Node_Kind,AD90)="split",IF(INDEX($G$10:$G$61,INDEX(Node_Pos,AD90)+1)&lt;INDEX(Node_Thr,AD90),INDEX(Node_Left,AD90),INDEX(Node_Right,AD90)),IF(ISNUMBER(SEARCH(";"&amp;INDEX($G$10:$G$61,INDEX(Node_Pos,AD90)+1)&amp;";",";"&amp;INDEX(Node_RCodes,AD90)&amp;";")),INDEX(Node_Right,AD90),INDEX(Node_Left,AD90)))))</f>
        <v/>
      </c>
      <c r="AF90" s="46">
        <f>MATCH($AA90&amp;"|"&amp;AE90,Node_Key,0)</f>
        <v/>
      </c>
      <c r="AG90" s="46">
        <f>IF(INDEX(Node_Kind,AF90)="leaf",AE90,IF(INDEX($G$10:$G$61,INDEX(Node_Pos,AF90)+1)="",IF(INDEX(Node_Miss,AF90)="left",INDEX(Node_Left,AF90),INDEX(Node_Right,AF90)),IF(INDEX(Node_Kind,AF90)="split",IF(INDEX($G$10:$G$61,INDEX(Node_Pos,AF90)+1)&lt;INDEX(Node_Thr,AF90),INDEX(Node_Left,AF90),INDEX(Node_Right,AF90)),IF(ISNUMBER(SEARCH(";"&amp;INDEX($G$10:$G$61,INDEX(Node_Pos,AF90)+1)&amp;";",";"&amp;INDEX(Node_RCodes,AF90)&amp;";")),INDEX(Node_Right,AF90),INDEX(Node_Left,AF90)))))</f>
        <v/>
      </c>
      <c r="AH90" s="52">
        <f>IF(INDEX(Node_Kind,MATCH($AA90&amp;"|"&amp;AG90,Node_Key,0))="leaf",INDEX(Node_Leaf,MATCH($AA90&amp;"|"&amp;AG90,Node_Key,0)),"not a leaf")</f>
        <v/>
      </c>
      <c r="AI90" s="46">
        <f>MATCH($AA90&amp;"|0",Node_Key,0)</f>
        <v/>
      </c>
      <c r="AJ90" s="46">
        <f>IF(INDEX(Node_Kind,AI90)="leaf",0,IF(INDEX($J$10:$J$61,INDEX(Node_Pos,AI90)+1)="",IF(INDEX(Node_Miss,AI90)="left",INDEX(Node_Left,AI90),INDEX(Node_Right,AI90)),IF(INDEX(Node_Kind,AI90)="split",IF(INDEX($J$10:$J$61,INDEX(Node_Pos,AI90)+1)&lt;INDEX(Node_Thr,AI90),INDEX(Node_Left,AI90),INDEX(Node_Right,AI90)),IF(ISNUMBER(SEARCH(";"&amp;INDEX($J$10:$J$61,INDEX(Node_Pos,AI90)+1)&amp;";",";"&amp;INDEX(Node_RCodes,AI90)&amp;";")),INDEX(Node_Right,AI90),INDEX(Node_Left,AI90)))))</f>
        <v/>
      </c>
      <c r="AK90" s="46">
        <f>MATCH($AA90&amp;"|"&amp;AJ90,Node_Key,0)</f>
        <v/>
      </c>
      <c r="AL90" s="46">
        <f>IF(INDEX(Node_Kind,AK90)="leaf",AJ90,IF(INDEX($J$10:$J$61,INDEX(Node_Pos,AK90)+1)="",IF(INDEX(Node_Miss,AK90)="left",INDEX(Node_Left,AK90),INDEX(Node_Right,AK90)),IF(INDEX(Node_Kind,AK90)="split",IF(INDEX($J$10:$J$61,INDEX(Node_Pos,AK90)+1)&lt;INDEX(Node_Thr,AK90),INDEX(Node_Left,AK90),INDEX(Node_Right,AK90)),IF(ISNUMBER(SEARCH(";"&amp;INDEX($J$10:$J$61,INDEX(Node_Pos,AK90)+1)&amp;";",";"&amp;INDEX(Node_RCodes,AK90)&amp;";")),INDEX(Node_Right,AK90),INDEX(Node_Left,AK90)))))</f>
        <v/>
      </c>
      <c r="AM90" s="46">
        <f>MATCH($AA90&amp;"|"&amp;AL90,Node_Key,0)</f>
        <v/>
      </c>
      <c r="AN90" s="46">
        <f>IF(INDEX(Node_Kind,AM90)="leaf",AL90,IF(INDEX($J$10:$J$61,INDEX(Node_Pos,AM90)+1)="",IF(INDEX(Node_Miss,AM90)="left",INDEX(Node_Left,AM90),INDEX(Node_Right,AM90)),IF(INDEX(Node_Kind,AM90)="split",IF(INDEX($J$10:$J$61,INDEX(Node_Pos,AM90)+1)&lt;INDEX(Node_Thr,AM90),INDEX(Node_Left,AM90),INDEX(Node_Right,AM90)),IF(ISNUMBER(SEARCH(";"&amp;INDEX($J$10:$J$61,INDEX(Node_Pos,AM90)+1)&amp;";",";"&amp;INDEX(Node_RCodes,AM90)&amp;";")),INDEX(Node_Right,AM90),INDEX(Node_Left,AM90)))))</f>
        <v/>
      </c>
      <c r="AO90" s="52">
        <f>IF(INDEX(Node_Kind,MATCH($AA90&amp;"|"&amp;AN90,Node_Key,0))="leaf",INDEX(Node_Leaf,MATCH($AA90&amp;"|"&amp;AN90,Node_Key,0)),"not a leaf")</f>
        <v/>
      </c>
      <c r="AP90" s="46">
        <f>MATCH($AA90&amp;"|0",Node_Key,0)</f>
        <v/>
      </c>
      <c r="AQ90" s="46">
        <f>IF(INDEX(Node_Kind,AP90)="leaf",0,IF(INDEX($M$10:$M$61,INDEX(Node_Pos,AP90)+1)="",IF(INDEX(Node_Miss,AP90)="left",INDEX(Node_Left,AP90),INDEX(Node_Right,AP90)),IF(INDEX(Node_Kind,AP90)="split",IF(INDEX($M$10:$M$61,INDEX(Node_Pos,AP90)+1)&lt;INDEX(Node_Thr,AP90),INDEX(Node_Left,AP90),INDEX(Node_Right,AP90)),IF(ISNUMBER(SEARCH(";"&amp;INDEX($M$10:$M$61,INDEX(Node_Pos,AP90)+1)&amp;";",";"&amp;INDEX(Node_RCodes,AP90)&amp;";")),INDEX(Node_Right,AP90),INDEX(Node_Left,AP90)))))</f>
        <v/>
      </c>
      <c r="AR90" s="46">
        <f>MATCH($AA90&amp;"|"&amp;AQ90,Node_Key,0)</f>
        <v/>
      </c>
      <c r="AS90" s="46">
        <f>IF(INDEX(Node_Kind,AR90)="leaf",AQ90,IF(INDEX($M$10:$M$61,INDEX(Node_Pos,AR90)+1)="",IF(INDEX(Node_Miss,AR90)="left",INDEX(Node_Left,AR90),INDEX(Node_Right,AR90)),IF(INDEX(Node_Kind,AR90)="split",IF(INDEX($M$10:$M$61,INDEX(Node_Pos,AR90)+1)&lt;INDEX(Node_Thr,AR90),INDEX(Node_Left,AR90),INDEX(Node_Right,AR90)),IF(ISNUMBER(SEARCH(";"&amp;INDEX($M$10:$M$61,INDEX(Node_Pos,AR90)+1)&amp;";",";"&amp;INDEX(Node_RCodes,AR90)&amp;";")),INDEX(Node_Right,AR90),INDEX(Node_Left,AR90)))))</f>
        <v/>
      </c>
      <c r="AT90" s="46">
        <f>MATCH($AA90&amp;"|"&amp;AS90,Node_Key,0)</f>
        <v/>
      </c>
      <c r="AU90" s="46">
        <f>IF(INDEX(Node_Kind,AT90)="leaf",AS90,IF(INDEX($M$10:$M$61,INDEX(Node_Pos,AT90)+1)="",IF(INDEX(Node_Miss,AT90)="left",INDEX(Node_Left,AT90),INDEX(Node_Right,AT90)),IF(INDEX(Node_Kind,AT90)="split",IF(INDEX($M$10:$M$61,INDEX(Node_Pos,AT90)+1)&lt;INDEX(Node_Thr,AT90),INDEX(Node_Left,AT90),INDEX(Node_Right,AT90)),IF(ISNUMBER(SEARCH(";"&amp;INDEX($M$10:$M$61,INDEX(Node_Pos,AT90)+1)&amp;";",";"&amp;INDEX(Node_RCodes,AT90)&amp;";")),INDEX(Node_Right,AT90),INDEX(Node_Left,AT90)))))</f>
        <v/>
      </c>
      <c r="AV90" s="52">
        <f>IF(INDEX(Node_Kind,MATCH($AA90&amp;"|"&amp;AU90,Node_Key,0))="leaf",INDEX(Node_Leaf,MATCH($AA90&amp;"|"&amp;AU90,Node_Key,0)),"not a leaf")</f>
        <v/>
      </c>
      <c r="AW90" s="46">
        <f>MATCH($AA90&amp;"|0",Node_Key,0)</f>
        <v/>
      </c>
      <c r="AX90" s="46">
        <f>IF(INDEX(Node_Kind,AW90)="leaf",0,IF(INDEX($P$10:$P$61,INDEX(Node_Pos,AW90)+1)="",IF(INDEX(Node_Miss,AW90)="left",INDEX(Node_Left,AW90),INDEX(Node_Right,AW90)),IF(INDEX(Node_Kind,AW90)="split",IF(INDEX($P$10:$P$61,INDEX(Node_Pos,AW90)+1)&lt;INDEX(Node_Thr,AW90),INDEX(Node_Left,AW90),INDEX(Node_Right,AW90)),IF(ISNUMBER(SEARCH(";"&amp;INDEX($P$10:$P$61,INDEX(Node_Pos,AW90)+1)&amp;";",";"&amp;INDEX(Node_RCodes,AW90)&amp;";")),INDEX(Node_Right,AW90),INDEX(Node_Left,AW90)))))</f>
        <v/>
      </c>
      <c r="AY90" s="46">
        <f>MATCH($AA90&amp;"|"&amp;AX90,Node_Key,0)</f>
        <v/>
      </c>
      <c r="AZ90" s="46">
        <f>IF(INDEX(Node_Kind,AY90)="leaf",AX90,IF(INDEX($P$10:$P$61,INDEX(Node_Pos,AY90)+1)="",IF(INDEX(Node_Miss,AY90)="left",INDEX(Node_Left,AY90),INDEX(Node_Right,AY90)),IF(INDEX(Node_Kind,AY90)="split",IF(INDEX($P$10:$P$61,INDEX(Node_Pos,AY90)+1)&lt;INDEX(Node_Thr,AY90),INDEX(Node_Left,AY90),INDEX(Node_Right,AY90)),IF(ISNUMBER(SEARCH(";"&amp;INDEX($P$10:$P$61,INDEX(Node_Pos,AY90)+1)&amp;";",";"&amp;INDEX(Node_RCodes,AY90)&amp;";")),INDEX(Node_Right,AY90),INDEX(Node_Left,AY90)))))</f>
        <v/>
      </c>
      <c r="BA90" s="46">
        <f>MATCH($AA90&amp;"|"&amp;AZ90,Node_Key,0)</f>
        <v/>
      </c>
      <c r="BB90" s="46">
        <f>IF(INDEX(Node_Kind,BA90)="leaf",AZ90,IF(INDEX($P$10:$P$61,INDEX(Node_Pos,BA90)+1)="",IF(INDEX(Node_Miss,BA90)="left",INDEX(Node_Left,BA90),INDEX(Node_Right,BA90)),IF(INDEX(Node_Kind,BA90)="split",IF(INDEX($P$10:$P$61,INDEX(Node_Pos,BA90)+1)&lt;INDEX(Node_Thr,BA90),INDEX(Node_Left,BA90),INDEX(Node_Right,BA90)),IF(ISNUMBER(SEARCH(";"&amp;INDEX($P$10:$P$61,INDEX(Node_Pos,BA90)+1)&amp;";",";"&amp;INDEX(Node_RCodes,BA90)&amp;";")),INDEX(Node_Right,BA90),INDEX(Node_Left,BA90)))))</f>
        <v/>
      </c>
      <c r="BC90" s="52">
        <f>IF(INDEX(Node_Kind,MATCH($AA90&amp;"|"&amp;BB90,Node_Key,0))="leaf",INDEX(Node_Leaf,MATCH($AA90&amp;"|"&amp;BB90,Node_Key,0)),"not a leaf")</f>
        <v/>
      </c>
      <c r="BD90" s="46">
        <f>MATCH($AA90&amp;"|0",Node_Key,0)</f>
        <v/>
      </c>
      <c r="BE90" s="46">
        <f>IF(INDEX(Node_Kind,BD90)="leaf",0,IF(INDEX($S$10:$S$61,INDEX(Node_Pos,BD90)+1)="",IF(INDEX(Node_Miss,BD90)="left",INDEX(Node_Left,BD90),INDEX(Node_Right,BD90)),IF(INDEX(Node_Kind,BD90)="split",IF(INDEX($S$10:$S$61,INDEX(Node_Pos,BD90)+1)&lt;INDEX(Node_Thr,BD90),INDEX(Node_Left,BD90),INDEX(Node_Right,BD90)),IF(ISNUMBER(SEARCH(";"&amp;INDEX($S$10:$S$61,INDEX(Node_Pos,BD90)+1)&amp;";",";"&amp;INDEX(Node_RCodes,BD90)&amp;";")),INDEX(Node_Right,BD90),INDEX(Node_Left,BD90)))))</f>
        <v/>
      </c>
      <c r="BF90" s="46">
        <f>MATCH($AA90&amp;"|"&amp;BE90,Node_Key,0)</f>
        <v/>
      </c>
      <c r="BG90" s="46">
        <f>IF(INDEX(Node_Kind,BF90)="leaf",BE90,IF(INDEX($S$10:$S$61,INDEX(Node_Pos,BF90)+1)="",IF(INDEX(Node_Miss,BF90)="left",INDEX(Node_Left,BF90),INDEX(Node_Right,BF90)),IF(INDEX(Node_Kind,BF90)="split",IF(INDEX($S$10:$S$61,INDEX(Node_Pos,BF90)+1)&lt;INDEX(Node_Thr,BF90),INDEX(Node_Left,BF90),INDEX(Node_Right,BF90)),IF(ISNUMBER(SEARCH(";"&amp;INDEX($S$10:$S$61,INDEX(Node_Pos,BF90)+1)&amp;";",";"&amp;INDEX(Node_RCodes,BF90)&amp;";")),INDEX(Node_Right,BF90),INDEX(Node_Left,BF90)))))</f>
        <v/>
      </c>
      <c r="BH90" s="46">
        <f>MATCH($AA90&amp;"|"&amp;BG90,Node_Key,0)</f>
        <v/>
      </c>
      <c r="BI90" s="46">
        <f>IF(INDEX(Node_Kind,BH90)="leaf",BG90,IF(INDEX($S$10:$S$61,INDEX(Node_Pos,BH90)+1)="",IF(INDEX(Node_Miss,BH90)="left",INDEX(Node_Left,BH90),INDEX(Node_Right,BH90)),IF(INDEX(Node_Kind,BH90)="split",IF(INDEX($S$10:$S$61,INDEX(Node_Pos,BH90)+1)&lt;INDEX(Node_Thr,BH90),INDEX(Node_Left,BH90),INDEX(Node_Right,BH90)),IF(ISNUMBER(SEARCH(";"&amp;INDEX($S$10:$S$61,INDEX(Node_Pos,BH90)+1)&amp;";",";"&amp;INDEX(Node_RCodes,BH90)&amp;";")),INDEX(Node_Right,BH90),INDEX(Node_Left,BH90)))))</f>
        <v/>
      </c>
      <c r="BJ90" s="52">
        <f>IF(INDEX(Node_Kind,MATCH($AA90&amp;"|"&amp;BI90,Node_Key,0))="leaf",INDEX(Node_Leaf,MATCH($AA90&amp;"|"&amp;BI90,Node_Key,0)),"not a leaf")</f>
        <v/>
      </c>
      <c r="BK90" s="46">
        <f>MATCH($AA90&amp;"|0",Node_Key,0)</f>
        <v/>
      </c>
      <c r="BL90" s="46">
        <f>IF(INDEX(Node_Kind,BK90)="leaf",0,IF(INDEX($V$10:$V$61,INDEX(Node_Pos,BK90)+1)="",IF(INDEX(Node_Miss,BK90)="left",INDEX(Node_Left,BK90),INDEX(Node_Right,BK90)),IF(INDEX(Node_Kind,BK90)="split",IF(INDEX($V$10:$V$61,INDEX(Node_Pos,BK90)+1)&lt;INDEX(Node_Thr,BK90),INDEX(Node_Left,BK90),INDEX(Node_Right,BK90)),IF(ISNUMBER(SEARCH(";"&amp;INDEX($V$10:$V$61,INDEX(Node_Pos,BK90)+1)&amp;";",";"&amp;INDEX(Node_RCodes,BK90)&amp;";")),INDEX(Node_Right,BK90),INDEX(Node_Left,BK90)))))</f>
        <v/>
      </c>
      <c r="BM90" s="46">
        <f>MATCH($AA90&amp;"|"&amp;BL90,Node_Key,0)</f>
        <v/>
      </c>
      <c r="BN90" s="46">
        <f>IF(INDEX(Node_Kind,BM90)="leaf",BL90,IF(INDEX($V$10:$V$61,INDEX(Node_Pos,BM90)+1)="",IF(INDEX(Node_Miss,BM90)="left",INDEX(Node_Left,BM90),INDEX(Node_Right,BM90)),IF(INDEX(Node_Kind,BM90)="split",IF(INDEX($V$10:$V$61,INDEX(Node_Pos,BM90)+1)&lt;INDEX(Node_Thr,BM90),INDEX(Node_Left,BM90),INDEX(Node_Right,BM90)),IF(ISNUMBER(SEARCH(";"&amp;INDEX($V$10:$V$61,INDEX(Node_Pos,BM90)+1)&amp;";",";"&amp;INDEX(Node_RCodes,BM90)&amp;";")),INDEX(Node_Right,BM90),INDEX(Node_Left,BM90)))))</f>
        <v/>
      </c>
      <c r="BO90" s="46">
        <f>MATCH($AA90&amp;"|"&amp;BN90,Node_Key,0)</f>
        <v/>
      </c>
      <c r="BP90" s="46">
        <f>IF(INDEX(Node_Kind,BO90)="leaf",BN90,IF(INDEX($V$10:$V$61,INDEX(Node_Pos,BO90)+1)="",IF(INDEX(Node_Miss,BO90)="left",INDEX(Node_Left,BO90),INDEX(Node_Right,BO90)),IF(INDEX(Node_Kind,BO90)="split",IF(INDEX($V$10:$V$61,INDEX(Node_Pos,BO90)+1)&lt;INDEX(Node_Thr,BO90),INDEX(Node_Left,BO90),INDEX(Node_Right,BO90)),IF(ISNUMBER(SEARCH(";"&amp;INDEX($V$10:$V$61,INDEX(Node_Pos,BO90)+1)&amp;";",";"&amp;INDEX(Node_RCodes,BO90)&amp;";")),INDEX(Node_Right,BO90),INDEX(Node_Left,BO90)))))</f>
        <v/>
      </c>
      <c r="BQ90" s="52">
        <f>IF(INDEX(Node_Kind,MATCH($AA90&amp;"|"&amp;BP90,Node_Key,0))="leaf",INDEX(Node_Leaf,MATCH($AA90&amp;"|"&amp;BP90,Node_Key,0)),"not a leaf")</f>
        <v/>
      </c>
      <c r="BR90" s="46">
        <f>MATCH($AA90&amp;"|0",Node_Key,0)</f>
        <v/>
      </c>
      <c r="BS90" s="46">
        <f>IF(INDEX(Node_Kind,BR90)="leaf",0,IF(INDEX($Y$10:$Y$61,INDEX(Node_Pos,BR90)+1)="",IF(INDEX(Node_Miss,BR90)="left",INDEX(Node_Left,BR90),INDEX(Node_Right,BR90)),IF(INDEX(Node_Kind,BR90)="split",IF(INDEX($Y$10:$Y$61,INDEX(Node_Pos,BR90)+1)&lt;INDEX(Node_Thr,BR90),INDEX(Node_Left,BR90),INDEX(Node_Right,BR90)),IF(ISNUMBER(SEARCH(";"&amp;INDEX($Y$10:$Y$61,INDEX(Node_Pos,BR90)+1)&amp;";",";"&amp;INDEX(Node_RCodes,BR90)&amp;";")),INDEX(Node_Right,BR90),INDEX(Node_Left,BR90)))))</f>
        <v/>
      </c>
      <c r="BT90" s="46">
        <f>MATCH($AA90&amp;"|"&amp;BS90,Node_Key,0)</f>
        <v/>
      </c>
      <c r="BU90" s="46">
        <f>IF(INDEX(Node_Kind,BT90)="leaf",BS90,IF(INDEX($Y$10:$Y$61,INDEX(Node_Pos,BT90)+1)="",IF(INDEX(Node_Miss,BT90)="left",INDEX(Node_Left,BT90),INDEX(Node_Right,BT90)),IF(INDEX(Node_Kind,BT90)="split",IF(INDEX($Y$10:$Y$61,INDEX(Node_Pos,BT90)+1)&lt;INDEX(Node_Thr,BT90),INDEX(Node_Left,BT90),INDEX(Node_Right,BT90)),IF(ISNUMBER(SEARCH(";"&amp;INDEX($Y$10:$Y$61,INDEX(Node_Pos,BT90)+1)&amp;";",";"&amp;INDEX(Node_RCodes,BT90)&amp;";")),INDEX(Node_Right,BT90),INDEX(Node_Left,BT90)))))</f>
        <v/>
      </c>
      <c r="BV90" s="46">
        <f>MATCH($AA90&amp;"|"&amp;BU90,Node_Key,0)</f>
        <v/>
      </c>
      <c r="BW90" s="46">
        <f>IF(INDEX(Node_Kind,BV90)="leaf",BU90,IF(INDEX($Y$10:$Y$61,INDEX(Node_Pos,BV90)+1)="",IF(INDEX(Node_Miss,BV90)="left",INDEX(Node_Left,BV90),INDEX(Node_Right,BV90)),IF(INDEX(Node_Kind,BV90)="split",IF(INDEX($Y$10:$Y$61,INDEX(Node_Pos,BV90)+1)&lt;INDEX(Node_Thr,BV90),INDEX(Node_Left,BV90),INDEX(Node_Right,BV90)),IF(ISNUMBER(SEARCH(";"&amp;INDEX($Y$10:$Y$61,INDEX(Node_Pos,BV90)+1)&amp;";",";"&amp;INDEX(Node_RCodes,BV90)&amp;";")),INDEX(Node_Right,BV90),INDEX(Node_Left,BV90)))))</f>
        <v/>
      </c>
      <c r="BX90" s="52">
        <f>IF(INDEX(Node_Kind,MATCH($AA90&amp;"|"&amp;BW90,Node_Key,0))="leaf",INDEX(Node_Leaf,MATCH($AA90&amp;"|"&amp;BW90,Node_Key,0)),"not a leaf")</f>
        <v/>
      </c>
    </row>
    <row r="91">
      <c r="AA91" s="36" t="n">
        <v>81</v>
      </c>
      <c r="AB91" s="46">
        <f>MATCH($AA91&amp;"|0",Node_Key,0)</f>
        <v/>
      </c>
      <c r="AC91" s="46">
        <f>IF(INDEX(Node_Kind,AB91)="leaf",0,IF(INDEX($G$10:$G$61,INDEX(Node_Pos,AB91)+1)="",IF(INDEX(Node_Miss,AB91)="left",INDEX(Node_Left,AB91),INDEX(Node_Right,AB91)),IF(INDEX(Node_Kind,AB91)="split",IF(INDEX($G$10:$G$61,INDEX(Node_Pos,AB91)+1)&lt;INDEX(Node_Thr,AB91),INDEX(Node_Left,AB91),INDEX(Node_Right,AB91)),IF(ISNUMBER(SEARCH(";"&amp;INDEX($G$10:$G$61,INDEX(Node_Pos,AB91)+1)&amp;";",";"&amp;INDEX(Node_RCodes,AB91)&amp;";")),INDEX(Node_Right,AB91),INDEX(Node_Left,AB91)))))</f>
        <v/>
      </c>
      <c r="AD91" s="46">
        <f>MATCH($AA91&amp;"|"&amp;AC91,Node_Key,0)</f>
        <v/>
      </c>
      <c r="AE91" s="46">
        <f>IF(INDEX(Node_Kind,AD91)="leaf",AC91,IF(INDEX($G$10:$G$61,INDEX(Node_Pos,AD91)+1)="",IF(INDEX(Node_Miss,AD91)="left",INDEX(Node_Left,AD91),INDEX(Node_Right,AD91)),IF(INDEX(Node_Kind,AD91)="split",IF(INDEX($G$10:$G$61,INDEX(Node_Pos,AD91)+1)&lt;INDEX(Node_Thr,AD91),INDEX(Node_Left,AD91),INDEX(Node_Right,AD91)),IF(ISNUMBER(SEARCH(";"&amp;INDEX($G$10:$G$61,INDEX(Node_Pos,AD91)+1)&amp;";",";"&amp;INDEX(Node_RCodes,AD91)&amp;";")),INDEX(Node_Right,AD91),INDEX(Node_Left,AD91)))))</f>
        <v/>
      </c>
      <c r="AF91" s="46">
        <f>MATCH($AA91&amp;"|"&amp;AE91,Node_Key,0)</f>
        <v/>
      </c>
      <c r="AG91" s="46">
        <f>IF(INDEX(Node_Kind,AF91)="leaf",AE91,IF(INDEX($G$10:$G$61,INDEX(Node_Pos,AF91)+1)="",IF(INDEX(Node_Miss,AF91)="left",INDEX(Node_Left,AF91),INDEX(Node_Right,AF91)),IF(INDEX(Node_Kind,AF91)="split",IF(INDEX($G$10:$G$61,INDEX(Node_Pos,AF91)+1)&lt;INDEX(Node_Thr,AF91),INDEX(Node_Left,AF91),INDEX(Node_Right,AF91)),IF(ISNUMBER(SEARCH(";"&amp;INDEX($G$10:$G$61,INDEX(Node_Pos,AF91)+1)&amp;";",";"&amp;INDEX(Node_RCodes,AF91)&amp;";")),INDEX(Node_Right,AF91),INDEX(Node_Left,AF91)))))</f>
        <v/>
      </c>
      <c r="AH91" s="52">
        <f>IF(INDEX(Node_Kind,MATCH($AA91&amp;"|"&amp;AG91,Node_Key,0))="leaf",INDEX(Node_Leaf,MATCH($AA91&amp;"|"&amp;AG91,Node_Key,0)),"not a leaf")</f>
        <v/>
      </c>
      <c r="AI91" s="46">
        <f>MATCH($AA91&amp;"|0",Node_Key,0)</f>
        <v/>
      </c>
      <c r="AJ91" s="46">
        <f>IF(INDEX(Node_Kind,AI91)="leaf",0,IF(INDEX($J$10:$J$61,INDEX(Node_Pos,AI91)+1)="",IF(INDEX(Node_Miss,AI91)="left",INDEX(Node_Left,AI91),INDEX(Node_Right,AI91)),IF(INDEX(Node_Kind,AI91)="split",IF(INDEX($J$10:$J$61,INDEX(Node_Pos,AI91)+1)&lt;INDEX(Node_Thr,AI91),INDEX(Node_Left,AI91),INDEX(Node_Right,AI91)),IF(ISNUMBER(SEARCH(";"&amp;INDEX($J$10:$J$61,INDEX(Node_Pos,AI91)+1)&amp;";",";"&amp;INDEX(Node_RCodes,AI91)&amp;";")),INDEX(Node_Right,AI91),INDEX(Node_Left,AI91)))))</f>
        <v/>
      </c>
      <c r="AK91" s="46">
        <f>MATCH($AA91&amp;"|"&amp;AJ91,Node_Key,0)</f>
        <v/>
      </c>
      <c r="AL91" s="46">
        <f>IF(INDEX(Node_Kind,AK91)="leaf",AJ91,IF(INDEX($J$10:$J$61,INDEX(Node_Pos,AK91)+1)="",IF(INDEX(Node_Miss,AK91)="left",INDEX(Node_Left,AK91),INDEX(Node_Right,AK91)),IF(INDEX(Node_Kind,AK91)="split",IF(INDEX($J$10:$J$61,INDEX(Node_Pos,AK91)+1)&lt;INDEX(Node_Thr,AK91),INDEX(Node_Left,AK91),INDEX(Node_Right,AK91)),IF(ISNUMBER(SEARCH(";"&amp;INDEX($J$10:$J$61,INDEX(Node_Pos,AK91)+1)&amp;";",";"&amp;INDEX(Node_RCodes,AK91)&amp;";")),INDEX(Node_Right,AK91),INDEX(Node_Left,AK91)))))</f>
        <v/>
      </c>
      <c r="AM91" s="46">
        <f>MATCH($AA91&amp;"|"&amp;AL91,Node_Key,0)</f>
        <v/>
      </c>
      <c r="AN91" s="46">
        <f>IF(INDEX(Node_Kind,AM91)="leaf",AL91,IF(INDEX($J$10:$J$61,INDEX(Node_Pos,AM91)+1)="",IF(INDEX(Node_Miss,AM91)="left",INDEX(Node_Left,AM91),INDEX(Node_Right,AM91)),IF(INDEX(Node_Kind,AM91)="split",IF(INDEX($J$10:$J$61,INDEX(Node_Pos,AM91)+1)&lt;INDEX(Node_Thr,AM91),INDEX(Node_Left,AM91),INDEX(Node_Right,AM91)),IF(ISNUMBER(SEARCH(";"&amp;INDEX($J$10:$J$61,INDEX(Node_Pos,AM91)+1)&amp;";",";"&amp;INDEX(Node_RCodes,AM91)&amp;";")),INDEX(Node_Right,AM91),INDEX(Node_Left,AM91)))))</f>
        <v/>
      </c>
      <c r="AO91" s="52">
        <f>IF(INDEX(Node_Kind,MATCH($AA91&amp;"|"&amp;AN91,Node_Key,0))="leaf",INDEX(Node_Leaf,MATCH($AA91&amp;"|"&amp;AN91,Node_Key,0)),"not a leaf")</f>
        <v/>
      </c>
      <c r="AP91" s="46">
        <f>MATCH($AA91&amp;"|0",Node_Key,0)</f>
        <v/>
      </c>
      <c r="AQ91" s="46">
        <f>IF(INDEX(Node_Kind,AP91)="leaf",0,IF(INDEX($M$10:$M$61,INDEX(Node_Pos,AP91)+1)="",IF(INDEX(Node_Miss,AP91)="left",INDEX(Node_Left,AP91),INDEX(Node_Right,AP91)),IF(INDEX(Node_Kind,AP91)="split",IF(INDEX($M$10:$M$61,INDEX(Node_Pos,AP91)+1)&lt;INDEX(Node_Thr,AP91),INDEX(Node_Left,AP91),INDEX(Node_Right,AP91)),IF(ISNUMBER(SEARCH(";"&amp;INDEX($M$10:$M$61,INDEX(Node_Pos,AP91)+1)&amp;";",";"&amp;INDEX(Node_RCodes,AP91)&amp;";")),INDEX(Node_Right,AP91),INDEX(Node_Left,AP91)))))</f>
        <v/>
      </c>
      <c r="AR91" s="46">
        <f>MATCH($AA91&amp;"|"&amp;AQ91,Node_Key,0)</f>
        <v/>
      </c>
      <c r="AS91" s="46">
        <f>IF(INDEX(Node_Kind,AR91)="leaf",AQ91,IF(INDEX($M$10:$M$61,INDEX(Node_Pos,AR91)+1)="",IF(INDEX(Node_Miss,AR91)="left",INDEX(Node_Left,AR91),INDEX(Node_Right,AR91)),IF(INDEX(Node_Kind,AR91)="split",IF(INDEX($M$10:$M$61,INDEX(Node_Pos,AR91)+1)&lt;INDEX(Node_Thr,AR91),INDEX(Node_Left,AR91),INDEX(Node_Right,AR91)),IF(ISNUMBER(SEARCH(";"&amp;INDEX($M$10:$M$61,INDEX(Node_Pos,AR91)+1)&amp;";",";"&amp;INDEX(Node_RCodes,AR91)&amp;";")),INDEX(Node_Right,AR91),INDEX(Node_Left,AR91)))))</f>
        <v/>
      </c>
      <c r="AT91" s="46">
        <f>MATCH($AA91&amp;"|"&amp;AS91,Node_Key,0)</f>
        <v/>
      </c>
      <c r="AU91" s="46">
        <f>IF(INDEX(Node_Kind,AT91)="leaf",AS91,IF(INDEX($M$10:$M$61,INDEX(Node_Pos,AT91)+1)="",IF(INDEX(Node_Miss,AT91)="left",INDEX(Node_Left,AT91),INDEX(Node_Right,AT91)),IF(INDEX(Node_Kind,AT91)="split",IF(INDEX($M$10:$M$61,INDEX(Node_Pos,AT91)+1)&lt;INDEX(Node_Thr,AT91),INDEX(Node_Left,AT91),INDEX(Node_Right,AT91)),IF(ISNUMBER(SEARCH(";"&amp;INDEX($M$10:$M$61,INDEX(Node_Pos,AT91)+1)&amp;";",";"&amp;INDEX(Node_RCodes,AT91)&amp;";")),INDEX(Node_Right,AT91),INDEX(Node_Left,AT91)))))</f>
        <v/>
      </c>
      <c r="AV91" s="52">
        <f>IF(INDEX(Node_Kind,MATCH($AA91&amp;"|"&amp;AU91,Node_Key,0))="leaf",INDEX(Node_Leaf,MATCH($AA91&amp;"|"&amp;AU91,Node_Key,0)),"not a leaf")</f>
        <v/>
      </c>
      <c r="AW91" s="46">
        <f>MATCH($AA91&amp;"|0",Node_Key,0)</f>
        <v/>
      </c>
      <c r="AX91" s="46">
        <f>IF(INDEX(Node_Kind,AW91)="leaf",0,IF(INDEX($P$10:$P$61,INDEX(Node_Pos,AW91)+1)="",IF(INDEX(Node_Miss,AW91)="left",INDEX(Node_Left,AW91),INDEX(Node_Right,AW91)),IF(INDEX(Node_Kind,AW91)="split",IF(INDEX($P$10:$P$61,INDEX(Node_Pos,AW91)+1)&lt;INDEX(Node_Thr,AW91),INDEX(Node_Left,AW91),INDEX(Node_Right,AW91)),IF(ISNUMBER(SEARCH(";"&amp;INDEX($P$10:$P$61,INDEX(Node_Pos,AW91)+1)&amp;";",";"&amp;INDEX(Node_RCodes,AW91)&amp;";")),INDEX(Node_Right,AW91),INDEX(Node_Left,AW91)))))</f>
        <v/>
      </c>
      <c r="AY91" s="46">
        <f>MATCH($AA91&amp;"|"&amp;AX91,Node_Key,0)</f>
        <v/>
      </c>
      <c r="AZ91" s="46">
        <f>IF(INDEX(Node_Kind,AY91)="leaf",AX91,IF(INDEX($P$10:$P$61,INDEX(Node_Pos,AY91)+1)="",IF(INDEX(Node_Miss,AY91)="left",INDEX(Node_Left,AY91),INDEX(Node_Right,AY91)),IF(INDEX(Node_Kind,AY91)="split",IF(INDEX($P$10:$P$61,INDEX(Node_Pos,AY91)+1)&lt;INDEX(Node_Thr,AY91),INDEX(Node_Left,AY91),INDEX(Node_Right,AY91)),IF(ISNUMBER(SEARCH(";"&amp;INDEX($P$10:$P$61,INDEX(Node_Pos,AY91)+1)&amp;";",";"&amp;INDEX(Node_RCodes,AY91)&amp;";")),INDEX(Node_Right,AY91),INDEX(Node_Left,AY91)))))</f>
        <v/>
      </c>
      <c r="BA91" s="46">
        <f>MATCH($AA91&amp;"|"&amp;AZ91,Node_Key,0)</f>
        <v/>
      </c>
      <c r="BB91" s="46">
        <f>IF(INDEX(Node_Kind,BA91)="leaf",AZ91,IF(INDEX($P$10:$P$61,INDEX(Node_Pos,BA91)+1)="",IF(INDEX(Node_Miss,BA91)="left",INDEX(Node_Left,BA91),INDEX(Node_Right,BA91)),IF(INDEX(Node_Kind,BA91)="split",IF(INDEX($P$10:$P$61,INDEX(Node_Pos,BA91)+1)&lt;INDEX(Node_Thr,BA91),INDEX(Node_Left,BA91),INDEX(Node_Right,BA91)),IF(ISNUMBER(SEARCH(";"&amp;INDEX($P$10:$P$61,INDEX(Node_Pos,BA91)+1)&amp;";",";"&amp;INDEX(Node_RCodes,BA91)&amp;";")),INDEX(Node_Right,BA91),INDEX(Node_Left,BA91)))))</f>
        <v/>
      </c>
      <c r="BC91" s="52">
        <f>IF(INDEX(Node_Kind,MATCH($AA91&amp;"|"&amp;BB91,Node_Key,0))="leaf",INDEX(Node_Leaf,MATCH($AA91&amp;"|"&amp;BB91,Node_Key,0)),"not a leaf")</f>
        <v/>
      </c>
      <c r="BD91" s="46">
        <f>MATCH($AA91&amp;"|0",Node_Key,0)</f>
        <v/>
      </c>
      <c r="BE91" s="46">
        <f>IF(INDEX(Node_Kind,BD91)="leaf",0,IF(INDEX($S$10:$S$61,INDEX(Node_Pos,BD91)+1)="",IF(INDEX(Node_Miss,BD91)="left",INDEX(Node_Left,BD91),INDEX(Node_Right,BD91)),IF(INDEX(Node_Kind,BD91)="split",IF(INDEX($S$10:$S$61,INDEX(Node_Pos,BD91)+1)&lt;INDEX(Node_Thr,BD91),INDEX(Node_Left,BD91),INDEX(Node_Right,BD91)),IF(ISNUMBER(SEARCH(";"&amp;INDEX($S$10:$S$61,INDEX(Node_Pos,BD91)+1)&amp;";",";"&amp;INDEX(Node_RCodes,BD91)&amp;";")),INDEX(Node_Right,BD91),INDEX(Node_Left,BD91)))))</f>
        <v/>
      </c>
      <c r="BF91" s="46">
        <f>MATCH($AA91&amp;"|"&amp;BE91,Node_Key,0)</f>
        <v/>
      </c>
      <c r="BG91" s="46">
        <f>IF(INDEX(Node_Kind,BF91)="leaf",BE91,IF(INDEX($S$10:$S$61,INDEX(Node_Pos,BF91)+1)="",IF(INDEX(Node_Miss,BF91)="left",INDEX(Node_Left,BF91),INDEX(Node_Right,BF91)),IF(INDEX(Node_Kind,BF91)="split",IF(INDEX($S$10:$S$61,INDEX(Node_Pos,BF91)+1)&lt;INDEX(Node_Thr,BF91),INDEX(Node_Left,BF91),INDEX(Node_Right,BF91)),IF(ISNUMBER(SEARCH(";"&amp;INDEX($S$10:$S$61,INDEX(Node_Pos,BF91)+1)&amp;";",";"&amp;INDEX(Node_RCodes,BF91)&amp;";")),INDEX(Node_Right,BF91),INDEX(Node_Left,BF91)))))</f>
        <v/>
      </c>
      <c r="BH91" s="46">
        <f>MATCH($AA91&amp;"|"&amp;BG91,Node_Key,0)</f>
        <v/>
      </c>
      <c r="BI91" s="46">
        <f>IF(INDEX(Node_Kind,BH91)="leaf",BG91,IF(INDEX($S$10:$S$61,INDEX(Node_Pos,BH91)+1)="",IF(INDEX(Node_Miss,BH91)="left",INDEX(Node_Left,BH91),INDEX(Node_Right,BH91)),IF(INDEX(Node_Kind,BH91)="split",IF(INDEX($S$10:$S$61,INDEX(Node_Pos,BH91)+1)&lt;INDEX(Node_Thr,BH91),INDEX(Node_Left,BH91),INDEX(Node_Right,BH91)),IF(ISNUMBER(SEARCH(";"&amp;INDEX($S$10:$S$61,INDEX(Node_Pos,BH91)+1)&amp;";",";"&amp;INDEX(Node_RCodes,BH91)&amp;";")),INDEX(Node_Right,BH91),INDEX(Node_Left,BH91)))))</f>
        <v/>
      </c>
      <c r="BJ91" s="52">
        <f>IF(INDEX(Node_Kind,MATCH($AA91&amp;"|"&amp;BI91,Node_Key,0))="leaf",INDEX(Node_Leaf,MATCH($AA91&amp;"|"&amp;BI91,Node_Key,0)),"not a leaf")</f>
        <v/>
      </c>
      <c r="BK91" s="46">
        <f>MATCH($AA91&amp;"|0",Node_Key,0)</f>
        <v/>
      </c>
      <c r="BL91" s="46">
        <f>IF(INDEX(Node_Kind,BK91)="leaf",0,IF(INDEX($V$10:$V$61,INDEX(Node_Pos,BK91)+1)="",IF(INDEX(Node_Miss,BK91)="left",INDEX(Node_Left,BK91),INDEX(Node_Right,BK91)),IF(INDEX(Node_Kind,BK91)="split",IF(INDEX($V$10:$V$61,INDEX(Node_Pos,BK91)+1)&lt;INDEX(Node_Thr,BK91),INDEX(Node_Left,BK91),INDEX(Node_Right,BK91)),IF(ISNUMBER(SEARCH(";"&amp;INDEX($V$10:$V$61,INDEX(Node_Pos,BK91)+1)&amp;";",";"&amp;INDEX(Node_RCodes,BK91)&amp;";")),INDEX(Node_Right,BK91),INDEX(Node_Left,BK91)))))</f>
        <v/>
      </c>
      <c r="BM91" s="46">
        <f>MATCH($AA91&amp;"|"&amp;BL91,Node_Key,0)</f>
        <v/>
      </c>
      <c r="BN91" s="46">
        <f>IF(INDEX(Node_Kind,BM91)="leaf",BL91,IF(INDEX($V$10:$V$61,INDEX(Node_Pos,BM91)+1)="",IF(INDEX(Node_Miss,BM91)="left",INDEX(Node_Left,BM91),INDEX(Node_Right,BM91)),IF(INDEX(Node_Kind,BM91)="split",IF(INDEX($V$10:$V$61,INDEX(Node_Pos,BM91)+1)&lt;INDEX(Node_Thr,BM91),INDEX(Node_Left,BM91),INDEX(Node_Right,BM91)),IF(ISNUMBER(SEARCH(";"&amp;INDEX($V$10:$V$61,INDEX(Node_Pos,BM91)+1)&amp;";",";"&amp;INDEX(Node_RCodes,BM91)&amp;";")),INDEX(Node_Right,BM91),INDEX(Node_Left,BM91)))))</f>
        <v/>
      </c>
      <c r="BO91" s="46">
        <f>MATCH($AA91&amp;"|"&amp;BN91,Node_Key,0)</f>
        <v/>
      </c>
      <c r="BP91" s="46">
        <f>IF(INDEX(Node_Kind,BO91)="leaf",BN91,IF(INDEX($V$10:$V$61,INDEX(Node_Pos,BO91)+1)="",IF(INDEX(Node_Miss,BO91)="left",INDEX(Node_Left,BO91),INDEX(Node_Right,BO91)),IF(INDEX(Node_Kind,BO91)="split",IF(INDEX($V$10:$V$61,INDEX(Node_Pos,BO91)+1)&lt;INDEX(Node_Thr,BO91),INDEX(Node_Left,BO91),INDEX(Node_Right,BO91)),IF(ISNUMBER(SEARCH(";"&amp;INDEX($V$10:$V$61,INDEX(Node_Pos,BO91)+1)&amp;";",";"&amp;INDEX(Node_RCodes,BO91)&amp;";")),INDEX(Node_Right,BO91),INDEX(Node_Left,BO91)))))</f>
        <v/>
      </c>
      <c r="BQ91" s="52">
        <f>IF(INDEX(Node_Kind,MATCH($AA91&amp;"|"&amp;BP91,Node_Key,0))="leaf",INDEX(Node_Leaf,MATCH($AA91&amp;"|"&amp;BP91,Node_Key,0)),"not a leaf")</f>
        <v/>
      </c>
      <c r="BR91" s="46">
        <f>MATCH($AA91&amp;"|0",Node_Key,0)</f>
        <v/>
      </c>
      <c r="BS91" s="46">
        <f>IF(INDEX(Node_Kind,BR91)="leaf",0,IF(INDEX($Y$10:$Y$61,INDEX(Node_Pos,BR91)+1)="",IF(INDEX(Node_Miss,BR91)="left",INDEX(Node_Left,BR91),INDEX(Node_Right,BR91)),IF(INDEX(Node_Kind,BR91)="split",IF(INDEX($Y$10:$Y$61,INDEX(Node_Pos,BR91)+1)&lt;INDEX(Node_Thr,BR91),INDEX(Node_Left,BR91),INDEX(Node_Right,BR91)),IF(ISNUMBER(SEARCH(";"&amp;INDEX($Y$10:$Y$61,INDEX(Node_Pos,BR91)+1)&amp;";",";"&amp;INDEX(Node_RCodes,BR91)&amp;";")),INDEX(Node_Right,BR91),INDEX(Node_Left,BR91)))))</f>
        <v/>
      </c>
      <c r="BT91" s="46">
        <f>MATCH($AA91&amp;"|"&amp;BS91,Node_Key,0)</f>
        <v/>
      </c>
      <c r="BU91" s="46">
        <f>IF(INDEX(Node_Kind,BT91)="leaf",BS91,IF(INDEX($Y$10:$Y$61,INDEX(Node_Pos,BT91)+1)="",IF(INDEX(Node_Miss,BT91)="left",INDEX(Node_Left,BT91),INDEX(Node_Right,BT91)),IF(INDEX(Node_Kind,BT91)="split",IF(INDEX($Y$10:$Y$61,INDEX(Node_Pos,BT91)+1)&lt;INDEX(Node_Thr,BT91),INDEX(Node_Left,BT91),INDEX(Node_Right,BT91)),IF(ISNUMBER(SEARCH(";"&amp;INDEX($Y$10:$Y$61,INDEX(Node_Pos,BT91)+1)&amp;";",";"&amp;INDEX(Node_RCodes,BT91)&amp;";")),INDEX(Node_Right,BT91),INDEX(Node_Left,BT91)))))</f>
        <v/>
      </c>
      <c r="BV91" s="46">
        <f>MATCH($AA91&amp;"|"&amp;BU91,Node_Key,0)</f>
        <v/>
      </c>
      <c r="BW91" s="46">
        <f>IF(INDEX(Node_Kind,BV91)="leaf",BU91,IF(INDEX($Y$10:$Y$61,INDEX(Node_Pos,BV91)+1)="",IF(INDEX(Node_Miss,BV91)="left",INDEX(Node_Left,BV91),INDEX(Node_Right,BV91)),IF(INDEX(Node_Kind,BV91)="split",IF(INDEX($Y$10:$Y$61,INDEX(Node_Pos,BV91)+1)&lt;INDEX(Node_Thr,BV91),INDEX(Node_Left,BV91),INDEX(Node_Right,BV91)),IF(ISNUMBER(SEARCH(";"&amp;INDEX($Y$10:$Y$61,INDEX(Node_Pos,BV91)+1)&amp;";",";"&amp;INDEX(Node_RCodes,BV91)&amp;";")),INDEX(Node_Right,BV91),INDEX(Node_Left,BV91)))))</f>
        <v/>
      </c>
      <c r="BX91" s="52">
        <f>IF(INDEX(Node_Kind,MATCH($AA91&amp;"|"&amp;BW91,Node_Key,0))="leaf",INDEX(Node_Leaf,MATCH($AA91&amp;"|"&amp;BW91,Node_Key,0)),"not a leaf")</f>
        <v/>
      </c>
    </row>
    <row r="92">
      <c r="AA92" s="36" t="n">
        <v>82</v>
      </c>
      <c r="AB92" s="46">
        <f>MATCH($AA92&amp;"|0",Node_Key,0)</f>
        <v/>
      </c>
      <c r="AC92" s="46">
        <f>IF(INDEX(Node_Kind,AB92)="leaf",0,IF(INDEX($G$10:$G$61,INDEX(Node_Pos,AB92)+1)="",IF(INDEX(Node_Miss,AB92)="left",INDEX(Node_Left,AB92),INDEX(Node_Right,AB92)),IF(INDEX(Node_Kind,AB92)="split",IF(INDEX($G$10:$G$61,INDEX(Node_Pos,AB92)+1)&lt;INDEX(Node_Thr,AB92),INDEX(Node_Left,AB92),INDEX(Node_Right,AB92)),IF(ISNUMBER(SEARCH(";"&amp;INDEX($G$10:$G$61,INDEX(Node_Pos,AB92)+1)&amp;";",";"&amp;INDEX(Node_RCodes,AB92)&amp;";")),INDEX(Node_Right,AB92),INDEX(Node_Left,AB92)))))</f>
        <v/>
      </c>
      <c r="AD92" s="46">
        <f>MATCH($AA92&amp;"|"&amp;AC92,Node_Key,0)</f>
        <v/>
      </c>
      <c r="AE92" s="46">
        <f>IF(INDEX(Node_Kind,AD92)="leaf",AC92,IF(INDEX($G$10:$G$61,INDEX(Node_Pos,AD92)+1)="",IF(INDEX(Node_Miss,AD92)="left",INDEX(Node_Left,AD92),INDEX(Node_Right,AD92)),IF(INDEX(Node_Kind,AD92)="split",IF(INDEX($G$10:$G$61,INDEX(Node_Pos,AD92)+1)&lt;INDEX(Node_Thr,AD92),INDEX(Node_Left,AD92),INDEX(Node_Right,AD92)),IF(ISNUMBER(SEARCH(";"&amp;INDEX($G$10:$G$61,INDEX(Node_Pos,AD92)+1)&amp;";",";"&amp;INDEX(Node_RCodes,AD92)&amp;";")),INDEX(Node_Right,AD92),INDEX(Node_Left,AD92)))))</f>
        <v/>
      </c>
      <c r="AF92" s="46">
        <f>MATCH($AA92&amp;"|"&amp;AE92,Node_Key,0)</f>
        <v/>
      </c>
      <c r="AG92" s="46">
        <f>IF(INDEX(Node_Kind,AF92)="leaf",AE92,IF(INDEX($G$10:$G$61,INDEX(Node_Pos,AF92)+1)="",IF(INDEX(Node_Miss,AF92)="left",INDEX(Node_Left,AF92),INDEX(Node_Right,AF92)),IF(INDEX(Node_Kind,AF92)="split",IF(INDEX($G$10:$G$61,INDEX(Node_Pos,AF92)+1)&lt;INDEX(Node_Thr,AF92),INDEX(Node_Left,AF92),INDEX(Node_Right,AF92)),IF(ISNUMBER(SEARCH(";"&amp;INDEX($G$10:$G$61,INDEX(Node_Pos,AF92)+1)&amp;";",";"&amp;INDEX(Node_RCodes,AF92)&amp;";")),INDEX(Node_Right,AF92),INDEX(Node_Left,AF92)))))</f>
        <v/>
      </c>
      <c r="AH92" s="52">
        <f>IF(INDEX(Node_Kind,MATCH($AA92&amp;"|"&amp;AG92,Node_Key,0))="leaf",INDEX(Node_Leaf,MATCH($AA92&amp;"|"&amp;AG92,Node_Key,0)),"not a leaf")</f>
        <v/>
      </c>
      <c r="AI92" s="46">
        <f>MATCH($AA92&amp;"|0",Node_Key,0)</f>
        <v/>
      </c>
      <c r="AJ92" s="46">
        <f>IF(INDEX(Node_Kind,AI92)="leaf",0,IF(INDEX($J$10:$J$61,INDEX(Node_Pos,AI92)+1)="",IF(INDEX(Node_Miss,AI92)="left",INDEX(Node_Left,AI92),INDEX(Node_Right,AI92)),IF(INDEX(Node_Kind,AI92)="split",IF(INDEX($J$10:$J$61,INDEX(Node_Pos,AI92)+1)&lt;INDEX(Node_Thr,AI92),INDEX(Node_Left,AI92),INDEX(Node_Right,AI92)),IF(ISNUMBER(SEARCH(";"&amp;INDEX($J$10:$J$61,INDEX(Node_Pos,AI92)+1)&amp;";",";"&amp;INDEX(Node_RCodes,AI92)&amp;";")),INDEX(Node_Right,AI92),INDEX(Node_Left,AI92)))))</f>
        <v/>
      </c>
      <c r="AK92" s="46">
        <f>MATCH($AA92&amp;"|"&amp;AJ92,Node_Key,0)</f>
        <v/>
      </c>
      <c r="AL92" s="46">
        <f>IF(INDEX(Node_Kind,AK92)="leaf",AJ92,IF(INDEX($J$10:$J$61,INDEX(Node_Pos,AK92)+1)="",IF(INDEX(Node_Miss,AK92)="left",INDEX(Node_Left,AK92),INDEX(Node_Right,AK92)),IF(INDEX(Node_Kind,AK92)="split",IF(INDEX($J$10:$J$61,INDEX(Node_Pos,AK92)+1)&lt;INDEX(Node_Thr,AK92),INDEX(Node_Left,AK92),INDEX(Node_Right,AK92)),IF(ISNUMBER(SEARCH(";"&amp;INDEX($J$10:$J$61,INDEX(Node_Pos,AK92)+1)&amp;";",";"&amp;INDEX(Node_RCodes,AK92)&amp;";")),INDEX(Node_Right,AK92),INDEX(Node_Left,AK92)))))</f>
        <v/>
      </c>
      <c r="AM92" s="46">
        <f>MATCH($AA92&amp;"|"&amp;AL92,Node_Key,0)</f>
        <v/>
      </c>
      <c r="AN92" s="46">
        <f>IF(INDEX(Node_Kind,AM92)="leaf",AL92,IF(INDEX($J$10:$J$61,INDEX(Node_Pos,AM92)+1)="",IF(INDEX(Node_Miss,AM92)="left",INDEX(Node_Left,AM92),INDEX(Node_Right,AM92)),IF(INDEX(Node_Kind,AM92)="split",IF(INDEX($J$10:$J$61,INDEX(Node_Pos,AM92)+1)&lt;INDEX(Node_Thr,AM92),INDEX(Node_Left,AM92),INDEX(Node_Right,AM92)),IF(ISNUMBER(SEARCH(";"&amp;INDEX($J$10:$J$61,INDEX(Node_Pos,AM92)+1)&amp;";",";"&amp;INDEX(Node_RCodes,AM92)&amp;";")),INDEX(Node_Right,AM92),INDEX(Node_Left,AM92)))))</f>
        <v/>
      </c>
      <c r="AO92" s="52">
        <f>IF(INDEX(Node_Kind,MATCH($AA92&amp;"|"&amp;AN92,Node_Key,0))="leaf",INDEX(Node_Leaf,MATCH($AA92&amp;"|"&amp;AN92,Node_Key,0)),"not a leaf")</f>
        <v/>
      </c>
      <c r="AP92" s="46">
        <f>MATCH($AA92&amp;"|0",Node_Key,0)</f>
        <v/>
      </c>
      <c r="AQ92" s="46">
        <f>IF(INDEX(Node_Kind,AP92)="leaf",0,IF(INDEX($M$10:$M$61,INDEX(Node_Pos,AP92)+1)="",IF(INDEX(Node_Miss,AP92)="left",INDEX(Node_Left,AP92),INDEX(Node_Right,AP92)),IF(INDEX(Node_Kind,AP92)="split",IF(INDEX($M$10:$M$61,INDEX(Node_Pos,AP92)+1)&lt;INDEX(Node_Thr,AP92),INDEX(Node_Left,AP92),INDEX(Node_Right,AP92)),IF(ISNUMBER(SEARCH(";"&amp;INDEX($M$10:$M$61,INDEX(Node_Pos,AP92)+1)&amp;";",";"&amp;INDEX(Node_RCodes,AP92)&amp;";")),INDEX(Node_Right,AP92),INDEX(Node_Left,AP92)))))</f>
        <v/>
      </c>
      <c r="AR92" s="46">
        <f>MATCH($AA92&amp;"|"&amp;AQ92,Node_Key,0)</f>
        <v/>
      </c>
      <c r="AS92" s="46">
        <f>IF(INDEX(Node_Kind,AR92)="leaf",AQ92,IF(INDEX($M$10:$M$61,INDEX(Node_Pos,AR92)+1)="",IF(INDEX(Node_Miss,AR92)="left",INDEX(Node_Left,AR92),INDEX(Node_Right,AR92)),IF(INDEX(Node_Kind,AR92)="split",IF(INDEX($M$10:$M$61,INDEX(Node_Pos,AR92)+1)&lt;INDEX(Node_Thr,AR92),INDEX(Node_Left,AR92),INDEX(Node_Right,AR92)),IF(ISNUMBER(SEARCH(";"&amp;INDEX($M$10:$M$61,INDEX(Node_Pos,AR92)+1)&amp;";",";"&amp;INDEX(Node_RCodes,AR92)&amp;";")),INDEX(Node_Right,AR92),INDEX(Node_Left,AR92)))))</f>
        <v/>
      </c>
      <c r="AT92" s="46">
        <f>MATCH($AA92&amp;"|"&amp;AS92,Node_Key,0)</f>
        <v/>
      </c>
      <c r="AU92" s="46">
        <f>IF(INDEX(Node_Kind,AT92)="leaf",AS92,IF(INDEX($M$10:$M$61,INDEX(Node_Pos,AT92)+1)="",IF(INDEX(Node_Miss,AT92)="left",INDEX(Node_Left,AT92),INDEX(Node_Right,AT92)),IF(INDEX(Node_Kind,AT92)="split",IF(INDEX($M$10:$M$61,INDEX(Node_Pos,AT92)+1)&lt;INDEX(Node_Thr,AT92),INDEX(Node_Left,AT92),INDEX(Node_Right,AT92)),IF(ISNUMBER(SEARCH(";"&amp;INDEX($M$10:$M$61,INDEX(Node_Pos,AT92)+1)&amp;";",";"&amp;INDEX(Node_RCodes,AT92)&amp;";")),INDEX(Node_Right,AT92),INDEX(Node_Left,AT92)))))</f>
        <v/>
      </c>
      <c r="AV92" s="52">
        <f>IF(INDEX(Node_Kind,MATCH($AA92&amp;"|"&amp;AU92,Node_Key,0))="leaf",INDEX(Node_Leaf,MATCH($AA92&amp;"|"&amp;AU92,Node_Key,0)),"not a leaf")</f>
        <v/>
      </c>
      <c r="AW92" s="46">
        <f>MATCH($AA92&amp;"|0",Node_Key,0)</f>
        <v/>
      </c>
      <c r="AX92" s="46">
        <f>IF(INDEX(Node_Kind,AW92)="leaf",0,IF(INDEX($P$10:$P$61,INDEX(Node_Pos,AW92)+1)="",IF(INDEX(Node_Miss,AW92)="left",INDEX(Node_Left,AW92),INDEX(Node_Right,AW92)),IF(INDEX(Node_Kind,AW92)="split",IF(INDEX($P$10:$P$61,INDEX(Node_Pos,AW92)+1)&lt;INDEX(Node_Thr,AW92),INDEX(Node_Left,AW92),INDEX(Node_Right,AW92)),IF(ISNUMBER(SEARCH(";"&amp;INDEX($P$10:$P$61,INDEX(Node_Pos,AW92)+1)&amp;";",";"&amp;INDEX(Node_RCodes,AW92)&amp;";")),INDEX(Node_Right,AW92),INDEX(Node_Left,AW92)))))</f>
        <v/>
      </c>
      <c r="AY92" s="46">
        <f>MATCH($AA92&amp;"|"&amp;AX92,Node_Key,0)</f>
        <v/>
      </c>
      <c r="AZ92" s="46">
        <f>IF(INDEX(Node_Kind,AY92)="leaf",AX92,IF(INDEX($P$10:$P$61,INDEX(Node_Pos,AY92)+1)="",IF(INDEX(Node_Miss,AY92)="left",INDEX(Node_Left,AY92),INDEX(Node_Right,AY92)),IF(INDEX(Node_Kind,AY92)="split",IF(INDEX($P$10:$P$61,INDEX(Node_Pos,AY92)+1)&lt;INDEX(Node_Thr,AY92),INDEX(Node_Left,AY92),INDEX(Node_Right,AY92)),IF(ISNUMBER(SEARCH(";"&amp;INDEX($P$10:$P$61,INDEX(Node_Pos,AY92)+1)&amp;";",";"&amp;INDEX(Node_RCodes,AY92)&amp;";")),INDEX(Node_Right,AY92),INDEX(Node_Left,AY92)))))</f>
        <v/>
      </c>
      <c r="BA92" s="46">
        <f>MATCH($AA92&amp;"|"&amp;AZ92,Node_Key,0)</f>
        <v/>
      </c>
      <c r="BB92" s="46">
        <f>IF(INDEX(Node_Kind,BA92)="leaf",AZ92,IF(INDEX($P$10:$P$61,INDEX(Node_Pos,BA92)+1)="",IF(INDEX(Node_Miss,BA92)="left",INDEX(Node_Left,BA92),INDEX(Node_Right,BA92)),IF(INDEX(Node_Kind,BA92)="split",IF(INDEX($P$10:$P$61,INDEX(Node_Pos,BA92)+1)&lt;INDEX(Node_Thr,BA92),INDEX(Node_Left,BA92),INDEX(Node_Right,BA92)),IF(ISNUMBER(SEARCH(";"&amp;INDEX($P$10:$P$61,INDEX(Node_Pos,BA92)+1)&amp;";",";"&amp;INDEX(Node_RCodes,BA92)&amp;";")),INDEX(Node_Right,BA92),INDEX(Node_Left,BA92)))))</f>
        <v/>
      </c>
      <c r="BC92" s="52">
        <f>IF(INDEX(Node_Kind,MATCH($AA92&amp;"|"&amp;BB92,Node_Key,0))="leaf",INDEX(Node_Leaf,MATCH($AA92&amp;"|"&amp;BB92,Node_Key,0)),"not a leaf")</f>
        <v/>
      </c>
      <c r="BD92" s="46">
        <f>MATCH($AA92&amp;"|0",Node_Key,0)</f>
        <v/>
      </c>
      <c r="BE92" s="46">
        <f>IF(INDEX(Node_Kind,BD92)="leaf",0,IF(INDEX($S$10:$S$61,INDEX(Node_Pos,BD92)+1)="",IF(INDEX(Node_Miss,BD92)="left",INDEX(Node_Left,BD92),INDEX(Node_Right,BD92)),IF(INDEX(Node_Kind,BD92)="split",IF(INDEX($S$10:$S$61,INDEX(Node_Pos,BD92)+1)&lt;INDEX(Node_Thr,BD92),INDEX(Node_Left,BD92),INDEX(Node_Right,BD92)),IF(ISNUMBER(SEARCH(";"&amp;INDEX($S$10:$S$61,INDEX(Node_Pos,BD92)+1)&amp;";",";"&amp;INDEX(Node_RCodes,BD92)&amp;";")),INDEX(Node_Right,BD92),INDEX(Node_Left,BD92)))))</f>
        <v/>
      </c>
      <c r="BF92" s="46">
        <f>MATCH($AA92&amp;"|"&amp;BE92,Node_Key,0)</f>
        <v/>
      </c>
      <c r="BG92" s="46">
        <f>IF(INDEX(Node_Kind,BF92)="leaf",BE92,IF(INDEX($S$10:$S$61,INDEX(Node_Pos,BF92)+1)="",IF(INDEX(Node_Miss,BF92)="left",INDEX(Node_Left,BF92),INDEX(Node_Right,BF92)),IF(INDEX(Node_Kind,BF92)="split",IF(INDEX($S$10:$S$61,INDEX(Node_Pos,BF92)+1)&lt;INDEX(Node_Thr,BF92),INDEX(Node_Left,BF92),INDEX(Node_Right,BF92)),IF(ISNUMBER(SEARCH(";"&amp;INDEX($S$10:$S$61,INDEX(Node_Pos,BF92)+1)&amp;";",";"&amp;INDEX(Node_RCodes,BF92)&amp;";")),INDEX(Node_Right,BF92),INDEX(Node_Left,BF92)))))</f>
        <v/>
      </c>
      <c r="BH92" s="46">
        <f>MATCH($AA92&amp;"|"&amp;BG92,Node_Key,0)</f>
        <v/>
      </c>
      <c r="BI92" s="46">
        <f>IF(INDEX(Node_Kind,BH92)="leaf",BG92,IF(INDEX($S$10:$S$61,INDEX(Node_Pos,BH92)+1)="",IF(INDEX(Node_Miss,BH92)="left",INDEX(Node_Left,BH92),INDEX(Node_Right,BH92)),IF(INDEX(Node_Kind,BH92)="split",IF(INDEX($S$10:$S$61,INDEX(Node_Pos,BH92)+1)&lt;INDEX(Node_Thr,BH92),INDEX(Node_Left,BH92),INDEX(Node_Right,BH92)),IF(ISNUMBER(SEARCH(";"&amp;INDEX($S$10:$S$61,INDEX(Node_Pos,BH92)+1)&amp;";",";"&amp;INDEX(Node_RCodes,BH92)&amp;";")),INDEX(Node_Right,BH92),INDEX(Node_Left,BH92)))))</f>
        <v/>
      </c>
      <c r="BJ92" s="52">
        <f>IF(INDEX(Node_Kind,MATCH($AA92&amp;"|"&amp;BI92,Node_Key,0))="leaf",INDEX(Node_Leaf,MATCH($AA92&amp;"|"&amp;BI92,Node_Key,0)),"not a leaf")</f>
        <v/>
      </c>
      <c r="BK92" s="46">
        <f>MATCH($AA92&amp;"|0",Node_Key,0)</f>
        <v/>
      </c>
      <c r="BL92" s="46">
        <f>IF(INDEX(Node_Kind,BK92)="leaf",0,IF(INDEX($V$10:$V$61,INDEX(Node_Pos,BK92)+1)="",IF(INDEX(Node_Miss,BK92)="left",INDEX(Node_Left,BK92),INDEX(Node_Right,BK92)),IF(INDEX(Node_Kind,BK92)="split",IF(INDEX($V$10:$V$61,INDEX(Node_Pos,BK92)+1)&lt;INDEX(Node_Thr,BK92),INDEX(Node_Left,BK92),INDEX(Node_Right,BK92)),IF(ISNUMBER(SEARCH(";"&amp;INDEX($V$10:$V$61,INDEX(Node_Pos,BK92)+1)&amp;";",";"&amp;INDEX(Node_RCodes,BK92)&amp;";")),INDEX(Node_Right,BK92),INDEX(Node_Left,BK92)))))</f>
        <v/>
      </c>
      <c r="BM92" s="46">
        <f>MATCH($AA92&amp;"|"&amp;BL92,Node_Key,0)</f>
        <v/>
      </c>
      <c r="BN92" s="46">
        <f>IF(INDEX(Node_Kind,BM92)="leaf",BL92,IF(INDEX($V$10:$V$61,INDEX(Node_Pos,BM92)+1)="",IF(INDEX(Node_Miss,BM92)="left",INDEX(Node_Left,BM92),INDEX(Node_Right,BM92)),IF(INDEX(Node_Kind,BM92)="split",IF(INDEX($V$10:$V$61,INDEX(Node_Pos,BM92)+1)&lt;INDEX(Node_Thr,BM92),INDEX(Node_Left,BM92),INDEX(Node_Right,BM92)),IF(ISNUMBER(SEARCH(";"&amp;INDEX($V$10:$V$61,INDEX(Node_Pos,BM92)+1)&amp;";",";"&amp;INDEX(Node_RCodes,BM92)&amp;";")),INDEX(Node_Right,BM92),INDEX(Node_Left,BM92)))))</f>
        <v/>
      </c>
      <c r="BO92" s="46">
        <f>MATCH($AA92&amp;"|"&amp;BN92,Node_Key,0)</f>
        <v/>
      </c>
      <c r="BP92" s="46">
        <f>IF(INDEX(Node_Kind,BO92)="leaf",BN92,IF(INDEX($V$10:$V$61,INDEX(Node_Pos,BO92)+1)="",IF(INDEX(Node_Miss,BO92)="left",INDEX(Node_Left,BO92),INDEX(Node_Right,BO92)),IF(INDEX(Node_Kind,BO92)="split",IF(INDEX($V$10:$V$61,INDEX(Node_Pos,BO92)+1)&lt;INDEX(Node_Thr,BO92),INDEX(Node_Left,BO92),INDEX(Node_Right,BO92)),IF(ISNUMBER(SEARCH(";"&amp;INDEX($V$10:$V$61,INDEX(Node_Pos,BO92)+1)&amp;";",";"&amp;INDEX(Node_RCodes,BO92)&amp;";")),INDEX(Node_Right,BO92),INDEX(Node_Left,BO92)))))</f>
        <v/>
      </c>
      <c r="BQ92" s="52">
        <f>IF(INDEX(Node_Kind,MATCH($AA92&amp;"|"&amp;BP92,Node_Key,0))="leaf",INDEX(Node_Leaf,MATCH($AA92&amp;"|"&amp;BP92,Node_Key,0)),"not a leaf")</f>
        <v/>
      </c>
      <c r="BR92" s="46">
        <f>MATCH($AA92&amp;"|0",Node_Key,0)</f>
        <v/>
      </c>
      <c r="BS92" s="46">
        <f>IF(INDEX(Node_Kind,BR92)="leaf",0,IF(INDEX($Y$10:$Y$61,INDEX(Node_Pos,BR92)+1)="",IF(INDEX(Node_Miss,BR92)="left",INDEX(Node_Left,BR92),INDEX(Node_Right,BR92)),IF(INDEX(Node_Kind,BR92)="split",IF(INDEX($Y$10:$Y$61,INDEX(Node_Pos,BR92)+1)&lt;INDEX(Node_Thr,BR92),INDEX(Node_Left,BR92),INDEX(Node_Right,BR92)),IF(ISNUMBER(SEARCH(";"&amp;INDEX($Y$10:$Y$61,INDEX(Node_Pos,BR92)+1)&amp;";",";"&amp;INDEX(Node_RCodes,BR92)&amp;";")),INDEX(Node_Right,BR92),INDEX(Node_Left,BR92)))))</f>
        <v/>
      </c>
      <c r="BT92" s="46">
        <f>MATCH($AA92&amp;"|"&amp;BS92,Node_Key,0)</f>
        <v/>
      </c>
      <c r="BU92" s="46">
        <f>IF(INDEX(Node_Kind,BT92)="leaf",BS92,IF(INDEX($Y$10:$Y$61,INDEX(Node_Pos,BT92)+1)="",IF(INDEX(Node_Miss,BT92)="left",INDEX(Node_Left,BT92),INDEX(Node_Right,BT92)),IF(INDEX(Node_Kind,BT92)="split",IF(INDEX($Y$10:$Y$61,INDEX(Node_Pos,BT92)+1)&lt;INDEX(Node_Thr,BT92),INDEX(Node_Left,BT92),INDEX(Node_Right,BT92)),IF(ISNUMBER(SEARCH(";"&amp;INDEX($Y$10:$Y$61,INDEX(Node_Pos,BT92)+1)&amp;";",";"&amp;INDEX(Node_RCodes,BT92)&amp;";")),INDEX(Node_Right,BT92),INDEX(Node_Left,BT92)))))</f>
        <v/>
      </c>
      <c r="BV92" s="46">
        <f>MATCH($AA92&amp;"|"&amp;BU92,Node_Key,0)</f>
        <v/>
      </c>
      <c r="BW92" s="46">
        <f>IF(INDEX(Node_Kind,BV92)="leaf",BU92,IF(INDEX($Y$10:$Y$61,INDEX(Node_Pos,BV92)+1)="",IF(INDEX(Node_Miss,BV92)="left",INDEX(Node_Left,BV92),INDEX(Node_Right,BV92)),IF(INDEX(Node_Kind,BV92)="split",IF(INDEX($Y$10:$Y$61,INDEX(Node_Pos,BV92)+1)&lt;INDEX(Node_Thr,BV92),INDEX(Node_Left,BV92),INDEX(Node_Right,BV92)),IF(ISNUMBER(SEARCH(";"&amp;INDEX($Y$10:$Y$61,INDEX(Node_Pos,BV92)+1)&amp;";",";"&amp;INDEX(Node_RCodes,BV92)&amp;";")),INDEX(Node_Right,BV92),INDEX(Node_Left,BV92)))))</f>
        <v/>
      </c>
      <c r="BX92" s="52">
        <f>IF(INDEX(Node_Kind,MATCH($AA92&amp;"|"&amp;BW92,Node_Key,0))="leaf",INDEX(Node_Leaf,MATCH($AA92&amp;"|"&amp;BW92,Node_Key,0)),"not a leaf")</f>
        <v/>
      </c>
    </row>
    <row r="93">
      <c r="AA93" s="36" t="n">
        <v>83</v>
      </c>
      <c r="AB93" s="46">
        <f>MATCH($AA93&amp;"|0",Node_Key,0)</f>
        <v/>
      </c>
      <c r="AC93" s="46">
        <f>IF(INDEX(Node_Kind,AB93)="leaf",0,IF(INDEX($G$10:$G$61,INDEX(Node_Pos,AB93)+1)="",IF(INDEX(Node_Miss,AB93)="left",INDEX(Node_Left,AB93),INDEX(Node_Right,AB93)),IF(INDEX(Node_Kind,AB93)="split",IF(INDEX($G$10:$G$61,INDEX(Node_Pos,AB93)+1)&lt;INDEX(Node_Thr,AB93),INDEX(Node_Left,AB93),INDEX(Node_Right,AB93)),IF(ISNUMBER(SEARCH(";"&amp;INDEX($G$10:$G$61,INDEX(Node_Pos,AB93)+1)&amp;";",";"&amp;INDEX(Node_RCodes,AB93)&amp;";")),INDEX(Node_Right,AB93),INDEX(Node_Left,AB93)))))</f>
        <v/>
      </c>
      <c r="AD93" s="46">
        <f>MATCH($AA93&amp;"|"&amp;AC93,Node_Key,0)</f>
        <v/>
      </c>
      <c r="AE93" s="46">
        <f>IF(INDEX(Node_Kind,AD93)="leaf",AC93,IF(INDEX($G$10:$G$61,INDEX(Node_Pos,AD93)+1)="",IF(INDEX(Node_Miss,AD93)="left",INDEX(Node_Left,AD93),INDEX(Node_Right,AD93)),IF(INDEX(Node_Kind,AD93)="split",IF(INDEX($G$10:$G$61,INDEX(Node_Pos,AD93)+1)&lt;INDEX(Node_Thr,AD93),INDEX(Node_Left,AD93),INDEX(Node_Right,AD93)),IF(ISNUMBER(SEARCH(";"&amp;INDEX($G$10:$G$61,INDEX(Node_Pos,AD93)+1)&amp;";",";"&amp;INDEX(Node_RCodes,AD93)&amp;";")),INDEX(Node_Right,AD93),INDEX(Node_Left,AD93)))))</f>
        <v/>
      </c>
      <c r="AF93" s="46">
        <f>MATCH($AA93&amp;"|"&amp;AE93,Node_Key,0)</f>
        <v/>
      </c>
      <c r="AG93" s="46">
        <f>IF(INDEX(Node_Kind,AF93)="leaf",AE93,IF(INDEX($G$10:$G$61,INDEX(Node_Pos,AF93)+1)="",IF(INDEX(Node_Miss,AF93)="left",INDEX(Node_Left,AF93),INDEX(Node_Right,AF93)),IF(INDEX(Node_Kind,AF93)="split",IF(INDEX($G$10:$G$61,INDEX(Node_Pos,AF93)+1)&lt;INDEX(Node_Thr,AF93),INDEX(Node_Left,AF93),INDEX(Node_Right,AF93)),IF(ISNUMBER(SEARCH(";"&amp;INDEX($G$10:$G$61,INDEX(Node_Pos,AF93)+1)&amp;";",";"&amp;INDEX(Node_RCodes,AF93)&amp;";")),INDEX(Node_Right,AF93),INDEX(Node_Left,AF93)))))</f>
        <v/>
      </c>
      <c r="AH93" s="52">
        <f>IF(INDEX(Node_Kind,MATCH($AA93&amp;"|"&amp;AG93,Node_Key,0))="leaf",INDEX(Node_Leaf,MATCH($AA93&amp;"|"&amp;AG93,Node_Key,0)),"not a leaf")</f>
        <v/>
      </c>
      <c r="AI93" s="46">
        <f>MATCH($AA93&amp;"|0",Node_Key,0)</f>
        <v/>
      </c>
      <c r="AJ93" s="46">
        <f>IF(INDEX(Node_Kind,AI93)="leaf",0,IF(INDEX($J$10:$J$61,INDEX(Node_Pos,AI93)+1)="",IF(INDEX(Node_Miss,AI93)="left",INDEX(Node_Left,AI93),INDEX(Node_Right,AI93)),IF(INDEX(Node_Kind,AI93)="split",IF(INDEX($J$10:$J$61,INDEX(Node_Pos,AI93)+1)&lt;INDEX(Node_Thr,AI93),INDEX(Node_Left,AI93),INDEX(Node_Right,AI93)),IF(ISNUMBER(SEARCH(";"&amp;INDEX($J$10:$J$61,INDEX(Node_Pos,AI93)+1)&amp;";",";"&amp;INDEX(Node_RCodes,AI93)&amp;";")),INDEX(Node_Right,AI93),INDEX(Node_Left,AI93)))))</f>
        <v/>
      </c>
      <c r="AK93" s="46">
        <f>MATCH($AA93&amp;"|"&amp;AJ93,Node_Key,0)</f>
        <v/>
      </c>
      <c r="AL93" s="46">
        <f>IF(INDEX(Node_Kind,AK93)="leaf",AJ93,IF(INDEX($J$10:$J$61,INDEX(Node_Pos,AK93)+1)="",IF(INDEX(Node_Miss,AK93)="left",INDEX(Node_Left,AK93),INDEX(Node_Right,AK93)),IF(INDEX(Node_Kind,AK93)="split",IF(INDEX($J$10:$J$61,INDEX(Node_Pos,AK93)+1)&lt;INDEX(Node_Thr,AK93),INDEX(Node_Left,AK93),INDEX(Node_Right,AK93)),IF(ISNUMBER(SEARCH(";"&amp;INDEX($J$10:$J$61,INDEX(Node_Pos,AK93)+1)&amp;";",";"&amp;INDEX(Node_RCodes,AK93)&amp;";")),INDEX(Node_Right,AK93),INDEX(Node_Left,AK93)))))</f>
        <v/>
      </c>
      <c r="AM93" s="46">
        <f>MATCH($AA93&amp;"|"&amp;AL93,Node_Key,0)</f>
        <v/>
      </c>
      <c r="AN93" s="46">
        <f>IF(INDEX(Node_Kind,AM93)="leaf",AL93,IF(INDEX($J$10:$J$61,INDEX(Node_Pos,AM93)+1)="",IF(INDEX(Node_Miss,AM93)="left",INDEX(Node_Left,AM93),INDEX(Node_Right,AM93)),IF(INDEX(Node_Kind,AM93)="split",IF(INDEX($J$10:$J$61,INDEX(Node_Pos,AM93)+1)&lt;INDEX(Node_Thr,AM93),INDEX(Node_Left,AM93),INDEX(Node_Right,AM93)),IF(ISNUMBER(SEARCH(";"&amp;INDEX($J$10:$J$61,INDEX(Node_Pos,AM93)+1)&amp;";",";"&amp;INDEX(Node_RCodes,AM93)&amp;";")),INDEX(Node_Right,AM93),INDEX(Node_Left,AM93)))))</f>
        <v/>
      </c>
      <c r="AO93" s="52">
        <f>IF(INDEX(Node_Kind,MATCH($AA93&amp;"|"&amp;AN93,Node_Key,0))="leaf",INDEX(Node_Leaf,MATCH($AA93&amp;"|"&amp;AN93,Node_Key,0)),"not a leaf")</f>
        <v/>
      </c>
      <c r="AP93" s="46">
        <f>MATCH($AA93&amp;"|0",Node_Key,0)</f>
        <v/>
      </c>
      <c r="AQ93" s="46">
        <f>IF(INDEX(Node_Kind,AP93)="leaf",0,IF(INDEX($M$10:$M$61,INDEX(Node_Pos,AP93)+1)="",IF(INDEX(Node_Miss,AP93)="left",INDEX(Node_Left,AP93),INDEX(Node_Right,AP93)),IF(INDEX(Node_Kind,AP93)="split",IF(INDEX($M$10:$M$61,INDEX(Node_Pos,AP93)+1)&lt;INDEX(Node_Thr,AP93),INDEX(Node_Left,AP93),INDEX(Node_Right,AP93)),IF(ISNUMBER(SEARCH(";"&amp;INDEX($M$10:$M$61,INDEX(Node_Pos,AP93)+1)&amp;";",";"&amp;INDEX(Node_RCodes,AP93)&amp;";")),INDEX(Node_Right,AP93),INDEX(Node_Left,AP93)))))</f>
        <v/>
      </c>
      <c r="AR93" s="46">
        <f>MATCH($AA93&amp;"|"&amp;AQ93,Node_Key,0)</f>
        <v/>
      </c>
      <c r="AS93" s="46">
        <f>IF(INDEX(Node_Kind,AR93)="leaf",AQ93,IF(INDEX($M$10:$M$61,INDEX(Node_Pos,AR93)+1)="",IF(INDEX(Node_Miss,AR93)="left",INDEX(Node_Left,AR93),INDEX(Node_Right,AR93)),IF(INDEX(Node_Kind,AR93)="split",IF(INDEX($M$10:$M$61,INDEX(Node_Pos,AR93)+1)&lt;INDEX(Node_Thr,AR93),INDEX(Node_Left,AR93),INDEX(Node_Right,AR93)),IF(ISNUMBER(SEARCH(";"&amp;INDEX($M$10:$M$61,INDEX(Node_Pos,AR93)+1)&amp;";",";"&amp;INDEX(Node_RCodes,AR93)&amp;";")),INDEX(Node_Right,AR93),INDEX(Node_Left,AR93)))))</f>
        <v/>
      </c>
      <c r="AT93" s="46">
        <f>MATCH($AA93&amp;"|"&amp;AS93,Node_Key,0)</f>
        <v/>
      </c>
      <c r="AU93" s="46">
        <f>IF(INDEX(Node_Kind,AT93)="leaf",AS93,IF(INDEX($M$10:$M$61,INDEX(Node_Pos,AT93)+1)="",IF(INDEX(Node_Miss,AT93)="left",INDEX(Node_Left,AT93),INDEX(Node_Right,AT93)),IF(INDEX(Node_Kind,AT93)="split",IF(INDEX($M$10:$M$61,INDEX(Node_Pos,AT93)+1)&lt;INDEX(Node_Thr,AT93),INDEX(Node_Left,AT93),INDEX(Node_Right,AT93)),IF(ISNUMBER(SEARCH(";"&amp;INDEX($M$10:$M$61,INDEX(Node_Pos,AT93)+1)&amp;";",";"&amp;INDEX(Node_RCodes,AT93)&amp;";")),INDEX(Node_Right,AT93),INDEX(Node_Left,AT93)))))</f>
        <v/>
      </c>
      <c r="AV93" s="52">
        <f>IF(INDEX(Node_Kind,MATCH($AA93&amp;"|"&amp;AU93,Node_Key,0))="leaf",INDEX(Node_Leaf,MATCH($AA93&amp;"|"&amp;AU93,Node_Key,0)),"not a leaf")</f>
        <v/>
      </c>
      <c r="AW93" s="46">
        <f>MATCH($AA93&amp;"|0",Node_Key,0)</f>
        <v/>
      </c>
      <c r="AX93" s="46">
        <f>IF(INDEX(Node_Kind,AW93)="leaf",0,IF(INDEX($P$10:$P$61,INDEX(Node_Pos,AW93)+1)="",IF(INDEX(Node_Miss,AW93)="left",INDEX(Node_Left,AW93),INDEX(Node_Right,AW93)),IF(INDEX(Node_Kind,AW93)="split",IF(INDEX($P$10:$P$61,INDEX(Node_Pos,AW93)+1)&lt;INDEX(Node_Thr,AW93),INDEX(Node_Left,AW93),INDEX(Node_Right,AW93)),IF(ISNUMBER(SEARCH(";"&amp;INDEX($P$10:$P$61,INDEX(Node_Pos,AW93)+1)&amp;";",";"&amp;INDEX(Node_RCodes,AW93)&amp;";")),INDEX(Node_Right,AW93),INDEX(Node_Left,AW93)))))</f>
        <v/>
      </c>
      <c r="AY93" s="46">
        <f>MATCH($AA93&amp;"|"&amp;AX93,Node_Key,0)</f>
        <v/>
      </c>
      <c r="AZ93" s="46">
        <f>IF(INDEX(Node_Kind,AY93)="leaf",AX93,IF(INDEX($P$10:$P$61,INDEX(Node_Pos,AY93)+1)="",IF(INDEX(Node_Miss,AY93)="left",INDEX(Node_Left,AY93),INDEX(Node_Right,AY93)),IF(INDEX(Node_Kind,AY93)="split",IF(INDEX($P$10:$P$61,INDEX(Node_Pos,AY93)+1)&lt;INDEX(Node_Thr,AY93),INDEX(Node_Left,AY93),INDEX(Node_Right,AY93)),IF(ISNUMBER(SEARCH(";"&amp;INDEX($P$10:$P$61,INDEX(Node_Pos,AY93)+1)&amp;";",";"&amp;INDEX(Node_RCodes,AY93)&amp;";")),INDEX(Node_Right,AY93),INDEX(Node_Left,AY93)))))</f>
        <v/>
      </c>
      <c r="BA93" s="46">
        <f>MATCH($AA93&amp;"|"&amp;AZ93,Node_Key,0)</f>
        <v/>
      </c>
      <c r="BB93" s="46">
        <f>IF(INDEX(Node_Kind,BA93)="leaf",AZ93,IF(INDEX($P$10:$P$61,INDEX(Node_Pos,BA93)+1)="",IF(INDEX(Node_Miss,BA93)="left",INDEX(Node_Left,BA93),INDEX(Node_Right,BA93)),IF(INDEX(Node_Kind,BA93)="split",IF(INDEX($P$10:$P$61,INDEX(Node_Pos,BA93)+1)&lt;INDEX(Node_Thr,BA93),INDEX(Node_Left,BA93),INDEX(Node_Right,BA93)),IF(ISNUMBER(SEARCH(";"&amp;INDEX($P$10:$P$61,INDEX(Node_Pos,BA93)+1)&amp;";",";"&amp;INDEX(Node_RCodes,BA93)&amp;";")),INDEX(Node_Right,BA93),INDEX(Node_Left,BA93)))))</f>
        <v/>
      </c>
      <c r="BC93" s="52">
        <f>IF(INDEX(Node_Kind,MATCH($AA93&amp;"|"&amp;BB93,Node_Key,0))="leaf",INDEX(Node_Leaf,MATCH($AA93&amp;"|"&amp;BB93,Node_Key,0)),"not a leaf")</f>
        <v/>
      </c>
      <c r="BD93" s="46">
        <f>MATCH($AA93&amp;"|0",Node_Key,0)</f>
        <v/>
      </c>
      <c r="BE93" s="46">
        <f>IF(INDEX(Node_Kind,BD93)="leaf",0,IF(INDEX($S$10:$S$61,INDEX(Node_Pos,BD93)+1)="",IF(INDEX(Node_Miss,BD93)="left",INDEX(Node_Left,BD93),INDEX(Node_Right,BD93)),IF(INDEX(Node_Kind,BD93)="split",IF(INDEX($S$10:$S$61,INDEX(Node_Pos,BD93)+1)&lt;INDEX(Node_Thr,BD93),INDEX(Node_Left,BD93),INDEX(Node_Right,BD93)),IF(ISNUMBER(SEARCH(";"&amp;INDEX($S$10:$S$61,INDEX(Node_Pos,BD93)+1)&amp;";",";"&amp;INDEX(Node_RCodes,BD93)&amp;";")),INDEX(Node_Right,BD93),INDEX(Node_Left,BD93)))))</f>
        <v/>
      </c>
      <c r="BF93" s="46">
        <f>MATCH($AA93&amp;"|"&amp;BE93,Node_Key,0)</f>
        <v/>
      </c>
      <c r="BG93" s="46">
        <f>IF(INDEX(Node_Kind,BF93)="leaf",BE93,IF(INDEX($S$10:$S$61,INDEX(Node_Pos,BF93)+1)="",IF(INDEX(Node_Miss,BF93)="left",INDEX(Node_Left,BF93),INDEX(Node_Right,BF93)),IF(INDEX(Node_Kind,BF93)="split",IF(INDEX($S$10:$S$61,INDEX(Node_Pos,BF93)+1)&lt;INDEX(Node_Thr,BF93),INDEX(Node_Left,BF93),INDEX(Node_Right,BF93)),IF(ISNUMBER(SEARCH(";"&amp;INDEX($S$10:$S$61,INDEX(Node_Pos,BF93)+1)&amp;";",";"&amp;INDEX(Node_RCodes,BF93)&amp;";")),INDEX(Node_Right,BF93),INDEX(Node_Left,BF93)))))</f>
        <v/>
      </c>
      <c r="BH93" s="46">
        <f>MATCH($AA93&amp;"|"&amp;BG93,Node_Key,0)</f>
        <v/>
      </c>
      <c r="BI93" s="46">
        <f>IF(INDEX(Node_Kind,BH93)="leaf",BG93,IF(INDEX($S$10:$S$61,INDEX(Node_Pos,BH93)+1)="",IF(INDEX(Node_Miss,BH93)="left",INDEX(Node_Left,BH93),INDEX(Node_Right,BH93)),IF(INDEX(Node_Kind,BH93)="split",IF(INDEX($S$10:$S$61,INDEX(Node_Pos,BH93)+1)&lt;INDEX(Node_Thr,BH93),INDEX(Node_Left,BH93),INDEX(Node_Right,BH93)),IF(ISNUMBER(SEARCH(";"&amp;INDEX($S$10:$S$61,INDEX(Node_Pos,BH93)+1)&amp;";",";"&amp;INDEX(Node_RCodes,BH93)&amp;";")),INDEX(Node_Right,BH93),INDEX(Node_Left,BH93)))))</f>
        <v/>
      </c>
      <c r="BJ93" s="52">
        <f>IF(INDEX(Node_Kind,MATCH($AA93&amp;"|"&amp;BI93,Node_Key,0))="leaf",INDEX(Node_Leaf,MATCH($AA93&amp;"|"&amp;BI93,Node_Key,0)),"not a leaf")</f>
        <v/>
      </c>
      <c r="BK93" s="46">
        <f>MATCH($AA93&amp;"|0",Node_Key,0)</f>
        <v/>
      </c>
      <c r="BL93" s="46">
        <f>IF(INDEX(Node_Kind,BK93)="leaf",0,IF(INDEX($V$10:$V$61,INDEX(Node_Pos,BK93)+1)="",IF(INDEX(Node_Miss,BK93)="left",INDEX(Node_Left,BK93),INDEX(Node_Right,BK93)),IF(INDEX(Node_Kind,BK93)="split",IF(INDEX($V$10:$V$61,INDEX(Node_Pos,BK93)+1)&lt;INDEX(Node_Thr,BK93),INDEX(Node_Left,BK93),INDEX(Node_Right,BK93)),IF(ISNUMBER(SEARCH(";"&amp;INDEX($V$10:$V$61,INDEX(Node_Pos,BK93)+1)&amp;";",";"&amp;INDEX(Node_RCodes,BK93)&amp;";")),INDEX(Node_Right,BK93),INDEX(Node_Left,BK93)))))</f>
        <v/>
      </c>
      <c r="BM93" s="46">
        <f>MATCH($AA93&amp;"|"&amp;BL93,Node_Key,0)</f>
        <v/>
      </c>
      <c r="BN93" s="46">
        <f>IF(INDEX(Node_Kind,BM93)="leaf",BL93,IF(INDEX($V$10:$V$61,INDEX(Node_Pos,BM93)+1)="",IF(INDEX(Node_Miss,BM93)="left",INDEX(Node_Left,BM93),INDEX(Node_Right,BM93)),IF(INDEX(Node_Kind,BM93)="split",IF(INDEX($V$10:$V$61,INDEX(Node_Pos,BM93)+1)&lt;INDEX(Node_Thr,BM93),INDEX(Node_Left,BM93),INDEX(Node_Right,BM93)),IF(ISNUMBER(SEARCH(";"&amp;INDEX($V$10:$V$61,INDEX(Node_Pos,BM93)+1)&amp;";",";"&amp;INDEX(Node_RCodes,BM93)&amp;";")),INDEX(Node_Right,BM93),INDEX(Node_Left,BM93)))))</f>
        <v/>
      </c>
      <c r="BO93" s="46">
        <f>MATCH($AA93&amp;"|"&amp;BN93,Node_Key,0)</f>
        <v/>
      </c>
      <c r="BP93" s="46">
        <f>IF(INDEX(Node_Kind,BO93)="leaf",BN93,IF(INDEX($V$10:$V$61,INDEX(Node_Pos,BO93)+1)="",IF(INDEX(Node_Miss,BO93)="left",INDEX(Node_Left,BO93),INDEX(Node_Right,BO93)),IF(INDEX(Node_Kind,BO93)="split",IF(INDEX($V$10:$V$61,INDEX(Node_Pos,BO93)+1)&lt;INDEX(Node_Thr,BO93),INDEX(Node_Left,BO93),INDEX(Node_Right,BO93)),IF(ISNUMBER(SEARCH(";"&amp;INDEX($V$10:$V$61,INDEX(Node_Pos,BO93)+1)&amp;";",";"&amp;INDEX(Node_RCodes,BO93)&amp;";")),INDEX(Node_Right,BO93),INDEX(Node_Left,BO93)))))</f>
        <v/>
      </c>
      <c r="BQ93" s="52">
        <f>IF(INDEX(Node_Kind,MATCH($AA93&amp;"|"&amp;BP93,Node_Key,0))="leaf",INDEX(Node_Leaf,MATCH($AA93&amp;"|"&amp;BP93,Node_Key,0)),"not a leaf")</f>
        <v/>
      </c>
      <c r="BR93" s="46">
        <f>MATCH($AA93&amp;"|0",Node_Key,0)</f>
        <v/>
      </c>
      <c r="BS93" s="46">
        <f>IF(INDEX(Node_Kind,BR93)="leaf",0,IF(INDEX($Y$10:$Y$61,INDEX(Node_Pos,BR93)+1)="",IF(INDEX(Node_Miss,BR93)="left",INDEX(Node_Left,BR93),INDEX(Node_Right,BR93)),IF(INDEX(Node_Kind,BR93)="split",IF(INDEX($Y$10:$Y$61,INDEX(Node_Pos,BR93)+1)&lt;INDEX(Node_Thr,BR93),INDEX(Node_Left,BR93),INDEX(Node_Right,BR93)),IF(ISNUMBER(SEARCH(";"&amp;INDEX($Y$10:$Y$61,INDEX(Node_Pos,BR93)+1)&amp;";",";"&amp;INDEX(Node_RCodes,BR93)&amp;";")),INDEX(Node_Right,BR93),INDEX(Node_Left,BR93)))))</f>
        <v/>
      </c>
      <c r="BT93" s="46">
        <f>MATCH($AA93&amp;"|"&amp;BS93,Node_Key,0)</f>
        <v/>
      </c>
      <c r="BU93" s="46">
        <f>IF(INDEX(Node_Kind,BT93)="leaf",BS93,IF(INDEX($Y$10:$Y$61,INDEX(Node_Pos,BT93)+1)="",IF(INDEX(Node_Miss,BT93)="left",INDEX(Node_Left,BT93),INDEX(Node_Right,BT93)),IF(INDEX(Node_Kind,BT93)="split",IF(INDEX($Y$10:$Y$61,INDEX(Node_Pos,BT93)+1)&lt;INDEX(Node_Thr,BT93),INDEX(Node_Left,BT93),INDEX(Node_Right,BT93)),IF(ISNUMBER(SEARCH(";"&amp;INDEX($Y$10:$Y$61,INDEX(Node_Pos,BT93)+1)&amp;";",";"&amp;INDEX(Node_RCodes,BT93)&amp;";")),INDEX(Node_Right,BT93),INDEX(Node_Left,BT93)))))</f>
        <v/>
      </c>
      <c r="BV93" s="46">
        <f>MATCH($AA93&amp;"|"&amp;BU93,Node_Key,0)</f>
        <v/>
      </c>
      <c r="BW93" s="46">
        <f>IF(INDEX(Node_Kind,BV93)="leaf",BU93,IF(INDEX($Y$10:$Y$61,INDEX(Node_Pos,BV93)+1)="",IF(INDEX(Node_Miss,BV93)="left",INDEX(Node_Left,BV93),INDEX(Node_Right,BV93)),IF(INDEX(Node_Kind,BV93)="split",IF(INDEX($Y$10:$Y$61,INDEX(Node_Pos,BV93)+1)&lt;INDEX(Node_Thr,BV93),INDEX(Node_Left,BV93),INDEX(Node_Right,BV93)),IF(ISNUMBER(SEARCH(";"&amp;INDEX($Y$10:$Y$61,INDEX(Node_Pos,BV93)+1)&amp;";",";"&amp;INDEX(Node_RCodes,BV93)&amp;";")),INDEX(Node_Right,BV93),INDEX(Node_Left,BV93)))))</f>
        <v/>
      </c>
      <c r="BX93" s="52">
        <f>IF(INDEX(Node_Kind,MATCH($AA93&amp;"|"&amp;BW93,Node_Key,0))="leaf",INDEX(Node_Leaf,MATCH($AA93&amp;"|"&amp;BW93,Node_Key,0)),"not a leaf")</f>
        <v/>
      </c>
    </row>
    <row r="94">
      <c r="AA94" s="36" t="n">
        <v>84</v>
      </c>
      <c r="AB94" s="46">
        <f>MATCH($AA94&amp;"|0",Node_Key,0)</f>
        <v/>
      </c>
      <c r="AC94" s="46">
        <f>IF(INDEX(Node_Kind,AB94)="leaf",0,IF(INDEX($G$10:$G$61,INDEX(Node_Pos,AB94)+1)="",IF(INDEX(Node_Miss,AB94)="left",INDEX(Node_Left,AB94),INDEX(Node_Right,AB94)),IF(INDEX(Node_Kind,AB94)="split",IF(INDEX($G$10:$G$61,INDEX(Node_Pos,AB94)+1)&lt;INDEX(Node_Thr,AB94),INDEX(Node_Left,AB94),INDEX(Node_Right,AB94)),IF(ISNUMBER(SEARCH(";"&amp;INDEX($G$10:$G$61,INDEX(Node_Pos,AB94)+1)&amp;";",";"&amp;INDEX(Node_RCodes,AB94)&amp;";")),INDEX(Node_Right,AB94),INDEX(Node_Left,AB94)))))</f>
        <v/>
      </c>
      <c r="AD94" s="46">
        <f>MATCH($AA94&amp;"|"&amp;AC94,Node_Key,0)</f>
        <v/>
      </c>
      <c r="AE94" s="46">
        <f>IF(INDEX(Node_Kind,AD94)="leaf",AC94,IF(INDEX($G$10:$G$61,INDEX(Node_Pos,AD94)+1)="",IF(INDEX(Node_Miss,AD94)="left",INDEX(Node_Left,AD94),INDEX(Node_Right,AD94)),IF(INDEX(Node_Kind,AD94)="split",IF(INDEX($G$10:$G$61,INDEX(Node_Pos,AD94)+1)&lt;INDEX(Node_Thr,AD94),INDEX(Node_Left,AD94),INDEX(Node_Right,AD94)),IF(ISNUMBER(SEARCH(";"&amp;INDEX($G$10:$G$61,INDEX(Node_Pos,AD94)+1)&amp;";",";"&amp;INDEX(Node_RCodes,AD94)&amp;";")),INDEX(Node_Right,AD94),INDEX(Node_Left,AD94)))))</f>
        <v/>
      </c>
      <c r="AF94" s="46">
        <f>MATCH($AA94&amp;"|"&amp;AE94,Node_Key,0)</f>
        <v/>
      </c>
      <c r="AG94" s="46">
        <f>IF(INDEX(Node_Kind,AF94)="leaf",AE94,IF(INDEX($G$10:$G$61,INDEX(Node_Pos,AF94)+1)="",IF(INDEX(Node_Miss,AF94)="left",INDEX(Node_Left,AF94),INDEX(Node_Right,AF94)),IF(INDEX(Node_Kind,AF94)="split",IF(INDEX($G$10:$G$61,INDEX(Node_Pos,AF94)+1)&lt;INDEX(Node_Thr,AF94),INDEX(Node_Left,AF94),INDEX(Node_Right,AF94)),IF(ISNUMBER(SEARCH(";"&amp;INDEX($G$10:$G$61,INDEX(Node_Pos,AF94)+1)&amp;";",";"&amp;INDEX(Node_RCodes,AF94)&amp;";")),INDEX(Node_Right,AF94),INDEX(Node_Left,AF94)))))</f>
        <v/>
      </c>
      <c r="AH94" s="52">
        <f>IF(INDEX(Node_Kind,MATCH($AA94&amp;"|"&amp;AG94,Node_Key,0))="leaf",INDEX(Node_Leaf,MATCH($AA94&amp;"|"&amp;AG94,Node_Key,0)),"not a leaf")</f>
        <v/>
      </c>
      <c r="AI94" s="46">
        <f>MATCH($AA94&amp;"|0",Node_Key,0)</f>
        <v/>
      </c>
      <c r="AJ94" s="46">
        <f>IF(INDEX(Node_Kind,AI94)="leaf",0,IF(INDEX($J$10:$J$61,INDEX(Node_Pos,AI94)+1)="",IF(INDEX(Node_Miss,AI94)="left",INDEX(Node_Left,AI94),INDEX(Node_Right,AI94)),IF(INDEX(Node_Kind,AI94)="split",IF(INDEX($J$10:$J$61,INDEX(Node_Pos,AI94)+1)&lt;INDEX(Node_Thr,AI94),INDEX(Node_Left,AI94),INDEX(Node_Right,AI94)),IF(ISNUMBER(SEARCH(";"&amp;INDEX($J$10:$J$61,INDEX(Node_Pos,AI94)+1)&amp;";",";"&amp;INDEX(Node_RCodes,AI94)&amp;";")),INDEX(Node_Right,AI94),INDEX(Node_Left,AI94)))))</f>
        <v/>
      </c>
      <c r="AK94" s="46">
        <f>MATCH($AA94&amp;"|"&amp;AJ94,Node_Key,0)</f>
        <v/>
      </c>
      <c r="AL94" s="46">
        <f>IF(INDEX(Node_Kind,AK94)="leaf",AJ94,IF(INDEX($J$10:$J$61,INDEX(Node_Pos,AK94)+1)="",IF(INDEX(Node_Miss,AK94)="left",INDEX(Node_Left,AK94),INDEX(Node_Right,AK94)),IF(INDEX(Node_Kind,AK94)="split",IF(INDEX($J$10:$J$61,INDEX(Node_Pos,AK94)+1)&lt;INDEX(Node_Thr,AK94),INDEX(Node_Left,AK94),INDEX(Node_Right,AK94)),IF(ISNUMBER(SEARCH(";"&amp;INDEX($J$10:$J$61,INDEX(Node_Pos,AK94)+1)&amp;";",";"&amp;INDEX(Node_RCodes,AK94)&amp;";")),INDEX(Node_Right,AK94),INDEX(Node_Left,AK94)))))</f>
        <v/>
      </c>
      <c r="AM94" s="46">
        <f>MATCH($AA94&amp;"|"&amp;AL94,Node_Key,0)</f>
        <v/>
      </c>
      <c r="AN94" s="46">
        <f>IF(INDEX(Node_Kind,AM94)="leaf",AL94,IF(INDEX($J$10:$J$61,INDEX(Node_Pos,AM94)+1)="",IF(INDEX(Node_Miss,AM94)="left",INDEX(Node_Left,AM94),INDEX(Node_Right,AM94)),IF(INDEX(Node_Kind,AM94)="split",IF(INDEX($J$10:$J$61,INDEX(Node_Pos,AM94)+1)&lt;INDEX(Node_Thr,AM94),INDEX(Node_Left,AM94),INDEX(Node_Right,AM94)),IF(ISNUMBER(SEARCH(";"&amp;INDEX($J$10:$J$61,INDEX(Node_Pos,AM94)+1)&amp;";",";"&amp;INDEX(Node_RCodes,AM94)&amp;";")),INDEX(Node_Right,AM94),INDEX(Node_Left,AM94)))))</f>
        <v/>
      </c>
      <c r="AO94" s="52">
        <f>IF(INDEX(Node_Kind,MATCH($AA94&amp;"|"&amp;AN94,Node_Key,0))="leaf",INDEX(Node_Leaf,MATCH($AA94&amp;"|"&amp;AN94,Node_Key,0)),"not a leaf")</f>
        <v/>
      </c>
      <c r="AP94" s="46">
        <f>MATCH($AA94&amp;"|0",Node_Key,0)</f>
        <v/>
      </c>
      <c r="AQ94" s="46">
        <f>IF(INDEX(Node_Kind,AP94)="leaf",0,IF(INDEX($M$10:$M$61,INDEX(Node_Pos,AP94)+1)="",IF(INDEX(Node_Miss,AP94)="left",INDEX(Node_Left,AP94),INDEX(Node_Right,AP94)),IF(INDEX(Node_Kind,AP94)="split",IF(INDEX($M$10:$M$61,INDEX(Node_Pos,AP94)+1)&lt;INDEX(Node_Thr,AP94),INDEX(Node_Left,AP94),INDEX(Node_Right,AP94)),IF(ISNUMBER(SEARCH(";"&amp;INDEX($M$10:$M$61,INDEX(Node_Pos,AP94)+1)&amp;";",";"&amp;INDEX(Node_RCodes,AP94)&amp;";")),INDEX(Node_Right,AP94),INDEX(Node_Left,AP94)))))</f>
        <v/>
      </c>
      <c r="AR94" s="46">
        <f>MATCH($AA94&amp;"|"&amp;AQ94,Node_Key,0)</f>
        <v/>
      </c>
      <c r="AS94" s="46">
        <f>IF(INDEX(Node_Kind,AR94)="leaf",AQ94,IF(INDEX($M$10:$M$61,INDEX(Node_Pos,AR94)+1)="",IF(INDEX(Node_Miss,AR94)="left",INDEX(Node_Left,AR94),INDEX(Node_Right,AR94)),IF(INDEX(Node_Kind,AR94)="split",IF(INDEX($M$10:$M$61,INDEX(Node_Pos,AR94)+1)&lt;INDEX(Node_Thr,AR94),INDEX(Node_Left,AR94),INDEX(Node_Right,AR94)),IF(ISNUMBER(SEARCH(";"&amp;INDEX($M$10:$M$61,INDEX(Node_Pos,AR94)+1)&amp;";",";"&amp;INDEX(Node_RCodes,AR94)&amp;";")),INDEX(Node_Right,AR94),INDEX(Node_Left,AR94)))))</f>
        <v/>
      </c>
      <c r="AT94" s="46">
        <f>MATCH($AA94&amp;"|"&amp;AS94,Node_Key,0)</f>
        <v/>
      </c>
      <c r="AU94" s="46">
        <f>IF(INDEX(Node_Kind,AT94)="leaf",AS94,IF(INDEX($M$10:$M$61,INDEX(Node_Pos,AT94)+1)="",IF(INDEX(Node_Miss,AT94)="left",INDEX(Node_Left,AT94),INDEX(Node_Right,AT94)),IF(INDEX(Node_Kind,AT94)="split",IF(INDEX($M$10:$M$61,INDEX(Node_Pos,AT94)+1)&lt;INDEX(Node_Thr,AT94),INDEX(Node_Left,AT94),INDEX(Node_Right,AT94)),IF(ISNUMBER(SEARCH(";"&amp;INDEX($M$10:$M$61,INDEX(Node_Pos,AT94)+1)&amp;";",";"&amp;INDEX(Node_RCodes,AT94)&amp;";")),INDEX(Node_Right,AT94),INDEX(Node_Left,AT94)))))</f>
        <v/>
      </c>
      <c r="AV94" s="52">
        <f>IF(INDEX(Node_Kind,MATCH($AA94&amp;"|"&amp;AU94,Node_Key,0))="leaf",INDEX(Node_Leaf,MATCH($AA94&amp;"|"&amp;AU94,Node_Key,0)),"not a leaf")</f>
        <v/>
      </c>
      <c r="AW94" s="46">
        <f>MATCH($AA94&amp;"|0",Node_Key,0)</f>
        <v/>
      </c>
      <c r="AX94" s="46">
        <f>IF(INDEX(Node_Kind,AW94)="leaf",0,IF(INDEX($P$10:$P$61,INDEX(Node_Pos,AW94)+1)="",IF(INDEX(Node_Miss,AW94)="left",INDEX(Node_Left,AW94),INDEX(Node_Right,AW94)),IF(INDEX(Node_Kind,AW94)="split",IF(INDEX($P$10:$P$61,INDEX(Node_Pos,AW94)+1)&lt;INDEX(Node_Thr,AW94),INDEX(Node_Left,AW94),INDEX(Node_Right,AW94)),IF(ISNUMBER(SEARCH(";"&amp;INDEX($P$10:$P$61,INDEX(Node_Pos,AW94)+1)&amp;";",";"&amp;INDEX(Node_RCodes,AW94)&amp;";")),INDEX(Node_Right,AW94),INDEX(Node_Left,AW94)))))</f>
        <v/>
      </c>
      <c r="AY94" s="46">
        <f>MATCH($AA94&amp;"|"&amp;AX94,Node_Key,0)</f>
        <v/>
      </c>
      <c r="AZ94" s="46">
        <f>IF(INDEX(Node_Kind,AY94)="leaf",AX94,IF(INDEX($P$10:$P$61,INDEX(Node_Pos,AY94)+1)="",IF(INDEX(Node_Miss,AY94)="left",INDEX(Node_Left,AY94),INDEX(Node_Right,AY94)),IF(INDEX(Node_Kind,AY94)="split",IF(INDEX($P$10:$P$61,INDEX(Node_Pos,AY94)+1)&lt;INDEX(Node_Thr,AY94),INDEX(Node_Left,AY94),INDEX(Node_Right,AY94)),IF(ISNUMBER(SEARCH(";"&amp;INDEX($P$10:$P$61,INDEX(Node_Pos,AY94)+1)&amp;";",";"&amp;INDEX(Node_RCodes,AY94)&amp;";")),INDEX(Node_Right,AY94),INDEX(Node_Left,AY94)))))</f>
        <v/>
      </c>
      <c r="BA94" s="46">
        <f>MATCH($AA94&amp;"|"&amp;AZ94,Node_Key,0)</f>
        <v/>
      </c>
      <c r="BB94" s="46">
        <f>IF(INDEX(Node_Kind,BA94)="leaf",AZ94,IF(INDEX($P$10:$P$61,INDEX(Node_Pos,BA94)+1)="",IF(INDEX(Node_Miss,BA94)="left",INDEX(Node_Left,BA94),INDEX(Node_Right,BA94)),IF(INDEX(Node_Kind,BA94)="split",IF(INDEX($P$10:$P$61,INDEX(Node_Pos,BA94)+1)&lt;INDEX(Node_Thr,BA94),INDEX(Node_Left,BA94),INDEX(Node_Right,BA94)),IF(ISNUMBER(SEARCH(";"&amp;INDEX($P$10:$P$61,INDEX(Node_Pos,BA94)+1)&amp;";",";"&amp;INDEX(Node_RCodes,BA94)&amp;";")),INDEX(Node_Right,BA94),INDEX(Node_Left,BA94)))))</f>
        <v/>
      </c>
      <c r="BC94" s="52">
        <f>IF(INDEX(Node_Kind,MATCH($AA94&amp;"|"&amp;BB94,Node_Key,0))="leaf",INDEX(Node_Leaf,MATCH($AA94&amp;"|"&amp;BB94,Node_Key,0)),"not a leaf")</f>
        <v/>
      </c>
      <c r="BD94" s="46">
        <f>MATCH($AA94&amp;"|0",Node_Key,0)</f>
        <v/>
      </c>
      <c r="BE94" s="46">
        <f>IF(INDEX(Node_Kind,BD94)="leaf",0,IF(INDEX($S$10:$S$61,INDEX(Node_Pos,BD94)+1)="",IF(INDEX(Node_Miss,BD94)="left",INDEX(Node_Left,BD94),INDEX(Node_Right,BD94)),IF(INDEX(Node_Kind,BD94)="split",IF(INDEX($S$10:$S$61,INDEX(Node_Pos,BD94)+1)&lt;INDEX(Node_Thr,BD94),INDEX(Node_Left,BD94),INDEX(Node_Right,BD94)),IF(ISNUMBER(SEARCH(";"&amp;INDEX($S$10:$S$61,INDEX(Node_Pos,BD94)+1)&amp;";",";"&amp;INDEX(Node_RCodes,BD94)&amp;";")),INDEX(Node_Right,BD94),INDEX(Node_Left,BD94)))))</f>
        <v/>
      </c>
      <c r="BF94" s="46">
        <f>MATCH($AA94&amp;"|"&amp;BE94,Node_Key,0)</f>
        <v/>
      </c>
      <c r="BG94" s="46">
        <f>IF(INDEX(Node_Kind,BF94)="leaf",BE94,IF(INDEX($S$10:$S$61,INDEX(Node_Pos,BF94)+1)="",IF(INDEX(Node_Miss,BF94)="left",INDEX(Node_Left,BF94),INDEX(Node_Right,BF94)),IF(INDEX(Node_Kind,BF94)="split",IF(INDEX($S$10:$S$61,INDEX(Node_Pos,BF94)+1)&lt;INDEX(Node_Thr,BF94),INDEX(Node_Left,BF94),INDEX(Node_Right,BF94)),IF(ISNUMBER(SEARCH(";"&amp;INDEX($S$10:$S$61,INDEX(Node_Pos,BF94)+1)&amp;";",";"&amp;INDEX(Node_RCodes,BF94)&amp;";")),INDEX(Node_Right,BF94),INDEX(Node_Left,BF94)))))</f>
        <v/>
      </c>
      <c r="BH94" s="46">
        <f>MATCH($AA94&amp;"|"&amp;BG94,Node_Key,0)</f>
        <v/>
      </c>
      <c r="BI94" s="46">
        <f>IF(INDEX(Node_Kind,BH94)="leaf",BG94,IF(INDEX($S$10:$S$61,INDEX(Node_Pos,BH94)+1)="",IF(INDEX(Node_Miss,BH94)="left",INDEX(Node_Left,BH94),INDEX(Node_Right,BH94)),IF(INDEX(Node_Kind,BH94)="split",IF(INDEX($S$10:$S$61,INDEX(Node_Pos,BH94)+1)&lt;INDEX(Node_Thr,BH94),INDEX(Node_Left,BH94),INDEX(Node_Right,BH94)),IF(ISNUMBER(SEARCH(";"&amp;INDEX($S$10:$S$61,INDEX(Node_Pos,BH94)+1)&amp;";",";"&amp;INDEX(Node_RCodes,BH94)&amp;";")),INDEX(Node_Right,BH94),INDEX(Node_Left,BH94)))))</f>
        <v/>
      </c>
      <c r="BJ94" s="52">
        <f>IF(INDEX(Node_Kind,MATCH($AA94&amp;"|"&amp;BI94,Node_Key,0))="leaf",INDEX(Node_Leaf,MATCH($AA94&amp;"|"&amp;BI94,Node_Key,0)),"not a leaf")</f>
        <v/>
      </c>
      <c r="BK94" s="46">
        <f>MATCH($AA94&amp;"|0",Node_Key,0)</f>
        <v/>
      </c>
      <c r="BL94" s="46">
        <f>IF(INDEX(Node_Kind,BK94)="leaf",0,IF(INDEX($V$10:$V$61,INDEX(Node_Pos,BK94)+1)="",IF(INDEX(Node_Miss,BK94)="left",INDEX(Node_Left,BK94),INDEX(Node_Right,BK94)),IF(INDEX(Node_Kind,BK94)="split",IF(INDEX($V$10:$V$61,INDEX(Node_Pos,BK94)+1)&lt;INDEX(Node_Thr,BK94),INDEX(Node_Left,BK94),INDEX(Node_Right,BK94)),IF(ISNUMBER(SEARCH(";"&amp;INDEX($V$10:$V$61,INDEX(Node_Pos,BK94)+1)&amp;";",";"&amp;INDEX(Node_RCodes,BK94)&amp;";")),INDEX(Node_Right,BK94),INDEX(Node_Left,BK94)))))</f>
        <v/>
      </c>
      <c r="BM94" s="46">
        <f>MATCH($AA94&amp;"|"&amp;BL94,Node_Key,0)</f>
        <v/>
      </c>
      <c r="BN94" s="46">
        <f>IF(INDEX(Node_Kind,BM94)="leaf",BL94,IF(INDEX($V$10:$V$61,INDEX(Node_Pos,BM94)+1)="",IF(INDEX(Node_Miss,BM94)="left",INDEX(Node_Left,BM94),INDEX(Node_Right,BM94)),IF(INDEX(Node_Kind,BM94)="split",IF(INDEX($V$10:$V$61,INDEX(Node_Pos,BM94)+1)&lt;INDEX(Node_Thr,BM94),INDEX(Node_Left,BM94),INDEX(Node_Right,BM94)),IF(ISNUMBER(SEARCH(";"&amp;INDEX($V$10:$V$61,INDEX(Node_Pos,BM94)+1)&amp;";",";"&amp;INDEX(Node_RCodes,BM94)&amp;";")),INDEX(Node_Right,BM94),INDEX(Node_Left,BM94)))))</f>
        <v/>
      </c>
      <c r="BO94" s="46">
        <f>MATCH($AA94&amp;"|"&amp;BN94,Node_Key,0)</f>
        <v/>
      </c>
      <c r="BP94" s="46">
        <f>IF(INDEX(Node_Kind,BO94)="leaf",BN94,IF(INDEX($V$10:$V$61,INDEX(Node_Pos,BO94)+1)="",IF(INDEX(Node_Miss,BO94)="left",INDEX(Node_Left,BO94),INDEX(Node_Right,BO94)),IF(INDEX(Node_Kind,BO94)="split",IF(INDEX($V$10:$V$61,INDEX(Node_Pos,BO94)+1)&lt;INDEX(Node_Thr,BO94),INDEX(Node_Left,BO94),INDEX(Node_Right,BO94)),IF(ISNUMBER(SEARCH(";"&amp;INDEX($V$10:$V$61,INDEX(Node_Pos,BO94)+1)&amp;";",";"&amp;INDEX(Node_RCodes,BO94)&amp;";")),INDEX(Node_Right,BO94),INDEX(Node_Left,BO94)))))</f>
        <v/>
      </c>
      <c r="BQ94" s="52">
        <f>IF(INDEX(Node_Kind,MATCH($AA94&amp;"|"&amp;BP94,Node_Key,0))="leaf",INDEX(Node_Leaf,MATCH($AA94&amp;"|"&amp;BP94,Node_Key,0)),"not a leaf")</f>
        <v/>
      </c>
      <c r="BR94" s="46">
        <f>MATCH($AA94&amp;"|0",Node_Key,0)</f>
        <v/>
      </c>
      <c r="BS94" s="46">
        <f>IF(INDEX(Node_Kind,BR94)="leaf",0,IF(INDEX($Y$10:$Y$61,INDEX(Node_Pos,BR94)+1)="",IF(INDEX(Node_Miss,BR94)="left",INDEX(Node_Left,BR94),INDEX(Node_Right,BR94)),IF(INDEX(Node_Kind,BR94)="split",IF(INDEX($Y$10:$Y$61,INDEX(Node_Pos,BR94)+1)&lt;INDEX(Node_Thr,BR94),INDEX(Node_Left,BR94),INDEX(Node_Right,BR94)),IF(ISNUMBER(SEARCH(";"&amp;INDEX($Y$10:$Y$61,INDEX(Node_Pos,BR94)+1)&amp;";",";"&amp;INDEX(Node_RCodes,BR94)&amp;";")),INDEX(Node_Right,BR94),INDEX(Node_Left,BR94)))))</f>
        <v/>
      </c>
      <c r="BT94" s="46">
        <f>MATCH($AA94&amp;"|"&amp;BS94,Node_Key,0)</f>
        <v/>
      </c>
      <c r="BU94" s="46">
        <f>IF(INDEX(Node_Kind,BT94)="leaf",BS94,IF(INDEX($Y$10:$Y$61,INDEX(Node_Pos,BT94)+1)="",IF(INDEX(Node_Miss,BT94)="left",INDEX(Node_Left,BT94),INDEX(Node_Right,BT94)),IF(INDEX(Node_Kind,BT94)="split",IF(INDEX($Y$10:$Y$61,INDEX(Node_Pos,BT94)+1)&lt;INDEX(Node_Thr,BT94),INDEX(Node_Left,BT94),INDEX(Node_Right,BT94)),IF(ISNUMBER(SEARCH(";"&amp;INDEX($Y$10:$Y$61,INDEX(Node_Pos,BT94)+1)&amp;";",";"&amp;INDEX(Node_RCodes,BT94)&amp;";")),INDEX(Node_Right,BT94),INDEX(Node_Left,BT94)))))</f>
        <v/>
      </c>
      <c r="BV94" s="46">
        <f>MATCH($AA94&amp;"|"&amp;BU94,Node_Key,0)</f>
        <v/>
      </c>
      <c r="BW94" s="46">
        <f>IF(INDEX(Node_Kind,BV94)="leaf",BU94,IF(INDEX($Y$10:$Y$61,INDEX(Node_Pos,BV94)+1)="",IF(INDEX(Node_Miss,BV94)="left",INDEX(Node_Left,BV94),INDEX(Node_Right,BV94)),IF(INDEX(Node_Kind,BV94)="split",IF(INDEX($Y$10:$Y$61,INDEX(Node_Pos,BV94)+1)&lt;INDEX(Node_Thr,BV94),INDEX(Node_Left,BV94),INDEX(Node_Right,BV94)),IF(ISNUMBER(SEARCH(";"&amp;INDEX($Y$10:$Y$61,INDEX(Node_Pos,BV94)+1)&amp;";",";"&amp;INDEX(Node_RCodes,BV94)&amp;";")),INDEX(Node_Right,BV94),INDEX(Node_Left,BV94)))))</f>
        <v/>
      </c>
      <c r="BX94" s="52">
        <f>IF(INDEX(Node_Kind,MATCH($AA94&amp;"|"&amp;BW94,Node_Key,0))="leaf",INDEX(Node_Leaf,MATCH($AA94&amp;"|"&amp;BW94,Node_Key,0)),"not a leaf")</f>
        <v/>
      </c>
    </row>
    <row r="95">
      <c r="AA95" s="36" t="n">
        <v>85</v>
      </c>
      <c r="AB95" s="46">
        <f>MATCH($AA95&amp;"|0",Node_Key,0)</f>
        <v/>
      </c>
      <c r="AC95" s="46">
        <f>IF(INDEX(Node_Kind,AB95)="leaf",0,IF(INDEX($G$10:$G$61,INDEX(Node_Pos,AB95)+1)="",IF(INDEX(Node_Miss,AB95)="left",INDEX(Node_Left,AB95),INDEX(Node_Right,AB95)),IF(INDEX(Node_Kind,AB95)="split",IF(INDEX($G$10:$G$61,INDEX(Node_Pos,AB95)+1)&lt;INDEX(Node_Thr,AB95),INDEX(Node_Left,AB95),INDEX(Node_Right,AB95)),IF(ISNUMBER(SEARCH(";"&amp;INDEX($G$10:$G$61,INDEX(Node_Pos,AB95)+1)&amp;";",";"&amp;INDEX(Node_RCodes,AB95)&amp;";")),INDEX(Node_Right,AB95),INDEX(Node_Left,AB95)))))</f>
        <v/>
      </c>
      <c r="AD95" s="46">
        <f>MATCH($AA95&amp;"|"&amp;AC95,Node_Key,0)</f>
        <v/>
      </c>
      <c r="AE95" s="46">
        <f>IF(INDEX(Node_Kind,AD95)="leaf",AC95,IF(INDEX($G$10:$G$61,INDEX(Node_Pos,AD95)+1)="",IF(INDEX(Node_Miss,AD95)="left",INDEX(Node_Left,AD95),INDEX(Node_Right,AD95)),IF(INDEX(Node_Kind,AD95)="split",IF(INDEX($G$10:$G$61,INDEX(Node_Pos,AD95)+1)&lt;INDEX(Node_Thr,AD95),INDEX(Node_Left,AD95),INDEX(Node_Right,AD95)),IF(ISNUMBER(SEARCH(";"&amp;INDEX($G$10:$G$61,INDEX(Node_Pos,AD95)+1)&amp;";",";"&amp;INDEX(Node_RCodes,AD95)&amp;";")),INDEX(Node_Right,AD95),INDEX(Node_Left,AD95)))))</f>
        <v/>
      </c>
      <c r="AF95" s="46">
        <f>MATCH($AA95&amp;"|"&amp;AE95,Node_Key,0)</f>
        <v/>
      </c>
      <c r="AG95" s="46">
        <f>IF(INDEX(Node_Kind,AF95)="leaf",AE95,IF(INDEX($G$10:$G$61,INDEX(Node_Pos,AF95)+1)="",IF(INDEX(Node_Miss,AF95)="left",INDEX(Node_Left,AF95),INDEX(Node_Right,AF95)),IF(INDEX(Node_Kind,AF95)="split",IF(INDEX($G$10:$G$61,INDEX(Node_Pos,AF95)+1)&lt;INDEX(Node_Thr,AF95),INDEX(Node_Left,AF95),INDEX(Node_Right,AF95)),IF(ISNUMBER(SEARCH(";"&amp;INDEX($G$10:$G$61,INDEX(Node_Pos,AF95)+1)&amp;";",";"&amp;INDEX(Node_RCodes,AF95)&amp;";")),INDEX(Node_Right,AF95),INDEX(Node_Left,AF95)))))</f>
        <v/>
      </c>
      <c r="AH95" s="52">
        <f>IF(INDEX(Node_Kind,MATCH($AA95&amp;"|"&amp;AG95,Node_Key,0))="leaf",INDEX(Node_Leaf,MATCH($AA95&amp;"|"&amp;AG95,Node_Key,0)),"not a leaf")</f>
        <v/>
      </c>
      <c r="AI95" s="46">
        <f>MATCH($AA95&amp;"|0",Node_Key,0)</f>
        <v/>
      </c>
      <c r="AJ95" s="46">
        <f>IF(INDEX(Node_Kind,AI95)="leaf",0,IF(INDEX($J$10:$J$61,INDEX(Node_Pos,AI95)+1)="",IF(INDEX(Node_Miss,AI95)="left",INDEX(Node_Left,AI95),INDEX(Node_Right,AI95)),IF(INDEX(Node_Kind,AI95)="split",IF(INDEX($J$10:$J$61,INDEX(Node_Pos,AI95)+1)&lt;INDEX(Node_Thr,AI95),INDEX(Node_Left,AI95),INDEX(Node_Right,AI95)),IF(ISNUMBER(SEARCH(";"&amp;INDEX($J$10:$J$61,INDEX(Node_Pos,AI95)+1)&amp;";",";"&amp;INDEX(Node_RCodes,AI95)&amp;";")),INDEX(Node_Right,AI95),INDEX(Node_Left,AI95)))))</f>
        <v/>
      </c>
      <c r="AK95" s="46">
        <f>MATCH($AA95&amp;"|"&amp;AJ95,Node_Key,0)</f>
        <v/>
      </c>
      <c r="AL95" s="46">
        <f>IF(INDEX(Node_Kind,AK95)="leaf",AJ95,IF(INDEX($J$10:$J$61,INDEX(Node_Pos,AK95)+1)="",IF(INDEX(Node_Miss,AK95)="left",INDEX(Node_Left,AK95),INDEX(Node_Right,AK95)),IF(INDEX(Node_Kind,AK95)="split",IF(INDEX($J$10:$J$61,INDEX(Node_Pos,AK95)+1)&lt;INDEX(Node_Thr,AK95),INDEX(Node_Left,AK95),INDEX(Node_Right,AK95)),IF(ISNUMBER(SEARCH(";"&amp;INDEX($J$10:$J$61,INDEX(Node_Pos,AK95)+1)&amp;";",";"&amp;INDEX(Node_RCodes,AK95)&amp;";")),INDEX(Node_Right,AK95),INDEX(Node_Left,AK95)))))</f>
        <v/>
      </c>
      <c r="AM95" s="46">
        <f>MATCH($AA95&amp;"|"&amp;AL95,Node_Key,0)</f>
        <v/>
      </c>
      <c r="AN95" s="46">
        <f>IF(INDEX(Node_Kind,AM95)="leaf",AL95,IF(INDEX($J$10:$J$61,INDEX(Node_Pos,AM95)+1)="",IF(INDEX(Node_Miss,AM95)="left",INDEX(Node_Left,AM95),INDEX(Node_Right,AM95)),IF(INDEX(Node_Kind,AM95)="split",IF(INDEX($J$10:$J$61,INDEX(Node_Pos,AM95)+1)&lt;INDEX(Node_Thr,AM95),INDEX(Node_Left,AM95),INDEX(Node_Right,AM95)),IF(ISNUMBER(SEARCH(";"&amp;INDEX($J$10:$J$61,INDEX(Node_Pos,AM95)+1)&amp;";",";"&amp;INDEX(Node_RCodes,AM95)&amp;";")),INDEX(Node_Right,AM95),INDEX(Node_Left,AM95)))))</f>
        <v/>
      </c>
      <c r="AO95" s="52">
        <f>IF(INDEX(Node_Kind,MATCH($AA95&amp;"|"&amp;AN95,Node_Key,0))="leaf",INDEX(Node_Leaf,MATCH($AA95&amp;"|"&amp;AN95,Node_Key,0)),"not a leaf")</f>
        <v/>
      </c>
      <c r="AP95" s="46">
        <f>MATCH($AA95&amp;"|0",Node_Key,0)</f>
        <v/>
      </c>
      <c r="AQ95" s="46">
        <f>IF(INDEX(Node_Kind,AP95)="leaf",0,IF(INDEX($M$10:$M$61,INDEX(Node_Pos,AP95)+1)="",IF(INDEX(Node_Miss,AP95)="left",INDEX(Node_Left,AP95),INDEX(Node_Right,AP95)),IF(INDEX(Node_Kind,AP95)="split",IF(INDEX($M$10:$M$61,INDEX(Node_Pos,AP95)+1)&lt;INDEX(Node_Thr,AP95),INDEX(Node_Left,AP95),INDEX(Node_Right,AP95)),IF(ISNUMBER(SEARCH(";"&amp;INDEX($M$10:$M$61,INDEX(Node_Pos,AP95)+1)&amp;";",";"&amp;INDEX(Node_RCodes,AP95)&amp;";")),INDEX(Node_Right,AP95),INDEX(Node_Left,AP95)))))</f>
        <v/>
      </c>
      <c r="AR95" s="46">
        <f>MATCH($AA95&amp;"|"&amp;AQ95,Node_Key,0)</f>
        <v/>
      </c>
      <c r="AS95" s="46">
        <f>IF(INDEX(Node_Kind,AR95)="leaf",AQ95,IF(INDEX($M$10:$M$61,INDEX(Node_Pos,AR95)+1)="",IF(INDEX(Node_Miss,AR95)="left",INDEX(Node_Left,AR95),INDEX(Node_Right,AR95)),IF(INDEX(Node_Kind,AR95)="split",IF(INDEX($M$10:$M$61,INDEX(Node_Pos,AR95)+1)&lt;INDEX(Node_Thr,AR95),INDEX(Node_Left,AR95),INDEX(Node_Right,AR95)),IF(ISNUMBER(SEARCH(";"&amp;INDEX($M$10:$M$61,INDEX(Node_Pos,AR95)+1)&amp;";",";"&amp;INDEX(Node_RCodes,AR95)&amp;";")),INDEX(Node_Right,AR95),INDEX(Node_Left,AR95)))))</f>
        <v/>
      </c>
      <c r="AT95" s="46">
        <f>MATCH($AA95&amp;"|"&amp;AS95,Node_Key,0)</f>
        <v/>
      </c>
      <c r="AU95" s="46">
        <f>IF(INDEX(Node_Kind,AT95)="leaf",AS95,IF(INDEX($M$10:$M$61,INDEX(Node_Pos,AT95)+1)="",IF(INDEX(Node_Miss,AT95)="left",INDEX(Node_Left,AT95),INDEX(Node_Right,AT95)),IF(INDEX(Node_Kind,AT95)="split",IF(INDEX($M$10:$M$61,INDEX(Node_Pos,AT95)+1)&lt;INDEX(Node_Thr,AT95),INDEX(Node_Left,AT95),INDEX(Node_Right,AT95)),IF(ISNUMBER(SEARCH(";"&amp;INDEX($M$10:$M$61,INDEX(Node_Pos,AT95)+1)&amp;";",";"&amp;INDEX(Node_RCodes,AT95)&amp;";")),INDEX(Node_Right,AT95),INDEX(Node_Left,AT95)))))</f>
        <v/>
      </c>
      <c r="AV95" s="52">
        <f>IF(INDEX(Node_Kind,MATCH($AA95&amp;"|"&amp;AU95,Node_Key,0))="leaf",INDEX(Node_Leaf,MATCH($AA95&amp;"|"&amp;AU95,Node_Key,0)),"not a leaf")</f>
        <v/>
      </c>
      <c r="AW95" s="46">
        <f>MATCH($AA95&amp;"|0",Node_Key,0)</f>
        <v/>
      </c>
      <c r="AX95" s="46">
        <f>IF(INDEX(Node_Kind,AW95)="leaf",0,IF(INDEX($P$10:$P$61,INDEX(Node_Pos,AW95)+1)="",IF(INDEX(Node_Miss,AW95)="left",INDEX(Node_Left,AW95),INDEX(Node_Right,AW95)),IF(INDEX(Node_Kind,AW95)="split",IF(INDEX($P$10:$P$61,INDEX(Node_Pos,AW95)+1)&lt;INDEX(Node_Thr,AW95),INDEX(Node_Left,AW95),INDEX(Node_Right,AW95)),IF(ISNUMBER(SEARCH(";"&amp;INDEX($P$10:$P$61,INDEX(Node_Pos,AW95)+1)&amp;";",";"&amp;INDEX(Node_RCodes,AW95)&amp;";")),INDEX(Node_Right,AW95),INDEX(Node_Left,AW95)))))</f>
        <v/>
      </c>
      <c r="AY95" s="46">
        <f>MATCH($AA95&amp;"|"&amp;AX95,Node_Key,0)</f>
        <v/>
      </c>
      <c r="AZ95" s="46">
        <f>IF(INDEX(Node_Kind,AY95)="leaf",AX95,IF(INDEX($P$10:$P$61,INDEX(Node_Pos,AY95)+1)="",IF(INDEX(Node_Miss,AY95)="left",INDEX(Node_Left,AY95),INDEX(Node_Right,AY95)),IF(INDEX(Node_Kind,AY95)="split",IF(INDEX($P$10:$P$61,INDEX(Node_Pos,AY95)+1)&lt;INDEX(Node_Thr,AY95),INDEX(Node_Left,AY95),INDEX(Node_Right,AY95)),IF(ISNUMBER(SEARCH(";"&amp;INDEX($P$10:$P$61,INDEX(Node_Pos,AY95)+1)&amp;";",";"&amp;INDEX(Node_RCodes,AY95)&amp;";")),INDEX(Node_Right,AY95),INDEX(Node_Left,AY95)))))</f>
        <v/>
      </c>
      <c r="BA95" s="46">
        <f>MATCH($AA95&amp;"|"&amp;AZ95,Node_Key,0)</f>
        <v/>
      </c>
      <c r="BB95" s="46">
        <f>IF(INDEX(Node_Kind,BA95)="leaf",AZ95,IF(INDEX($P$10:$P$61,INDEX(Node_Pos,BA95)+1)="",IF(INDEX(Node_Miss,BA95)="left",INDEX(Node_Left,BA95),INDEX(Node_Right,BA95)),IF(INDEX(Node_Kind,BA95)="split",IF(INDEX($P$10:$P$61,INDEX(Node_Pos,BA95)+1)&lt;INDEX(Node_Thr,BA95),INDEX(Node_Left,BA95),INDEX(Node_Right,BA95)),IF(ISNUMBER(SEARCH(";"&amp;INDEX($P$10:$P$61,INDEX(Node_Pos,BA95)+1)&amp;";",";"&amp;INDEX(Node_RCodes,BA95)&amp;";")),INDEX(Node_Right,BA95),INDEX(Node_Left,BA95)))))</f>
        <v/>
      </c>
      <c r="BC95" s="52">
        <f>IF(INDEX(Node_Kind,MATCH($AA95&amp;"|"&amp;BB95,Node_Key,0))="leaf",INDEX(Node_Leaf,MATCH($AA95&amp;"|"&amp;BB95,Node_Key,0)),"not a leaf")</f>
        <v/>
      </c>
      <c r="BD95" s="46">
        <f>MATCH($AA95&amp;"|0",Node_Key,0)</f>
        <v/>
      </c>
      <c r="BE95" s="46">
        <f>IF(INDEX(Node_Kind,BD95)="leaf",0,IF(INDEX($S$10:$S$61,INDEX(Node_Pos,BD95)+1)="",IF(INDEX(Node_Miss,BD95)="left",INDEX(Node_Left,BD95),INDEX(Node_Right,BD95)),IF(INDEX(Node_Kind,BD95)="split",IF(INDEX($S$10:$S$61,INDEX(Node_Pos,BD95)+1)&lt;INDEX(Node_Thr,BD95),INDEX(Node_Left,BD95),INDEX(Node_Right,BD95)),IF(ISNUMBER(SEARCH(";"&amp;INDEX($S$10:$S$61,INDEX(Node_Pos,BD95)+1)&amp;";",";"&amp;INDEX(Node_RCodes,BD95)&amp;";")),INDEX(Node_Right,BD95),INDEX(Node_Left,BD95)))))</f>
        <v/>
      </c>
      <c r="BF95" s="46">
        <f>MATCH($AA95&amp;"|"&amp;BE95,Node_Key,0)</f>
        <v/>
      </c>
      <c r="BG95" s="46">
        <f>IF(INDEX(Node_Kind,BF95)="leaf",BE95,IF(INDEX($S$10:$S$61,INDEX(Node_Pos,BF95)+1)="",IF(INDEX(Node_Miss,BF95)="left",INDEX(Node_Left,BF95),INDEX(Node_Right,BF95)),IF(INDEX(Node_Kind,BF95)="split",IF(INDEX($S$10:$S$61,INDEX(Node_Pos,BF95)+1)&lt;INDEX(Node_Thr,BF95),INDEX(Node_Left,BF95),INDEX(Node_Right,BF95)),IF(ISNUMBER(SEARCH(";"&amp;INDEX($S$10:$S$61,INDEX(Node_Pos,BF95)+1)&amp;";",";"&amp;INDEX(Node_RCodes,BF95)&amp;";")),INDEX(Node_Right,BF95),INDEX(Node_Left,BF95)))))</f>
        <v/>
      </c>
      <c r="BH95" s="46">
        <f>MATCH($AA95&amp;"|"&amp;BG95,Node_Key,0)</f>
        <v/>
      </c>
      <c r="BI95" s="46">
        <f>IF(INDEX(Node_Kind,BH95)="leaf",BG95,IF(INDEX($S$10:$S$61,INDEX(Node_Pos,BH95)+1)="",IF(INDEX(Node_Miss,BH95)="left",INDEX(Node_Left,BH95),INDEX(Node_Right,BH95)),IF(INDEX(Node_Kind,BH95)="split",IF(INDEX($S$10:$S$61,INDEX(Node_Pos,BH95)+1)&lt;INDEX(Node_Thr,BH95),INDEX(Node_Left,BH95),INDEX(Node_Right,BH95)),IF(ISNUMBER(SEARCH(";"&amp;INDEX($S$10:$S$61,INDEX(Node_Pos,BH95)+1)&amp;";",";"&amp;INDEX(Node_RCodes,BH95)&amp;";")),INDEX(Node_Right,BH95),INDEX(Node_Left,BH95)))))</f>
        <v/>
      </c>
      <c r="BJ95" s="52">
        <f>IF(INDEX(Node_Kind,MATCH($AA95&amp;"|"&amp;BI95,Node_Key,0))="leaf",INDEX(Node_Leaf,MATCH($AA95&amp;"|"&amp;BI95,Node_Key,0)),"not a leaf")</f>
        <v/>
      </c>
      <c r="BK95" s="46">
        <f>MATCH($AA95&amp;"|0",Node_Key,0)</f>
        <v/>
      </c>
      <c r="BL95" s="46">
        <f>IF(INDEX(Node_Kind,BK95)="leaf",0,IF(INDEX($V$10:$V$61,INDEX(Node_Pos,BK95)+1)="",IF(INDEX(Node_Miss,BK95)="left",INDEX(Node_Left,BK95),INDEX(Node_Right,BK95)),IF(INDEX(Node_Kind,BK95)="split",IF(INDEX($V$10:$V$61,INDEX(Node_Pos,BK95)+1)&lt;INDEX(Node_Thr,BK95),INDEX(Node_Left,BK95),INDEX(Node_Right,BK95)),IF(ISNUMBER(SEARCH(";"&amp;INDEX($V$10:$V$61,INDEX(Node_Pos,BK95)+1)&amp;";",";"&amp;INDEX(Node_RCodes,BK95)&amp;";")),INDEX(Node_Right,BK95),INDEX(Node_Left,BK95)))))</f>
        <v/>
      </c>
      <c r="BM95" s="46">
        <f>MATCH($AA95&amp;"|"&amp;BL95,Node_Key,0)</f>
        <v/>
      </c>
      <c r="BN95" s="46">
        <f>IF(INDEX(Node_Kind,BM95)="leaf",BL95,IF(INDEX($V$10:$V$61,INDEX(Node_Pos,BM95)+1)="",IF(INDEX(Node_Miss,BM95)="left",INDEX(Node_Left,BM95),INDEX(Node_Right,BM95)),IF(INDEX(Node_Kind,BM95)="split",IF(INDEX($V$10:$V$61,INDEX(Node_Pos,BM95)+1)&lt;INDEX(Node_Thr,BM95),INDEX(Node_Left,BM95),INDEX(Node_Right,BM95)),IF(ISNUMBER(SEARCH(";"&amp;INDEX($V$10:$V$61,INDEX(Node_Pos,BM95)+1)&amp;";",";"&amp;INDEX(Node_RCodes,BM95)&amp;";")),INDEX(Node_Right,BM95),INDEX(Node_Left,BM95)))))</f>
        <v/>
      </c>
      <c r="BO95" s="46">
        <f>MATCH($AA95&amp;"|"&amp;BN95,Node_Key,0)</f>
        <v/>
      </c>
      <c r="BP95" s="46">
        <f>IF(INDEX(Node_Kind,BO95)="leaf",BN95,IF(INDEX($V$10:$V$61,INDEX(Node_Pos,BO95)+1)="",IF(INDEX(Node_Miss,BO95)="left",INDEX(Node_Left,BO95),INDEX(Node_Right,BO95)),IF(INDEX(Node_Kind,BO95)="split",IF(INDEX($V$10:$V$61,INDEX(Node_Pos,BO95)+1)&lt;INDEX(Node_Thr,BO95),INDEX(Node_Left,BO95),INDEX(Node_Right,BO95)),IF(ISNUMBER(SEARCH(";"&amp;INDEX($V$10:$V$61,INDEX(Node_Pos,BO95)+1)&amp;";",";"&amp;INDEX(Node_RCodes,BO95)&amp;";")),INDEX(Node_Right,BO95),INDEX(Node_Left,BO95)))))</f>
        <v/>
      </c>
      <c r="BQ95" s="52">
        <f>IF(INDEX(Node_Kind,MATCH($AA95&amp;"|"&amp;BP95,Node_Key,0))="leaf",INDEX(Node_Leaf,MATCH($AA95&amp;"|"&amp;BP95,Node_Key,0)),"not a leaf")</f>
        <v/>
      </c>
      <c r="BR95" s="46">
        <f>MATCH($AA95&amp;"|0",Node_Key,0)</f>
        <v/>
      </c>
      <c r="BS95" s="46">
        <f>IF(INDEX(Node_Kind,BR95)="leaf",0,IF(INDEX($Y$10:$Y$61,INDEX(Node_Pos,BR95)+1)="",IF(INDEX(Node_Miss,BR95)="left",INDEX(Node_Left,BR95),INDEX(Node_Right,BR95)),IF(INDEX(Node_Kind,BR95)="split",IF(INDEX($Y$10:$Y$61,INDEX(Node_Pos,BR95)+1)&lt;INDEX(Node_Thr,BR95),INDEX(Node_Left,BR95),INDEX(Node_Right,BR95)),IF(ISNUMBER(SEARCH(";"&amp;INDEX($Y$10:$Y$61,INDEX(Node_Pos,BR95)+1)&amp;";",";"&amp;INDEX(Node_RCodes,BR95)&amp;";")),INDEX(Node_Right,BR95),INDEX(Node_Left,BR95)))))</f>
        <v/>
      </c>
      <c r="BT95" s="46">
        <f>MATCH($AA95&amp;"|"&amp;BS95,Node_Key,0)</f>
        <v/>
      </c>
      <c r="BU95" s="46">
        <f>IF(INDEX(Node_Kind,BT95)="leaf",BS95,IF(INDEX($Y$10:$Y$61,INDEX(Node_Pos,BT95)+1)="",IF(INDEX(Node_Miss,BT95)="left",INDEX(Node_Left,BT95),INDEX(Node_Right,BT95)),IF(INDEX(Node_Kind,BT95)="split",IF(INDEX($Y$10:$Y$61,INDEX(Node_Pos,BT95)+1)&lt;INDEX(Node_Thr,BT95),INDEX(Node_Left,BT95),INDEX(Node_Right,BT95)),IF(ISNUMBER(SEARCH(";"&amp;INDEX($Y$10:$Y$61,INDEX(Node_Pos,BT95)+1)&amp;";",";"&amp;INDEX(Node_RCodes,BT95)&amp;";")),INDEX(Node_Right,BT95),INDEX(Node_Left,BT95)))))</f>
        <v/>
      </c>
      <c r="BV95" s="46">
        <f>MATCH($AA95&amp;"|"&amp;BU95,Node_Key,0)</f>
        <v/>
      </c>
      <c r="BW95" s="46">
        <f>IF(INDEX(Node_Kind,BV95)="leaf",BU95,IF(INDEX($Y$10:$Y$61,INDEX(Node_Pos,BV95)+1)="",IF(INDEX(Node_Miss,BV95)="left",INDEX(Node_Left,BV95),INDEX(Node_Right,BV95)),IF(INDEX(Node_Kind,BV95)="split",IF(INDEX($Y$10:$Y$61,INDEX(Node_Pos,BV95)+1)&lt;INDEX(Node_Thr,BV95),INDEX(Node_Left,BV95),INDEX(Node_Right,BV95)),IF(ISNUMBER(SEARCH(";"&amp;INDEX($Y$10:$Y$61,INDEX(Node_Pos,BV95)+1)&amp;";",";"&amp;INDEX(Node_RCodes,BV95)&amp;";")),INDEX(Node_Right,BV95),INDEX(Node_Left,BV95)))))</f>
        <v/>
      </c>
      <c r="BX95" s="52">
        <f>IF(INDEX(Node_Kind,MATCH($AA95&amp;"|"&amp;BW95,Node_Key,0))="leaf",INDEX(Node_Leaf,MATCH($AA95&amp;"|"&amp;BW95,Node_Key,0)),"not a leaf")</f>
        <v/>
      </c>
    </row>
    <row r="96">
      <c r="AA96" s="36" t="n">
        <v>86</v>
      </c>
      <c r="AB96" s="46">
        <f>MATCH($AA96&amp;"|0",Node_Key,0)</f>
        <v/>
      </c>
      <c r="AC96" s="46">
        <f>IF(INDEX(Node_Kind,AB96)="leaf",0,IF(INDEX($G$10:$G$61,INDEX(Node_Pos,AB96)+1)="",IF(INDEX(Node_Miss,AB96)="left",INDEX(Node_Left,AB96),INDEX(Node_Right,AB96)),IF(INDEX(Node_Kind,AB96)="split",IF(INDEX($G$10:$G$61,INDEX(Node_Pos,AB96)+1)&lt;INDEX(Node_Thr,AB96),INDEX(Node_Left,AB96),INDEX(Node_Right,AB96)),IF(ISNUMBER(SEARCH(";"&amp;INDEX($G$10:$G$61,INDEX(Node_Pos,AB96)+1)&amp;";",";"&amp;INDEX(Node_RCodes,AB96)&amp;";")),INDEX(Node_Right,AB96),INDEX(Node_Left,AB96)))))</f>
        <v/>
      </c>
      <c r="AD96" s="46">
        <f>MATCH($AA96&amp;"|"&amp;AC96,Node_Key,0)</f>
        <v/>
      </c>
      <c r="AE96" s="46">
        <f>IF(INDEX(Node_Kind,AD96)="leaf",AC96,IF(INDEX($G$10:$G$61,INDEX(Node_Pos,AD96)+1)="",IF(INDEX(Node_Miss,AD96)="left",INDEX(Node_Left,AD96),INDEX(Node_Right,AD96)),IF(INDEX(Node_Kind,AD96)="split",IF(INDEX($G$10:$G$61,INDEX(Node_Pos,AD96)+1)&lt;INDEX(Node_Thr,AD96),INDEX(Node_Left,AD96),INDEX(Node_Right,AD96)),IF(ISNUMBER(SEARCH(";"&amp;INDEX($G$10:$G$61,INDEX(Node_Pos,AD96)+1)&amp;";",";"&amp;INDEX(Node_RCodes,AD96)&amp;";")),INDEX(Node_Right,AD96),INDEX(Node_Left,AD96)))))</f>
        <v/>
      </c>
      <c r="AF96" s="46">
        <f>MATCH($AA96&amp;"|"&amp;AE96,Node_Key,0)</f>
        <v/>
      </c>
      <c r="AG96" s="46">
        <f>IF(INDEX(Node_Kind,AF96)="leaf",AE96,IF(INDEX($G$10:$G$61,INDEX(Node_Pos,AF96)+1)="",IF(INDEX(Node_Miss,AF96)="left",INDEX(Node_Left,AF96),INDEX(Node_Right,AF96)),IF(INDEX(Node_Kind,AF96)="split",IF(INDEX($G$10:$G$61,INDEX(Node_Pos,AF96)+1)&lt;INDEX(Node_Thr,AF96),INDEX(Node_Left,AF96),INDEX(Node_Right,AF96)),IF(ISNUMBER(SEARCH(";"&amp;INDEX($G$10:$G$61,INDEX(Node_Pos,AF96)+1)&amp;";",";"&amp;INDEX(Node_RCodes,AF96)&amp;";")),INDEX(Node_Right,AF96),INDEX(Node_Left,AF96)))))</f>
        <v/>
      </c>
      <c r="AH96" s="52">
        <f>IF(INDEX(Node_Kind,MATCH($AA96&amp;"|"&amp;AG96,Node_Key,0))="leaf",INDEX(Node_Leaf,MATCH($AA96&amp;"|"&amp;AG96,Node_Key,0)),"not a leaf")</f>
        <v/>
      </c>
      <c r="AI96" s="46">
        <f>MATCH($AA96&amp;"|0",Node_Key,0)</f>
        <v/>
      </c>
      <c r="AJ96" s="46">
        <f>IF(INDEX(Node_Kind,AI96)="leaf",0,IF(INDEX($J$10:$J$61,INDEX(Node_Pos,AI96)+1)="",IF(INDEX(Node_Miss,AI96)="left",INDEX(Node_Left,AI96),INDEX(Node_Right,AI96)),IF(INDEX(Node_Kind,AI96)="split",IF(INDEX($J$10:$J$61,INDEX(Node_Pos,AI96)+1)&lt;INDEX(Node_Thr,AI96),INDEX(Node_Left,AI96),INDEX(Node_Right,AI96)),IF(ISNUMBER(SEARCH(";"&amp;INDEX($J$10:$J$61,INDEX(Node_Pos,AI96)+1)&amp;";",";"&amp;INDEX(Node_RCodes,AI96)&amp;";")),INDEX(Node_Right,AI96),INDEX(Node_Left,AI96)))))</f>
        <v/>
      </c>
      <c r="AK96" s="46">
        <f>MATCH($AA96&amp;"|"&amp;AJ96,Node_Key,0)</f>
        <v/>
      </c>
      <c r="AL96" s="46">
        <f>IF(INDEX(Node_Kind,AK96)="leaf",AJ96,IF(INDEX($J$10:$J$61,INDEX(Node_Pos,AK96)+1)="",IF(INDEX(Node_Miss,AK96)="left",INDEX(Node_Left,AK96),INDEX(Node_Right,AK96)),IF(INDEX(Node_Kind,AK96)="split",IF(INDEX($J$10:$J$61,INDEX(Node_Pos,AK96)+1)&lt;INDEX(Node_Thr,AK96),INDEX(Node_Left,AK96),INDEX(Node_Right,AK96)),IF(ISNUMBER(SEARCH(";"&amp;INDEX($J$10:$J$61,INDEX(Node_Pos,AK96)+1)&amp;";",";"&amp;INDEX(Node_RCodes,AK96)&amp;";")),INDEX(Node_Right,AK96),INDEX(Node_Left,AK96)))))</f>
        <v/>
      </c>
      <c r="AM96" s="46">
        <f>MATCH($AA96&amp;"|"&amp;AL96,Node_Key,0)</f>
        <v/>
      </c>
      <c r="AN96" s="46">
        <f>IF(INDEX(Node_Kind,AM96)="leaf",AL96,IF(INDEX($J$10:$J$61,INDEX(Node_Pos,AM96)+1)="",IF(INDEX(Node_Miss,AM96)="left",INDEX(Node_Left,AM96),INDEX(Node_Right,AM96)),IF(INDEX(Node_Kind,AM96)="split",IF(INDEX($J$10:$J$61,INDEX(Node_Pos,AM96)+1)&lt;INDEX(Node_Thr,AM96),INDEX(Node_Left,AM96),INDEX(Node_Right,AM96)),IF(ISNUMBER(SEARCH(";"&amp;INDEX($J$10:$J$61,INDEX(Node_Pos,AM96)+1)&amp;";",";"&amp;INDEX(Node_RCodes,AM96)&amp;";")),INDEX(Node_Right,AM96),INDEX(Node_Left,AM96)))))</f>
        <v/>
      </c>
      <c r="AO96" s="52">
        <f>IF(INDEX(Node_Kind,MATCH($AA96&amp;"|"&amp;AN96,Node_Key,0))="leaf",INDEX(Node_Leaf,MATCH($AA96&amp;"|"&amp;AN96,Node_Key,0)),"not a leaf")</f>
        <v/>
      </c>
      <c r="AP96" s="46">
        <f>MATCH($AA96&amp;"|0",Node_Key,0)</f>
        <v/>
      </c>
      <c r="AQ96" s="46">
        <f>IF(INDEX(Node_Kind,AP96)="leaf",0,IF(INDEX($M$10:$M$61,INDEX(Node_Pos,AP96)+1)="",IF(INDEX(Node_Miss,AP96)="left",INDEX(Node_Left,AP96),INDEX(Node_Right,AP96)),IF(INDEX(Node_Kind,AP96)="split",IF(INDEX($M$10:$M$61,INDEX(Node_Pos,AP96)+1)&lt;INDEX(Node_Thr,AP96),INDEX(Node_Left,AP96),INDEX(Node_Right,AP96)),IF(ISNUMBER(SEARCH(";"&amp;INDEX($M$10:$M$61,INDEX(Node_Pos,AP96)+1)&amp;";",";"&amp;INDEX(Node_RCodes,AP96)&amp;";")),INDEX(Node_Right,AP96),INDEX(Node_Left,AP96)))))</f>
        <v/>
      </c>
      <c r="AR96" s="46">
        <f>MATCH($AA96&amp;"|"&amp;AQ96,Node_Key,0)</f>
        <v/>
      </c>
      <c r="AS96" s="46">
        <f>IF(INDEX(Node_Kind,AR96)="leaf",AQ96,IF(INDEX($M$10:$M$61,INDEX(Node_Pos,AR96)+1)="",IF(INDEX(Node_Miss,AR96)="left",INDEX(Node_Left,AR96),INDEX(Node_Right,AR96)),IF(INDEX(Node_Kind,AR96)="split",IF(INDEX($M$10:$M$61,INDEX(Node_Pos,AR96)+1)&lt;INDEX(Node_Thr,AR96),INDEX(Node_Left,AR96),INDEX(Node_Right,AR96)),IF(ISNUMBER(SEARCH(";"&amp;INDEX($M$10:$M$61,INDEX(Node_Pos,AR96)+1)&amp;";",";"&amp;INDEX(Node_RCodes,AR96)&amp;";")),INDEX(Node_Right,AR96),INDEX(Node_Left,AR96)))))</f>
        <v/>
      </c>
      <c r="AT96" s="46">
        <f>MATCH($AA96&amp;"|"&amp;AS96,Node_Key,0)</f>
        <v/>
      </c>
      <c r="AU96" s="46">
        <f>IF(INDEX(Node_Kind,AT96)="leaf",AS96,IF(INDEX($M$10:$M$61,INDEX(Node_Pos,AT96)+1)="",IF(INDEX(Node_Miss,AT96)="left",INDEX(Node_Left,AT96),INDEX(Node_Right,AT96)),IF(INDEX(Node_Kind,AT96)="split",IF(INDEX($M$10:$M$61,INDEX(Node_Pos,AT96)+1)&lt;INDEX(Node_Thr,AT96),INDEX(Node_Left,AT96),INDEX(Node_Right,AT96)),IF(ISNUMBER(SEARCH(";"&amp;INDEX($M$10:$M$61,INDEX(Node_Pos,AT96)+1)&amp;";",";"&amp;INDEX(Node_RCodes,AT96)&amp;";")),INDEX(Node_Right,AT96),INDEX(Node_Left,AT96)))))</f>
        <v/>
      </c>
      <c r="AV96" s="52">
        <f>IF(INDEX(Node_Kind,MATCH($AA96&amp;"|"&amp;AU96,Node_Key,0))="leaf",INDEX(Node_Leaf,MATCH($AA96&amp;"|"&amp;AU96,Node_Key,0)),"not a leaf")</f>
        <v/>
      </c>
      <c r="AW96" s="46">
        <f>MATCH($AA96&amp;"|0",Node_Key,0)</f>
        <v/>
      </c>
      <c r="AX96" s="46">
        <f>IF(INDEX(Node_Kind,AW96)="leaf",0,IF(INDEX($P$10:$P$61,INDEX(Node_Pos,AW96)+1)="",IF(INDEX(Node_Miss,AW96)="left",INDEX(Node_Left,AW96),INDEX(Node_Right,AW96)),IF(INDEX(Node_Kind,AW96)="split",IF(INDEX($P$10:$P$61,INDEX(Node_Pos,AW96)+1)&lt;INDEX(Node_Thr,AW96),INDEX(Node_Left,AW96),INDEX(Node_Right,AW96)),IF(ISNUMBER(SEARCH(";"&amp;INDEX($P$10:$P$61,INDEX(Node_Pos,AW96)+1)&amp;";",";"&amp;INDEX(Node_RCodes,AW96)&amp;";")),INDEX(Node_Right,AW96),INDEX(Node_Left,AW96)))))</f>
        <v/>
      </c>
      <c r="AY96" s="46">
        <f>MATCH($AA96&amp;"|"&amp;AX96,Node_Key,0)</f>
        <v/>
      </c>
      <c r="AZ96" s="46">
        <f>IF(INDEX(Node_Kind,AY96)="leaf",AX96,IF(INDEX($P$10:$P$61,INDEX(Node_Pos,AY96)+1)="",IF(INDEX(Node_Miss,AY96)="left",INDEX(Node_Left,AY96),INDEX(Node_Right,AY96)),IF(INDEX(Node_Kind,AY96)="split",IF(INDEX($P$10:$P$61,INDEX(Node_Pos,AY96)+1)&lt;INDEX(Node_Thr,AY96),INDEX(Node_Left,AY96),INDEX(Node_Right,AY96)),IF(ISNUMBER(SEARCH(";"&amp;INDEX($P$10:$P$61,INDEX(Node_Pos,AY96)+1)&amp;";",";"&amp;INDEX(Node_RCodes,AY96)&amp;";")),INDEX(Node_Right,AY96),INDEX(Node_Left,AY96)))))</f>
        <v/>
      </c>
      <c r="BA96" s="46">
        <f>MATCH($AA96&amp;"|"&amp;AZ96,Node_Key,0)</f>
        <v/>
      </c>
      <c r="BB96" s="46">
        <f>IF(INDEX(Node_Kind,BA96)="leaf",AZ96,IF(INDEX($P$10:$P$61,INDEX(Node_Pos,BA96)+1)="",IF(INDEX(Node_Miss,BA96)="left",INDEX(Node_Left,BA96),INDEX(Node_Right,BA96)),IF(INDEX(Node_Kind,BA96)="split",IF(INDEX($P$10:$P$61,INDEX(Node_Pos,BA96)+1)&lt;INDEX(Node_Thr,BA96),INDEX(Node_Left,BA96),INDEX(Node_Right,BA96)),IF(ISNUMBER(SEARCH(";"&amp;INDEX($P$10:$P$61,INDEX(Node_Pos,BA96)+1)&amp;";",";"&amp;INDEX(Node_RCodes,BA96)&amp;";")),INDEX(Node_Right,BA96),INDEX(Node_Left,BA96)))))</f>
        <v/>
      </c>
      <c r="BC96" s="52">
        <f>IF(INDEX(Node_Kind,MATCH($AA96&amp;"|"&amp;BB96,Node_Key,0))="leaf",INDEX(Node_Leaf,MATCH($AA96&amp;"|"&amp;BB96,Node_Key,0)),"not a leaf")</f>
        <v/>
      </c>
      <c r="BD96" s="46">
        <f>MATCH($AA96&amp;"|0",Node_Key,0)</f>
        <v/>
      </c>
      <c r="BE96" s="46">
        <f>IF(INDEX(Node_Kind,BD96)="leaf",0,IF(INDEX($S$10:$S$61,INDEX(Node_Pos,BD96)+1)="",IF(INDEX(Node_Miss,BD96)="left",INDEX(Node_Left,BD96),INDEX(Node_Right,BD96)),IF(INDEX(Node_Kind,BD96)="split",IF(INDEX($S$10:$S$61,INDEX(Node_Pos,BD96)+1)&lt;INDEX(Node_Thr,BD96),INDEX(Node_Left,BD96),INDEX(Node_Right,BD96)),IF(ISNUMBER(SEARCH(";"&amp;INDEX($S$10:$S$61,INDEX(Node_Pos,BD96)+1)&amp;";",";"&amp;INDEX(Node_RCodes,BD96)&amp;";")),INDEX(Node_Right,BD96),INDEX(Node_Left,BD96)))))</f>
        <v/>
      </c>
      <c r="BF96" s="46">
        <f>MATCH($AA96&amp;"|"&amp;BE96,Node_Key,0)</f>
        <v/>
      </c>
      <c r="BG96" s="46">
        <f>IF(INDEX(Node_Kind,BF96)="leaf",BE96,IF(INDEX($S$10:$S$61,INDEX(Node_Pos,BF96)+1)="",IF(INDEX(Node_Miss,BF96)="left",INDEX(Node_Left,BF96),INDEX(Node_Right,BF96)),IF(INDEX(Node_Kind,BF96)="split",IF(INDEX($S$10:$S$61,INDEX(Node_Pos,BF96)+1)&lt;INDEX(Node_Thr,BF96),INDEX(Node_Left,BF96),INDEX(Node_Right,BF96)),IF(ISNUMBER(SEARCH(";"&amp;INDEX($S$10:$S$61,INDEX(Node_Pos,BF96)+1)&amp;";",";"&amp;INDEX(Node_RCodes,BF96)&amp;";")),INDEX(Node_Right,BF96),INDEX(Node_Left,BF96)))))</f>
        <v/>
      </c>
      <c r="BH96" s="46">
        <f>MATCH($AA96&amp;"|"&amp;BG96,Node_Key,0)</f>
        <v/>
      </c>
      <c r="BI96" s="46">
        <f>IF(INDEX(Node_Kind,BH96)="leaf",BG96,IF(INDEX($S$10:$S$61,INDEX(Node_Pos,BH96)+1)="",IF(INDEX(Node_Miss,BH96)="left",INDEX(Node_Left,BH96),INDEX(Node_Right,BH96)),IF(INDEX(Node_Kind,BH96)="split",IF(INDEX($S$10:$S$61,INDEX(Node_Pos,BH96)+1)&lt;INDEX(Node_Thr,BH96),INDEX(Node_Left,BH96),INDEX(Node_Right,BH96)),IF(ISNUMBER(SEARCH(";"&amp;INDEX($S$10:$S$61,INDEX(Node_Pos,BH96)+1)&amp;";",";"&amp;INDEX(Node_RCodes,BH96)&amp;";")),INDEX(Node_Right,BH96),INDEX(Node_Left,BH96)))))</f>
        <v/>
      </c>
      <c r="BJ96" s="52">
        <f>IF(INDEX(Node_Kind,MATCH($AA96&amp;"|"&amp;BI96,Node_Key,0))="leaf",INDEX(Node_Leaf,MATCH($AA96&amp;"|"&amp;BI96,Node_Key,0)),"not a leaf")</f>
        <v/>
      </c>
      <c r="BK96" s="46">
        <f>MATCH($AA96&amp;"|0",Node_Key,0)</f>
        <v/>
      </c>
      <c r="BL96" s="46">
        <f>IF(INDEX(Node_Kind,BK96)="leaf",0,IF(INDEX($V$10:$V$61,INDEX(Node_Pos,BK96)+1)="",IF(INDEX(Node_Miss,BK96)="left",INDEX(Node_Left,BK96),INDEX(Node_Right,BK96)),IF(INDEX(Node_Kind,BK96)="split",IF(INDEX($V$10:$V$61,INDEX(Node_Pos,BK96)+1)&lt;INDEX(Node_Thr,BK96),INDEX(Node_Left,BK96),INDEX(Node_Right,BK96)),IF(ISNUMBER(SEARCH(";"&amp;INDEX($V$10:$V$61,INDEX(Node_Pos,BK96)+1)&amp;";",";"&amp;INDEX(Node_RCodes,BK96)&amp;";")),INDEX(Node_Right,BK96),INDEX(Node_Left,BK96)))))</f>
        <v/>
      </c>
      <c r="BM96" s="46">
        <f>MATCH($AA96&amp;"|"&amp;BL96,Node_Key,0)</f>
        <v/>
      </c>
      <c r="BN96" s="46">
        <f>IF(INDEX(Node_Kind,BM96)="leaf",BL96,IF(INDEX($V$10:$V$61,INDEX(Node_Pos,BM96)+1)="",IF(INDEX(Node_Miss,BM96)="left",INDEX(Node_Left,BM96),INDEX(Node_Right,BM96)),IF(INDEX(Node_Kind,BM96)="split",IF(INDEX($V$10:$V$61,INDEX(Node_Pos,BM96)+1)&lt;INDEX(Node_Thr,BM96),INDEX(Node_Left,BM96),INDEX(Node_Right,BM96)),IF(ISNUMBER(SEARCH(";"&amp;INDEX($V$10:$V$61,INDEX(Node_Pos,BM96)+1)&amp;";",";"&amp;INDEX(Node_RCodes,BM96)&amp;";")),INDEX(Node_Right,BM96),INDEX(Node_Left,BM96)))))</f>
        <v/>
      </c>
      <c r="BO96" s="46">
        <f>MATCH($AA96&amp;"|"&amp;BN96,Node_Key,0)</f>
        <v/>
      </c>
      <c r="BP96" s="46">
        <f>IF(INDEX(Node_Kind,BO96)="leaf",BN96,IF(INDEX($V$10:$V$61,INDEX(Node_Pos,BO96)+1)="",IF(INDEX(Node_Miss,BO96)="left",INDEX(Node_Left,BO96),INDEX(Node_Right,BO96)),IF(INDEX(Node_Kind,BO96)="split",IF(INDEX($V$10:$V$61,INDEX(Node_Pos,BO96)+1)&lt;INDEX(Node_Thr,BO96),INDEX(Node_Left,BO96),INDEX(Node_Right,BO96)),IF(ISNUMBER(SEARCH(";"&amp;INDEX($V$10:$V$61,INDEX(Node_Pos,BO96)+1)&amp;";",";"&amp;INDEX(Node_RCodes,BO96)&amp;";")),INDEX(Node_Right,BO96),INDEX(Node_Left,BO96)))))</f>
        <v/>
      </c>
      <c r="BQ96" s="52">
        <f>IF(INDEX(Node_Kind,MATCH($AA96&amp;"|"&amp;BP96,Node_Key,0))="leaf",INDEX(Node_Leaf,MATCH($AA96&amp;"|"&amp;BP96,Node_Key,0)),"not a leaf")</f>
        <v/>
      </c>
      <c r="BR96" s="46">
        <f>MATCH($AA96&amp;"|0",Node_Key,0)</f>
        <v/>
      </c>
      <c r="BS96" s="46">
        <f>IF(INDEX(Node_Kind,BR96)="leaf",0,IF(INDEX($Y$10:$Y$61,INDEX(Node_Pos,BR96)+1)="",IF(INDEX(Node_Miss,BR96)="left",INDEX(Node_Left,BR96),INDEX(Node_Right,BR96)),IF(INDEX(Node_Kind,BR96)="split",IF(INDEX($Y$10:$Y$61,INDEX(Node_Pos,BR96)+1)&lt;INDEX(Node_Thr,BR96),INDEX(Node_Left,BR96),INDEX(Node_Right,BR96)),IF(ISNUMBER(SEARCH(";"&amp;INDEX($Y$10:$Y$61,INDEX(Node_Pos,BR96)+1)&amp;";",";"&amp;INDEX(Node_RCodes,BR96)&amp;";")),INDEX(Node_Right,BR96),INDEX(Node_Left,BR96)))))</f>
        <v/>
      </c>
      <c r="BT96" s="46">
        <f>MATCH($AA96&amp;"|"&amp;BS96,Node_Key,0)</f>
        <v/>
      </c>
      <c r="BU96" s="46">
        <f>IF(INDEX(Node_Kind,BT96)="leaf",BS96,IF(INDEX($Y$10:$Y$61,INDEX(Node_Pos,BT96)+1)="",IF(INDEX(Node_Miss,BT96)="left",INDEX(Node_Left,BT96),INDEX(Node_Right,BT96)),IF(INDEX(Node_Kind,BT96)="split",IF(INDEX($Y$10:$Y$61,INDEX(Node_Pos,BT96)+1)&lt;INDEX(Node_Thr,BT96),INDEX(Node_Left,BT96),INDEX(Node_Right,BT96)),IF(ISNUMBER(SEARCH(";"&amp;INDEX($Y$10:$Y$61,INDEX(Node_Pos,BT96)+1)&amp;";",";"&amp;INDEX(Node_RCodes,BT96)&amp;";")),INDEX(Node_Right,BT96),INDEX(Node_Left,BT96)))))</f>
        <v/>
      </c>
      <c r="BV96" s="46">
        <f>MATCH($AA96&amp;"|"&amp;BU96,Node_Key,0)</f>
        <v/>
      </c>
      <c r="BW96" s="46">
        <f>IF(INDEX(Node_Kind,BV96)="leaf",BU96,IF(INDEX($Y$10:$Y$61,INDEX(Node_Pos,BV96)+1)="",IF(INDEX(Node_Miss,BV96)="left",INDEX(Node_Left,BV96),INDEX(Node_Right,BV96)),IF(INDEX(Node_Kind,BV96)="split",IF(INDEX($Y$10:$Y$61,INDEX(Node_Pos,BV96)+1)&lt;INDEX(Node_Thr,BV96),INDEX(Node_Left,BV96),INDEX(Node_Right,BV96)),IF(ISNUMBER(SEARCH(";"&amp;INDEX($Y$10:$Y$61,INDEX(Node_Pos,BV96)+1)&amp;";",";"&amp;INDEX(Node_RCodes,BV96)&amp;";")),INDEX(Node_Right,BV96),INDEX(Node_Left,BV96)))))</f>
        <v/>
      </c>
      <c r="BX96" s="52">
        <f>IF(INDEX(Node_Kind,MATCH($AA96&amp;"|"&amp;BW96,Node_Key,0))="leaf",INDEX(Node_Leaf,MATCH($AA96&amp;"|"&amp;BW96,Node_Key,0)),"not a leaf")</f>
        <v/>
      </c>
    </row>
    <row r="97">
      <c r="AA97" s="36" t="n">
        <v>87</v>
      </c>
      <c r="AB97" s="46">
        <f>MATCH($AA97&amp;"|0",Node_Key,0)</f>
        <v/>
      </c>
      <c r="AC97" s="46">
        <f>IF(INDEX(Node_Kind,AB97)="leaf",0,IF(INDEX($G$10:$G$61,INDEX(Node_Pos,AB97)+1)="",IF(INDEX(Node_Miss,AB97)="left",INDEX(Node_Left,AB97),INDEX(Node_Right,AB97)),IF(INDEX(Node_Kind,AB97)="split",IF(INDEX($G$10:$G$61,INDEX(Node_Pos,AB97)+1)&lt;INDEX(Node_Thr,AB97),INDEX(Node_Left,AB97),INDEX(Node_Right,AB97)),IF(ISNUMBER(SEARCH(";"&amp;INDEX($G$10:$G$61,INDEX(Node_Pos,AB97)+1)&amp;";",";"&amp;INDEX(Node_RCodes,AB97)&amp;";")),INDEX(Node_Right,AB97),INDEX(Node_Left,AB97)))))</f>
        <v/>
      </c>
      <c r="AD97" s="46">
        <f>MATCH($AA97&amp;"|"&amp;AC97,Node_Key,0)</f>
        <v/>
      </c>
      <c r="AE97" s="46">
        <f>IF(INDEX(Node_Kind,AD97)="leaf",AC97,IF(INDEX($G$10:$G$61,INDEX(Node_Pos,AD97)+1)="",IF(INDEX(Node_Miss,AD97)="left",INDEX(Node_Left,AD97),INDEX(Node_Right,AD97)),IF(INDEX(Node_Kind,AD97)="split",IF(INDEX($G$10:$G$61,INDEX(Node_Pos,AD97)+1)&lt;INDEX(Node_Thr,AD97),INDEX(Node_Left,AD97),INDEX(Node_Right,AD97)),IF(ISNUMBER(SEARCH(";"&amp;INDEX($G$10:$G$61,INDEX(Node_Pos,AD97)+1)&amp;";",";"&amp;INDEX(Node_RCodes,AD97)&amp;";")),INDEX(Node_Right,AD97),INDEX(Node_Left,AD97)))))</f>
        <v/>
      </c>
      <c r="AF97" s="46">
        <f>MATCH($AA97&amp;"|"&amp;AE97,Node_Key,0)</f>
        <v/>
      </c>
      <c r="AG97" s="46">
        <f>IF(INDEX(Node_Kind,AF97)="leaf",AE97,IF(INDEX($G$10:$G$61,INDEX(Node_Pos,AF97)+1)="",IF(INDEX(Node_Miss,AF97)="left",INDEX(Node_Left,AF97),INDEX(Node_Right,AF97)),IF(INDEX(Node_Kind,AF97)="split",IF(INDEX($G$10:$G$61,INDEX(Node_Pos,AF97)+1)&lt;INDEX(Node_Thr,AF97),INDEX(Node_Left,AF97),INDEX(Node_Right,AF97)),IF(ISNUMBER(SEARCH(";"&amp;INDEX($G$10:$G$61,INDEX(Node_Pos,AF97)+1)&amp;";",";"&amp;INDEX(Node_RCodes,AF97)&amp;";")),INDEX(Node_Right,AF97),INDEX(Node_Left,AF97)))))</f>
        <v/>
      </c>
      <c r="AH97" s="52">
        <f>IF(INDEX(Node_Kind,MATCH($AA97&amp;"|"&amp;AG97,Node_Key,0))="leaf",INDEX(Node_Leaf,MATCH($AA97&amp;"|"&amp;AG97,Node_Key,0)),"not a leaf")</f>
        <v/>
      </c>
      <c r="AI97" s="46">
        <f>MATCH($AA97&amp;"|0",Node_Key,0)</f>
        <v/>
      </c>
      <c r="AJ97" s="46">
        <f>IF(INDEX(Node_Kind,AI97)="leaf",0,IF(INDEX($J$10:$J$61,INDEX(Node_Pos,AI97)+1)="",IF(INDEX(Node_Miss,AI97)="left",INDEX(Node_Left,AI97),INDEX(Node_Right,AI97)),IF(INDEX(Node_Kind,AI97)="split",IF(INDEX($J$10:$J$61,INDEX(Node_Pos,AI97)+1)&lt;INDEX(Node_Thr,AI97),INDEX(Node_Left,AI97),INDEX(Node_Right,AI97)),IF(ISNUMBER(SEARCH(";"&amp;INDEX($J$10:$J$61,INDEX(Node_Pos,AI97)+1)&amp;";",";"&amp;INDEX(Node_RCodes,AI97)&amp;";")),INDEX(Node_Right,AI97),INDEX(Node_Left,AI97)))))</f>
        <v/>
      </c>
      <c r="AK97" s="46">
        <f>MATCH($AA97&amp;"|"&amp;AJ97,Node_Key,0)</f>
        <v/>
      </c>
      <c r="AL97" s="46">
        <f>IF(INDEX(Node_Kind,AK97)="leaf",AJ97,IF(INDEX($J$10:$J$61,INDEX(Node_Pos,AK97)+1)="",IF(INDEX(Node_Miss,AK97)="left",INDEX(Node_Left,AK97),INDEX(Node_Right,AK97)),IF(INDEX(Node_Kind,AK97)="split",IF(INDEX($J$10:$J$61,INDEX(Node_Pos,AK97)+1)&lt;INDEX(Node_Thr,AK97),INDEX(Node_Left,AK97),INDEX(Node_Right,AK97)),IF(ISNUMBER(SEARCH(";"&amp;INDEX($J$10:$J$61,INDEX(Node_Pos,AK97)+1)&amp;";",";"&amp;INDEX(Node_RCodes,AK97)&amp;";")),INDEX(Node_Right,AK97),INDEX(Node_Left,AK97)))))</f>
        <v/>
      </c>
      <c r="AM97" s="46">
        <f>MATCH($AA97&amp;"|"&amp;AL97,Node_Key,0)</f>
        <v/>
      </c>
      <c r="AN97" s="46">
        <f>IF(INDEX(Node_Kind,AM97)="leaf",AL97,IF(INDEX($J$10:$J$61,INDEX(Node_Pos,AM97)+1)="",IF(INDEX(Node_Miss,AM97)="left",INDEX(Node_Left,AM97),INDEX(Node_Right,AM97)),IF(INDEX(Node_Kind,AM97)="split",IF(INDEX($J$10:$J$61,INDEX(Node_Pos,AM97)+1)&lt;INDEX(Node_Thr,AM97),INDEX(Node_Left,AM97),INDEX(Node_Right,AM97)),IF(ISNUMBER(SEARCH(";"&amp;INDEX($J$10:$J$61,INDEX(Node_Pos,AM97)+1)&amp;";",";"&amp;INDEX(Node_RCodes,AM97)&amp;";")),INDEX(Node_Right,AM97),INDEX(Node_Left,AM97)))))</f>
        <v/>
      </c>
      <c r="AO97" s="52">
        <f>IF(INDEX(Node_Kind,MATCH($AA97&amp;"|"&amp;AN97,Node_Key,0))="leaf",INDEX(Node_Leaf,MATCH($AA97&amp;"|"&amp;AN97,Node_Key,0)),"not a leaf")</f>
        <v/>
      </c>
      <c r="AP97" s="46">
        <f>MATCH($AA97&amp;"|0",Node_Key,0)</f>
        <v/>
      </c>
      <c r="AQ97" s="46">
        <f>IF(INDEX(Node_Kind,AP97)="leaf",0,IF(INDEX($M$10:$M$61,INDEX(Node_Pos,AP97)+1)="",IF(INDEX(Node_Miss,AP97)="left",INDEX(Node_Left,AP97),INDEX(Node_Right,AP97)),IF(INDEX(Node_Kind,AP97)="split",IF(INDEX($M$10:$M$61,INDEX(Node_Pos,AP97)+1)&lt;INDEX(Node_Thr,AP97),INDEX(Node_Left,AP97),INDEX(Node_Right,AP97)),IF(ISNUMBER(SEARCH(";"&amp;INDEX($M$10:$M$61,INDEX(Node_Pos,AP97)+1)&amp;";",";"&amp;INDEX(Node_RCodes,AP97)&amp;";")),INDEX(Node_Right,AP97),INDEX(Node_Left,AP97)))))</f>
        <v/>
      </c>
      <c r="AR97" s="46">
        <f>MATCH($AA97&amp;"|"&amp;AQ97,Node_Key,0)</f>
        <v/>
      </c>
      <c r="AS97" s="46">
        <f>IF(INDEX(Node_Kind,AR97)="leaf",AQ97,IF(INDEX($M$10:$M$61,INDEX(Node_Pos,AR97)+1)="",IF(INDEX(Node_Miss,AR97)="left",INDEX(Node_Left,AR97),INDEX(Node_Right,AR97)),IF(INDEX(Node_Kind,AR97)="split",IF(INDEX($M$10:$M$61,INDEX(Node_Pos,AR97)+1)&lt;INDEX(Node_Thr,AR97),INDEX(Node_Left,AR97),INDEX(Node_Right,AR97)),IF(ISNUMBER(SEARCH(";"&amp;INDEX($M$10:$M$61,INDEX(Node_Pos,AR97)+1)&amp;";",";"&amp;INDEX(Node_RCodes,AR97)&amp;";")),INDEX(Node_Right,AR97),INDEX(Node_Left,AR97)))))</f>
        <v/>
      </c>
      <c r="AT97" s="46">
        <f>MATCH($AA97&amp;"|"&amp;AS97,Node_Key,0)</f>
        <v/>
      </c>
      <c r="AU97" s="46">
        <f>IF(INDEX(Node_Kind,AT97)="leaf",AS97,IF(INDEX($M$10:$M$61,INDEX(Node_Pos,AT97)+1)="",IF(INDEX(Node_Miss,AT97)="left",INDEX(Node_Left,AT97),INDEX(Node_Right,AT97)),IF(INDEX(Node_Kind,AT97)="split",IF(INDEX($M$10:$M$61,INDEX(Node_Pos,AT97)+1)&lt;INDEX(Node_Thr,AT97),INDEX(Node_Left,AT97),INDEX(Node_Right,AT97)),IF(ISNUMBER(SEARCH(";"&amp;INDEX($M$10:$M$61,INDEX(Node_Pos,AT97)+1)&amp;";",";"&amp;INDEX(Node_RCodes,AT97)&amp;";")),INDEX(Node_Right,AT97),INDEX(Node_Left,AT97)))))</f>
        <v/>
      </c>
      <c r="AV97" s="52">
        <f>IF(INDEX(Node_Kind,MATCH($AA97&amp;"|"&amp;AU97,Node_Key,0))="leaf",INDEX(Node_Leaf,MATCH($AA97&amp;"|"&amp;AU97,Node_Key,0)),"not a leaf")</f>
        <v/>
      </c>
      <c r="AW97" s="46">
        <f>MATCH($AA97&amp;"|0",Node_Key,0)</f>
        <v/>
      </c>
      <c r="AX97" s="46">
        <f>IF(INDEX(Node_Kind,AW97)="leaf",0,IF(INDEX($P$10:$P$61,INDEX(Node_Pos,AW97)+1)="",IF(INDEX(Node_Miss,AW97)="left",INDEX(Node_Left,AW97),INDEX(Node_Right,AW97)),IF(INDEX(Node_Kind,AW97)="split",IF(INDEX($P$10:$P$61,INDEX(Node_Pos,AW97)+1)&lt;INDEX(Node_Thr,AW97),INDEX(Node_Left,AW97),INDEX(Node_Right,AW97)),IF(ISNUMBER(SEARCH(";"&amp;INDEX($P$10:$P$61,INDEX(Node_Pos,AW97)+1)&amp;";",";"&amp;INDEX(Node_RCodes,AW97)&amp;";")),INDEX(Node_Right,AW97),INDEX(Node_Left,AW97)))))</f>
        <v/>
      </c>
      <c r="AY97" s="46">
        <f>MATCH($AA97&amp;"|"&amp;AX97,Node_Key,0)</f>
        <v/>
      </c>
      <c r="AZ97" s="46">
        <f>IF(INDEX(Node_Kind,AY97)="leaf",AX97,IF(INDEX($P$10:$P$61,INDEX(Node_Pos,AY97)+1)="",IF(INDEX(Node_Miss,AY97)="left",INDEX(Node_Left,AY97),INDEX(Node_Right,AY97)),IF(INDEX(Node_Kind,AY97)="split",IF(INDEX($P$10:$P$61,INDEX(Node_Pos,AY97)+1)&lt;INDEX(Node_Thr,AY97),INDEX(Node_Left,AY97),INDEX(Node_Right,AY97)),IF(ISNUMBER(SEARCH(";"&amp;INDEX($P$10:$P$61,INDEX(Node_Pos,AY97)+1)&amp;";",";"&amp;INDEX(Node_RCodes,AY97)&amp;";")),INDEX(Node_Right,AY97),INDEX(Node_Left,AY97)))))</f>
        <v/>
      </c>
      <c r="BA97" s="46">
        <f>MATCH($AA97&amp;"|"&amp;AZ97,Node_Key,0)</f>
        <v/>
      </c>
      <c r="BB97" s="46">
        <f>IF(INDEX(Node_Kind,BA97)="leaf",AZ97,IF(INDEX($P$10:$P$61,INDEX(Node_Pos,BA97)+1)="",IF(INDEX(Node_Miss,BA97)="left",INDEX(Node_Left,BA97),INDEX(Node_Right,BA97)),IF(INDEX(Node_Kind,BA97)="split",IF(INDEX($P$10:$P$61,INDEX(Node_Pos,BA97)+1)&lt;INDEX(Node_Thr,BA97),INDEX(Node_Left,BA97),INDEX(Node_Right,BA97)),IF(ISNUMBER(SEARCH(";"&amp;INDEX($P$10:$P$61,INDEX(Node_Pos,BA97)+1)&amp;";",";"&amp;INDEX(Node_RCodes,BA97)&amp;";")),INDEX(Node_Right,BA97),INDEX(Node_Left,BA97)))))</f>
        <v/>
      </c>
      <c r="BC97" s="52">
        <f>IF(INDEX(Node_Kind,MATCH($AA97&amp;"|"&amp;BB97,Node_Key,0))="leaf",INDEX(Node_Leaf,MATCH($AA97&amp;"|"&amp;BB97,Node_Key,0)),"not a leaf")</f>
        <v/>
      </c>
      <c r="BD97" s="46">
        <f>MATCH($AA97&amp;"|0",Node_Key,0)</f>
        <v/>
      </c>
      <c r="BE97" s="46">
        <f>IF(INDEX(Node_Kind,BD97)="leaf",0,IF(INDEX($S$10:$S$61,INDEX(Node_Pos,BD97)+1)="",IF(INDEX(Node_Miss,BD97)="left",INDEX(Node_Left,BD97),INDEX(Node_Right,BD97)),IF(INDEX(Node_Kind,BD97)="split",IF(INDEX($S$10:$S$61,INDEX(Node_Pos,BD97)+1)&lt;INDEX(Node_Thr,BD97),INDEX(Node_Left,BD97),INDEX(Node_Right,BD97)),IF(ISNUMBER(SEARCH(";"&amp;INDEX($S$10:$S$61,INDEX(Node_Pos,BD97)+1)&amp;";",";"&amp;INDEX(Node_RCodes,BD97)&amp;";")),INDEX(Node_Right,BD97),INDEX(Node_Left,BD97)))))</f>
        <v/>
      </c>
      <c r="BF97" s="46">
        <f>MATCH($AA97&amp;"|"&amp;BE97,Node_Key,0)</f>
        <v/>
      </c>
      <c r="BG97" s="46">
        <f>IF(INDEX(Node_Kind,BF97)="leaf",BE97,IF(INDEX($S$10:$S$61,INDEX(Node_Pos,BF97)+1)="",IF(INDEX(Node_Miss,BF97)="left",INDEX(Node_Left,BF97),INDEX(Node_Right,BF97)),IF(INDEX(Node_Kind,BF97)="split",IF(INDEX($S$10:$S$61,INDEX(Node_Pos,BF97)+1)&lt;INDEX(Node_Thr,BF97),INDEX(Node_Left,BF97),INDEX(Node_Right,BF97)),IF(ISNUMBER(SEARCH(";"&amp;INDEX($S$10:$S$61,INDEX(Node_Pos,BF97)+1)&amp;";",";"&amp;INDEX(Node_RCodes,BF97)&amp;";")),INDEX(Node_Right,BF97),INDEX(Node_Left,BF97)))))</f>
        <v/>
      </c>
      <c r="BH97" s="46">
        <f>MATCH($AA97&amp;"|"&amp;BG97,Node_Key,0)</f>
        <v/>
      </c>
      <c r="BI97" s="46">
        <f>IF(INDEX(Node_Kind,BH97)="leaf",BG97,IF(INDEX($S$10:$S$61,INDEX(Node_Pos,BH97)+1)="",IF(INDEX(Node_Miss,BH97)="left",INDEX(Node_Left,BH97),INDEX(Node_Right,BH97)),IF(INDEX(Node_Kind,BH97)="split",IF(INDEX($S$10:$S$61,INDEX(Node_Pos,BH97)+1)&lt;INDEX(Node_Thr,BH97),INDEX(Node_Left,BH97),INDEX(Node_Right,BH97)),IF(ISNUMBER(SEARCH(";"&amp;INDEX($S$10:$S$61,INDEX(Node_Pos,BH97)+1)&amp;";",";"&amp;INDEX(Node_RCodes,BH97)&amp;";")),INDEX(Node_Right,BH97),INDEX(Node_Left,BH97)))))</f>
        <v/>
      </c>
      <c r="BJ97" s="52">
        <f>IF(INDEX(Node_Kind,MATCH($AA97&amp;"|"&amp;BI97,Node_Key,0))="leaf",INDEX(Node_Leaf,MATCH($AA97&amp;"|"&amp;BI97,Node_Key,0)),"not a leaf")</f>
        <v/>
      </c>
      <c r="BK97" s="46">
        <f>MATCH($AA97&amp;"|0",Node_Key,0)</f>
        <v/>
      </c>
      <c r="BL97" s="46">
        <f>IF(INDEX(Node_Kind,BK97)="leaf",0,IF(INDEX($V$10:$V$61,INDEX(Node_Pos,BK97)+1)="",IF(INDEX(Node_Miss,BK97)="left",INDEX(Node_Left,BK97),INDEX(Node_Right,BK97)),IF(INDEX(Node_Kind,BK97)="split",IF(INDEX($V$10:$V$61,INDEX(Node_Pos,BK97)+1)&lt;INDEX(Node_Thr,BK97),INDEX(Node_Left,BK97),INDEX(Node_Right,BK97)),IF(ISNUMBER(SEARCH(";"&amp;INDEX($V$10:$V$61,INDEX(Node_Pos,BK97)+1)&amp;";",";"&amp;INDEX(Node_RCodes,BK97)&amp;";")),INDEX(Node_Right,BK97),INDEX(Node_Left,BK97)))))</f>
        <v/>
      </c>
      <c r="BM97" s="46">
        <f>MATCH($AA97&amp;"|"&amp;BL97,Node_Key,0)</f>
        <v/>
      </c>
      <c r="BN97" s="46">
        <f>IF(INDEX(Node_Kind,BM97)="leaf",BL97,IF(INDEX($V$10:$V$61,INDEX(Node_Pos,BM97)+1)="",IF(INDEX(Node_Miss,BM97)="left",INDEX(Node_Left,BM97),INDEX(Node_Right,BM97)),IF(INDEX(Node_Kind,BM97)="split",IF(INDEX($V$10:$V$61,INDEX(Node_Pos,BM97)+1)&lt;INDEX(Node_Thr,BM97),INDEX(Node_Left,BM97),INDEX(Node_Right,BM97)),IF(ISNUMBER(SEARCH(";"&amp;INDEX($V$10:$V$61,INDEX(Node_Pos,BM97)+1)&amp;";",";"&amp;INDEX(Node_RCodes,BM97)&amp;";")),INDEX(Node_Right,BM97),INDEX(Node_Left,BM97)))))</f>
        <v/>
      </c>
      <c r="BO97" s="46">
        <f>MATCH($AA97&amp;"|"&amp;BN97,Node_Key,0)</f>
        <v/>
      </c>
      <c r="BP97" s="46">
        <f>IF(INDEX(Node_Kind,BO97)="leaf",BN97,IF(INDEX($V$10:$V$61,INDEX(Node_Pos,BO97)+1)="",IF(INDEX(Node_Miss,BO97)="left",INDEX(Node_Left,BO97),INDEX(Node_Right,BO97)),IF(INDEX(Node_Kind,BO97)="split",IF(INDEX($V$10:$V$61,INDEX(Node_Pos,BO97)+1)&lt;INDEX(Node_Thr,BO97),INDEX(Node_Left,BO97),INDEX(Node_Right,BO97)),IF(ISNUMBER(SEARCH(";"&amp;INDEX($V$10:$V$61,INDEX(Node_Pos,BO97)+1)&amp;";",";"&amp;INDEX(Node_RCodes,BO97)&amp;";")),INDEX(Node_Right,BO97),INDEX(Node_Left,BO97)))))</f>
        <v/>
      </c>
      <c r="BQ97" s="52">
        <f>IF(INDEX(Node_Kind,MATCH($AA97&amp;"|"&amp;BP97,Node_Key,0))="leaf",INDEX(Node_Leaf,MATCH($AA97&amp;"|"&amp;BP97,Node_Key,0)),"not a leaf")</f>
        <v/>
      </c>
      <c r="BR97" s="46">
        <f>MATCH($AA97&amp;"|0",Node_Key,0)</f>
        <v/>
      </c>
      <c r="BS97" s="46">
        <f>IF(INDEX(Node_Kind,BR97)="leaf",0,IF(INDEX($Y$10:$Y$61,INDEX(Node_Pos,BR97)+1)="",IF(INDEX(Node_Miss,BR97)="left",INDEX(Node_Left,BR97),INDEX(Node_Right,BR97)),IF(INDEX(Node_Kind,BR97)="split",IF(INDEX($Y$10:$Y$61,INDEX(Node_Pos,BR97)+1)&lt;INDEX(Node_Thr,BR97),INDEX(Node_Left,BR97),INDEX(Node_Right,BR97)),IF(ISNUMBER(SEARCH(";"&amp;INDEX($Y$10:$Y$61,INDEX(Node_Pos,BR97)+1)&amp;";",";"&amp;INDEX(Node_RCodes,BR97)&amp;";")),INDEX(Node_Right,BR97),INDEX(Node_Left,BR97)))))</f>
        <v/>
      </c>
      <c r="BT97" s="46">
        <f>MATCH($AA97&amp;"|"&amp;BS97,Node_Key,0)</f>
        <v/>
      </c>
      <c r="BU97" s="46">
        <f>IF(INDEX(Node_Kind,BT97)="leaf",BS97,IF(INDEX($Y$10:$Y$61,INDEX(Node_Pos,BT97)+1)="",IF(INDEX(Node_Miss,BT97)="left",INDEX(Node_Left,BT97),INDEX(Node_Right,BT97)),IF(INDEX(Node_Kind,BT97)="split",IF(INDEX($Y$10:$Y$61,INDEX(Node_Pos,BT97)+1)&lt;INDEX(Node_Thr,BT97),INDEX(Node_Left,BT97),INDEX(Node_Right,BT97)),IF(ISNUMBER(SEARCH(";"&amp;INDEX($Y$10:$Y$61,INDEX(Node_Pos,BT97)+1)&amp;";",";"&amp;INDEX(Node_RCodes,BT97)&amp;";")),INDEX(Node_Right,BT97),INDEX(Node_Left,BT97)))))</f>
        <v/>
      </c>
      <c r="BV97" s="46">
        <f>MATCH($AA97&amp;"|"&amp;BU97,Node_Key,0)</f>
        <v/>
      </c>
      <c r="BW97" s="46">
        <f>IF(INDEX(Node_Kind,BV97)="leaf",BU97,IF(INDEX($Y$10:$Y$61,INDEX(Node_Pos,BV97)+1)="",IF(INDEX(Node_Miss,BV97)="left",INDEX(Node_Left,BV97),INDEX(Node_Right,BV97)),IF(INDEX(Node_Kind,BV97)="split",IF(INDEX($Y$10:$Y$61,INDEX(Node_Pos,BV97)+1)&lt;INDEX(Node_Thr,BV97),INDEX(Node_Left,BV97),INDEX(Node_Right,BV97)),IF(ISNUMBER(SEARCH(";"&amp;INDEX($Y$10:$Y$61,INDEX(Node_Pos,BV97)+1)&amp;";",";"&amp;INDEX(Node_RCodes,BV97)&amp;";")),INDEX(Node_Right,BV97),INDEX(Node_Left,BV97)))))</f>
        <v/>
      </c>
      <c r="BX97" s="52">
        <f>IF(INDEX(Node_Kind,MATCH($AA97&amp;"|"&amp;BW97,Node_Key,0))="leaf",INDEX(Node_Leaf,MATCH($AA97&amp;"|"&amp;BW97,Node_Key,0)),"not a leaf")</f>
        <v/>
      </c>
    </row>
    <row r="98">
      <c r="AA98" s="36" t="n">
        <v>88</v>
      </c>
      <c r="AB98" s="46">
        <f>MATCH($AA98&amp;"|0",Node_Key,0)</f>
        <v/>
      </c>
      <c r="AC98" s="46">
        <f>IF(INDEX(Node_Kind,AB98)="leaf",0,IF(INDEX($G$10:$G$61,INDEX(Node_Pos,AB98)+1)="",IF(INDEX(Node_Miss,AB98)="left",INDEX(Node_Left,AB98),INDEX(Node_Right,AB98)),IF(INDEX(Node_Kind,AB98)="split",IF(INDEX($G$10:$G$61,INDEX(Node_Pos,AB98)+1)&lt;INDEX(Node_Thr,AB98),INDEX(Node_Left,AB98),INDEX(Node_Right,AB98)),IF(ISNUMBER(SEARCH(";"&amp;INDEX($G$10:$G$61,INDEX(Node_Pos,AB98)+1)&amp;";",";"&amp;INDEX(Node_RCodes,AB98)&amp;";")),INDEX(Node_Right,AB98),INDEX(Node_Left,AB98)))))</f>
        <v/>
      </c>
      <c r="AD98" s="46">
        <f>MATCH($AA98&amp;"|"&amp;AC98,Node_Key,0)</f>
        <v/>
      </c>
      <c r="AE98" s="46">
        <f>IF(INDEX(Node_Kind,AD98)="leaf",AC98,IF(INDEX($G$10:$G$61,INDEX(Node_Pos,AD98)+1)="",IF(INDEX(Node_Miss,AD98)="left",INDEX(Node_Left,AD98),INDEX(Node_Right,AD98)),IF(INDEX(Node_Kind,AD98)="split",IF(INDEX($G$10:$G$61,INDEX(Node_Pos,AD98)+1)&lt;INDEX(Node_Thr,AD98),INDEX(Node_Left,AD98),INDEX(Node_Right,AD98)),IF(ISNUMBER(SEARCH(";"&amp;INDEX($G$10:$G$61,INDEX(Node_Pos,AD98)+1)&amp;";",";"&amp;INDEX(Node_RCodes,AD98)&amp;";")),INDEX(Node_Right,AD98),INDEX(Node_Left,AD98)))))</f>
        <v/>
      </c>
      <c r="AF98" s="46">
        <f>MATCH($AA98&amp;"|"&amp;AE98,Node_Key,0)</f>
        <v/>
      </c>
      <c r="AG98" s="46">
        <f>IF(INDEX(Node_Kind,AF98)="leaf",AE98,IF(INDEX($G$10:$G$61,INDEX(Node_Pos,AF98)+1)="",IF(INDEX(Node_Miss,AF98)="left",INDEX(Node_Left,AF98),INDEX(Node_Right,AF98)),IF(INDEX(Node_Kind,AF98)="split",IF(INDEX($G$10:$G$61,INDEX(Node_Pos,AF98)+1)&lt;INDEX(Node_Thr,AF98),INDEX(Node_Left,AF98),INDEX(Node_Right,AF98)),IF(ISNUMBER(SEARCH(";"&amp;INDEX($G$10:$G$61,INDEX(Node_Pos,AF98)+1)&amp;";",";"&amp;INDEX(Node_RCodes,AF98)&amp;";")),INDEX(Node_Right,AF98),INDEX(Node_Left,AF98)))))</f>
        <v/>
      </c>
      <c r="AH98" s="52">
        <f>IF(INDEX(Node_Kind,MATCH($AA98&amp;"|"&amp;AG98,Node_Key,0))="leaf",INDEX(Node_Leaf,MATCH($AA98&amp;"|"&amp;AG98,Node_Key,0)),"not a leaf")</f>
        <v/>
      </c>
      <c r="AI98" s="46">
        <f>MATCH($AA98&amp;"|0",Node_Key,0)</f>
        <v/>
      </c>
      <c r="AJ98" s="46">
        <f>IF(INDEX(Node_Kind,AI98)="leaf",0,IF(INDEX($J$10:$J$61,INDEX(Node_Pos,AI98)+1)="",IF(INDEX(Node_Miss,AI98)="left",INDEX(Node_Left,AI98),INDEX(Node_Right,AI98)),IF(INDEX(Node_Kind,AI98)="split",IF(INDEX($J$10:$J$61,INDEX(Node_Pos,AI98)+1)&lt;INDEX(Node_Thr,AI98),INDEX(Node_Left,AI98),INDEX(Node_Right,AI98)),IF(ISNUMBER(SEARCH(";"&amp;INDEX($J$10:$J$61,INDEX(Node_Pos,AI98)+1)&amp;";",";"&amp;INDEX(Node_RCodes,AI98)&amp;";")),INDEX(Node_Right,AI98),INDEX(Node_Left,AI98)))))</f>
        <v/>
      </c>
      <c r="AK98" s="46">
        <f>MATCH($AA98&amp;"|"&amp;AJ98,Node_Key,0)</f>
        <v/>
      </c>
      <c r="AL98" s="46">
        <f>IF(INDEX(Node_Kind,AK98)="leaf",AJ98,IF(INDEX($J$10:$J$61,INDEX(Node_Pos,AK98)+1)="",IF(INDEX(Node_Miss,AK98)="left",INDEX(Node_Left,AK98),INDEX(Node_Right,AK98)),IF(INDEX(Node_Kind,AK98)="split",IF(INDEX($J$10:$J$61,INDEX(Node_Pos,AK98)+1)&lt;INDEX(Node_Thr,AK98),INDEX(Node_Left,AK98),INDEX(Node_Right,AK98)),IF(ISNUMBER(SEARCH(";"&amp;INDEX($J$10:$J$61,INDEX(Node_Pos,AK98)+1)&amp;";",";"&amp;INDEX(Node_RCodes,AK98)&amp;";")),INDEX(Node_Right,AK98),INDEX(Node_Left,AK98)))))</f>
        <v/>
      </c>
      <c r="AM98" s="46">
        <f>MATCH($AA98&amp;"|"&amp;AL98,Node_Key,0)</f>
        <v/>
      </c>
      <c r="AN98" s="46">
        <f>IF(INDEX(Node_Kind,AM98)="leaf",AL98,IF(INDEX($J$10:$J$61,INDEX(Node_Pos,AM98)+1)="",IF(INDEX(Node_Miss,AM98)="left",INDEX(Node_Left,AM98),INDEX(Node_Right,AM98)),IF(INDEX(Node_Kind,AM98)="split",IF(INDEX($J$10:$J$61,INDEX(Node_Pos,AM98)+1)&lt;INDEX(Node_Thr,AM98),INDEX(Node_Left,AM98),INDEX(Node_Right,AM98)),IF(ISNUMBER(SEARCH(";"&amp;INDEX($J$10:$J$61,INDEX(Node_Pos,AM98)+1)&amp;";",";"&amp;INDEX(Node_RCodes,AM98)&amp;";")),INDEX(Node_Right,AM98),INDEX(Node_Left,AM98)))))</f>
        <v/>
      </c>
      <c r="AO98" s="52">
        <f>IF(INDEX(Node_Kind,MATCH($AA98&amp;"|"&amp;AN98,Node_Key,0))="leaf",INDEX(Node_Leaf,MATCH($AA98&amp;"|"&amp;AN98,Node_Key,0)),"not a leaf")</f>
        <v/>
      </c>
      <c r="AP98" s="46">
        <f>MATCH($AA98&amp;"|0",Node_Key,0)</f>
        <v/>
      </c>
      <c r="AQ98" s="46">
        <f>IF(INDEX(Node_Kind,AP98)="leaf",0,IF(INDEX($M$10:$M$61,INDEX(Node_Pos,AP98)+1)="",IF(INDEX(Node_Miss,AP98)="left",INDEX(Node_Left,AP98),INDEX(Node_Right,AP98)),IF(INDEX(Node_Kind,AP98)="split",IF(INDEX($M$10:$M$61,INDEX(Node_Pos,AP98)+1)&lt;INDEX(Node_Thr,AP98),INDEX(Node_Left,AP98),INDEX(Node_Right,AP98)),IF(ISNUMBER(SEARCH(";"&amp;INDEX($M$10:$M$61,INDEX(Node_Pos,AP98)+1)&amp;";",";"&amp;INDEX(Node_RCodes,AP98)&amp;";")),INDEX(Node_Right,AP98),INDEX(Node_Left,AP98)))))</f>
        <v/>
      </c>
      <c r="AR98" s="46">
        <f>MATCH($AA98&amp;"|"&amp;AQ98,Node_Key,0)</f>
        <v/>
      </c>
      <c r="AS98" s="46">
        <f>IF(INDEX(Node_Kind,AR98)="leaf",AQ98,IF(INDEX($M$10:$M$61,INDEX(Node_Pos,AR98)+1)="",IF(INDEX(Node_Miss,AR98)="left",INDEX(Node_Left,AR98),INDEX(Node_Right,AR98)),IF(INDEX(Node_Kind,AR98)="split",IF(INDEX($M$10:$M$61,INDEX(Node_Pos,AR98)+1)&lt;INDEX(Node_Thr,AR98),INDEX(Node_Left,AR98),INDEX(Node_Right,AR98)),IF(ISNUMBER(SEARCH(";"&amp;INDEX($M$10:$M$61,INDEX(Node_Pos,AR98)+1)&amp;";",";"&amp;INDEX(Node_RCodes,AR98)&amp;";")),INDEX(Node_Right,AR98),INDEX(Node_Left,AR98)))))</f>
        <v/>
      </c>
      <c r="AT98" s="46">
        <f>MATCH($AA98&amp;"|"&amp;AS98,Node_Key,0)</f>
        <v/>
      </c>
      <c r="AU98" s="46">
        <f>IF(INDEX(Node_Kind,AT98)="leaf",AS98,IF(INDEX($M$10:$M$61,INDEX(Node_Pos,AT98)+1)="",IF(INDEX(Node_Miss,AT98)="left",INDEX(Node_Left,AT98),INDEX(Node_Right,AT98)),IF(INDEX(Node_Kind,AT98)="split",IF(INDEX($M$10:$M$61,INDEX(Node_Pos,AT98)+1)&lt;INDEX(Node_Thr,AT98),INDEX(Node_Left,AT98),INDEX(Node_Right,AT98)),IF(ISNUMBER(SEARCH(";"&amp;INDEX($M$10:$M$61,INDEX(Node_Pos,AT98)+1)&amp;";",";"&amp;INDEX(Node_RCodes,AT98)&amp;";")),INDEX(Node_Right,AT98),INDEX(Node_Left,AT98)))))</f>
        <v/>
      </c>
      <c r="AV98" s="52">
        <f>IF(INDEX(Node_Kind,MATCH($AA98&amp;"|"&amp;AU98,Node_Key,0))="leaf",INDEX(Node_Leaf,MATCH($AA98&amp;"|"&amp;AU98,Node_Key,0)),"not a leaf")</f>
        <v/>
      </c>
      <c r="AW98" s="46">
        <f>MATCH($AA98&amp;"|0",Node_Key,0)</f>
        <v/>
      </c>
      <c r="AX98" s="46">
        <f>IF(INDEX(Node_Kind,AW98)="leaf",0,IF(INDEX($P$10:$P$61,INDEX(Node_Pos,AW98)+1)="",IF(INDEX(Node_Miss,AW98)="left",INDEX(Node_Left,AW98),INDEX(Node_Right,AW98)),IF(INDEX(Node_Kind,AW98)="split",IF(INDEX($P$10:$P$61,INDEX(Node_Pos,AW98)+1)&lt;INDEX(Node_Thr,AW98),INDEX(Node_Left,AW98),INDEX(Node_Right,AW98)),IF(ISNUMBER(SEARCH(";"&amp;INDEX($P$10:$P$61,INDEX(Node_Pos,AW98)+1)&amp;";",";"&amp;INDEX(Node_RCodes,AW98)&amp;";")),INDEX(Node_Right,AW98),INDEX(Node_Left,AW98)))))</f>
        <v/>
      </c>
      <c r="AY98" s="46">
        <f>MATCH($AA98&amp;"|"&amp;AX98,Node_Key,0)</f>
        <v/>
      </c>
      <c r="AZ98" s="46">
        <f>IF(INDEX(Node_Kind,AY98)="leaf",AX98,IF(INDEX($P$10:$P$61,INDEX(Node_Pos,AY98)+1)="",IF(INDEX(Node_Miss,AY98)="left",INDEX(Node_Left,AY98),INDEX(Node_Right,AY98)),IF(INDEX(Node_Kind,AY98)="split",IF(INDEX($P$10:$P$61,INDEX(Node_Pos,AY98)+1)&lt;INDEX(Node_Thr,AY98),INDEX(Node_Left,AY98),INDEX(Node_Right,AY98)),IF(ISNUMBER(SEARCH(";"&amp;INDEX($P$10:$P$61,INDEX(Node_Pos,AY98)+1)&amp;";",";"&amp;INDEX(Node_RCodes,AY98)&amp;";")),INDEX(Node_Right,AY98),INDEX(Node_Left,AY98)))))</f>
        <v/>
      </c>
      <c r="BA98" s="46">
        <f>MATCH($AA98&amp;"|"&amp;AZ98,Node_Key,0)</f>
        <v/>
      </c>
      <c r="BB98" s="46">
        <f>IF(INDEX(Node_Kind,BA98)="leaf",AZ98,IF(INDEX($P$10:$P$61,INDEX(Node_Pos,BA98)+1)="",IF(INDEX(Node_Miss,BA98)="left",INDEX(Node_Left,BA98),INDEX(Node_Right,BA98)),IF(INDEX(Node_Kind,BA98)="split",IF(INDEX($P$10:$P$61,INDEX(Node_Pos,BA98)+1)&lt;INDEX(Node_Thr,BA98),INDEX(Node_Left,BA98),INDEX(Node_Right,BA98)),IF(ISNUMBER(SEARCH(";"&amp;INDEX($P$10:$P$61,INDEX(Node_Pos,BA98)+1)&amp;";",";"&amp;INDEX(Node_RCodes,BA98)&amp;";")),INDEX(Node_Right,BA98),INDEX(Node_Left,BA98)))))</f>
        <v/>
      </c>
      <c r="BC98" s="52">
        <f>IF(INDEX(Node_Kind,MATCH($AA98&amp;"|"&amp;BB98,Node_Key,0))="leaf",INDEX(Node_Leaf,MATCH($AA98&amp;"|"&amp;BB98,Node_Key,0)),"not a leaf")</f>
        <v/>
      </c>
      <c r="BD98" s="46">
        <f>MATCH($AA98&amp;"|0",Node_Key,0)</f>
        <v/>
      </c>
      <c r="BE98" s="46">
        <f>IF(INDEX(Node_Kind,BD98)="leaf",0,IF(INDEX($S$10:$S$61,INDEX(Node_Pos,BD98)+1)="",IF(INDEX(Node_Miss,BD98)="left",INDEX(Node_Left,BD98),INDEX(Node_Right,BD98)),IF(INDEX(Node_Kind,BD98)="split",IF(INDEX($S$10:$S$61,INDEX(Node_Pos,BD98)+1)&lt;INDEX(Node_Thr,BD98),INDEX(Node_Left,BD98),INDEX(Node_Right,BD98)),IF(ISNUMBER(SEARCH(";"&amp;INDEX($S$10:$S$61,INDEX(Node_Pos,BD98)+1)&amp;";",";"&amp;INDEX(Node_RCodes,BD98)&amp;";")),INDEX(Node_Right,BD98),INDEX(Node_Left,BD98)))))</f>
        <v/>
      </c>
      <c r="BF98" s="46">
        <f>MATCH($AA98&amp;"|"&amp;BE98,Node_Key,0)</f>
        <v/>
      </c>
      <c r="BG98" s="46">
        <f>IF(INDEX(Node_Kind,BF98)="leaf",BE98,IF(INDEX($S$10:$S$61,INDEX(Node_Pos,BF98)+1)="",IF(INDEX(Node_Miss,BF98)="left",INDEX(Node_Left,BF98),INDEX(Node_Right,BF98)),IF(INDEX(Node_Kind,BF98)="split",IF(INDEX($S$10:$S$61,INDEX(Node_Pos,BF98)+1)&lt;INDEX(Node_Thr,BF98),INDEX(Node_Left,BF98),INDEX(Node_Right,BF98)),IF(ISNUMBER(SEARCH(";"&amp;INDEX($S$10:$S$61,INDEX(Node_Pos,BF98)+1)&amp;";",";"&amp;INDEX(Node_RCodes,BF98)&amp;";")),INDEX(Node_Right,BF98),INDEX(Node_Left,BF98)))))</f>
        <v/>
      </c>
      <c r="BH98" s="46">
        <f>MATCH($AA98&amp;"|"&amp;BG98,Node_Key,0)</f>
        <v/>
      </c>
      <c r="BI98" s="46">
        <f>IF(INDEX(Node_Kind,BH98)="leaf",BG98,IF(INDEX($S$10:$S$61,INDEX(Node_Pos,BH98)+1)="",IF(INDEX(Node_Miss,BH98)="left",INDEX(Node_Left,BH98),INDEX(Node_Right,BH98)),IF(INDEX(Node_Kind,BH98)="split",IF(INDEX($S$10:$S$61,INDEX(Node_Pos,BH98)+1)&lt;INDEX(Node_Thr,BH98),INDEX(Node_Left,BH98),INDEX(Node_Right,BH98)),IF(ISNUMBER(SEARCH(";"&amp;INDEX($S$10:$S$61,INDEX(Node_Pos,BH98)+1)&amp;";",";"&amp;INDEX(Node_RCodes,BH98)&amp;";")),INDEX(Node_Right,BH98),INDEX(Node_Left,BH98)))))</f>
        <v/>
      </c>
      <c r="BJ98" s="52">
        <f>IF(INDEX(Node_Kind,MATCH($AA98&amp;"|"&amp;BI98,Node_Key,0))="leaf",INDEX(Node_Leaf,MATCH($AA98&amp;"|"&amp;BI98,Node_Key,0)),"not a leaf")</f>
        <v/>
      </c>
      <c r="BK98" s="46">
        <f>MATCH($AA98&amp;"|0",Node_Key,0)</f>
        <v/>
      </c>
      <c r="BL98" s="46">
        <f>IF(INDEX(Node_Kind,BK98)="leaf",0,IF(INDEX($V$10:$V$61,INDEX(Node_Pos,BK98)+1)="",IF(INDEX(Node_Miss,BK98)="left",INDEX(Node_Left,BK98),INDEX(Node_Right,BK98)),IF(INDEX(Node_Kind,BK98)="split",IF(INDEX($V$10:$V$61,INDEX(Node_Pos,BK98)+1)&lt;INDEX(Node_Thr,BK98),INDEX(Node_Left,BK98),INDEX(Node_Right,BK98)),IF(ISNUMBER(SEARCH(";"&amp;INDEX($V$10:$V$61,INDEX(Node_Pos,BK98)+1)&amp;";",";"&amp;INDEX(Node_RCodes,BK98)&amp;";")),INDEX(Node_Right,BK98),INDEX(Node_Left,BK98)))))</f>
        <v/>
      </c>
      <c r="BM98" s="46">
        <f>MATCH($AA98&amp;"|"&amp;BL98,Node_Key,0)</f>
        <v/>
      </c>
      <c r="BN98" s="46">
        <f>IF(INDEX(Node_Kind,BM98)="leaf",BL98,IF(INDEX($V$10:$V$61,INDEX(Node_Pos,BM98)+1)="",IF(INDEX(Node_Miss,BM98)="left",INDEX(Node_Left,BM98),INDEX(Node_Right,BM98)),IF(INDEX(Node_Kind,BM98)="split",IF(INDEX($V$10:$V$61,INDEX(Node_Pos,BM98)+1)&lt;INDEX(Node_Thr,BM98),INDEX(Node_Left,BM98),INDEX(Node_Right,BM98)),IF(ISNUMBER(SEARCH(";"&amp;INDEX($V$10:$V$61,INDEX(Node_Pos,BM98)+1)&amp;";",";"&amp;INDEX(Node_RCodes,BM98)&amp;";")),INDEX(Node_Right,BM98),INDEX(Node_Left,BM98)))))</f>
        <v/>
      </c>
      <c r="BO98" s="46">
        <f>MATCH($AA98&amp;"|"&amp;BN98,Node_Key,0)</f>
        <v/>
      </c>
      <c r="BP98" s="46">
        <f>IF(INDEX(Node_Kind,BO98)="leaf",BN98,IF(INDEX($V$10:$V$61,INDEX(Node_Pos,BO98)+1)="",IF(INDEX(Node_Miss,BO98)="left",INDEX(Node_Left,BO98),INDEX(Node_Right,BO98)),IF(INDEX(Node_Kind,BO98)="split",IF(INDEX($V$10:$V$61,INDEX(Node_Pos,BO98)+1)&lt;INDEX(Node_Thr,BO98),INDEX(Node_Left,BO98),INDEX(Node_Right,BO98)),IF(ISNUMBER(SEARCH(";"&amp;INDEX($V$10:$V$61,INDEX(Node_Pos,BO98)+1)&amp;";",";"&amp;INDEX(Node_RCodes,BO98)&amp;";")),INDEX(Node_Right,BO98),INDEX(Node_Left,BO98)))))</f>
        <v/>
      </c>
      <c r="BQ98" s="52">
        <f>IF(INDEX(Node_Kind,MATCH($AA98&amp;"|"&amp;BP98,Node_Key,0))="leaf",INDEX(Node_Leaf,MATCH($AA98&amp;"|"&amp;BP98,Node_Key,0)),"not a leaf")</f>
        <v/>
      </c>
      <c r="BR98" s="46">
        <f>MATCH($AA98&amp;"|0",Node_Key,0)</f>
        <v/>
      </c>
      <c r="BS98" s="46">
        <f>IF(INDEX(Node_Kind,BR98)="leaf",0,IF(INDEX($Y$10:$Y$61,INDEX(Node_Pos,BR98)+1)="",IF(INDEX(Node_Miss,BR98)="left",INDEX(Node_Left,BR98),INDEX(Node_Right,BR98)),IF(INDEX(Node_Kind,BR98)="split",IF(INDEX($Y$10:$Y$61,INDEX(Node_Pos,BR98)+1)&lt;INDEX(Node_Thr,BR98),INDEX(Node_Left,BR98),INDEX(Node_Right,BR98)),IF(ISNUMBER(SEARCH(";"&amp;INDEX($Y$10:$Y$61,INDEX(Node_Pos,BR98)+1)&amp;";",";"&amp;INDEX(Node_RCodes,BR98)&amp;";")),INDEX(Node_Right,BR98),INDEX(Node_Left,BR98)))))</f>
        <v/>
      </c>
      <c r="BT98" s="46">
        <f>MATCH($AA98&amp;"|"&amp;BS98,Node_Key,0)</f>
        <v/>
      </c>
      <c r="BU98" s="46">
        <f>IF(INDEX(Node_Kind,BT98)="leaf",BS98,IF(INDEX($Y$10:$Y$61,INDEX(Node_Pos,BT98)+1)="",IF(INDEX(Node_Miss,BT98)="left",INDEX(Node_Left,BT98),INDEX(Node_Right,BT98)),IF(INDEX(Node_Kind,BT98)="split",IF(INDEX($Y$10:$Y$61,INDEX(Node_Pos,BT98)+1)&lt;INDEX(Node_Thr,BT98),INDEX(Node_Left,BT98),INDEX(Node_Right,BT98)),IF(ISNUMBER(SEARCH(";"&amp;INDEX($Y$10:$Y$61,INDEX(Node_Pos,BT98)+1)&amp;";",";"&amp;INDEX(Node_RCodes,BT98)&amp;";")),INDEX(Node_Right,BT98),INDEX(Node_Left,BT98)))))</f>
        <v/>
      </c>
      <c r="BV98" s="46">
        <f>MATCH($AA98&amp;"|"&amp;BU98,Node_Key,0)</f>
        <v/>
      </c>
      <c r="BW98" s="46">
        <f>IF(INDEX(Node_Kind,BV98)="leaf",BU98,IF(INDEX($Y$10:$Y$61,INDEX(Node_Pos,BV98)+1)="",IF(INDEX(Node_Miss,BV98)="left",INDEX(Node_Left,BV98),INDEX(Node_Right,BV98)),IF(INDEX(Node_Kind,BV98)="split",IF(INDEX($Y$10:$Y$61,INDEX(Node_Pos,BV98)+1)&lt;INDEX(Node_Thr,BV98),INDEX(Node_Left,BV98),INDEX(Node_Right,BV98)),IF(ISNUMBER(SEARCH(";"&amp;INDEX($Y$10:$Y$61,INDEX(Node_Pos,BV98)+1)&amp;";",";"&amp;INDEX(Node_RCodes,BV98)&amp;";")),INDEX(Node_Right,BV98),INDEX(Node_Left,BV98)))))</f>
        <v/>
      </c>
      <c r="BX98" s="52">
        <f>IF(INDEX(Node_Kind,MATCH($AA98&amp;"|"&amp;BW98,Node_Key,0))="leaf",INDEX(Node_Leaf,MATCH($AA98&amp;"|"&amp;BW98,Node_Key,0)),"not a leaf")</f>
        <v/>
      </c>
    </row>
    <row r="99">
      <c r="AA99" s="36" t="n">
        <v>89</v>
      </c>
      <c r="AB99" s="46">
        <f>MATCH($AA99&amp;"|0",Node_Key,0)</f>
        <v/>
      </c>
      <c r="AC99" s="46">
        <f>IF(INDEX(Node_Kind,AB99)="leaf",0,IF(INDEX($G$10:$G$61,INDEX(Node_Pos,AB99)+1)="",IF(INDEX(Node_Miss,AB99)="left",INDEX(Node_Left,AB99),INDEX(Node_Right,AB99)),IF(INDEX(Node_Kind,AB99)="split",IF(INDEX($G$10:$G$61,INDEX(Node_Pos,AB99)+1)&lt;INDEX(Node_Thr,AB99),INDEX(Node_Left,AB99),INDEX(Node_Right,AB99)),IF(ISNUMBER(SEARCH(";"&amp;INDEX($G$10:$G$61,INDEX(Node_Pos,AB99)+1)&amp;";",";"&amp;INDEX(Node_RCodes,AB99)&amp;";")),INDEX(Node_Right,AB99),INDEX(Node_Left,AB99)))))</f>
        <v/>
      </c>
      <c r="AD99" s="46">
        <f>MATCH($AA99&amp;"|"&amp;AC99,Node_Key,0)</f>
        <v/>
      </c>
      <c r="AE99" s="46">
        <f>IF(INDEX(Node_Kind,AD99)="leaf",AC99,IF(INDEX($G$10:$G$61,INDEX(Node_Pos,AD99)+1)="",IF(INDEX(Node_Miss,AD99)="left",INDEX(Node_Left,AD99),INDEX(Node_Right,AD99)),IF(INDEX(Node_Kind,AD99)="split",IF(INDEX($G$10:$G$61,INDEX(Node_Pos,AD99)+1)&lt;INDEX(Node_Thr,AD99),INDEX(Node_Left,AD99),INDEX(Node_Right,AD99)),IF(ISNUMBER(SEARCH(";"&amp;INDEX($G$10:$G$61,INDEX(Node_Pos,AD99)+1)&amp;";",";"&amp;INDEX(Node_RCodes,AD99)&amp;";")),INDEX(Node_Right,AD99),INDEX(Node_Left,AD99)))))</f>
        <v/>
      </c>
      <c r="AF99" s="46">
        <f>MATCH($AA99&amp;"|"&amp;AE99,Node_Key,0)</f>
        <v/>
      </c>
      <c r="AG99" s="46">
        <f>IF(INDEX(Node_Kind,AF99)="leaf",AE99,IF(INDEX($G$10:$G$61,INDEX(Node_Pos,AF99)+1)="",IF(INDEX(Node_Miss,AF99)="left",INDEX(Node_Left,AF99),INDEX(Node_Right,AF99)),IF(INDEX(Node_Kind,AF99)="split",IF(INDEX($G$10:$G$61,INDEX(Node_Pos,AF99)+1)&lt;INDEX(Node_Thr,AF99),INDEX(Node_Left,AF99),INDEX(Node_Right,AF99)),IF(ISNUMBER(SEARCH(";"&amp;INDEX($G$10:$G$61,INDEX(Node_Pos,AF99)+1)&amp;";",";"&amp;INDEX(Node_RCodes,AF99)&amp;";")),INDEX(Node_Right,AF99),INDEX(Node_Left,AF99)))))</f>
        <v/>
      </c>
      <c r="AH99" s="52">
        <f>IF(INDEX(Node_Kind,MATCH($AA99&amp;"|"&amp;AG99,Node_Key,0))="leaf",INDEX(Node_Leaf,MATCH($AA99&amp;"|"&amp;AG99,Node_Key,0)),"not a leaf")</f>
        <v/>
      </c>
      <c r="AI99" s="46">
        <f>MATCH($AA99&amp;"|0",Node_Key,0)</f>
        <v/>
      </c>
      <c r="AJ99" s="46">
        <f>IF(INDEX(Node_Kind,AI99)="leaf",0,IF(INDEX($J$10:$J$61,INDEX(Node_Pos,AI99)+1)="",IF(INDEX(Node_Miss,AI99)="left",INDEX(Node_Left,AI99),INDEX(Node_Right,AI99)),IF(INDEX(Node_Kind,AI99)="split",IF(INDEX($J$10:$J$61,INDEX(Node_Pos,AI99)+1)&lt;INDEX(Node_Thr,AI99),INDEX(Node_Left,AI99),INDEX(Node_Right,AI99)),IF(ISNUMBER(SEARCH(";"&amp;INDEX($J$10:$J$61,INDEX(Node_Pos,AI99)+1)&amp;";",";"&amp;INDEX(Node_RCodes,AI99)&amp;";")),INDEX(Node_Right,AI99),INDEX(Node_Left,AI99)))))</f>
        <v/>
      </c>
      <c r="AK99" s="46">
        <f>MATCH($AA99&amp;"|"&amp;AJ99,Node_Key,0)</f>
        <v/>
      </c>
      <c r="AL99" s="46">
        <f>IF(INDEX(Node_Kind,AK99)="leaf",AJ99,IF(INDEX($J$10:$J$61,INDEX(Node_Pos,AK99)+1)="",IF(INDEX(Node_Miss,AK99)="left",INDEX(Node_Left,AK99),INDEX(Node_Right,AK99)),IF(INDEX(Node_Kind,AK99)="split",IF(INDEX($J$10:$J$61,INDEX(Node_Pos,AK99)+1)&lt;INDEX(Node_Thr,AK99),INDEX(Node_Left,AK99),INDEX(Node_Right,AK99)),IF(ISNUMBER(SEARCH(";"&amp;INDEX($J$10:$J$61,INDEX(Node_Pos,AK99)+1)&amp;";",";"&amp;INDEX(Node_RCodes,AK99)&amp;";")),INDEX(Node_Right,AK99),INDEX(Node_Left,AK99)))))</f>
        <v/>
      </c>
      <c r="AM99" s="46">
        <f>MATCH($AA99&amp;"|"&amp;AL99,Node_Key,0)</f>
        <v/>
      </c>
      <c r="AN99" s="46">
        <f>IF(INDEX(Node_Kind,AM99)="leaf",AL99,IF(INDEX($J$10:$J$61,INDEX(Node_Pos,AM99)+1)="",IF(INDEX(Node_Miss,AM99)="left",INDEX(Node_Left,AM99),INDEX(Node_Right,AM99)),IF(INDEX(Node_Kind,AM99)="split",IF(INDEX($J$10:$J$61,INDEX(Node_Pos,AM99)+1)&lt;INDEX(Node_Thr,AM99),INDEX(Node_Left,AM99),INDEX(Node_Right,AM99)),IF(ISNUMBER(SEARCH(";"&amp;INDEX($J$10:$J$61,INDEX(Node_Pos,AM99)+1)&amp;";",";"&amp;INDEX(Node_RCodes,AM99)&amp;";")),INDEX(Node_Right,AM99),INDEX(Node_Left,AM99)))))</f>
        <v/>
      </c>
      <c r="AO99" s="52">
        <f>IF(INDEX(Node_Kind,MATCH($AA99&amp;"|"&amp;AN99,Node_Key,0))="leaf",INDEX(Node_Leaf,MATCH($AA99&amp;"|"&amp;AN99,Node_Key,0)),"not a leaf")</f>
        <v/>
      </c>
      <c r="AP99" s="46">
        <f>MATCH($AA99&amp;"|0",Node_Key,0)</f>
        <v/>
      </c>
      <c r="AQ99" s="46">
        <f>IF(INDEX(Node_Kind,AP99)="leaf",0,IF(INDEX($M$10:$M$61,INDEX(Node_Pos,AP99)+1)="",IF(INDEX(Node_Miss,AP99)="left",INDEX(Node_Left,AP99),INDEX(Node_Right,AP99)),IF(INDEX(Node_Kind,AP99)="split",IF(INDEX($M$10:$M$61,INDEX(Node_Pos,AP99)+1)&lt;INDEX(Node_Thr,AP99),INDEX(Node_Left,AP99),INDEX(Node_Right,AP99)),IF(ISNUMBER(SEARCH(";"&amp;INDEX($M$10:$M$61,INDEX(Node_Pos,AP99)+1)&amp;";",";"&amp;INDEX(Node_RCodes,AP99)&amp;";")),INDEX(Node_Right,AP99),INDEX(Node_Left,AP99)))))</f>
        <v/>
      </c>
      <c r="AR99" s="46">
        <f>MATCH($AA99&amp;"|"&amp;AQ99,Node_Key,0)</f>
        <v/>
      </c>
      <c r="AS99" s="46">
        <f>IF(INDEX(Node_Kind,AR99)="leaf",AQ99,IF(INDEX($M$10:$M$61,INDEX(Node_Pos,AR99)+1)="",IF(INDEX(Node_Miss,AR99)="left",INDEX(Node_Left,AR99),INDEX(Node_Right,AR99)),IF(INDEX(Node_Kind,AR99)="split",IF(INDEX($M$10:$M$61,INDEX(Node_Pos,AR99)+1)&lt;INDEX(Node_Thr,AR99),INDEX(Node_Left,AR99),INDEX(Node_Right,AR99)),IF(ISNUMBER(SEARCH(";"&amp;INDEX($M$10:$M$61,INDEX(Node_Pos,AR99)+1)&amp;";",";"&amp;INDEX(Node_RCodes,AR99)&amp;";")),INDEX(Node_Right,AR99),INDEX(Node_Left,AR99)))))</f>
        <v/>
      </c>
      <c r="AT99" s="46">
        <f>MATCH($AA99&amp;"|"&amp;AS99,Node_Key,0)</f>
        <v/>
      </c>
      <c r="AU99" s="46">
        <f>IF(INDEX(Node_Kind,AT99)="leaf",AS99,IF(INDEX($M$10:$M$61,INDEX(Node_Pos,AT99)+1)="",IF(INDEX(Node_Miss,AT99)="left",INDEX(Node_Left,AT99),INDEX(Node_Right,AT99)),IF(INDEX(Node_Kind,AT99)="split",IF(INDEX($M$10:$M$61,INDEX(Node_Pos,AT99)+1)&lt;INDEX(Node_Thr,AT99),INDEX(Node_Left,AT99),INDEX(Node_Right,AT99)),IF(ISNUMBER(SEARCH(";"&amp;INDEX($M$10:$M$61,INDEX(Node_Pos,AT99)+1)&amp;";",";"&amp;INDEX(Node_RCodes,AT99)&amp;";")),INDEX(Node_Right,AT99),INDEX(Node_Left,AT99)))))</f>
        <v/>
      </c>
      <c r="AV99" s="52">
        <f>IF(INDEX(Node_Kind,MATCH($AA99&amp;"|"&amp;AU99,Node_Key,0))="leaf",INDEX(Node_Leaf,MATCH($AA99&amp;"|"&amp;AU99,Node_Key,0)),"not a leaf")</f>
        <v/>
      </c>
      <c r="AW99" s="46">
        <f>MATCH($AA99&amp;"|0",Node_Key,0)</f>
        <v/>
      </c>
      <c r="AX99" s="46">
        <f>IF(INDEX(Node_Kind,AW99)="leaf",0,IF(INDEX($P$10:$P$61,INDEX(Node_Pos,AW99)+1)="",IF(INDEX(Node_Miss,AW99)="left",INDEX(Node_Left,AW99),INDEX(Node_Right,AW99)),IF(INDEX(Node_Kind,AW99)="split",IF(INDEX($P$10:$P$61,INDEX(Node_Pos,AW99)+1)&lt;INDEX(Node_Thr,AW99),INDEX(Node_Left,AW99),INDEX(Node_Right,AW99)),IF(ISNUMBER(SEARCH(";"&amp;INDEX($P$10:$P$61,INDEX(Node_Pos,AW99)+1)&amp;";",";"&amp;INDEX(Node_RCodes,AW99)&amp;";")),INDEX(Node_Right,AW99),INDEX(Node_Left,AW99)))))</f>
        <v/>
      </c>
      <c r="AY99" s="46">
        <f>MATCH($AA99&amp;"|"&amp;AX99,Node_Key,0)</f>
        <v/>
      </c>
      <c r="AZ99" s="46">
        <f>IF(INDEX(Node_Kind,AY99)="leaf",AX99,IF(INDEX($P$10:$P$61,INDEX(Node_Pos,AY99)+1)="",IF(INDEX(Node_Miss,AY99)="left",INDEX(Node_Left,AY99),INDEX(Node_Right,AY99)),IF(INDEX(Node_Kind,AY99)="split",IF(INDEX($P$10:$P$61,INDEX(Node_Pos,AY99)+1)&lt;INDEX(Node_Thr,AY99),INDEX(Node_Left,AY99),INDEX(Node_Right,AY99)),IF(ISNUMBER(SEARCH(";"&amp;INDEX($P$10:$P$61,INDEX(Node_Pos,AY99)+1)&amp;";",";"&amp;INDEX(Node_RCodes,AY99)&amp;";")),INDEX(Node_Right,AY99),INDEX(Node_Left,AY99)))))</f>
        <v/>
      </c>
      <c r="BA99" s="46">
        <f>MATCH($AA99&amp;"|"&amp;AZ99,Node_Key,0)</f>
        <v/>
      </c>
      <c r="BB99" s="46">
        <f>IF(INDEX(Node_Kind,BA99)="leaf",AZ99,IF(INDEX($P$10:$P$61,INDEX(Node_Pos,BA99)+1)="",IF(INDEX(Node_Miss,BA99)="left",INDEX(Node_Left,BA99),INDEX(Node_Right,BA99)),IF(INDEX(Node_Kind,BA99)="split",IF(INDEX($P$10:$P$61,INDEX(Node_Pos,BA99)+1)&lt;INDEX(Node_Thr,BA99),INDEX(Node_Left,BA99),INDEX(Node_Right,BA99)),IF(ISNUMBER(SEARCH(";"&amp;INDEX($P$10:$P$61,INDEX(Node_Pos,BA99)+1)&amp;";",";"&amp;INDEX(Node_RCodes,BA99)&amp;";")),INDEX(Node_Right,BA99),INDEX(Node_Left,BA99)))))</f>
        <v/>
      </c>
      <c r="BC99" s="52">
        <f>IF(INDEX(Node_Kind,MATCH($AA99&amp;"|"&amp;BB99,Node_Key,0))="leaf",INDEX(Node_Leaf,MATCH($AA99&amp;"|"&amp;BB99,Node_Key,0)),"not a leaf")</f>
        <v/>
      </c>
      <c r="BD99" s="46">
        <f>MATCH($AA99&amp;"|0",Node_Key,0)</f>
        <v/>
      </c>
      <c r="BE99" s="46">
        <f>IF(INDEX(Node_Kind,BD99)="leaf",0,IF(INDEX($S$10:$S$61,INDEX(Node_Pos,BD99)+1)="",IF(INDEX(Node_Miss,BD99)="left",INDEX(Node_Left,BD99),INDEX(Node_Right,BD99)),IF(INDEX(Node_Kind,BD99)="split",IF(INDEX($S$10:$S$61,INDEX(Node_Pos,BD99)+1)&lt;INDEX(Node_Thr,BD99),INDEX(Node_Left,BD99),INDEX(Node_Right,BD99)),IF(ISNUMBER(SEARCH(";"&amp;INDEX($S$10:$S$61,INDEX(Node_Pos,BD99)+1)&amp;";",";"&amp;INDEX(Node_RCodes,BD99)&amp;";")),INDEX(Node_Right,BD99),INDEX(Node_Left,BD99)))))</f>
        <v/>
      </c>
      <c r="BF99" s="46">
        <f>MATCH($AA99&amp;"|"&amp;BE99,Node_Key,0)</f>
        <v/>
      </c>
      <c r="BG99" s="46">
        <f>IF(INDEX(Node_Kind,BF99)="leaf",BE99,IF(INDEX($S$10:$S$61,INDEX(Node_Pos,BF99)+1)="",IF(INDEX(Node_Miss,BF99)="left",INDEX(Node_Left,BF99),INDEX(Node_Right,BF99)),IF(INDEX(Node_Kind,BF99)="split",IF(INDEX($S$10:$S$61,INDEX(Node_Pos,BF99)+1)&lt;INDEX(Node_Thr,BF99),INDEX(Node_Left,BF99),INDEX(Node_Right,BF99)),IF(ISNUMBER(SEARCH(";"&amp;INDEX($S$10:$S$61,INDEX(Node_Pos,BF99)+1)&amp;";",";"&amp;INDEX(Node_RCodes,BF99)&amp;";")),INDEX(Node_Right,BF99),INDEX(Node_Left,BF99)))))</f>
        <v/>
      </c>
      <c r="BH99" s="46">
        <f>MATCH($AA99&amp;"|"&amp;BG99,Node_Key,0)</f>
        <v/>
      </c>
      <c r="BI99" s="46">
        <f>IF(INDEX(Node_Kind,BH99)="leaf",BG99,IF(INDEX($S$10:$S$61,INDEX(Node_Pos,BH99)+1)="",IF(INDEX(Node_Miss,BH99)="left",INDEX(Node_Left,BH99),INDEX(Node_Right,BH99)),IF(INDEX(Node_Kind,BH99)="split",IF(INDEX($S$10:$S$61,INDEX(Node_Pos,BH99)+1)&lt;INDEX(Node_Thr,BH99),INDEX(Node_Left,BH99),INDEX(Node_Right,BH99)),IF(ISNUMBER(SEARCH(";"&amp;INDEX($S$10:$S$61,INDEX(Node_Pos,BH99)+1)&amp;";",";"&amp;INDEX(Node_RCodes,BH99)&amp;";")),INDEX(Node_Right,BH99),INDEX(Node_Left,BH99)))))</f>
        <v/>
      </c>
      <c r="BJ99" s="52">
        <f>IF(INDEX(Node_Kind,MATCH($AA99&amp;"|"&amp;BI99,Node_Key,0))="leaf",INDEX(Node_Leaf,MATCH($AA99&amp;"|"&amp;BI99,Node_Key,0)),"not a leaf")</f>
        <v/>
      </c>
      <c r="BK99" s="46">
        <f>MATCH($AA99&amp;"|0",Node_Key,0)</f>
        <v/>
      </c>
      <c r="BL99" s="46">
        <f>IF(INDEX(Node_Kind,BK99)="leaf",0,IF(INDEX($V$10:$V$61,INDEX(Node_Pos,BK99)+1)="",IF(INDEX(Node_Miss,BK99)="left",INDEX(Node_Left,BK99),INDEX(Node_Right,BK99)),IF(INDEX(Node_Kind,BK99)="split",IF(INDEX($V$10:$V$61,INDEX(Node_Pos,BK99)+1)&lt;INDEX(Node_Thr,BK99),INDEX(Node_Left,BK99),INDEX(Node_Right,BK99)),IF(ISNUMBER(SEARCH(";"&amp;INDEX($V$10:$V$61,INDEX(Node_Pos,BK99)+1)&amp;";",";"&amp;INDEX(Node_RCodes,BK99)&amp;";")),INDEX(Node_Right,BK99),INDEX(Node_Left,BK99)))))</f>
        <v/>
      </c>
      <c r="BM99" s="46">
        <f>MATCH($AA99&amp;"|"&amp;BL99,Node_Key,0)</f>
        <v/>
      </c>
      <c r="BN99" s="46">
        <f>IF(INDEX(Node_Kind,BM99)="leaf",BL99,IF(INDEX($V$10:$V$61,INDEX(Node_Pos,BM99)+1)="",IF(INDEX(Node_Miss,BM99)="left",INDEX(Node_Left,BM99),INDEX(Node_Right,BM99)),IF(INDEX(Node_Kind,BM99)="split",IF(INDEX($V$10:$V$61,INDEX(Node_Pos,BM99)+1)&lt;INDEX(Node_Thr,BM99),INDEX(Node_Left,BM99),INDEX(Node_Right,BM99)),IF(ISNUMBER(SEARCH(";"&amp;INDEX($V$10:$V$61,INDEX(Node_Pos,BM99)+1)&amp;";",";"&amp;INDEX(Node_RCodes,BM99)&amp;";")),INDEX(Node_Right,BM99),INDEX(Node_Left,BM99)))))</f>
        <v/>
      </c>
      <c r="BO99" s="46">
        <f>MATCH($AA99&amp;"|"&amp;BN99,Node_Key,0)</f>
        <v/>
      </c>
      <c r="BP99" s="46">
        <f>IF(INDEX(Node_Kind,BO99)="leaf",BN99,IF(INDEX($V$10:$V$61,INDEX(Node_Pos,BO99)+1)="",IF(INDEX(Node_Miss,BO99)="left",INDEX(Node_Left,BO99),INDEX(Node_Right,BO99)),IF(INDEX(Node_Kind,BO99)="split",IF(INDEX($V$10:$V$61,INDEX(Node_Pos,BO99)+1)&lt;INDEX(Node_Thr,BO99),INDEX(Node_Left,BO99),INDEX(Node_Right,BO99)),IF(ISNUMBER(SEARCH(";"&amp;INDEX($V$10:$V$61,INDEX(Node_Pos,BO99)+1)&amp;";",";"&amp;INDEX(Node_RCodes,BO99)&amp;";")),INDEX(Node_Right,BO99),INDEX(Node_Left,BO99)))))</f>
        <v/>
      </c>
      <c r="BQ99" s="52">
        <f>IF(INDEX(Node_Kind,MATCH($AA99&amp;"|"&amp;BP99,Node_Key,0))="leaf",INDEX(Node_Leaf,MATCH($AA99&amp;"|"&amp;BP99,Node_Key,0)),"not a leaf")</f>
        <v/>
      </c>
      <c r="BR99" s="46">
        <f>MATCH($AA99&amp;"|0",Node_Key,0)</f>
        <v/>
      </c>
      <c r="BS99" s="46">
        <f>IF(INDEX(Node_Kind,BR99)="leaf",0,IF(INDEX($Y$10:$Y$61,INDEX(Node_Pos,BR99)+1)="",IF(INDEX(Node_Miss,BR99)="left",INDEX(Node_Left,BR99),INDEX(Node_Right,BR99)),IF(INDEX(Node_Kind,BR99)="split",IF(INDEX($Y$10:$Y$61,INDEX(Node_Pos,BR99)+1)&lt;INDEX(Node_Thr,BR99),INDEX(Node_Left,BR99),INDEX(Node_Right,BR99)),IF(ISNUMBER(SEARCH(";"&amp;INDEX($Y$10:$Y$61,INDEX(Node_Pos,BR99)+1)&amp;";",";"&amp;INDEX(Node_RCodes,BR99)&amp;";")),INDEX(Node_Right,BR99),INDEX(Node_Left,BR99)))))</f>
        <v/>
      </c>
      <c r="BT99" s="46">
        <f>MATCH($AA99&amp;"|"&amp;BS99,Node_Key,0)</f>
        <v/>
      </c>
      <c r="BU99" s="46">
        <f>IF(INDEX(Node_Kind,BT99)="leaf",BS99,IF(INDEX($Y$10:$Y$61,INDEX(Node_Pos,BT99)+1)="",IF(INDEX(Node_Miss,BT99)="left",INDEX(Node_Left,BT99),INDEX(Node_Right,BT99)),IF(INDEX(Node_Kind,BT99)="split",IF(INDEX($Y$10:$Y$61,INDEX(Node_Pos,BT99)+1)&lt;INDEX(Node_Thr,BT99),INDEX(Node_Left,BT99),INDEX(Node_Right,BT99)),IF(ISNUMBER(SEARCH(";"&amp;INDEX($Y$10:$Y$61,INDEX(Node_Pos,BT99)+1)&amp;";",";"&amp;INDEX(Node_RCodes,BT99)&amp;";")),INDEX(Node_Right,BT99),INDEX(Node_Left,BT99)))))</f>
        <v/>
      </c>
      <c r="BV99" s="46">
        <f>MATCH($AA99&amp;"|"&amp;BU99,Node_Key,0)</f>
        <v/>
      </c>
      <c r="BW99" s="46">
        <f>IF(INDEX(Node_Kind,BV99)="leaf",BU99,IF(INDEX($Y$10:$Y$61,INDEX(Node_Pos,BV99)+1)="",IF(INDEX(Node_Miss,BV99)="left",INDEX(Node_Left,BV99),INDEX(Node_Right,BV99)),IF(INDEX(Node_Kind,BV99)="split",IF(INDEX($Y$10:$Y$61,INDEX(Node_Pos,BV99)+1)&lt;INDEX(Node_Thr,BV99),INDEX(Node_Left,BV99),INDEX(Node_Right,BV99)),IF(ISNUMBER(SEARCH(";"&amp;INDEX($Y$10:$Y$61,INDEX(Node_Pos,BV99)+1)&amp;";",";"&amp;INDEX(Node_RCodes,BV99)&amp;";")),INDEX(Node_Right,BV99),INDEX(Node_Left,BV99)))))</f>
        <v/>
      </c>
      <c r="BX99" s="52">
        <f>IF(INDEX(Node_Kind,MATCH($AA99&amp;"|"&amp;BW99,Node_Key,0))="leaf",INDEX(Node_Leaf,MATCH($AA99&amp;"|"&amp;BW99,Node_Key,0)),"not a leaf")</f>
        <v/>
      </c>
    </row>
    <row r="100">
      <c r="AA100" s="36" t="n">
        <v>90</v>
      </c>
      <c r="AB100" s="46">
        <f>MATCH($AA100&amp;"|0",Node_Key,0)</f>
        <v/>
      </c>
      <c r="AC100" s="46">
        <f>IF(INDEX(Node_Kind,AB100)="leaf",0,IF(INDEX($G$10:$G$61,INDEX(Node_Pos,AB100)+1)="",IF(INDEX(Node_Miss,AB100)="left",INDEX(Node_Left,AB100),INDEX(Node_Right,AB100)),IF(INDEX(Node_Kind,AB100)="split",IF(INDEX($G$10:$G$61,INDEX(Node_Pos,AB100)+1)&lt;INDEX(Node_Thr,AB100),INDEX(Node_Left,AB100),INDEX(Node_Right,AB100)),IF(ISNUMBER(SEARCH(";"&amp;INDEX($G$10:$G$61,INDEX(Node_Pos,AB100)+1)&amp;";",";"&amp;INDEX(Node_RCodes,AB100)&amp;";")),INDEX(Node_Right,AB100),INDEX(Node_Left,AB100)))))</f>
        <v/>
      </c>
      <c r="AD100" s="46">
        <f>MATCH($AA100&amp;"|"&amp;AC100,Node_Key,0)</f>
        <v/>
      </c>
      <c r="AE100" s="46">
        <f>IF(INDEX(Node_Kind,AD100)="leaf",AC100,IF(INDEX($G$10:$G$61,INDEX(Node_Pos,AD100)+1)="",IF(INDEX(Node_Miss,AD100)="left",INDEX(Node_Left,AD100),INDEX(Node_Right,AD100)),IF(INDEX(Node_Kind,AD100)="split",IF(INDEX($G$10:$G$61,INDEX(Node_Pos,AD100)+1)&lt;INDEX(Node_Thr,AD100),INDEX(Node_Left,AD100),INDEX(Node_Right,AD100)),IF(ISNUMBER(SEARCH(";"&amp;INDEX($G$10:$G$61,INDEX(Node_Pos,AD100)+1)&amp;";",";"&amp;INDEX(Node_RCodes,AD100)&amp;";")),INDEX(Node_Right,AD100),INDEX(Node_Left,AD100)))))</f>
        <v/>
      </c>
      <c r="AF100" s="46">
        <f>MATCH($AA100&amp;"|"&amp;AE100,Node_Key,0)</f>
        <v/>
      </c>
      <c r="AG100" s="46">
        <f>IF(INDEX(Node_Kind,AF100)="leaf",AE100,IF(INDEX($G$10:$G$61,INDEX(Node_Pos,AF100)+1)="",IF(INDEX(Node_Miss,AF100)="left",INDEX(Node_Left,AF100),INDEX(Node_Right,AF100)),IF(INDEX(Node_Kind,AF100)="split",IF(INDEX($G$10:$G$61,INDEX(Node_Pos,AF100)+1)&lt;INDEX(Node_Thr,AF100),INDEX(Node_Left,AF100),INDEX(Node_Right,AF100)),IF(ISNUMBER(SEARCH(";"&amp;INDEX($G$10:$G$61,INDEX(Node_Pos,AF100)+1)&amp;";",";"&amp;INDEX(Node_RCodes,AF100)&amp;";")),INDEX(Node_Right,AF100),INDEX(Node_Left,AF100)))))</f>
        <v/>
      </c>
      <c r="AH100" s="52">
        <f>IF(INDEX(Node_Kind,MATCH($AA100&amp;"|"&amp;AG100,Node_Key,0))="leaf",INDEX(Node_Leaf,MATCH($AA100&amp;"|"&amp;AG100,Node_Key,0)),"not a leaf")</f>
        <v/>
      </c>
      <c r="AI100" s="46">
        <f>MATCH($AA100&amp;"|0",Node_Key,0)</f>
        <v/>
      </c>
      <c r="AJ100" s="46">
        <f>IF(INDEX(Node_Kind,AI100)="leaf",0,IF(INDEX($J$10:$J$61,INDEX(Node_Pos,AI100)+1)="",IF(INDEX(Node_Miss,AI100)="left",INDEX(Node_Left,AI100),INDEX(Node_Right,AI100)),IF(INDEX(Node_Kind,AI100)="split",IF(INDEX($J$10:$J$61,INDEX(Node_Pos,AI100)+1)&lt;INDEX(Node_Thr,AI100),INDEX(Node_Left,AI100),INDEX(Node_Right,AI100)),IF(ISNUMBER(SEARCH(";"&amp;INDEX($J$10:$J$61,INDEX(Node_Pos,AI100)+1)&amp;";",";"&amp;INDEX(Node_RCodes,AI100)&amp;";")),INDEX(Node_Right,AI100),INDEX(Node_Left,AI100)))))</f>
        <v/>
      </c>
      <c r="AK100" s="46">
        <f>MATCH($AA100&amp;"|"&amp;AJ100,Node_Key,0)</f>
        <v/>
      </c>
      <c r="AL100" s="46">
        <f>IF(INDEX(Node_Kind,AK100)="leaf",AJ100,IF(INDEX($J$10:$J$61,INDEX(Node_Pos,AK100)+1)="",IF(INDEX(Node_Miss,AK100)="left",INDEX(Node_Left,AK100),INDEX(Node_Right,AK100)),IF(INDEX(Node_Kind,AK100)="split",IF(INDEX($J$10:$J$61,INDEX(Node_Pos,AK100)+1)&lt;INDEX(Node_Thr,AK100),INDEX(Node_Left,AK100),INDEX(Node_Right,AK100)),IF(ISNUMBER(SEARCH(";"&amp;INDEX($J$10:$J$61,INDEX(Node_Pos,AK100)+1)&amp;";",";"&amp;INDEX(Node_RCodes,AK100)&amp;";")),INDEX(Node_Right,AK100),INDEX(Node_Left,AK100)))))</f>
        <v/>
      </c>
      <c r="AM100" s="46">
        <f>MATCH($AA100&amp;"|"&amp;AL100,Node_Key,0)</f>
        <v/>
      </c>
      <c r="AN100" s="46">
        <f>IF(INDEX(Node_Kind,AM100)="leaf",AL100,IF(INDEX($J$10:$J$61,INDEX(Node_Pos,AM100)+1)="",IF(INDEX(Node_Miss,AM100)="left",INDEX(Node_Left,AM100),INDEX(Node_Right,AM100)),IF(INDEX(Node_Kind,AM100)="split",IF(INDEX($J$10:$J$61,INDEX(Node_Pos,AM100)+1)&lt;INDEX(Node_Thr,AM100),INDEX(Node_Left,AM100),INDEX(Node_Right,AM100)),IF(ISNUMBER(SEARCH(";"&amp;INDEX($J$10:$J$61,INDEX(Node_Pos,AM100)+1)&amp;";",";"&amp;INDEX(Node_RCodes,AM100)&amp;";")),INDEX(Node_Right,AM100),INDEX(Node_Left,AM100)))))</f>
        <v/>
      </c>
      <c r="AO100" s="52">
        <f>IF(INDEX(Node_Kind,MATCH($AA100&amp;"|"&amp;AN100,Node_Key,0))="leaf",INDEX(Node_Leaf,MATCH($AA100&amp;"|"&amp;AN100,Node_Key,0)),"not a leaf")</f>
        <v/>
      </c>
      <c r="AP100" s="46">
        <f>MATCH($AA100&amp;"|0",Node_Key,0)</f>
        <v/>
      </c>
      <c r="AQ100" s="46">
        <f>IF(INDEX(Node_Kind,AP100)="leaf",0,IF(INDEX($M$10:$M$61,INDEX(Node_Pos,AP100)+1)="",IF(INDEX(Node_Miss,AP100)="left",INDEX(Node_Left,AP100),INDEX(Node_Right,AP100)),IF(INDEX(Node_Kind,AP100)="split",IF(INDEX($M$10:$M$61,INDEX(Node_Pos,AP100)+1)&lt;INDEX(Node_Thr,AP100),INDEX(Node_Left,AP100),INDEX(Node_Right,AP100)),IF(ISNUMBER(SEARCH(";"&amp;INDEX($M$10:$M$61,INDEX(Node_Pos,AP100)+1)&amp;";",";"&amp;INDEX(Node_RCodes,AP100)&amp;";")),INDEX(Node_Right,AP100),INDEX(Node_Left,AP100)))))</f>
        <v/>
      </c>
      <c r="AR100" s="46">
        <f>MATCH($AA100&amp;"|"&amp;AQ100,Node_Key,0)</f>
        <v/>
      </c>
      <c r="AS100" s="46">
        <f>IF(INDEX(Node_Kind,AR100)="leaf",AQ100,IF(INDEX($M$10:$M$61,INDEX(Node_Pos,AR100)+1)="",IF(INDEX(Node_Miss,AR100)="left",INDEX(Node_Left,AR100),INDEX(Node_Right,AR100)),IF(INDEX(Node_Kind,AR100)="split",IF(INDEX($M$10:$M$61,INDEX(Node_Pos,AR100)+1)&lt;INDEX(Node_Thr,AR100),INDEX(Node_Left,AR100),INDEX(Node_Right,AR100)),IF(ISNUMBER(SEARCH(";"&amp;INDEX($M$10:$M$61,INDEX(Node_Pos,AR100)+1)&amp;";",";"&amp;INDEX(Node_RCodes,AR100)&amp;";")),INDEX(Node_Right,AR100),INDEX(Node_Left,AR100)))))</f>
        <v/>
      </c>
      <c r="AT100" s="46">
        <f>MATCH($AA100&amp;"|"&amp;AS100,Node_Key,0)</f>
        <v/>
      </c>
      <c r="AU100" s="46">
        <f>IF(INDEX(Node_Kind,AT100)="leaf",AS100,IF(INDEX($M$10:$M$61,INDEX(Node_Pos,AT100)+1)="",IF(INDEX(Node_Miss,AT100)="left",INDEX(Node_Left,AT100),INDEX(Node_Right,AT100)),IF(INDEX(Node_Kind,AT100)="split",IF(INDEX($M$10:$M$61,INDEX(Node_Pos,AT100)+1)&lt;INDEX(Node_Thr,AT100),INDEX(Node_Left,AT100),INDEX(Node_Right,AT100)),IF(ISNUMBER(SEARCH(";"&amp;INDEX($M$10:$M$61,INDEX(Node_Pos,AT100)+1)&amp;";",";"&amp;INDEX(Node_RCodes,AT100)&amp;";")),INDEX(Node_Right,AT100),INDEX(Node_Left,AT100)))))</f>
        <v/>
      </c>
      <c r="AV100" s="52">
        <f>IF(INDEX(Node_Kind,MATCH($AA100&amp;"|"&amp;AU100,Node_Key,0))="leaf",INDEX(Node_Leaf,MATCH($AA100&amp;"|"&amp;AU100,Node_Key,0)),"not a leaf")</f>
        <v/>
      </c>
      <c r="AW100" s="46">
        <f>MATCH($AA100&amp;"|0",Node_Key,0)</f>
        <v/>
      </c>
      <c r="AX100" s="46">
        <f>IF(INDEX(Node_Kind,AW100)="leaf",0,IF(INDEX($P$10:$P$61,INDEX(Node_Pos,AW100)+1)="",IF(INDEX(Node_Miss,AW100)="left",INDEX(Node_Left,AW100),INDEX(Node_Right,AW100)),IF(INDEX(Node_Kind,AW100)="split",IF(INDEX($P$10:$P$61,INDEX(Node_Pos,AW100)+1)&lt;INDEX(Node_Thr,AW100),INDEX(Node_Left,AW100),INDEX(Node_Right,AW100)),IF(ISNUMBER(SEARCH(";"&amp;INDEX($P$10:$P$61,INDEX(Node_Pos,AW100)+1)&amp;";",";"&amp;INDEX(Node_RCodes,AW100)&amp;";")),INDEX(Node_Right,AW100),INDEX(Node_Left,AW100)))))</f>
        <v/>
      </c>
      <c r="AY100" s="46">
        <f>MATCH($AA100&amp;"|"&amp;AX100,Node_Key,0)</f>
        <v/>
      </c>
      <c r="AZ100" s="46">
        <f>IF(INDEX(Node_Kind,AY100)="leaf",AX100,IF(INDEX($P$10:$P$61,INDEX(Node_Pos,AY100)+1)="",IF(INDEX(Node_Miss,AY100)="left",INDEX(Node_Left,AY100),INDEX(Node_Right,AY100)),IF(INDEX(Node_Kind,AY100)="split",IF(INDEX($P$10:$P$61,INDEX(Node_Pos,AY100)+1)&lt;INDEX(Node_Thr,AY100),INDEX(Node_Left,AY100),INDEX(Node_Right,AY100)),IF(ISNUMBER(SEARCH(";"&amp;INDEX($P$10:$P$61,INDEX(Node_Pos,AY100)+1)&amp;";",";"&amp;INDEX(Node_RCodes,AY100)&amp;";")),INDEX(Node_Right,AY100),INDEX(Node_Left,AY100)))))</f>
        <v/>
      </c>
      <c r="BA100" s="46">
        <f>MATCH($AA100&amp;"|"&amp;AZ100,Node_Key,0)</f>
        <v/>
      </c>
      <c r="BB100" s="46">
        <f>IF(INDEX(Node_Kind,BA100)="leaf",AZ100,IF(INDEX($P$10:$P$61,INDEX(Node_Pos,BA100)+1)="",IF(INDEX(Node_Miss,BA100)="left",INDEX(Node_Left,BA100),INDEX(Node_Right,BA100)),IF(INDEX(Node_Kind,BA100)="split",IF(INDEX($P$10:$P$61,INDEX(Node_Pos,BA100)+1)&lt;INDEX(Node_Thr,BA100),INDEX(Node_Left,BA100),INDEX(Node_Right,BA100)),IF(ISNUMBER(SEARCH(";"&amp;INDEX($P$10:$P$61,INDEX(Node_Pos,BA100)+1)&amp;";",";"&amp;INDEX(Node_RCodes,BA100)&amp;";")),INDEX(Node_Right,BA100),INDEX(Node_Left,BA100)))))</f>
        <v/>
      </c>
      <c r="BC100" s="52">
        <f>IF(INDEX(Node_Kind,MATCH($AA100&amp;"|"&amp;BB100,Node_Key,0))="leaf",INDEX(Node_Leaf,MATCH($AA100&amp;"|"&amp;BB100,Node_Key,0)),"not a leaf")</f>
        <v/>
      </c>
      <c r="BD100" s="46">
        <f>MATCH($AA100&amp;"|0",Node_Key,0)</f>
        <v/>
      </c>
      <c r="BE100" s="46">
        <f>IF(INDEX(Node_Kind,BD100)="leaf",0,IF(INDEX($S$10:$S$61,INDEX(Node_Pos,BD100)+1)="",IF(INDEX(Node_Miss,BD100)="left",INDEX(Node_Left,BD100),INDEX(Node_Right,BD100)),IF(INDEX(Node_Kind,BD100)="split",IF(INDEX($S$10:$S$61,INDEX(Node_Pos,BD100)+1)&lt;INDEX(Node_Thr,BD100),INDEX(Node_Left,BD100),INDEX(Node_Right,BD100)),IF(ISNUMBER(SEARCH(";"&amp;INDEX($S$10:$S$61,INDEX(Node_Pos,BD100)+1)&amp;";",";"&amp;INDEX(Node_RCodes,BD100)&amp;";")),INDEX(Node_Right,BD100),INDEX(Node_Left,BD100)))))</f>
        <v/>
      </c>
      <c r="BF100" s="46">
        <f>MATCH($AA100&amp;"|"&amp;BE100,Node_Key,0)</f>
        <v/>
      </c>
      <c r="BG100" s="46">
        <f>IF(INDEX(Node_Kind,BF100)="leaf",BE100,IF(INDEX($S$10:$S$61,INDEX(Node_Pos,BF100)+1)="",IF(INDEX(Node_Miss,BF100)="left",INDEX(Node_Left,BF100),INDEX(Node_Right,BF100)),IF(INDEX(Node_Kind,BF100)="split",IF(INDEX($S$10:$S$61,INDEX(Node_Pos,BF100)+1)&lt;INDEX(Node_Thr,BF100),INDEX(Node_Left,BF100),INDEX(Node_Right,BF100)),IF(ISNUMBER(SEARCH(";"&amp;INDEX($S$10:$S$61,INDEX(Node_Pos,BF100)+1)&amp;";",";"&amp;INDEX(Node_RCodes,BF100)&amp;";")),INDEX(Node_Right,BF100),INDEX(Node_Left,BF100)))))</f>
        <v/>
      </c>
      <c r="BH100" s="46">
        <f>MATCH($AA100&amp;"|"&amp;BG100,Node_Key,0)</f>
        <v/>
      </c>
      <c r="BI100" s="46">
        <f>IF(INDEX(Node_Kind,BH100)="leaf",BG100,IF(INDEX($S$10:$S$61,INDEX(Node_Pos,BH100)+1)="",IF(INDEX(Node_Miss,BH100)="left",INDEX(Node_Left,BH100),INDEX(Node_Right,BH100)),IF(INDEX(Node_Kind,BH100)="split",IF(INDEX($S$10:$S$61,INDEX(Node_Pos,BH100)+1)&lt;INDEX(Node_Thr,BH100),INDEX(Node_Left,BH100),INDEX(Node_Right,BH100)),IF(ISNUMBER(SEARCH(";"&amp;INDEX($S$10:$S$61,INDEX(Node_Pos,BH100)+1)&amp;";",";"&amp;INDEX(Node_RCodes,BH100)&amp;";")),INDEX(Node_Right,BH100),INDEX(Node_Left,BH100)))))</f>
        <v/>
      </c>
      <c r="BJ100" s="52">
        <f>IF(INDEX(Node_Kind,MATCH($AA100&amp;"|"&amp;BI100,Node_Key,0))="leaf",INDEX(Node_Leaf,MATCH($AA100&amp;"|"&amp;BI100,Node_Key,0)),"not a leaf")</f>
        <v/>
      </c>
      <c r="BK100" s="46">
        <f>MATCH($AA100&amp;"|0",Node_Key,0)</f>
        <v/>
      </c>
      <c r="BL100" s="46">
        <f>IF(INDEX(Node_Kind,BK100)="leaf",0,IF(INDEX($V$10:$V$61,INDEX(Node_Pos,BK100)+1)="",IF(INDEX(Node_Miss,BK100)="left",INDEX(Node_Left,BK100),INDEX(Node_Right,BK100)),IF(INDEX(Node_Kind,BK100)="split",IF(INDEX($V$10:$V$61,INDEX(Node_Pos,BK100)+1)&lt;INDEX(Node_Thr,BK100),INDEX(Node_Left,BK100),INDEX(Node_Right,BK100)),IF(ISNUMBER(SEARCH(";"&amp;INDEX($V$10:$V$61,INDEX(Node_Pos,BK100)+1)&amp;";",";"&amp;INDEX(Node_RCodes,BK100)&amp;";")),INDEX(Node_Right,BK100),INDEX(Node_Left,BK100)))))</f>
        <v/>
      </c>
      <c r="BM100" s="46">
        <f>MATCH($AA100&amp;"|"&amp;BL100,Node_Key,0)</f>
        <v/>
      </c>
      <c r="BN100" s="46">
        <f>IF(INDEX(Node_Kind,BM100)="leaf",BL100,IF(INDEX($V$10:$V$61,INDEX(Node_Pos,BM100)+1)="",IF(INDEX(Node_Miss,BM100)="left",INDEX(Node_Left,BM100),INDEX(Node_Right,BM100)),IF(INDEX(Node_Kind,BM100)="split",IF(INDEX($V$10:$V$61,INDEX(Node_Pos,BM100)+1)&lt;INDEX(Node_Thr,BM100),INDEX(Node_Left,BM100),INDEX(Node_Right,BM100)),IF(ISNUMBER(SEARCH(";"&amp;INDEX($V$10:$V$61,INDEX(Node_Pos,BM100)+1)&amp;";",";"&amp;INDEX(Node_RCodes,BM100)&amp;";")),INDEX(Node_Right,BM100),INDEX(Node_Left,BM100)))))</f>
        <v/>
      </c>
      <c r="BO100" s="46">
        <f>MATCH($AA100&amp;"|"&amp;BN100,Node_Key,0)</f>
        <v/>
      </c>
      <c r="BP100" s="46">
        <f>IF(INDEX(Node_Kind,BO100)="leaf",BN100,IF(INDEX($V$10:$V$61,INDEX(Node_Pos,BO100)+1)="",IF(INDEX(Node_Miss,BO100)="left",INDEX(Node_Left,BO100),INDEX(Node_Right,BO100)),IF(INDEX(Node_Kind,BO100)="split",IF(INDEX($V$10:$V$61,INDEX(Node_Pos,BO100)+1)&lt;INDEX(Node_Thr,BO100),INDEX(Node_Left,BO100),INDEX(Node_Right,BO100)),IF(ISNUMBER(SEARCH(";"&amp;INDEX($V$10:$V$61,INDEX(Node_Pos,BO100)+1)&amp;";",";"&amp;INDEX(Node_RCodes,BO100)&amp;";")),INDEX(Node_Right,BO100),INDEX(Node_Left,BO100)))))</f>
        <v/>
      </c>
      <c r="BQ100" s="52">
        <f>IF(INDEX(Node_Kind,MATCH($AA100&amp;"|"&amp;BP100,Node_Key,0))="leaf",INDEX(Node_Leaf,MATCH($AA100&amp;"|"&amp;BP100,Node_Key,0)),"not a leaf")</f>
        <v/>
      </c>
      <c r="BR100" s="46">
        <f>MATCH($AA100&amp;"|0",Node_Key,0)</f>
        <v/>
      </c>
      <c r="BS100" s="46">
        <f>IF(INDEX(Node_Kind,BR100)="leaf",0,IF(INDEX($Y$10:$Y$61,INDEX(Node_Pos,BR100)+1)="",IF(INDEX(Node_Miss,BR100)="left",INDEX(Node_Left,BR100),INDEX(Node_Right,BR100)),IF(INDEX(Node_Kind,BR100)="split",IF(INDEX($Y$10:$Y$61,INDEX(Node_Pos,BR100)+1)&lt;INDEX(Node_Thr,BR100),INDEX(Node_Left,BR100),INDEX(Node_Right,BR100)),IF(ISNUMBER(SEARCH(";"&amp;INDEX($Y$10:$Y$61,INDEX(Node_Pos,BR100)+1)&amp;";",";"&amp;INDEX(Node_RCodes,BR100)&amp;";")),INDEX(Node_Right,BR100),INDEX(Node_Left,BR100)))))</f>
        <v/>
      </c>
      <c r="BT100" s="46">
        <f>MATCH($AA100&amp;"|"&amp;BS100,Node_Key,0)</f>
        <v/>
      </c>
      <c r="BU100" s="46">
        <f>IF(INDEX(Node_Kind,BT100)="leaf",BS100,IF(INDEX($Y$10:$Y$61,INDEX(Node_Pos,BT100)+1)="",IF(INDEX(Node_Miss,BT100)="left",INDEX(Node_Left,BT100),INDEX(Node_Right,BT100)),IF(INDEX(Node_Kind,BT100)="split",IF(INDEX($Y$10:$Y$61,INDEX(Node_Pos,BT100)+1)&lt;INDEX(Node_Thr,BT100),INDEX(Node_Left,BT100),INDEX(Node_Right,BT100)),IF(ISNUMBER(SEARCH(";"&amp;INDEX($Y$10:$Y$61,INDEX(Node_Pos,BT100)+1)&amp;";",";"&amp;INDEX(Node_RCodes,BT100)&amp;";")),INDEX(Node_Right,BT100),INDEX(Node_Left,BT100)))))</f>
        <v/>
      </c>
      <c r="BV100" s="46">
        <f>MATCH($AA100&amp;"|"&amp;BU100,Node_Key,0)</f>
        <v/>
      </c>
      <c r="BW100" s="46">
        <f>IF(INDEX(Node_Kind,BV100)="leaf",BU100,IF(INDEX($Y$10:$Y$61,INDEX(Node_Pos,BV100)+1)="",IF(INDEX(Node_Miss,BV100)="left",INDEX(Node_Left,BV100),INDEX(Node_Right,BV100)),IF(INDEX(Node_Kind,BV100)="split",IF(INDEX($Y$10:$Y$61,INDEX(Node_Pos,BV100)+1)&lt;INDEX(Node_Thr,BV100),INDEX(Node_Left,BV100),INDEX(Node_Right,BV100)),IF(ISNUMBER(SEARCH(";"&amp;INDEX($Y$10:$Y$61,INDEX(Node_Pos,BV100)+1)&amp;";",";"&amp;INDEX(Node_RCodes,BV100)&amp;";")),INDEX(Node_Right,BV100),INDEX(Node_Left,BV100)))))</f>
        <v/>
      </c>
      <c r="BX100" s="52">
        <f>IF(INDEX(Node_Kind,MATCH($AA100&amp;"|"&amp;BW100,Node_Key,0))="leaf",INDEX(Node_Leaf,MATCH($AA100&amp;"|"&amp;BW100,Node_Key,0)),"not a leaf")</f>
        <v/>
      </c>
    </row>
    <row r="101">
      <c r="AA101" s="36" t="n">
        <v>91</v>
      </c>
      <c r="AB101" s="46">
        <f>MATCH($AA101&amp;"|0",Node_Key,0)</f>
        <v/>
      </c>
      <c r="AC101" s="46">
        <f>IF(INDEX(Node_Kind,AB101)="leaf",0,IF(INDEX($G$10:$G$61,INDEX(Node_Pos,AB101)+1)="",IF(INDEX(Node_Miss,AB101)="left",INDEX(Node_Left,AB101),INDEX(Node_Right,AB101)),IF(INDEX(Node_Kind,AB101)="split",IF(INDEX($G$10:$G$61,INDEX(Node_Pos,AB101)+1)&lt;INDEX(Node_Thr,AB101),INDEX(Node_Left,AB101),INDEX(Node_Right,AB101)),IF(ISNUMBER(SEARCH(";"&amp;INDEX($G$10:$G$61,INDEX(Node_Pos,AB101)+1)&amp;";",";"&amp;INDEX(Node_RCodes,AB101)&amp;";")),INDEX(Node_Right,AB101),INDEX(Node_Left,AB101)))))</f>
        <v/>
      </c>
      <c r="AD101" s="46">
        <f>MATCH($AA101&amp;"|"&amp;AC101,Node_Key,0)</f>
        <v/>
      </c>
      <c r="AE101" s="46">
        <f>IF(INDEX(Node_Kind,AD101)="leaf",AC101,IF(INDEX($G$10:$G$61,INDEX(Node_Pos,AD101)+1)="",IF(INDEX(Node_Miss,AD101)="left",INDEX(Node_Left,AD101),INDEX(Node_Right,AD101)),IF(INDEX(Node_Kind,AD101)="split",IF(INDEX($G$10:$G$61,INDEX(Node_Pos,AD101)+1)&lt;INDEX(Node_Thr,AD101),INDEX(Node_Left,AD101),INDEX(Node_Right,AD101)),IF(ISNUMBER(SEARCH(";"&amp;INDEX($G$10:$G$61,INDEX(Node_Pos,AD101)+1)&amp;";",";"&amp;INDEX(Node_RCodes,AD101)&amp;";")),INDEX(Node_Right,AD101),INDEX(Node_Left,AD101)))))</f>
        <v/>
      </c>
      <c r="AF101" s="46">
        <f>MATCH($AA101&amp;"|"&amp;AE101,Node_Key,0)</f>
        <v/>
      </c>
      <c r="AG101" s="46">
        <f>IF(INDEX(Node_Kind,AF101)="leaf",AE101,IF(INDEX($G$10:$G$61,INDEX(Node_Pos,AF101)+1)="",IF(INDEX(Node_Miss,AF101)="left",INDEX(Node_Left,AF101),INDEX(Node_Right,AF101)),IF(INDEX(Node_Kind,AF101)="split",IF(INDEX($G$10:$G$61,INDEX(Node_Pos,AF101)+1)&lt;INDEX(Node_Thr,AF101),INDEX(Node_Left,AF101),INDEX(Node_Right,AF101)),IF(ISNUMBER(SEARCH(";"&amp;INDEX($G$10:$G$61,INDEX(Node_Pos,AF101)+1)&amp;";",";"&amp;INDEX(Node_RCodes,AF101)&amp;";")),INDEX(Node_Right,AF101),INDEX(Node_Left,AF101)))))</f>
        <v/>
      </c>
      <c r="AH101" s="52">
        <f>IF(INDEX(Node_Kind,MATCH($AA101&amp;"|"&amp;AG101,Node_Key,0))="leaf",INDEX(Node_Leaf,MATCH($AA101&amp;"|"&amp;AG101,Node_Key,0)),"not a leaf")</f>
        <v/>
      </c>
      <c r="AI101" s="46">
        <f>MATCH($AA101&amp;"|0",Node_Key,0)</f>
        <v/>
      </c>
      <c r="AJ101" s="46">
        <f>IF(INDEX(Node_Kind,AI101)="leaf",0,IF(INDEX($J$10:$J$61,INDEX(Node_Pos,AI101)+1)="",IF(INDEX(Node_Miss,AI101)="left",INDEX(Node_Left,AI101),INDEX(Node_Right,AI101)),IF(INDEX(Node_Kind,AI101)="split",IF(INDEX($J$10:$J$61,INDEX(Node_Pos,AI101)+1)&lt;INDEX(Node_Thr,AI101),INDEX(Node_Left,AI101),INDEX(Node_Right,AI101)),IF(ISNUMBER(SEARCH(";"&amp;INDEX($J$10:$J$61,INDEX(Node_Pos,AI101)+1)&amp;";",";"&amp;INDEX(Node_RCodes,AI101)&amp;";")),INDEX(Node_Right,AI101),INDEX(Node_Left,AI101)))))</f>
        <v/>
      </c>
      <c r="AK101" s="46">
        <f>MATCH($AA101&amp;"|"&amp;AJ101,Node_Key,0)</f>
        <v/>
      </c>
      <c r="AL101" s="46">
        <f>IF(INDEX(Node_Kind,AK101)="leaf",AJ101,IF(INDEX($J$10:$J$61,INDEX(Node_Pos,AK101)+1)="",IF(INDEX(Node_Miss,AK101)="left",INDEX(Node_Left,AK101),INDEX(Node_Right,AK101)),IF(INDEX(Node_Kind,AK101)="split",IF(INDEX($J$10:$J$61,INDEX(Node_Pos,AK101)+1)&lt;INDEX(Node_Thr,AK101),INDEX(Node_Left,AK101),INDEX(Node_Right,AK101)),IF(ISNUMBER(SEARCH(";"&amp;INDEX($J$10:$J$61,INDEX(Node_Pos,AK101)+1)&amp;";",";"&amp;INDEX(Node_RCodes,AK101)&amp;";")),INDEX(Node_Right,AK101),INDEX(Node_Left,AK101)))))</f>
        <v/>
      </c>
      <c r="AM101" s="46">
        <f>MATCH($AA101&amp;"|"&amp;AL101,Node_Key,0)</f>
        <v/>
      </c>
      <c r="AN101" s="46">
        <f>IF(INDEX(Node_Kind,AM101)="leaf",AL101,IF(INDEX($J$10:$J$61,INDEX(Node_Pos,AM101)+1)="",IF(INDEX(Node_Miss,AM101)="left",INDEX(Node_Left,AM101),INDEX(Node_Right,AM101)),IF(INDEX(Node_Kind,AM101)="split",IF(INDEX($J$10:$J$61,INDEX(Node_Pos,AM101)+1)&lt;INDEX(Node_Thr,AM101),INDEX(Node_Left,AM101),INDEX(Node_Right,AM101)),IF(ISNUMBER(SEARCH(";"&amp;INDEX($J$10:$J$61,INDEX(Node_Pos,AM101)+1)&amp;";",";"&amp;INDEX(Node_RCodes,AM101)&amp;";")),INDEX(Node_Right,AM101),INDEX(Node_Left,AM101)))))</f>
        <v/>
      </c>
      <c r="AO101" s="52">
        <f>IF(INDEX(Node_Kind,MATCH($AA101&amp;"|"&amp;AN101,Node_Key,0))="leaf",INDEX(Node_Leaf,MATCH($AA101&amp;"|"&amp;AN101,Node_Key,0)),"not a leaf")</f>
        <v/>
      </c>
      <c r="AP101" s="46">
        <f>MATCH($AA101&amp;"|0",Node_Key,0)</f>
        <v/>
      </c>
      <c r="AQ101" s="46">
        <f>IF(INDEX(Node_Kind,AP101)="leaf",0,IF(INDEX($M$10:$M$61,INDEX(Node_Pos,AP101)+1)="",IF(INDEX(Node_Miss,AP101)="left",INDEX(Node_Left,AP101),INDEX(Node_Right,AP101)),IF(INDEX(Node_Kind,AP101)="split",IF(INDEX($M$10:$M$61,INDEX(Node_Pos,AP101)+1)&lt;INDEX(Node_Thr,AP101),INDEX(Node_Left,AP101),INDEX(Node_Right,AP101)),IF(ISNUMBER(SEARCH(";"&amp;INDEX($M$10:$M$61,INDEX(Node_Pos,AP101)+1)&amp;";",";"&amp;INDEX(Node_RCodes,AP101)&amp;";")),INDEX(Node_Right,AP101),INDEX(Node_Left,AP101)))))</f>
        <v/>
      </c>
      <c r="AR101" s="46">
        <f>MATCH($AA101&amp;"|"&amp;AQ101,Node_Key,0)</f>
        <v/>
      </c>
      <c r="AS101" s="46">
        <f>IF(INDEX(Node_Kind,AR101)="leaf",AQ101,IF(INDEX($M$10:$M$61,INDEX(Node_Pos,AR101)+1)="",IF(INDEX(Node_Miss,AR101)="left",INDEX(Node_Left,AR101),INDEX(Node_Right,AR101)),IF(INDEX(Node_Kind,AR101)="split",IF(INDEX($M$10:$M$61,INDEX(Node_Pos,AR101)+1)&lt;INDEX(Node_Thr,AR101),INDEX(Node_Left,AR101),INDEX(Node_Right,AR101)),IF(ISNUMBER(SEARCH(";"&amp;INDEX($M$10:$M$61,INDEX(Node_Pos,AR101)+1)&amp;";",";"&amp;INDEX(Node_RCodes,AR101)&amp;";")),INDEX(Node_Right,AR101),INDEX(Node_Left,AR101)))))</f>
        <v/>
      </c>
      <c r="AT101" s="46">
        <f>MATCH($AA101&amp;"|"&amp;AS101,Node_Key,0)</f>
        <v/>
      </c>
      <c r="AU101" s="46">
        <f>IF(INDEX(Node_Kind,AT101)="leaf",AS101,IF(INDEX($M$10:$M$61,INDEX(Node_Pos,AT101)+1)="",IF(INDEX(Node_Miss,AT101)="left",INDEX(Node_Left,AT101),INDEX(Node_Right,AT101)),IF(INDEX(Node_Kind,AT101)="split",IF(INDEX($M$10:$M$61,INDEX(Node_Pos,AT101)+1)&lt;INDEX(Node_Thr,AT101),INDEX(Node_Left,AT101),INDEX(Node_Right,AT101)),IF(ISNUMBER(SEARCH(";"&amp;INDEX($M$10:$M$61,INDEX(Node_Pos,AT101)+1)&amp;";",";"&amp;INDEX(Node_RCodes,AT101)&amp;";")),INDEX(Node_Right,AT101),INDEX(Node_Left,AT101)))))</f>
        <v/>
      </c>
      <c r="AV101" s="52">
        <f>IF(INDEX(Node_Kind,MATCH($AA101&amp;"|"&amp;AU101,Node_Key,0))="leaf",INDEX(Node_Leaf,MATCH($AA101&amp;"|"&amp;AU101,Node_Key,0)),"not a leaf")</f>
        <v/>
      </c>
      <c r="AW101" s="46">
        <f>MATCH($AA101&amp;"|0",Node_Key,0)</f>
        <v/>
      </c>
      <c r="AX101" s="46">
        <f>IF(INDEX(Node_Kind,AW101)="leaf",0,IF(INDEX($P$10:$P$61,INDEX(Node_Pos,AW101)+1)="",IF(INDEX(Node_Miss,AW101)="left",INDEX(Node_Left,AW101),INDEX(Node_Right,AW101)),IF(INDEX(Node_Kind,AW101)="split",IF(INDEX($P$10:$P$61,INDEX(Node_Pos,AW101)+1)&lt;INDEX(Node_Thr,AW101),INDEX(Node_Left,AW101),INDEX(Node_Right,AW101)),IF(ISNUMBER(SEARCH(";"&amp;INDEX($P$10:$P$61,INDEX(Node_Pos,AW101)+1)&amp;";",";"&amp;INDEX(Node_RCodes,AW101)&amp;";")),INDEX(Node_Right,AW101),INDEX(Node_Left,AW101)))))</f>
        <v/>
      </c>
      <c r="AY101" s="46">
        <f>MATCH($AA101&amp;"|"&amp;AX101,Node_Key,0)</f>
        <v/>
      </c>
      <c r="AZ101" s="46">
        <f>IF(INDEX(Node_Kind,AY101)="leaf",AX101,IF(INDEX($P$10:$P$61,INDEX(Node_Pos,AY101)+1)="",IF(INDEX(Node_Miss,AY101)="left",INDEX(Node_Left,AY101),INDEX(Node_Right,AY101)),IF(INDEX(Node_Kind,AY101)="split",IF(INDEX($P$10:$P$61,INDEX(Node_Pos,AY101)+1)&lt;INDEX(Node_Thr,AY101),INDEX(Node_Left,AY101),INDEX(Node_Right,AY101)),IF(ISNUMBER(SEARCH(";"&amp;INDEX($P$10:$P$61,INDEX(Node_Pos,AY101)+1)&amp;";",";"&amp;INDEX(Node_RCodes,AY101)&amp;";")),INDEX(Node_Right,AY101),INDEX(Node_Left,AY101)))))</f>
        <v/>
      </c>
      <c r="BA101" s="46">
        <f>MATCH($AA101&amp;"|"&amp;AZ101,Node_Key,0)</f>
        <v/>
      </c>
      <c r="BB101" s="46">
        <f>IF(INDEX(Node_Kind,BA101)="leaf",AZ101,IF(INDEX($P$10:$P$61,INDEX(Node_Pos,BA101)+1)="",IF(INDEX(Node_Miss,BA101)="left",INDEX(Node_Left,BA101),INDEX(Node_Right,BA101)),IF(INDEX(Node_Kind,BA101)="split",IF(INDEX($P$10:$P$61,INDEX(Node_Pos,BA101)+1)&lt;INDEX(Node_Thr,BA101),INDEX(Node_Left,BA101),INDEX(Node_Right,BA101)),IF(ISNUMBER(SEARCH(";"&amp;INDEX($P$10:$P$61,INDEX(Node_Pos,BA101)+1)&amp;";",";"&amp;INDEX(Node_RCodes,BA101)&amp;";")),INDEX(Node_Right,BA101),INDEX(Node_Left,BA101)))))</f>
        <v/>
      </c>
      <c r="BC101" s="52">
        <f>IF(INDEX(Node_Kind,MATCH($AA101&amp;"|"&amp;BB101,Node_Key,0))="leaf",INDEX(Node_Leaf,MATCH($AA101&amp;"|"&amp;BB101,Node_Key,0)),"not a leaf")</f>
        <v/>
      </c>
      <c r="BD101" s="46">
        <f>MATCH($AA101&amp;"|0",Node_Key,0)</f>
        <v/>
      </c>
      <c r="BE101" s="46">
        <f>IF(INDEX(Node_Kind,BD101)="leaf",0,IF(INDEX($S$10:$S$61,INDEX(Node_Pos,BD101)+1)="",IF(INDEX(Node_Miss,BD101)="left",INDEX(Node_Left,BD101),INDEX(Node_Right,BD101)),IF(INDEX(Node_Kind,BD101)="split",IF(INDEX($S$10:$S$61,INDEX(Node_Pos,BD101)+1)&lt;INDEX(Node_Thr,BD101),INDEX(Node_Left,BD101),INDEX(Node_Right,BD101)),IF(ISNUMBER(SEARCH(";"&amp;INDEX($S$10:$S$61,INDEX(Node_Pos,BD101)+1)&amp;";",";"&amp;INDEX(Node_RCodes,BD101)&amp;";")),INDEX(Node_Right,BD101),INDEX(Node_Left,BD101)))))</f>
        <v/>
      </c>
      <c r="BF101" s="46">
        <f>MATCH($AA101&amp;"|"&amp;BE101,Node_Key,0)</f>
        <v/>
      </c>
      <c r="BG101" s="46">
        <f>IF(INDEX(Node_Kind,BF101)="leaf",BE101,IF(INDEX($S$10:$S$61,INDEX(Node_Pos,BF101)+1)="",IF(INDEX(Node_Miss,BF101)="left",INDEX(Node_Left,BF101),INDEX(Node_Right,BF101)),IF(INDEX(Node_Kind,BF101)="split",IF(INDEX($S$10:$S$61,INDEX(Node_Pos,BF101)+1)&lt;INDEX(Node_Thr,BF101),INDEX(Node_Left,BF101),INDEX(Node_Right,BF101)),IF(ISNUMBER(SEARCH(";"&amp;INDEX($S$10:$S$61,INDEX(Node_Pos,BF101)+1)&amp;";",";"&amp;INDEX(Node_RCodes,BF101)&amp;";")),INDEX(Node_Right,BF101),INDEX(Node_Left,BF101)))))</f>
        <v/>
      </c>
      <c r="BH101" s="46">
        <f>MATCH($AA101&amp;"|"&amp;BG101,Node_Key,0)</f>
        <v/>
      </c>
      <c r="BI101" s="46">
        <f>IF(INDEX(Node_Kind,BH101)="leaf",BG101,IF(INDEX($S$10:$S$61,INDEX(Node_Pos,BH101)+1)="",IF(INDEX(Node_Miss,BH101)="left",INDEX(Node_Left,BH101),INDEX(Node_Right,BH101)),IF(INDEX(Node_Kind,BH101)="split",IF(INDEX($S$10:$S$61,INDEX(Node_Pos,BH101)+1)&lt;INDEX(Node_Thr,BH101),INDEX(Node_Left,BH101),INDEX(Node_Right,BH101)),IF(ISNUMBER(SEARCH(";"&amp;INDEX($S$10:$S$61,INDEX(Node_Pos,BH101)+1)&amp;";",";"&amp;INDEX(Node_RCodes,BH101)&amp;";")),INDEX(Node_Right,BH101),INDEX(Node_Left,BH101)))))</f>
        <v/>
      </c>
      <c r="BJ101" s="52">
        <f>IF(INDEX(Node_Kind,MATCH($AA101&amp;"|"&amp;BI101,Node_Key,0))="leaf",INDEX(Node_Leaf,MATCH($AA101&amp;"|"&amp;BI101,Node_Key,0)),"not a leaf")</f>
        <v/>
      </c>
      <c r="BK101" s="46">
        <f>MATCH($AA101&amp;"|0",Node_Key,0)</f>
        <v/>
      </c>
      <c r="BL101" s="46">
        <f>IF(INDEX(Node_Kind,BK101)="leaf",0,IF(INDEX($V$10:$V$61,INDEX(Node_Pos,BK101)+1)="",IF(INDEX(Node_Miss,BK101)="left",INDEX(Node_Left,BK101),INDEX(Node_Right,BK101)),IF(INDEX(Node_Kind,BK101)="split",IF(INDEX($V$10:$V$61,INDEX(Node_Pos,BK101)+1)&lt;INDEX(Node_Thr,BK101),INDEX(Node_Left,BK101),INDEX(Node_Right,BK101)),IF(ISNUMBER(SEARCH(";"&amp;INDEX($V$10:$V$61,INDEX(Node_Pos,BK101)+1)&amp;";",";"&amp;INDEX(Node_RCodes,BK101)&amp;";")),INDEX(Node_Right,BK101),INDEX(Node_Left,BK101)))))</f>
        <v/>
      </c>
      <c r="BM101" s="46">
        <f>MATCH($AA101&amp;"|"&amp;BL101,Node_Key,0)</f>
        <v/>
      </c>
      <c r="BN101" s="46">
        <f>IF(INDEX(Node_Kind,BM101)="leaf",BL101,IF(INDEX($V$10:$V$61,INDEX(Node_Pos,BM101)+1)="",IF(INDEX(Node_Miss,BM101)="left",INDEX(Node_Left,BM101),INDEX(Node_Right,BM101)),IF(INDEX(Node_Kind,BM101)="split",IF(INDEX($V$10:$V$61,INDEX(Node_Pos,BM101)+1)&lt;INDEX(Node_Thr,BM101),INDEX(Node_Left,BM101),INDEX(Node_Right,BM101)),IF(ISNUMBER(SEARCH(";"&amp;INDEX($V$10:$V$61,INDEX(Node_Pos,BM101)+1)&amp;";",";"&amp;INDEX(Node_RCodes,BM101)&amp;";")),INDEX(Node_Right,BM101),INDEX(Node_Left,BM101)))))</f>
        <v/>
      </c>
      <c r="BO101" s="46">
        <f>MATCH($AA101&amp;"|"&amp;BN101,Node_Key,0)</f>
        <v/>
      </c>
      <c r="BP101" s="46">
        <f>IF(INDEX(Node_Kind,BO101)="leaf",BN101,IF(INDEX($V$10:$V$61,INDEX(Node_Pos,BO101)+1)="",IF(INDEX(Node_Miss,BO101)="left",INDEX(Node_Left,BO101),INDEX(Node_Right,BO101)),IF(INDEX(Node_Kind,BO101)="split",IF(INDEX($V$10:$V$61,INDEX(Node_Pos,BO101)+1)&lt;INDEX(Node_Thr,BO101),INDEX(Node_Left,BO101),INDEX(Node_Right,BO101)),IF(ISNUMBER(SEARCH(";"&amp;INDEX($V$10:$V$61,INDEX(Node_Pos,BO101)+1)&amp;";",";"&amp;INDEX(Node_RCodes,BO101)&amp;";")),INDEX(Node_Right,BO101),INDEX(Node_Left,BO101)))))</f>
        <v/>
      </c>
      <c r="BQ101" s="52">
        <f>IF(INDEX(Node_Kind,MATCH($AA101&amp;"|"&amp;BP101,Node_Key,0))="leaf",INDEX(Node_Leaf,MATCH($AA101&amp;"|"&amp;BP101,Node_Key,0)),"not a leaf")</f>
        <v/>
      </c>
      <c r="BR101" s="46">
        <f>MATCH($AA101&amp;"|0",Node_Key,0)</f>
        <v/>
      </c>
      <c r="BS101" s="46">
        <f>IF(INDEX(Node_Kind,BR101)="leaf",0,IF(INDEX($Y$10:$Y$61,INDEX(Node_Pos,BR101)+1)="",IF(INDEX(Node_Miss,BR101)="left",INDEX(Node_Left,BR101),INDEX(Node_Right,BR101)),IF(INDEX(Node_Kind,BR101)="split",IF(INDEX($Y$10:$Y$61,INDEX(Node_Pos,BR101)+1)&lt;INDEX(Node_Thr,BR101),INDEX(Node_Left,BR101),INDEX(Node_Right,BR101)),IF(ISNUMBER(SEARCH(";"&amp;INDEX($Y$10:$Y$61,INDEX(Node_Pos,BR101)+1)&amp;";",";"&amp;INDEX(Node_RCodes,BR101)&amp;";")),INDEX(Node_Right,BR101),INDEX(Node_Left,BR101)))))</f>
        <v/>
      </c>
      <c r="BT101" s="46">
        <f>MATCH($AA101&amp;"|"&amp;BS101,Node_Key,0)</f>
        <v/>
      </c>
      <c r="BU101" s="46">
        <f>IF(INDEX(Node_Kind,BT101)="leaf",BS101,IF(INDEX($Y$10:$Y$61,INDEX(Node_Pos,BT101)+1)="",IF(INDEX(Node_Miss,BT101)="left",INDEX(Node_Left,BT101),INDEX(Node_Right,BT101)),IF(INDEX(Node_Kind,BT101)="split",IF(INDEX($Y$10:$Y$61,INDEX(Node_Pos,BT101)+1)&lt;INDEX(Node_Thr,BT101),INDEX(Node_Left,BT101),INDEX(Node_Right,BT101)),IF(ISNUMBER(SEARCH(";"&amp;INDEX($Y$10:$Y$61,INDEX(Node_Pos,BT101)+1)&amp;";",";"&amp;INDEX(Node_RCodes,BT101)&amp;";")),INDEX(Node_Right,BT101),INDEX(Node_Left,BT101)))))</f>
        <v/>
      </c>
      <c r="BV101" s="46">
        <f>MATCH($AA101&amp;"|"&amp;BU101,Node_Key,0)</f>
        <v/>
      </c>
      <c r="BW101" s="46">
        <f>IF(INDEX(Node_Kind,BV101)="leaf",BU101,IF(INDEX($Y$10:$Y$61,INDEX(Node_Pos,BV101)+1)="",IF(INDEX(Node_Miss,BV101)="left",INDEX(Node_Left,BV101),INDEX(Node_Right,BV101)),IF(INDEX(Node_Kind,BV101)="split",IF(INDEX($Y$10:$Y$61,INDEX(Node_Pos,BV101)+1)&lt;INDEX(Node_Thr,BV101),INDEX(Node_Left,BV101),INDEX(Node_Right,BV101)),IF(ISNUMBER(SEARCH(";"&amp;INDEX($Y$10:$Y$61,INDEX(Node_Pos,BV101)+1)&amp;";",";"&amp;INDEX(Node_RCodes,BV101)&amp;";")),INDEX(Node_Right,BV101),INDEX(Node_Left,BV101)))))</f>
        <v/>
      </c>
      <c r="BX101" s="52">
        <f>IF(INDEX(Node_Kind,MATCH($AA101&amp;"|"&amp;BW101,Node_Key,0))="leaf",INDEX(Node_Leaf,MATCH($AA101&amp;"|"&amp;BW101,Node_Key,0)),"not a leaf")</f>
        <v/>
      </c>
    </row>
    <row r="102">
      <c r="AA102" s="36" t="n">
        <v>92</v>
      </c>
      <c r="AB102" s="46">
        <f>MATCH($AA102&amp;"|0",Node_Key,0)</f>
        <v/>
      </c>
      <c r="AC102" s="46">
        <f>IF(INDEX(Node_Kind,AB102)="leaf",0,IF(INDEX($G$10:$G$61,INDEX(Node_Pos,AB102)+1)="",IF(INDEX(Node_Miss,AB102)="left",INDEX(Node_Left,AB102),INDEX(Node_Right,AB102)),IF(INDEX(Node_Kind,AB102)="split",IF(INDEX($G$10:$G$61,INDEX(Node_Pos,AB102)+1)&lt;INDEX(Node_Thr,AB102),INDEX(Node_Left,AB102),INDEX(Node_Right,AB102)),IF(ISNUMBER(SEARCH(";"&amp;INDEX($G$10:$G$61,INDEX(Node_Pos,AB102)+1)&amp;";",";"&amp;INDEX(Node_RCodes,AB102)&amp;";")),INDEX(Node_Right,AB102),INDEX(Node_Left,AB102)))))</f>
        <v/>
      </c>
      <c r="AD102" s="46">
        <f>MATCH($AA102&amp;"|"&amp;AC102,Node_Key,0)</f>
        <v/>
      </c>
      <c r="AE102" s="46">
        <f>IF(INDEX(Node_Kind,AD102)="leaf",AC102,IF(INDEX($G$10:$G$61,INDEX(Node_Pos,AD102)+1)="",IF(INDEX(Node_Miss,AD102)="left",INDEX(Node_Left,AD102),INDEX(Node_Right,AD102)),IF(INDEX(Node_Kind,AD102)="split",IF(INDEX($G$10:$G$61,INDEX(Node_Pos,AD102)+1)&lt;INDEX(Node_Thr,AD102),INDEX(Node_Left,AD102),INDEX(Node_Right,AD102)),IF(ISNUMBER(SEARCH(";"&amp;INDEX($G$10:$G$61,INDEX(Node_Pos,AD102)+1)&amp;";",";"&amp;INDEX(Node_RCodes,AD102)&amp;";")),INDEX(Node_Right,AD102),INDEX(Node_Left,AD102)))))</f>
        <v/>
      </c>
      <c r="AF102" s="46">
        <f>MATCH($AA102&amp;"|"&amp;AE102,Node_Key,0)</f>
        <v/>
      </c>
      <c r="AG102" s="46">
        <f>IF(INDEX(Node_Kind,AF102)="leaf",AE102,IF(INDEX($G$10:$G$61,INDEX(Node_Pos,AF102)+1)="",IF(INDEX(Node_Miss,AF102)="left",INDEX(Node_Left,AF102),INDEX(Node_Right,AF102)),IF(INDEX(Node_Kind,AF102)="split",IF(INDEX($G$10:$G$61,INDEX(Node_Pos,AF102)+1)&lt;INDEX(Node_Thr,AF102),INDEX(Node_Left,AF102),INDEX(Node_Right,AF102)),IF(ISNUMBER(SEARCH(";"&amp;INDEX($G$10:$G$61,INDEX(Node_Pos,AF102)+1)&amp;";",";"&amp;INDEX(Node_RCodes,AF102)&amp;";")),INDEX(Node_Right,AF102),INDEX(Node_Left,AF102)))))</f>
        <v/>
      </c>
      <c r="AH102" s="52">
        <f>IF(INDEX(Node_Kind,MATCH($AA102&amp;"|"&amp;AG102,Node_Key,0))="leaf",INDEX(Node_Leaf,MATCH($AA102&amp;"|"&amp;AG102,Node_Key,0)),"not a leaf")</f>
        <v/>
      </c>
      <c r="AI102" s="46">
        <f>MATCH($AA102&amp;"|0",Node_Key,0)</f>
        <v/>
      </c>
      <c r="AJ102" s="46">
        <f>IF(INDEX(Node_Kind,AI102)="leaf",0,IF(INDEX($J$10:$J$61,INDEX(Node_Pos,AI102)+1)="",IF(INDEX(Node_Miss,AI102)="left",INDEX(Node_Left,AI102),INDEX(Node_Right,AI102)),IF(INDEX(Node_Kind,AI102)="split",IF(INDEX($J$10:$J$61,INDEX(Node_Pos,AI102)+1)&lt;INDEX(Node_Thr,AI102),INDEX(Node_Left,AI102),INDEX(Node_Right,AI102)),IF(ISNUMBER(SEARCH(";"&amp;INDEX($J$10:$J$61,INDEX(Node_Pos,AI102)+1)&amp;";",";"&amp;INDEX(Node_RCodes,AI102)&amp;";")),INDEX(Node_Right,AI102),INDEX(Node_Left,AI102)))))</f>
        <v/>
      </c>
      <c r="AK102" s="46">
        <f>MATCH($AA102&amp;"|"&amp;AJ102,Node_Key,0)</f>
        <v/>
      </c>
      <c r="AL102" s="46">
        <f>IF(INDEX(Node_Kind,AK102)="leaf",AJ102,IF(INDEX($J$10:$J$61,INDEX(Node_Pos,AK102)+1)="",IF(INDEX(Node_Miss,AK102)="left",INDEX(Node_Left,AK102),INDEX(Node_Right,AK102)),IF(INDEX(Node_Kind,AK102)="split",IF(INDEX($J$10:$J$61,INDEX(Node_Pos,AK102)+1)&lt;INDEX(Node_Thr,AK102),INDEX(Node_Left,AK102),INDEX(Node_Right,AK102)),IF(ISNUMBER(SEARCH(";"&amp;INDEX($J$10:$J$61,INDEX(Node_Pos,AK102)+1)&amp;";",";"&amp;INDEX(Node_RCodes,AK102)&amp;";")),INDEX(Node_Right,AK102),INDEX(Node_Left,AK102)))))</f>
        <v/>
      </c>
      <c r="AM102" s="46">
        <f>MATCH($AA102&amp;"|"&amp;AL102,Node_Key,0)</f>
        <v/>
      </c>
      <c r="AN102" s="46">
        <f>IF(INDEX(Node_Kind,AM102)="leaf",AL102,IF(INDEX($J$10:$J$61,INDEX(Node_Pos,AM102)+1)="",IF(INDEX(Node_Miss,AM102)="left",INDEX(Node_Left,AM102),INDEX(Node_Right,AM102)),IF(INDEX(Node_Kind,AM102)="split",IF(INDEX($J$10:$J$61,INDEX(Node_Pos,AM102)+1)&lt;INDEX(Node_Thr,AM102),INDEX(Node_Left,AM102),INDEX(Node_Right,AM102)),IF(ISNUMBER(SEARCH(";"&amp;INDEX($J$10:$J$61,INDEX(Node_Pos,AM102)+1)&amp;";",";"&amp;INDEX(Node_RCodes,AM102)&amp;";")),INDEX(Node_Right,AM102),INDEX(Node_Left,AM102)))))</f>
        <v/>
      </c>
      <c r="AO102" s="52">
        <f>IF(INDEX(Node_Kind,MATCH($AA102&amp;"|"&amp;AN102,Node_Key,0))="leaf",INDEX(Node_Leaf,MATCH($AA102&amp;"|"&amp;AN102,Node_Key,0)),"not a leaf")</f>
        <v/>
      </c>
      <c r="AP102" s="46">
        <f>MATCH($AA102&amp;"|0",Node_Key,0)</f>
        <v/>
      </c>
      <c r="AQ102" s="46">
        <f>IF(INDEX(Node_Kind,AP102)="leaf",0,IF(INDEX($M$10:$M$61,INDEX(Node_Pos,AP102)+1)="",IF(INDEX(Node_Miss,AP102)="left",INDEX(Node_Left,AP102),INDEX(Node_Right,AP102)),IF(INDEX(Node_Kind,AP102)="split",IF(INDEX($M$10:$M$61,INDEX(Node_Pos,AP102)+1)&lt;INDEX(Node_Thr,AP102),INDEX(Node_Left,AP102),INDEX(Node_Right,AP102)),IF(ISNUMBER(SEARCH(";"&amp;INDEX($M$10:$M$61,INDEX(Node_Pos,AP102)+1)&amp;";",";"&amp;INDEX(Node_RCodes,AP102)&amp;";")),INDEX(Node_Right,AP102),INDEX(Node_Left,AP102)))))</f>
        <v/>
      </c>
      <c r="AR102" s="46">
        <f>MATCH($AA102&amp;"|"&amp;AQ102,Node_Key,0)</f>
        <v/>
      </c>
      <c r="AS102" s="46">
        <f>IF(INDEX(Node_Kind,AR102)="leaf",AQ102,IF(INDEX($M$10:$M$61,INDEX(Node_Pos,AR102)+1)="",IF(INDEX(Node_Miss,AR102)="left",INDEX(Node_Left,AR102),INDEX(Node_Right,AR102)),IF(INDEX(Node_Kind,AR102)="split",IF(INDEX($M$10:$M$61,INDEX(Node_Pos,AR102)+1)&lt;INDEX(Node_Thr,AR102),INDEX(Node_Left,AR102),INDEX(Node_Right,AR102)),IF(ISNUMBER(SEARCH(";"&amp;INDEX($M$10:$M$61,INDEX(Node_Pos,AR102)+1)&amp;";",";"&amp;INDEX(Node_RCodes,AR102)&amp;";")),INDEX(Node_Right,AR102),INDEX(Node_Left,AR102)))))</f>
        <v/>
      </c>
      <c r="AT102" s="46">
        <f>MATCH($AA102&amp;"|"&amp;AS102,Node_Key,0)</f>
        <v/>
      </c>
      <c r="AU102" s="46">
        <f>IF(INDEX(Node_Kind,AT102)="leaf",AS102,IF(INDEX($M$10:$M$61,INDEX(Node_Pos,AT102)+1)="",IF(INDEX(Node_Miss,AT102)="left",INDEX(Node_Left,AT102),INDEX(Node_Right,AT102)),IF(INDEX(Node_Kind,AT102)="split",IF(INDEX($M$10:$M$61,INDEX(Node_Pos,AT102)+1)&lt;INDEX(Node_Thr,AT102),INDEX(Node_Left,AT102),INDEX(Node_Right,AT102)),IF(ISNUMBER(SEARCH(";"&amp;INDEX($M$10:$M$61,INDEX(Node_Pos,AT102)+1)&amp;";",";"&amp;INDEX(Node_RCodes,AT102)&amp;";")),INDEX(Node_Right,AT102),INDEX(Node_Left,AT102)))))</f>
        <v/>
      </c>
      <c r="AV102" s="52">
        <f>IF(INDEX(Node_Kind,MATCH($AA102&amp;"|"&amp;AU102,Node_Key,0))="leaf",INDEX(Node_Leaf,MATCH($AA102&amp;"|"&amp;AU102,Node_Key,0)),"not a leaf")</f>
        <v/>
      </c>
      <c r="AW102" s="46">
        <f>MATCH($AA102&amp;"|0",Node_Key,0)</f>
        <v/>
      </c>
      <c r="AX102" s="46">
        <f>IF(INDEX(Node_Kind,AW102)="leaf",0,IF(INDEX($P$10:$P$61,INDEX(Node_Pos,AW102)+1)="",IF(INDEX(Node_Miss,AW102)="left",INDEX(Node_Left,AW102),INDEX(Node_Right,AW102)),IF(INDEX(Node_Kind,AW102)="split",IF(INDEX($P$10:$P$61,INDEX(Node_Pos,AW102)+1)&lt;INDEX(Node_Thr,AW102),INDEX(Node_Left,AW102),INDEX(Node_Right,AW102)),IF(ISNUMBER(SEARCH(";"&amp;INDEX($P$10:$P$61,INDEX(Node_Pos,AW102)+1)&amp;";",";"&amp;INDEX(Node_RCodes,AW102)&amp;";")),INDEX(Node_Right,AW102),INDEX(Node_Left,AW102)))))</f>
        <v/>
      </c>
      <c r="AY102" s="46">
        <f>MATCH($AA102&amp;"|"&amp;AX102,Node_Key,0)</f>
        <v/>
      </c>
      <c r="AZ102" s="46">
        <f>IF(INDEX(Node_Kind,AY102)="leaf",AX102,IF(INDEX($P$10:$P$61,INDEX(Node_Pos,AY102)+1)="",IF(INDEX(Node_Miss,AY102)="left",INDEX(Node_Left,AY102),INDEX(Node_Right,AY102)),IF(INDEX(Node_Kind,AY102)="split",IF(INDEX($P$10:$P$61,INDEX(Node_Pos,AY102)+1)&lt;INDEX(Node_Thr,AY102),INDEX(Node_Left,AY102),INDEX(Node_Right,AY102)),IF(ISNUMBER(SEARCH(";"&amp;INDEX($P$10:$P$61,INDEX(Node_Pos,AY102)+1)&amp;";",";"&amp;INDEX(Node_RCodes,AY102)&amp;";")),INDEX(Node_Right,AY102),INDEX(Node_Left,AY102)))))</f>
        <v/>
      </c>
      <c r="BA102" s="46">
        <f>MATCH($AA102&amp;"|"&amp;AZ102,Node_Key,0)</f>
        <v/>
      </c>
      <c r="BB102" s="46">
        <f>IF(INDEX(Node_Kind,BA102)="leaf",AZ102,IF(INDEX($P$10:$P$61,INDEX(Node_Pos,BA102)+1)="",IF(INDEX(Node_Miss,BA102)="left",INDEX(Node_Left,BA102),INDEX(Node_Right,BA102)),IF(INDEX(Node_Kind,BA102)="split",IF(INDEX($P$10:$P$61,INDEX(Node_Pos,BA102)+1)&lt;INDEX(Node_Thr,BA102),INDEX(Node_Left,BA102),INDEX(Node_Right,BA102)),IF(ISNUMBER(SEARCH(";"&amp;INDEX($P$10:$P$61,INDEX(Node_Pos,BA102)+1)&amp;";",";"&amp;INDEX(Node_RCodes,BA102)&amp;";")),INDEX(Node_Right,BA102),INDEX(Node_Left,BA102)))))</f>
        <v/>
      </c>
      <c r="BC102" s="52">
        <f>IF(INDEX(Node_Kind,MATCH($AA102&amp;"|"&amp;BB102,Node_Key,0))="leaf",INDEX(Node_Leaf,MATCH($AA102&amp;"|"&amp;BB102,Node_Key,0)),"not a leaf")</f>
        <v/>
      </c>
      <c r="BD102" s="46">
        <f>MATCH($AA102&amp;"|0",Node_Key,0)</f>
        <v/>
      </c>
      <c r="BE102" s="46">
        <f>IF(INDEX(Node_Kind,BD102)="leaf",0,IF(INDEX($S$10:$S$61,INDEX(Node_Pos,BD102)+1)="",IF(INDEX(Node_Miss,BD102)="left",INDEX(Node_Left,BD102),INDEX(Node_Right,BD102)),IF(INDEX(Node_Kind,BD102)="split",IF(INDEX($S$10:$S$61,INDEX(Node_Pos,BD102)+1)&lt;INDEX(Node_Thr,BD102),INDEX(Node_Left,BD102),INDEX(Node_Right,BD102)),IF(ISNUMBER(SEARCH(";"&amp;INDEX($S$10:$S$61,INDEX(Node_Pos,BD102)+1)&amp;";",";"&amp;INDEX(Node_RCodes,BD102)&amp;";")),INDEX(Node_Right,BD102),INDEX(Node_Left,BD102)))))</f>
        <v/>
      </c>
      <c r="BF102" s="46">
        <f>MATCH($AA102&amp;"|"&amp;BE102,Node_Key,0)</f>
        <v/>
      </c>
      <c r="BG102" s="46">
        <f>IF(INDEX(Node_Kind,BF102)="leaf",BE102,IF(INDEX($S$10:$S$61,INDEX(Node_Pos,BF102)+1)="",IF(INDEX(Node_Miss,BF102)="left",INDEX(Node_Left,BF102),INDEX(Node_Right,BF102)),IF(INDEX(Node_Kind,BF102)="split",IF(INDEX($S$10:$S$61,INDEX(Node_Pos,BF102)+1)&lt;INDEX(Node_Thr,BF102),INDEX(Node_Left,BF102),INDEX(Node_Right,BF102)),IF(ISNUMBER(SEARCH(";"&amp;INDEX($S$10:$S$61,INDEX(Node_Pos,BF102)+1)&amp;";",";"&amp;INDEX(Node_RCodes,BF102)&amp;";")),INDEX(Node_Right,BF102),INDEX(Node_Left,BF102)))))</f>
        <v/>
      </c>
      <c r="BH102" s="46">
        <f>MATCH($AA102&amp;"|"&amp;BG102,Node_Key,0)</f>
        <v/>
      </c>
      <c r="BI102" s="46">
        <f>IF(INDEX(Node_Kind,BH102)="leaf",BG102,IF(INDEX($S$10:$S$61,INDEX(Node_Pos,BH102)+1)="",IF(INDEX(Node_Miss,BH102)="left",INDEX(Node_Left,BH102),INDEX(Node_Right,BH102)),IF(INDEX(Node_Kind,BH102)="split",IF(INDEX($S$10:$S$61,INDEX(Node_Pos,BH102)+1)&lt;INDEX(Node_Thr,BH102),INDEX(Node_Left,BH102),INDEX(Node_Right,BH102)),IF(ISNUMBER(SEARCH(";"&amp;INDEX($S$10:$S$61,INDEX(Node_Pos,BH102)+1)&amp;";",";"&amp;INDEX(Node_RCodes,BH102)&amp;";")),INDEX(Node_Right,BH102),INDEX(Node_Left,BH102)))))</f>
        <v/>
      </c>
      <c r="BJ102" s="52">
        <f>IF(INDEX(Node_Kind,MATCH($AA102&amp;"|"&amp;BI102,Node_Key,0))="leaf",INDEX(Node_Leaf,MATCH($AA102&amp;"|"&amp;BI102,Node_Key,0)),"not a leaf")</f>
        <v/>
      </c>
      <c r="BK102" s="46">
        <f>MATCH($AA102&amp;"|0",Node_Key,0)</f>
        <v/>
      </c>
      <c r="BL102" s="46">
        <f>IF(INDEX(Node_Kind,BK102)="leaf",0,IF(INDEX($V$10:$V$61,INDEX(Node_Pos,BK102)+1)="",IF(INDEX(Node_Miss,BK102)="left",INDEX(Node_Left,BK102),INDEX(Node_Right,BK102)),IF(INDEX(Node_Kind,BK102)="split",IF(INDEX($V$10:$V$61,INDEX(Node_Pos,BK102)+1)&lt;INDEX(Node_Thr,BK102),INDEX(Node_Left,BK102),INDEX(Node_Right,BK102)),IF(ISNUMBER(SEARCH(";"&amp;INDEX($V$10:$V$61,INDEX(Node_Pos,BK102)+1)&amp;";",";"&amp;INDEX(Node_RCodes,BK102)&amp;";")),INDEX(Node_Right,BK102),INDEX(Node_Left,BK102)))))</f>
        <v/>
      </c>
      <c r="BM102" s="46">
        <f>MATCH($AA102&amp;"|"&amp;BL102,Node_Key,0)</f>
        <v/>
      </c>
      <c r="BN102" s="46">
        <f>IF(INDEX(Node_Kind,BM102)="leaf",BL102,IF(INDEX($V$10:$V$61,INDEX(Node_Pos,BM102)+1)="",IF(INDEX(Node_Miss,BM102)="left",INDEX(Node_Left,BM102),INDEX(Node_Right,BM102)),IF(INDEX(Node_Kind,BM102)="split",IF(INDEX($V$10:$V$61,INDEX(Node_Pos,BM102)+1)&lt;INDEX(Node_Thr,BM102),INDEX(Node_Left,BM102),INDEX(Node_Right,BM102)),IF(ISNUMBER(SEARCH(";"&amp;INDEX($V$10:$V$61,INDEX(Node_Pos,BM102)+1)&amp;";",";"&amp;INDEX(Node_RCodes,BM102)&amp;";")),INDEX(Node_Right,BM102),INDEX(Node_Left,BM102)))))</f>
        <v/>
      </c>
      <c r="BO102" s="46">
        <f>MATCH($AA102&amp;"|"&amp;BN102,Node_Key,0)</f>
        <v/>
      </c>
      <c r="BP102" s="46">
        <f>IF(INDEX(Node_Kind,BO102)="leaf",BN102,IF(INDEX($V$10:$V$61,INDEX(Node_Pos,BO102)+1)="",IF(INDEX(Node_Miss,BO102)="left",INDEX(Node_Left,BO102),INDEX(Node_Right,BO102)),IF(INDEX(Node_Kind,BO102)="split",IF(INDEX($V$10:$V$61,INDEX(Node_Pos,BO102)+1)&lt;INDEX(Node_Thr,BO102),INDEX(Node_Left,BO102),INDEX(Node_Right,BO102)),IF(ISNUMBER(SEARCH(";"&amp;INDEX($V$10:$V$61,INDEX(Node_Pos,BO102)+1)&amp;";",";"&amp;INDEX(Node_RCodes,BO102)&amp;";")),INDEX(Node_Right,BO102),INDEX(Node_Left,BO102)))))</f>
        <v/>
      </c>
      <c r="BQ102" s="52">
        <f>IF(INDEX(Node_Kind,MATCH($AA102&amp;"|"&amp;BP102,Node_Key,0))="leaf",INDEX(Node_Leaf,MATCH($AA102&amp;"|"&amp;BP102,Node_Key,0)),"not a leaf")</f>
        <v/>
      </c>
      <c r="BR102" s="46">
        <f>MATCH($AA102&amp;"|0",Node_Key,0)</f>
        <v/>
      </c>
      <c r="BS102" s="46">
        <f>IF(INDEX(Node_Kind,BR102)="leaf",0,IF(INDEX($Y$10:$Y$61,INDEX(Node_Pos,BR102)+1)="",IF(INDEX(Node_Miss,BR102)="left",INDEX(Node_Left,BR102),INDEX(Node_Right,BR102)),IF(INDEX(Node_Kind,BR102)="split",IF(INDEX($Y$10:$Y$61,INDEX(Node_Pos,BR102)+1)&lt;INDEX(Node_Thr,BR102),INDEX(Node_Left,BR102),INDEX(Node_Right,BR102)),IF(ISNUMBER(SEARCH(";"&amp;INDEX($Y$10:$Y$61,INDEX(Node_Pos,BR102)+1)&amp;";",";"&amp;INDEX(Node_RCodes,BR102)&amp;";")),INDEX(Node_Right,BR102),INDEX(Node_Left,BR102)))))</f>
        <v/>
      </c>
      <c r="BT102" s="46">
        <f>MATCH($AA102&amp;"|"&amp;BS102,Node_Key,0)</f>
        <v/>
      </c>
      <c r="BU102" s="46">
        <f>IF(INDEX(Node_Kind,BT102)="leaf",BS102,IF(INDEX($Y$10:$Y$61,INDEX(Node_Pos,BT102)+1)="",IF(INDEX(Node_Miss,BT102)="left",INDEX(Node_Left,BT102),INDEX(Node_Right,BT102)),IF(INDEX(Node_Kind,BT102)="split",IF(INDEX($Y$10:$Y$61,INDEX(Node_Pos,BT102)+1)&lt;INDEX(Node_Thr,BT102),INDEX(Node_Left,BT102),INDEX(Node_Right,BT102)),IF(ISNUMBER(SEARCH(";"&amp;INDEX($Y$10:$Y$61,INDEX(Node_Pos,BT102)+1)&amp;";",";"&amp;INDEX(Node_RCodes,BT102)&amp;";")),INDEX(Node_Right,BT102),INDEX(Node_Left,BT102)))))</f>
        <v/>
      </c>
      <c r="BV102" s="46">
        <f>MATCH($AA102&amp;"|"&amp;BU102,Node_Key,0)</f>
        <v/>
      </c>
      <c r="BW102" s="46">
        <f>IF(INDEX(Node_Kind,BV102)="leaf",BU102,IF(INDEX($Y$10:$Y$61,INDEX(Node_Pos,BV102)+1)="",IF(INDEX(Node_Miss,BV102)="left",INDEX(Node_Left,BV102),INDEX(Node_Right,BV102)),IF(INDEX(Node_Kind,BV102)="split",IF(INDEX($Y$10:$Y$61,INDEX(Node_Pos,BV102)+1)&lt;INDEX(Node_Thr,BV102),INDEX(Node_Left,BV102),INDEX(Node_Right,BV102)),IF(ISNUMBER(SEARCH(";"&amp;INDEX($Y$10:$Y$61,INDEX(Node_Pos,BV102)+1)&amp;";",";"&amp;INDEX(Node_RCodes,BV102)&amp;";")),INDEX(Node_Right,BV102),INDEX(Node_Left,BV102)))))</f>
        <v/>
      </c>
      <c r="BX102" s="52">
        <f>IF(INDEX(Node_Kind,MATCH($AA102&amp;"|"&amp;BW102,Node_Key,0))="leaf",INDEX(Node_Leaf,MATCH($AA102&amp;"|"&amp;BW102,Node_Key,0)),"not a leaf")</f>
        <v/>
      </c>
    </row>
    <row r="103">
      <c r="AA103" s="36" t="n">
        <v>93</v>
      </c>
      <c r="AB103" s="46">
        <f>MATCH($AA103&amp;"|0",Node_Key,0)</f>
        <v/>
      </c>
      <c r="AC103" s="46">
        <f>IF(INDEX(Node_Kind,AB103)="leaf",0,IF(INDEX($G$10:$G$61,INDEX(Node_Pos,AB103)+1)="",IF(INDEX(Node_Miss,AB103)="left",INDEX(Node_Left,AB103),INDEX(Node_Right,AB103)),IF(INDEX(Node_Kind,AB103)="split",IF(INDEX($G$10:$G$61,INDEX(Node_Pos,AB103)+1)&lt;INDEX(Node_Thr,AB103),INDEX(Node_Left,AB103),INDEX(Node_Right,AB103)),IF(ISNUMBER(SEARCH(";"&amp;INDEX($G$10:$G$61,INDEX(Node_Pos,AB103)+1)&amp;";",";"&amp;INDEX(Node_RCodes,AB103)&amp;";")),INDEX(Node_Right,AB103),INDEX(Node_Left,AB103)))))</f>
        <v/>
      </c>
      <c r="AD103" s="46">
        <f>MATCH($AA103&amp;"|"&amp;AC103,Node_Key,0)</f>
        <v/>
      </c>
      <c r="AE103" s="46">
        <f>IF(INDEX(Node_Kind,AD103)="leaf",AC103,IF(INDEX($G$10:$G$61,INDEX(Node_Pos,AD103)+1)="",IF(INDEX(Node_Miss,AD103)="left",INDEX(Node_Left,AD103),INDEX(Node_Right,AD103)),IF(INDEX(Node_Kind,AD103)="split",IF(INDEX($G$10:$G$61,INDEX(Node_Pos,AD103)+1)&lt;INDEX(Node_Thr,AD103),INDEX(Node_Left,AD103),INDEX(Node_Right,AD103)),IF(ISNUMBER(SEARCH(";"&amp;INDEX($G$10:$G$61,INDEX(Node_Pos,AD103)+1)&amp;";",";"&amp;INDEX(Node_RCodes,AD103)&amp;";")),INDEX(Node_Right,AD103),INDEX(Node_Left,AD103)))))</f>
        <v/>
      </c>
      <c r="AF103" s="46">
        <f>MATCH($AA103&amp;"|"&amp;AE103,Node_Key,0)</f>
        <v/>
      </c>
      <c r="AG103" s="46">
        <f>IF(INDEX(Node_Kind,AF103)="leaf",AE103,IF(INDEX($G$10:$G$61,INDEX(Node_Pos,AF103)+1)="",IF(INDEX(Node_Miss,AF103)="left",INDEX(Node_Left,AF103),INDEX(Node_Right,AF103)),IF(INDEX(Node_Kind,AF103)="split",IF(INDEX($G$10:$G$61,INDEX(Node_Pos,AF103)+1)&lt;INDEX(Node_Thr,AF103),INDEX(Node_Left,AF103),INDEX(Node_Right,AF103)),IF(ISNUMBER(SEARCH(";"&amp;INDEX($G$10:$G$61,INDEX(Node_Pos,AF103)+1)&amp;";",";"&amp;INDEX(Node_RCodes,AF103)&amp;";")),INDEX(Node_Right,AF103),INDEX(Node_Left,AF103)))))</f>
        <v/>
      </c>
      <c r="AH103" s="52">
        <f>IF(INDEX(Node_Kind,MATCH($AA103&amp;"|"&amp;AG103,Node_Key,0))="leaf",INDEX(Node_Leaf,MATCH($AA103&amp;"|"&amp;AG103,Node_Key,0)),"not a leaf")</f>
        <v/>
      </c>
      <c r="AI103" s="46">
        <f>MATCH($AA103&amp;"|0",Node_Key,0)</f>
        <v/>
      </c>
      <c r="AJ103" s="46">
        <f>IF(INDEX(Node_Kind,AI103)="leaf",0,IF(INDEX($J$10:$J$61,INDEX(Node_Pos,AI103)+1)="",IF(INDEX(Node_Miss,AI103)="left",INDEX(Node_Left,AI103),INDEX(Node_Right,AI103)),IF(INDEX(Node_Kind,AI103)="split",IF(INDEX($J$10:$J$61,INDEX(Node_Pos,AI103)+1)&lt;INDEX(Node_Thr,AI103),INDEX(Node_Left,AI103),INDEX(Node_Right,AI103)),IF(ISNUMBER(SEARCH(";"&amp;INDEX($J$10:$J$61,INDEX(Node_Pos,AI103)+1)&amp;";",";"&amp;INDEX(Node_RCodes,AI103)&amp;";")),INDEX(Node_Right,AI103),INDEX(Node_Left,AI103)))))</f>
        <v/>
      </c>
      <c r="AK103" s="46">
        <f>MATCH($AA103&amp;"|"&amp;AJ103,Node_Key,0)</f>
        <v/>
      </c>
      <c r="AL103" s="46">
        <f>IF(INDEX(Node_Kind,AK103)="leaf",AJ103,IF(INDEX($J$10:$J$61,INDEX(Node_Pos,AK103)+1)="",IF(INDEX(Node_Miss,AK103)="left",INDEX(Node_Left,AK103),INDEX(Node_Right,AK103)),IF(INDEX(Node_Kind,AK103)="split",IF(INDEX($J$10:$J$61,INDEX(Node_Pos,AK103)+1)&lt;INDEX(Node_Thr,AK103),INDEX(Node_Left,AK103),INDEX(Node_Right,AK103)),IF(ISNUMBER(SEARCH(";"&amp;INDEX($J$10:$J$61,INDEX(Node_Pos,AK103)+1)&amp;";",";"&amp;INDEX(Node_RCodes,AK103)&amp;";")),INDEX(Node_Right,AK103),INDEX(Node_Left,AK103)))))</f>
        <v/>
      </c>
      <c r="AM103" s="46">
        <f>MATCH($AA103&amp;"|"&amp;AL103,Node_Key,0)</f>
        <v/>
      </c>
      <c r="AN103" s="46">
        <f>IF(INDEX(Node_Kind,AM103)="leaf",AL103,IF(INDEX($J$10:$J$61,INDEX(Node_Pos,AM103)+1)="",IF(INDEX(Node_Miss,AM103)="left",INDEX(Node_Left,AM103),INDEX(Node_Right,AM103)),IF(INDEX(Node_Kind,AM103)="split",IF(INDEX($J$10:$J$61,INDEX(Node_Pos,AM103)+1)&lt;INDEX(Node_Thr,AM103),INDEX(Node_Left,AM103),INDEX(Node_Right,AM103)),IF(ISNUMBER(SEARCH(";"&amp;INDEX($J$10:$J$61,INDEX(Node_Pos,AM103)+1)&amp;";",";"&amp;INDEX(Node_RCodes,AM103)&amp;";")),INDEX(Node_Right,AM103),INDEX(Node_Left,AM103)))))</f>
        <v/>
      </c>
      <c r="AO103" s="52">
        <f>IF(INDEX(Node_Kind,MATCH($AA103&amp;"|"&amp;AN103,Node_Key,0))="leaf",INDEX(Node_Leaf,MATCH($AA103&amp;"|"&amp;AN103,Node_Key,0)),"not a leaf")</f>
        <v/>
      </c>
      <c r="AP103" s="46">
        <f>MATCH($AA103&amp;"|0",Node_Key,0)</f>
        <v/>
      </c>
      <c r="AQ103" s="46">
        <f>IF(INDEX(Node_Kind,AP103)="leaf",0,IF(INDEX($M$10:$M$61,INDEX(Node_Pos,AP103)+1)="",IF(INDEX(Node_Miss,AP103)="left",INDEX(Node_Left,AP103),INDEX(Node_Right,AP103)),IF(INDEX(Node_Kind,AP103)="split",IF(INDEX($M$10:$M$61,INDEX(Node_Pos,AP103)+1)&lt;INDEX(Node_Thr,AP103),INDEX(Node_Left,AP103),INDEX(Node_Right,AP103)),IF(ISNUMBER(SEARCH(";"&amp;INDEX($M$10:$M$61,INDEX(Node_Pos,AP103)+1)&amp;";",";"&amp;INDEX(Node_RCodes,AP103)&amp;";")),INDEX(Node_Right,AP103),INDEX(Node_Left,AP103)))))</f>
        <v/>
      </c>
      <c r="AR103" s="46">
        <f>MATCH($AA103&amp;"|"&amp;AQ103,Node_Key,0)</f>
        <v/>
      </c>
      <c r="AS103" s="46">
        <f>IF(INDEX(Node_Kind,AR103)="leaf",AQ103,IF(INDEX($M$10:$M$61,INDEX(Node_Pos,AR103)+1)="",IF(INDEX(Node_Miss,AR103)="left",INDEX(Node_Left,AR103),INDEX(Node_Right,AR103)),IF(INDEX(Node_Kind,AR103)="split",IF(INDEX($M$10:$M$61,INDEX(Node_Pos,AR103)+1)&lt;INDEX(Node_Thr,AR103),INDEX(Node_Left,AR103),INDEX(Node_Right,AR103)),IF(ISNUMBER(SEARCH(";"&amp;INDEX($M$10:$M$61,INDEX(Node_Pos,AR103)+1)&amp;";",";"&amp;INDEX(Node_RCodes,AR103)&amp;";")),INDEX(Node_Right,AR103),INDEX(Node_Left,AR103)))))</f>
        <v/>
      </c>
      <c r="AT103" s="46">
        <f>MATCH($AA103&amp;"|"&amp;AS103,Node_Key,0)</f>
        <v/>
      </c>
      <c r="AU103" s="46">
        <f>IF(INDEX(Node_Kind,AT103)="leaf",AS103,IF(INDEX($M$10:$M$61,INDEX(Node_Pos,AT103)+1)="",IF(INDEX(Node_Miss,AT103)="left",INDEX(Node_Left,AT103),INDEX(Node_Right,AT103)),IF(INDEX(Node_Kind,AT103)="split",IF(INDEX($M$10:$M$61,INDEX(Node_Pos,AT103)+1)&lt;INDEX(Node_Thr,AT103),INDEX(Node_Left,AT103),INDEX(Node_Right,AT103)),IF(ISNUMBER(SEARCH(";"&amp;INDEX($M$10:$M$61,INDEX(Node_Pos,AT103)+1)&amp;";",";"&amp;INDEX(Node_RCodes,AT103)&amp;";")),INDEX(Node_Right,AT103),INDEX(Node_Left,AT103)))))</f>
        <v/>
      </c>
      <c r="AV103" s="52">
        <f>IF(INDEX(Node_Kind,MATCH($AA103&amp;"|"&amp;AU103,Node_Key,0))="leaf",INDEX(Node_Leaf,MATCH($AA103&amp;"|"&amp;AU103,Node_Key,0)),"not a leaf")</f>
        <v/>
      </c>
      <c r="AW103" s="46">
        <f>MATCH($AA103&amp;"|0",Node_Key,0)</f>
        <v/>
      </c>
      <c r="AX103" s="46">
        <f>IF(INDEX(Node_Kind,AW103)="leaf",0,IF(INDEX($P$10:$P$61,INDEX(Node_Pos,AW103)+1)="",IF(INDEX(Node_Miss,AW103)="left",INDEX(Node_Left,AW103),INDEX(Node_Right,AW103)),IF(INDEX(Node_Kind,AW103)="split",IF(INDEX($P$10:$P$61,INDEX(Node_Pos,AW103)+1)&lt;INDEX(Node_Thr,AW103),INDEX(Node_Left,AW103),INDEX(Node_Right,AW103)),IF(ISNUMBER(SEARCH(";"&amp;INDEX($P$10:$P$61,INDEX(Node_Pos,AW103)+1)&amp;";",";"&amp;INDEX(Node_RCodes,AW103)&amp;";")),INDEX(Node_Right,AW103),INDEX(Node_Left,AW103)))))</f>
        <v/>
      </c>
      <c r="AY103" s="46">
        <f>MATCH($AA103&amp;"|"&amp;AX103,Node_Key,0)</f>
        <v/>
      </c>
      <c r="AZ103" s="46">
        <f>IF(INDEX(Node_Kind,AY103)="leaf",AX103,IF(INDEX($P$10:$P$61,INDEX(Node_Pos,AY103)+1)="",IF(INDEX(Node_Miss,AY103)="left",INDEX(Node_Left,AY103),INDEX(Node_Right,AY103)),IF(INDEX(Node_Kind,AY103)="split",IF(INDEX($P$10:$P$61,INDEX(Node_Pos,AY103)+1)&lt;INDEX(Node_Thr,AY103),INDEX(Node_Left,AY103),INDEX(Node_Right,AY103)),IF(ISNUMBER(SEARCH(";"&amp;INDEX($P$10:$P$61,INDEX(Node_Pos,AY103)+1)&amp;";",";"&amp;INDEX(Node_RCodes,AY103)&amp;";")),INDEX(Node_Right,AY103),INDEX(Node_Left,AY103)))))</f>
        <v/>
      </c>
      <c r="BA103" s="46">
        <f>MATCH($AA103&amp;"|"&amp;AZ103,Node_Key,0)</f>
        <v/>
      </c>
      <c r="BB103" s="46">
        <f>IF(INDEX(Node_Kind,BA103)="leaf",AZ103,IF(INDEX($P$10:$P$61,INDEX(Node_Pos,BA103)+1)="",IF(INDEX(Node_Miss,BA103)="left",INDEX(Node_Left,BA103),INDEX(Node_Right,BA103)),IF(INDEX(Node_Kind,BA103)="split",IF(INDEX($P$10:$P$61,INDEX(Node_Pos,BA103)+1)&lt;INDEX(Node_Thr,BA103),INDEX(Node_Left,BA103),INDEX(Node_Right,BA103)),IF(ISNUMBER(SEARCH(";"&amp;INDEX($P$10:$P$61,INDEX(Node_Pos,BA103)+1)&amp;";",";"&amp;INDEX(Node_RCodes,BA103)&amp;";")),INDEX(Node_Right,BA103),INDEX(Node_Left,BA103)))))</f>
        <v/>
      </c>
      <c r="BC103" s="52">
        <f>IF(INDEX(Node_Kind,MATCH($AA103&amp;"|"&amp;BB103,Node_Key,0))="leaf",INDEX(Node_Leaf,MATCH($AA103&amp;"|"&amp;BB103,Node_Key,0)),"not a leaf")</f>
        <v/>
      </c>
      <c r="BD103" s="46">
        <f>MATCH($AA103&amp;"|0",Node_Key,0)</f>
        <v/>
      </c>
      <c r="BE103" s="46">
        <f>IF(INDEX(Node_Kind,BD103)="leaf",0,IF(INDEX($S$10:$S$61,INDEX(Node_Pos,BD103)+1)="",IF(INDEX(Node_Miss,BD103)="left",INDEX(Node_Left,BD103),INDEX(Node_Right,BD103)),IF(INDEX(Node_Kind,BD103)="split",IF(INDEX($S$10:$S$61,INDEX(Node_Pos,BD103)+1)&lt;INDEX(Node_Thr,BD103),INDEX(Node_Left,BD103),INDEX(Node_Right,BD103)),IF(ISNUMBER(SEARCH(";"&amp;INDEX($S$10:$S$61,INDEX(Node_Pos,BD103)+1)&amp;";",";"&amp;INDEX(Node_RCodes,BD103)&amp;";")),INDEX(Node_Right,BD103),INDEX(Node_Left,BD103)))))</f>
        <v/>
      </c>
      <c r="BF103" s="46">
        <f>MATCH($AA103&amp;"|"&amp;BE103,Node_Key,0)</f>
        <v/>
      </c>
      <c r="BG103" s="46">
        <f>IF(INDEX(Node_Kind,BF103)="leaf",BE103,IF(INDEX($S$10:$S$61,INDEX(Node_Pos,BF103)+1)="",IF(INDEX(Node_Miss,BF103)="left",INDEX(Node_Left,BF103),INDEX(Node_Right,BF103)),IF(INDEX(Node_Kind,BF103)="split",IF(INDEX($S$10:$S$61,INDEX(Node_Pos,BF103)+1)&lt;INDEX(Node_Thr,BF103),INDEX(Node_Left,BF103),INDEX(Node_Right,BF103)),IF(ISNUMBER(SEARCH(";"&amp;INDEX($S$10:$S$61,INDEX(Node_Pos,BF103)+1)&amp;";",";"&amp;INDEX(Node_RCodes,BF103)&amp;";")),INDEX(Node_Right,BF103),INDEX(Node_Left,BF103)))))</f>
        <v/>
      </c>
      <c r="BH103" s="46">
        <f>MATCH($AA103&amp;"|"&amp;BG103,Node_Key,0)</f>
        <v/>
      </c>
      <c r="BI103" s="46">
        <f>IF(INDEX(Node_Kind,BH103)="leaf",BG103,IF(INDEX($S$10:$S$61,INDEX(Node_Pos,BH103)+1)="",IF(INDEX(Node_Miss,BH103)="left",INDEX(Node_Left,BH103),INDEX(Node_Right,BH103)),IF(INDEX(Node_Kind,BH103)="split",IF(INDEX($S$10:$S$61,INDEX(Node_Pos,BH103)+1)&lt;INDEX(Node_Thr,BH103),INDEX(Node_Left,BH103),INDEX(Node_Right,BH103)),IF(ISNUMBER(SEARCH(";"&amp;INDEX($S$10:$S$61,INDEX(Node_Pos,BH103)+1)&amp;";",";"&amp;INDEX(Node_RCodes,BH103)&amp;";")),INDEX(Node_Right,BH103),INDEX(Node_Left,BH103)))))</f>
        <v/>
      </c>
      <c r="BJ103" s="52">
        <f>IF(INDEX(Node_Kind,MATCH($AA103&amp;"|"&amp;BI103,Node_Key,0))="leaf",INDEX(Node_Leaf,MATCH($AA103&amp;"|"&amp;BI103,Node_Key,0)),"not a leaf")</f>
        <v/>
      </c>
      <c r="BK103" s="46">
        <f>MATCH($AA103&amp;"|0",Node_Key,0)</f>
        <v/>
      </c>
      <c r="BL103" s="46">
        <f>IF(INDEX(Node_Kind,BK103)="leaf",0,IF(INDEX($V$10:$V$61,INDEX(Node_Pos,BK103)+1)="",IF(INDEX(Node_Miss,BK103)="left",INDEX(Node_Left,BK103),INDEX(Node_Right,BK103)),IF(INDEX(Node_Kind,BK103)="split",IF(INDEX($V$10:$V$61,INDEX(Node_Pos,BK103)+1)&lt;INDEX(Node_Thr,BK103),INDEX(Node_Left,BK103),INDEX(Node_Right,BK103)),IF(ISNUMBER(SEARCH(";"&amp;INDEX($V$10:$V$61,INDEX(Node_Pos,BK103)+1)&amp;";",";"&amp;INDEX(Node_RCodes,BK103)&amp;";")),INDEX(Node_Right,BK103),INDEX(Node_Left,BK103)))))</f>
        <v/>
      </c>
      <c r="BM103" s="46">
        <f>MATCH($AA103&amp;"|"&amp;BL103,Node_Key,0)</f>
        <v/>
      </c>
      <c r="BN103" s="46">
        <f>IF(INDEX(Node_Kind,BM103)="leaf",BL103,IF(INDEX($V$10:$V$61,INDEX(Node_Pos,BM103)+1)="",IF(INDEX(Node_Miss,BM103)="left",INDEX(Node_Left,BM103),INDEX(Node_Right,BM103)),IF(INDEX(Node_Kind,BM103)="split",IF(INDEX($V$10:$V$61,INDEX(Node_Pos,BM103)+1)&lt;INDEX(Node_Thr,BM103),INDEX(Node_Left,BM103),INDEX(Node_Right,BM103)),IF(ISNUMBER(SEARCH(";"&amp;INDEX($V$10:$V$61,INDEX(Node_Pos,BM103)+1)&amp;";",";"&amp;INDEX(Node_RCodes,BM103)&amp;";")),INDEX(Node_Right,BM103),INDEX(Node_Left,BM103)))))</f>
        <v/>
      </c>
      <c r="BO103" s="46">
        <f>MATCH($AA103&amp;"|"&amp;BN103,Node_Key,0)</f>
        <v/>
      </c>
      <c r="BP103" s="46">
        <f>IF(INDEX(Node_Kind,BO103)="leaf",BN103,IF(INDEX($V$10:$V$61,INDEX(Node_Pos,BO103)+1)="",IF(INDEX(Node_Miss,BO103)="left",INDEX(Node_Left,BO103),INDEX(Node_Right,BO103)),IF(INDEX(Node_Kind,BO103)="split",IF(INDEX($V$10:$V$61,INDEX(Node_Pos,BO103)+1)&lt;INDEX(Node_Thr,BO103),INDEX(Node_Left,BO103),INDEX(Node_Right,BO103)),IF(ISNUMBER(SEARCH(";"&amp;INDEX($V$10:$V$61,INDEX(Node_Pos,BO103)+1)&amp;";",";"&amp;INDEX(Node_RCodes,BO103)&amp;";")),INDEX(Node_Right,BO103),INDEX(Node_Left,BO103)))))</f>
        <v/>
      </c>
      <c r="BQ103" s="52">
        <f>IF(INDEX(Node_Kind,MATCH($AA103&amp;"|"&amp;BP103,Node_Key,0))="leaf",INDEX(Node_Leaf,MATCH($AA103&amp;"|"&amp;BP103,Node_Key,0)),"not a leaf")</f>
        <v/>
      </c>
      <c r="BR103" s="46">
        <f>MATCH($AA103&amp;"|0",Node_Key,0)</f>
        <v/>
      </c>
      <c r="BS103" s="46">
        <f>IF(INDEX(Node_Kind,BR103)="leaf",0,IF(INDEX($Y$10:$Y$61,INDEX(Node_Pos,BR103)+1)="",IF(INDEX(Node_Miss,BR103)="left",INDEX(Node_Left,BR103),INDEX(Node_Right,BR103)),IF(INDEX(Node_Kind,BR103)="split",IF(INDEX($Y$10:$Y$61,INDEX(Node_Pos,BR103)+1)&lt;INDEX(Node_Thr,BR103),INDEX(Node_Left,BR103),INDEX(Node_Right,BR103)),IF(ISNUMBER(SEARCH(";"&amp;INDEX($Y$10:$Y$61,INDEX(Node_Pos,BR103)+1)&amp;";",";"&amp;INDEX(Node_RCodes,BR103)&amp;";")),INDEX(Node_Right,BR103),INDEX(Node_Left,BR103)))))</f>
        <v/>
      </c>
      <c r="BT103" s="46">
        <f>MATCH($AA103&amp;"|"&amp;BS103,Node_Key,0)</f>
        <v/>
      </c>
      <c r="BU103" s="46">
        <f>IF(INDEX(Node_Kind,BT103)="leaf",BS103,IF(INDEX($Y$10:$Y$61,INDEX(Node_Pos,BT103)+1)="",IF(INDEX(Node_Miss,BT103)="left",INDEX(Node_Left,BT103),INDEX(Node_Right,BT103)),IF(INDEX(Node_Kind,BT103)="split",IF(INDEX($Y$10:$Y$61,INDEX(Node_Pos,BT103)+1)&lt;INDEX(Node_Thr,BT103),INDEX(Node_Left,BT103),INDEX(Node_Right,BT103)),IF(ISNUMBER(SEARCH(";"&amp;INDEX($Y$10:$Y$61,INDEX(Node_Pos,BT103)+1)&amp;";",";"&amp;INDEX(Node_RCodes,BT103)&amp;";")),INDEX(Node_Right,BT103),INDEX(Node_Left,BT103)))))</f>
        <v/>
      </c>
      <c r="BV103" s="46">
        <f>MATCH($AA103&amp;"|"&amp;BU103,Node_Key,0)</f>
        <v/>
      </c>
      <c r="BW103" s="46">
        <f>IF(INDEX(Node_Kind,BV103)="leaf",BU103,IF(INDEX($Y$10:$Y$61,INDEX(Node_Pos,BV103)+1)="",IF(INDEX(Node_Miss,BV103)="left",INDEX(Node_Left,BV103),INDEX(Node_Right,BV103)),IF(INDEX(Node_Kind,BV103)="split",IF(INDEX($Y$10:$Y$61,INDEX(Node_Pos,BV103)+1)&lt;INDEX(Node_Thr,BV103),INDEX(Node_Left,BV103),INDEX(Node_Right,BV103)),IF(ISNUMBER(SEARCH(";"&amp;INDEX($Y$10:$Y$61,INDEX(Node_Pos,BV103)+1)&amp;";",";"&amp;INDEX(Node_RCodes,BV103)&amp;";")),INDEX(Node_Right,BV103),INDEX(Node_Left,BV103)))))</f>
        <v/>
      </c>
      <c r="BX103" s="52">
        <f>IF(INDEX(Node_Kind,MATCH($AA103&amp;"|"&amp;BW103,Node_Key,0))="leaf",INDEX(Node_Leaf,MATCH($AA103&amp;"|"&amp;BW103,Node_Key,0)),"not a leaf")</f>
        <v/>
      </c>
    </row>
    <row r="104">
      <c r="AA104" s="36" t="n">
        <v>94</v>
      </c>
      <c r="AB104" s="46">
        <f>MATCH($AA104&amp;"|0",Node_Key,0)</f>
        <v/>
      </c>
      <c r="AC104" s="46">
        <f>IF(INDEX(Node_Kind,AB104)="leaf",0,IF(INDEX($G$10:$G$61,INDEX(Node_Pos,AB104)+1)="",IF(INDEX(Node_Miss,AB104)="left",INDEX(Node_Left,AB104),INDEX(Node_Right,AB104)),IF(INDEX(Node_Kind,AB104)="split",IF(INDEX($G$10:$G$61,INDEX(Node_Pos,AB104)+1)&lt;INDEX(Node_Thr,AB104),INDEX(Node_Left,AB104),INDEX(Node_Right,AB104)),IF(ISNUMBER(SEARCH(";"&amp;INDEX($G$10:$G$61,INDEX(Node_Pos,AB104)+1)&amp;";",";"&amp;INDEX(Node_RCodes,AB104)&amp;";")),INDEX(Node_Right,AB104),INDEX(Node_Left,AB104)))))</f>
        <v/>
      </c>
      <c r="AD104" s="46">
        <f>MATCH($AA104&amp;"|"&amp;AC104,Node_Key,0)</f>
        <v/>
      </c>
      <c r="AE104" s="46">
        <f>IF(INDEX(Node_Kind,AD104)="leaf",AC104,IF(INDEX($G$10:$G$61,INDEX(Node_Pos,AD104)+1)="",IF(INDEX(Node_Miss,AD104)="left",INDEX(Node_Left,AD104),INDEX(Node_Right,AD104)),IF(INDEX(Node_Kind,AD104)="split",IF(INDEX($G$10:$G$61,INDEX(Node_Pos,AD104)+1)&lt;INDEX(Node_Thr,AD104),INDEX(Node_Left,AD104),INDEX(Node_Right,AD104)),IF(ISNUMBER(SEARCH(";"&amp;INDEX($G$10:$G$61,INDEX(Node_Pos,AD104)+1)&amp;";",";"&amp;INDEX(Node_RCodes,AD104)&amp;";")),INDEX(Node_Right,AD104),INDEX(Node_Left,AD104)))))</f>
        <v/>
      </c>
      <c r="AF104" s="46">
        <f>MATCH($AA104&amp;"|"&amp;AE104,Node_Key,0)</f>
        <v/>
      </c>
      <c r="AG104" s="46">
        <f>IF(INDEX(Node_Kind,AF104)="leaf",AE104,IF(INDEX($G$10:$G$61,INDEX(Node_Pos,AF104)+1)="",IF(INDEX(Node_Miss,AF104)="left",INDEX(Node_Left,AF104),INDEX(Node_Right,AF104)),IF(INDEX(Node_Kind,AF104)="split",IF(INDEX($G$10:$G$61,INDEX(Node_Pos,AF104)+1)&lt;INDEX(Node_Thr,AF104),INDEX(Node_Left,AF104),INDEX(Node_Right,AF104)),IF(ISNUMBER(SEARCH(";"&amp;INDEX($G$10:$G$61,INDEX(Node_Pos,AF104)+1)&amp;";",";"&amp;INDEX(Node_RCodes,AF104)&amp;";")),INDEX(Node_Right,AF104),INDEX(Node_Left,AF104)))))</f>
        <v/>
      </c>
      <c r="AH104" s="52">
        <f>IF(INDEX(Node_Kind,MATCH($AA104&amp;"|"&amp;AG104,Node_Key,0))="leaf",INDEX(Node_Leaf,MATCH($AA104&amp;"|"&amp;AG104,Node_Key,0)),"not a leaf")</f>
        <v/>
      </c>
      <c r="AI104" s="46">
        <f>MATCH($AA104&amp;"|0",Node_Key,0)</f>
        <v/>
      </c>
      <c r="AJ104" s="46">
        <f>IF(INDEX(Node_Kind,AI104)="leaf",0,IF(INDEX($J$10:$J$61,INDEX(Node_Pos,AI104)+1)="",IF(INDEX(Node_Miss,AI104)="left",INDEX(Node_Left,AI104),INDEX(Node_Right,AI104)),IF(INDEX(Node_Kind,AI104)="split",IF(INDEX($J$10:$J$61,INDEX(Node_Pos,AI104)+1)&lt;INDEX(Node_Thr,AI104),INDEX(Node_Left,AI104),INDEX(Node_Right,AI104)),IF(ISNUMBER(SEARCH(";"&amp;INDEX($J$10:$J$61,INDEX(Node_Pos,AI104)+1)&amp;";",";"&amp;INDEX(Node_RCodes,AI104)&amp;";")),INDEX(Node_Right,AI104),INDEX(Node_Left,AI104)))))</f>
        <v/>
      </c>
      <c r="AK104" s="46">
        <f>MATCH($AA104&amp;"|"&amp;AJ104,Node_Key,0)</f>
        <v/>
      </c>
      <c r="AL104" s="46">
        <f>IF(INDEX(Node_Kind,AK104)="leaf",AJ104,IF(INDEX($J$10:$J$61,INDEX(Node_Pos,AK104)+1)="",IF(INDEX(Node_Miss,AK104)="left",INDEX(Node_Left,AK104),INDEX(Node_Right,AK104)),IF(INDEX(Node_Kind,AK104)="split",IF(INDEX($J$10:$J$61,INDEX(Node_Pos,AK104)+1)&lt;INDEX(Node_Thr,AK104),INDEX(Node_Left,AK104),INDEX(Node_Right,AK104)),IF(ISNUMBER(SEARCH(";"&amp;INDEX($J$10:$J$61,INDEX(Node_Pos,AK104)+1)&amp;";",";"&amp;INDEX(Node_RCodes,AK104)&amp;";")),INDEX(Node_Right,AK104),INDEX(Node_Left,AK104)))))</f>
        <v/>
      </c>
      <c r="AM104" s="46">
        <f>MATCH($AA104&amp;"|"&amp;AL104,Node_Key,0)</f>
        <v/>
      </c>
      <c r="AN104" s="46">
        <f>IF(INDEX(Node_Kind,AM104)="leaf",AL104,IF(INDEX($J$10:$J$61,INDEX(Node_Pos,AM104)+1)="",IF(INDEX(Node_Miss,AM104)="left",INDEX(Node_Left,AM104),INDEX(Node_Right,AM104)),IF(INDEX(Node_Kind,AM104)="split",IF(INDEX($J$10:$J$61,INDEX(Node_Pos,AM104)+1)&lt;INDEX(Node_Thr,AM104),INDEX(Node_Left,AM104),INDEX(Node_Right,AM104)),IF(ISNUMBER(SEARCH(";"&amp;INDEX($J$10:$J$61,INDEX(Node_Pos,AM104)+1)&amp;";",";"&amp;INDEX(Node_RCodes,AM104)&amp;";")),INDEX(Node_Right,AM104),INDEX(Node_Left,AM104)))))</f>
        <v/>
      </c>
      <c r="AO104" s="52">
        <f>IF(INDEX(Node_Kind,MATCH($AA104&amp;"|"&amp;AN104,Node_Key,0))="leaf",INDEX(Node_Leaf,MATCH($AA104&amp;"|"&amp;AN104,Node_Key,0)),"not a leaf")</f>
        <v/>
      </c>
      <c r="AP104" s="46">
        <f>MATCH($AA104&amp;"|0",Node_Key,0)</f>
        <v/>
      </c>
      <c r="AQ104" s="46">
        <f>IF(INDEX(Node_Kind,AP104)="leaf",0,IF(INDEX($M$10:$M$61,INDEX(Node_Pos,AP104)+1)="",IF(INDEX(Node_Miss,AP104)="left",INDEX(Node_Left,AP104),INDEX(Node_Right,AP104)),IF(INDEX(Node_Kind,AP104)="split",IF(INDEX($M$10:$M$61,INDEX(Node_Pos,AP104)+1)&lt;INDEX(Node_Thr,AP104),INDEX(Node_Left,AP104),INDEX(Node_Right,AP104)),IF(ISNUMBER(SEARCH(";"&amp;INDEX($M$10:$M$61,INDEX(Node_Pos,AP104)+1)&amp;";",";"&amp;INDEX(Node_RCodes,AP104)&amp;";")),INDEX(Node_Right,AP104),INDEX(Node_Left,AP104)))))</f>
        <v/>
      </c>
      <c r="AR104" s="46">
        <f>MATCH($AA104&amp;"|"&amp;AQ104,Node_Key,0)</f>
        <v/>
      </c>
      <c r="AS104" s="46">
        <f>IF(INDEX(Node_Kind,AR104)="leaf",AQ104,IF(INDEX($M$10:$M$61,INDEX(Node_Pos,AR104)+1)="",IF(INDEX(Node_Miss,AR104)="left",INDEX(Node_Left,AR104),INDEX(Node_Right,AR104)),IF(INDEX(Node_Kind,AR104)="split",IF(INDEX($M$10:$M$61,INDEX(Node_Pos,AR104)+1)&lt;INDEX(Node_Thr,AR104),INDEX(Node_Left,AR104),INDEX(Node_Right,AR104)),IF(ISNUMBER(SEARCH(";"&amp;INDEX($M$10:$M$61,INDEX(Node_Pos,AR104)+1)&amp;";",";"&amp;INDEX(Node_RCodes,AR104)&amp;";")),INDEX(Node_Right,AR104),INDEX(Node_Left,AR104)))))</f>
        <v/>
      </c>
      <c r="AT104" s="46">
        <f>MATCH($AA104&amp;"|"&amp;AS104,Node_Key,0)</f>
        <v/>
      </c>
      <c r="AU104" s="46">
        <f>IF(INDEX(Node_Kind,AT104)="leaf",AS104,IF(INDEX($M$10:$M$61,INDEX(Node_Pos,AT104)+1)="",IF(INDEX(Node_Miss,AT104)="left",INDEX(Node_Left,AT104),INDEX(Node_Right,AT104)),IF(INDEX(Node_Kind,AT104)="split",IF(INDEX($M$10:$M$61,INDEX(Node_Pos,AT104)+1)&lt;INDEX(Node_Thr,AT104),INDEX(Node_Left,AT104),INDEX(Node_Right,AT104)),IF(ISNUMBER(SEARCH(";"&amp;INDEX($M$10:$M$61,INDEX(Node_Pos,AT104)+1)&amp;";",";"&amp;INDEX(Node_RCodes,AT104)&amp;";")),INDEX(Node_Right,AT104),INDEX(Node_Left,AT104)))))</f>
        <v/>
      </c>
      <c r="AV104" s="52">
        <f>IF(INDEX(Node_Kind,MATCH($AA104&amp;"|"&amp;AU104,Node_Key,0))="leaf",INDEX(Node_Leaf,MATCH($AA104&amp;"|"&amp;AU104,Node_Key,0)),"not a leaf")</f>
        <v/>
      </c>
      <c r="AW104" s="46">
        <f>MATCH($AA104&amp;"|0",Node_Key,0)</f>
        <v/>
      </c>
      <c r="AX104" s="46">
        <f>IF(INDEX(Node_Kind,AW104)="leaf",0,IF(INDEX($P$10:$P$61,INDEX(Node_Pos,AW104)+1)="",IF(INDEX(Node_Miss,AW104)="left",INDEX(Node_Left,AW104),INDEX(Node_Right,AW104)),IF(INDEX(Node_Kind,AW104)="split",IF(INDEX($P$10:$P$61,INDEX(Node_Pos,AW104)+1)&lt;INDEX(Node_Thr,AW104),INDEX(Node_Left,AW104),INDEX(Node_Right,AW104)),IF(ISNUMBER(SEARCH(";"&amp;INDEX($P$10:$P$61,INDEX(Node_Pos,AW104)+1)&amp;";",";"&amp;INDEX(Node_RCodes,AW104)&amp;";")),INDEX(Node_Right,AW104),INDEX(Node_Left,AW104)))))</f>
        <v/>
      </c>
      <c r="AY104" s="46">
        <f>MATCH($AA104&amp;"|"&amp;AX104,Node_Key,0)</f>
        <v/>
      </c>
      <c r="AZ104" s="46">
        <f>IF(INDEX(Node_Kind,AY104)="leaf",AX104,IF(INDEX($P$10:$P$61,INDEX(Node_Pos,AY104)+1)="",IF(INDEX(Node_Miss,AY104)="left",INDEX(Node_Left,AY104),INDEX(Node_Right,AY104)),IF(INDEX(Node_Kind,AY104)="split",IF(INDEX($P$10:$P$61,INDEX(Node_Pos,AY104)+1)&lt;INDEX(Node_Thr,AY104),INDEX(Node_Left,AY104),INDEX(Node_Right,AY104)),IF(ISNUMBER(SEARCH(";"&amp;INDEX($P$10:$P$61,INDEX(Node_Pos,AY104)+1)&amp;";",";"&amp;INDEX(Node_RCodes,AY104)&amp;";")),INDEX(Node_Right,AY104),INDEX(Node_Left,AY104)))))</f>
        <v/>
      </c>
      <c r="BA104" s="46">
        <f>MATCH($AA104&amp;"|"&amp;AZ104,Node_Key,0)</f>
        <v/>
      </c>
      <c r="BB104" s="46">
        <f>IF(INDEX(Node_Kind,BA104)="leaf",AZ104,IF(INDEX($P$10:$P$61,INDEX(Node_Pos,BA104)+1)="",IF(INDEX(Node_Miss,BA104)="left",INDEX(Node_Left,BA104),INDEX(Node_Right,BA104)),IF(INDEX(Node_Kind,BA104)="split",IF(INDEX($P$10:$P$61,INDEX(Node_Pos,BA104)+1)&lt;INDEX(Node_Thr,BA104),INDEX(Node_Left,BA104),INDEX(Node_Right,BA104)),IF(ISNUMBER(SEARCH(";"&amp;INDEX($P$10:$P$61,INDEX(Node_Pos,BA104)+1)&amp;";",";"&amp;INDEX(Node_RCodes,BA104)&amp;";")),INDEX(Node_Right,BA104),INDEX(Node_Left,BA104)))))</f>
        <v/>
      </c>
      <c r="BC104" s="52">
        <f>IF(INDEX(Node_Kind,MATCH($AA104&amp;"|"&amp;BB104,Node_Key,0))="leaf",INDEX(Node_Leaf,MATCH($AA104&amp;"|"&amp;BB104,Node_Key,0)),"not a leaf")</f>
        <v/>
      </c>
      <c r="BD104" s="46">
        <f>MATCH($AA104&amp;"|0",Node_Key,0)</f>
        <v/>
      </c>
      <c r="BE104" s="46">
        <f>IF(INDEX(Node_Kind,BD104)="leaf",0,IF(INDEX($S$10:$S$61,INDEX(Node_Pos,BD104)+1)="",IF(INDEX(Node_Miss,BD104)="left",INDEX(Node_Left,BD104),INDEX(Node_Right,BD104)),IF(INDEX(Node_Kind,BD104)="split",IF(INDEX($S$10:$S$61,INDEX(Node_Pos,BD104)+1)&lt;INDEX(Node_Thr,BD104),INDEX(Node_Left,BD104),INDEX(Node_Right,BD104)),IF(ISNUMBER(SEARCH(";"&amp;INDEX($S$10:$S$61,INDEX(Node_Pos,BD104)+1)&amp;";",";"&amp;INDEX(Node_RCodes,BD104)&amp;";")),INDEX(Node_Right,BD104),INDEX(Node_Left,BD104)))))</f>
        <v/>
      </c>
      <c r="BF104" s="46">
        <f>MATCH($AA104&amp;"|"&amp;BE104,Node_Key,0)</f>
        <v/>
      </c>
      <c r="BG104" s="46">
        <f>IF(INDEX(Node_Kind,BF104)="leaf",BE104,IF(INDEX($S$10:$S$61,INDEX(Node_Pos,BF104)+1)="",IF(INDEX(Node_Miss,BF104)="left",INDEX(Node_Left,BF104),INDEX(Node_Right,BF104)),IF(INDEX(Node_Kind,BF104)="split",IF(INDEX($S$10:$S$61,INDEX(Node_Pos,BF104)+1)&lt;INDEX(Node_Thr,BF104),INDEX(Node_Left,BF104),INDEX(Node_Right,BF104)),IF(ISNUMBER(SEARCH(";"&amp;INDEX($S$10:$S$61,INDEX(Node_Pos,BF104)+1)&amp;";",";"&amp;INDEX(Node_RCodes,BF104)&amp;";")),INDEX(Node_Right,BF104),INDEX(Node_Left,BF104)))))</f>
        <v/>
      </c>
      <c r="BH104" s="46">
        <f>MATCH($AA104&amp;"|"&amp;BG104,Node_Key,0)</f>
        <v/>
      </c>
      <c r="BI104" s="46">
        <f>IF(INDEX(Node_Kind,BH104)="leaf",BG104,IF(INDEX($S$10:$S$61,INDEX(Node_Pos,BH104)+1)="",IF(INDEX(Node_Miss,BH104)="left",INDEX(Node_Left,BH104),INDEX(Node_Right,BH104)),IF(INDEX(Node_Kind,BH104)="split",IF(INDEX($S$10:$S$61,INDEX(Node_Pos,BH104)+1)&lt;INDEX(Node_Thr,BH104),INDEX(Node_Left,BH104),INDEX(Node_Right,BH104)),IF(ISNUMBER(SEARCH(";"&amp;INDEX($S$10:$S$61,INDEX(Node_Pos,BH104)+1)&amp;";",";"&amp;INDEX(Node_RCodes,BH104)&amp;";")),INDEX(Node_Right,BH104),INDEX(Node_Left,BH104)))))</f>
        <v/>
      </c>
      <c r="BJ104" s="52">
        <f>IF(INDEX(Node_Kind,MATCH($AA104&amp;"|"&amp;BI104,Node_Key,0))="leaf",INDEX(Node_Leaf,MATCH($AA104&amp;"|"&amp;BI104,Node_Key,0)),"not a leaf")</f>
        <v/>
      </c>
      <c r="BK104" s="46">
        <f>MATCH($AA104&amp;"|0",Node_Key,0)</f>
        <v/>
      </c>
      <c r="BL104" s="46">
        <f>IF(INDEX(Node_Kind,BK104)="leaf",0,IF(INDEX($V$10:$V$61,INDEX(Node_Pos,BK104)+1)="",IF(INDEX(Node_Miss,BK104)="left",INDEX(Node_Left,BK104),INDEX(Node_Right,BK104)),IF(INDEX(Node_Kind,BK104)="split",IF(INDEX($V$10:$V$61,INDEX(Node_Pos,BK104)+1)&lt;INDEX(Node_Thr,BK104),INDEX(Node_Left,BK104),INDEX(Node_Right,BK104)),IF(ISNUMBER(SEARCH(";"&amp;INDEX($V$10:$V$61,INDEX(Node_Pos,BK104)+1)&amp;";",";"&amp;INDEX(Node_RCodes,BK104)&amp;";")),INDEX(Node_Right,BK104),INDEX(Node_Left,BK104)))))</f>
        <v/>
      </c>
      <c r="BM104" s="46">
        <f>MATCH($AA104&amp;"|"&amp;BL104,Node_Key,0)</f>
        <v/>
      </c>
      <c r="BN104" s="46">
        <f>IF(INDEX(Node_Kind,BM104)="leaf",BL104,IF(INDEX($V$10:$V$61,INDEX(Node_Pos,BM104)+1)="",IF(INDEX(Node_Miss,BM104)="left",INDEX(Node_Left,BM104),INDEX(Node_Right,BM104)),IF(INDEX(Node_Kind,BM104)="split",IF(INDEX($V$10:$V$61,INDEX(Node_Pos,BM104)+1)&lt;INDEX(Node_Thr,BM104),INDEX(Node_Left,BM104),INDEX(Node_Right,BM104)),IF(ISNUMBER(SEARCH(";"&amp;INDEX($V$10:$V$61,INDEX(Node_Pos,BM104)+1)&amp;";",";"&amp;INDEX(Node_RCodes,BM104)&amp;";")),INDEX(Node_Right,BM104),INDEX(Node_Left,BM104)))))</f>
        <v/>
      </c>
      <c r="BO104" s="46">
        <f>MATCH($AA104&amp;"|"&amp;BN104,Node_Key,0)</f>
        <v/>
      </c>
      <c r="BP104" s="46">
        <f>IF(INDEX(Node_Kind,BO104)="leaf",BN104,IF(INDEX($V$10:$V$61,INDEX(Node_Pos,BO104)+1)="",IF(INDEX(Node_Miss,BO104)="left",INDEX(Node_Left,BO104),INDEX(Node_Right,BO104)),IF(INDEX(Node_Kind,BO104)="split",IF(INDEX($V$10:$V$61,INDEX(Node_Pos,BO104)+1)&lt;INDEX(Node_Thr,BO104),INDEX(Node_Left,BO104),INDEX(Node_Right,BO104)),IF(ISNUMBER(SEARCH(";"&amp;INDEX($V$10:$V$61,INDEX(Node_Pos,BO104)+1)&amp;";",";"&amp;INDEX(Node_RCodes,BO104)&amp;";")),INDEX(Node_Right,BO104),INDEX(Node_Left,BO104)))))</f>
        <v/>
      </c>
      <c r="BQ104" s="52">
        <f>IF(INDEX(Node_Kind,MATCH($AA104&amp;"|"&amp;BP104,Node_Key,0))="leaf",INDEX(Node_Leaf,MATCH($AA104&amp;"|"&amp;BP104,Node_Key,0)),"not a leaf")</f>
        <v/>
      </c>
      <c r="BR104" s="46">
        <f>MATCH($AA104&amp;"|0",Node_Key,0)</f>
        <v/>
      </c>
      <c r="BS104" s="46">
        <f>IF(INDEX(Node_Kind,BR104)="leaf",0,IF(INDEX($Y$10:$Y$61,INDEX(Node_Pos,BR104)+1)="",IF(INDEX(Node_Miss,BR104)="left",INDEX(Node_Left,BR104),INDEX(Node_Right,BR104)),IF(INDEX(Node_Kind,BR104)="split",IF(INDEX($Y$10:$Y$61,INDEX(Node_Pos,BR104)+1)&lt;INDEX(Node_Thr,BR104),INDEX(Node_Left,BR104),INDEX(Node_Right,BR104)),IF(ISNUMBER(SEARCH(";"&amp;INDEX($Y$10:$Y$61,INDEX(Node_Pos,BR104)+1)&amp;";",";"&amp;INDEX(Node_RCodes,BR104)&amp;";")),INDEX(Node_Right,BR104),INDEX(Node_Left,BR104)))))</f>
        <v/>
      </c>
      <c r="BT104" s="46">
        <f>MATCH($AA104&amp;"|"&amp;BS104,Node_Key,0)</f>
        <v/>
      </c>
      <c r="BU104" s="46">
        <f>IF(INDEX(Node_Kind,BT104)="leaf",BS104,IF(INDEX($Y$10:$Y$61,INDEX(Node_Pos,BT104)+1)="",IF(INDEX(Node_Miss,BT104)="left",INDEX(Node_Left,BT104),INDEX(Node_Right,BT104)),IF(INDEX(Node_Kind,BT104)="split",IF(INDEX($Y$10:$Y$61,INDEX(Node_Pos,BT104)+1)&lt;INDEX(Node_Thr,BT104),INDEX(Node_Left,BT104),INDEX(Node_Right,BT104)),IF(ISNUMBER(SEARCH(";"&amp;INDEX($Y$10:$Y$61,INDEX(Node_Pos,BT104)+1)&amp;";",";"&amp;INDEX(Node_RCodes,BT104)&amp;";")),INDEX(Node_Right,BT104),INDEX(Node_Left,BT104)))))</f>
        <v/>
      </c>
      <c r="BV104" s="46">
        <f>MATCH($AA104&amp;"|"&amp;BU104,Node_Key,0)</f>
        <v/>
      </c>
      <c r="BW104" s="46">
        <f>IF(INDEX(Node_Kind,BV104)="leaf",BU104,IF(INDEX($Y$10:$Y$61,INDEX(Node_Pos,BV104)+1)="",IF(INDEX(Node_Miss,BV104)="left",INDEX(Node_Left,BV104),INDEX(Node_Right,BV104)),IF(INDEX(Node_Kind,BV104)="split",IF(INDEX($Y$10:$Y$61,INDEX(Node_Pos,BV104)+1)&lt;INDEX(Node_Thr,BV104),INDEX(Node_Left,BV104),INDEX(Node_Right,BV104)),IF(ISNUMBER(SEARCH(";"&amp;INDEX($Y$10:$Y$61,INDEX(Node_Pos,BV104)+1)&amp;";",";"&amp;INDEX(Node_RCodes,BV104)&amp;";")),INDEX(Node_Right,BV104),INDEX(Node_Left,BV104)))))</f>
        <v/>
      </c>
      <c r="BX104" s="52">
        <f>IF(INDEX(Node_Kind,MATCH($AA104&amp;"|"&amp;BW104,Node_Key,0))="leaf",INDEX(Node_Leaf,MATCH($AA104&amp;"|"&amp;BW104,Node_Key,0)),"not a leaf")</f>
        <v/>
      </c>
    </row>
    <row r="105">
      <c r="AA105" s="36" t="n">
        <v>95</v>
      </c>
      <c r="AB105" s="46">
        <f>MATCH($AA105&amp;"|0",Node_Key,0)</f>
        <v/>
      </c>
      <c r="AC105" s="46">
        <f>IF(INDEX(Node_Kind,AB105)="leaf",0,IF(INDEX($G$10:$G$61,INDEX(Node_Pos,AB105)+1)="",IF(INDEX(Node_Miss,AB105)="left",INDEX(Node_Left,AB105),INDEX(Node_Right,AB105)),IF(INDEX(Node_Kind,AB105)="split",IF(INDEX($G$10:$G$61,INDEX(Node_Pos,AB105)+1)&lt;INDEX(Node_Thr,AB105),INDEX(Node_Left,AB105),INDEX(Node_Right,AB105)),IF(ISNUMBER(SEARCH(";"&amp;INDEX($G$10:$G$61,INDEX(Node_Pos,AB105)+1)&amp;";",";"&amp;INDEX(Node_RCodes,AB105)&amp;";")),INDEX(Node_Right,AB105),INDEX(Node_Left,AB105)))))</f>
        <v/>
      </c>
      <c r="AD105" s="46">
        <f>MATCH($AA105&amp;"|"&amp;AC105,Node_Key,0)</f>
        <v/>
      </c>
      <c r="AE105" s="46">
        <f>IF(INDEX(Node_Kind,AD105)="leaf",AC105,IF(INDEX($G$10:$G$61,INDEX(Node_Pos,AD105)+1)="",IF(INDEX(Node_Miss,AD105)="left",INDEX(Node_Left,AD105),INDEX(Node_Right,AD105)),IF(INDEX(Node_Kind,AD105)="split",IF(INDEX($G$10:$G$61,INDEX(Node_Pos,AD105)+1)&lt;INDEX(Node_Thr,AD105),INDEX(Node_Left,AD105),INDEX(Node_Right,AD105)),IF(ISNUMBER(SEARCH(";"&amp;INDEX($G$10:$G$61,INDEX(Node_Pos,AD105)+1)&amp;";",";"&amp;INDEX(Node_RCodes,AD105)&amp;";")),INDEX(Node_Right,AD105),INDEX(Node_Left,AD105)))))</f>
        <v/>
      </c>
      <c r="AF105" s="46">
        <f>MATCH($AA105&amp;"|"&amp;AE105,Node_Key,0)</f>
        <v/>
      </c>
      <c r="AG105" s="46">
        <f>IF(INDEX(Node_Kind,AF105)="leaf",AE105,IF(INDEX($G$10:$G$61,INDEX(Node_Pos,AF105)+1)="",IF(INDEX(Node_Miss,AF105)="left",INDEX(Node_Left,AF105),INDEX(Node_Right,AF105)),IF(INDEX(Node_Kind,AF105)="split",IF(INDEX($G$10:$G$61,INDEX(Node_Pos,AF105)+1)&lt;INDEX(Node_Thr,AF105),INDEX(Node_Left,AF105),INDEX(Node_Right,AF105)),IF(ISNUMBER(SEARCH(";"&amp;INDEX($G$10:$G$61,INDEX(Node_Pos,AF105)+1)&amp;";",";"&amp;INDEX(Node_RCodes,AF105)&amp;";")),INDEX(Node_Right,AF105),INDEX(Node_Left,AF105)))))</f>
        <v/>
      </c>
      <c r="AH105" s="52">
        <f>IF(INDEX(Node_Kind,MATCH($AA105&amp;"|"&amp;AG105,Node_Key,0))="leaf",INDEX(Node_Leaf,MATCH($AA105&amp;"|"&amp;AG105,Node_Key,0)),"not a leaf")</f>
        <v/>
      </c>
      <c r="AI105" s="46">
        <f>MATCH($AA105&amp;"|0",Node_Key,0)</f>
        <v/>
      </c>
      <c r="AJ105" s="46">
        <f>IF(INDEX(Node_Kind,AI105)="leaf",0,IF(INDEX($J$10:$J$61,INDEX(Node_Pos,AI105)+1)="",IF(INDEX(Node_Miss,AI105)="left",INDEX(Node_Left,AI105),INDEX(Node_Right,AI105)),IF(INDEX(Node_Kind,AI105)="split",IF(INDEX($J$10:$J$61,INDEX(Node_Pos,AI105)+1)&lt;INDEX(Node_Thr,AI105),INDEX(Node_Left,AI105),INDEX(Node_Right,AI105)),IF(ISNUMBER(SEARCH(";"&amp;INDEX($J$10:$J$61,INDEX(Node_Pos,AI105)+1)&amp;";",";"&amp;INDEX(Node_RCodes,AI105)&amp;";")),INDEX(Node_Right,AI105),INDEX(Node_Left,AI105)))))</f>
        <v/>
      </c>
      <c r="AK105" s="46">
        <f>MATCH($AA105&amp;"|"&amp;AJ105,Node_Key,0)</f>
        <v/>
      </c>
      <c r="AL105" s="46">
        <f>IF(INDEX(Node_Kind,AK105)="leaf",AJ105,IF(INDEX($J$10:$J$61,INDEX(Node_Pos,AK105)+1)="",IF(INDEX(Node_Miss,AK105)="left",INDEX(Node_Left,AK105),INDEX(Node_Right,AK105)),IF(INDEX(Node_Kind,AK105)="split",IF(INDEX($J$10:$J$61,INDEX(Node_Pos,AK105)+1)&lt;INDEX(Node_Thr,AK105),INDEX(Node_Left,AK105),INDEX(Node_Right,AK105)),IF(ISNUMBER(SEARCH(";"&amp;INDEX($J$10:$J$61,INDEX(Node_Pos,AK105)+1)&amp;";",";"&amp;INDEX(Node_RCodes,AK105)&amp;";")),INDEX(Node_Right,AK105),INDEX(Node_Left,AK105)))))</f>
        <v/>
      </c>
      <c r="AM105" s="46">
        <f>MATCH($AA105&amp;"|"&amp;AL105,Node_Key,0)</f>
        <v/>
      </c>
      <c r="AN105" s="46">
        <f>IF(INDEX(Node_Kind,AM105)="leaf",AL105,IF(INDEX($J$10:$J$61,INDEX(Node_Pos,AM105)+1)="",IF(INDEX(Node_Miss,AM105)="left",INDEX(Node_Left,AM105),INDEX(Node_Right,AM105)),IF(INDEX(Node_Kind,AM105)="split",IF(INDEX($J$10:$J$61,INDEX(Node_Pos,AM105)+1)&lt;INDEX(Node_Thr,AM105),INDEX(Node_Left,AM105),INDEX(Node_Right,AM105)),IF(ISNUMBER(SEARCH(";"&amp;INDEX($J$10:$J$61,INDEX(Node_Pos,AM105)+1)&amp;";",";"&amp;INDEX(Node_RCodes,AM105)&amp;";")),INDEX(Node_Right,AM105),INDEX(Node_Left,AM105)))))</f>
        <v/>
      </c>
      <c r="AO105" s="52">
        <f>IF(INDEX(Node_Kind,MATCH($AA105&amp;"|"&amp;AN105,Node_Key,0))="leaf",INDEX(Node_Leaf,MATCH($AA105&amp;"|"&amp;AN105,Node_Key,0)),"not a leaf")</f>
        <v/>
      </c>
      <c r="AP105" s="46">
        <f>MATCH($AA105&amp;"|0",Node_Key,0)</f>
        <v/>
      </c>
      <c r="AQ105" s="46">
        <f>IF(INDEX(Node_Kind,AP105)="leaf",0,IF(INDEX($M$10:$M$61,INDEX(Node_Pos,AP105)+1)="",IF(INDEX(Node_Miss,AP105)="left",INDEX(Node_Left,AP105),INDEX(Node_Right,AP105)),IF(INDEX(Node_Kind,AP105)="split",IF(INDEX($M$10:$M$61,INDEX(Node_Pos,AP105)+1)&lt;INDEX(Node_Thr,AP105),INDEX(Node_Left,AP105),INDEX(Node_Right,AP105)),IF(ISNUMBER(SEARCH(";"&amp;INDEX($M$10:$M$61,INDEX(Node_Pos,AP105)+1)&amp;";",";"&amp;INDEX(Node_RCodes,AP105)&amp;";")),INDEX(Node_Right,AP105),INDEX(Node_Left,AP105)))))</f>
        <v/>
      </c>
      <c r="AR105" s="46">
        <f>MATCH($AA105&amp;"|"&amp;AQ105,Node_Key,0)</f>
        <v/>
      </c>
      <c r="AS105" s="46">
        <f>IF(INDEX(Node_Kind,AR105)="leaf",AQ105,IF(INDEX($M$10:$M$61,INDEX(Node_Pos,AR105)+1)="",IF(INDEX(Node_Miss,AR105)="left",INDEX(Node_Left,AR105),INDEX(Node_Right,AR105)),IF(INDEX(Node_Kind,AR105)="split",IF(INDEX($M$10:$M$61,INDEX(Node_Pos,AR105)+1)&lt;INDEX(Node_Thr,AR105),INDEX(Node_Left,AR105),INDEX(Node_Right,AR105)),IF(ISNUMBER(SEARCH(";"&amp;INDEX($M$10:$M$61,INDEX(Node_Pos,AR105)+1)&amp;";",";"&amp;INDEX(Node_RCodes,AR105)&amp;";")),INDEX(Node_Right,AR105),INDEX(Node_Left,AR105)))))</f>
        <v/>
      </c>
      <c r="AT105" s="46">
        <f>MATCH($AA105&amp;"|"&amp;AS105,Node_Key,0)</f>
        <v/>
      </c>
      <c r="AU105" s="46">
        <f>IF(INDEX(Node_Kind,AT105)="leaf",AS105,IF(INDEX($M$10:$M$61,INDEX(Node_Pos,AT105)+1)="",IF(INDEX(Node_Miss,AT105)="left",INDEX(Node_Left,AT105),INDEX(Node_Right,AT105)),IF(INDEX(Node_Kind,AT105)="split",IF(INDEX($M$10:$M$61,INDEX(Node_Pos,AT105)+1)&lt;INDEX(Node_Thr,AT105),INDEX(Node_Left,AT105),INDEX(Node_Right,AT105)),IF(ISNUMBER(SEARCH(";"&amp;INDEX($M$10:$M$61,INDEX(Node_Pos,AT105)+1)&amp;";",";"&amp;INDEX(Node_RCodes,AT105)&amp;";")),INDEX(Node_Right,AT105),INDEX(Node_Left,AT105)))))</f>
        <v/>
      </c>
      <c r="AV105" s="52">
        <f>IF(INDEX(Node_Kind,MATCH($AA105&amp;"|"&amp;AU105,Node_Key,0))="leaf",INDEX(Node_Leaf,MATCH($AA105&amp;"|"&amp;AU105,Node_Key,0)),"not a leaf")</f>
        <v/>
      </c>
      <c r="AW105" s="46">
        <f>MATCH($AA105&amp;"|0",Node_Key,0)</f>
        <v/>
      </c>
      <c r="AX105" s="46">
        <f>IF(INDEX(Node_Kind,AW105)="leaf",0,IF(INDEX($P$10:$P$61,INDEX(Node_Pos,AW105)+1)="",IF(INDEX(Node_Miss,AW105)="left",INDEX(Node_Left,AW105),INDEX(Node_Right,AW105)),IF(INDEX(Node_Kind,AW105)="split",IF(INDEX($P$10:$P$61,INDEX(Node_Pos,AW105)+1)&lt;INDEX(Node_Thr,AW105),INDEX(Node_Left,AW105),INDEX(Node_Right,AW105)),IF(ISNUMBER(SEARCH(";"&amp;INDEX($P$10:$P$61,INDEX(Node_Pos,AW105)+1)&amp;";",";"&amp;INDEX(Node_RCodes,AW105)&amp;";")),INDEX(Node_Right,AW105),INDEX(Node_Left,AW105)))))</f>
        <v/>
      </c>
      <c r="AY105" s="46">
        <f>MATCH($AA105&amp;"|"&amp;AX105,Node_Key,0)</f>
        <v/>
      </c>
      <c r="AZ105" s="46">
        <f>IF(INDEX(Node_Kind,AY105)="leaf",AX105,IF(INDEX($P$10:$P$61,INDEX(Node_Pos,AY105)+1)="",IF(INDEX(Node_Miss,AY105)="left",INDEX(Node_Left,AY105),INDEX(Node_Right,AY105)),IF(INDEX(Node_Kind,AY105)="split",IF(INDEX($P$10:$P$61,INDEX(Node_Pos,AY105)+1)&lt;INDEX(Node_Thr,AY105),INDEX(Node_Left,AY105),INDEX(Node_Right,AY105)),IF(ISNUMBER(SEARCH(";"&amp;INDEX($P$10:$P$61,INDEX(Node_Pos,AY105)+1)&amp;";",";"&amp;INDEX(Node_RCodes,AY105)&amp;";")),INDEX(Node_Right,AY105),INDEX(Node_Left,AY105)))))</f>
        <v/>
      </c>
      <c r="BA105" s="46">
        <f>MATCH($AA105&amp;"|"&amp;AZ105,Node_Key,0)</f>
        <v/>
      </c>
      <c r="BB105" s="46">
        <f>IF(INDEX(Node_Kind,BA105)="leaf",AZ105,IF(INDEX($P$10:$P$61,INDEX(Node_Pos,BA105)+1)="",IF(INDEX(Node_Miss,BA105)="left",INDEX(Node_Left,BA105),INDEX(Node_Right,BA105)),IF(INDEX(Node_Kind,BA105)="split",IF(INDEX($P$10:$P$61,INDEX(Node_Pos,BA105)+1)&lt;INDEX(Node_Thr,BA105),INDEX(Node_Left,BA105),INDEX(Node_Right,BA105)),IF(ISNUMBER(SEARCH(";"&amp;INDEX($P$10:$P$61,INDEX(Node_Pos,BA105)+1)&amp;";",";"&amp;INDEX(Node_RCodes,BA105)&amp;";")),INDEX(Node_Right,BA105),INDEX(Node_Left,BA105)))))</f>
        <v/>
      </c>
      <c r="BC105" s="52">
        <f>IF(INDEX(Node_Kind,MATCH($AA105&amp;"|"&amp;BB105,Node_Key,0))="leaf",INDEX(Node_Leaf,MATCH($AA105&amp;"|"&amp;BB105,Node_Key,0)),"not a leaf")</f>
        <v/>
      </c>
      <c r="BD105" s="46">
        <f>MATCH($AA105&amp;"|0",Node_Key,0)</f>
        <v/>
      </c>
      <c r="BE105" s="46">
        <f>IF(INDEX(Node_Kind,BD105)="leaf",0,IF(INDEX($S$10:$S$61,INDEX(Node_Pos,BD105)+1)="",IF(INDEX(Node_Miss,BD105)="left",INDEX(Node_Left,BD105),INDEX(Node_Right,BD105)),IF(INDEX(Node_Kind,BD105)="split",IF(INDEX($S$10:$S$61,INDEX(Node_Pos,BD105)+1)&lt;INDEX(Node_Thr,BD105),INDEX(Node_Left,BD105),INDEX(Node_Right,BD105)),IF(ISNUMBER(SEARCH(";"&amp;INDEX($S$10:$S$61,INDEX(Node_Pos,BD105)+1)&amp;";",";"&amp;INDEX(Node_RCodes,BD105)&amp;";")),INDEX(Node_Right,BD105),INDEX(Node_Left,BD105)))))</f>
        <v/>
      </c>
      <c r="BF105" s="46">
        <f>MATCH($AA105&amp;"|"&amp;BE105,Node_Key,0)</f>
        <v/>
      </c>
      <c r="BG105" s="46">
        <f>IF(INDEX(Node_Kind,BF105)="leaf",BE105,IF(INDEX($S$10:$S$61,INDEX(Node_Pos,BF105)+1)="",IF(INDEX(Node_Miss,BF105)="left",INDEX(Node_Left,BF105),INDEX(Node_Right,BF105)),IF(INDEX(Node_Kind,BF105)="split",IF(INDEX($S$10:$S$61,INDEX(Node_Pos,BF105)+1)&lt;INDEX(Node_Thr,BF105),INDEX(Node_Left,BF105),INDEX(Node_Right,BF105)),IF(ISNUMBER(SEARCH(";"&amp;INDEX($S$10:$S$61,INDEX(Node_Pos,BF105)+1)&amp;";",";"&amp;INDEX(Node_RCodes,BF105)&amp;";")),INDEX(Node_Right,BF105),INDEX(Node_Left,BF105)))))</f>
        <v/>
      </c>
      <c r="BH105" s="46">
        <f>MATCH($AA105&amp;"|"&amp;BG105,Node_Key,0)</f>
        <v/>
      </c>
      <c r="BI105" s="46">
        <f>IF(INDEX(Node_Kind,BH105)="leaf",BG105,IF(INDEX($S$10:$S$61,INDEX(Node_Pos,BH105)+1)="",IF(INDEX(Node_Miss,BH105)="left",INDEX(Node_Left,BH105),INDEX(Node_Right,BH105)),IF(INDEX(Node_Kind,BH105)="split",IF(INDEX($S$10:$S$61,INDEX(Node_Pos,BH105)+1)&lt;INDEX(Node_Thr,BH105),INDEX(Node_Left,BH105),INDEX(Node_Right,BH105)),IF(ISNUMBER(SEARCH(";"&amp;INDEX($S$10:$S$61,INDEX(Node_Pos,BH105)+1)&amp;";",";"&amp;INDEX(Node_RCodes,BH105)&amp;";")),INDEX(Node_Right,BH105),INDEX(Node_Left,BH105)))))</f>
        <v/>
      </c>
      <c r="BJ105" s="52">
        <f>IF(INDEX(Node_Kind,MATCH($AA105&amp;"|"&amp;BI105,Node_Key,0))="leaf",INDEX(Node_Leaf,MATCH($AA105&amp;"|"&amp;BI105,Node_Key,0)),"not a leaf")</f>
        <v/>
      </c>
      <c r="BK105" s="46">
        <f>MATCH($AA105&amp;"|0",Node_Key,0)</f>
        <v/>
      </c>
      <c r="BL105" s="46">
        <f>IF(INDEX(Node_Kind,BK105)="leaf",0,IF(INDEX($V$10:$V$61,INDEX(Node_Pos,BK105)+1)="",IF(INDEX(Node_Miss,BK105)="left",INDEX(Node_Left,BK105),INDEX(Node_Right,BK105)),IF(INDEX(Node_Kind,BK105)="split",IF(INDEX($V$10:$V$61,INDEX(Node_Pos,BK105)+1)&lt;INDEX(Node_Thr,BK105),INDEX(Node_Left,BK105),INDEX(Node_Right,BK105)),IF(ISNUMBER(SEARCH(";"&amp;INDEX($V$10:$V$61,INDEX(Node_Pos,BK105)+1)&amp;";",";"&amp;INDEX(Node_RCodes,BK105)&amp;";")),INDEX(Node_Right,BK105),INDEX(Node_Left,BK105)))))</f>
        <v/>
      </c>
      <c r="BM105" s="46">
        <f>MATCH($AA105&amp;"|"&amp;BL105,Node_Key,0)</f>
        <v/>
      </c>
      <c r="BN105" s="46">
        <f>IF(INDEX(Node_Kind,BM105)="leaf",BL105,IF(INDEX($V$10:$V$61,INDEX(Node_Pos,BM105)+1)="",IF(INDEX(Node_Miss,BM105)="left",INDEX(Node_Left,BM105),INDEX(Node_Right,BM105)),IF(INDEX(Node_Kind,BM105)="split",IF(INDEX($V$10:$V$61,INDEX(Node_Pos,BM105)+1)&lt;INDEX(Node_Thr,BM105),INDEX(Node_Left,BM105),INDEX(Node_Right,BM105)),IF(ISNUMBER(SEARCH(";"&amp;INDEX($V$10:$V$61,INDEX(Node_Pos,BM105)+1)&amp;";",";"&amp;INDEX(Node_RCodes,BM105)&amp;";")),INDEX(Node_Right,BM105),INDEX(Node_Left,BM105)))))</f>
        <v/>
      </c>
      <c r="BO105" s="46">
        <f>MATCH($AA105&amp;"|"&amp;BN105,Node_Key,0)</f>
        <v/>
      </c>
      <c r="BP105" s="46">
        <f>IF(INDEX(Node_Kind,BO105)="leaf",BN105,IF(INDEX($V$10:$V$61,INDEX(Node_Pos,BO105)+1)="",IF(INDEX(Node_Miss,BO105)="left",INDEX(Node_Left,BO105),INDEX(Node_Right,BO105)),IF(INDEX(Node_Kind,BO105)="split",IF(INDEX($V$10:$V$61,INDEX(Node_Pos,BO105)+1)&lt;INDEX(Node_Thr,BO105),INDEX(Node_Left,BO105),INDEX(Node_Right,BO105)),IF(ISNUMBER(SEARCH(";"&amp;INDEX($V$10:$V$61,INDEX(Node_Pos,BO105)+1)&amp;";",";"&amp;INDEX(Node_RCodes,BO105)&amp;";")),INDEX(Node_Right,BO105),INDEX(Node_Left,BO105)))))</f>
        <v/>
      </c>
      <c r="BQ105" s="52">
        <f>IF(INDEX(Node_Kind,MATCH($AA105&amp;"|"&amp;BP105,Node_Key,0))="leaf",INDEX(Node_Leaf,MATCH($AA105&amp;"|"&amp;BP105,Node_Key,0)),"not a leaf")</f>
        <v/>
      </c>
      <c r="BR105" s="46">
        <f>MATCH($AA105&amp;"|0",Node_Key,0)</f>
        <v/>
      </c>
      <c r="BS105" s="46">
        <f>IF(INDEX(Node_Kind,BR105)="leaf",0,IF(INDEX($Y$10:$Y$61,INDEX(Node_Pos,BR105)+1)="",IF(INDEX(Node_Miss,BR105)="left",INDEX(Node_Left,BR105),INDEX(Node_Right,BR105)),IF(INDEX(Node_Kind,BR105)="split",IF(INDEX($Y$10:$Y$61,INDEX(Node_Pos,BR105)+1)&lt;INDEX(Node_Thr,BR105),INDEX(Node_Left,BR105),INDEX(Node_Right,BR105)),IF(ISNUMBER(SEARCH(";"&amp;INDEX($Y$10:$Y$61,INDEX(Node_Pos,BR105)+1)&amp;";",";"&amp;INDEX(Node_RCodes,BR105)&amp;";")),INDEX(Node_Right,BR105),INDEX(Node_Left,BR105)))))</f>
        <v/>
      </c>
      <c r="BT105" s="46">
        <f>MATCH($AA105&amp;"|"&amp;BS105,Node_Key,0)</f>
        <v/>
      </c>
      <c r="BU105" s="46">
        <f>IF(INDEX(Node_Kind,BT105)="leaf",BS105,IF(INDEX($Y$10:$Y$61,INDEX(Node_Pos,BT105)+1)="",IF(INDEX(Node_Miss,BT105)="left",INDEX(Node_Left,BT105),INDEX(Node_Right,BT105)),IF(INDEX(Node_Kind,BT105)="split",IF(INDEX($Y$10:$Y$61,INDEX(Node_Pos,BT105)+1)&lt;INDEX(Node_Thr,BT105),INDEX(Node_Left,BT105),INDEX(Node_Right,BT105)),IF(ISNUMBER(SEARCH(";"&amp;INDEX($Y$10:$Y$61,INDEX(Node_Pos,BT105)+1)&amp;";",";"&amp;INDEX(Node_RCodes,BT105)&amp;";")),INDEX(Node_Right,BT105),INDEX(Node_Left,BT105)))))</f>
        <v/>
      </c>
      <c r="BV105" s="46">
        <f>MATCH($AA105&amp;"|"&amp;BU105,Node_Key,0)</f>
        <v/>
      </c>
      <c r="BW105" s="46">
        <f>IF(INDEX(Node_Kind,BV105)="leaf",BU105,IF(INDEX($Y$10:$Y$61,INDEX(Node_Pos,BV105)+1)="",IF(INDEX(Node_Miss,BV105)="left",INDEX(Node_Left,BV105),INDEX(Node_Right,BV105)),IF(INDEX(Node_Kind,BV105)="split",IF(INDEX($Y$10:$Y$61,INDEX(Node_Pos,BV105)+1)&lt;INDEX(Node_Thr,BV105),INDEX(Node_Left,BV105),INDEX(Node_Right,BV105)),IF(ISNUMBER(SEARCH(";"&amp;INDEX($Y$10:$Y$61,INDEX(Node_Pos,BV105)+1)&amp;";",";"&amp;INDEX(Node_RCodes,BV105)&amp;";")),INDEX(Node_Right,BV105),INDEX(Node_Left,BV105)))))</f>
        <v/>
      </c>
      <c r="BX105" s="52">
        <f>IF(INDEX(Node_Kind,MATCH($AA105&amp;"|"&amp;BW105,Node_Key,0))="leaf",INDEX(Node_Leaf,MATCH($AA105&amp;"|"&amp;BW105,Node_Key,0)),"not a leaf")</f>
        <v/>
      </c>
    </row>
    <row r="106">
      <c r="AA106" s="36" t="n">
        <v>96</v>
      </c>
      <c r="AB106" s="46">
        <f>MATCH($AA106&amp;"|0",Node_Key,0)</f>
        <v/>
      </c>
      <c r="AC106" s="46">
        <f>IF(INDEX(Node_Kind,AB106)="leaf",0,IF(INDEX($G$10:$G$61,INDEX(Node_Pos,AB106)+1)="",IF(INDEX(Node_Miss,AB106)="left",INDEX(Node_Left,AB106),INDEX(Node_Right,AB106)),IF(INDEX(Node_Kind,AB106)="split",IF(INDEX($G$10:$G$61,INDEX(Node_Pos,AB106)+1)&lt;INDEX(Node_Thr,AB106),INDEX(Node_Left,AB106),INDEX(Node_Right,AB106)),IF(ISNUMBER(SEARCH(";"&amp;INDEX($G$10:$G$61,INDEX(Node_Pos,AB106)+1)&amp;";",";"&amp;INDEX(Node_RCodes,AB106)&amp;";")),INDEX(Node_Right,AB106),INDEX(Node_Left,AB106)))))</f>
        <v/>
      </c>
      <c r="AD106" s="46">
        <f>MATCH($AA106&amp;"|"&amp;AC106,Node_Key,0)</f>
        <v/>
      </c>
      <c r="AE106" s="46">
        <f>IF(INDEX(Node_Kind,AD106)="leaf",AC106,IF(INDEX($G$10:$G$61,INDEX(Node_Pos,AD106)+1)="",IF(INDEX(Node_Miss,AD106)="left",INDEX(Node_Left,AD106),INDEX(Node_Right,AD106)),IF(INDEX(Node_Kind,AD106)="split",IF(INDEX($G$10:$G$61,INDEX(Node_Pos,AD106)+1)&lt;INDEX(Node_Thr,AD106),INDEX(Node_Left,AD106),INDEX(Node_Right,AD106)),IF(ISNUMBER(SEARCH(";"&amp;INDEX($G$10:$G$61,INDEX(Node_Pos,AD106)+1)&amp;";",";"&amp;INDEX(Node_RCodes,AD106)&amp;";")),INDEX(Node_Right,AD106),INDEX(Node_Left,AD106)))))</f>
        <v/>
      </c>
      <c r="AF106" s="46">
        <f>MATCH($AA106&amp;"|"&amp;AE106,Node_Key,0)</f>
        <v/>
      </c>
      <c r="AG106" s="46">
        <f>IF(INDEX(Node_Kind,AF106)="leaf",AE106,IF(INDEX($G$10:$G$61,INDEX(Node_Pos,AF106)+1)="",IF(INDEX(Node_Miss,AF106)="left",INDEX(Node_Left,AF106),INDEX(Node_Right,AF106)),IF(INDEX(Node_Kind,AF106)="split",IF(INDEX($G$10:$G$61,INDEX(Node_Pos,AF106)+1)&lt;INDEX(Node_Thr,AF106),INDEX(Node_Left,AF106),INDEX(Node_Right,AF106)),IF(ISNUMBER(SEARCH(";"&amp;INDEX($G$10:$G$61,INDEX(Node_Pos,AF106)+1)&amp;";",";"&amp;INDEX(Node_RCodes,AF106)&amp;";")),INDEX(Node_Right,AF106),INDEX(Node_Left,AF106)))))</f>
        <v/>
      </c>
      <c r="AH106" s="52">
        <f>IF(INDEX(Node_Kind,MATCH($AA106&amp;"|"&amp;AG106,Node_Key,0))="leaf",INDEX(Node_Leaf,MATCH($AA106&amp;"|"&amp;AG106,Node_Key,0)),"not a leaf")</f>
        <v/>
      </c>
      <c r="AI106" s="46">
        <f>MATCH($AA106&amp;"|0",Node_Key,0)</f>
        <v/>
      </c>
      <c r="AJ106" s="46">
        <f>IF(INDEX(Node_Kind,AI106)="leaf",0,IF(INDEX($J$10:$J$61,INDEX(Node_Pos,AI106)+1)="",IF(INDEX(Node_Miss,AI106)="left",INDEX(Node_Left,AI106),INDEX(Node_Right,AI106)),IF(INDEX(Node_Kind,AI106)="split",IF(INDEX($J$10:$J$61,INDEX(Node_Pos,AI106)+1)&lt;INDEX(Node_Thr,AI106),INDEX(Node_Left,AI106),INDEX(Node_Right,AI106)),IF(ISNUMBER(SEARCH(";"&amp;INDEX($J$10:$J$61,INDEX(Node_Pos,AI106)+1)&amp;";",";"&amp;INDEX(Node_RCodes,AI106)&amp;";")),INDEX(Node_Right,AI106),INDEX(Node_Left,AI106)))))</f>
        <v/>
      </c>
      <c r="AK106" s="46">
        <f>MATCH($AA106&amp;"|"&amp;AJ106,Node_Key,0)</f>
        <v/>
      </c>
      <c r="AL106" s="46">
        <f>IF(INDEX(Node_Kind,AK106)="leaf",AJ106,IF(INDEX($J$10:$J$61,INDEX(Node_Pos,AK106)+1)="",IF(INDEX(Node_Miss,AK106)="left",INDEX(Node_Left,AK106),INDEX(Node_Right,AK106)),IF(INDEX(Node_Kind,AK106)="split",IF(INDEX($J$10:$J$61,INDEX(Node_Pos,AK106)+1)&lt;INDEX(Node_Thr,AK106),INDEX(Node_Left,AK106),INDEX(Node_Right,AK106)),IF(ISNUMBER(SEARCH(";"&amp;INDEX($J$10:$J$61,INDEX(Node_Pos,AK106)+1)&amp;";",";"&amp;INDEX(Node_RCodes,AK106)&amp;";")),INDEX(Node_Right,AK106),INDEX(Node_Left,AK106)))))</f>
        <v/>
      </c>
      <c r="AM106" s="46">
        <f>MATCH($AA106&amp;"|"&amp;AL106,Node_Key,0)</f>
        <v/>
      </c>
      <c r="AN106" s="46">
        <f>IF(INDEX(Node_Kind,AM106)="leaf",AL106,IF(INDEX($J$10:$J$61,INDEX(Node_Pos,AM106)+1)="",IF(INDEX(Node_Miss,AM106)="left",INDEX(Node_Left,AM106),INDEX(Node_Right,AM106)),IF(INDEX(Node_Kind,AM106)="split",IF(INDEX($J$10:$J$61,INDEX(Node_Pos,AM106)+1)&lt;INDEX(Node_Thr,AM106),INDEX(Node_Left,AM106),INDEX(Node_Right,AM106)),IF(ISNUMBER(SEARCH(";"&amp;INDEX($J$10:$J$61,INDEX(Node_Pos,AM106)+1)&amp;";",";"&amp;INDEX(Node_RCodes,AM106)&amp;";")),INDEX(Node_Right,AM106),INDEX(Node_Left,AM106)))))</f>
        <v/>
      </c>
      <c r="AO106" s="52">
        <f>IF(INDEX(Node_Kind,MATCH($AA106&amp;"|"&amp;AN106,Node_Key,0))="leaf",INDEX(Node_Leaf,MATCH($AA106&amp;"|"&amp;AN106,Node_Key,0)),"not a leaf")</f>
        <v/>
      </c>
      <c r="AP106" s="46">
        <f>MATCH($AA106&amp;"|0",Node_Key,0)</f>
        <v/>
      </c>
      <c r="AQ106" s="46">
        <f>IF(INDEX(Node_Kind,AP106)="leaf",0,IF(INDEX($M$10:$M$61,INDEX(Node_Pos,AP106)+1)="",IF(INDEX(Node_Miss,AP106)="left",INDEX(Node_Left,AP106),INDEX(Node_Right,AP106)),IF(INDEX(Node_Kind,AP106)="split",IF(INDEX($M$10:$M$61,INDEX(Node_Pos,AP106)+1)&lt;INDEX(Node_Thr,AP106),INDEX(Node_Left,AP106),INDEX(Node_Right,AP106)),IF(ISNUMBER(SEARCH(";"&amp;INDEX($M$10:$M$61,INDEX(Node_Pos,AP106)+1)&amp;";",";"&amp;INDEX(Node_RCodes,AP106)&amp;";")),INDEX(Node_Right,AP106),INDEX(Node_Left,AP106)))))</f>
        <v/>
      </c>
      <c r="AR106" s="46">
        <f>MATCH($AA106&amp;"|"&amp;AQ106,Node_Key,0)</f>
        <v/>
      </c>
      <c r="AS106" s="46">
        <f>IF(INDEX(Node_Kind,AR106)="leaf",AQ106,IF(INDEX($M$10:$M$61,INDEX(Node_Pos,AR106)+1)="",IF(INDEX(Node_Miss,AR106)="left",INDEX(Node_Left,AR106),INDEX(Node_Right,AR106)),IF(INDEX(Node_Kind,AR106)="split",IF(INDEX($M$10:$M$61,INDEX(Node_Pos,AR106)+1)&lt;INDEX(Node_Thr,AR106),INDEX(Node_Left,AR106),INDEX(Node_Right,AR106)),IF(ISNUMBER(SEARCH(";"&amp;INDEX($M$10:$M$61,INDEX(Node_Pos,AR106)+1)&amp;";",";"&amp;INDEX(Node_RCodes,AR106)&amp;";")),INDEX(Node_Right,AR106),INDEX(Node_Left,AR106)))))</f>
        <v/>
      </c>
      <c r="AT106" s="46">
        <f>MATCH($AA106&amp;"|"&amp;AS106,Node_Key,0)</f>
        <v/>
      </c>
      <c r="AU106" s="46">
        <f>IF(INDEX(Node_Kind,AT106)="leaf",AS106,IF(INDEX($M$10:$M$61,INDEX(Node_Pos,AT106)+1)="",IF(INDEX(Node_Miss,AT106)="left",INDEX(Node_Left,AT106),INDEX(Node_Right,AT106)),IF(INDEX(Node_Kind,AT106)="split",IF(INDEX($M$10:$M$61,INDEX(Node_Pos,AT106)+1)&lt;INDEX(Node_Thr,AT106),INDEX(Node_Left,AT106),INDEX(Node_Right,AT106)),IF(ISNUMBER(SEARCH(";"&amp;INDEX($M$10:$M$61,INDEX(Node_Pos,AT106)+1)&amp;";",";"&amp;INDEX(Node_RCodes,AT106)&amp;";")),INDEX(Node_Right,AT106),INDEX(Node_Left,AT106)))))</f>
        <v/>
      </c>
      <c r="AV106" s="52">
        <f>IF(INDEX(Node_Kind,MATCH($AA106&amp;"|"&amp;AU106,Node_Key,0))="leaf",INDEX(Node_Leaf,MATCH($AA106&amp;"|"&amp;AU106,Node_Key,0)),"not a leaf")</f>
        <v/>
      </c>
      <c r="AW106" s="46">
        <f>MATCH($AA106&amp;"|0",Node_Key,0)</f>
        <v/>
      </c>
      <c r="AX106" s="46">
        <f>IF(INDEX(Node_Kind,AW106)="leaf",0,IF(INDEX($P$10:$P$61,INDEX(Node_Pos,AW106)+1)="",IF(INDEX(Node_Miss,AW106)="left",INDEX(Node_Left,AW106),INDEX(Node_Right,AW106)),IF(INDEX(Node_Kind,AW106)="split",IF(INDEX($P$10:$P$61,INDEX(Node_Pos,AW106)+1)&lt;INDEX(Node_Thr,AW106),INDEX(Node_Left,AW106),INDEX(Node_Right,AW106)),IF(ISNUMBER(SEARCH(";"&amp;INDEX($P$10:$P$61,INDEX(Node_Pos,AW106)+1)&amp;";",";"&amp;INDEX(Node_RCodes,AW106)&amp;";")),INDEX(Node_Right,AW106),INDEX(Node_Left,AW106)))))</f>
        <v/>
      </c>
      <c r="AY106" s="46">
        <f>MATCH($AA106&amp;"|"&amp;AX106,Node_Key,0)</f>
        <v/>
      </c>
      <c r="AZ106" s="46">
        <f>IF(INDEX(Node_Kind,AY106)="leaf",AX106,IF(INDEX($P$10:$P$61,INDEX(Node_Pos,AY106)+1)="",IF(INDEX(Node_Miss,AY106)="left",INDEX(Node_Left,AY106),INDEX(Node_Right,AY106)),IF(INDEX(Node_Kind,AY106)="split",IF(INDEX($P$10:$P$61,INDEX(Node_Pos,AY106)+1)&lt;INDEX(Node_Thr,AY106),INDEX(Node_Left,AY106),INDEX(Node_Right,AY106)),IF(ISNUMBER(SEARCH(";"&amp;INDEX($P$10:$P$61,INDEX(Node_Pos,AY106)+1)&amp;";",";"&amp;INDEX(Node_RCodes,AY106)&amp;";")),INDEX(Node_Right,AY106),INDEX(Node_Left,AY106)))))</f>
        <v/>
      </c>
      <c r="BA106" s="46">
        <f>MATCH($AA106&amp;"|"&amp;AZ106,Node_Key,0)</f>
        <v/>
      </c>
      <c r="BB106" s="46">
        <f>IF(INDEX(Node_Kind,BA106)="leaf",AZ106,IF(INDEX($P$10:$P$61,INDEX(Node_Pos,BA106)+1)="",IF(INDEX(Node_Miss,BA106)="left",INDEX(Node_Left,BA106),INDEX(Node_Right,BA106)),IF(INDEX(Node_Kind,BA106)="split",IF(INDEX($P$10:$P$61,INDEX(Node_Pos,BA106)+1)&lt;INDEX(Node_Thr,BA106),INDEX(Node_Left,BA106),INDEX(Node_Right,BA106)),IF(ISNUMBER(SEARCH(";"&amp;INDEX($P$10:$P$61,INDEX(Node_Pos,BA106)+1)&amp;";",";"&amp;INDEX(Node_RCodes,BA106)&amp;";")),INDEX(Node_Right,BA106),INDEX(Node_Left,BA106)))))</f>
        <v/>
      </c>
      <c r="BC106" s="52">
        <f>IF(INDEX(Node_Kind,MATCH($AA106&amp;"|"&amp;BB106,Node_Key,0))="leaf",INDEX(Node_Leaf,MATCH($AA106&amp;"|"&amp;BB106,Node_Key,0)),"not a leaf")</f>
        <v/>
      </c>
      <c r="BD106" s="46">
        <f>MATCH($AA106&amp;"|0",Node_Key,0)</f>
        <v/>
      </c>
      <c r="BE106" s="46">
        <f>IF(INDEX(Node_Kind,BD106)="leaf",0,IF(INDEX($S$10:$S$61,INDEX(Node_Pos,BD106)+1)="",IF(INDEX(Node_Miss,BD106)="left",INDEX(Node_Left,BD106),INDEX(Node_Right,BD106)),IF(INDEX(Node_Kind,BD106)="split",IF(INDEX($S$10:$S$61,INDEX(Node_Pos,BD106)+1)&lt;INDEX(Node_Thr,BD106),INDEX(Node_Left,BD106),INDEX(Node_Right,BD106)),IF(ISNUMBER(SEARCH(";"&amp;INDEX($S$10:$S$61,INDEX(Node_Pos,BD106)+1)&amp;";",";"&amp;INDEX(Node_RCodes,BD106)&amp;";")),INDEX(Node_Right,BD106),INDEX(Node_Left,BD106)))))</f>
        <v/>
      </c>
      <c r="BF106" s="46">
        <f>MATCH($AA106&amp;"|"&amp;BE106,Node_Key,0)</f>
        <v/>
      </c>
      <c r="BG106" s="46">
        <f>IF(INDEX(Node_Kind,BF106)="leaf",BE106,IF(INDEX($S$10:$S$61,INDEX(Node_Pos,BF106)+1)="",IF(INDEX(Node_Miss,BF106)="left",INDEX(Node_Left,BF106),INDEX(Node_Right,BF106)),IF(INDEX(Node_Kind,BF106)="split",IF(INDEX($S$10:$S$61,INDEX(Node_Pos,BF106)+1)&lt;INDEX(Node_Thr,BF106),INDEX(Node_Left,BF106),INDEX(Node_Right,BF106)),IF(ISNUMBER(SEARCH(";"&amp;INDEX($S$10:$S$61,INDEX(Node_Pos,BF106)+1)&amp;";",";"&amp;INDEX(Node_RCodes,BF106)&amp;";")),INDEX(Node_Right,BF106),INDEX(Node_Left,BF106)))))</f>
        <v/>
      </c>
      <c r="BH106" s="46">
        <f>MATCH($AA106&amp;"|"&amp;BG106,Node_Key,0)</f>
        <v/>
      </c>
      <c r="BI106" s="46">
        <f>IF(INDEX(Node_Kind,BH106)="leaf",BG106,IF(INDEX($S$10:$S$61,INDEX(Node_Pos,BH106)+1)="",IF(INDEX(Node_Miss,BH106)="left",INDEX(Node_Left,BH106),INDEX(Node_Right,BH106)),IF(INDEX(Node_Kind,BH106)="split",IF(INDEX($S$10:$S$61,INDEX(Node_Pos,BH106)+1)&lt;INDEX(Node_Thr,BH106),INDEX(Node_Left,BH106),INDEX(Node_Right,BH106)),IF(ISNUMBER(SEARCH(";"&amp;INDEX($S$10:$S$61,INDEX(Node_Pos,BH106)+1)&amp;";",";"&amp;INDEX(Node_RCodes,BH106)&amp;";")),INDEX(Node_Right,BH106),INDEX(Node_Left,BH106)))))</f>
        <v/>
      </c>
      <c r="BJ106" s="52">
        <f>IF(INDEX(Node_Kind,MATCH($AA106&amp;"|"&amp;BI106,Node_Key,0))="leaf",INDEX(Node_Leaf,MATCH($AA106&amp;"|"&amp;BI106,Node_Key,0)),"not a leaf")</f>
        <v/>
      </c>
      <c r="BK106" s="46">
        <f>MATCH($AA106&amp;"|0",Node_Key,0)</f>
        <v/>
      </c>
      <c r="BL106" s="46">
        <f>IF(INDEX(Node_Kind,BK106)="leaf",0,IF(INDEX($V$10:$V$61,INDEX(Node_Pos,BK106)+1)="",IF(INDEX(Node_Miss,BK106)="left",INDEX(Node_Left,BK106),INDEX(Node_Right,BK106)),IF(INDEX(Node_Kind,BK106)="split",IF(INDEX($V$10:$V$61,INDEX(Node_Pos,BK106)+1)&lt;INDEX(Node_Thr,BK106),INDEX(Node_Left,BK106),INDEX(Node_Right,BK106)),IF(ISNUMBER(SEARCH(";"&amp;INDEX($V$10:$V$61,INDEX(Node_Pos,BK106)+1)&amp;";",";"&amp;INDEX(Node_RCodes,BK106)&amp;";")),INDEX(Node_Right,BK106),INDEX(Node_Left,BK106)))))</f>
        <v/>
      </c>
      <c r="BM106" s="46">
        <f>MATCH($AA106&amp;"|"&amp;BL106,Node_Key,0)</f>
        <v/>
      </c>
      <c r="BN106" s="46">
        <f>IF(INDEX(Node_Kind,BM106)="leaf",BL106,IF(INDEX($V$10:$V$61,INDEX(Node_Pos,BM106)+1)="",IF(INDEX(Node_Miss,BM106)="left",INDEX(Node_Left,BM106),INDEX(Node_Right,BM106)),IF(INDEX(Node_Kind,BM106)="split",IF(INDEX($V$10:$V$61,INDEX(Node_Pos,BM106)+1)&lt;INDEX(Node_Thr,BM106),INDEX(Node_Left,BM106),INDEX(Node_Right,BM106)),IF(ISNUMBER(SEARCH(";"&amp;INDEX($V$10:$V$61,INDEX(Node_Pos,BM106)+1)&amp;";",";"&amp;INDEX(Node_RCodes,BM106)&amp;";")),INDEX(Node_Right,BM106),INDEX(Node_Left,BM106)))))</f>
        <v/>
      </c>
      <c r="BO106" s="46">
        <f>MATCH($AA106&amp;"|"&amp;BN106,Node_Key,0)</f>
        <v/>
      </c>
      <c r="BP106" s="46">
        <f>IF(INDEX(Node_Kind,BO106)="leaf",BN106,IF(INDEX($V$10:$V$61,INDEX(Node_Pos,BO106)+1)="",IF(INDEX(Node_Miss,BO106)="left",INDEX(Node_Left,BO106),INDEX(Node_Right,BO106)),IF(INDEX(Node_Kind,BO106)="split",IF(INDEX($V$10:$V$61,INDEX(Node_Pos,BO106)+1)&lt;INDEX(Node_Thr,BO106),INDEX(Node_Left,BO106),INDEX(Node_Right,BO106)),IF(ISNUMBER(SEARCH(";"&amp;INDEX($V$10:$V$61,INDEX(Node_Pos,BO106)+1)&amp;";",";"&amp;INDEX(Node_RCodes,BO106)&amp;";")),INDEX(Node_Right,BO106),INDEX(Node_Left,BO106)))))</f>
        <v/>
      </c>
      <c r="BQ106" s="52">
        <f>IF(INDEX(Node_Kind,MATCH($AA106&amp;"|"&amp;BP106,Node_Key,0))="leaf",INDEX(Node_Leaf,MATCH($AA106&amp;"|"&amp;BP106,Node_Key,0)),"not a leaf")</f>
        <v/>
      </c>
      <c r="BR106" s="46">
        <f>MATCH($AA106&amp;"|0",Node_Key,0)</f>
        <v/>
      </c>
      <c r="BS106" s="46">
        <f>IF(INDEX(Node_Kind,BR106)="leaf",0,IF(INDEX($Y$10:$Y$61,INDEX(Node_Pos,BR106)+1)="",IF(INDEX(Node_Miss,BR106)="left",INDEX(Node_Left,BR106),INDEX(Node_Right,BR106)),IF(INDEX(Node_Kind,BR106)="split",IF(INDEX($Y$10:$Y$61,INDEX(Node_Pos,BR106)+1)&lt;INDEX(Node_Thr,BR106),INDEX(Node_Left,BR106),INDEX(Node_Right,BR106)),IF(ISNUMBER(SEARCH(";"&amp;INDEX($Y$10:$Y$61,INDEX(Node_Pos,BR106)+1)&amp;";",";"&amp;INDEX(Node_RCodes,BR106)&amp;";")),INDEX(Node_Right,BR106),INDEX(Node_Left,BR106)))))</f>
        <v/>
      </c>
      <c r="BT106" s="46">
        <f>MATCH($AA106&amp;"|"&amp;BS106,Node_Key,0)</f>
        <v/>
      </c>
      <c r="BU106" s="46">
        <f>IF(INDEX(Node_Kind,BT106)="leaf",BS106,IF(INDEX($Y$10:$Y$61,INDEX(Node_Pos,BT106)+1)="",IF(INDEX(Node_Miss,BT106)="left",INDEX(Node_Left,BT106),INDEX(Node_Right,BT106)),IF(INDEX(Node_Kind,BT106)="split",IF(INDEX($Y$10:$Y$61,INDEX(Node_Pos,BT106)+1)&lt;INDEX(Node_Thr,BT106),INDEX(Node_Left,BT106),INDEX(Node_Right,BT106)),IF(ISNUMBER(SEARCH(";"&amp;INDEX($Y$10:$Y$61,INDEX(Node_Pos,BT106)+1)&amp;";",";"&amp;INDEX(Node_RCodes,BT106)&amp;";")),INDEX(Node_Right,BT106),INDEX(Node_Left,BT106)))))</f>
        <v/>
      </c>
      <c r="BV106" s="46">
        <f>MATCH($AA106&amp;"|"&amp;BU106,Node_Key,0)</f>
        <v/>
      </c>
      <c r="BW106" s="46">
        <f>IF(INDEX(Node_Kind,BV106)="leaf",BU106,IF(INDEX($Y$10:$Y$61,INDEX(Node_Pos,BV106)+1)="",IF(INDEX(Node_Miss,BV106)="left",INDEX(Node_Left,BV106),INDEX(Node_Right,BV106)),IF(INDEX(Node_Kind,BV106)="split",IF(INDEX($Y$10:$Y$61,INDEX(Node_Pos,BV106)+1)&lt;INDEX(Node_Thr,BV106),INDEX(Node_Left,BV106),INDEX(Node_Right,BV106)),IF(ISNUMBER(SEARCH(";"&amp;INDEX($Y$10:$Y$61,INDEX(Node_Pos,BV106)+1)&amp;";",";"&amp;INDEX(Node_RCodes,BV106)&amp;";")),INDEX(Node_Right,BV106),INDEX(Node_Left,BV106)))))</f>
        <v/>
      </c>
      <c r="BX106" s="52">
        <f>IF(INDEX(Node_Kind,MATCH($AA106&amp;"|"&amp;BW106,Node_Key,0))="leaf",INDEX(Node_Leaf,MATCH($AA106&amp;"|"&amp;BW106,Node_Key,0)),"not a leaf")</f>
        <v/>
      </c>
    </row>
    <row r="107">
      <c r="AA107" s="36" t="n">
        <v>97</v>
      </c>
      <c r="AB107" s="46">
        <f>MATCH($AA107&amp;"|0",Node_Key,0)</f>
        <v/>
      </c>
      <c r="AC107" s="46">
        <f>IF(INDEX(Node_Kind,AB107)="leaf",0,IF(INDEX($G$10:$G$61,INDEX(Node_Pos,AB107)+1)="",IF(INDEX(Node_Miss,AB107)="left",INDEX(Node_Left,AB107),INDEX(Node_Right,AB107)),IF(INDEX(Node_Kind,AB107)="split",IF(INDEX($G$10:$G$61,INDEX(Node_Pos,AB107)+1)&lt;INDEX(Node_Thr,AB107),INDEX(Node_Left,AB107),INDEX(Node_Right,AB107)),IF(ISNUMBER(SEARCH(";"&amp;INDEX($G$10:$G$61,INDEX(Node_Pos,AB107)+1)&amp;";",";"&amp;INDEX(Node_RCodes,AB107)&amp;";")),INDEX(Node_Right,AB107),INDEX(Node_Left,AB107)))))</f>
        <v/>
      </c>
      <c r="AD107" s="46">
        <f>MATCH($AA107&amp;"|"&amp;AC107,Node_Key,0)</f>
        <v/>
      </c>
      <c r="AE107" s="46">
        <f>IF(INDEX(Node_Kind,AD107)="leaf",AC107,IF(INDEX($G$10:$G$61,INDEX(Node_Pos,AD107)+1)="",IF(INDEX(Node_Miss,AD107)="left",INDEX(Node_Left,AD107),INDEX(Node_Right,AD107)),IF(INDEX(Node_Kind,AD107)="split",IF(INDEX($G$10:$G$61,INDEX(Node_Pos,AD107)+1)&lt;INDEX(Node_Thr,AD107),INDEX(Node_Left,AD107),INDEX(Node_Right,AD107)),IF(ISNUMBER(SEARCH(";"&amp;INDEX($G$10:$G$61,INDEX(Node_Pos,AD107)+1)&amp;";",";"&amp;INDEX(Node_RCodes,AD107)&amp;";")),INDEX(Node_Right,AD107),INDEX(Node_Left,AD107)))))</f>
        <v/>
      </c>
      <c r="AF107" s="46">
        <f>MATCH($AA107&amp;"|"&amp;AE107,Node_Key,0)</f>
        <v/>
      </c>
      <c r="AG107" s="46">
        <f>IF(INDEX(Node_Kind,AF107)="leaf",AE107,IF(INDEX($G$10:$G$61,INDEX(Node_Pos,AF107)+1)="",IF(INDEX(Node_Miss,AF107)="left",INDEX(Node_Left,AF107),INDEX(Node_Right,AF107)),IF(INDEX(Node_Kind,AF107)="split",IF(INDEX($G$10:$G$61,INDEX(Node_Pos,AF107)+1)&lt;INDEX(Node_Thr,AF107),INDEX(Node_Left,AF107),INDEX(Node_Right,AF107)),IF(ISNUMBER(SEARCH(";"&amp;INDEX($G$10:$G$61,INDEX(Node_Pos,AF107)+1)&amp;";",";"&amp;INDEX(Node_RCodes,AF107)&amp;";")),INDEX(Node_Right,AF107),INDEX(Node_Left,AF107)))))</f>
        <v/>
      </c>
      <c r="AH107" s="52">
        <f>IF(INDEX(Node_Kind,MATCH($AA107&amp;"|"&amp;AG107,Node_Key,0))="leaf",INDEX(Node_Leaf,MATCH($AA107&amp;"|"&amp;AG107,Node_Key,0)),"not a leaf")</f>
        <v/>
      </c>
      <c r="AI107" s="46">
        <f>MATCH($AA107&amp;"|0",Node_Key,0)</f>
        <v/>
      </c>
      <c r="AJ107" s="46">
        <f>IF(INDEX(Node_Kind,AI107)="leaf",0,IF(INDEX($J$10:$J$61,INDEX(Node_Pos,AI107)+1)="",IF(INDEX(Node_Miss,AI107)="left",INDEX(Node_Left,AI107),INDEX(Node_Right,AI107)),IF(INDEX(Node_Kind,AI107)="split",IF(INDEX($J$10:$J$61,INDEX(Node_Pos,AI107)+1)&lt;INDEX(Node_Thr,AI107),INDEX(Node_Left,AI107),INDEX(Node_Right,AI107)),IF(ISNUMBER(SEARCH(";"&amp;INDEX($J$10:$J$61,INDEX(Node_Pos,AI107)+1)&amp;";",";"&amp;INDEX(Node_RCodes,AI107)&amp;";")),INDEX(Node_Right,AI107),INDEX(Node_Left,AI107)))))</f>
        <v/>
      </c>
      <c r="AK107" s="46">
        <f>MATCH($AA107&amp;"|"&amp;AJ107,Node_Key,0)</f>
        <v/>
      </c>
      <c r="AL107" s="46">
        <f>IF(INDEX(Node_Kind,AK107)="leaf",AJ107,IF(INDEX($J$10:$J$61,INDEX(Node_Pos,AK107)+1)="",IF(INDEX(Node_Miss,AK107)="left",INDEX(Node_Left,AK107),INDEX(Node_Right,AK107)),IF(INDEX(Node_Kind,AK107)="split",IF(INDEX($J$10:$J$61,INDEX(Node_Pos,AK107)+1)&lt;INDEX(Node_Thr,AK107),INDEX(Node_Left,AK107),INDEX(Node_Right,AK107)),IF(ISNUMBER(SEARCH(";"&amp;INDEX($J$10:$J$61,INDEX(Node_Pos,AK107)+1)&amp;";",";"&amp;INDEX(Node_RCodes,AK107)&amp;";")),INDEX(Node_Right,AK107),INDEX(Node_Left,AK107)))))</f>
        <v/>
      </c>
      <c r="AM107" s="46">
        <f>MATCH($AA107&amp;"|"&amp;AL107,Node_Key,0)</f>
        <v/>
      </c>
      <c r="AN107" s="46">
        <f>IF(INDEX(Node_Kind,AM107)="leaf",AL107,IF(INDEX($J$10:$J$61,INDEX(Node_Pos,AM107)+1)="",IF(INDEX(Node_Miss,AM107)="left",INDEX(Node_Left,AM107),INDEX(Node_Right,AM107)),IF(INDEX(Node_Kind,AM107)="split",IF(INDEX($J$10:$J$61,INDEX(Node_Pos,AM107)+1)&lt;INDEX(Node_Thr,AM107),INDEX(Node_Left,AM107),INDEX(Node_Right,AM107)),IF(ISNUMBER(SEARCH(";"&amp;INDEX($J$10:$J$61,INDEX(Node_Pos,AM107)+1)&amp;";",";"&amp;INDEX(Node_RCodes,AM107)&amp;";")),INDEX(Node_Right,AM107),INDEX(Node_Left,AM107)))))</f>
        <v/>
      </c>
      <c r="AO107" s="52">
        <f>IF(INDEX(Node_Kind,MATCH($AA107&amp;"|"&amp;AN107,Node_Key,0))="leaf",INDEX(Node_Leaf,MATCH($AA107&amp;"|"&amp;AN107,Node_Key,0)),"not a leaf")</f>
        <v/>
      </c>
      <c r="AP107" s="46">
        <f>MATCH($AA107&amp;"|0",Node_Key,0)</f>
        <v/>
      </c>
      <c r="AQ107" s="46">
        <f>IF(INDEX(Node_Kind,AP107)="leaf",0,IF(INDEX($M$10:$M$61,INDEX(Node_Pos,AP107)+1)="",IF(INDEX(Node_Miss,AP107)="left",INDEX(Node_Left,AP107),INDEX(Node_Right,AP107)),IF(INDEX(Node_Kind,AP107)="split",IF(INDEX($M$10:$M$61,INDEX(Node_Pos,AP107)+1)&lt;INDEX(Node_Thr,AP107),INDEX(Node_Left,AP107),INDEX(Node_Right,AP107)),IF(ISNUMBER(SEARCH(";"&amp;INDEX($M$10:$M$61,INDEX(Node_Pos,AP107)+1)&amp;";",";"&amp;INDEX(Node_RCodes,AP107)&amp;";")),INDEX(Node_Right,AP107),INDEX(Node_Left,AP107)))))</f>
        <v/>
      </c>
      <c r="AR107" s="46">
        <f>MATCH($AA107&amp;"|"&amp;AQ107,Node_Key,0)</f>
        <v/>
      </c>
      <c r="AS107" s="46">
        <f>IF(INDEX(Node_Kind,AR107)="leaf",AQ107,IF(INDEX($M$10:$M$61,INDEX(Node_Pos,AR107)+1)="",IF(INDEX(Node_Miss,AR107)="left",INDEX(Node_Left,AR107),INDEX(Node_Right,AR107)),IF(INDEX(Node_Kind,AR107)="split",IF(INDEX($M$10:$M$61,INDEX(Node_Pos,AR107)+1)&lt;INDEX(Node_Thr,AR107),INDEX(Node_Left,AR107),INDEX(Node_Right,AR107)),IF(ISNUMBER(SEARCH(";"&amp;INDEX($M$10:$M$61,INDEX(Node_Pos,AR107)+1)&amp;";",";"&amp;INDEX(Node_RCodes,AR107)&amp;";")),INDEX(Node_Right,AR107),INDEX(Node_Left,AR107)))))</f>
        <v/>
      </c>
      <c r="AT107" s="46">
        <f>MATCH($AA107&amp;"|"&amp;AS107,Node_Key,0)</f>
        <v/>
      </c>
      <c r="AU107" s="46">
        <f>IF(INDEX(Node_Kind,AT107)="leaf",AS107,IF(INDEX($M$10:$M$61,INDEX(Node_Pos,AT107)+1)="",IF(INDEX(Node_Miss,AT107)="left",INDEX(Node_Left,AT107),INDEX(Node_Right,AT107)),IF(INDEX(Node_Kind,AT107)="split",IF(INDEX($M$10:$M$61,INDEX(Node_Pos,AT107)+1)&lt;INDEX(Node_Thr,AT107),INDEX(Node_Left,AT107),INDEX(Node_Right,AT107)),IF(ISNUMBER(SEARCH(";"&amp;INDEX($M$10:$M$61,INDEX(Node_Pos,AT107)+1)&amp;";",";"&amp;INDEX(Node_RCodes,AT107)&amp;";")),INDEX(Node_Right,AT107),INDEX(Node_Left,AT107)))))</f>
        <v/>
      </c>
      <c r="AV107" s="52">
        <f>IF(INDEX(Node_Kind,MATCH($AA107&amp;"|"&amp;AU107,Node_Key,0))="leaf",INDEX(Node_Leaf,MATCH($AA107&amp;"|"&amp;AU107,Node_Key,0)),"not a leaf")</f>
        <v/>
      </c>
      <c r="AW107" s="46">
        <f>MATCH($AA107&amp;"|0",Node_Key,0)</f>
        <v/>
      </c>
      <c r="AX107" s="46">
        <f>IF(INDEX(Node_Kind,AW107)="leaf",0,IF(INDEX($P$10:$P$61,INDEX(Node_Pos,AW107)+1)="",IF(INDEX(Node_Miss,AW107)="left",INDEX(Node_Left,AW107),INDEX(Node_Right,AW107)),IF(INDEX(Node_Kind,AW107)="split",IF(INDEX($P$10:$P$61,INDEX(Node_Pos,AW107)+1)&lt;INDEX(Node_Thr,AW107),INDEX(Node_Left,AW107),INDEX(Node_Right,AW107)),IF(ISNUMBER(SEARCH(";"&amp;INDEX($P$10:$P$61,INDEX(Node_Pos,AW107)+1)&amp;";",";"&amp;INDEX(Node_RCodes,AW107)&amp;";")),INDEX(Node_Right,AW107),INDEX(Node_Left,AW107)))))</f>
        <v/>
      </c>
      <c r="AY107" s="46">
        <f>MATCH($AA107&amp;"|"&amp;AX107,Node_Key,0)</f>
        <v/>
      </c>
      <c r="AZ107" s="46">
        <f>IF(INDEX(Node_Kind,AY107)="leaf",AX107,IF(INDEX($P$10:$P$61,INDEX(Node_Pos,AY107)+1)="",IF(INDEX(Node_Miss,AY107)="left",INDEX(Node_Left,AY107),INDEX(Node_Right,AY107)),IF(INDEX(Node_Kind,AY107)="split",IF(INDEX($P$10:$P$61,INDEX(Node_Pos,AY107)+1)&lt;INDEX(Node_Thr,AY107),INDEX(Node_Left,AY107),INDEX(Node_Right,AY107)),IF(ISNUMBER(SEARCH(";"&amp;INDEX($P$10:$P$61,INDEX(Node_Pos,AY107)+1)&amp;";",";"&amp;INDEX(Node_RCodes,AY107)&amp;";")),INDEX(Node_Right,AY107),INDEX(Node_Left,AY107)))))</f>
        <v/>
      </c>
      <c r="BA107" s="46">
        <f>MATCH($AA107&amp;"|"&amp;AZ107,Node_Key,0)</f>
        <v/>
      </c>
      <c r="BB107" s="46">
        <f>IF(INDEX(Node_Kind,BA107)="leaf",AZ107,IF(INDEX($P$10:$P$61,INDEX(Node_Pos,BA107)+1)="",IF(INDEX(Node_Miss,BA107)="left",INDEX(Node_Left,BA107),INDEX(Node_Right,BA107)),IF(INDEX(Node_Kind,BA107)="split",IF(INDEX($P$10:$P$61,INDEX(Node_Pos,BA107)+1)&lt;INDEX(Node_Thr,BA107),INDEX(Node_Left,BA107),INDEX(Node_Right,BA107)),IF(ISNUMBER(SEARCH(";"&amp;INDEX($P$10:$P$61,INDEX(Node_Pos,BA107)+1)&amp;";",";"&amp;INDEX(Node_RCodes,BA107)&amp;";")),INDEX(Node_Right,BA107),INDEX(Node_Left,BA107)))))</f>
        <v/>
      </c>
      <c r="BC107" s="52">
        <f>IF(INDEX(Node_Kind,MATCH($AA107&amp;"|"&amp;BB107,Node_Key,0))="leaf",INDEX(Node_Leaf,MATCH($AA107&amp;"|"&amp;BB107,Node_Key,0)),"not a leaf")</f>
        <v/>
      </c>
      <c r="BD107" s="46">
        <f>MATCH($AA107&amp;"|0",Node_Key,0)</f>
        <v/>
      </c>
      <c r="BE107" s="46">
        <f>IF(INDEX(Node_Kind,BD107)="leaf",0,IF(INDEX($S$10:$S$61,INDEX(Node_Pos,BD107)+1)="",IF(INDEX(Node_Miss,BD107)="left",INDEX(Node_Left,BD107),INDEX(Node_Right,BD107)),IF(INDEX(Node_Kind,BD107)="split",IF(INDEX($S$10:$S$61,INDEX(Node_Pos,BD107)+1)&lt;INDEX(Node_Thr,BD107),INDEX(Node_Left,BD107),INDEX(Node_Right,BD107)),IF(ISNUMBER(SEARCH(";"&amp;INDEX($S$10:$S$61,INDEX(Node_Pos,BD107)+1)&amp;";",";"&amp;INDEX(Node_RCodes,BD107)&amp;";")),INDEX(Node_Right,BD107),INDEX(Node_Left,BD107)))))</f>
        <v/>
      </c>
      <c r="BF107" s="46">
        <f>MATCH($AA107&amp;"|"&amp;BE107,Node_Key,0)</f>
        <v/>
      </c>
      <c r="BG107" s="46">
        <f>IF(INDEX(Node_Kind,BF107)="leaf",BE107,IF(INDEX($S$10:$S$61,INDEX(Node_Pos,BF107)+1)="",IF(INDEX(Node_Miss,BF107)="left",INDEX(Node_Left,BF107),INDEX(Node_Right,BF107)),IF(INDEX(Node_Kind,BF107)="split",IF(INDEX($S$10:$S$61,INDEX(Node_Pos,BF107)+1)&lt;INDEX(Node_Thr,BF107),INDEX(Node_Left,BF107),INDEX(Node_Right,BF107)),IF(ISNUMBER(SEARCH(";"&amp;INDEX($S$10:$S$61,INDEX(Node_Pos,BF107)+1)&amp;";",";"&amp;INDEX(Node_RCodes,BF107)&amp;";")),INDEX(Node_Right,BF107),INDEX(Node_Left,BF107)))))</f>
        <v/>
      </c>
      <c r="BH107" s="46">
        <f>MATCH($AA107&amp;"|"&amp;BG107,Node_Key,0)</f>
        <v/>
      </c>
      <c r="BI107" s="46">
        <f>IF(INDEX(Node_Kind,BH107)="leaf",BG107,IF(INDEX($S$10:$S$61,INDEX(Node_Pos,BH107)+1)="",IF(INDEX(Node_Miss,BH107)="left",INDEX(Node_Left,BH107),INDEX(Node_Right,BH107)),IF(INDEX(Node_Kind,BH107)="split",IF(INDEX($S$10:$S$61,INDEX(Node_Pos,BH107)+1)&lt;INDEX(Node_Thr,BH107),INDEX(Node_Left,BH107),INDEX(Node_Right,BH107)),IF(ISNUMBER(SEARCH(";"&amp;INDEX($S$10:$S$61,INDEX(Node_Pos,BH107)+1)&amp;";",";"&amp;INDEX(Node_RCodes,BH107)&amp;";")),INDEX(Node_Right,BH107),INDEX(Node_Left,BH107)))))</f>
        <v/>
      </c>
      <c r="BJ107" s="52">
        <f>IF(INDEX(Node_Kind,MATCH($AA107&amp;"|"&amp;BI107,Node_Key,0))="leaf",INDEX(Node_Leaf,MATCH($AA107&amp;"|"&amp;BI107,Node_Key,0)),"not a leaf")</f>
        <v/>
      </c>
      <c r="BK107" s="46">
        <f>MATCH($AA107&amp;"|0",Node_Key,0)</f>
        <v/>
      </c>
      <c r="BL107" s="46">
        <f>IF(INDEX(Node_Kind,BK107)="leaf",0,IF(INDEX($V$10:$V$61,INDEX(Node_Pos,BK107)+1)="",IF(INDEX(Node_Miss,BK107)="left",INDEX(Node_Left,BK107),INDEX(Node_Right,BK107)),IF(INDEX(Node_Kind,BK107)="split",IF(INDEX($V$10:$V$61,INDEX(Node_Pos,BK107)+1)&lt;INDEX(Node_Thr,BK107),INDEX(Node_Left,BK107),INDEX(Node_Right,BK107)),IF(ISNUMBER(SEARCH(";"&amp;INDEX($V$10:$V$61,INDEX(Node_Pos,BK107)+1)&amp;";",";"&amp;INDEX(Node_RCodes,BK107)&amp;";")),INDEX(Node_Right,BK107),INDEX(Node_Left,BK107)))))</f>
        <v/>
      </c>
      <c r="BM107" s="46">
        <f>MATCH($AA107&amp;"|"&amp;BL107,Node_Key,0)</f>
        <v/>
      </c>
      <c r="BN107" s="46">
        <f>IF(INDEX(Node_Kind,BM107)="leaf",BL107,IF(INDEX($V$10:$V$61,INDEX(Node_Pos,BM107)+1)="",IF(INDEX(Node_Miss,BM107)="left",INDEX(Node_Left,BM107),INDEX(Node_Right,BM107)),IF(INDEX(Node_Kind,BM107)="split",IF(INDEX($V$10:$V$61,INDEX(Node_Pos,BM107)+1)&lt;INDEX(Node_Thr,BM107),INDEX(Node_Left,BM107),INDEX(Node_Right,BM107)),IF(ISNUMBER(SEARCH(";"&amp;INDEX($V$10:$V$61,INDEX(Node_Pos,BM107)+1)&amp;";",";"&amp;INDEX(Node_RCodes,BM107)&amp;";")),INDEX(Node_Right,BM107),INDEX(Node_Left,BM107)))))</f>
        <v/>
      </c>
      <c r="BO107" s="46">
        <f>MATCH($AA107&amp;"|"&amp;BN107,Node_Key,0)</f>
        <v/>
      </c>
      <c r="BP107" s="46">
        <f>IF(INDEX(Node_Kind,BO107)="leaf",BN107,IF(INDEX($V$10:$V$61,INDEX(Node_Pos,BO107)+1)="",IF(INDEX(Node_Miss,BO107)="left",INDEX(Node_Left,BO107),INDEX(Node_Right,BO107)),IF(INDEX(Node_Kind,BO107)="split",IF(INDEX($V$10:$V$61,INDEX(Node_Pos,BO107)+1)&lt;INDEX(Node_Thr,BO107),INDEX(Node_Left,BO107),INDEX(Node_Right,BO107)),IF(ISNUMBER(SEARCH(";"&amp;INDEX($V$10:$V$61,INDEX(Node_Pos,BO107)+1)&amp;";",";"&amp;INDEX(Node_RCodes,BO107)&amp;";")),INDEX(Node_Right,BO107),INDEX(Node_Left,BO107)))))</f>
        <v/>
      </c>
      <c r="BQ107" s="52">
        <f>IF(INDEX(Node_Kind,MATCH($AA107&amp;"|"&amp;BP107,Node_Key,0))="leaf",INDEX(Node_Leaf,MATCH($AA107&amp;"|"&amp;BP107,Node_Key,0)),"not a leaf")</f>
        <v/>
      </c>
      <c r="BR107" s="46">
        <f>MATCH($AA107&amp;"|0",Node_Key,0)</f>
        <v/>
      </c>
      <c r="BS107" s="46">
        <f>IF(INDEX(Node_Kind,BR107)="leaf",0,IF(INDEX($Y$10:$Y$61,INDEX(Node_Pos,BR107)+1)="",IF(INDEX(Node_Miss,BR107)="left",INDEX(Node_Left,BR107),INDEX(Node_Right,BR107)),IF(INDEX(Node_Kind,BR107)="split",IF(INDEX($Y$10:$Y$61,INDEX(Node_Pos,BR107)+1)&lt;INDEX(Node_Thr,BR107),INDEX(Node_Left,BR107),INDEX(Node_Right,BR107)),IF(ISNUMBER(SEARCH(";"&amp;INDEX($Y$10:$Y$61,INDEX(Node_Pos,BR107)+1)&amp;";",";"&amp;INDEX(Node_RCodes,BR107)&amp;";")),INDEX(Node_Right,BR107),INDEX(Node_Left,BR107)))))</f>
        <v/>
      </c>
      <c r="BT107" s="46">
        <f>MATCH($AA107&amp;"|"&amp;BS107,Node_Key,0)</f>
        <v/>
      </c>
      <c r="BU107" s="46">
        <f>IF(INDEX(Node_Kind,BT107)="leaf",BS107,IF(INDEX($Y$10:$Y$61,INDEX(Node_Pos,BT107)+1)="",IF(INDEX(Node_Miss,BT107)="left",INDEX(Node_Left,BT107),INDEX(Node_Right,BT107)),IF(INDEX(Node_Kind,BT107)="split",IF(INDEX($Y$10:$Y$61,INDEX(Node_Pos,BT107)+1)&lt;INDEX(Node_Thr,BT107),INDEX(Node_Left,BT107),INDEX(Node_Right,BT107)),IF(ISNUMBER(SEARCH(";"&amp;INDEX($Y$10:$Y$61,INDEX(Node_Pos,BT107)+1)&amp;";",";"&amp;INDEX(Node_RCodes,BT107)&amp;";")),INDEX(Node_Right,BT107),INDEX(Node_Left,BT107)))))</f>
        <v/>
      </c>
      <c r="BV107" s="46">
        <f>MATCH($AA107&amp;"|"&amp;BU107,Node_Key,0)</f>
        <v/>
      </c>
      <c r="BW107" s="46">
        <f>IF(INDEX(Node_Kind,BV107)="leaf",BU107,IF(INDEX($Y$10:$Y$61,INDEX(Node_Pos,BV107)+1)="",IF(INDEX(Node_Miss,BV107)="left",INDEX(Node_Left,BV107),INDEX(Node_Right,BV107)),IF(INDEX(Node_Kind,BV107)="split",IF(INDEX($Y$10:$Y$61,INDEX(Node_Pos,BV107)+1)&lt;INDEX(Node_Thr,BV107),INDEX(Node_Left,BV107),INDEX(Node_Right,BV107)),IF(ISNUMBER(SEARCH(";"&amp;INDEX($Y$10:$Y$61,INDEX(Node_Pos,BV107)+1)&amp;";",";"&amp;INDEX(Node_RCodes,BV107)&amp;";")),INDEX(Node_Right,BV107),INDEX(Node_Left,BV107)))))</f>
        <v/>
      </c>
      <c r="BX107" s="52">
        <f>IF(INDEX(Node_Kind,MATCH($AA107&amp;"|"&amp;BW107,Node_Key,0))="leaf",INDEX(Node_Leaf,MATCH($AA107&amp;"|"&amp;BW107,Node_Key,0)),"not a leaf")</f>
        <v/>
      </c>
    </row>
    <row r="108">
      <c r="AA108" s="36" t="n">
        <v>98</v>
      </c>
      <c r="AB108" s="46">
        <f>MATCH($AA108&amp;"|0",Node_Key,0)</f>
        <v/>
      </c>
      <c r="AC108" s="46">
        <f>IF(INDEX(Node_Kind,AB108)="leaf",0,IF(INDEX($G$10:$G$61,INDEX(Node_Pos,AB108)+1)="",IF(INDEX(Node_Miss,AB108)="left",INDEX(Node_Left,AB108),INDEX(Node_Right,AB108)),IF(INDEX(Node_Kind,AB108)="split",IF(INDEX($G$10:$G$61,INDEX(Node_Pos,AB108)+1)&lt;INDEX(Node_Thr,AB108),INDEX(Node_Left,AB108),INDEX(Node_Right,AB108)),IF(ISNUMBER(SEARCH(";"&amp;INDEX($G$10:$G$61,INDEX(Node_Pos,AB108)+1)&amp;";",";"&amp;INDEX(Node_RCodes,AB108)&amp;";")),INDEX(Node_Right,AB108),INDEX(Node_Left,AB108)))))</f>
        <v/>
      </c>
      <c r="AD108" s="46">
        <f>MATCH($AA108&amp;"|"&amp;AC108,Node_Key,0)</f>
        <v/>
      </c>
      <c r="AE108" s="46">
        <f>IF(INDEX(Node_Kind,AD108)="leaf",AC108,IF(INDEX($G$10:$G$61,INDEX(Node_Pos,AD108)+1)="",IF(INDEX(Node_Miss,AD108)="left",INDEX(Node_Left,AD108),INDEX(Node_Right,AD108)),IF(INDEX(Node_Kind,AD108)="split",IF(INDEX($G$10:$G$61,INDEX(Node_Pos,AD108)+1)&lt;INDEX(Node_Thr,AD108),INDEX(Node_Left,AD108),INDEX(Node_Right,AD108)),IF(ISNUMBER(SEARCH(";"&amp;INDEX($G$10:$G$61,INDEX(Node_Pos,AD108)+1)&amp;";",";"&amp;INDEX(Node_RCodes,AD108)&amp;";")),INDEX(Node_Right,AD108),INDEX(Node_Left,AD108)))))</f>
        <v/>
      </c>
      <c r="AF108" s="46">
        <f>MATCH($AA108&amp;"|"&amp;AE108,Node_Key,0)</f>
        <v/>
      </c>
      <c r="AG108" s="46">
        <f>IF(INDEX(Node_Kind,AF108)="leaf",AE108,IF(INDEX($G$10:$G$61,INDEX(Node_Pos,AF108)+1)="",IF(INDEX(Node_Miss,AF108)="left",INDEX(Node_Left,AF108),INDEX(Node_Right,AF108)),IF(INDEX(Node_Kind,AF108)="split",IF(INDEX($G$10:$G$61,INDEX(Node_Pos,AF108)+1)&lt;INDEX(Node_Thr,AF108),INDEX(Node_Left,AF108),INDEX(Node_Right,AF108)),IF(ISNUMBER(SEARCH(";"&amp;INDEX($G$10:$G$61,INDEX(Node_Pos,AF108)+1)&amp;";",";"&amp;INDEX(Node_RCodes,AF108)&amp;";")),INDEX(Node_Right,AF108),INDEX(Node_Left,AF108)))))</f>
        <v/>
      </c>
      <c r="AH108" s="52">
        <f>IF(INDEX(Node_Kind,MATCH($AA108&amp;"|"&amp;AG108,Node_Key,0))="leaf",INDEX(Node_Leaf,MATCH($AA108&amp;"|"&amp;AG108,Node_Key,0)),"not a leaf")</f>
        <v/>
      </c>
      <c r="AI108" s="46">
        <f>MATCH($AA108&amp;"|0",Node_Key,0)</f>
        <v/>
      </c>
      <c r="AJ108" s="46">
        <f>IF(INDEX(Node_Kind,AI108)="leaf",0,IF(INDEX($J$10:$J$61,INDEX(Node_Pos,AI108)+1)="",IF(INDEX(Node_Miss,AI108)="left",INDEX(Node_Left,AI108),INDEX(Node_Right,AI108)),IF(INDEX(Node_Kind,AI108)="split",IF(INDEX($J$10:$J$61,INDEX(Node_Pos,AI108)+1)&lt;INDEX(Node_Thr,AI108),INDEX(Node_Left,AI108),INDEX(Node_Right,AI108)),IF(ISNUMBER(SEARCH(";"&amp;INDEX($J$10:$J$61,INDEX(Node_Pos,AI108)+1)&amp;";",";"&amp;INDEX(Node_RCodes,AI108)&amp;";")),INDEX(Node_Right,AI108),INDEX(Node_Left,AI108)))))</f>
        <v/>
      </c>
      <c r="AK108" s="46">
        <f>MATCH($AA108&amp;"|"&amp;AJ108,Node_Key,0)</f>
        <v/>
      </c>
      <c r="AL108" s="46">
        <f>IF(INDEX(Node_Kind,AK108)="leaf",AJ108,IF(INDEX($J$10:$J$61,INDEX(Node_Pos,AK108)+1)="",IF(INDEX(Node_Miss,AK108)="left",INDEX(Node_Left,AK108),INDEX(Node_Right,AK108)),IF(INDEX(Node_Kind,AK108)="split",IF(INDEX($J$10:$J$61,INDEX(Node_Pos,AK108)+1)&lt;INDEX(Node_Thr,AK108),INDEX(Node_Left,AK108),INDEX(Node_Right,AK108)),IF(ISNUMBER(SEARCH(";"&amp;INDEX($J$10:$J$61,INDEX(Node_Pos,AK108)+1)&amp;";",";"&amp;INDEX(Node_RCodes,AK108)&amp;";")),INDEX(Node_Right,AK108),INDEX(Node_Left,AK108)))))</f>
        <v/>
      </c>
      <c r="AM108" s="46">
        <f>MATCH($AA108&amp;"|"&amp;AL108,Node_Key,0)</f>
        <v/>
      </c>
      <c r="AN108" s="46">
        <f>IF(INDEX(Node_Kind,AM108)="leaf",AL108,IF(INDEX($J$10:$J$61,INDEX(Node_Pos,AM108)+1)="",IF(INDEX(Node_Miss,AM108)="left",INDEX(Node_Left,AM108),INDEX(Node_Right,AM108)),IF(INDEX(Node_Kind,AM108)="split",IF(INDEX($J$10:$J$61,INDEX(Node_Pos,AM108)+1)&lt;INDEX(Node_Thr,AM108),INDEX(Node_Left,AM108),INDEX(Node_Right,AM108)),IF(ISNUMBER(SEARCH(";"&amp;INDEX($J$10:$J$61,INDEX(Node_Pos,AM108)+1)&amp;";",";"&amp;INDEX(Node_RCodes,AM108)&amp;";")),INDEX(Node_Right,AM108),INDEX(Node_Left,AM108)))))</f>
        <v/>
      </c>
      <c r="AO108" s="52">
        <f>IF(INDEX(Node_Kind,MATCH($AA108&amp;"|"&amp;AN108,Node_Key,0))="leaf",INDEX(Node_Leaf,MATCH($AA108&amp;"|"&amp;AN108,Node_Key,0)),"not a leaf")</f>
        <v/>
      </c>
      <c r="AP108" s="46">
        <f>MATCH($AA108&amp;"|0",Node_Key,0)</f>
        <v/>
      </c>
      <c r="AQ108" s="46">
        <f>IF(INDEX(Node_Kind,AP108)="leaf",0,IF(INDEX($M$10:$M$61,INDEX(Node_Pos,AP108)+1)="",IF(INDEX(Node_Miss,AP108)="left",INDEX(Node_Left,AP108),INDEX(Node_Right,AP108)),IF(INDEX(Node_Kind,AP108)="split",IF(INDEX($M$10:$M$61,INDEX(Node_Pos,AP108)+1)&lt;INDEX(Node_Thr,AP108),INDEX(Node_Left,AP108),INDEX(Node_Right,AP108)),IF(ISNUMBER(SEARCH(";"&amp;INDEX($M$10:$M$61,INDEX(Node_Pos,AP108)+1)&amp;";",";"&amp;INDEX(Node_RCodes,AP108)&amp;";")),INDEX(Node_Right,AP108),INDEX(Node_Left,AP108)))))</f>
        <v/>
      </c>
      <c r="AR108" s="46">
        <f>MATCH($AA108&amp;"|"&amp;AQ108,Node_Key,0)</f>
        <v/>
      </c>
      <c r="AS108" s="46">
        <f>IF(INDEX(Node_Kind,AR108)="leaf",AQ108,IF(INDEX($M$10:$M$61,INDEX(Node_Pos,AR108)+1)="",IF(INDEX(Node_Miss,AR108)="left",INDEX(Node_Left,AR108),INDEX(Node_Right,AR108)),IF(INDEX(Node_Kind,AR108)="split",IF(INDEX($M$10:$M$61,INDEX(Node_Pos,AR108)+1)&lt;INDEX(Node_Thr,AR108),INDEX(Node_Left,AR108),INDEX(Node_Right,AR108)),IF(ISNUMBER(SEARCH(";"&amp;INDEX($M$10:$M$61,INDEX(Node_Pos,AR108)+1)&amp;";",";"&amp;INDEX(Node_RCodes,AR108)&amp;";")),INDEX(Node_Right,AR108),INDEX(Node_Left,AR108)))))</f>
        <v/>
      </c>
      <c r="AT108" s="46">
        <f>MATCH($AA108&amp;"|"&amp;AS108,Node_Key,0)</f>
        <v/>
      </c>
      <c r="AU108" s="46">
        <f>IF(INDEX(Node_Kind,AT108)="leaf",AS108,IF(INDEX($M$10:$M$61,INDEX(Node_Pos,AT108)+1)="",IF(INDEX(Node_Miss,AT108)="left",INDEX(Node_Left,AT108),INDEX(Node_Right,AT108)),IF(INDEX(Node_Kind,AT108)="split",IF(INDEX($M$10:$M$61,INDEX(Node_Pos,AT108)+1)&lt;INDEX(Node_Thr,AT108),INDEX(Node_Left,AT108),INDEX(Node_Right,AT108)),IF(ISNUMBER(SEARCH(";"&amp;INDEX($M$10:$M$61,INDEX(Node_Pos,AT108)+1)&amp;";",";"&amp;INDEX(Node_RCodes,AT108)&amp;";")),INDEX(Node_Right,AT108),INDEX(Node_Left,AT108)))))</f>
        <v/>
      </c>
      <c r="AV108" s="52">
        <f>IF(INDEX(Node_Kind,MATCH($AA108&amp;"|"&amp;AU108,Node_Key,0))="leaf",INDEX(Node_Leaf,MATCH($AA108&amp;"|"&amp;AU108,Node_Key,0)),"not a leaf")</f>
        <v/>
      </c>
      <c r="AW108" s="46">
        <f>MATCH($AA108&amp;"|0",Node_Key,0)</f>
        <v/>
      </c>
      <c r="AX108" s="46">
        <f>IF(INDEX(Node_Kind,AW108)="leaf",0,IF(INDEX($P$10:$P$61,INDEX(Node_Pos,AW108)+1)="",IF(INDEX(Node_Miss,AW108)="left",INDEX(Node_Left,AW108),INDEX(Node_Right,AW108)),IF(INDEX(Node_Kind,AW108)="split",IF(INDEX($P$10:$P$61,INDEX(Node_Pos,AW108)+1)&lt;INDEX(Node_Thr,AW108),INDEX(Node_Left,AW108),INDEX(Node_Right,AW108)),IF(ISNUMBER(SEARCH(";"&amp;INDEX($P$10:$P$61,INDEX(Node_Pos,AW108)+1)&amp;";",";"&amp;INDEX(Node_RCodes,AW108)&amp;";")),INDEX(Node_Right,AW108),INDEX(Node_Left,AW108)))))</f>
        <v/>
      </c>
      <c r="AY108" s="46">
        <f>MATCH($AA108&amp;"|"&amp;AX108,Node_Key,0)</f>
        <v/>
      </c>
      <c r="AZ108" s="46">
        <f>IF(INDEX(Node_Kind,AY108)="leaf",AX108,IF(INDEX($P$10:$P$61,INDEX(Node_Pos,AY108)+1)="",IF(INDEX(Node_Miss,AY108)="left",INDEX(Node_Left,AY108),INDEX(Node_Right,AY108)),IF(INDEX(Node_Kind,AY108)="split",IF(INDEX($P$10:$P$61,INDEX(Node_Pos,AY108)+1)&lt;INDEX(Node_Thr,AY108),INDEX(Node_Left,AY108),INDEX(Node_Right,AY108)),IF(ISNUMBER(SEARCH(";"&amp;INDEX($P$10:$P$61,INDEX(Node_Pos,AY108)+1)&amp;";",";"&amp;INDEX(Node_RCodes,AY108)&amp;";")),INDEX(Node_Right,AY108),INDEX(Node_Left,AY108)))))</f>
        <v/>
      </c>
      <c r="BA108" s="46">
        <f>MATCH($AA108&amp;"|"&amp;AZ108,Node_Key,0)</f>
        <v/>
      </c>
      <c r="BB108" s="46">
        <f>IF(INDEX(Node_Kind,BA108)="leaf",AZ108,IF(INDEX($P$10:$P$61,INDEX(Node_Pos,BA108)+1)="",IF(INDEX(Node_Miss,BA108)="left",INDEX(Node_Left,BA108),INDEX(Node_Right,BA108)),IF(INDEX(Node_Kind,BA108)="split",IF(INDEX($P$10:$P$61,INDEX(Node_Pos,BA108)+1)&lt;INDEX(Node_Thr,BA108),INDEX(Node_Left,BA108),INDEX(Node_Right,BA108)),IF(ISNUMBER(SEARCH(";"&amp;INDEX($P$10:$P$61,INDEX(Node_Pos,BA108)+1)&amp;";",";"&amp;INDEX(Node_RCodes,BA108)&amp;";")),INDEX(Node_Right,BA108),INDEX(Node_Left,BA108)))))</f>
        <v/>
      </c>
      <c r="BC108" s="52">
        <f>IF(INDEX(Node_Kind,MATCH($AA108&amp;"|"&amp;BB108,Node_Key,0))="leaf",INDEX(Node_Leaf,MATCH($AA108&amp;"|"&amp;BB108,Node_Key,0)),"not a leaf")</f>
        <v/>
      </c>
      <c r="BD108" s="46">
        <f>MATCH($AA108&amp;"|0",Node_Key,0)</f>
        <v/>
      </c>
      <c r="BE108" s="46">
        <f>IF(INDEX(Node_Kind,BD108)="leaf",0,IF(INDEX($S$10:$S$61,INDEX(Node_Pos,BD108)+1)="",IF(INDEX(Node_Miss,BD108)="left",INDEX(Node_Left,BD108),INDEX(Node_Right,BD108)),IF(INDEX(Node_Kind,BD108)="split",IF(INDEX($S$10:$S$61,INDEX(Node_Pos,BD108)+1)&lt;INDEX(Node_Thr,BD108),INDEX(Node_Left,BD108),INDEX(Node_Right,BD108)),IF(ISNUMBER(SEARCH(";"&amp;INDEX($S$10:$S$61,INDEX(Node_Pos,BD108)+1)&amp;";",";"&amp;INDEX(Node_RCodes,BD108)&amp;";")),INDEX(Node_Right,BD108),INDEX(Node_Left,BD108)))))</f>
        <v/>
      </c>
      <c r="BF108" s="46">
        <f>MATCH($AA108&amp;"|"&amp;BE108,Node_Key,0)</f>
        <v/>
      </c>
      <c r="BG108" s="46">
        <f>IF(INDEX(Node_Kind,BF108)="leaf",BE108,IF(INDEX($S$10:$S$61,INDEX(Node_Pos,BF108)+1)="",IF(INDEX(Node_Miss,BF108)="left",INDEX(Node_Left,BF108),INDEX(Node_Right,BF108)),IF(INDEX(Node_Kind,BF108)="split",IF(INDEX($S$10:$S$61,INDEX(Node_Pos,BF108)+1)&lt;INDEX(Node_Thr,BF108),INDEX(Node_Left,BF108),INDEX(Node_Right,BF108)),IF(ISNUMBER(SEARCH(";"&amp;INDEX($S$10:$S$61,INDEX(Node_Pos,BF108)+1)&amp;";",";"&amp;INDEX(Node_RCodes,BF108)&amp;";")),INDEX(Node_Right,BF108),INDEX(Node_Left,BF108)))))</f>
        <v/>
      </c>
      <c r="BH108" s="46">
        <f>MATCH($AA108&amp;"|"&amp;BG108,Node_Key,0)</f>
        <v/>
      </c>
      <c r="BI108" s="46">
        <f>IF(INDEX(Node_Kind,BH108)="leaf",BG108,IF(INDEX($S$10:$S$61,INDEX(Node_Pos,BH108)+1)="",IF(INDEX(Node_Miss,BH108)="left",INDEX(Node_Left,BH108),INDEX(Node_Right,BH108)),IF(INDEX(Node_Kind,BH108)="split",IF(INDEX($S$10:$S$61,INDEX(Node_Pos,BH108)+1)&lt;INDEX(Node_Thr,BH108),INDEX(Node_Left,BH108),INDEX(Node_Right,BH108)),IF(ISNUMBER(SEARCH(";"&amp;INDEX($S$10:$S$61,INDEX(Node_Pos,BH108)+1)&amp;";",";"&amp;INDEX(Node_RCodes,BH108)&amp;";")),INDEX(Node_Right,BH108),INDEX(Node_Left,BH108)))))</f>
        <v/>
      </c>
      <c r="BJ108" s="52">
        <f>IF(INDEX(Node_Kind,MATCH($AA108&amp;"|"&amp;BI108,Node_Key,0))="leaf",INDEX(Node_Leaf,MATCH($AA108&amp;"|"&amp;BI108,Node_Key,0)),"not a leaf")</f>
        <v/>
      </c>
      <c r="BK108" s="46">
        <f>MATCH($AA108&amp;"|0",Node_Key,0)</f>
        <v/>
      </c>
      <c r="BL108" s="46">
        <f>IF(INDEX(Node_Kind,BK108)="leaf",0,IF(INDEX($V$10:$V$61,INDEX(Node_Pos,BK108)+1)="",IF(INDEX(Node_Miss,BK108)="left",INDEX(Node_Left,BK108),INDEX(Node_Right,BK108)),IF(INDEX(Node_Kind,BK108)="split",IF(INDEX($V$10:$V$61,INDEX(Node_Pos,BK108)+1)&lt;INDEX(Node_Thr,BK108),INDEX(Node_Left,BK108),INDEX(Node_Right,BK108)),IF(ISNUMBER(SEARCH(";"&amp;INDEX($V$10:$V$61,INDEX(Node_Pos,BK108)+1)&amp;";",";"&amp;INDEX(Node_RCodes,BK108)&amp;";")),INDEX(Node_Right,BK108),INDEX(Node_Left,BK108)))))</f>
        <v/>
      </c>
      <c r="BM108" s="46">
        <f>MATCH($AA108&amp;"|"&amp;BL108,Node_Key,0)</f>
        <v/>
      </c>
      <c r="BN108" s="46">
        <f>IF(INDEX(Node_Kind,BM108)="leaf",BL108,IF(INDEX($V$10:$V$61,INDEX(Node_Pos,BM108)+1)="",IF(INDEX(Node_Miss,BM108)="left",INDEX(Node_Left,BM108),INDEX(Node_Right,BM108)),IF(INDEX(Node_Kind,BM108)="split",IF(INDEX($V$10:$V$61,INDEX(Node_Pos,BM108)+1)&lt;INDEX(Node_Thr,BM108),INDEX(Node_Left,BM108),INDEX(Node_Right,BM108)),IF(ISNUMBER(SEARCH(";"&amp;INDEX($V$10:$V$61,INDEX(Node_Pos,BM108)+1)&amp;";",";"&amp;INDEX(Node_RCodes,BM108)&amp;";")),INDEX(Node_Right,BM108),INDEX(Node_Left,BM108)))))</f>
        <v/>
      </c>
      <c r="BO108" s="46">
        <f>MATCH($AA108&amp;"|"&amp;BN108,Node_Key,0)</f>
        <v/>
      </c>
      <c r="BP108" s="46">
        <f>IF(INDEX(Node_Kind,BO108)="leaf",BN108,IF(INDEX($V$10:$V$61,INDEX(Node_Pos,BO108)+1)="",IF(INDEX(Node_Miss,BO108)="left",INDEX(Node_Left,BO108),INDEX(Node_Right,BO108)),IF(INDEX(Node_Kind,BO108)="split",IF(INDEX($V$10:$V$61,INDEX(Node_Pos,BO108)+1)&lt;INDEX(Node_Thr,BO108),INDEX(Node_Left,BO108),INDEX(Node_Right,BO108)),IF(ISNUMBER(SEARCH(";"&amp;INDEX($V$10:$V$61,INDEX(Node_Pos,BO108)+1)&amp;";",";"&amp;INDEX(Node_RCodes,BO108)&amp;";")),INDEX(Node_Right,BO108),INDEX(Node_Left,BO108)))))</f>
        <v/>
      </c>
      <c r="BQ108" s="52">
        <f>IF(INDEX(Node_Kind,MATCH($AA108&amp;"|"&amp;BP108,Node_Key,0))="leaf",INDEX(Node_Leaf,MATCH($AA108&amp;"|"&amp;BP108,Node_Key,0)),"not a leaf")</f>
        <v/>
      </c>
      <c r="BR108" s="46">
        <f>MATCH($AA108&amp;"|0",Node_Key,0)</f>
        <v/>
      </c>
      <c r="BS108" s="46">
        <f>IF(INDEX(Node_Kind,BR108)="leaf",0,IF(INDEX($Y$10:$Y$61,INDEX(Node_Pos,BR108)+1)="",IF(INDEX(Node_Miss,BR108)="left",INDEX(Node_Left,BR108),INDEX(Node_Right,BR108)),IF(INDEX(Node_Kind,BR108)="split",IF(INDEX($Y$10:$Y$61,INDEX(Node_Pos,BR108)+1)&lt;INDEX(Node_Thr,BR108),INDEX(Node_Left,BR108),INDEX(Node_Right,BR108)),IF(ISNUMBER(SEARCH(";"&amp;INDEX($Y$10:$Y$61,INDEX(Node_Pos,BR108)+1)&amp;";",";"&amp;INDEX(Node_RCodes,BR108)&amp;";")),INDEX(Node_Right,BR108),INDEX(Node_Left,BR108)))))</f>
        <v/>
      </c>
      <c r="BT108" s="46">
        <f>MATCH($AA108&amp;"|"&amp;BS108,Node_Key,0)</f>
        <v/>
      </c>
      <c r="BU108" s="46">
        <f>IF(INDEX(Node_Kind,BT108)="leaf",BS108,IF(INDEX($Y$10:$Y$61,INDEX(Node_Pos,BT108)+1)="",IF(INDEX(Node_Miss,BT108)="left",INDEX(Node_Left,BT108),INDEX(Node_Right,BT108)),IF(INDEX(Node_Kind,BT108)="split",IF(INDEX($Y$10:$Y$61,INDEX(Node_Pos,BT108)+1)&lt;INDEX(Node_Thr,BT108),INDEX(Node_Left,BT108),INDEX(Node_Right,BT108)),IF(ISNUMBER(SEARCH(";"&amp;INDEX($Y$10:$Y$61,INDEX(Node_Pos,BT108)+1)&amp;";",";"&amp;INDEX(Node_RCodes,BT108)&amp;";")),INDEX(Node_Right,BT108),INDEX(Node_Left,BT108)))))</f>
        <v/>
      </c>
      <c r="BV108" s="46">
        <f>MATCH($AA108&amp;"|"&amp;BU108,Node_Key,0)</f>
        <v/>
      </c>
      <c r="BW108" s="46">
        <f>IF(INDEX(Node_Kind,BV108)="leaf",BU108,IF(INDEX($Y$10:$Y$61,INDEX(Node_Pos,BV108)+1)="",IF(INDEX(Node_Miss,BV108)="left",INDEX(Node_Left,BV108),INDEX(Node_Right,BV108)),IF(INDEX(Node_Kind,BV108)="split",IF(INDEX($Y$10:$Y$61,INDEX(Node_Pos,BV108)+1)&lt;INDEX(Node_Thr,BV108),INDEX(Node_Left,BV108),INDEX(Node_Right,BV108)),IF(ISNUMBER(SEARCH(";"&amp;INDEX($Y$10:$Y$61,INDEX(Node_Pos,BV108)+1)&amp;";",";"&amp;INDEX(Node_RCodes,BV108)&amp;";")),INDEX(Node_Right,BV108),INDEX(Node_Left,BV108)))))</f>
        <v/>
      </c>
      <c r="BX108" s="52">
        <f>IF(INDEX(Node_Kind,MATCH($AA108&amp;"|"&amp;BW108,Node_Key,0))="leaf",INDEX(Node_Leaf,MATCH($AA108&amp;"|"&amp;BW108,Node_Key,0)),"not a leaf")</f>
        <v/>
      </c>
    </row>
    <row r="109">
      <c r="AA109" s="36" t="n">
        <v>99</v>
      </c>
      <c r="AB109" s="46">
        <f>MATCH($AA109&amp;"|0",Node_Key,0)</f>
        <v/>
      </c>
      <c r="AC109" s="46">
        <f>IF(INDEX(Node_Kind,AB109)="leaf",0,IF(INDEX($G$10:$G$61,INDEX(Node_Pos,AB109)+1)="",IF(INDEX(Node_Miss,AB109)="left",INDEX(Node_Left,AB109),INDEX(Node_Right,AB109)),IF(INDEX(Node_Kind,AB109)="split",IF(INDEX($G$10:$G$61,INDEX(Node_Pos,AB109)+1)&lt;INDEX(Node_Thr,AB109),INDEX(Node_Left,AB109),INDEX(Node_Right,AB109)),IF(ISNUMBER(SEARCH(";"&amp;INDEX($G$10:$G$61,INDEX(Node_Pos,AB109)+1)&amp;";",";"&amp;INDEX(Node_RCodes,AB109)&amp;";")),INDEX(Node_Right,AB109),INDEX(Node_Left,AB109)))))</f>
        <v/>
      </c>
      <c r="AD109" s="46">
        <f>MATCH($AA109&amp;"|"&amp;AC109,Node_Key,0)</f>
        <v/>
      </c>
      <c r="AE109" s="46">
        <f>IF(INDEX(Node_Kind,AD109)="leaf",AC109,IF(INDEX($G$10:$G$61,INDEX(Node_Pos,AD109)+1)="",IF(INDEX(Node_Miss,AD109)="left",INDEX(Node_Left,AD109),INDEX(Node_Right,AD109)),IF(INDEX(Node_Kind,AD109)="split",IF(INDEX($G$10:$G$61,INDEX(Node_Pos,AD109)+1)&lt;INDEX(Node_Thr,AD109),INDEX(Node_Left,AD109),INDEX(Node_Right,AD109)),IF(ISNUMBER(SEARCH(";"&amp;INDEX($G$10:$G$61,INDEX(Node_Pos,AD109)+1)&amp;";",";"&amp;INDEX(Node_RCodes,AD109)&amp;";")),INDEX(Node_Right,AD109),INDEX(Node_Left,AD109)))))</f>
        <v/>
      </c>
      <c r="AF109" s="46">
        <f>MATCH($AA109&amp;"|"&amp;AE109,Node_Key,0)</f>
        <v/>
      </c>
      <c r="AG109" s="46">
        <f>IF(INDEX(Node_Kind,AF109)="leaf",AE109,IF(INDEX($G$10:$G$61,INDEX(Node_Pos,AF109)+1)="",IF(INDEX(Node_Miss,AF109)="left",INDEX(Node_Left,AF109),INDEX(Node_Right,AF109)),IF(INDEX(Node_Kind,AF109)="split",IF(INDEX($G$10:$G$61,INDEX(Node_Pos,AF109)+1)&lt;INDEX(Node_Thr,AF109),INDEX(Node_Left,AF109),INDEX(Node_Right,AF109)),IF(ISNUMBER(SEARCH(";"&amp;INDEX($G$10:$G$61,INDEX(Node_Pos,AF109)+1)&amp;";",";"&amp;INDEX(Node_RCodes,AF109)&amp;";")),INDEX(Node_Right,AF109),INDEX(Node_Left,AF109)))))</f>
        <v/>
      </c>
      <c r="AH109" s="52">
        <f>IF(INDEX(Node_Kind,MATCH($AA109&amp;"|"&amp;AG109,Node_Key,0))="leaf",INDEX(Node_Leaf,MATCH($AA109&amp;"|"&amp;AG109,Node_Key,0)),"not a leaf")</f>
        <v/>
      </c>
      <c r="AI109" s="46">
        <f>MATCH($AA109&amp;"|0",Node_Key,0)</f>
        <v/>
      </c>
      <c r="AJ109" s="46">
        <f>IF(INDEX(Node_Kind,AI109)="leaf",0,IF(INDEX($J$10:$J$61,INDEX(Node_Pos,AI109)+1)="",IF(INDEX(Node_Miss,AI109)="left",INDEX(Node_Left,AI109),INDEX(Node_Right,AI109)),IF(INDEX(Node_Kind,AI109)="split",IF(INDEX($J$10:$J$61,INDEX(Node_Pos,AI109)+1)&lt;INDEX(Node_Thr,AI109),INDEX(Node_Left,AI109),INDEX(Node_Right,AI109)),IF(ISNUMBER(SEARCH(";"&amp;INDEX($J$10:$J$61,INDEX(Node_Pos,AI109)+1)&amp;";",";"&amp;INDEX(Node_RCodes,AI109)&amp;";")),INDEX(Node_Right,AI109),INDEX(Node_Left,AI109)))))</f>
        <v/>
      </c>
      <c r="AK109" s="46">
        <f>MATCH($AA109&amp;"|"&amp;AJ109,Node_Key,0)</f>
        <v/>
      </c>
      <c r="AL109" s="46">
        <f>IF(INDEX(Node_Kind,AK109)="leaf",AJ109,IF(INDEX($J$10:$J$61,INDEX(Node_Pos,AK109)+1)="",IF(INDEX(Node_Miss,AK109)="left",INDEX(Node_Left,AK109),INDEX(Node_Right,AK109)),IF(INDEX(Node_Kind,AK109)="split",IF(INDEX($J$10:$J$61,INDEX(Node_Pos,AK109)+1)&lt;INDEX(Node_Thr,AK109),INDEX(Node_Left,AK109),INDEX(Node_Right,AK109)),IF(ISNUMBER(SEARCH(";"&amp;INDEX($J$10:$J$61,INDEX(Node_Pos,AK109)+1)&amp;";",";"&amp;INDEX(Node_RCodes,AK109)&amp;";")),INDEX(Node_Right,AK109),INDEX(Node_Left,AK109)))))</f>
        <v/>
      </c>
      <c r="AM109" s="46">
        <f>MATCH($AA109&amp;"|"&amp;AL109,Node_Key,0)</f>
        <v/>
      </c>
      <c r="AN109" s="46">
        <f>IF(INDEX(Node_Kind,AM109)="leaf",AL109,IF(INDEX($J$10:$J$61,INDEX(Node_Pos,AM109)+1)="",IF(INDEX(Node_Miss,AM109)="left",INDEX(Node_Left,AM109),INDEX(Node_Right,AM109)),IF(INDEX(Node_Kind,AM109)="split",IF(INDEX($J$10:$J$61,INDEX(Node_Pos,AM109)+1)&lt;INDEX(Node_Thr,AM109),INDEX(Node_Left,AM109),INDEX(Node_Right,AM109)),IF(ISNUMBER(SEARCH(";"&amp;INDEX($J$10:$J$61,INDEX(Node_Pos,AM109)+1)&amp;";",";"&amp;INDEX(Node_RCodes,AM109)&amp;";")),INDEX(Node_Right,AM109),INDEX(Node_Left,AM109)))))</f>
        <v/>
      </c>
      <c r="AO109" s="52">
        <f>IF(INDEX(Node_Kind,MATCH($AA109&amp;"|"&amp;AN109,Node_Key,0))="leaf",INDEX(Node_Leaf,MATCH($AA109&amp;"|"&amp;AN109,Node_Key,0)),"not a leaf")</f>
        <v/>
      </c>
      <c r="AP109" s="46">
        <f>MATCH($AA109&amp;"|0",Node_Key,0)</f>
        <v/>
      </c>
      <c r="AQ109" s="46">
        <f>IF(INDEX(Node_Kind,AP109)="leaf",0,IF(INDEX($M$10:$M$61,INDEX(Node_Pos,AP109)+1)="",IF(INDEX(Node_Miss,AP109)="left",INDEX(Node_Left,AP109),INDEX(Node_Right,AP109)),IF(INDEX(Node_Kind,AP109)="split",IF(INDEX($M$10:$M$61,INDEX(Node_Pos,AP109)+1)&lt;INDEX(Node_Thr,AP109),INDEX(Node_Left,AP109),INDEX(Node_Right,AP109)),IF(ISNUMBER(SEARCH(";"&amp;INDEX($M$10:$M$61,INDEX(Node_Pos,AP109)+1)&amp;";",";"&amp;INDEX(Node_RCodes,AP109)&amp;";")),INDEX(Node_Right,AP109),INDEX(Node_Left,AP109)))))</f>
        <v/>
      </c>
      <c r="AR109" s="46">
        <f>MATCH($AA109&amp;"|"&amp;AQ109,Node_Key,0)</f>
        <v/>
      </c>
      <c r="AS109" s="46">
        <f>IF(INDEX(Node_Kind,AR109)="leaf",AQ109,IF(INDEX($M$10:$M$61,INDEX(Node_Pos,AR109)+1)="",IF(INDEX(Node_Miss,AR109)="left",INDEX(Node_Left,AR109),INDEX(Node_Right,AR109)),IF(INDEX(Node_Kind,AR109)="split",IF(INDEX($M$10:$M$61,INDEX(Node_Pos,AR109)+1)&lt;INDEX(Node_Thr,AR109),INDEX(Node_Left,AR109),INDEX(Node_Right,AR109)),IF(ISNUMBER(SEARCH(";"&amp;INDEX($M$10:$M$61,INDEX(Node_Pos,AR109)+1)&amp;";",";"&amp;INDEX(Node_RCodes,AR109)&amp;";")),INDEX(Node_Right,AR109),INDEX(Node_Left,AR109)))))</f>
        <v/>
      </c>
      <c r="AT109" s="46">
        <f>MATCH($AA109&amp;"|"&amp;AS109,Node_Key,0)</f>
        <v/>
      </c>
      <c r="AU109" s="46">
        <f>IF(INDEX(Node_Kind,AT109)="leaf",AS109,IF(INDEX($M$10:$M$61,INDEX(Node_Pos,AT109)+1)="",IF(INDEX(Node_Miss,AT109)="left",INDEX(Node_Left,AT109),INDEX(Node_Right,AT109)),IF(INDEX(Node_Kind,AT109)="split",IF(INDEX($M$10:$M$61,INDEX(Node_Pos,AT109)+1)&lt;INDEX(Node_Thr,AT109),INDEX(Node_Left,AT109),INDEX(Node_Right,AT109)),IF(ISNUMBER(SEARCH(";"&amp;INDEX($M$10:$M$61,INDEX(Node_Pos,AT109)+1)&amp;";",";"&amp;INDEX(Node_RCodes,AT109)&amp;";")),INDEX(Node_Right,AT109),INDEX(Node_Left,AT109)))))</f>
        <v/>
      </c>
      <c r="AV109" s="52">
        <f>IF(INDEX(Node_Kind,MATCH($AA109&amp;"|"&amp;AU109,Node_Key,0))="leaf",INDEX(Node_Leaf,MATCH($AA109&amp;"|"&amp;AU109,Node_Key,0)),"not a leaf")</f>
        <v/>
      </c>
      <c r="AW109" s="46">
        <f>MATCH($AA109&amp;"|0",Node_Key,0)</f>
        <v/>
      </c>
      <c r="AX109" s="46">
        <f>IF(INDEX(Node_Kind,AW109)="leaf",0,IF(INDEX($P$10:$P$61,INDEX(Node_Pos,AW109)+1)="",IF(INDEX(Node_Miss,AW109)="left",INDEX(Node_Left,AW109),INDEX(Node_Right,AW109)),IF(INDEX(Node_Kind,AW109)="split",IF(INDEX($P$10:$P$61,INDEX(Node_Pos,AW109)+1)&lt;INDEX(Node_Thr,AW109),INDEX(Node_Left,AW109),INDEX(Node_Right,AW109)),IF(ISNUMBER(SEARCH(";"&amp;INDEX($P$10:$P$61,INDEX(Node_Pos,AW109)+1)&amp;";",";"&amp;INDEX(Node_RCodes,AW109)&amp;";")),INDEX(Node_Right,AW109),INDEX(Node_Left,AW109)))))</f>
        <v/>
      </c>
      <c r="AY109" s="46">
        <f>MATCH($AA109&amp;"|"&amp;AX109,Node_Key,0)</f>
        <v/>
      </c>
      <c r="AZ109" s="46">
        <f>IF(INDEX(Node_Kind,AY109)="leaf",AX109,IF(INDEX($P$10:$P$61,INDEX(Node_Pos,AY109)+1)="",IF(INDEX(Node_Miss,AY109)="left",INDEX(Node_Left,AY109),INDEX(Node_Right,AY109)),IF(INDEX(Node_Kind,AY109)="split",IF(INDEX($P$10:$P$61,INDEX(Node_Pos,AY109)+1)&lt;INDEX(Node_Thr,AY109),INDEX(Node_Left,AY109),INDEX(Node_Right,AY109)),IF(ISNUMBER(SEARCH(";"&amp;INDEX($P$10:$P$61,INDEX(Node_Pos,AY109)+1)&amp;";",";"&amp;INDEX(Node_RCodes,AY109)&amp;";")),INDEX(Node_Right,AY109),INDEX(Node_Left,AY109)))))</f>
        <v/>
      </c>
      <c r="BA109" s="46">
        <f>MATCH($AA109&amp;"|"&amp;AZ109,Node_Key,0)</f>
        <v/>
      </c>
      <c r="BB109" s="46">
        <f>IF(INDEX(Node_Kind,BA109)="leaf",AZ109,IF(INDEX($P$10:$P$61,INDEX(Node_Pos,BA109)+1)="",IF(INDEX(Node_Miss,BA109)="left",INDEX(Node_Left,BA109),INDEX(Node_Right,BA109)),IF(INDEX(Node_Kind,BA109)="split",IF(INDEX($P$10:$P$61,INDEX(Node_Pos,BA109)+1)&lt;INDEX(Node_Thr,BA109),INDEX(Node_Left,BA109),INDEX(Node_Right,BA109)),IF(ISNUMBER(SEARCH(";"&amp;INDEX($P$10:$P$61,INDEX(Node_Pos,BA109)+1)&amp;";",";"&amp;INDEX(Node_RCodes,BA109)&amp;";")),INDEX(Node_Right,BA109),INDEX(Node_Left,BA109)))))</f>
        <v/>
      </c>
      <c r="BC109" s="52">
        <f>IF(INDEX(Node_Kind,MATCH($AA109&amp;"|"&amp;BB109,Node_Key,0))="leaf",INDEX(Node_Leaf,MATCH($AA109&amp;"|"&amp;BB109,Node_Key,0)),"not a leaf")</f>
        <v/>
      </c>
      <c r="BD109" s="46">
        <f>MATCH($AA109&amp;"|0",Node_Key,0)</f>
        <v/>
      </c>
      <c r="BE109" s="46">
        <f>IF(INDEX(Node_Kind,BD109)="leaf",0,IF(INDEX($S$10:$S$61,INDEX(Node_Pos,BD109)+1)="",IF(INDEX(Node_Miss,BD109)="left",INDEX(Node_Left,BD109),INDEX(Node_Right,BD109)),IF(INDEX(Node_Kind,BD109)="split",IF(INDEX($S$10:$S$61,INDEX(Node_Pos,BD109)+1)&lt;INDEX(Node_Thr,BD109),INDEX(Node_Left,BD109),INDEX(Node_Right,BD109)),IF(ISNUMBER(SEARCH(";"&amp;INDEX($S$10:$S$61,INDEX(Node_Pos,BD109)+1)&amp;";",";"&amp;INDEX(Node_RCodes,BD109)&amp;";")),INDEX(Node_Right,BD109),INDEX(Node_Left,BD109)))))</f>
        <v/>
      </c>
      <c r="BF109" s="46">
        <f>MATCH($AA109&amp;"|"&amp;BE109,Node_Key,0)</f>
        <v/>
      </c>
      <c r="BG109" s="46">
        <f>IF(INDEX(Node_Kind,BF109)="leaf",BE109,IF(INDEX($S$10:$S$61,INDEX(Node_Pos,BF109)+1)="",IF(INDEX(Node_Miss,BF109)="left",INDEX(Node_Left,BF109),INDEX(Node_Right,BF109)),IF(INDEX(Node_Kind,BF109)="split",IF(INDEX($S$10:$S$61,INDEX(Node_Pos,BF109)+1)&lt;INDEX(Node_Thr,BF109),INDEX(Node_Left,BF109),INDEX(Node_Right,BF109)),IF(ISNUMBER(SEARCH(";"&amp;INDEX($S$10:$S$61,INDEX(Node_Pos,BF109)+1)&amp;";",";"&amp;INDEX(Node_RCodes,BF109)&amp;";")),INDEX(Node_Right,BF109),INDEX(Node_Left,BF109)))))</f>
        <v/>
      </c>
      <c r="BH109" s="46">
        <f>MATCH($AA109&amp;"|"&amp;BG109,Node_Key,0)</f>
        <v/>
      </c>
      <c r="BI109" s="46">
        <f>IF(INDEX(Node_Kind,BH109)="leaf",BG109,IF(INDEX($S$10:$S$61,INDEX(Node_Pos,BH109)+1)="",IF(INDEX(Node_Miss,BH109)="left",INDEX(Node_Left,BH109),INDEX(Node_Right,BH109)),IF(INDEX(Node_Kind,BH109)="split",IF(INDEX($S$10:$S$61,INDEX(Node_Pos,BH109)+1)&lt;INDEX(Node_Thr,BH109),INDEX(Node_Left,BH109),INDEX(Node_Right,BH109)),IF(ISNUMBER(SEARCH(";"&amp;INDEX($S$10:$S$61,INDEX(Node_Pos,BH109)+1)&amp;";",";"&amp;INDEX(Node_RCodes,BH109)&amp;";")),INDEX(Node_Right,BH109),INDEX(Node_Left,BH109)))))</f>
        <v/>
      </c>
      <c r="BJ109" s="52">
        <f>IF(INDEX(Node_Kind,MATCH($AA109&amp;"|"&amp;BI109,Node_Key,0))="leaf",INDEX(Node_Leaf,MATCH($AA109&amp;"|"&amp;BI109,Node_Key,0)),"not a leaf")</f>
        <v/>
      </c>
      <c r="BK109" s="46">
        <f>MATCH($AA109&amp;"|0",Node_Key,0)</f>
        <v/>
      </c>
      <c r="BL109" s="46">
        <f>IF(INDEX(Node_Kind,BK109)="leaf",0,IF(INDEX($V$10:$V$61,INDEX(Node_Pos,BK109)+1)="",IF(INDEX(Node_Miss,BK109)="left",INDEX(Node_Left,BK109),INDEX(Node_Right,BK109)),IF(INDEX(Node_Kind,BK109)="split",IF(INDEX($V$10:$V$61,INDEX(Node_Pos,BK109)+1)&lt;INDEX(Node_Thr,BK109),INDEX(Node_Left,BK109),INDEX(Node_Right,BK109)),IF(ISNUMBER(SEARCH(";"&amp;INDEX($V$10:$V$61,INDEX(Node_Pos,BK109)+1)&amp;";",";"&amp;INDEX(Node_RCodes,BK109)&amp;";")),INDEX(Node_Right,BK109),INDEX(Node_Left,BK109)))))</f>
        <v/>
      </c>
      <c r="BM109" s="46">
        <f>MATCH($AA109&amp;"|"&amp;BL109,Node_Key,0)</f>
        <v/>
      </c>
      <c r="BN109" s="46">
        <f>IF(INDEX(Node_Kind,BM109)="leaf",BL109,IF(INDEX($V$10:$V$61,INDEX(Node_Pos,BM109)+1)="",IF(INDEX(Node_Miss,BM109)="left",INDEX(Node_Left,BM109),INDEX(Node_Right,BM109)),IF(INDEX(Node_Kind,BM109)="split",IF(INDEX($V$10:$V$61,INDEX(Node_Pos,BM109)+1)&lt;INDEX(Node_Thr,BM109),INDEX(Node_Left,BM109),INDEX(Node_Right,BM109)),IF(ISNUMBER(SEARCH(";"&amp;INDEX($V$10:$V$61,INDEX(Node_Pos,BM109)+1)&amp;";",";"&amp;INDEX(Node_RCodes,BM109)&amp;";")),INDEX(Node_Right,BM109),INDEX(Node_Left,BM109)))))</f>
        <v/>
      </c>
      <c r="BO109" s="46">
        <f>MATCH($AA109&amp;"|"&amp;BN109,Node_Key,0)</f>
        <v/>
      </c>
      <c r="BP109" s="46">
        <f>IF(INDEX(Node_Kind,BO109)="leaf",BN109,IF(INDEX($V$10:$V$61,INDEX(Node_Pos,BO109)+1)="",IF(INDEX(Node_Miss,BO109)="left",INDEX(Node_Left,BO109),INDEX(Node_Right,BO109)),IF(INDEX(Node_Kind,BO109)="split",IF(INDEX($V$10:$V$61,INDEX(Node_Pos,BO109)+1)&lt;INDEX(Node_Thr,BO109),INDEX(Node_Left,BO109),INDEX(Node_Right,BO109)),IF(ISNUMBER(SEARCH(";"&amp;INDEX($V$10:$V$61,INDEX(Node_Pos,BO109)+1)&amp;";",";"&amp;INDEX(Node_RCodes,BO109)&amp;";")),INDEX(Node_Right,BO109),INDEX(Node_Left,BO109)))))</f>
        <v/>
      </c>
      <c r="BQ109" s="52">
        <f>IF(INDEX(Node_Kind,MATCH($AA109&amp;"|"&amp;BP109,Node_Key,0))="leaf",INDEX(Node_Leaf,MATCH($AA109&amp;"|"&amp;BP109,Node_Key,0)),"not a leaf")</f>
        <v/>
      </c>
      <c r="BR109" s="46">
        <f>MATCH($AA109&amp;"|0",Node_Key,0)</f>
        <v/>
      </c>
      <c r="BS109" s="46">
        <f>IF(INDEX(Node_Kind,BR109)="leaf",0,IF(INDEX($Y$10:$Y$61,INDEX(Node_Pos,BR109)+1)="",IF(INDEX(Node_Miss,BR109)="left",INDEX(Node_Left,BR109),INDEX(Node_Right,BR109)),IF(INDEX(Node_Kind,BR109)="split",IF(INDEX($Y$10:$Y$61,INDEX(Node_Pos,BR109)+1)&lt;INDEX(Node_Thr,BR109),INDEX(Node_Left,BR109),INDEX(Node_Right,BR109)),IF(ISNUMBER(SEARCH(";"&amp;INDEX($Y$10:$Y$61,INDEX(Node_Pos,BR109)+1)&amp;";",";"&amp;INDEX(Node_RCodes,BR109)&amp;";")),INDEX(Node_Right,BR109),INDEX(Node_Left,BR109)))))</f>
        <v/>
      </c>
      <c r="BT109" s="46">
        <f>MATCH($AA109&amp;"|"&amp;BS109,Node_Key,0)</f>
        <v/>
      </c>
      <c r="BU109" s="46">
        <f>IF(INDEX(Node_Kind,BT109)="leaf",BS109,IF(INDEX($Y$10:$Y$61,INDEX(Node_Pos,BT109)+1)="",IF(INDEX(Node_Miss,BT109)="left",INDEX(Node_Left,BT109),INDEX(Node_Right,BT109)),IF(INDEX(Node_Kind,BT109)="split",IF(INDEX($Y$10:$Y$61,INDEX(Node_Pos,BT109)+1)&lt;INDEX(Node_Thr,BT109),INDEX(Node_Left,BT109),INDEX(Node_Right,BT109)),IF(ISNUMBER(SEARCH(";"&amp;INDEX($Y$10:$Y$61,INDEX(Node_Pos,BT109)+1)&amp;";",";"&amp;INDEX(Node_RCodes,BT109)&amp;";")),INDEX(Node_Right,BT109),INDEX(Node_Left,BT109)))))</f>
        <v/>
      </c>
      <c r="BV109" s="46">
        <f>MATCH($AA109&amp;"|"&amp;BU109,Node_Key,0)</f>
        <v/>
      </c>
      <c r="BW109" s="46">
        <f>IF(INDEX(Node_Kind,BV109)="leaf",BU109,IF(INDEX($Y$10:$Y$61,INDEX(Node_Pos,BV109)+1)="",IF(INDEX(Node_Miss,BV109)="left",INDEX(Node_Left,BV109),INDEX(Node_Right,BV109)),IF(INDEX(Node_Kind,BV109)="split",IF(INDEX($Y$10:$Y$61,INDEX(Node_Pos,BV109)+1)&lt;INDEX(Node_Thr,BV109),INDEX(Node_Left,BV109),INDEX(Node_Right,BV109)),IF(ISNUMBER(SEARCH(";"&amp;INDEX($Y$10:$Y$61,INDEX(Node_Pos,BV109)+1)&amp;";",";"&amp;INDEX(Node_RCodes,BV109)&amp;";")),INDEX(Node_Right,BV109),INDEX(Node_Left,BV109)))))</f>
        <v/>
      </c>
      <c r="BX109" s="52">
        <f>IF(INDEX(Node_Kind,MATCH($AA109&amp;"|"&amp;BW109,Node_Key,0))="leaf",INDEX(Node_Leaf,MATCH($AA109&amp;"|"&amp;BW109,Node_Key,0)),"not a leaf")</f>
        <v/>
      </c>
    </row>
    <row r="110">
      <c r="AA110" s="36" t="n">
        <v>100</v>
      </c>
      <c r="AB110" s="46">
        <f>MATCH($AA110&amp;"|0",Node_Key,0)</f>
        <v/>
      </c>
      <c r="AC110" s="46">
        <f>IF(INDEX(Node_Kind,AB110)="leaf",0,IF(INDEX($G$10:$G$61,INDEX(Node_Pos,AB110)+1)="",IF(INDEX(Node_Miss,AB110)="left",INDEX(Node_Left,AB110),INDEX(Node_Right,AB110)),IF(INDEX(Node_Kind,AB110)="split",IF(INDEX($G$10:$G$61,INDEX(Node_Pos,AB110)+1)&lt;INDEX(Node_Thr,AB110),INDEX(Node_Left,AB110),INDEX(Node_Right,AB110)),IF(ISNUMBER(SEARCH(";"&amp;INDEX($G$10:$G$61,INDEX(Node_Pos,AB110)+1)&amp;";",";"&amp;INDEX(Node_RCodes,AB110)&amp;";")),INDEX(Node_Right,AB110),INDEX(Node_Left,AB110)))))</f>
        <v/>
      </c>
      <c r="AD110" s="46">
        <f>MATCH($AA110&amp;"|"&amp;AC110,Node_Key,0)</f>
        <v/>
      </c>
      <c r="AE110" s="46">
        <f>IF(INDEX(Node_Kind,AD110)="leaf",AC110,IF(INDEX($G$10:$G$61,INDEX(Node_Pos,AD110)+1)="",IF(INDEX(Node_Miss,AD110)="left",INDEX(Node_Left,AD110),INDEX(Node_Right,AD110)),IF(INDEX(Node_Kind,AD110)="split",IF(INDEX($G$10:$G$61,INDEX(Node_Pos,AD110)+1)&lt;INDEX(Node_Thr,AD110),INDEX(Node_Left,AD110),INDEX(Node_Right,AD110)),IF(ISNUMBER(SEARCH(";"&amp;INDEX($G$10:$G$61,INDEX(Node_Pos,AD110)+1)&amp;";",";"&amp;INDEX(Node_RCodes,AD110)&amp;";")),INDEX(Node_Right,AD110),INDEX(Node_Left,AD110)))))</f>
        <v/>
      </c>
      <c r="AF110" s="46">
        <f>MATCH($AA110&amp;"|"&amp;AE110,Node_Key,0)</f>
        <v/>
      </c>
      <c r="AG110" s="46">
        <f>IF(INDEX(Node_Kind,AF110)="leaf",AE110,IF(INDEX($G$10:$G$61,INDEX(Node_Pos,AF110)+1)="",IF(INDEX(Node_Miss,AF110)="left",INDEX(Node_Left,AF110),INDEX(Node_Right,AF110)),IF(INDEX(Node_Kind,AF110)="split",IF(INDEX($G$10:$G$61,INDEX(Node_Pos,AF110)+1)&lt;INDEX(Node_Thr,AF110),INDEX(Node_Left,AF110),INDEX(Node_Right,AF110)),IF(ISNUMBER(SEARCH(";"&amp;INDEX($G$10:$G$61,INDEX(Node_Pos,AF110)+1)&amp;";",";"&amp;INDEX(Node_RCodes,AF110)&amp;";")),INDEX(Node_Right,AF110),INDEX(Node_Left,AF110)))))</f>
        <v/>
      </c>
      <c r="AH110" s="52">
        <f>IF(INDEX(Node_Kind,MATCH($AA110&amp;"|"&amp;AG110,Node_Key,0))="leaf",INDEX(Node_Leaf,MATCH($AA110&amp;"|"&amp;AG110,Node_Key,0)),"not a leaf")</f>
        <v/>
      </c>
      <c r="AI110" s="46">
        <f>MATCH($AA110&amp;"|0",Node_Key,0)</f>
        <v/>
      </c>
      <c r="AJ110" s="46">
        <f>IF(INDEX(Node_Kind,AI110)="leaf",0,IF(INDEX($J$10:$J$61,INDEX(Node_Pos,AI110)+1)="",IF(INDEX(Node_Miss,AI110)="left",INDEX(Node_Left,AI110),INDEX(Node_Right,AI110)),IF(INDEX(Node_Kind,AI110)="split",IF(INDEX($J$10:$J$61,INDEX(Node_Pos,AI110)+1)&lt;INDEX(Node_Thr,AI110),INDEX(Node_Left,AI110),INDEX(Node_Right,AI110)),IF(ISNUMBER(SEARCH(";"&amp;INDEX($J$10:$J$61,INDEX(Node_Pos,AI110)+1)&amp;";",";"&amp;INDEX(Node_RCodes,AI110)&amp;";")),INDEX(Node_Right,AI110),INDEX(Node_Left,AI110)))))</f>
        <v/>
      </c>
      <c r="AK110" s="46">
        <f>MATCH($AA110&amp;"|"&amp;AJ110,Node_Key,0)</f>
        <v/>
      </c>
      <c r="AL110" s="46">
        <f>IF(INDEX(Node_Kind,AK110)="leaf",AJ110,IF(INDEX($J$10:$J$61,INDEX(Node_Pos,AK110)+1)="",IF(INDEX(Node_Miss,AK110)="left",INDEX(Node_Left,AK110),INDEX(Node_Right,AK110)),IF(INDEX(Node_Kind,AK110)="split",IF(INDEX($J$10:$J$61,INDEX(Node_Pos,AK110)+1)&lt;INDEX(Node_Thr,AK110),INDEX(Node_Left,AK110),INDEX(Node_Right,AK110)),IF(ISNUMBER(SEARCH(";"&amp;INDEX($J$10:$J$61,INDEX(Node_Pos,AK110)+1)&amp;";",";"&amp;INDEX(Node_RCodes,AK110)&amp;";")),INDEX(Node_Right,AK110),INDEX(Node_Left,AK110)))))</f>
        <v/>
      </c>
      <c r="AM110" s="46">
        <f>MATCH($AA110&amp;"|"&amp;AL110,Node_Key,0)</f>
        <v/>
      </c>
      <c r="AN110" s="46">
        <f>IF(INDEX(Node_Kind,AM110)="leaf",AL110,IF(INDEX($J$10:$J$61,INDEX(Node_Pos,AM110)+1)="",IF(INDEX(Node_Miss,AM110)="left",INDEX(Node_Left,AM110),INDEX(Node_Right,AM110)),IF(INDEX(Node_Kind,AM110)="split",IF(INDEX($J$10:$J$61,INDEX(Node_Pos,AM110)+1)&lt;INDEX(Node_Thr,AM110),INDEX(Node_Left,AM110),INDEX(Node_Right,AM110)),IF(ISNUMBER(SEARCH(";"&amp;INDEX($J$10:$J$61,INDEX(Node_Pos,AM110)+1)&amp;";",";"&amp;INDEX(Node_RCodes,AM110)&amp;";")),INDEX(Node_Right,AM110),INDEX(Node_Left,AM110)))))</f>
        <v/>
      </c>
      <c r="AO110" s="52">
        <f>IF(INDEX(Node_Kind,MATCH($AA110&amp;"|"&amp;AN110,Node_Key,0))="leaf",INDEX(Node_Leaf,MATCH($AA110&amp;"|"&amp;AN110,Node_Key,0)),"not a leaf")</f>
        <v/>
      </c>
      <c r="AP110" s="46">
        <f>MATCH($AA110&amp;"|0",Node_Key,0)</f>
        <v/>
      </c>
      <c r="AQ110" s="46">
        <f>IF(INDEX(Node_Kind,AP110)="leaf",0,IF(INDEX($M$10:$M$61,INDEX(Node_Pos,AP110)+1)="",IF(INDEX(Node_Miss,AP110)="left",INDEX(Node_Left,AP110),INDEX(Node_Right,AP110)),IF(INDEX(Node_Kind,AP110)="split",IF(INDEX($M$10:$M$61,INDEX(Node_Pos,AP110)+1)&lt;INDEX(Node_Thr,AP110),INDEX(Node_Left,AP110),INDEX(Node_Right,AP110)),IF(ISNUMBER(SEARCH(";"&amp;INDEX($M$10:$M$61,INDEX(Node_Pos,AP110)+1)&amp;";",";"&amp;INDEX(Node_RCodes,AP110)&amp;";")),INDEX(Node_Right,AP110),INDEX(Node_Left,AP110)))))</f>
        <v/>
      </c>
      <c r="AR110" s="46">
        <f>MATCH($AA110&amp;"|"&amp;AQ110,Node_Key,0)</f>
        <v/>
      </c>
      <c r="AS110" s="46">
        <f>IF(INDEX(Node_Kind,AR110)="leaf",AQ110,IF(INDEX($M$10:$M$61,INDEX(Node_Pos,AR110)+1)="",IF(INDEX(Node_Miss,AR110)="left",INDEX(Node_Left,AR110),INDEX(Node_Right,AR110)),IF(INDEX(Node_Kind,AR110)="split",IF(INDEX($M$10:$M$61,INDEX(Node_Pos,AR110)+1)&lt;INDEX(Node_Thr,AR110),INDEX(Node_Left,AR110),INDEX(Node_Right,AR110)),IF(ISNUMBER(SEARCH(";"&amp;INDEX($M$10:$M$61,INDEX(Node_Pos,AR110)+1)&amp;";",";"&amp;INDEX(Node_RCodes,AR110)&amp;";")),INDEX(Node_Right,AR110),INDEX(Node_Left,AR110)))))</f>
        <v/>
      </c>
      <c r="AT110" s="46">
        <f>MATCH($AA110&amp;"|"&amp;AS110,Node_Key,0)</f>
        <v/>
      </c>
      <c r="AU110" s="46">
        <f>IF(INDEX(Node_Kind,AT110)="leaf",AS110,IF(INDEX($M$10:$M$61,INDEX(Node_Pos,AT110)+1)="",IF(INDEX(Node_Miss,AT110)="left",INDEX(Node_Left,AT110),INDEX(Node_Right,AT110)),IF(INDEX(Node_Kind,AT110)="split",IF(INDEX($M$10:$M$61,INDEX(Node_Pos,AT110)+1)&lt;INDEX(Node_Thr,AT110),INDEX(Node_Left,AT110),INDEX(Node_Right,AT110)),IF(ISNUMBER(SEARCH(";"&amp;INDEX($M$10:$M$61,INDEX(Node_Pos,AT110)+1)&amp;";",";"&amp;INDEX(Node_RCodes,AT110)&amp;";")),INDEX(Node_Right,AT110),INDEX(Node_Left,AT110)))))</f>
        <v/>
      </c>
      <c r="AV110" s="52">
        <f>IF(INDEX(Node_Kind,MATCH($AA110&amp;"|"&amp;AU110,Node_Key,0))="leaf",INDEX(Node_Leaf,MATCH($AA110&amp;"|"&amp;AU110,Node_Key,0)),"not a leaf")</f>
        <v/>
      </c>
      <c r="AW110" s="46">
        <f>MATCH($AA110&amp;"|0",Node_Key,0)</f>
        <v/>
      </c>
      <c r="AX110" s="46">
        <f>IF(INDEX(Node_Kind,AW110)="leaf",0,IF(INDEX($P$10:$P$61,INDEX(Node_Pos,AW110)+1)="",IF(INDEX(Node_Miss,AW110)="left",INDEX(Node_Left,AW110),INDEX(Node_Right,AW110)),IF(INDEX(Node_Kind,AW110)="split",IF(INDEX($P$10:$P$61,INDEX(Node_Pos,AW110)+1)&lt;INDEX(Node_Thr,AW110),INDEX(Node_Left,AW110),INDEX(Node_Right,AW110)),IF(ISNUMBER(SEARCH(";"&amp;INDEX($P$10:$P$61,INDEX(Node_Pos,AW110)+1)&amp;";",";"&amp;INDEX(Node_RCodes,AW110)&amp;";")),INDEX(Node_Right,AW110),INDEX(Node_Left,AW110)))))</f>
        <v/>
      </c>
      <c r="AY110" s="46">
        <f>MATCH($AA110&amp;"|"&amp;AX110,Node_Key,0)</f>
        <v/>
      </c>
      <c r="AZ110" s="46">
        <f>IF(INDEX(Node_Kind,AY110)="leaf",AX110,IF(INDEX($P$10:$P$61,INDEX(Node_Pos,AY110)+1)="",IF(INDEX(Node_Miss,AY110)="left",INDEX(Node_Left,AY110),INDEX(Node_Right,AY110)),IF(INDEX(Node_Kind,AY110)="split",IF(INDEX($P$10:$P$61,INDEX(Node_Pos,AY110)+1)&lt;INDEX(Node_Thr,AY110),INDEX(Node_Left,AY110),INDEX(Node_Right,AY110)),IF(ISNUMBER(SEARCH(";"&amp;INDEX($P$10:$P$61,INDEX(Node_Pos,AY110)+1)&amp;";",";"&amp;INDEX(Node_RCodes,AY110)&amp;";")),INDEX(Node_Right,AY110),INDEX(Node_Left,AY110)))))</f>
        <v/>
      </c>
      <c r="BA110" s="46">
        <f>MATCH($AA110&amp;"|"&amp;AZ110,Node_Key,0)</f>
        <v/>
      </c>
      <c r="BB110" s="46">
        <f>IF(INDEX(Node_Kind,BA110)="leaf",AZ110,IF(INDEX($P$10:$P$61,INDEX(Node_Pos,BA110)+1)="",IF(INDEX(Node_Miss,BA110)="left",INDEX(Node_Left,BA110),INDEX(Node_Right,BA110)),IF(INDEX(Node_Kind,BA110)="split",IF(INDEX($P$10:$P$61,INDEX(Node_Pos,BA110)+1)&lt;INDEX(Node_Thr,BA110),INDEX(Node_Left,BA110),INDEX(Node_Right,BA110)),IF(ISNUMBER(SEARCH(";"&amp;INDEX($P$10:$P$61,INDEX(Node_Pos,BA110)+1)&amp;";",";"&amp;INDEX(Node_RCodes,BA110)&amp;";")),INDEX(Node_Right,BA110),INDEX(Node_Left,BA110)))))</f>
        <v/>
      </c>
      <c r="BC110" s="52">
        <f>IF(INDEX(Node_Kind,MATCH($AA110&amp;"|"&amp;BB110,Node_Key,0))="leaf",INDEX(Node_Leaf,MATCH($AA110&amp;"|"&amp;BB110,Node_Key,0)),"not a leaf")</f>
        <v/>
      </c>
      <c r="BD110" s="46">
        <f>MATCH($AA110&amp;"|0",Node_Key,0)</f>
        <v/>
      </c>
      <c r="BE110" s="46">
        <f>IF(INDEX(Node_Kind,BD110)="leaf",0,IF(INDEX($S$10:$S$61,INDEX(Node_Pos,BD110)+1)="",IF(INDEX(Node_Miss,BD110)="left",INDEX(Node_Left,BD110),INDEX(Node_Right,BD110)),IF(INDEX(Node_Kind,BD110)="split",IF(INDEX($S$10:$S$61,INDEX(Node_Pos,BD110)+1)&lt;INDEX(Node_Thr,BD110),INDEX(Node_Left,BD110),INDEX(Node_Right,BD110)),IF(ISNUMBER(SEARCH(";"&amp;INDEX($S$10:$S$61,INDEX(Node_Pos,BD110)+1)&amp;";",";"&amp;INDEX(Node_RCodes,BD110)&amp;";")),INDEX(Node_Right,BD110),INDEX(Node_Left,BD110)))))</f>
        <v/>
      </c>
      <c r="BF110" s="46">
        <f>MATCH($AA110&amp;"|"&amp;BE110,Node_Key,0)</f>
        <v/>
      </c>
      <c r="BG110" s="46">
        <f>IF(INDEX(Node_Kind,BF110)="leaf",BE110,IF(INDEX($S$10:$S$61,INDEX(Node_Pos,BF110)+1)="",IF(INDEX(Node_Miss,BF110)="left",INDEX(Node_Left,BF110),INDEX(Node_Right,BF110)),IF(INDEX(Node_Kind,BF110)="split",IF(INDEX($S$10:$S$61,INDEX(Node_Pos,BF110)+1)&lt;INDEX(Node_Thr,BF110),INDEX(Node_Left,BF110),INDEX(Node_Right,BF110)),IF(ISNUMBER(SEARCH(";"&amp;INDEX($S$10:$S$61,INDEX(Node_Pos,BF110)+1)&amp;";",";"&amp;INDEX(Node_RCodes,BF110)&amp;";")),INDEX(Node_Right,BF110),INDEX(Node_Left,BF110)))))</f>
        <v/>
      </c>
      <c r="BH110" s="46">
        <f>MATCH($AA110&amp;"|"&amp;BG110,Node_Key,0)</f>
        <v/>
      </c>
      <c r="BI110" s="46">
        <f>IF(INDEX(Node_Kind,BH110)="leaf",BG110,IF(INDEX($S$10:$S$61,INDEX(Node_Pos,BH110)+1)="",IF(INDEX(Node_Miss,BH110)="left",INDEX(Node_Left,BH110),INDEX(Node_Right,BH110)),IF(INDEX(Node_Kind,BH110)="split",IF(INDEX($S$10:$S$61,INDEX(Node_Pos,BH110)+1)&lt;INDEX(Node_Thr,BH110),INDEX(Node_Left,BH110),INDEX(Node_Right,BH110)),IF(ISNUMBER(SEARCH(";"&amp;INDEX($S$10:$S$61,INDEX(Node_Pos,BH110)+1)&amp;";",";"&amp;INDEX(Node_RCodes,BH110)&amp;";")),INDEX(Node_Right,BH110),INDEX(Node_Left,BH110)))))</f>
        <v/>
      </c>
      <c r="BJ110" s="52">
        <f>IF(INDEX(Node_Kind,MATCH($AA110&amp;"|"&amp;BI110,Node_Key,0))="leaf",INDEX(Node_Leaf,MATCH($AA110&amp;"|"&amp;BI110,Node_Key,0)),"not a leaf")</f>
        <v/>
      </c>
      <c r="BK110" s="46">
        <f>MATCH($AA110&amp;"|0",Node_Key,0)</f>
        <v/>
      </c>
      <c r="BL110" s="46">
        <f>IF(INDEX(Node_Kind,BK110)="leaf",0,IF(INDEX($V$10:$V$61,INDEX(Node_Pos,BK110)+1)="",IF(INDEX(Node_Miss,BK110)="left",INDEX(Node_Left,BK110),INDEX(Node_Right,BK110)),IF(INDEX(Node_Kind,BK110)="split",IF(INDEX($V$10:$V$61,INDEX(Node_Pos,BK110)+1)&lt;INDEX(Node_Thr,BK110),INDEX(Node_Left,BK110),INDEX(Node_Right,BK110)),IF(ISNUMBER(SEARCH(";"&amp;INDEX($V$10:$V$61,INDEX(Node_Pos,BK110)+1)&amp;";",";"&amp;INDEX(Node_RCodes,BK110)&amp;";")),INDEX(Node_Right,BK110),INDEX(Node_Left,BK110)))))</f>
        <v/>
      </c>
      <c r="BM110" s="46">
        <f>MATCH($AA110&amp;"|"&amp;BL110,Node_Key,0)</f>
        <v/>
      </c>
      <c r="BN110" s="46">
        <f>IF(INDEX(Node_Kind,BM110)="leaf",BL110,IF(INDEX($V$10:$V$61,INDEX(Node_Pos,BM110)+1)="",IF(INDEX(Node_Miss,BM110)="left",INDEX(Node_Left,BM110),INDEX(Node_Right,BM110)),IF(INDEX(Node_Kind,BM110)="split",IF(INDEX($V$10:$V$61,INDEX(Node_Pos,BM110)+1)&lt;INDEX(Node_Thr,BM110),INDEX(Node_Left,BM110),INDEX(Node_Right,BM110)),IF(ISNUMBER(SEARCH(";"&amp;INDEX($V$10:$V$61,INDEX(Node_Pos,BM110)+1)&amp;";",";"&amp;INDEX(Node_RCodes,BM110)&amp;";")),INDEX(Node_Right,BM110),INDEX(Node_Left,BM110)))))</f>
        <v/>
      </c>
      <c r="BO110" s="46">
        <f>MATCH($AA110&amp;"|"&amp;BN110,Node_Key,0)</f>
        <v/>
      </c>
      <c r="BP110" s="46">
        <f>IF(INDEX(Node_Kind,BO110)="leaf",BN110,IF(INDEX($V$10:$V$61,INDEX(Node_Pos,BO110)+1)="",IF(INDEX(Node_Miss,BO110)="left",INDEX(Node_Left,BO110),INDEX(Node_Right,BO110)),IF(INDEX(Node_Kind,BO110)="split",IF(INDEX($V$10:$V$61,INDEX(Node_Pos,BO110)+1)&lt;INDEX(Node_Thr,BO110),INDEX(Node_Left,BO110),INDEX(Node_Right,BO110)),IF(ISNUMBER(SEARCH(";"&amp;INDEX($V$10:$V$61,INDEX(Node_Pos,BO110)+1)&amp;";",";"&amp;INDEX(Node_RCodes,BO110)&amp;";")),INDEX(Node_Right,BO110),INDEX(Node_Left,BO110)))))</f>
        <v/>
      </c>
      <c r="BQ110" s="52">
        <f>IF(INDEX(Node_Kind,MATCH($AA110&amp;"|"&amp;BP110,Node_Key,0))="leaf",INDEX(Node_Leaf,MATCH($AA110&amp;"|"&amp;BP110,Node_Key,0)),"not a leaf")</f>
        <v/>
      </c>
      <c r="BR110" s="46">
        <f>MATCH($AA110&amp;"|0",Node_Key,0)</f>
        <v/>
      </c>
      <c r="BS110" s="46">
        <f>IF(INDEX(Node_Kind,BR110)="leaf",0,IF(INDEX($Y$10:$Y$61,INDEX(Node_Pos,BR110)+1)="",IF(INDEX(Node_Miss,BR110)="left",INDEX(Node_Left,BR110),INDEX(Node_Right,BR110)),IF(INDEX(Node_Kind,BR110)="split",IF(INDEX($Y$10:$Y$61,INDEX(Node_Pos,BR110)+1)&lt;INDEX(Node_Thr,BR110),INDEX(Node_Left,BR110),INDEX(Node_Right,BR110)),IF(ISNUMBER(SEARCH(";"&amp;INDEX($Y$10:$Y$61,INDEX(Node_Pos,BR110)+1)&amp;";",";"&amp;INDEX(Node_RCodes,BR110)&amp;";")),INDEX(Node_Right,BR110),INDEX(Node_Left,BR110)))))</f>
        <v/>
      </c>
      <c r="BT110" s="46">
        <f>MATCH($AA110&amp;"|"&amp;BS110,Node_Key,0)</f>
        <v/>
      </c>
      <c r="BU110" s="46">
        <f>IF(INDEX(Node_Kind,BT110)="leaf",BS110,IF(INDEX($Y$10:$Y$61,INDEX(Node_Pos,BT110)+1)="",IF(INDEX(Node_Miss,BT110)="left",INDEX(Node_Left,BT110),INDEX(Node_Right,BT110)),IF(INDEX(Node_Kind,BT110)="split",IF(INDEX($Y$10:$Y$61,INDEX(Node_Pos,BT110)+1)&lt;INDEX(Node_Thr,BT110),INDEX(Node_Left,BT110),INDEX(Node_Right,BT110)),IF(ISNUMBER(SEARCH(";"&amp;INDEX($Y$10:$Y$61,INDEX(Node_Pos,BT110)+1)&amp;";",";"&amp;INDEX(Node_RCodes,BT110)&amp;";")),INDEX(Node_Right,BT110),INDEX(Node_Left,BT110)))))</f>
        <v/>
      </c>
      <c r="BV110" s="46">
        <f>MATCH($AA110&amp;"|"&amp;BU110,Node_Key,0)</f>
        <v/>
      </c>
      <c r="BW110" s="46">
        <f>IF(INDEX(Node_Kind,BV110)="leaf",BU110,IF(INDEX($Y$10:$Y$61,INDEX(Node_Pos,BV110)+1)="",IF(INDEX(Node_Miss,BV110)="left",INDEX(Node_Left,BV110),INDEX(Node_Right,BV110)),IF(INDEX(Node_Kind,BV110)="split",IF(INDEX($Y$10:$Y$61,INDEX(Node_Pos,BV110)+1)&lt;INDEX(Node_Thr,BV110),INDEX(Node_Left,BV110),INDEX(Node_Right,BV110)),IF(ISNUMBER(SEARCH(";"&amp;INDEX($Y$10:$Y$61,INDEX(Node_Pos,BV110)+1)&amp;";",";"&amp;INDEX(Node_RCodes,BV110)&amp;";")),INDEX(Node_Right,BV110),INDEX(Node_Left,BV110)))))</f>
        <v/>
      </c>
      <c r="BX110" s="52">
        <f>IF(INDEX(Node_Kind,MATCH($AA110&amp;"|"&amp;BW110,Node_Key,0))="leaf",INDEX(Node_Leaf,MATCH($AA110&amp;"|"&amp;BW110,Node_Key,0)),"not a leaf")</f>
        <v/>
      </c>
    </row>
    <row r="111">
      <c r="AA111" s="36" t="n">
        <v>101</v>
      </c>
      <c r="AB111" s="46">
        <f>MATCH($AA111&amp;"|0",Node_Key,0)</f>
        <v/>
      </c>
      <c r="AC111" s="46">
        <f>IF(INDEX(Node_Kind,AB111)="leaf",0,IF(INDEX($G$10:$G$61,INDEX(Node_Pos,AB111)+1)="",IF(INDEX(Node_Miss,AB111)="left",INDEX(Node_Left,AB111),INDEX(Node_Right,AB111)),IF(INDEX(Node_Kind,AB111)="split",IF(INDEX($G$10:$G$61,INDEX(Node_Pos,AB111)+1)&lt;INDEX(Node_Thr,AB111),INDEX(Node_Left,AB111),INDEX(Node_Right,AB111)),IF(ISNUMBER(SEARCH(";"&amp;INDEX($G$10:$G$61,INDEX(Node_Pos,AB111)+1)&amp;";",";"&amp;INDEX(Node_RCodes,AB111)&amp;";")),INDEX(Node_Right,AB111),INDEX(Node_Left,AB111)))))</f>
        <v/>
      </c>
      <c r="AD111" s="46">
        <f>MATCH($AA111&amp;"|"&amp;AC111,Node_Key,0)</f>
        <v/>
      </c>
      <c r="AE111" s="46">
        <f>IF(INDEX(Node_Kind,AD111)="leaf",AC111,IF(INDEX($G$10:$G$61,INDEX(Node_Pos,AD111)+1)="",IF(INDEX(Node_Miss,AD111)="left",INDEX(Node_Left,AD111),INDEX(Node_Right,AD111)),IF(INDEX(Node_Kind,AD111)="split",IF(INDEX($G$10:$G$61,INDEX(Node_Pos,AD111)+1)&lt;INDEX(Node_Thr,AD111),INDEX(Node_Left,AD111),INDEX(Node_Right,AD111)),IF(ISNUMBER(SEARCH(";"&amp;INDEX($G$10:$G$61,INDEX(Node_Pos,AD111)+1)&amp;";",";"&amp;INDEX(Node_RCodes,AD111)&amp;";")),INDEX(Node_Right,AD111),INDEX(Node_Left,AD111)))))</f>
        <v/>
      </c>
      <c r="AF111" s="46">
        <f>MATCH($AA111&amp;"|"&amp;AE111,Node_Key,0)</f>
        <v/>
      </c>
      <c r="AG111" s="46">
        <f>IF(INDEX(Node_Kind,AF111)="leaf",AE111,IF(INDEX($G$10:$G$61,INDEX(Node_Pos,AF111)+1)="",IF(INDEX(Node_Miss,AF111)="left",INDEX(Node_Left,AF111),INDEX(Node_Right,AF111)),IF(INDEX(Node_Kind,AF111)="split",IF(INDEX($G$10:$G$61,INDEX(Node_Pos,AF111)+1)&lt;INDEX(Node_Thr,AF111),INDEX(Node_Left,AF111),INDEX(Node_Right,AF111)),IF(ISNUMBER(SEARCH(";"&amp;INDEX($G$10:$G$61,INDEX(Node_Pos,AF111)+1)&amp;";",";"&amp;INDEX(Node_RCodes,AF111)&amp;";")),INDEX(Node_Right,AF111),INDEX(Node_Left,AF111)))))</f>
        <v/>
      </c>
      <c r="AH111" s="52">
        <f>IF(INDEX(Node_Kind,MATCH($AA111&amp;"|"&amp;AG111,Node_Key,0))="leaf",INDEX(Node_Leaf,MATCH($AA111&amp;"|"&amp;AG111,Node_Key,0)),"not a leaf")</f>
        <v/>
      </c>
      <c r="AI111" s="46">
        <f>MATCH($AA111&amp;"|0",Node_Key,0)</f>
        <v/>
      </c>
      <c r="AJ111" s="46">
        <f>IF(INDEX(Node_Kind,AI111)="leaf",0,IF(INDEX($J$10:$J$61,INDEX(Node_Pos,AI111)+1)="",IF(INDEX(Node_Miss,AI111)="left",INDEX(Node_Left,AI111),INDEX(Node_Right,AI111)),IF(INDEX(Node_Kind,AI111)="split",IF(INDEX($J$10:$J$61,INDEX(Node_Pos,AI111)+1)&lt;INDEX(Node_Thr,AI111),INDEX(Node_Left,AI111),INDEX(Node_Right,AI111)),IF(ISNUMBER(SEARCH(";"&amp;INDEX($J$10:$J$61,INDEX(Node_Pos,AI111)+1)&amp;";",";"&amp;INDEX(Node_RCodes,AI111)&amp;";")),INDEX(Node_Right,AI111),INDEX(Node_Left,AI111)))))</f>
        <v/>
      </c>
      <c r="AK111" s="46">
        <f>MATCH($AA111&amp;"|"&amp;AJ111,Node_Key,0)</f>
        <v/>
      </c>
      <c r="AL111" s="46">
        <f>IF(INDEX(Node_Kind,AK111)="leaf",AJ111,IF(INDEX($J$10:$J$61,INDEX(Node_Pos,AK111)+1)="",IF(INDEX(Node_Miss,AK111)="left",INDEX(Node_Left,AK111),INDEX(Node_Right,AK111)),IF(INDEX(Node_Kind,AK111)="split",IF(INDEX($J$10:$J$61,INDEX(Node_Pos,AK111)+1)&lt;INDEX(Node_Thr,AK111),INDEX(Node_Left,AK111),INDEX(Node_Right,AK111)),IF(ISNUMBER(SEARCH(";"&amp;INDEX($J$10:$J$61,INDEX(Node_Pos,AK111)+1)&amp;";",";"&amp;INDEX(Node_RCodes,AK111)&amp;";")),INDEX(Node_Right,AK111),INDEX(Node_Left,AK111)))))</f>
        <v/>
      </c>
      <c r="AM111" s="46">
        <f>MATCH($AA111&amp;"|"&amp;AL111,Node_Key,0)</f>
        <v/>
      </c>
      <c r="AN111" s="46">
        <f>IF(INDEX(Node_Kind,AM111)="leaf",AL111,IF(INDEX($J$10:$J$61,INDEX(Node_Pos,AM111)+1)="",IF(INDEX(Node_Miss,AM111)="left",INDEX(Node_Left,AM111),INDEX(Node_Right,AM111)),IF(INDEX(Node_Kind,AM111)="split",IF(INDEX($J$10:$J$61,INDEX(Node_Pos,AM111)+1)&lt;INDEX(Node_Thr,AM111),INDEX(Node_Left,AM111),INDEX(Node_Right,AM111)),IF(ISNUMBER(SEARCH(";"&amp;INDEX($J$10:$J$61,INDEX(Node_Pos,AM111)+1)&amp;";",";"&amp;INDEX(Node_RCodes,AM111)&amp;";")),INDEX(Node_Right,AM111),INDEX(Node_Left,AM111)))))</f>
        <v/>
      </c>
      <c r="AO111" s="52">
        <f>IF(INDEX(Node_Kind,MATCH($AA111&amp;"|"&amp;AN111,Node_Key,0))="leaf",INDEX(Node_Leaf,MATCH($AA111&amp;"|"&amp;AN111,Node_Key,0)),"not a leaf")</f>
        <v/>
      </c>
      <c r="AP111" s="46">
        <f>MATCH($AA111&amp;"|0",Node_Key,0)</f>
        <v/>
      </c>
      <c r="AQ111" s="46">
        <f>IF(INDEX(Node_Kind,AP111)="leaf",0,IF(INDEX($M$10:$M$61,INDEX(Node_Pos,AP111)+1)="",IF(INDEX(Node_Miss,AP111)="left",INDEX(Node_Left,AP111),INDEX(Node_Right,AP111)),IF(INDEX(Node_Kind,AP111)="split",IF(INDEX($M$10:$M$61,INDEX(Node_Pos,AP111)+1)&lt;INDEX(Node_Thr,AP111),INDEX(Node_Left,AP111),INDEX(Node_Right,AP111)),IF(ISNUMBER(SEARCH(";"&amp;INDEX($M$10:$M$61,INDEX(Node_Pos,AP111)+1)&amp;";",";"&amp;INDEX(Node_RCodes,AP111)&amp;";")),INDEX(Node_Right,AP111),INDEX(Node_Left,AP111)))))</f>
        <v/>
      </c>
      <c r="AR111" s="46">
        <f>MATCH($AA111&amp;"|"&amp;AQ111,Node_Key,0)</f>
        <v/>
      </c>
      <c r="AS111" s="46">
        <f>IF(INDEX(Node_Kind,AR111)="leaf",AQ111,IF(INDEX($M$10:$M$61,INDEX(Node_Pos,AR111)+1)="",IF(INDEX(Node_Miss,AR111)="left",INDEX(Node_Left,AR111),INDEX(Node_Right,AR111)),IF(INDEX(Node_Kind,AR111)="split",IF(INDEX($M$10:$M$61,INDEX(Node_Pos,AR111)+1)&lt;INDEX(Node_Thr,AR111),INDEX(Node_Left,AR111),INDEX(Node_Right,AR111)),IF(ISNUMBER(SEARCH(";"&amp;INDEX($M$10:$M$61,INDEX(Node_Pos,AR111)+1)&amp;";",";"&amp;INDEX(Node_RCodes,AR111)&amp;";")),INDEX(Node_Right,AR111),INDEX(Node_Left,AR111)))))</f>
        <v/>
      </c>
      <c r="AT111" s="46">
        <f>MATCH($AA111&amp;"|"&amp;AS111,Node_Key,0)</f>
        <v/>
      </c>
      <c r="AU111" s="46">
        <f>IF(INDEX(Node_Kind,AT111)="leaf",AS111,IF(INDEX($M$10:$M$61,INDEX(Node_Pos,AT111)+1)="",IF(INDEX(Node_Miss,AT111)="left",INDEX(Node_Left,AT111),INDEX(Node_Right,AT111)),IF(INDEX(Node_Kind,AT111)="split",IF(INDEX($M$10:$M$61,INDEX(Node_Pos,AT111)+1)&lt;INDEX(Node_Thr,AT111),INDEX(Node_Left,AT111),INDEX(Node_Right,AT111)),IF(ISNUMBER(SEARCH(";"&amp;INDEX($M$10:$M$61,INDEX(Node_Pos,AT111)+1)&amp;";",";"&amp;INDEX(Node_RCodes,AT111)&amp;";")),INDEX(Node_Right,AT111),INDEX(Node_Left,AT111)))))</f>
        <v/>
      </c>
      <c r="AV111" s="52">
        <f>IF(INDEX(Node_Kind,MATCH($AA111&amp;"|"&amp;AU111,Node_Key,0))="leaf",INDEX(Node_Leaf,MATCH($AA111&amp;"|"&amp;AU111,Node_Key,0)),"not a leaf")</f>
        <v/>
      </c>
      <c r="AW111" s="46">
        <f>MATCH($AA111&amp;"|0",Node_Key,0)</f>
        <v/>
      </c>
      <c r="AX111" s="46">
        <f>IF(INDEX(Node_Kind,AW111)="leaf",0,IF(INDEX($P$10:$P$61,INDEX(Node_Pos,AW111)+1)="",IF(INDEX(Node_Miss,AW111)="left",INDEX(Node_Left,AW111),INDEX(Node_Right,AW111)),IF(INDEX(Node_Kind,AW111)="split",IF(INDEX($P$10:$P$61,INDEX(Node_Pos,AW111)+1)&lt;INDEX(Node_Thr,AW111),INDEX(Node_Left,AW111),INDEX(Node_Right,AW111)),IF(ISNUMBER(SEARCH(";"&amp;INDEX($P$10:$P$61,INDEX(Node_Pos,AW111)+1)&amp;";",";"&amp;INDEX(Node_RCodes,AW111)&amp;";")),INDEX(Node_Right,AW111),INDEX(Node_Left,AW111)))))</f>
        <v/>
      </c>
      <c r="AY111" s="46">
        <f>MATCH($AA111&amp;"|"&amp;AX111,Node_Key,0)</f>
        <v/>
      </c>
      <c r="AZ111" s="46">
        <f>IF(INDEX(Node_Kind,AY111)="leaf",AX111,IF(INDEX($P$10:$P$61,INDEX(Node_Pos,AY111)+1)="",IF(INDEX(Node_Miss,AY111)="left",INDEX(Node_Left,AY111),INDEX(Node_Right,AY111)),IF(INDEX(Node_Kind,AY111)="split",IF(INDEX($P$10:$P$61,INDEX(Node_Pos,AY111)+1)&lt;INDEX(Node_Thr,AY111),INDEX(Node_Left,AY111),INDEX(Node_Right,AY111)),IF(ISNUMBER(SEARCH(";"&amp;INDEX($P$10:$P$61,INDEX(Node_Pos,AY111)+1)&amp;";",";"&amp;INDEX(Node_RCodes,AY111)&amp;";")),INDEX(Node_Right,AY111),INDEX(Node_Left,AY111)))))</f>
        <v/>
      </c>
      <c r="BA111" s="46">
        <f>MATCH($AA111&amp;"|"&amp;AZ111,Node_Key,0)</f>
        <v/>
      </c>
      <c r="BB111" s="46">
        <f>IF(INDEX(Node_Kind,BA111)="leaf",AZ111,IF(INDEX($P$10:$P$61,INDEX(Node_Pos,BA111)+1)="",IF(INDEX(Node_Miss,BA111)="left",INDEX(Node_Left,BA111),INDEX(Node_Right,BA111)),IF(INDEX(Node_Kind,BA111)="split",IF(INDEX($P$10:$P$61,INDEX(Node_Pos,BA111)+1)&lt;INDEX(Node_Thr,BA111),INDEX(Node_Left,BA111),INDEX(Node_Right,BA111)),IF(ISNUMBER(SEARCH(";"&amp;INDEX($P$10:$P$61,INDEX(Node_Pos,BA111)+1)&amp;";",";"&amp;INDEX(Node_RCodes,BA111)&amp;";")),INDEX(Node_Right,BA111),INDEX(Node_Left,BA111)))))</f>
        <v/>
      </c>
      <c r="BC111" s="52">
        <f>IF(INDEX(Node_Kind,MATCH($AA111&amp;"|"&amp;BB111,Node_Key,0))="leaf",INDEX(Node_Leaf,MATCH($AA111&amp;"|"&amp;BB111,Node_Key,0)),"not a leaf")</f>
        <v/>
      </c>
      <c r="BD111" s="46">
        <f>MATCH($AA111&amp;"|0",Node_Key,0)</f>
        <v/>
      </c>
      <c r="BE111" s="46">
        <f>IF(INDEX(Node_Kind,BD111)="leaf",0,IF(INDEX($S$10:$S$61,INDEX(Node_Pos,BD111)+1)="",IF(INDEX(Node_Miss,BD111)="left",INDEX(Node_Left,BD111),INDEX(Node_Right,BD111)),IF(INDEX(Node_Kind,BD111)="split",IF(INDEX($S$10:$S$61,INDEX(Node_Pos,BD111)+1)&lt;INDEX(Node_Thr,BD111),INDEX(Node_Left,BD111),INDEX(Node_Right,BD111)),IF(ISNUMBER(SEARCH(";"&amp;INDEX($S$10:$S$61,INDEX(Node_Pos,BD111)+1)&amp;";",";"&amp;INDEX(Node_RCodes,BD111)&amp;";")),INDEX(Node_Right,BD111),INDEX(Node_Left,BD111)))))</f>
        <v/>
      </c>
      <c r="BF111" s="46">
        <f>MATCH($AA111&amp;"|"&amp;BE111,Node_Key,0)</f>
        <v/>
      </c>
      <c r="BG111" s="46">
        <f>IF(INDEX(Node_Kind,BF111)="leaf",BE111,IF(INDEX($S$10:$S$61,INDEX(Node_Pos,BF111)+1)="",IF(INDEX(Node_Miss,BF111)="left",INDEX(Node_Left,BF111),INDEX(Node_Right,BF111)),IF(INDEX(Node_Kind,BF111)="split",IF(INDEX($S$10:$S$61,INDEX(Node_Pos,BF111)+1)&lt;INDEX(Node_Thr,BF111),INDEX(Node_Left,BF111),INDEX(Node_Right,BF111)),IF(ISNUMBER(SEARCH(";"&amp;INDEX($S$10:$S$61,INDEX(Node_Pos,BF111)+1)&amp;";",";"&amp;INDEX(Node_RCodes,BF111)&amp;";")),INDEX(Node_Right,BF111),INDEX(Node_Left,BF111)))))</f>
        <v/>
      </c>
      <c r="BH111" s="46">
        <f>MATCH($AA111&amp;"|"&amp;BG111,Node_Key,0)</f>
        <v/>
      </c>
      <c r="BI111" s="46">
        <f>IF(INDEX(Node_Kind,BH111)="leaf",BG111,IF(INDEX($S$10:$S$61,INDEX(Node_Pos,BH111)+1)="",IF(INDEX(Node_Miss,BH111)="left",INDEX(Node_Left,BH111),INDEX(Node_Right,BH111)),IF(INDEX(Node_Kind,BH111)="split",IF(INDEX($S$10:$S$61,INDEX(Node_Pos,BH111)+1)&lt;INDEX(Node_Thr,BH111),INDEX(Node_Left,BH111),INDEX(Node_Right,BH111)),IF(ISNUMBER(SEARCH(";"&amp;INDEX($S$10:$S$61,INDEX(Node_Pos,BH111)+1)&amp;";",";"&amp;INDEX(Node_RCodes,BH111)&amp;";")),INDEX(Node_Right,BH111),INDEX(Node_Left,BH111)))))</f>
        <v/>
      </c>
      <c r="BJ111" s="52">
        <f>IF(INDEX(Node_Kind,MATCH($AA111&amp;"|"&amp;BI111,Node_Key,0))="leaf",INDEX(Node_Leaf,MATCH($AA111&amp;"|"&amp;BI111,Node_Key,0)),"not a leaf")</f>
        <v/>
      </c>
      <c r="BK111" s="46">
        <f>MATCH($AA111&amp;"|0",Node_Key,0)</f>
        <v/>
      </c>
      <c r="BL111" s="46">
        <f>IF(INDEX(Node_Kind,BK111)="leaf",0,IF(INDEX($V$10:$V$61,INDEX(Node_Pos,BK111)+1)="",IF(INDEX(Node_Miss,BK111)="left",INDEX(Node_Left,BK111),INDEX(Node_Right,BK111)),IF(INDEX(Node_Kind,BK111)="split",IF(INDEX($V$10:$V$61,INDEX(Node_Pos,BK111)+1)&lt;INDEX(Node_Thr,BK111),INDEX(Node_Left,BK111),INDEX(Node_Right,BK111)),IF(ISNUMBER(SEARCH(";"&amp;INDEX($V$10:$V$61,INDEX(Node_Pos,BK111)+1)&amp;";",";"&amp;INDEX(Node_RCodes,BK111)&amp;";")),INDEX(Node_Right,BK111),INDEX(Node_Left,BK111)))))</f>
        <v/>
      </c>
      <c r="BM111" s="46">
        <f>MATCH($AA111&amp;"|"&amp;BL111,Node_Key,0)</f>
        <v/>
      </c>
      <c r="BN111" s="46">
        <f>IF(INDEX(Node_Kind,BM111)="leaf",BL111,IF(INDEX($V$10:$V$61,INDEX(Node_Pos,BM111)+1)="",IF(INDEX(Node_Miss,BM111)="left",INDEX(Node_Left,BM111),INDEX(Node_Right,BM111)),IF(INDEX(Node_Kind,BM111)="split",IF(INDEX($V$10:$V$61,INDEX(Node_Pos,BM111)+1)&lt;INDEX(Node_Thr,BM111),INDEX(Node_Left,BM111),INDEX(Node_Right,BM111)),IF(ISNUMBER(SEARCH(";"&amp;INDEX($V$10:$V$61,INDEX(Node_Pos,BM111)+1)&amp;";",";"&amp;INDEX(Node_RCodes,BM111)&amp;";")),INDEX(Node_Right,BM111),INDEX(Node_Left,BM111)))))</f>
        <v/>
      </c>
      <c r="BO111" s="46">
        <f>MATCH($AA111&amp;"|"&amp;BN111,Node_Key,0)</f>
        <v/>
      </c>
      <c r="BP111" s="46">
        <f>IF(INDEX(Node_Kind,BO111)="leaf",BN111,IF(INDEX($V$10:$V$61,INDEX(Node_Pos,BO111)+1)="",IF(INDEX(Node_Miss,BO111)="left",INDEX(Node_Left,BO111),INDEX(Node_Right,BO111)),IF(INDEX(Node_Kind,BO111)="split",IF(INDEX($V$10:$V$61,INDEX(Node_Pos,BO111)+1)&lt;INDEX(Node_Thr,BO111),INDEX(Node_Left,BO111),INDEX(Node_Right,BO111)),IF(ISNUMBER(SEARCH(";"&amp;INDEX($V$10:$V$61,INDEX(Node_Pos,BO111)+1)&amp;";",";"&amp;INDEX(Node_RCodes,BO111)&amp;";")),INDEX(Node_Right,BO111),INDEX(Node_Left,BO111)))))</f>
        <v/>
      </c>
      <c r="BQ111" s="52">
        <f>IF(INDEX(Node_Kind,MATCH($AA111&amp;"|"&amp;BP111,Node_Key,0))="leaf",INDEX(Node_Leaf,MATCH($AA111&amp;"|"&amp;BP111,Node_Key,0)),"not a leaf")</f>
        <v/>
      </c>
      <c r="BR111" s="46">
        <f>MATCH($AA111&amp;"|0",Node_Key,0)</f>
        <v/>
      </c>
      <c r="BS111" s="46">
        <f>IF(INDEX(Node_Kind,BR111)="leaf",0,IF(INDEX($Y$10:$Y$61,INDEX(Node_Pos,BR111)+1)="",IF(INDEX(Node_Miss,BR111)="left",INDEX(Node_Left,BR111),INDEX(Node_Right,BR111)),IF(INDEX(Node_Kind,BR111)="split",IF(INDEX($Y$10:$Y$61,INDEX(Node_Pos,BR111)+1)&lt;INDEX(Node_Thr,BR111),INDEX(Node_Left,BR111),INDEX(Node_Right,BR111)),IF(ISNUMBER(SEARCH(";"&amp;INDEX($Y$10:$Y$61,INDEX(Node_Pos,BR111)+1)&amp;";",";"&amp;INDEX(Node_RCodes,BR111)&amp;";")),INDEX(Node_Right,BR111),INDEX(Node_Left,BR111)))))</f>
        <v/>
      </c>
      <c r="BT111" s="46">
        <f>MATCH($AA111&amp;"|"&amp;BS111,Node_Key,0)</f>
        <v/>
      </c>
      <c r="BU111" s="46">
        <f>IF(INDEX(Node_Kind,BT111)="leaf",BS111,IF(INDEX($Y$10:$Y$61,INDEX(Node_Pos,BT111)+1)="",IF(INDEX(Node_Miss,BT111)="left",INDEX(Node_Left,BT111),INDEX(Node_Right,BT111)),IF(INDEX(Node_Kind,BT111)="split",IF(INDEX($Y$10:$Y$61,INDEX(Node_Pos,BT111)+1)&lt;INDEX(Node_Thr,BT111),INDEX(Node_Left,BT111),INDEX(Node_Right,BT111)),IF(ISNUMBER(SEARCH(";"&amp;INDEX($Y$10:$Y$61,INDEX(Node_Pos,BT111)+1)&amp;";",";"&amp;INDEX(Node_RCodes,BT111)&amp;";")),INDEX(Node_Right,BT111),INDEX(Node_Left,BT111)))))</f>
        <v/>
      </c>
      <c r="BV111" s="46">
        <f>MATCH($AA111&amp;"|"&amp;BU111,Node_Key,0)</f>
        <v/>
      </c>
      <c r="BW111" s="46">
        <f>IF(INDEX(Node_Kind,BV111)="leaf",BU111,IF(INDEX($Y$10:$Y$61,INDEX(Node_Pos,BV111)+1)="",IF(INDEX(Node_Miss,BV111)="left",INDEX(Node_Left,BV111),INDEX(Node_Right,BV111)),IF(INDEX(Node_Kind,BV111)="split",IF(INDEX($Y$10:$Y$61,INDEX(Node_Pos,BV111)+1)&lt;INDEX(Node_Thr,BV111),INDEX(Node_Left,BV111),INDEX(Node_Right,BV111)),IF(ISNUMBER(SEARCH(";"&amp;INDEX($Y$10:$Y$61,INDEX(Node_Pos,BV111)+1)&amp;";",";"&amp;INDEX(Node_RCodes,BV111)&amp;";")),INDEX(Node_Right,BV111),INDEX(Node_Left,BV111)))))</f>
        <v/>
      </c>
      <c r="BX111" s="52">
        <f>IF(INDEX(Node_Kind,MATCH($AA111&amp;"|"&amp;BW111,Node_Key,0))="leaf",INDEX(Node_Leaf,MATCH($AA111&amp;"|"&amp;BW111,Node_Key,0)),"not a leaf")</f>
        <v/>
      </c>
    </row>
    <row r="112">
      <c r="AA112" s="36" t="n">
        <v>102</v>
      </c>
      <c r="AB112" s="46">
        <f>MATCH($AA112&amp;"|0",Node_Key,0)</f>
        <v/>
      </c>
      <c r="AC112" s="46">
        <f>IF(INDEX(Node_Kind,AB112)="leaf",0,IF(INDEX($G$10:$G$61,INDEX(Node_Pos,AB112)+1)="",IF(INDEX(Node_Miss,AB112)="left",INDEX(Node_Left,AB112),INDEX(Node_Right,AB112)),IF(INDEX(Node_Kind,AB112)="split",IF(INDEX($G$10:$G$61,INDEX(Node_Pos,AB112)+1)&lt;INDEX(Node_Thr,AB112),INDEX(Node_Left,AB112),INDEX(Node_Right,AB112)),IF(ISNUMBER(SEARCH(";"&amp;INDEX($G$10:$G$61,INDEX(Node_Pos,AB112)+1)&amp;";",";"&amp;INDEX(Node_RCodes,AB112)&amp;";")),INDEX(Node_Right,AB112),INDEX(Node_Left,AB112)))))</f>
        <v/>
      </c>
      <c r="AD112" s="46">
        <f>MATCH($AA112&amp;"|"&amp;AC112,Node_Key,0)</f>
        <v/>
      </c>
      <c r="AE112" s="46">
        <f>IF(INDEX(Node_Kind,AD112)="leaf",AC112,IF(INDEX($G$10:$G$61,INDEX(Node_Pos,AD112)+1)="",IF(INDEX(Node_Miss,AD112)="left",INDEX(Node_Left,AD112),INDEX(Node_Right,AD112)),IF(INDEX(Node_Kind,AD112)="split",IF(INDEX($G$10:$G$61,INDEX(Node_Pos,AD112)+1)&lt;INDEX(Node_Thr,AD112),INDEX(Node_Left,AD112),INDEX(Node_Right,AD112)),IF(ISNUMBER(SEARCH(";"&amp;INDEX($G$10:$G$61,INDEX(Node_Pos,AD112)+1)&amp;";",";"&amp;INDEX(Node_RCodes,AD112)&amp;";")),INDEX(Node_Right,AD112),INDEX(Node_Left,AD112)))))</f>
        <v/>
      </c>
      <c r="AF112" s="46">
        <f>MATCH($AA112&amp;"|"&amp;AE112,Node_Key,0)</f>
        <v/>
      </c>
      <c r="AG112" s="46">
        <f>IF(INDEX(Node_Kind,AF112)="leaf",AE112,IF(INDEX($G$10:$G$61,INDEX(Node_Pos,AF112)+1)="",IF(INDEX(Node_Miss,AF112)="left",INDEX(Node_Left,AF112),INDEX(Node_Right,AF112)),IF(INDEX(Node_Kind,AF112)="split",IF(INDEX($G$10:$G$61,INDEX(Node_Pos,AF112)+1)&lt;INDEX(Node_Thr,AF112),INDEX(Node_Left,AF112),INDEX(Node_Right,AF112)),IF(ISNUMBER(SEARCH(";"&amp;INDEX($G$10:$G$61,INDEX(Node_Pos,AF112)+1)&amp;";",";"&amp;INDEX(Node_RCodes,AF112)&amp;";")),INDEX(Node_Right,AF112),INDEX(Node_Left,AF112)))))</f>
        <v/>
      </c>
      <c r="AH112" s="52">
        <f>IF(INDEX(Node_Kind,MATCH($AA112&amp;"|"&amp;AG112,Node_Key,0))="leaf",INDEX(Node_Leaf,MATCH($AA112&amp;"|"&amp;AG112,Node_Key,0)),"not a leaf")</f>
        <v/>
      </c>
      <c r="AI112" s="46">
        <f>MATCH($AA112&amp;"|0",Node_Key,0)</f>
        <v/>
      </c>
      <c r="AJ112" s="46">
        <f>IF(INDEX(Node_Kind,AI112)="leaf",0,IF(INDEX($J$10:$J$61,INDEX(Node_Pos,AI112)+1)="",IF(INDEX(Node_Miss,AI112)="left",INDEX(Node_Left,AI112),INDEX(Node_Right,AI112)),IF(INDEX(Node_Kind,AI112)="split",IF(INDEX($J$10:$J$61,INDEX(Node_Pos,AI112)+1)&lt;INDEX(Node_Thr,AI112),INDEX(Node_Left,AI112),INDEX(Node_Right,AI112)),IF(ISNUMBER(SEARCH(";"&amp;INDEX($J$10:$J$61,INDEX(Node_Pos,AI112)+1)&amp;";",";"&amp;INDEX(Node_RCodes,AI112)&amp;";")),INDEX(Node_Right,AI112),INDEX(Node_Left,AI112)))))</f>
        <v/>
      </c>
      <c r="AK112" s="46">
        <f>MATCH($AA112&amp;"|"&amp;AJ112,Node_Key,0)</f>
        <v/>
      </c>
      <c r="AL112" s="46">
        <f>IF(INDEX(Node_Kind,AK112)="leaf",AJ112,IF(INDEX($J$10:$J$61,INDEX(Node_Pos,AK112)+1)="",IF(INDEX(Node_Miss,AK112)="left",INDEX(Node_Left,AK112),INDEX(Node_Right,AK112)),IF(INDEX(Node_Kind,AK112)="split",IF(INDEX($J$10:$J$61,INDEX(Node_Pos,AK112)+1)&lt;INDEX(Node_Thr,AK112),INDEX(Node_Left,AK112),INDEX(Node_Right,AK112)),IF(ISNUMBER(SEARCH(";"&amp;INDEX($J$10:$J$61,INDEX(Node_Pos,AK112)+1)&amp;";",";"&amp;INDEX(Node_RCodes,AK112)&amp;";")),INDEX(Node_Right,AK112),INDEX(Node_Left,AK112)))))</f>
        <v/>
      </c>
      <c r="AM112" s="46">
        <f>MATCH($AA112&amp;"|"&amp;AL112,Node_Key,0)</f>
        <v/>
      </c>
      <c r="AN112" s="46">
        <f>IF(INDEX(Node_Kind,AM112)="leaf",AL112,IF(INDEX($J$10:$J$61,INDEX(Node_Pos,AM112)+1)="",IF(INDEX(Node_Miss,AM112)="left",INDEX(Node_Left,AM112),INDEX(Node_Right,AM112)),IF(INDEX(Node_Kind,AM112)="split",IF(INDEX($J$10:$J$61,INDEX(Node_Pos,AM112)+1)&lt;INDEX(Node_Thr,AM112),INDEX(Node_Left,AM112),INDEX(Node_Right,AM112)),IF(ISNUMBER(SEARCH(";"&amp;INDEX($J$10:$J$61,INDEX(Node_Pos,AM112)+1)&amp;";",";"&amp;INDEX(Node_RCodes,AM112)&amp;";")),INDEX(Node_Right,AM112),INDEX(Node_Left,AM112)))))</f>
        <v/>
      </c>
      <c r="AO112" s="52">
        <f>IF(INDEX(Node_Kind,MATCH($AA112&amp;"|"&amp;AN112,Node_Key,0))="leaf",INDEX(Node_Leaf,MATCH($AA112&amp;"|"&amp;AN112,Node_Key,0)),"not a leaf")</f>
        <v/>
      </c>
      <c r="AP112" s="46">
        <f>MATCH($AA112&amp;"|0",Node_Key,0)</f>
        <v/>
      </c>
      <c r="AQ112" s="46">
        <f>IF(INDEX(Node_Kind,AP112)="leaf",0,IF(INDEX($M$10:$M$61,INDEX(Node_Pos,AP112)+1)="",IF(INDEX(Node_Miss,AP112)="left",INDEX(Node_Left,AP112),INDEX(Node_Right,AP112)),IF(INDEX(Node_Kind,AP112)="split",IF(INDEX($M$10:$M$61,INDEX(Node_Pos,AP112)+1)&lt;INDEX(Node_Thr,AP112),INDEX(Node_Left,AP112),INDEX(Node_Right,AP112)),IF(ISNUMBER(SEARCH(";"&amp;INDEX($M$10:$M$61,INDEX(Node_Pos,AP112)+1)&amp;";",";"&amp;INDEX(Node_RCodes,AP112)&amp;";")),INDEX(Node_Right,AP112),INDEX(Node_Left,AP112)))))</f>
        <v/>
      </c>
      <c r="AR112" s="46">
        <f>MATCH($AA112&amp;"|"&amp;AQ112,Node_Key,0)</f>
        <v/>
      </c>
      <c r="AS112" s="46">
        <f>IF(INDEX(Node_Kind,AR112)="leaf",AQ112,IF(INDEX($M$10:$M$61,INDEX(Node_Pos,AR112)+1)="",IF(INDEX(Node_Miss,AR112)="left",INDEX(Node_Left,AR112),INDEX(Node_Right,AR112)),IF(INDEX(Node_Kind,AR112)="split",IF(INDEX($M$10:$M$61,INDEX(Node_Pos,AR112)+1)&lt;INDEX(Node_Thr,AR112),INDEX(Node_Left,AR112),INDEX(Node_Right,AR112)),IF(ISNUMBER(SEARCH(";"&amp;INDEX($M$10:$M$61,INDEX(Node_Pos,AR112)+1)&amp;";",";"&amp;INDEX(Node_RCodes,AR112)&amp;";")),INDEX(Node_Right,AR112),INDEX(Node_Left,AR112)))))</f>
        <v/>
      </c>
      <c r="AT112" s="46">
        <f>MATCH($AA112&amp;"|"&amp;AS112,Node_Key,0)</f>
        <v/>
      </c>
      <c r="AU112" s="46">
        <f>IF(INDEX(Node_Kind,AT112)="leaf",AS112,IF(INDEX($M$10:$M$61,INDEX(Node_Pos,AT112)+1)="",IF(INDEX(Node_Miss,AT112)="left",INDEX(Node_Left,AT112),INDEX(Node_Right,AT112)),IF(INDEX(Node_Kind,AT112)="split",IF(INDEX($M$10:$M$61,INDEX(Node_Pos,AT112)+1)&lt;INDEX(Node_Thr,AT112),INDEX(Node_Left,AT112),INDEX(Node_Right,AT112)),IF(ISNUMBER(SEARCH(";"&amp;INDEX($M$10:$M$61,INDEX(Node_Pos,AT112)+1)&amp;";",";"&amp;INDEX(Node_RCodes,AT112)&amp;";")),INDEX(Node_Right,AT112),INDEX(Node_Left,AT112)))))</f>
        <v/>
      </c>
      <c r="AV112" s="52">
        <f>IF(INDEX(Node_Kind,MATCH($AA112&amp;"|"&amp;AU112,Node_Key,0))="leaf",INDEX(Node_Leaf,MATCH($AA112&amp;"|"&amp;AU112,Node_Key,0)),"not a leaf")</f>
        <v/>
      </c>
      <c r="AW112" s="46">
        <f>MATCH($AA112&amp;"|0",Node_Key,0)</f>
        <v/>
      </c>
      <c r="AX112" s="46">
        <f>IF(INDEX(Node_Kind,AW112)="leaf",0,IF(INDEX($P$10:$P$61,INDEX(Node_Pos,AW112)+1)="",IF(INDEX(Node_Miss,AW112)="left",INDEX(Node_Left,AW112),INDEX(Node_Right,AW112)),IF(INDEX(Node_Kind,AW112)="split",IF(INDEX($P$10:$P$61,INDEX(Node_Pos,AW112)+1)&lt;INDEX(Node_Thr,AW112),INDEX(Node_Left,AW112),INDEX(Node_Right,AW112)),IF(ISNUMBER(SEARCH(";"&amp;INDEX($P$10:$P$61,INDEX(Node_Pos,AW112)+1)&amp;";",";"&amp;INDEX(Node_RCodes,AW112)&amp;";")),INDEX(Node_Right,AW112),INDEX(Node_Left,AW112)))))</f>
        <v/>
      </c>
      <c r="AY112" s="46">
        <f>MATCH($AA112&amp;"|"&amp;AX112,Node_Key,0)</f>
        <v/>
      </c>
      <c r="AZ112" s="46">
        <f>IF(INDEX(Node_Kind,AY112)="leaf",AX112,IF(INDEX($P$10:$P$61,INDEX(Node_Pos,AY112)+1)="",IF(INDEX(Node_Miss,AY112)="left",INDEX(Node_Left,AY112),INDEX(Node_Right,AY112)),IF(INDEX(Node_Kind,AY112)="split",IF(INDEX($P$10:$P$61,INDEX(Node_Pos,AY112)+1)&lt;INDEX(Node_Thr,AY112),INDEX(Node_Left,AY112),INDEX(Node_Right,AY112)),IF(ISNUMBER(SEARCH(";"&amp;INDEX($P$10:$P$61,INDEX(Node_Pos,AY112)+1)&amp;";",";"&amp;INDEX(Node_RCodes,AY112)&amp;";")),INDEX(Node_Right,AY112),INDEX(Node_Left,AY112)))))</f>
        <v/>
      </c>
      <c r="BA112" s="46">
        <f>MATCH($AA112&amp;"|"&amp;AZ112,Node_Key,0)</f>
        <v/>
      </c>
      <c r="BB112" s="46">
        <f>IF(INDEX(Node_Kind,BA112)="leaf",AZ112,IF(INDEX($P$10:$P$61,INDEX(Node_Pos,BA112)+1)="",IF(INDEX(Node_Miss,BA112)="left",INDEX(Node_Left,BA112),INDEX(Node_Right,BA112)),IF(INDEX(Node_Kind,BA112)="split",IF(INDEX($P$10:$P$61,INDEX(Node_Pos,BA112)+1)&lt;INDEX(Node_Thr,BA112),INDEX(Node_Left,BA112),INDEX(Node_Right,BA112)),IF(ISNUMBER(SEARCH(";"&amp;INDEX($P$10:$P$61,INDEX(Node_Pos,BA112)+1)&amp;";",";"&amp;INDEX(Node_RCodes,BA112)&amp;";")),INDEX(Node_Right,BA112),INDEX(Node_Left,BA112)))))</f>
        <v/>
      </c>
      <c r="BC112" s="52">
        <f>IF(INDEX(Node_Kind,MATCH($AA112&amp;"|"&amp;BB112,Node_Key,0))="leaf",INDEX(Node_Leaf,MATCH($AA112&amp;"|"&amp;BB112,Node_Key,0)),"not a leaf")</f>
        <v/>
      </c>
      <c r="BD112" s="46">
        <f>MATCH($AA112&amp;"|0",Node_Key,0)</f>
        <v/>
      </c>
      <c r="BE112" s="46">
        <f>IF(INDEX(Node_Kind,BD112)="leaf",0,IF(INDEX($S$10:$S$61,INDEX(Node_Pos,BD112)+1)="",IF(INDEX(Node_Miss,BD112)="left",INDEX(Node_Left,BD112),INDEX(Node_Right,BD112)),IF(INDEX(Node_Kind,BD112)="split",IF(INDEX($S$10:$S$61,INDEX(Node_Pos,BD112)+1)&lt;INDEX(Node_Thr,BD112),INDEX(Node_Left,BD112),INDEX(Node_Right,BD112)),IF(ISNUMBER(SEARCH(";"&amp;INDEX($S$10:$S$61,INDEX(Node_Pos,BD112)+1)&amp;";",";"&amp;INDEX(Node_RCodes,BD112)&amp;";")),INDEX(Node_Right,BD112),INDEX(Node_Left,BD112)))))</f>
        <v/>
      </c>
      <c r="BF112" s="46">
        <f>MATCH($AA112&amp;"|"&amp;BE112,Node_Key,0)</f>
        <v/>
      </c>
      <c r="BG112" s="46">
        <f>IF(INDEX(Node_Kind,BF112)="leaf",BE112,IF(INDEX($S$10:$S$61,INDEX(Node_Pos,BF112)+1)="",IF(INDEX(Node_Miss,BF112)="left",INDEX(Node_Left,BF112),INDEX(Node_Right,BF112)),IF(INDEX(Node_Kind,BF112)="split",IF(INDEX($S$10:$S$61,INDEX(Node_Pos,BF112)+1)&lt;INDEX(Node_Thr,BF112),INDEX(Node_Left,BF112),INDEX(Node_Right,BF112)),IF(ISNUMBER(SEARCH(";"&amp;INDEX($S$10:$S$61,INDEX(Node_Pos,BF112)+1)&amp;";",";"&amp;INDEX(Node_RCodes,BF112)&amp;";")),INDEX(Node_Right,BF112),INDEX(Node_Left,BF112)))))</f>
        <v/>
      </c>
      <c r="BH112" s="46">
        <f>MATCH($AA112&amp;"|"&amp;BG112,Node_Key,0)</f>
        <v/>
      </c>
      <c r="BI112" s="46">
        <f>IF(INDEX(Node_Kind,BH112)="leaf",BG112,IF(INDEX($S$10:$S$61,INDEX(Node_Pos,BH112)+1)="",IF(INDEX(Node_Miss,BH112)="left",INDEX(Node_Left,BH112),INDEX(Node_Right,BH112)),IF(INDEX(Node_Kind,BH112)="split",IF(INDEX($S$10:$S$61,INDEX(Node_Pos,BH112)+1)&lt;INDEX(Node_Thr,BH112),INDEX(Node_Left,BH112),INDEX(Node_Right,BH112)),IF(ISNUMBER(SEARCH(";"&amp;INDEX($S$10:$S$61,INDEX(Node_Pos,BH112)+1)&amp;";",";"&amp;INDEX(Node_RCodes,BH112)&amp;";")),INDEX(Node_Right,BH112),INDEX(Node_Left,BH112)))))</f>
        <v/>
      </c>
      <c r="BJ112" s="52">
        <f>IF(INDEX(Node_Kind,MATCH($AA112&amp;"|"&amp;BI112,Node_Key,0))="leaf",INDEX(Node_Leaf,MATCH($AA112&amp;"|"&amp;BI112,Node_Key,0)),"not a leaf")</f>
        <v/>
      </c>
      <c r="BK112" s="46">
        <f>MATCH($AA112&amp;"|0",Node_Key,0)</f>
        <v/>
      </c>
      <c r="BL112" s="46">
        <f>IF(INDEX(Node_Kind,BK112)="leaf",0,IF(INDEX($V$10:$V$61,INDEX(Node_Pos,BK112)+1)="",IF(INDEX(Node_Miss,BK112)="left",INDEX(Node_Left,BK112),INDEX(Node_Right,BK112)),IF(INDEX(Node_Kind,BK112)="split",IF(INDEX($V$10:$V$61,INDEX(Node_Pos,BK112)+1)&lt;INDEX(Node_Thr,BK112),INDEX(Node_Left,BK112),INDEX(Node_Right,BK112)),IF(ISNUMBER(SEARCH(";"&amp;INDEX($V$10:$V$61,INDEX(Node_Pos,BK112)+1)&amp;";",";"&amp;INDEX(Node_RCodes,BK112)&amp;";")),INDEX(Node_Right,BK112),INDEX(Node_Left,BK112)))))</f>
        <v/>
      </c>
      <c r="BM112" s="46">
        <f>MATCH($AA112&amp;"|"&amp;BL112,Node_Key,0)</f>
        <v/>
      </c>
      <c r="BN112" s="46">
        <f>IF(INDEX(Node_Kind,BM112)="leaf",BL112,IF(INDEX($V$10:$V$61,INDEX(Node_Pos,BM112)+1)="",IF(INDEX(Node_Miss,BM112)="left",INDEX(Node_Left,BM112),INDEX(Node_Right,BM112)),IF(INDEX(Node_Kind,BM112)="split",IF(INDEX($V$10:$V$61,INDEX(Node_Pos,BM112)+1)&lt;INDEX(Node_Thr,BM112),INDEX(Node_Left,BM112),INDEX(Node_Right,BM112)),IF(ISNUMBER(SEARCH(";"&amp;INDEX($V$10:$V$61,INDEX(Node_Pos,BM112)+1)&amp;";",";"&amp;INDEX(Node_RCodes,BM112)&amp;";")),INDEX(Node_Right,BM112),INDEX(Node_Left,BM112)))))</f>
        <v/>
      </c>
      <c r="BO112" s="46">
        <f>MATCH($AA112&amp;"|"&amp;BN112,Node_Key,0)</f>
        <v/>
      </c>
      <c r="BP112" s="46">
        <f>IF(INDEX(Node_Kind,BO112)="leaf",BN112,IF(INDEX($V$10:$V$61,INDEX(Node_Pos,BO112)+1)="",IF(INDEX(Node_Miss,BO112)="left",INDEX(Node_Left,BO112),INDEX(Node_Right,BO112)),IF(INDEX(Node_Kind,BO112)="split",IF(INDEX($V$10:$V$61,INDEX(Node_Pos,BO112)+1)&lt;INDEX(Node_Thr,BO112),INDEX(Node_Left,BO112),INDEX(Node_Right,BO112)),IF(ISNUMBER(SEARCH(";"&amp;INDEX($V$10:$V$61,INDEX(Node_Pos,BO112)+1)&amp;";",";"&amp;INDEX(Node_RCodes,BO112)&amp;";")),INDEX(Node_Right,BO112),INDEX(Node_Left,BO112)))))</f>
        <v/>
      </c>
      <c r="BQ112" s="52">
        <f>IF(INDEX(Node_Kind,MATCH($AA112&amp;"|"&amp;BP112,Node_Key,0))="leaf",INDEX(Node_Leaf,MATCH($AA112&amp;"|"&amp;BP112,Node_Key,0)),"not a leaf")</f>
        <v/>
      </c>
      <c r="BR112" s="46">
        <f>MATCH($AA112&amp;"|0",Node_Key,0)</f>
        <v/>
      </c>
      <c r="BS112" s="46">
        <f>IF(INDEX(Node_Kind,BR112)="leaf",0,IF(INDEX($Y$10:$Y$61,INDEX(Node_Pos,BR112)+1)="",IF(INDEX(Node_Miss,BR112)="left",INDEX(Node_Left,BR112),INDEX(Node_Right,BR112)),IF(INDEX(Node_Kind,BR112)="split",IF(INDEX($Y$10:$Y$61,INDEX(Node_Pos,BR112)+1)&lt;INDEX(Node_Thr,BR112),INDEX(Node_Left,BR112),INDEX(Node_Right,BR112)),IF(ISNUMBER(SEARCH(";"&amp;INDEX($Y$10:$Y$61,INDEX(Node_Pos,BR112)+1)&amp;";",";"&amp;INDEX(Node_RCodes,BR112)&amp;";")),INDEX(Node_Right,BR112),INDEX(Node_Left,BR112)))))</f>
        <v/>
      </c>
      <c r="BT112" s="46">
        <f>MATCH($AA112&amp;"|"&amp;BS112,Node_Key,0)</f>
        <v/>
      </c>
      <c r="BU112" s="46">
        <f>IF(INDEX(Node_Kind,BT112)="leaf",BS112,IF(INDEX($Y$10:$Y$61,INDEX(Node_Pos,BT112)+1)="",IF(INDEX(Node_Miss,BT112)="left",INDEX(Node_Left,BT112),INDEX(Node_Right,BT112)),IF(INDEX(Node_Kind,BT112)="split",IF(INDEX($Y$10:$Y$61,INDEX(Node_Pos,BT112)+1)&lt;INDEX(Node_Thr,BT112),INDEX(Node_Left,BT112),INDEX(Node_Right,BT112)),IF(ISNUMBER(SEARCH(";"&amp;INDEX($Y$10:$Y$61,INDEX(Node_Pos,BT112)+1)&amp;";",";"&amp;INDEX(Node_RCodes,BT112)&amp;";")),INDEX(Node_Right,BT112),INDEX(Node_Left,BT112)))))</f>
        <v/>
      </c>
      <c r="BV112" s="46">
        <f>MATCH($AA112&amp;"|"&amp;BU112,Node_Key,0)</f>
        <v/>
      </c>
      <c r="BW112" s="46">
        <f>IF(INDEX(Node_Kind,BV112)="leaf",BU112,IF(INDEX($Y$10:$Y$61,INDEX(Node_Pos,BV112)+1)="",IF(INDEX(Node_Miss,BV112)="left",INDEX(Node_Left,BV112),INDEX(Node_Right,BV112)),IF(INDEX(Node_Kind,BV112)="split",IF(INDEX($Y$10:$Y$61,INDEX(Node_Pos,BV112)+1)&lt;INDEX(Node_Thr,BV112),INDEX(Node_Left,BV112),INDEX(Node_Right,BV112)),IF(ISNUMBER(SEARCH(";"&amp;INDEX($Y$10:$Y$61,INDEX(Node_Pos,BV112)+1)&amp;";",";"&amp;INDEX(Node_RCodes,BV112)&amp;";")),INDEX(Node_Right,BV112),INDEX(Node_Left,BV112)))))</f>
        <v/>
      </c>
      <c r="BX112" s="52">
        <f>IF(INDEX(Node_Kind,MATCH($AA112&amp;"|"&amp;BW112,Node_Key,0))="leaf",INDEX(Node_Leaf,MATCH($AA112&amp;"|"&amp;BW112,Node_Key,0)),"not a leaf")</f>
        <v/>
      </c>
    </row>
    <row r="113">
      <c r="AA113" s="36" t="n">
        <v>103</v>
      </c>
      <c r="AB113" s="46">
        <f>MATCH($AA113&amp;"|0",Node_Key,0)</f>
        <v/>
      </c>
      <c r="AC113" s="46">
        <f>IF(INDEX(Node_Kind,AB113)="leaf",0,IF(INDEX($G$10:$G$61,INDEX(Node_Pos,AB113)+1)="",IF(INDEX(Node_Miss,AB113)="left",INDEX(Node_Left,AB113),INDEX(Node_Right,AB113)),IF(INDEX(Node_Kind,AB113)="split",IF(INDEX($G$10:$G$61,INDEX(Node_Pos,AB113)+1)&lt;INDEX(Node_Thr,AB113),INDEX(Node_Left,AB113),INDEX(Node_Right,AB113)),IF(ISNUMBER(SEARCH(";"&amp;INDEX($G$10:$G$61,INDEX(Node_Pos,AB113)+1)&amp;";",";"&amp;INDEX(Node_RCodes,AB113)&amp;";")),INDEX(Node_Right,AB113),INDEX(Node_Left,AB113)))))</f>
        <v/>
      </c>
      <c r="AD113" s="46">
        <f>MATCH($AA113&amp;"|"&amp;AC113,Node_Key,0)</f>
        <v/>
      </c>
      <c r="AE113" s="46">
        <f>IF(INDEX(Node_Kind,AD113)="leaf",AC113,IF(INDEX($G$10:$G$61,INDEX(Node_Pos,AD113)+1)="",IF(INDEX(Node_Miss,AD113)="left",INDEX(Node_Left,AD113),INDEX(Node_Right,AD113)),IF(INDEX(Node_Kind,AD113)="split",IF(INDEX($G$10:$G$61,INDEX(Node_Pos,AD113)+1)&lt;INDEX(Node_Thr,AD113),INDEX(Node_Left,AD113),INDEX(Node_Right,AD113)),IF(ISNUMBER(SEARCH(";"&amp;INDEX($G$10:$G$61,INDEX(Node_Pos,AD113)+1)&amp;";",";"&amp;INDEX(Node_RCodes,AD113)&amp;";")),INDEX(Node_Right,AD113),INDEX(Node_Left,AD113)))))</f>
        <v/>
      </c>
      <c r="AF113" s="46">
        <f>MATCH($AA113&amp;"|"&amp;AE113,Node_Key,0)</f>
        <v/>
      </c>
      <c r="AG113" s="46">
        <f>IF(INDEX(Node_Kind,AF113)="leaf",AE113,IF(INDEX($G$10:$G$61,INDEX(Node_Pos,AF113)+1)="",IF(INDEX(Node_Miss,AF113)="left",INDEX(Node_Left,AF113),INDEX(Node_Right,AF113)),IF(INDEX(Node_Kind,AF113)="split",IF(INDEX($G$10:$G$61,INDEX(Node_Pos,AF113)+1)&lt;INDEX(Node_Thr,AF113),INDEX(Node_Left,AF113),INDEX(Node_Right,AF113)),IF(ISNUMBER(SEARCH(";"&amp;INDEX($G$10:$G$61,INDEX(Node_Pos,AF113)+1)&amp;";",";"&amp;INDEX(Node_RCodes,AF113)&amp;";")),INDEX(Node_Right,AF113),INDEX(Node_Left,AF113)))))</f>
        <v/>
      </c>
      <c r="AH113" s="52">
        <f>IF(INDEX(Node_Kind,MATCH($AA113&amp;"|"&amp;AG113,Node_Key,0))="leaf",INDEX(Node_Leaf,MATCH($AA113&amp;"|"&amp;AG113,Node_Key,0)),"not a leaf")</f>
        <v/>
      </c>
      <c r="AI113" s="46">
        <f>MATCH($AA113&amp;"|0",Node_Key,0)</f>
        <v/>
      </c>
      <c r="AJ113" s="46">
        <f>IF(INDEX(Node_Kind,AI113)="leaf",0,IF(INDEX($J$10:$J$61,INDEX(Node_Pos,AI113)+1)="",IF(INDEX(Node_Miss,AI113)="left",INDEX(Node_Left,AI113),INDEX(Node_Right,AI113)),IF(INDEX(Node_Kind,AI113)="split",IF(INDEX($J$10:$J$61,INDEX(Node_Pos,AI113)+1)&lt;INDEX(Node_Thr,AI113),INDEX(Node_Left,AI113),INDEX(Node_Right,AI113)),IF(ISNUMBER(SEARCH(";"&amp;INDEX($J$10:$J$61,INDEX(Node_Pos,AI113)+1)&amp;";",";"&amp;INDEX(Node_RCodes,AI113)&amp;";")),INDEX(Node_Right,AI113),INDEX(Node_Left,AI113)))))</f>
        <v/>
      </c>
      <c r="AK113" s="46">
        <f>MATCH($AA113&amp;"|"&amp;AJ113,Node_Key,0)</f>
        <v/>
      </c>
      <c r="AL113" s="46">
        <f>IF(INDEX(Node_Kind,AK113)="leaf",AJ113,IF(INDEX($J$10:$J$61,INDEX(Node_Pos,AK113)+1)="",IF(INDEX(Node_Miss,AK113)="left",INDEX(Node_Left,AK113),INDEX(Node_Right,AK113)),IF(INDEX(Node_Kind,AK113)="split",IF(INDEX($J$10:$J$61,INDEX(Node_Pos,AK113)+1)&lt;INDEX(Node_Thr,AK113),INDEX(Node_Left,AK113),INDEX(Node_Right,AK113)),IF(ISNUMBER(SEARCH(";"&amp;INDEX($J$10:$J$61,INDEX(Node_Pos,AK113)+1)&amp;";",";"&amp;INDEX(Node_RCodes,AK113)&amp;";")),INDEX(Node_Right,AK113),INDEX(Node_Left,AK113)))))</f>
        <v/>
      </c>
      <c r="AM113" s="46">
        <f>MATCH($AA113&amp;"|"&amp;AL113,Node_Key,0)</f>
        <v/>
      </c>
      <c r="AN113" s="46">
        <f>IF(INDEX(Node_Kind,AM113)="leaf",AL113,IF(INDEX($J$10:$J$61,INDEX(Node_Pos,AM113)+1)="",IF(INDEX(Node_Miss,AM113)="left",INDEX(Node_Left,AM113),INDEX(Node_Right,AM113)),IF(INDEX(Node_Kind,AM113)="split",IF(INDEX($J$10:$J$61,INDEX(Node_Pos,AM113)+1)&lt;INDEX(Node_Thr,AM113),INDEX(Node_Left,AM113),INDEX(Node_Right,AM113)),IF(ISNUMBER(SEARCH(";"&amp;INDEX($J$10:$J$61,INDEX(Node_Pos,AM113)+1)&amp;";",";"&amp;INDEX(Node_RCodes,AM113)&amp;";")),INDEX(Node_Right,AM113),INDEX(Node_Left,AM113)))))</f>
        <v/>
      </c>
      <c r="AO113" s="52">
        <f>IF(INDEX(Node_Kind,MATCH($AA113&amp;"|"&amp;AN113,Node_Key,0))="leaf",INDEX(Node_Leaf,MATCH($AA113&amp;"|"&amp;AN113,Node_Key,0)),"not a leaf")</f>
        <v/>
      </c>
      <c r="AP113" s="46">
        <f>MATCH($AA113&amp;"|0",Node_Key,0)</f>
        <v/>
      </c>
      <c r="AQ113" s="46">
        <f>IF(INDEX(Node_Kind,AP113)="leaf",0,IF(INDEX($M$10:$M$61,INDEX(Node_Pos,AP113)+1)="",IF(INDEX(Node_Miss,AP113)="left",INDEX(Node_Left,AP113),INDEX(Node_Right,AP113)),IF(INDEX(Node_Kind,AP113)="split",IF(INDEX($M$10:$M$61,INDEX(Node_Pos,AP113)+1)&lt;INDEX(Node_Thr,AP113),INDEX(Node_Left,AP113),INDEX(Node_Right,AP113)),IF(ISNUMBER(SEARCH(";"&amp;INDEX($M$10:$M$61,INDEX(Node_Pos,AP113)+1)&amp;";",";"&amp;INDEX(Node_RCodes,AP113)&amp;";")),INDEX(Node_Right,AP113),INDEX(Node_Left,AP113)))))</f>
        <v/>
      </c>
      <c r="AR113" s="46">
        <f>MATCH($AA113&amp;"|"&amp;AQ113,Node_Key,0)</f>
        <v/>
      </c>
      <c r="AS113" s="46">
        <f>IF(INDEX(Node_Kind,AR113)="leaf",AQ113,IF(INDEX($M$10:$M$61,INDEX(Node_Pos,AR113)+1)="",IF(INDEX(Node_Miss,AR113)="left",INDEX(Node_Left,AR113),INDEX(Node_Right,AR113)),IF(INDEX(Node_Kind,AR113)="split",IF(INDEX($M$10:$M$61,INDEX(Node_Pos,AR113)+1)&lt;INDEX(Node_Thr,AR113),INDEX(Node_Left,AR113),INDEX(Node_Right,AR113)),IF(ISNUMBER(SEARCH(";"&amp;INDEX($M$10:$M$61,INDEX(Node_Pos,AR113)+1)&amp;";",";"&amp;INDEX(Node_RCodes,AR113)&amp;";")),INDEX(Node_Right,AR113),INDEX(Node_Left,AR113)))))</f>
        <v/>
      </c>
      <c r="AT113" s="46">
        <f>MATCH($AA113&amp;"|"&amp;AS113,Node_Key,0)</f>
        <v/>
      </c>
      <c r="AU113" s="46">
        <f>IF(INDEX(Node_Kind,AT113)="leaf",AS113,IF(INDEX($M$10:$M$61,INDEX(Node_Pos,AT113)+1)="",IF(INDEX(Node_Miss,AT113)="left",INDEX(Node_Left,AT113),INDEX(Node_Right,AT113)),IF(INDEX(Node_Kind,AT113)="split",IF(INDEX($M$10:$M$61,INDEX(Node_Pos,AT113)+1)&lt;INDEX(Node_Thr,AT113),INDEX(Node_Left,AT113),INDEX(Node_Right,AT113)),IF(ISNUMBER(SEARCH(";"&amp;INDEX($M$10:$M$61,INDEX(Node_Pos,AT113)+1)&amp;";",";"&amp;INDEX(Node_RCodes,AT113)&amp;";")),INDEX(Node_Right,AT113),INDEX(Node_Left,AT113)))))</f>
        <v/>
      </c>
      <c r="AV113" s="52">
        <f>IF(INDEX(Node_Kind,MATCH($AA113&amp;"|"&amp;AU113,Node_Key,0))="leaf",INDEX(Node_Leaf,MATCH($AA113&amp;"|"&amp;AU113,Node_Key,0)),"not a leaf")</f>
        <v/>
      </c>
      <c r="AW113" s="46">
        <f>MATCH($AA113&amp;"|0",Node_Key,0)</f>
        <v/>
      </c>
      <c r="AX113" s="46">
        <f>IF(INDEX(Node_Kind,AW113)="leaf",0,IF(INDEX($P$10:$P$61,INDEX(Node_Pos,AW113)+1)="",IF(INDEX(Node_Miss,AW113)="left",INDEX(Node_Left,AW113),INDEX(Node_Right,AW113)),IF(INDEX(Node_Kind,AW113)="split",IF(INDEX($P$10:$P$61,INDEX(Node_Pos,AW113)+1)&lt;INDEX(Node_Thr,AW113),INDEX(Node_Left,AW113),INDEX(Node_Right,AW113)),IF(ISNUMBER(SEARCH(";"&amp;INDEX($P$10:$P$61,INDEX(Node_Pos,AW113)+1)&amp;";",";"&amp;INDEX(Node_RCodes,AW113)&amp;";")),INDEX(Node_Right,AW113),INDEX(Node_Left,AW113)))))</f>
        <v/>
      </c>
      <c r="AY113" s="46">
        <f>MATCH($AA113&amp;"|"&amp;AX113,Node_Key,0)</f>
        <v/>
      </c>
      <c r="AZ113" s="46">
        <f>IF(INDEX(Node_Kind,AY113)="leaf",AX113,IF(INDEX($P$10:$P$61,INDEX(Node_Pos,AY113)+1)="",IF(INDEX(Node_Miss,AY113)="left",INDEX(Node_Left,AY113),INDEX(Node_Right,AY113)),IF(INDEX(Node_Kind,AY113)="split",IF(INDEX($P$10:$P$61,INDEX(Node_Pos,AY113)+1)&lt;INDEX(Node_Thr,AY113),INDEX(Node_Left,AY113),INDEX(Node_Right,AY113)),IF(ISNUMBER(SEARCH(";"&amp;INDEX($P$10:$P$61,INDEX(Node_Pos,AY113)+1)&amp;";",";"&amp;INDEX(Node_RCodes,AY113)&amp;";")),INDEX(Node_Right,AY113),INDEX(Node_Left,AY113)))))</f>
        <v/>
      </c>
      <c r="BA113" s="46">
        <f>MATCH($AA113&amp;"|"&amp;AZ113,Node_Key,0)</f>
        <v/>
      </c>
      <c r="BB113" s="46">
        <f>IF(INDEX(Node_Kind,BA113)="leaf",AZ113,IF(INDEX($P$10:$P$61,INDEX(Node_Pos,BA113)+1)="",IF(INDEX(Node_Miss,BA113)="left",INDEX(Node_Left,BA113),INDEX(Node_Right,BA113)),IF(INDEX(Node_Kind,BA113)="split",IF(INDEX($P$10:$P$61,INDEX(Node_Pos,BA113)+1)&lt;INDEX(Node_Thr,BA113),INDEX(Node_Left,BA113),INDEX(Node_Right,BA113)),IF(ISNUMBER(SEARCH(";"&amp;INDEX($P$10:$P$61,INDEX(Node_Pos,BA113)+1)&amp;";",";"&amp;INDEX(Node_RCodes,BA113)&amp;";")),INDEX(Node_Right,BA113),INDEX(Node_Left,BA113)))))</f>
        <v/>
      </c>
      <c r="BC113" s="52">
        <f>IF(INDEX(Node_Kind,MATCH($AA113&amp;"|"&amp;BB113,Node_Key,0))="leaf",INDEX(Node_Leaf,MATCH($AA113&amp;"|"&amp;BB113,Node_Key,0)),"not a leaf")</f>
        <v/>
      </c>
      <c r="BD113" s="46">
        <f>MATCH($AA113&amp;"|0",Node_Key,0)</f>
        <v/>
      </c>
      <c r="BE113" s="46">
        <f>IF(INDEX(Node_Kind,BD113)="leaf",0,IF(INDEX($S$10:$S$61,INDEX(Node_Pos,BD113)+1)="",IF(INDEX(Node_Miss,BD113)="left",INDEX(Node_Left,BD113),INDEX(Node_Right,BD113)),IF(INDEX(Node_Kind,BD113)="split",IF(INDEX($S$10:$S$61,INDEX(Node_Pos,BD113)+1)&lt;INDEX(Node_Thr,BD113),INDEX(Node_Left,BD113),INDEX(Node_Right,BD113)),IF(ISNUMBER(SEARCH(";"&amp;INDEX($S$10:$S$61,INDEX(Node_Pos,BD113)+1)&amp;";",";"&amp;INDEX(Node_RCodes,BD113)&amp;";")),INDEX(Node_Right,BD113),INDEX(Node_Left,BD113)))))</f>
        <v/>
      </c>
      <c r="BF113" s="46">
        <f>MATCH($AA113&amp;"|"&amp;BE113,Node_Key,0)</f>
        <v/>
      </c>
      <c r="BG113" s="46">
        <f>IF(INDEX(Node_Kind,BF113)="leaf",BE113,IF(INDEX($S$10:$S$61,INDEX(Node_Pos,BF113)+1)="",IF(INDEX(Node_Miss,BF113)="left",INDEX(Node_Left,BF113),INDEX(Node_Right,BF113)),IF(INDEX(Node_Kind,BF113)="split",IF(INDEX($S$10:$S$61,INDEX(Node_Pos,BF113)+1)&lt;INDEX(Node_Thr,BF113),INDEX(Node_Left,BF113),INDEX(Node_Right,BF113)),IF(ISNUMBER(SEARCH(";"&amp;INDEX($S$10:$S$61,INDEX(Node_Pos,BF113)+1)&amp;";",";"&amp;INDEX(Node_RCodes,BF113)&amp;";")),INDEX(Node_Right,BF113),INDEX(Node_Left,BF113)))))</f>
        <v/>
      </c>
      <c r="BH113" s="46">
        <f>MATCH($AA113&amp;"|"&amp;BG113,Node_Key,0)</f>
        <v/>
      </c>
      <c r="BI113" s="46">
        <f>IF(INDEX(Node_Kind,BH113)="leaf",BG113,IF(INDEX($S$10:$S$61,INDEX(Node_Pos,BH113)+1)="",IF(INDEX(Node_Miss,BH113)="left",INDEX(Node_Left,BH113),INDEX(Node_Right,BH113)),IF(INDEX(Node_Kind,BH113)="split",IF(INDEX($S$10:$S$61,INDEX(Node_Pos,BH113)+1)&lt;INDEX(Node_Thr,BH113),INDEX(Node_Left,BH113),INDEX(Node_Right,BH113)),IF(ISNUMBER(SEARCH(";"&amp;INDEX($S$10:$S$61,INDEX(Node_Pos,BH113)+1)&amp;";",";"&amp;INDEX(Node_RCodes,BH113)&amp;";")),INDEX(Node_Right,BH113),INDEX(Node_Left,BH113)))))</f>
        <v/>
      </c>
      <c r="BJ113" s="52">
        <f>IF(INDEX(Node_Kind,MATCH($AA113&amp;"|"&amp;BI113,Node_Key,0))="leaf",INDEX(Node_Leaf,MATCH($AA113&amp;"|"&amp;BI113,Node_Key,0)),"not a leaf")</f>
        <v/>
      </c>
      <c r="BK113" s="46">
        <f>MATCH($AA113&amp;"|0",Node_Key,0)</f>
        <v/>
      </c>
      <c r="BL113" s="46">
        <f>IF(INDEX(Node_Kind,BK113)="leaf",0,IF(INDEX($V$10:$V$61,INDEX(Node_Pos,BK113)+1)="",IF(INDEX(Node_Miss,BK113)="left",INDEX(Node_Left,BK113),INDEX(Node_Right,BK113)),IF(INDEX(Node_Kind,BK113)="split",IF(INDEX($V$10:$V$61,INDEX(Node_Pos,BK113)+1)&lt;INDEX(Node_Thr,BK113),INDEX(Node_Left,BK113),INDEX(Node_Right,BK113)),IF(ISNUMBER(SEARCH(";"&amp;INDEX($V$10:$V$61,INDEX(Node_Pos,BK113)+1)&amp;";",";"&amp;INDEX(Node_RCodes,BK113)&amp;";")),INDEX(Node_Right,BK113),INDEX(Node_Left,BK113)))))</f>
        <v/>
      </c>
      <c r="BM113" s="46">
        <f>MATCH($AA113&amp;"|"&amp;BL113,Node_Key,0)</f>
        <v/>
      </c>
      <c r="BN113" s="46">
        <f>IF(INDEX(Node_Kind,BM113)="leaf",BL113,IF(INDEX($V$10:$V$61,INDEX(Node_Pos,BM113)+1)="",IF(INDEX(Node_Miss,BM113)="left",INDEX(Node_Left,BM113),INDEX(Node_Right,BM113)),IF(INDEX(Node_Kind,BM113)="split",IF(INDEX($V$10:$V$61,INDEX(Node_Pos,BM113)+1)&lt;INDEX(Node_Thr,BM113),INDEX(Node_Left,BM113),INDEX(Node_Right,BM113)),IF(ISNUMBER(SEARCH(";"&amp;INDEX($V$10:$V$61,INDEX(Node_Pos,BM113)+1)&amp;";",";"&amp;INDEX(Node_RCodes,BM113)&amp;";")),INDEX(Node_Right,BM113),INDEX(Node_Left,BM113)))))</f>
        <v/>
      </c>
      <c r="BO113" s="46">
        <f>MATCH($AA113&amp;"|"&amp;BN113,Node_Key,0)</f>
        <v/>
      </c>
      <c r="BP113" s="46">
        <f>IF(INDEX(Node_Kind,BO113)="leaf",BN113,IF(INDEX($V$10:$V$61,INDEX(Node_Pos,BO113)+1)="",IF(INDEX(Node_Miss,BO113)="left",INDEX(Node_Left,BO113),INDEX(Node_Right,BO113)),IF(INDEX(Node_Kind,BO113)="split",IF(INDEX($V$10:$V$61,INDEX(Node_Pos,BO113)+1)&lt;INDEX(Node_Thr,BO113),INDEX(Node_Left,BO113),INDEX(Node_Right,BO113)),IF(ISNUMBER(SEARCH(";"&amp;INDEX($V$10:$V$61,INDEX(Node_Pos,BO113)+1)&amp;";",";"&amp;INDEX(Node_RCodes,BO113)&amp;";")),INDEX(Node_Right,BO113),INDEX(Node_Left,BO113)))))</f>
        <v/>
      </c>
      <c r="BQ113" s="52">
        <f>IF(INDEX(Node_Kind,MATCH($AA113&amp;"|"&amp;BP113,Node_Key,0))="leaf",INDEX(Node_Leaf,MATCH($AA113&amp;"|"&amp;BP113,Node_Key,0)),"not a leaf")</f>
        <v/>
      </c>
      <c r="BR113" s="46">
        <f>MATCH($AA113&amp;"|0",Node_Key,0)</f>
        <v/>
      </c>
      <c r="BS113" s="46">
        <f>IF(INDEX(Node_Kind,BR113)="leaf",0,IF(INDEX($Y$10:$Y$61,INDEX(Node_Pos,BR113)+1)="",IF(INDEX(Node_Miss,BR113)="left",INDEX(Node_Left,BR113),INDEX(Node_Right,BR113)),IF(INDEX(Node_Kind,BR113)="split",IF(INDEX($Y$10:$Y$61,INDEX(Node_Pos,BR113)+1)&lt;INDEX(Node_Thr,BR113),INDEX(Node_Left,BR113),INDEX(Node_Right,BR113)),IF(ISNUMBER(SEARCH(";"&amp;INDEX($Y$10:$Y$61,INDEX(Node_Pos,BR113)+1)&amp;";",";"&amp;INDEX(Node_RCodes,BR113)&amp;";")),INDEX(Node_Right,BR113),INDEX(Node_Left,BR113)))))</f>
        <v/>
      </c>
      <c r="BT113" s="46">
        <f>MATCH($AA113&amp;"|"&amp;BS113,Node_Key,0)</f>
        <v/>
      </c>
      <c r="BU113" s="46">
        <f>IF(INDEX(Node_Kind,BT113)="leaf",BS113,IF(INDEX($Y$10:$Y$61,INDEX(Node_Pos,BT113)+1)="",IF(INDEX(Node_Miss,BT113)="left",INDEX(Node_Left,BT113),INDEX(Node_Right,BT113)),IF(INDEX(Node_Kind,BT113)="split",IF(INDEX($Y$10:$Y$61,INDEX(Node_Pos,BT113)+1)&lt;INDEX(Node_Thr,BT113),INDEX(Node_Left,BT113),INDEX(Node_Right,BT113)),IF(ISNUMBER(SEARCH(";"&amp;INDEX($Y$10:$Y$61,INDEX(Node_Pos,BT113)+1)&amp;";",";"&amp;INDEX(Node_RCodes,BT113)&amp;";")),INDEX(Node_Right,BT113),INDEX(Node_Left,BT113)))))</f>
        <v/>
      </c>
      <c r="BV113" s="46">
        <f>MATCH($AA113&amp;"|"&amp;BU113,Node_Key,0)</f>
        <v/>
      </c>
      <c r="BW113" s="46">
        <f>IF(INDEX(Node_Kind,BV113)="leaf",BU113,IF(INDEX($Y$10:$Y$61,INDEX(Node_Pos,BV113)+1)="",IF(INDEX(Node_Miss,BV113)="left",INDEX(Node_Left,BV113),INDEX(Node_Right,BV113)),IF(INDEX(Node_Kind,BV113)="split",IF(INDEX($Y$10:$Y$61,INDEX(Node_Pos,BV113)+1)&lt;INDEX(Node_Thr,BV113),INDEX(Node_Left,BV113),INDEX(Node_Right,BV113)),IF(ISNUMBER(SEARCH(";"&amp;INDEX($Y$10:$Y$61,INDEX(Node_Pos,BV113)+1)&amp;";",";"&amp;INDEX(Node_RCodes,BV113)&amp;";")),INDEX(Node_Right,BV113),INDEX(Node_Left,BV113)))))</f>
        <v/>
      </c>
      <c r="BX113" s="52">
        <f>IF(INDEX(Node_Kind,MATCH($AA113&amp;"|"&amp;BW113,Node_Key,0))="leaf",INDEX(Node_Leaf,MATCH($AA113&amp;"|"&amp;BW113,Node_Key,0)),"not a leaf")</f>
        <v/>
      </c>
    </row>
    <row r="114">
      <c r="AA114" s="36" t="n">
        <v>104</v>
      </c>
      <c r="AB114" s="46">
        <f>MATCH($AA114&amp;"|0",Node_Key,0)</f>
        <v/>
      </c>
      <c r="AC114" s="46">
        <f>IF(INDEX(Node_Kind,AB114)="leaf",0,IF(INDEX($G$10:$G$61,INDEX(Node_Pos,AB114)+1)="",IF(INDEX(Node_Miss,AB114)="left",INDEX(Node_Left,AB114),INDEX(Node_Right,AB114)),IF(INDEX(Node_Kind,AB114)="split",IF(INDEX($G$10:$G$61,INDEX(Node_Pos,AB114)+1)&lt;INDEX(Node_Thr,AB114),INDEX(Node_Left,AB114),INDEX(Node_Right,AB114)),IF(ISNUMBER(SEARCH(";"&amp;INDEX($G$10:$G$61,INDEX(Node_Pos,AB114)+1)&amp;";",";"&amp;INDEX(Node_RCodes,AB114)&amp;";")),INDEX(Node_Right,AB114),INDEX(Node_Left,AB114)))))</f>
        <v/>
      </c>
      <c r="AD114" s="46">
        <f>MATCH($AA114&amp;"|"&amp;AC114,Node_Key,0)</f>
        <v/>
      </c>
      <c r="AE114" s="46">
        <f>IF(INDEX(Node_Kind,AD114)="leaf",AC114,IF(INDEX($G$10:$G$61,INDEX(Node_Pos,AD114)+1)="",IF(INDEX(Node_Miss,AD114)="left",INDEX(Node_Left,AD114),INDEX(Node_Right,AD114)),IF(INDEX(Node_Kind,AD114)="split",IF(INDEX($G$10:$G$61,INDEX(Node_Pos,AD114)+1)&lt;INDEX(Node_Thr,AD114),INDEX(Node_Left,AD114),INDEX(Node_Right,AD114)),IF(ISNUMBER(SEARCH(";"&amp;INDEX($G$10:$G$61,INDEX(Node_Pos,AD114)+1)&amp;";",";"&amp;INDEX(Node_RCodes,AD114)&amp;";")),INDEX(Node_Right,AD114),INDEX(Node_Left,AD114)))))</f>
        <v/>
      </c>
      <c r="AF114" s="46">
        <f>MATCH($AA114&amp;"|"&amp;AE114,Node_Key,0)</f>
        <v/>
      </c>
      <c r="AG114" s="46">
        <f>IF(INDEX(Node_Kind,AF114)="leaf",AE114,IF(INDEX($G$10:$G$61,INDEX(Node_Pos,AF114)+1)="",IF(INDEX(Node_Miss,AF114)="left",INDEX(Node_Left,AF114),INDEX(Node_Right,AF114)),IF(INDEX(Node_Kind,AF114)="split",IF(INDEX($G$10:$G$61,INDEX(Node_Pos,AF114)+1)&lt;INDEX(Node_Thr,AF114),INDEX(Node_Left,AF114),INDEX(Node_Right,AF114)),IF(ISNUMBER(SEARCH(";"&amp;INDEX($G$10:$G$61,INDEX(Node_Pos,AF114)+1)&amp;";",";"&amp;INDEX(Node_RCodes,AF114)&amp;";")),INDEX(Node_Right,AF114),INDEX(Node_Left,AF114)))))</f>
        <v/>
      </c>
      <c r="AH114" s="52">
        <f>IF(INDEX(Node_Kind,MATCH($AA114&amp;"|"&amp;AG114,Node_Key,0))="leaf",INDEX(Node_Leaf,MATCH($AA114&amp;"|"&amp;AG114,Node_Key,0)),"not a leaf")</f>
        <v/>
      </c>
      <c r="AI114" s="46">
        <f>MATCH($AA114&amp;"|0",Node_Key,0)</f>
        <v/>
      </c>
      <c r="AJ114" s="46">
        <f>IF(INDEX(Node_Kind,AI114)="leaf",0,IF(INDEX($J$10:$J$61,INDEX(Node_Pos,AI114)+1)="",IF(INDEX(Node_Miss,AI114)="left",INDEX(Node_Left,AI114),INDEX(Node_Right,AI114)),IF(INDEX(Node_Kind,AI114)="split",IF(INDEX($J$10:$J$61,INDEX(Node_Pos,AI114)+1)&lt;INDEX(Node_Thr,AI114),INDEX(Node_Left,AI114),INDEX(Node_Right,AI114)),IF(ISNUMBER(SEARCH(";"&amp;INDEX($J$10:$J$61,INDEX(Node_Pos,AI114)+1)&amp;";",";"&amp;INDEX(Node_RCodes,AI114)&amp;";")),INDEX(Node_Right,AI114),INDEX(Node_Left,AI114)))))</f>
        <v/>
      </c>
      <c r="AK114" s="46">
        <f>MATCH($AA114&amp;"|"&amp;AJ114,Node_Key,0)</f>
        <v/>
      </c>
      <c r="AL114" s="46">
        <f>IF(INDEX(Node_Kind,AK114)="leaf",AJ114,IF(INDEX($J$10:$J$61,INDEX(Node_Pos,AK114)+1)="",IF(INDEX(Node_Miss,AK114)="left",INDEX(Node_Left,AK114),INDEX(Node_Right,AK114)),IF(INDEX(Node_Kind,AK114)="split",IF(INDEX($J$10:$J$61,INDEX(Node_Pos,AK114)+1)&lt;INDEX(Node_Thr,AK114),INDEX(Node_Left,AK114),INDEX(Node_Right,AK114)),IF(ISNUMBER(SEARCH(";"&amp;INDEX($J$10:$J$61,INDEX(Node_Pos,AK114)+1)&amp;";",";"&amp;INDEX(Node_RCodes,AK114)&amp;";")),INDEX(Node_Right,AK114),INDEX(Node_Left,AK114)))))</f>
        <v/>
      </c>
      <c r="AM114" s="46">
        <f>MATCH($AA114&amp;"|"&amp;AL114,Node_Key,0)</f>
        <v/>
      </c>
      <c r="AN114" s="46">
        <f>IF(INDEX(Node_Kind,AM114)="leaf",AL114,IF(INDEX($J$10:$J$61,INDEX(Node_Pos,AM114)+1)="",IF(INDEX(Node_Miss,AM114)="left",INDEX(Node_Left,AM114),INDEX(Node_Right,AM114)),IF(INDEX(Node_Kind,AM114)="split",IF(INDEX($J$10:$J$61,INDEX(Node_Pos,AM114)+1)&lt;INDEX(Node_Thr,AM114),INDEX(Node_Left,AM114),INDEX(Node_Right,AM114)),IF(ISNUMBER(SEARCH(";"&amp;INDEX($J$10:$J$61,INDEX(Node_Pos,AM114)+1)&amp;";",";"&amp;INDEX(Node_RCodes,AM114)&amp;";")),INDEX(Node_Right,AM114),INDEX(Node_Left,AM114)))))</f>
        <v/>
      </c>
      <c r="AO114" s="52">
        <f>IF(INDEX(Node_Kind,MATCH($AA114&amp;"|"&amp;AN114,Node_Key,0))="leaf",INDEX(Node_Leaf,MATCH($AA114&amp;"|"&amp;AN114,Node_Key,0)),"not a leaf")</f>
        <v/>
      </c>
      <c r="AP114" s="46">
        <f>MATCH($AA114&amp;"|0",Node_Key,0)</f>
        <v/>
      </c>
      <c r="AQ114" s="46">
        <f>IF(INDEX(Node_Kind,AP114)="leaf",0,IF(INDEX($M$10:$M$61,INDEX(Node_Pos,AP114)+1)="",IF(INDEX(Node_Miss,AP114)="left",INDEX(Node_Left,AP114),INDEX(Node_Right,AP114)),IF(INDEX(Node_Kind,AP114)="split",IF(INDEX($M$10:$M$61,INDEX(Node_Pos,AP114)+1)&lt;INDEX(Node_Thr,AP114),INDEX(Node_Left,AP114),INDEX(Node_Right,AP114)),IF(ISNUMBER(SEARCH(";"&amp;INDEX($M$10:$M$61,INDEX(Node_Pos,AP114)+1)&amp;";",";"&amp;INDEX(Node_RCodes,AP114)&amp;";")),INDEX(Node_Right,AP114),INDEX(Node_Left,AP114)))))</f>
        <v/>
      </c>
      <c r="AR114" s="46">
        <f>MATCH($AA114&amp;"|"&amp;AQ114,Node_Key,0)</f>
        <v/>
      </c>
      <c r="AS114" s="46">
        <f>IF(INDEX(Node_Kind,AR114)="leaf",AQ114,IF(INDEX($M$10:$M$61,INDEX(Node_Pos,AR114)+1)="",IF(INDEX(Node_Miss,AR114)="left",INDEX(Node_Left,AR114),INDEX(Node_Right,AR114)),IF(INDEX(Node_Kind,AR114)="split",IF(INDEX($M$10:$M$61,INDEX(Node_Pos,AR114)+1)&lt;INDEX(Node_Thr,AR114),INDEX(Node_Left,AR114),INDEX(Node_Right,AR114)),IF(ISNUMBER(SEARCH(";"&amp;INDEX($M$10:$M$61,INDEX(Node_Pos,AR114)+1)&amp;";",";"&amp;INDEX(Node_RCodes,AR114)&amp;";")),INDEX(Node_Right,AR114),INDEX(Node_Left,AR114)))))</f>
        <v/>
      </c>
      <c r="AT114" s="46">
        <f>MATCH($AA114&amp;"|"&amp;AS114,Node_Key,0)</f>
        <v/>
      </c>
      <c r="AU114" s="46">
        <f>IF(INDEX(Node_Kind,AT114)="leaf",AS114,IF(INDEX($M$10:$M$61,INDEX(Node_Pos,AT114)+1)="",IF(INDEX(Node_Miss,AT114)="left",INDEX(Node_Left,AT114),INDEX(Node_Right,AT114)),IF(INDEX(Node_Kind,AT114)="split",IF(INDEX($M$10:$M$61,INDEX(Node_Pos,AT114)+1)&lt;INDEX(Node_Thr,AT114),INDEX(Node_Left,AT114),INDEX(Node_Right,AT114)),IF(ISNUMBER(SEARCH(";"&amp;INDEX($M$10:$M$61,INDEX(Node_Pos,AT114)+1)&amp;";",";"&amp;INDEX(Node_RCodes,AT114)&amp;";")),INDEX(Node_Right,AT114),INDEX(Node_Left,AT114)))))</f>
        <v/>
      </c>
      <c r="AV114" s="52">
        <f>IF(INDEX(Node_Kind,MATCH($AA114&amp;"|"&amp;AU114,Node_Key,0))="leaf",INDEX(Node_Leaf,MATCH($AA114&amp;"|"&amp;AU114,Node_Key,0)),"not a leaf")</f>
        <v/>
      </c>
      <c r="AW114" s="46">
        <f>MATCH($AA114&amp;"|0",Node_Key,0)</f>
        <v/>
      </c>
      <c r="AX114" s="46">
        <f>IF(INDEX(Node_Kind,AW114)="leaf",0,IF(INDEX($P$10:$P$61,INDEX(Node_Pos,AW114)+1)="",IF(INDEX(Node_Miss,AW114)="left",INDEX(Node_Left,AW114),INDEX(Node_Right,AW114)),IF(INDEX(Node_Kind,AW114)="split",IF(INDEX($P$10:$P$61,INDEX(Node_Pos,AW114)+1)&lt;INDEX(Node_Thr,AW114),INDEX(Node_Left,AW114),INDEX(Node_Right,AW114)),IF(ISNUMBER(SEARCH(";"&amp;INDEX($P$10:$P$61,INDEX(Node_Pos,AW114)+1)&amp;";",";"&amp;INDEX(Node_RCodes,AW114)&amp;";")),INDEX(Node_Right,AW114),INDEX(Node_Left,AW114)))))</f>
        <v/>
      </c>
      <c r="AY114" s="46">
        <f>MATCH($AA114&amp;"|"&amp;AX114,Node_Key,0)</f>
        <v/>
      </c>
      <c r="AZ114" s="46">
        <f>IF(INDEX(Node_Kind,AY114)="leaf",AX114,IF(INDEX($P$10:$P$61,INDEX(Node_Pos,AY114)+1)="",IF(INDEX(Node_Miss,AY114)="left",INDEX(Node_Left,AY114),INDEX(Node_Right,AY114)),IF(INDEX(Node_Kind,AY114)="split",IF(INDEX($P$10:$P$61,INDEX(Node_Pos,AY114)+1)&lt;INDEX(Node_Thr,AY114),INDEX(Node_Left,AY114),INDEX(Node_Right,AY114)),IF(ISNUMBER(SEARCH(";"&amp;INDEX($P$10:$P$61,INDEX(Node_Pos,AY114)+1)&amp;";",";"&amp;INDEX(Node_RCodes,AY114)&amp;";")),INDEX(Node_Right,AY114),INDEX(Node_Left,AY114)))))</f>
        <v/>
      </c>
      <c r="BA114" s="46">
        <f>MATCH($AA114&amp;"|"&amp;AZ114,Node_Key,0)</f>
        <v/>
      </c>
      <c r="BB114" s="46">
        <f>IF(INDEX(Node_Kind,BA114)="leaf",AZ114,IF(INDEX($P$10:$P$61,INDEX(Node_Pos,BA114)+1)="",IF(INDEX(Node_Miss,BA114)="left",INDEX(Node_Left,BA114),INDEX(Node_Right,BA114)),IF(INDEX(Node_Kind,BA114)="split",IF(INDEX($P$10:$P$61,INDEX(Node_Pos,BA114)+1)&lt;INDEX(Node_Thr,BA114),INDEX(Node_Left,BA114),INDEX(Node_Right,BA114)),IF(ISNUMBER(SEARCH(";"&amp;INDEX($P$10:$P$61,INDEX(Node_Pos,BA114)+1)&amp;";",";"&amp;INDEX(Node_RCodes,BA114)&amp;";")),INDEX(Node_Right,BA114),INDEX(Node_Left,BA114)))))</f>
        <v/>
      </c>
      <c r="BC114" s="52">
        <f>IF(INDEX(Node_Kind,MATCH($AA114&amp;"|"&amp;BB114,Node_Key,0))="leaf",INDEX(Node_Leaf,MATCH($AA114&amp;"|"&amp;BB114,Node_Key,0)),"not a leaf")</f>
        <v/>
      </c>
      <c r="BD114" s="46">
        <f>MATCH($AA114&amp;"|0",Node_Key,0)</f>
        <v/>
      </c>
      <c r="BE114" s="46">
        <f>IF(INDEX(Node_Kind,BD114)="leaf",0,IF(INDEX($S$10:$S$61,INDEX(Node_Pos,BD114)+1)="",IF(INDEX(Node_Miss,BD114)="left",INDEX(Node_Left,BD114),INDEX(Node_Right,BD114)),IF(INDEX(Node_Kind,BD114)="split",IF(INDEX($S$10:$S$61,INDEX(Node_Pos,BD114)+1)&lt;INDEX(Node_Thr,BD114),INDEX(Node_Left,BD114),INDEX(Node_Right,BD114)),IF(ISNUMBER(SEARCH(";"&amp;INDEX($S$10:$S$61,INDEX(Node_Pos,BD114)+1)&amp;";",";"&amp;INDEX(Node_RCodes,BD114)&amp;";")),INDEX(Node_Right,BD114),INDEX(Node_Left,BD114)))))</f>
        <v/>
      </c>
      <c r="BF114" s="46">
        <f>MATCH($AA114&amp;"|"&amp;BE114,Node_Key,0)</f>
        <v/>
      </c>
      <c r="BG114" s="46">
        <f>IF(INDEX(Node_Kind,BF114)="leaf",BE114,IF(INDEX($S$10:$S$61,INDEX(Node_Pos,BF114)+1)="",IF(INDEX(Node_Miss,BF114)="left",INDEX(Node_Left,BF114),INDEX(Node_Right,BF114)),IF(INDEX(Node_Kind,BF114)="split",IF(INDEX($S$10:$S$61,INDEX(Node_Pos,BF114)+1)&lt;INDEX(Node_Thr,BF114),INDEX(Node_Left,BF114),INDEX(Node_Right,BF114)),IF(ISNUMBER(SEARCH(";"&amp;INDEX($S$10:$S$61,INDEX(Node_Pos,BF114)+1)&amp;";",";"&amp;INDEX(Node_RCodes,BF114)&amp;";")),INDEX(Node_Right,BF114),INDEX(Node_Left,BF114)))))</f>
        <v/>
      </c>
      <c r="BH114" s="46">
        <f>MATCH($AA114&amp;"|"&amp;BG114,Node_Key,0)</f>
        <v/>
      </c>
      <c r="BI114" s="46">
        <f>IF(INDEX(Node_Kind,BH114)="leaf",BG114,IF(INDEX($S$10:$S$61,INDEX(Node_Pos,BH114)+1)="",IF(INDEX(Node_Miss,BH114)="left",INDEX(Node_Left,BH114),INDEX(Node_Right,BH114)),IF(INDEX(Node_Kind,BH114)="split",IF(INDEX($S$10:$S$61,INDEX(Node_Pos,BH114)+1)&lt;INDEX(Node_Thr,BH114),INDEX(Node_Left,BH114),INDEX(Node_Right,BH114)),IF(ISNUMBER(SEARCH(";"&amp;INDEX($S$10:$S$61,INDEX(Node_Pos,BH114)+1)&amp;";",";"&amp;INDEX(Node_RCodes,BH114)&amp;";")),INDEX(Node_Right,BH114),INDEX(Node_Left,BH114)))))</f>
        <v/>
      </c>
      <c r="BJ114" s="52">
        <f>IF(INDEX(Node_Kind,MATCH($AA114&amp;"|"&amp;BI114,Node_Key,0))="leaf",INDEX(Node_Leaf,MATCH($AA114&amp;"|"&amp;BI114,Node_Key,0)),"not a leaf")</f>
        <v/>
      </c>
      <c r="BK114" s="46">
        <f>MATCH($AA114&amp;"|0",Node_Key,0)</f>
        <v/>
      </c>
      <c r="BL114" s="46">
        <f>IF(INDEX(Node_Kind,BK114)="leaf",0,IF(INDEX($V$10:$V$61,INDEX(Node_Pos,BK114)+1)="",IF(INDEX(Node_Miss,BK114)="left",INDEX(Node_Left,BK114),INDEX(Node_Right,BK114)),IF(INDEX(Node_Kind,BK114)="split",IF(INDEX($V$10:$V$61,INDEX(Node_Pos,BK114)+1)&lt;INDEX(Node_Thr,BK114),INDEX(Node_Left,BK114),INDEX(Node_Right,BK114)),IF(ISNUMBER(SEARCH(";"&amp;INDEX($V$10:$V$61,INDEX(Node_Pos,BK114)+1)&amp;";",";"&amp;INDEX(Node_RCodes,BK114)&amp;";")),INDEX(Node_Right,BK114),INDEX(Node_Left,BK114)))))</f>
        <v/>
      </c>
      <c r="BM114" s="46">
        <f>MATCH($AA114&amp;"|"&amp;BL114,Node_Key,0)</f>
        <v/>
      </c>
      <c r="BN114" s="46">
        <f>IF(INDEX(Node_Kind,BM114)="leaf",BL114,IF(INDEX($V$10:$V$61,INDEX(Node_Pos,BM114)+1)="",IF(INDEX(Node_Miss,BM114)="left",INDEX(Node_Left,BM114),INDEX(Node_Right,BM114)),IF(INDEX(Node_Kind,BM114)="split",IF(INDEX($V$10:$V$61,INDEX(Node_Pos,BM114)+1)&lt;INDEX(Node_Thr,BM114),INDEX(Node_Left,BM114),INDEX(Node_Right,BM114)),IF(ISNUMBER(SEARCH(";"&amp;INDEX($V$10:$V$61,INDEX(Node_Pos,BM114)+1)&amp;";",";"&amp;INDEX(Node_RCodes,BM114)&amp;";")),INDEX(Node_Right,BM114),INDEX(Node_Left,BM114)))))</f>
        <v/>
      </c>
      <c r="BO114" s="46">
        <f>MATCH($AA114&amp;"|"&amp;BN114,Node_Key,0)</f>
        <v/>
      </c>
      <c r="BP114" s="46">
        <f>IF(INDEX(Node_Kind,BO114)="leaf",BN114,IF(INDEX($V$10:$V$61,INDEX(Node_Pos,BO114)+1)="",IF(INDEX(Node_Miss,BO114)="left",INDEX(Node_Left,BO114),INDEX(Node_Right,BO114)),IF(INDEX(Node_Kind,BO114)="split",IF(INDEX($V$10:$V$61,INDEX(Node_Pos,BO114)+1)&lt;INDEX(Node_Thr,BO114),INDEX(Node_Left,BO114),INDEX(Node_Right,BO114)),IF(ISNUMBER(SEARCH(";"&amp;INDEX($V$10:$V$61,INDEX(Node_Pos,BO114)+1)&amp;";",";"&amp;INDEX(Node_RCodes,BO114)&amp;";")),INDEX(Node_Right,BO114),INDEX(Node_Left,BO114)))))</f>
        <v/>
      </c>
      <c r="BQ114" s="52">
        <f>IF(INDEX(Node_Kind,MATCH($AA114&amp;"|"&amp;BP114,Node_Key,0))="leaf",INDEX(Node_Leaf,MATCH($AA114&amp;"|"&amp;BP114,Node_Key,0)),"not a leaf")</f>
        <v/>
      </c>
      <c r="BR114" s="46">
        <f>MATCH($AA114&amp;"|0",Node_Key,0)</f>
        <v/>
      </c>
      <c r="BS114" s="46">
        <f>IF(INDEX(Node_Kind,BR114)="leaf",0,IF(INDEX($Y$10:$Y$61,INDEX(Node_Pos,BR114)+1)="",IF(INDEX(Node_Miss,BR114)="left",INDEX(Node_Left,BR114),INDEX(Node_Right,BR114)),IF(INDEX(Node_Kind,BR114)="split",IF(INDEX($Y$10:$Y$61,INDEX(Node_Pos,BR114)+1)&lt;INDEX(Node_Thr,BR114),INDEX(Node_Left,BR114),INDEX(Node_Right,BR114)),IF(ISNUMBER(SEARCH(";"&amp;INDEX($Y$10:$Y$61,INDEX(Node_Pos,BR114)+1)&amp;";",";"&amp;INDEX(Node_RCodes,BR114)&amp;";")),INDEX(Node_Right,BR114),INDEX(Node_Left,BR114)))))</f>
        <v/>
      </c>
      <c r="BT114" s="46">
        <f>MATCH($AA114&amp;"|"&amp;BS114,Node_Key,0)</f>
        <v/>
      </c>
      <c r="BU114" s="46">
        <f>IF(INDEX(Node_Kind,BT114)="leaf",BS114,IF(INDEX($Y$10:$Y$61,INDEX(Node_Pos,BT114)+1)="",IF(INDEX(Node_Miss,BT114)="left",INDEX(Node_Left,BT114),INDEX(Node_Right,BT114)),IF(INDEX(Node_Kind,BT114)="split",IF(INDEX($Y$10:$Y$61,INDEX(Node_Pos,BT114)+1)&lt;INDEX(Node_Thr,BT114),INDEX(Node_Left,BT114),INDEX(Node_Right,BT114)),IF(ISNUMBER(SEARCH(";"&amp;INDEX($Y$10:$Y$61,INDEX(Node_Pos,BT114)+1)&amp;";",";"&amp;INDEX(Node_RCodes,BT114)&amp;";")),INDEX(Node_Right,BT114),INDEX(Node_Left,BT114)))))</f>
        <v/>
      </c>
      <c r="BV114" s="46">
        <f>MATCH($AA114&amp;"|"&amp;BU114,Node_Key,0)</f>
        <v/>
      </c>
      <c r="BW114" s="46">
        <f>IF(INDEX(Node_Kind,BV114)="leaf",BU114,IF(INDEX($Y$10:$Y$61,INDEX(Node_Pos,BV114)+1)="",IF(INDEX(Node_Miss,BV114)="left",INDEX(Node_Left,BV114),INDEX(Node_Right,BV114)),IF(INDEX(Node_Kind,BV114)="split",IF(INDEX($Y$10:$Y$61,INDEX(Node_Pos,BV114)+1)&lt;INDEX(Node_Thr,BV114),INDEX(Node_Left,BV114),INDEX(Node_Right,BV114)),IF(ISNUMBER(SEARCH(";"&amp;INDEX($Y$10:$Y$61,INDEX(Node_Pos,BV114)+1)&amp;";",";"&amp;INDEX(Node_RCodes,BV114)&amp;";")),INDEX(Node_Right,BV114),INDEX(Node_Left,BV114)))))</f>
        <v/>
      </c>
      <c r="BX114" s="52">
        <f>IF(INDEX(Node_Kind,MATCH($AA114&amp;"|"&amp;BW114,Node_Key,0))="leaf",INDEX(Node_Leaf,MATCH($AA114&amp;"|"&amp;BW114,Node_Key,0)),"not a leaf")</f>
        <v/>
      </c>
    </row>
    <row r="115">
      <c r="AA115" s="36" t="n">
        <v>105</v>
      </c>
      <c r="AB115" s="46">
        <f>MATCH($AA115&amp;"|0",Node_Key,0)</f>
        <v/>
      </c>
      <c r="AC115" s="46">
        <f>IF(INDEX(Node_Kind,AB115)="leaf",0,IF(INDEX($G$10:$G$61,INDEX(Node_Pos,AB115)+1)="",IF(INDEX(Node_Miss,AB115)="left",INDEX(Node_Left,AB115),INDEX(Node_Right,AB115)),IF(INDEX(Node_Kind,AB115)="split",IF(INDEX($G$10:$G$61,INDEX(Node_Pos,AB115)+1)&lt;INDEX(Node_Thr,AB115),INDEX(Node_Left,AB115),INDEX(Node_Right,AB115)),IF(ISNUMBER(SEARCH(";"&amp;INDEX($G$10:$G$61,INDEX(Node_Pos,AB115)+1)&amp;";",";"&amp;INDEX(Node_RCodes,AB115)&amp;";")),INDEX(Node_Right,AB115),INDEX(Node_Left,AB115)))))</f>
        <v/>
      </c>
      <c r="AD115" s="46">
        <f>MATCH($AA115&amp;"|"&amp;AC115,Node_Key,0)</f>
        <v/>
      </c>
      <c r="AE115" s="46">
        <f>IF(INDEX(Node_Kind,AD115)="leaf",AC115,IF(INDEX($G$10:$G$61,INDEX(Node_Pos,AD115)+1)="",IF(INDEX(Node_Miss,AD115)="left",INDEX(Node_Left,AD115),INDEX(Node_Right,AD115)),IF(INDEX(Node_Kind,AD115)="split",IF(INDEX($G$10:$G$61,INDEX(Node_Pos,AD115)+1)&lt;INDEX(Node_Thr,AD115),INDEX(Node_Left,AD115),INDEX(Node_Right,AD115)),IF(ISNUMBER(SEARCH(";"&amp;INDEX($G$10:$G$61,INDEX(Node_Pos,AD115)+1)&amp;";",";"&amp;INDEX(Node_RCodes,AD115)&amp;";")),INDEX(Node_Right,AD115),INDEX(Node_Left,AD115)))))</f>
        <v/>
      </c>
      <c r="AF115" s="46">
        <f>MATCH($AA115&amp;"|"&amp;AE115,Node_Key,0)</f>
        <v/>
      </c>
      <c r="AG115" s="46">
        <f>IF(INDEX(Node_Kind,AF115)="leaf",AE115,IF(INDEX($G$10:$G$61,INDEX(Node_Pos,AF115)+1)="",IF(INDEX(Node_Miss,AF115)="left",INDEX(Node_Left,AF115),INDEX(Node_Right,AF115)),IF(INDEX(Node_Kind,AF115)="split",IF(INDEX($G$10:$G$61,INDEX(Node_Pos,AF115)+1)&lt;INDEX(Node_Thr,AF115),INDEX(Node_Left,AF115),INDEX(Node_Right,AF115)),IF(ISNUMBER(SEARCH(";"&amp;INDEX($G$10:$G$61,INDEX(Node_Pos,AF115)+1)&amp;";",";"&amp;INDEX(Node_RCodes,AF115)&amp;";")),INDEX(Node_Right,AF115),INDEX(Node_Left,AF115)))))</f>
        <v/>
      </c>
      <c r="AH115" s="52">
        <f>IF(INDEX(Node_Kind,MATCH($AA115&amp;"|"&amp;AG115,Node_Key,0))="leaf",INDEX(Node_Leaf,MATCH($AA115&amp;"|"&amp;AG115,Node_Key,0)),"not a leaf")</f>
        <v/>
      </c>
      <c r="AI115" s="46">
        <f>MATCH($AA115&amp;"|0",Node_Key,0)</f>
        <v/>
      </c>
      <c r="AJ115" s="46">
        <f>IF(INDEX(Node_Kind,AI115)="leaf",0,IF(INDEX($J$10:$J$61,INDEX(Node_Pos,AI115)+1)="",IF(INDEX(Node_Miss,AI115)="left",INDEX(Node_Left,AI115),INDEX(Node_Right,AI115)),IF(INDEX(Node_Kind,AI115)="split",IF(INDEX($J$10:$J$61,INDEX(Node_Pos,AI115)+1)&lt;INDEX(Node_Thr,AI115),INDEX(Node_Left,AI115),INDEX(Node_Right,AI115)),IF(ISNUMBER(SEARCH(";"&amp;INDEX($J$10:$J$61,INDEX(Node_Pos,AI115)+1)&amp;";",";"&amp;INDEX(Node_RCodes,AI115)&amp;";")),INDEX(Node_Right,AI115),INDEX(Node_Left,AI115)))))</f>
        <v/>
      </c>
      <c r="AK115" s="46">
        <f>MATCH($AA115&amp;"|"&amp;AJ115,Node_Key,0)</f>
        <v/>
      </c>
      <c r="AL115" s="46">
        <f>IF(INDEX(Node_Kind,AK115)="leaf",AJ115,IF(INDEX($J$10:$J$61,INDEX(Node_Pos,AK115)+1)="",IF(INDEX(Node_Miss,AK115)="left",INDEX(Node_Left,AK115),INDEX(Node_Right,AK115)),IF(INDEX(Node_Kind,AK115)="split",IF(INDEX($J$10:$J$61,INDEX(Node_Pos,AK115)+1)&lt;INDEX(Node_Thr,AK115),INDEX(Node_Left,AK115),INDEX(Node_Right,AK115)),IF(ISNUMBER(SEARCH(";"&amp;INDEX($J$10:$J$61,INDEX(Node_Pos,AK115)+1)&amp;";",";"&amp;INDEX(Node_RCodes,AK115)&amp;";")),INDEX(Node_Right,AK115),INDEX(Node_Left,AK115)))))</f>
        <v/>
      </c>
      <c r="AM115" s="46">
        <f>MATCH($AA115&amp;"|"&amp;AL115,Node_Key,0)</f>
        <v/>
      </c>
      <c r="AN115" s="46">
        <f>IF(INDEX(Node_Kind,AM115)="leaf",AL115,IF(INDEX($J$10:$J$61,INDEX(Node_Pos,AM115)+1)="",IF(INDEX(Node_Miss,AM115)="left",INDEX(Node_Left,AM115),INDEX(Node_Right,AM115)),IF(INDEX(Node_Kind,AM115)="split",IF(INDEX($J$10:$J$61,INDEX(Node_Pos,AM115)+1)&lt;INDEX(Node_Thr,AM115),INDEX(Node_Left,AM115),INDEX(Node_Right,AM115)),IF(ISNUMBER(SEARCH(";"&amp;INDEX($J$10:$J$61,INDEX(Node_Pos,AM115)+1)&amp;";",";"&amp;INDEX(Node_RCodes,AM115)&amp;";")),INDEX(Node_Right,AM115),INDEX(Node_Left,AM115)))))</f>
        <v/>
      </c>
      <c r="AO115" s="52">
        <f>IF(INDEX(Node_Kind,MATCH($AA115&amp;"|"&amp;AN115,Node_Key,0))="leaf",INDEX(Node_Leaf,MATCH($AA115&amp;"|"&amp;AN115,Node_Key,0)),"not a leaf")</f>
        <v/>
      </c>
      <c r="AP115" s="46">
        <f>MATCH($AA115&amp;"|0",Node_Key,0)</f>
        <v/>
      </c>
      <c r="AQ115" s="46">
        <f>IF(INDEX(Node_Kind,AP115)="leaf",0,IF(INDEX($M$10:$M$61,INDEX(Node_Pos,AP115)+1)="",IF(INDEX(Node_Miss,AP115)="left",INDEX(Node_Left,AP115),INDEX(Node_Right,AP115)),IF(INDEX(Node_Kind,AP115)="split",IF(INDEX($M$10:$M$61,INDEX(Node_Pos,AP115)+1)&lt;INDEX(Node_Thr,AP115),INDEX(Node_Left,AP115),INDEX(Node_Right,AP115)),IF(ISNUMBER(SEARCH(";"&amp;INDEX($M$10:$M$61,INDEX(Node_Pos,AP115)+1)&amp;";",";"&amp;INDEX(Node_RCodes,AP115)&amp;";")),INDEX(Node_Right,AP115),INDEX(Node_Left,AP115)))))</f>
        <v/>
      </c>
      <c r="AR115" s="46">
        <f>MATCH($AA115&amp;"|"&amp;AQ115,Node_Key,0)</f>
        <v/>
      </c>
      <c r="AS115" s="46">
        <f>IF(INDEX(Node_Kind,AR115)="leaf",AQ115,IF(INDEX($M$10:$M$61,INDEX(Node_Pos,AR115)+1)="",IF(INDEX(Node_Miss,AR115)="left",INDEX(Node_Left,AR115),INDEX(Node_Right,AR115)),IF(INDEX(Node_Kind,AR115)="split",IF(INDEX($M$10:$M$61,INDEX(Node_Pos,AR115)+1)&lt;INDEX(Node_Thr,AR115),INDEX(Node_Left,AR115),INDEX(Node_Right,AR115)),IF(ISNUMBER(SEARCH(";"&amp;INDEX($M$10:$M$61,INDEX(Node_Pos,AR115)+1)&amp;";",";"&amp;INDEX(Node_RCodes,AR115)&amp;";")),INDEX(Node_Right,AR115),INDEX(Node_Left,AR115)))))</f>
        <v/>
      </c>
      <c r="AT115" s="46">
        <f>MATCH($AA115&amp;"|"&amp;AS115,Node_Key,0)</f>
        <v/>
      </c>
      <c r="AU115" s="46">
        <f>IF(INDEX(Node_Kind,AT115)="leaf",AS115,IF(INDEX($M$10:$M$61,INDEX(Node_Pos,AT115)+1)="",IF(INDEX(Node_Miss,AT115)="left",INDEX(Node_Left,AT115),INDEX(Node_Right,AT115)),IF(INDEX(Node_Kind,AT115)="split",IF(INDEX($M$10:$M$61,INDEX(Node_Pos,AT115)+1)&lt;INDEX(Node_Thr,AT115),INDEX(Node_Left,AT115),INDEX(Node_Right,AT115)),IF(ISNUMBER(SEARCH(";"&amp;INDEX($M$10:$M$61,INDEX(Node_Pos,AT115)+1)&amp;";",";"&amp;INDEX(Node_RCodes,AT115)&amp;";")),INDEX(Node_Right,AT115),INDEX(Node_Left,AT115)))))</f>
        <v/>
      </c>
      <c r="AV115" s="52">
        <f>IF(INDEX(Node_Kind,MATCH($AA115&amp;"|"&amp;AU115,Node_Key,0))="leaf",INDEX(Node_Leaf,MATCH($AA115&amp;"|"&amp;AU115,Node_Key,0)),"not a leaf")</f>
        <v/>
      </c>
      <c r="AW115" s="46">
        <f>MATCH($AA115&amp;"|0",Node_Key,0)</f>
        <v/>
      </c>
      <c r="AX115" s="46">
        <f>IF(INDEX(Node_Kind,AW115)="leaf",0,IF(INDEX($P$10:$P$61,INDEX(Node_Pos,AW115)+1)="",IF(INDEX(Node_Miss,AW115)="left",INDEX(Node_Left,AW115),INDEX(Node_Right,AW115)),IF(INDEX(Node_Kind,AW115)="split",IF(INDEX($P$10:$P$61,INDEX(Node_Pos,AW115)+1)&lt;INDEX(Node_Thr,AW115),INDEX(Node_Left,AW115),INDEX(Node_Right,AW115)),IF(ISNUMBER(SEARCH(";"&amp;INDEX($P$10:$P$61,INDEX(Node_Pos,AW115)+1)&amp;";",";"&amp;INDEX(Node_RCodes,AW115)&amp;";")),INDEX(Node_Right,AW115),INDEX(Node_Left,AW115)))))</f>
        <v/>
      </c>
      <c r="AY115" s="46">
        <f>MATCH($AA115&amp;"|"&amp;AX115,Node_Key,0)</f>
        <v/>
      </c>
      <c r="AZ115" s="46">
        <f>IF(INDEX(Node_Kind,AY115)="leaf",AX115,IF(INDEX($P$10:$P$61,INDEX(Node_Pos,AY115)+1)="",IF(INDEX(Node_Miss,AY115)="left",INDEX(Node_Left,AY115),INDEX(Node_Right,AY115)),IF(INDEX(Node_Kind,AY115)="split",IF(INDEX($P$10:$P$61,INDEX(Node_Pos,AY115)+1)&lt;INDEX(Node_Thr,AY115),INDEX(Node_Left,AY115),INDEX(Node_Right,AY115)),IF(ISNUMBER(SEARCH(";"&amp;INDEX($P$10:$P$61,INDEX(Node_Pos,AY115)+1)&amp;";",";"&amp;INDEX(Node_RCodes,AY115)&amp;";")),INDEX(Node_Right,AY115),INDEX(Node_Left,AY115)))))</f>
        <v/>
      </c>
      <c r="BA115" s="46">
        <f>MATCH($AA115&amp;"|"&amp;AZ115,Node_Key,0)</f>
        <v/>
      </c>
      <c r="BB115" s="46">
        <f>IF(INDEX(Node_Kind,BA115)="leaf",AZ115,IF(INDEX($P$10:$P$61,INDEX(Node_Pos,BA115)+1)="",IF(INDEX(Node_Miss,BA115)="left",INDEX(Node_Left,BA115),INDEX(Node_Right,BA115)),IF(INDEX(Node_Kind,BA115)="split",IF(INDEX($P$10:$P$61,INDEX(Node_Pos,BA115)+1)&lt;INDEX(Node_Thr,BA115),INDEX(Node_Left,BA115),INDEX(Node_Right,BA115)),IF(ISNUMBER(SEARCH(";"&amp;INDEX($P$10:$P$61,INDEX(Node_Pos,BA115)+1)&amp;";",";"&amp;INDEX(Node_RCodes,BA115)&amp;";")),INDEX(Node_Right,BA115),INDEX(Node_Left,BA115)))))</f>
        <v/>
      </c>
      <c r="BC115" s="52">
        <f>IF(INDEX(Node_Kind,MATCH($AA115&amp;"|"&amp;BB115,Node_Key,0))="leaf",INDEX(Node_Leaf,MATCH($AA115&amp;"|"&amp;BB115,Node_Key,0)),"not a leaf")</f>
        <v/>
      </c>
      <c r="BD115" s="46">
        <f>MATCH($AA115&amp;"|0",Node_Key,0)</f>
        <v/>
      </c>
      <c r="BE115" s="46">
        <f>IF(INDEX(Node_Kind,BD115)="leaf",0,IF(INDEX($S$10:$S$61,INDEX(Node_Pos,BD115)+1)="",IF(INDEX(Node_Miss,BD115)="left",INDEX(Node_Left,BD115),INDEX(Node_Right,BD115)),IF(INDEX(Node_Kind,BD115)="split",IF(INDEX($S$10:$S$61,INDEX(Node_Pos,BD115)+1)&lt;INDEX(Node_Thr,BD115),INDEX(Node_Left,BD115),INDEX(Node_Right,BD115)),IF(ISNUMBER(SEARCH(";"&amp;INDEX($S$10:$S$61,INDEX(Node_Pos,BD115)+1)&amp;";",";"&amp;INDEX(Node_RCodes,BD115)&amp;";")),INDEX(Node_Right,BD115),INDEX(Node_Left,BD115)))))</f>
        <v/>
      </c>
      <c r="BF115" s="46">
        <f>MATCH($AA115&amp;"|"&amp;BE115,Node_Key,0)</f>
        <v/>
      </c>
      <c r="BG115" s="46">
        <f>IF(INDEX(Node_Kind,BF115)="leaf",BE115,IF(INDEX($S$10:$S$61,INDEX(Node_Pos,BF115)+1)="",IF(INDEX(Node_Miss,BF115)="left",INDEX(Node_Left,BF115),INDEX(Node_Right,BF115)),IF(INDEX(Node_Kind,BF115)="split",IF(INDEX($S$10:$S$61,INDEX(Node_Pos,BF115)+1)&lt;INDEX(Node_Thr,BF115),INDEX(Node_Left,BF115),INDEX(Node_Right,BF115)),IF(ISNUMBER(SEARCH(";"&amp;INDEX($S$10:$S$61,INDEX(Node_Pos,BF115)+1)&amp;";",";"&amp;INDEX(Node_RCodes,BF115)&amp;";")),INDEX(Node_Right,BF115),INDEX(Node_Left,BF115)))))</f>
        <v/>
      </c>
      <c r="BH115" s="46">
        <f>MATCH($AA115&amp;"|"&amp;BG115,Node_Key,0)</f>
        <v/>
      </c>
      <c r="BI115" s="46">
        <f>IF(INDEX(Node_Kind,BH115)="leaf",BG115,IF(INDEX($S$10:$S$61,INDEX(Node_Pos,BH115)+1)="",IF(INDEX(Node_Miss,BH115)="left",INDEX(Node_Left,BH115),INDEX(Node_Right,BH115)),IF(INDEX(Node_Kind,BH115)="split",IF(INDEX($S$10:$S$61,INDEX(Node_Pos,BH115)+1)&lt;INDEX(Node_Thr,BH115),INDEX(Node_Left,BH115),INDEX(Node_Right,BH115)),IF(ISNUMBER(SEARCH(";"&amp;INDEX($S$10:$S$61,INDEX(Node_Pos,BH115)+1)&amp;";",";"&amp;INDEX(Node_RCodes,BH115)&amp;";")),INDEX(Node_Right,BH115),INDEX(Node_Left,BH115)))))</f>
        <v/>
      </c>
      <c r="BJ115" s="52">
        <f>IF(INDEX(Node_Kind,MATCH($AA115&amp;"|"&amp;BI115,Node_Key,0))="leaf",INDEX(Node_Leaf,MATCH($AA115&amp;"|"&amp;BI115,Node_Key,0)),"not a leaf")</f>
        <v/>
      </c>
      <c r="BK115" s="46">
        <f>MATCH($AA115&amp;"|0",Node_Key,0)</f>
        <v/>
      </c>
      <c r="BL115" s="46">
        <f>IF(INDEX(Node_Kind,BK115)="leaf",0,IF(INDEX($V$10:$V$61,INDEX(Node_Pos,BK115)+1)="",IF(INDEX(Node_Miss,BK115)="left",INDEX(Node_Left,BK115),INDEX(Node_Right,BK115)),IF(INDEX(Node_Kind,BK115)="split",IF(INDEX($V$10:$V$61,INDEX(Node_Pos,BK115)+1)&lt;INDEX(Node_Thr,BK115),INDEX(Node_Left,BK115),INDEX(Node_Right,BK115)),IF(ISNUMBER(SEARCH(";"&amp;INDEX($V$10:$V$61,INDEX(Node_Pos,BK115)+1)&amp;";",";"&amp;INDEX(Node_RCodes,BK115)&amp;";")),INDEX(Node_Right,BK115),INDEX(Node_Left,BK115)))))</f>
        <v/>
      </c>
      <c r="BM115" s="46">
        <f>MATCH($AA115&amp;"|"&amp;BL115,Node_Key,0)</f>
        <v/>
      </c>
      <c r="BN115" s="46">
        <f>IF(INDEX(Node_Kind,BM115)="leaf",BL115,IF(INDEX($V$10:$V$61,INDEX(Node_Pos,BM115)+1)="",IF(INDEX(Node_Miss,BM115)="left",INDEX(Node_Left,BM115),INDEX(Node_Right,BM115)),IF(INDEX(Node_Kind,BM115)="split",IF(INDEX($V$10:$V$61,INDEX(Node_Pos,BM115)+1)&lt;INDEX(Node_Thr,BM115),INDEX(Node_Left,BM115),INDEX(Node_Right,BM115)),IF(ISNUMBER(SEARCH(";"&amp;INDEX($V$10:$V$61,INDEX(Node_Pos,BM115)+1)&amp;";",";"&amp;INDEX(Node_RCodes,BM115)&amp;";")),INDEX(Node_Right,BM115),INDEX(Node_Left,BM115)))))</f>
        <v/>
      </c>
      <c r="BO115" s="46">
        <f>MATCH($AA115&amp;"|"&amp;BN115,Node_Key,0)</f>
        <v/>
      </c>
      <c r="BP115" s="46">
        <f>IF(INDEX(Node_Kind,BO115)="leaf",BN115,IF(INDEX($V$10:$V$61,INDEX(Node_Pos,BO115)+1)="",IF(INDEX(Node_Miss,BO115)="left",INDEX(Node_Left,BO115),INDEX(Node_Right,BO115)),IF(INDEX(Node_Kind,BO115)="split",IF(INDEX($V$10:$V$61,INDEX(Node_Pos,BO115)+1)&lt;INDEX(Node_Thr,BO115),INDEX(Node_Left,BO115),INDEX(Node_Right,BO115)),IF(ISNUMBER(SEARCH(";"&amp;INDEX($V$10:$V$61,INDEX(Node_Pos,BO115)+1)&amp;";",";"&amp;INDEX(Node_RCodes,BO115)&amp;";")),INDEX(Node_Right,BO115),INDEX(Node_Left,BO115)))))</f>
        <v/>
      </c>
      <c r="BQ115" s="52">
        <f>IF(INDEX(Node_Kind,MATCH($AA115&amp;"|"&amp;BP115,Node_Key,0))="leaf",INDEX(Node_Leaf,MATCH($AA115&amp;"|"&amp;BP115,Node_Key,0)),"not a leaf")</f>
        <v/>
      </c>
      <c r="BR115" s="46">
        <f>MATCH($AA115&amp;"|0",Node_Key,0)</f>
        <v/>
      </c>
      <c r="BS115" s="46">
        <f>IF(INDEX(Node_Kind,BR115)="leaf",0,IF(INDEX($Y$10:$Y$61,INDEX(Node_Pos,BR115)+1)="",IF(INDEX(Node_Miss,BR115)="left",INDEX(Node_Left,BR115),INDEX(Node_Right,BR115)),IF(INDEX(Node_Kind,BR115)="split",IF(INDEX($Y$10:$Y$61,INDEX(Node_Pos,BR115)+1)&lt;INDEX(Node_Thr,BR115),INDEX(Node_Left,BR115),INDEX(Node_Right,BR115)),IF(ISNUMBER(SEARCH(";"&amp;INDEX($Y$10:$Y$61,INDEX(Node_Pos,BR115)+1)&amp;";",";"&amp;INDEX(Node_RCodes,BR115)&amp;";")),INDEX(Node_Right,BR115),INDEX(Node_Left,BR115)))))</f>
        <v/>
      </c>
      <c r="BT115" s="46">
        <f>MATCH($AA115&amp;"|"&amp;BS115,Node_Key,0)</f>
        <v/>
      </c>
      <c r="BU115" s="46">
        <f>IF(INDEX(Node_Kind,BT115)="leaf",BS115,IF(INDEX($Y$10:$Y$61,INDEX(Node_Pos,BT115)+1)="",IF(INDEX(Node_Miss,BT115)="left",INDEX(Node_Left,BT115),INDEX(Node_Right,BT115)),IF(INDEX(Node_Kind,BT115)="split",IF(INDEX($Y$10:$Y$61,INDEX(Node_Pos,BT115)+1)&lt;INDEX(Node_Thr,BT115),INDEX(Node_Left,BT115),INDEX(Node_Right,BT115)),IF(ISNUMBER(SEARCH(";"&amp;INDEX($Y$10:$Y$61,INDEX(Node_Pos,BT115)+1)&amp;";",";"&amp;INDEX(Node_RCodes,BT115)&amp;";")),INDEX(Node_Right,BT115),INDEX(Node_Left,BT115)))))</f>
        <v/>
      </c>
      <c r="BV115" s="46">
        <f>MATCH($AA115&amp;"|"&amp;BU115,Node_Key,0)</f>
        <v/>
      </c>
      <c r="BW115" s="46">
        <f>IF(INDEX(Node_Kind,BV115)="leaf",BU115,IF(INDEX($Y$10:$Y$61,INDEX(Node_Pos,BV115)+1)="",IF(INDEX(Node_Miss,BV115)="left",INDEX(Node_Left,BV115),INDEX(Node_Right,BV115)),IF(INDEX(Node_Kind,BV115)="split",IF(INDEX($Y$10:$Y$61,INDEX(Node_Pos,BV115)+1)&lt;INDEX(Node_Thr,BV115),INDEX(Node_Left,BV115),INDEX(Node_Right,BV115)),IF(ISNUMBER(SEARCH(";"&amp;INDEX($Y$10:$Y$61,INDEX(Node_Pos,BV115)+1)&amp;";",";"&amp;INDEX(Node_RCodes,BV115)&amp;";")),INDEX(Node_Right,BV115),INDEX(Node_Left,BV115)))))</f>
        <v/>
      </c>
      <c r="BX115" s="52">
        <f>IF(INDEX(Node_Kind,MATCH($AA115&amp;"|"&amp;BW115,Node_Key,0))="leaf",INDEX(Node_Leaf,MATCH($AA115&amp;"|"&amp;BW115,Node_Key,0)),"not a leaf")</f>
        <v/>
      </c>
    </row>
    <row r="116">
      <c r="AA116" s="36" t="n">
        <v>106</v>
      </c>
      <c r="AB116" s="46">
        <f>MATCH($AA116&amp;"|0",Node_Key,0)</f>
        <v/>
      </c>
      <c r="AC116" s="46">
        <f>IF(INDEX(Node_Kind,AB116)="leaf",0,IF(INDEX($G$10:$G$61,INDEX(Node_Pos,AB116)+1)="",IF(INDEX(Node_Miss,AB116)="left",INDEX(Node_Left,AB116),INDEX(Node_Right,AB116)),IF(INDEX(Node_Kind,AB116)="split",IF(INDEX($G$10:$G$61,INDEX(Node_Pos,AB116)+1)&lt;INDEX(Node_Thr,AB116),INDEX(Node_Left,AB116),INDEX(Node_Right,AB116)),IF(ISNUMBER(SEARCH(";"&amp;INDEX($G$10:$G$61,INDEX(Node_Pos,AB116)+1)&amp;";",";"&amp;INDEX(Node_RCodes,AB116)&amp;";")),INDEX(Node_Right,AB116),INDEX(Node_Left,AB116)))))</f>
        <v/>
      </c>
      <c r="AD116" s="46">
        <f>MATCH($AA116&amp;"|"&amp;AC116,Node_Key,0)</f>
        <v/>
      </c>
      <c r="AE116" s="46">
        <f>IF(INDEX(Node_Kind,AD116)="leaf",AC116,IF(INDEX($G$10:$G$61,INDEX(Node_Pos,AD116)+1)="",IF(INDEX(Node_Miss,AD116)="left",INDEX(Node_Left,AD116),INDEX(Node_Right,AD116)),IF(INDEX(Node_Kind,AD116)="split",IF(INDEX($G$10:$G$61,INDEX(Node_Pos,AD116)+1)&lt;INDEX(Node_Thr,AD116),INDEX(Node_Left,AD116),INDEX(Node_Right,AD116)),IF(ISNUMBER(SEARCH(";"&amp;INDEX($G$10:$G$61,INDEX(Node_Pos,AD116)+1)&amp;";",";"&amp;INDEX(Node_RCodes,AD116)&amp;";")),INDEX(Node_Right,AD116),INDEX(Node_Left,AD116)))))</f>
        <v/>
      </c>
      <c r="AF116" s="46">
        <f>MATCH($AA116&amp;"|"&amp;AE116,Node_Key,0)</f>
        <v/>
      </c>
      <c r="AG116" s="46">
        <f>IF(INDEX(Node_Kind,AF116)="leaf",AE116,IF(INDEX($G$10:$G$61,INDEX(Node_Pos,AF116)+1)="",IF(INDEX(Node_Miss,AF116)="left",INDEX(Node_Left,AF116),INDEX(Node_Right,AF116)),IF(INDEX(Node_Kind,AF116)="split",IF(INDEX($G$10:$G$61,INDEX(Node_Pos,AF116)+1)&lt;INDEX(Node_Thr,AF116),INDEX(Node_Left,AF116),INDEX(Node_Right,AF116)),IF(ISNUMBER(SEARCH(";"&amp;INDEX($G$10:$G$61,INDEX(Node_Pos,AF116)+1)&amp;";",";"&amp;INDEX(Node_RCodes,AF116)&amp;";")),INDEX(Node_Right,AF116),INDEX(Node_Left,AF116)))))</f>
        <v/>
      </c>
      <c r="AH116" s="52">
        <f>IF(INDEX(Node_Kind,MATCH($AA116&amp;"|"&amp;AG116,Node_Key,0))="leaf",INDEX(Node_Leaf,MATCH($AA116&amp;"|"&amp;AG116,Node_Key,0)),"not a leaf")</f>
        <v/>
      </c>
      <c r="AI116" s="46">
        <f>MATCH($AA116&amp;"|0",Node_Key,0)</f>
        <v/>
      </c>
      <c r="AJ116" s="46">
        <f>IF(INDEX(Node_Kind,AI116)="leaf",0,IF(INDEX($J$10:$J$61,INDEX(Node_Pos,AI116)+1)="",IF(INDEX(Node_Miss,AI116)="left",INDEX(Node_Left,AI116),INDEX(Node_Right,AI116)),IF(INDEX(Node_Kind,AI116)="split",IF(INDEX($J$10:$J$61,INDEX(Node_Pos,AI116)+1)&lt;INDEX(Node_Thr,AI116),INDEX(Node_Left,AI116),INDEX(Node_Right,AI116)),IF(ISNUMBER(SEARCH(";"&amp;INDEX($J$10:$J$61,INDEX(Node_Pos,AI116)+1)&amp;";",";"&amp;INDEX(Node_RCodes,AI116)&amp;";")),INDEX(Node_Right,AI116),INDEX(Node_Left,AI116)))))</f>
        <v/>
      </c>
      <c r="AK116" s="46">
        <f>MATCH($AA116&amp;"|"&amp;AJ116,Node_Key,0)</f>
        <v/>
      </c>
      <c r="AL116" s="46">
        <f>IF(INDEX(Node_Kind,AK116)="leaf",AJ116,IF(INDEX($J$10:$J$61,INDEX(Node_Pos,AK116)+1)="",IF(INDEX(Node_Miss,AK116)="left",INDEX(Node_Left,AK116),INDEX(Node_Right,AK116)),IF(INDEX(Node_Kind,AK116)="split",IF(INDEX($J$10:$J$61,INDEX(Node_Pos,AK116)+1)&lt;INDEX(Node_Thr,AK116),INDEX(Node_Left,AK116),INDEX(Node_Right,AK116)),IF(ISNUMBER(SEARCH(";"&amp;INDEX($J$10:$J$61,INDEX(Node_Pos,AK116)+1)&amp;";",";"&amp;INDEX(Node_RCodes,AK116)&amp;";")),INDEX(Node_Right,AK116),INDEX(Node_Left,AK116)))))</f>
        <v/>
      </c>
      <c r="AM116" s="46">
        <f>MATCH($AA116&amp;"|"&amp;AL116,Node_Key,0)</f>
        <v/>
      </c>
      <c r="AN116" s="46">
        <f>IF(INDEX(Node_Kind,AM116)="leaf",AL116,IF(INDEX($J$10:$J$61,INDEX(Node_Pos,AM116)+1)="",IF(INDEX(Node_Miss,AM116)="left",INDEX(Node_Left,AM116),INDEX(Node_Right,AM116)),IF(INDEX(Node_Kind,AM116)="split",IF(INDEX($J$10:$J$61,INDEX(Node_Pos,AM116)+1)&lt;INDEX(Node_Thr,AM116),INDEX(Node_Left,AM116),INDEX(Node_Right,AM116)),IF(ISNUMBER(SEARCH(";"&amp;INDEX($J$10:$J$61,INDEX(Node_Pos,AM116)+1)&amp;";",";"&amp;INDEX(Node_RCodes,AM116)&amp;";")),INDEX(Node_Right,AM116),INDEX(Node_Left,AM116)))))</f>
        <v/>
      </c>
      <c r="AO116" s="52">
        <f>IF(INDEX(Node_Kind,MATCH($AA116&amp;"|"&amp;AN116,Node_Key,0))="leaf",INDEX(Node_Leaf,MATCH($AA116&amp;"|"&amp;AN116,Node_Key,0)),"not a leaf")</f>
        <v/>
      </c>
      <c r="AP116" s="46">
        <f>MATCH($AA116&amp;"|0",Node_Key,0)</f>
        <v/>
      </c>
      <c r="AQ116" s="46">
        <f>IF(INDEX(Node_Kind,AP116)="leaf",0,IF(INDEX($M$10:$M$61,INDEX(Node_Pos,AP116)+1)="",IF(INDEX(Node_Miss,AP116)="left",INDEX(Node_Left,AP116),INDEX(Node_Right,AP116)),IF(INDEX(Node_Kind,AP116)="split",IF(INDEX($M$10:$M$61,INDEX(Node_Pos,AP116)+1)&lt;INDEX(Node_Thr,AP116),INDEX(Node_Left,AP116),INDEX(Node_Right,AP116)),IF(ISNUMBER(SEARCH(";"&amp;INDEX($M$10:$M$61,INDEX(Node_Pos,AP116)+1)&amp;";",";"&amp;INDEX(Node_RCodes,AP116)&amp;";")),INDEX(Node_Right,AP116),INDEX(Node_Left,AP116)))))</f>
        <v/>
      </c>
      <c r="AR116" s="46">
        <f>MATCH($AA116&amp;"|"&amp;AQ116,Node_Key,0)</f>
        <v/>
      </c>
      <c r="AS116" s="46">
        <f>IF(INDEX(Node_Kind,AR116)="leaf",AQ116,IF(INDEX($M$10:$M$61,INDEX(Node_Pos,AR116)+1)="",IF(INDEX(Node_Miss,AR116)="left",INDEX(Node_Left,AR116),INDEX(Node_Right,AR116)),IF(INDEX(Node_Kind,AR116)="split",IF(INDEX($M$10:$M$61,INDEX(Node_Pos,AR116)+1)&lt;INDEX(Node_Thr,AR116),INDEX(Node_Left,AR116),INDEX(Node_Right,AR116)),IF(ISNUMBER(SEARCH(";"&amp;INDEX($M$10:$M$61,INDEX(Node_Pos,AR116)+1)&amp;";",";"&amp;INDEX(Node_RCodes,AR116)&amp;";")),INDEX(Node_Right,AR116),INDEX(Node_Left,AR116)))))</f>
        <v/>
      </c>
      <c r="AT116" s="46">
        <f>MATCH($AA116&amp;"|"&amp;AS116,Node_Key,0)</f>
        <v/>
      </c>
      <c r="AU116" s="46">
        <f>IF(INDEX(Node_Kind,AT116)="leaf",AS116,IF(INDEX($M$10:$M$61,INDEX(Node_Pos,AT116)+1)="",IF(INDEX(Node_Miss,AT116)="left",INDEX(Node_Left,AT116),INDEX(Node_Right,AT116)),IF(INDEX(Node_Kind,AT116)="split",IF(INDEX($M$10:$M$61,INDEX(Node_Pos,AT116)+1)&lt;INDEX(Node_Thr,AT116),INDEX(Node_Left,AT116),INDEX(Node_Right,AT116)),IF(ISNUMBER(SEARCH(";"&amp;INDEX($M$10:$M$61,INDEX(Node_Pos,AT116)+1)&amp;";",";"&amp;INDEX(Node_RCodes,AT116)&amp;";")),INDEX(Node_Right,AT116),INDEX(Node_Left,AT116)))))</f>
        <v/>
      </c>
      <c r="AV116" s="52">
        <f>IF(INDEX(Node_Kind,MATCH($AA116&amp;"|"&amp;AU116,Node_Key,0))="leaf",INDEX(Node_Leaf,MATCH($AA116&amp;"|"&amp;AU116,Node_Key,0)),"not a leaf")</f>
        <v/>
      </c>
      <c r="AW116" s="46">
        <f>MATCH($AA116&amp;"|0",Node_Key,0)</f>
        <v/>
      </c>
      <c r="AX116" s="46">
        <f>IF(INDEX(Node_Kind,AW116)="leaf",0,IF(INDEX($P$10:$P$61,INDEX(Node_Pos,AW116)+1)="",IF(INDEX(Node_Miss,AW116)="left",INDEX(Node_Left,AW116),INDEX(Node_Right,AW116)),IF(INDEX(Node_Kind,AW116)="split",IF(INDEX($P$10:$P$61,INDEX(Node_Pos,AW116)+1)&lt;INDEX(Node_Thr,AW116),INDEX(Node_Left,AW116),INDEX(Node_Right,AW116)),IF(ISNUMBER(SEARCH(";"&amp;INDEX($P$10:$P$61,INDEX(Node_Pos,AW116)+1)&amp;";",";"&amp;INDEX(Node_RCodes,AW116)&amp;";")),INDEX(Node_Right,AW116),INDEX(Node_Left,AW116)))))</f>
        <v/>
      </c>
      <c r="AY116" s="46">
        <f>MATCH($AA116&amp;"|"&amp;AX116,Node_Key,0)</f>
        <v/>
      </c>
      <c r="AZ116" s="46">
        <f>IF(INDEX(Node_Kind,AY116)="leaf",AX116,IF(INDEX($P$10:$P$61,INDEX(Node_Pos,AY116)+1)="",IF(INDEX(Node_Miss,AY116)="left",INDEX(Node_Left,AY116),INDEX(Node_Right,AY116)),IF(INDEX(Node_Kind,AY116)="split",IF(INDEX($P$10:$P$61,INDEX(Node_Pos,AY116)+1)&lt;INDEX(Node_Thr,AY116),INDEX(Node_Left,AY116),INDEX(Node_Right,AY116)),IF(ISNUMBER(SEARCH(";"&amp;INDEX($P$10:$P$61,INDEX(Node_Pos,AY116)+1)&amp;";",";"&amp;INDEX(Node_RCodes,AY116)&amp;";")),INDEX(Node_Right,AY116),INDEX(Node_Left,AY116)))))</f>
        <v/>
      </c>
      <c r="BA116" s="46">
        <f>MATCH($AA116&amp;"|"&amp;AZ116,Node_Key,0)</f>
        <v/>
      </c>
      <c r="BB116" s="46">
        <f>IF(INDEX(Node_Kind,BA116)="leaf",AZ116,IF(INDEX($P$10:$P$61,INDEX(Node_Pos,BA116)+1)="",IF(INDEX(Node_Miss,BA116)="left",INDEX(Node_Left,BA116),INDEX(Node_Right,BA116)),IF(INDEX(Node_Kind,BA116)="split",IF(INDEX($P$10:$P$61,INDEX(Node_Pos,BA116)+1)&lt;INDEX(Node_Thr,BA116),INDEX(Node_Left,BA116),INDEX(Node_Right,BA116)),IF(ISNUMBER(SEARCH(";"&amp;INDEX($P$10:$P$61,INDEX(Node_Pos,BA116)+1)&amp;";",";"&amp;INDEX(Node_RCodes,BA116)&amp;";")),INDEX(Node_Right,BA116),INDEX(Node_Left,BA116)))))</f>
        <v/>
      </c>
      <c r="BC116" s="52">
        <f>IF(INDEX(Node_Kind,MATCH($AA116&amp;"|"&amp;BB116,Node_Key,0))="leaf",INDEX(Node_Leaf,MATCH($AA116&amp;"|"&amp;BB116,Node_Key,0)),"not a leaf")</f>
        <v/>
      </c>
      <c r="BD116" s="46">
        <f>MATCH($AA116&amp;"|0",Node_Key,0)</f>
        <v/>
      </c>
      <c r="BE116" s="46">
        <f>IF(INDEX(Node_Kind,BD116)="leaf",0,IF(INDEX($S$10:$S$61,INDEX(Node_Pos,BD116)+1)="",IF(INDEX(Node_Miss,BD116)="left",INDEX(Node_Left,BD116),INDEX(Node_Right,BD116)),IF(INDEX(Node_Kind,BD116)="split",IF(INDEX($S$10:$S$61,INDEX(Node_Pos,BD116)+1)&lt;INDEX(Node_Thr,BD116),INDEX(Node_Left,BD116),INDEX(Node_Right,BD116)),IF(ISNUMBER(SEARCH(";"&amp;INDEX($S$10:$S$61,INDEX(Node_Pos,BD116)+1)&amp;";",";"&amp;INDEX(Node_RCodes,BD116)&amp;";")),INDEX(Node_Right,BD116),INDEX(Node_Left,BD116)))))</f>
        <v/>
      </c>
      <c r="BF116" s="46">
        <f>MATCH($AA116&amp;"|"&amp;BE116,Node_Key,0)</f>
        <v/>
      </c>
      <c r="BG116" s="46">
        <f>IF(INDEX(Node_Kind,BF116)="leaf",BE116,IF(INDEX($S$10:$S$61,INDEX(Node_Pos,BF116)+1)="",IF(INDEX(Node_Miss,BF116)="left",INDEX(Node_Left,BF116),INDEX(Node_Right,BF116)),IF(INDEX(Node_Kind,BF116)="split",IF(INDEX($S$10:$S$61,INDEX(Node_Pos,BF116)+1)&lt;INDEX(Node_Thr,BF116),INDEX(Node_Left,BF116),INDEX(Node_Right,BF116)),IF(ISNUMBER(SEARCH(";"&amp;INDEX($S$10:$S$61,INDEX(Node_Pos,BF116)+1)&amp;";",";"&amp;INDEX(Node_RCodes,BF116)&amp;";")),INDEX(Node_Right,BF116),INDEX(Node_Left,BF116)))))</f>
        <v/>
      </c>
      <c r="BH116" s="46">
        <f>MATCH($AA116&amp;"|"&amp;BG116,Node_Key,0)</f>
        <v/>
      </c>
      <c r="BI116" s="46">
        <f>IF(INDEX(Node_Kind,BH116)="leaf",BG116,IF(INDEX($S$10:$S$61,INDEX(Node_Pos,BH116)+1)="",IF(INDEX(Node_Miss,BH116)="left",INDEX(Node_Left,BH116),INDEX(Node_Right,BH116)),IF(INDEX(Node_Kind,BH116)="split",IF(INDEX($S$10:$S$61,INDEX(Node_Pos,BH116)+1)&lt;INDEX(Node_Thr,BH116),INDEX(Node_Left,BH116),INDEX(Node_Right,BH116)),IF(ISNUMBER(SEARCH(";"&amp;INDEX($S$10:$S$61,INDEX(Node_Pos,BH116)+1)&amp;";",";"&amp;INDEX(Node_RCodes,BH116)&amp;";")),INDEX(Node_Right,BH116),INDEX(Node_Left,BH116)))))</f>
        <v/>
      </c>
      <c r="BJ116" s="52">
        <f>IF(INDEX(Node_Kind,MATCH($AA116&amp;"|"&amp;BI116,Node_Key,0))="leaf",INDEX(Node_Leaf,MATCH($AA116&amp;"|"&amp;BI116,Node_Key,0)),"not a leaf")</f>
        <v/>
      </c>
      <c r="BK116" s="46">
        <f>MATCH($AA116&amp;"|0",Node_Key,0)</f>
        <v/>
      </c>
      <c r="BL116" s="46">
        <f>IF(INDEX(Node_Kind,BK116)="leaf",0,IF(INDEX($V$10:$V$61,INDEX(Node_Pos,BK116)+1)="",IF(INDEX(Node_Miss,BK116)="left",INDEX(Node_Left,BK116),INDEX(Node_Right,BK116)),IF(INDEX(Node_Kind,BK116)="split",IF(INDEX($V$10:$V$61,INDEX(Node_Pos,BK116)+1)&lt;INDEX(Node_Thr,BK116),INDEX(Node_Left,BK116),INDEX(Node_Right,BK116)),IF(ISNUMBER(SEARCH(";"&amp;INDEX($V$10:$V$61,INDEX(Node_Pos,BK116)+1)&amp;";",";"&amp;INDEX(Node_RCodes,BK116)&amp;";")),INDEX(Node_Right,BK116),INDEX(Node_Left,BK116)))))</f>
        <v/>
      </c>
      <c r="BM116" s="46">
        <f>MATCH($AA116&amp;"|"&amp;BL116,Node_Key,0)</f>
        <v/>
      </c>
      <c r="BN116" s="46">
        <f>IF(INDEX(Node_Kind,BM116)="leaf",BL116,IF(INDEX($V$10:$V$61,INDEX(Node_Pos,BM116)+1)="",IF(INDEX(Node_Miss,BM116)="left",INDEX(Node_Left,BM116),INDEX(Node_Right,BM116)),IF(INDEX(Node_Kind,BM116)="split",IF(INDEX($V$10:$V$61,INDEX(Node_Pos,BM116)+1)&lt;INDEX(Node_Thr,BM116),INDEX(Node_Left,BM116),INDEX(Node_Right,BM116)),IF(ISNUMBER(SEARCH(";"&amp;INDEX($V$10:$V$61,INDEX(Node_Pos,BM116)+1)&amp;";",";"&amp;INDEX(Node_RCodes,BM116)&amp;";")),INDEX(Node_Right,BM116),INDEX(Node_Left,BM116)))))</f>
        <v/>
      </c>
      <c r="BO116" s="46">
        <f>MATCH($AA116&amp;"|"&amp;BN116,Node_Key,0)</f>
        <v/>
      </c>
      <c r="BP116" s="46">
        <f>IF(INDEX(Node_Kind,BO116)="leaf",BN116,IF(INDEX($V$10:$V$61,INDEX(Node_Pos,BO116)+1)="",IF(INDEX(Node_Miss,BO116)="left",INDEX(Node_Left,BO116),INDEX(Node_Right,BO116)),IF(INDEX(Node_Kind,BO116)="split",IF(INDEX($V$10:$V$61,INDEX(Node_Pos,BO116)+1)&lt;INDEX(Node_Thr,BO116),INDEX(Node_Left,BO116),INDEX(Node_Right,BO116)),IF(ISNUMBER(SEARCH(";"&amp;INDEX($V$10:$V$61,INDEX(Node_Pos,BO116)+1)&amp;";",";"&amp;INDEX(Node_RCodes,BO116)&amp;";")),INDEX(Node_Right,BO116),INDEX(Node_Left,BO116)))))</f>
        <v/>
      </c>
      <c r="BQ116" s="52">
        <f>IF(INDEX(Node_Kind,MATCH($AA116&amp;"|"&amp;BP116,Node_Key,0))="leaf",INDEX(Node_Leaf,MATCH($AA116&amp;"|"&amp;BP116,Node_Key,0)),"not a leaf")</f>
        <v/>
      </c>
      <c r="BR116" s="46">
        <f>MATCH($AA116&amp;"|0",Node_Key,0)</f>
        <v/>
      </c>
      <c r="BS116" s="46">
        <f>IF(INDEX(Node_Kind,BR116)="leaf",0,IF(INDEX($Y$10:$Y$61,INDEX(Node_Pos,BR116)+1)="",IF(INDEX(Node_Miss,BR116)="left",INDEX(Node_Left,BR116),INDEX(Node_Right,BR116)),IF(INDEX(Node_Kind,BR116)="split",IF(INDEX($Y$10:$Y$61,INDEX(Node_Pos,BR116)+1)&lt;INDEX(Node_Thr,BR116),INDEX(Node_Left,BR116),INDEX(Node_Right,BR116)),IF(ISNUMBER(SEARCH(";"&amp;INDEX($Y$10:$Y$61,INDEX(Node_Pos,BR116)+1)&amp;";",";"&amp;INDEX(Node_RCodes,BR116)&amp;";")),INDEX(Node_Right,BR116),INDEX(Node_Left,BR116)))))</f>
        <v/>
      </c>
      <c r="BT116" s="46">
        <f>MATCH($AA116&amp;"|"&amp;BS116,Node_Key,0)</f>
        <v/>
      </c>
      <c r="BU116" s="46">
        <f>IF(INDEX(Node_Kind,BT116)="leaf",BS116,IF(INDEX($Y$10:$Y$61,INDEX(Node_Pos,BT116)+1)="",IF(INDEX(Node_Miss,BT116)="left",INDEX(Node_Left,BT116),INDEX(Node_Right,BT116)),IF(INDEX(Node_Kind,BT116)="split",IF(INDEX($Y$10:$Y$61,INDEX(Node_Pos,BT116)+1)&lt;INDEX(Node_Thr,BT116),INDEX(Node_Left,BT116),INDEX(Node_Right,BT116)),IF(ISNUMBER(SEARCH(";"&amp;INDEX($Y$10:$Y$61,INDEX(Node_Pos,BT116)+1)&amp;";",";"&amp;INDEX(Node_RCodes,BT116)&amp;";")),INDEX(Node_Right,BT116),INDEX(Node_Left,BT116)))))</f>
        <v/>
      </c>
      <c r="BV116" s="46">
        <f>MATCH($AA116&amp;"|"&amp;BU116,Node_Key,0)</f>
        <v/>
      </c>
      <c r="BW116" s="46">
        <f>IF(INDEX(Node_Kind,BV116)="leaf",BU116,IF(INDEX($Y$10:$Y$61,INDEX(Node_Pos,BV116)+1)="",IF(INDEX(Node_Miss,BV116)="left",INDEX(Node_Left,BV116),INDEX(Node_Right,BV116)),IF(INDEX(Node_Kind,BV116)="split",IF(INDEX($Y$10:$Y$61,INDEX(Node_Pos,BV116)+1)&lt;INDEX(Node_Thr,BV116),INDEX(Node_Left,BV116),INDEX(Node_Right,BV116)),IF(ISNUMBER(SEARCH(";"&amp;INDEX($Y$10:$Y$61,INDEX(Node_Pos,BV116)+1)&amp;";",";"&amp;INDEX(Node_RCodes,BV116)&amp;";")),INDEX(Node_Right,BV116),INDEX(Node_Left,BV116)))))</f>
        <v/>
      </c>
      <c r="BX116" s="52">
        <f>IF(INDEX(Node_Kind,MATCH($AA116&amp;"|"&amp;BW116,Node_Key,0))="leaf",INDEX(Node_Leaf,MATCH($AA116&amp;"|"&amp;BW116,Node_Key,0)),"not a leaf")</f>
        <v/>
      </c>
    </row>
    <row r="117">
      <c r="AA117" s="36" t="n">
        <v>107</v>
      </c>
      <c r="AB117" s="46">
        <f>MATCH($AA117&amp;"|0",Node_Key,0)</f>
        <v/>
      </c>
      <c r="AC117" s="46">
        <f>IF(INDEX(Node_Kind,AB117)="leaf",0,IF(INDEX($G$10:$G$61,INDEX(Node_Pos,AB117)+1)="",IF(INDEX(Node_Miss,AB117)="left",INDEX(Node_Left,AB117),INDEX(Node_Right,AB117)),IF(INDEX(Node_Kind,AB117)="split",IF(INDEX($G$10:$G$61,INDEX(Node_Pos,AB117)+1)&lt;INDEX(Node_Thr,AB117),INDEX(Node_Left,AB117),INDEX(Node_Right,AB117)),IF(ISNUMBER(SEARCH(";"&amp;INDEX($G$10:$G$61,INDEX(Node_Pos,AB117)+1)&amp;";",";"&amp;INDEX(Node_RCodes,AB117)&amp;";")),INDEX(Node_Right,AB117),INDEX(Node_Left,AB117)))))</f>
        <v/>
      </c>
      <c r="AD117" s="46">
        <f>MATCH($AA117&amp;"|"&amp;AC117,Node_Key,0)</f>
        <v/>
      </c>
      <c r="AE117" s="46">
        <f>IF(INDEX(Node_Kind,AD117)="leaf",AC117,IF(INDEX($G$10:$G$61,INDEX(Node_Pos,AD117)+1)="",IF(INDEX(Node_Miss,AD117)="left",INDEX(Node_Left,AD117),INDEX(Node_Right,AD117)),IF(INDEX(Node_Kind,AD117)="split",IF(INDEX($G$10:$G$61,INDEX(Node_Pos,AD117)+1)&lt;INDEX(Node_Thr,AD117),INDEX(Node_Left,AD117),INDEX(Node_Right,AD117)),IF(ISNUMBER(SEARCH(";"&amp;INDEX($G$10:$G$61,INDEX(Node_Pos,AD117)+1)&amp;";",";"&amp;INDEX(Node_RCodes,AD117)&amp;";")),INDEX(Node_Right,AD117),INDEX(Node_Left,AD117)))))</f>
        <v/>
      </c>
      <c r="AF117" s="46">
        <f>MATCH($AA117&amp;"|"&amp;AE117,Node_Key,0)</f>
        <v/>
      </c>
      <c r="AG117" s="46">
        <f>IF(INDEX(Node_Kind,AF117)="leaf",AE117,IF(INDEX($G$10:$G$61,INDEX(Node_Pos,AF117)+1)="",IF(INDEX(Node_Miss,AF117)="left",INDEX(Node_Left,AF117),INDEX(Node_Right,AF117)),IF(INDEX(Node_Kind,AF117)="split",IF(INDEX($G$10:$G$61,INDEX(Node_Pos,AF117)+1)&lt;INDEX(Node_Thr,AF117),INDEX(Node_Left,AF117),INDEX(Node_Right,AF117)),IF(ISNUMBER(SEARCH(";"&amp;INDEX($G$10:$G$61,INDEX(Node_Pos,AF117)+1)&amp;";",";"&amp;INDEX(Node_RCodes,AF117)&amp;";")),INDEX(Node_Right,AF117),INDEX(Node_Left,AF117)))))</f>
        <v/>
      </c>
      <c r="AH117" s="52">
        <f>IF(INDEX(Node_Kind,MATCH($AA117&amp;"|"&amp;AG117,Node_Key,0))="leaf",INDEX(Node_Leaf,MATCH($AA117&amp;"|"&amp;AG117,Node_Key,0)),"not a leaf")</f>
        <v/>
      </c>
      <c r="AI117" s="46">
        <f>MATCH($AA117&amp;"|0",Node_Key,0)</f>
        <v/>
      </c>
      <c r="AJ117" s="46">
        <f>IF(INDEX(Node_Kind,AI117)="leaf",0,IF(INDEX($J$10:$J$61,INDEX(Node_Pos,AI117)+1)="",IF(INDEX(Node_Miss,AI117)="left",INDEX(Node_Left,AI117),INDEX(Node_Right,AI117)),IF(INDEX(Node_Kind,AI117)="split",IF(INDEX($J$10:$J$61,INDEX(Node_Pos,AI117)+1)&lt;INDEX(Node_Thr,AI117),INDEX(Node_Left,AI117),INDEX(Node_Right,AI117)),IF(ISNUMBER(SEARCH(";"&amp;INDEX($J$10:$J$61,INDEX(Node_Pos,AI117)+1)&amp;";",";"&amp;INDEX(Node_RCodes,AI117)&amp;";")),INDEX(Node_Right,AI117),INDEX(Node_Left,AI117)))))</f>
        <v/>
      </c>
      <c r="AK117" s="46">
        <f>MATCH($AA117&amp;"|"&amp;AJ117,Node_Key,0)</f>
        <v/>
      </c>
      <c r="AL117" s="46">
        <f>IF(INDEX(Node_Kind,AK117)="leaf",AJ117,IF(INDEX($J$10:$J$61,INDEX(Node_Pos,AK117)+1)="",IF(INDEX(Node_Miss,AK117)="left",INDEX(Node_Left,AK117),INDEX(Node_Right,AK117)),IF(INDEX(Node_Kind,AK117)="split",IF(INDEX($J$10:$J$61,INDEX(Node_Pos,AK117)+1)&lt;INDEX(Node_Thr,AK117),INDEX(Node_Left,AK117),INDEX(Node_Right,AK117)),IF(ISNUMBER(SEARCH(";"&amp;INDEX($J$10:$J$61,INDEX(Node_Pos,AK117)+1)&amp;";",";"&amp;INDEX(Node_RCodes,AK117)&amp;";")),INDEX(Node_Right,AK117),INDEX(Node_Left,AK117)))))</f>
        <v/>
      </c>
      <c r="AM117" s="46">
        <f>MATCH($AA117&amp;"|"&amp;AL117,Node_Key,0)</f>
        <v/>
      </c>
      <c r="AN117" s="46">
        <f>IF(INDEX(Node_Kind,AM117)="leaf",AL117,IF(INDEX($J$10:$J$61,INDEX(Node_Pos,AM117)+1)="",IF(INDEX(Node_Miss,AM117)="left",INDEX(Node_Left,AM117),INDEX(Node_Right,AM117)),IF(INDEX(Node_Kind,AM117)="split",IF(INDEX($J$10:$J$61,INDEX(Node_Pos,AM117)+1)&lt;INDEX(Node_Thr,AM117),INDEX(Node_Left,AM117),INDEX(Node_Right,AM117)),IF(ISNUMBER(SEARCH(";"&amp;INDEX($J$10:$J$61,INDEX(Node_Pos,AM117)+1)&amp;";",";"&amp;INDEX(Node_RCodes,AM117)&amp;";")),INDEX(Node_Right,AM117),INDEX(Node_Left,AM117)))))</f>
        <v/>
      </c>
      <c r="AO117" s="52">
        <f>IF(INDEX(Node_Kind,MATCH($AA117&amp;"|"&amp;AN117,Node_Key,0))="leaf",INDEX(Node_Leaf,MATCH($AA117&amp;"|"&amp;AN117,Node_Key,0)),"not a leaf")</f>
        <v/>
      </c>
      <c r="AP117" s="46">
        <f>MATCH($AA117&amp;"|0",Node_Key,0)</f>
        <v/>
      </c>
      <c r="AQ117" s="46">
        <f>IF(INDEX(Node_Kind,AP117)="leaf",0,IF(INDEX($M$10:$M$61,INDEX(Node_Pos,AP117)+1)="",IF(INDEX(Node_Miss,AP117)="left",INDEX(Node_Left,AP117),INDEX(Node_Right,AP117)),IF(INDEX(Node_Kind,AP117)="split",IF(INDEX($M$10:$M$61,INDEX(Node_Pos,AP117)+1)&lt;INDEX(Node_Thr,AP117),INDEX(Node_Left,AP117),INDEX(Node_Right,AP117)),IF(ISNUMBER(SEARCH(";"&amp;INDEX($M$10:$M$61,INDEX(Node_Pos,AP117)+1)&amp;";",";"&amp;INDEX(Node_RCodes,AP117)&amp;";")),INDEX(Node_Right,AP117),INDEX(Node_Left,AP117)))))</f>
        <v/>
      </c>
      <c r="AR117" s="46">
        <f>MATCH($AA117&amp;"|"&amp;AQ117,Node_Key,0)</f>
        <v/>
      </c>
      <c r="AS117" s="46">
        <f>IF(INDEX(Node_Kind,AR117)="leaf",AQ117,IF(INDEX($M$10:$M$61,INDEX(Node_Pos,AR117)+1)="",IF(INDEX(Node_Miss,AR117)="left",INDEX(Node_Left,AR117),INDEX(Node_Right,AR117)),IF(INDEX(Node_Kind,AR117)="split",IF(INDEX($M$10:$M$61,INDEX(Node_Pos,AR117)+1)&lt;INDEX(Node_Thr,AR117),INDEX(Node_Left,AR117),INDEX(Node_Right,AR117)),IF(ISNUMBER(SEARCH(";"&amp;INDEX($M$10:$M$61,INDEX(Node_Pos,AR117)+1)&amp;";",";"&amp;INDEX(Node_RCodes,AR117)&amp;";")),INDEX(Node_Right,AR117),INDEX(Node_Left,AR117)))))</f>
        <v/>
      </c>
      <c r="AT117" s="46">
        <f>MATCH($AA117&amp;"|"&amp;AS117,Node_Key,0)</f>
        <v/>
      </c>
      <c r="AU117" s="46">
        <f>IF(INDEX(Node_Kind,AT117)="leaf",AS117,IF(INDEX($M$10:$M$61,INDEX(Node_Pos,AT117)+1)="",IF(INDEX(Node_Miss,AT117)="left",INDEX(Node_Left,AT117),INDEX(Node_Right,AT117)),IF(INDEX(Node_Kind,AT117)="split",IF(INDEX($M$10:$M$61,INDEX(Node_Pos,AT117)+1)&lt;INDEX(Node_Thr,AT117),INDEX(Node_Left,AT117),INDEX(Node_Right,AT117)),IF(ISNUMBER(SEARCH(";"&amp;INDEX($M$10:$M$61,INDEX(Node_Pos,AT117)+1)&amp;";",";"&amp;INDEX(Node_RCodes,AT117)&amp;";")),INDEX(Node_Right,AT117),INDEX(Node_Left,AT117)))))</f>
        <v/>
      </c>
      <c r="AV117" s="52">
        <f>IF(INDEX(Node_Kind,MATCH($AA117&amp;"|"&amp;AU117,Node_Key,0))="leaf",INDEX(Node_Leaf,MATCH($AA117&amp;"|"&amp;AU117,Node_Key,0)),"not a leaf")</f>
        <v/>
      </c>
      <c r="AW117" s="46">
        <f>MATCH($AA117&amp;"|0",Node_Key,0)</f>
        <v/>
      </c>
      <c r="AX117" s="46">
        <f>IF(INDEX(Node_Kind,AW117)="leaf",0,IF(INDEX($P$10:$P$61,INDEX(Node_Pos,AW117)+1)="",IF(INDEX(Node_Miss,AW117)="left",INDEX(Node_Left,AW117),INDEX(Node_Right,AW117)),IF(INDEX(Node_Kind,AW117)="split",IF(INDEX($P$10:$P$61,INDEX(Node_Pos,AW117)+1)&lt;INDEX(Node_Thr,AW117),INDEX(Node_Left,AW117),INDEX(Node_Right,AW117)),IF(ISNUMBER(SEARCH(";"&amp;INDEX($P$10:$P$61,INDEX(Node_Pos,AW117)+1)&amp;";",";"&amp;INDEX(Node_RCodes,AW117)&amp;";")),INDEX(Node_Right,AW117),INDEX(Node_Left,AW117)))))</f>
        <v/>
      </c>
      <c r="AY117" s="46">
        <f>MATCH($AA117&amp;"|"&amp;AX117,Node_Key,0)</f>
        <v/>
      </c>
      <c r="AZ117" s="46">
        <f>IF(INDEX(Node_Kind,AY117)="leaf",AX117,IF(INDEX($P$10:$P$61,INDEX(Node_Pos,AY117)+1)="",IF(INDEX(Node_Miss,AY117)="left",INDEX(Node_Left,AY117),INDEX(Node_Right,AY117)),IF(INDEX(Node_Kind,AY117)="split",IF(INDEX($P$10:$P$61,INDEX(Node_Pos,AY117)+1)&lt;INDEX(Node_Thr,AY117),INDEX(Node_Left,AY117),INDEX(Node_Right,AY117)),IF(ISNUMBER(SEARCH(";"&amp;INDEX($P$10:$P$61,INDEX(Node_Pos,AY117)+1)&amp;";",";"&amp;INDEX(Node_RCodes,AY117)&amp;";")),INDEX(Node_Right,AY117),INDEX(Node_Left,AY117)))))</f>
        <v/>
      </c>
      <c r="BA117" s="46">
        <f>MATCH($AA117&amp;"|"&amp;AZ117,Node_Key,0)</f>
        <v/>
      </c>
      <c r="BB117" s="46">
        <f>IF(INDEX(Node_Kind,BA117)="leaf",AZ117,IF(INDEX($P$10:$P$61,INDEX(Node_Pos,BA117)+1)="",IF(INDEX(Node_Miss,BA117)="left",INDEX(Node_Left,BA117),INDEX(Node_Right,BA117)),IF(INDEX(Node_Kind,BA117)="split",IF(INDEX($P$10:$P$61,INDEX(Node_Pos,BA117)+1)&lt;INDEX(Node_Thr,BA117),INDEX(Node_Left,BA117),INDEX(Node_Right,BA117)),IF(ISNUMBER(SEARCH(";"&amp;INDEX($P$10:$P$61,INDEX(Node_Pos,BA117)+1)&amp;";",";"&amp;INDEX(Node_RCodes,BA117)&amp;";")),INDEX(Node_Right,BA117),INDEX(Node_Left,BA117)))))</f>
        <v/>
      </c>
      <c r="BC117" s="52">
        <f>IF(INDEX(Node_Kind,MATCH($AA117&amp;"|"&amp;BB117,Node_Key,0))="leaf",INDEX(Node_Leaf,MATCH($AA117&amp;"|"&amp;BB117,Node_Key,0)),"not a leaf")</f>
        <v/>
      </c>
      <c r="BD117" s="46">
        <f>MATCH($AA117&amp;"|0",Node_Key,0)</f>
        <v/>
      </c>
      <c r="BE117" s="46">
        <f>IF(INDEX(Node_Kind,BD117)="leaf",0,IF(INDEX($S$10:$S$61,INDEX(Node_Pos,BD117)+1)="",IF(INDEX(Node_Miss,BD117)="left",INDEX(Node_Left,BD117),INDEX(Node_Right,BD117)),IF(INDEX(Node_Kind,BD117)="split",IF(INDEX($S$10:$S$61,INDEX(Node_Pos,BD117)+1)&lt;INDEX(Node_Thr,BD117),INDEX(Node_Left,BD117),INDEX(Node_Right,BD117)),IF(ISNUMBER(SEARCH(";"&amp;INDEX($S$10:$S$61,INDEX(Node_Pos,BD117)+1)&amp;";",";"&amp;INDEX(Node_RCodes,BD117)&amp;";")),INDEX(Node_Right,BD117),INDEX(Node_Left,BD117)))))</f>
        <v/>
      </c>
      <c r="BF117" s="46">
        <f>MATCH($AA117&amp;"|"&amp;BE117,Node_Key,0)</f>
        <v/>
      </c>
      <c r="BG117" s="46">
        <f>IF(INDEX(Node_Kind,BF117)="leaf",BE117,IF(INDEX($S$10:$S$61,INDEX(Node_Pos,BF117)+1)="",IF(INDEX(Node_Miss,BF117)="left",INDEX(Node_Left,BF117),INDEX(Node_Right,BF117)),IF(INDEX(Node_Kind,BF117)="split",IF(INDEX($S$10:$S$61,INDEX(Node_Pos,BF117)+1)&lt;INDEX(Node_Thr,BF117),INDEX(Node_Left,BF117),INDEX(Node_Right,BF117)),IF(ISNUMBER(SEARCH(";"&amp;INDEX($S$10:$S$61,INDEX(Node_Pos,BF117)+1)&amp;";",";"&amp;INDEX(Node_RCodes,BF117)&amp;";")),INDEX(Node_Right,BF117),INDEX(Node_Left,BF117)))))</f>
        <v/>
      </c>
      <c r="BH117" s="46">
        <f>MATCH($AA117&amp;"|"&amp;BG117,Node_Key,0)</f>
        <v/>
      </c>
      <c r="BI117" s="46">
        <f>IF(INDEX(Node_Kind,BH117)="leaf",BG117,IF(INDEX($S$10:$S$61,INDEX(Node_Pos,BH117)+1)="",IF(INDEX(Node_Miss,BH117)="left",INDEX(Node_Left,BH117),INDEX(Node_Right,BH117)),IF(INDEX(Node_Kind,BH117)="split",IF(INDEX($S$10:$S$61,INDEX(Node_Pos,BH117)+1)&lt;INDEX(Node_Thr,BH117),INDEX(Node_Left,BH117),INDEX(Node_Right,BH117)),IF(ISNUMBER(SEARCH(";"&amp;INDEX($S$10:$S$61,INDEX(Node_Pos,BH117)+1)&amp;";",";"&amp;INDEX(Node_RCodes,BH117)&amp;";")),INDEX(Node_Right,BH117),INDEX(Node_Left,BH117)))))</f>
        <v/>
      </c>
      <c r="BJ117" s="52">
        <f>IF(INDEX(Node_Kind,MATCH($AA117&amp;"|"&amp;BI117,Node_Key,0))="leaf",INDEX(Node_Leaf,MATCH($AA117&amp;"|"&amp;BI117,Node_Key,0)),"not a leaf")</f>
        <v/>
      </c>
      <c r="BK117" s="46">
        <f>MATCH($AA117&amp;"|0",Node_Key,0)</f>
        <v/>
      </c>
      <c r="BL117" s="46">
        <f>IF(INDEX(Node_Kind,BK117)="leaf",0,IF(INDEX($V$10:$V$61,INDEX(Node_Pos,BK117)+1)="",IF(INDEX(Node_Miss,BK117)="left",INDEX(Node_Left,BK117),INDEX(Node_Right,BK117)),IF(INDEX(Node_Kind,BK117)="split",IF(INDEX($V$10:$V$61,INDEX(Node_Pos,BK117)+1)&lt;INDEX(Node_Thr,BK117),INDEX(Node_Left,BK117),INDEX(Node_Right,BK117)),IF(ISNUMBER(SEARCH(";"&amp;INDEX($V$10:$V$61,INDEX(Node_Pos,BK117)+1)&amp;";",";"&amp;INDEX(Node_RCodes,BK117)&amp;";")),INDEX(Node_Right,BK117),INDEX(Node_Left,BK117)))))</f>
        <v/>
      </c>
      <c r="BM117" s="46">
        <f>MATCH($AA117&amp;"|"&amp;BL117,Node_Key,0)</f>
        <v/>
      </c>
      <c r="BN117" s="46">
        <f>IF(INDEX(Node_Kind,BM117)="leaf",BL117,IF(INDEX($V$10:$V$61,INDEX(Node_Pos,BM117)+1)="",IF(INDEX(Node_Miss,BM117)="left",INDEX(Node_Left,BM117),INDEX(Node_Right,BM117)),IF(INDEX(Node_Kind,BM117)="split",IF(INDEX($V$10:$V$61,INDEX(Node_Pos,BM117)+1)&lt;INDEX(Node_Thr,BM117),INDEX(Node_Left,BM117),INDEX(Node_Right,BM117)),IF(ISNUMBER(SEARCH(";"&amp;INDEX($V$10:$V$61,INDEX(Node_Pos,BM117)+1)&amp;";",";"&amp;INDEX(Node_RCodes,BM117)&amp;";")),INDEX(Node_Right,BM117),INDEX(Node_Left,BM117)))))</f>
        <v/>
      </c>
      <c r="BO117" s="46">
        <f>MATCH($AA117&amp;"|"&amp;BN117,Node_Key,0)</f>
        <v/>
      </c>
      <c r="BP117" s="46">
        <f>IF(INDEX(Node_Kind,BO117)="leaf",BN117,IF(INDEX($V$10:$V$61,INDEX(Node_Pos,BO117)+1)="",IF(INDEX(Node_Miss,BO117)="left",INDEX(Node_Left,BO117),INDEX(Node_Right,BO117)),IF(INDEX(Node_Kind,BO117)="split",IF(INDEX($V$10:$V$61,INDEX(Node_Pos,BO117)+1)&lt;INDEX(Node_Thr,BO117),INDEX(Node_Left,BO117),INDEX(Node_Right,BO117)),IF(ISNUMBER(SEARCH(";"&amp;INDEX($V$10:$V$61,INDEX(Node_Pos,BO117)+1)&amp;";",";"&amp;INDEX(Node_RCodes,BO117)&amp;";")),INDEX(Node_Right,BO117),INDEX(Node_Left,BO117)))))</f>
        <v/>
      </c>
      <c r="BQ117" s="52">
        <f>IF(INDEX(Node_Kind,MATCH($AA117&amp;"|"&amp;BP117,Node_Key,0))="leaf",INDEX(Node_Leaf,MATCH($AA117&amp;"|"&amp;BP117,Node_Key,0)),"not a leaf")</f>
        <v/>
      </c>
      <c r="BR117" s="46">
        <f>MATCH($AA117&amp;"|0",Node_Key,0)</f>
        <v/>
      </c>
      <c r="BS117" s="46">
        <f>IF(INDEX(Node_Kind,BR117)="leaf",0,IF(INDEX($Y$10:$Y$61,INDEX(Node_Pos,BR117)+1)="",IF(INDEX(Node_Miss,BR117)="left",INDEX(Node_Left,BR117),INDEX(Node_Right,BR117)),IF(INDEX(Node_Kind,BR117)="split",IF(INDEX($Y$10:$Y$61,INDEX(Node_Pos,BR117)+1)&lt;INDEX(Node_Thr,BR117),INDEX(Node_Left,BR117),INDEX(Node_Right,BR117)),IF(ISNUMBER(SEARCH(";"&amp;INDEX($Y$10:$Y$61,INDEX(Node_Pos,BR117)+1)&amp;";",";"&amp;INDEX(Node_RCodes,BR117)&amp;";")),INDEX(Node_Right,BR117),INDEX(Node_Left,BR117)))))</f>
        <v/>
      </c>
      <c r="BT117" s="46">
        <f>MATCH($AA117&amp;"|"&amp;BS117,Node_Key,0)</f>
        <v/>
      </c>
      <c r="BU117" s="46">
        <f>IF(INDEX(Node_Kind,BT117)="leaf",BS117,IF(INDEX($Y$10:$Y$61,INDEX(Node_Pos,BT117)+1)="",IF(INDEX(Node_Miss,BT117)="left",INDEX(Node_Left,BT117),INDEX(Node_Right,BT117)),IF(INDEX(Node_Kind,BT117)="split",IF(INDEX($Y$10:$Y$61,INDEX(Node_Pos,BT117)+1)&lt;INDEX(Node_Thr,BT117),INDEX(Node_Left,BT117),INDEX(Node_Right,BT117)),IF(ISNUMBER(SEARCH(";"&amp;INDEX($Y$10:$Y$61,INDEX(Node_Pos,BT117)+1)&amp;";",";"&amp;INDEX(Node_RCodes,BT117)&amp;";")),INDEX(Node_Right,BT117),INDEX(Node_Left,BT117)))))</f>
        <v/>
      </c>
      <c r="BV117" s="46">
        <f>MATCH($AA117&amp;"|"&amp;BU117,Node_Key,0)</f>
        <v/>
      </c>
      <c r="BW117" s="46">
        <f>IF(INDEX(Node_Kind,BV117)="leaf",BU117,IF(INDEX($Y$10:$Y$61,INDEX(Node_Pos,BV117)+1)="",IF(INDEX(Node_Miss,BV117)="left",INDEX(Node_Left,BV117),INDEX(Node_Right,BV117)),IF(INDEX(Node_Kind,BV117)="split",IF(INDEX($Y$10:$Y$61,INDEX(Node_Pos,BV117)+1)&lt;INDEX(Node_Thr,BV117),INDEX(Node_Left,BV117),INDEX(Node_Right,BV117)),IF(ISNUMBER(SEARCH(";"&amp;INDEX($Y$10:$Y$61,INDEX(Node_Pos,BV117)+1)&amp;";",";"&amp;INDEX(Node_RCodes,BV117)&amp;";")),INDEX(Node_Right,BV117),INDEX(Node_Left,BV117)))))</f>
        <v/>
      </c>
      <c r="BX117" s="52">
        <f>IF(INDEX(Node_Kind,MATCH($AA117&amp;"|"&amp;BW117,Node_Key,0))="leaf",INDEX(Node_Leaf,MATCH($AA117&amp;"|"&amp;BW117,Node_Key,0)),"not a leaf")</f>
        <v/>
      </c>
    </row>
    <row r="118">
      <c r="AA118" s="36" t="n">
        <v>108</v>
      </c>
      <c r="AB118" s="46">
        <f>MATCH($AA118&amp;"|0",Node_Key,0)</f>
        <v/>
      </c>
      <c r="AC118" s="46">
        <f>IF(INDEX(Node_Kind,AB118)="leaf",0,IF(INDEX($G$10:$G$61,INDEX(Node_Pos,AB118)+1)="",IF(INDEX(Node_Miss,AB118)="left",INDEX(Node_Left,AB118),INDEX(Node_Right,AB118)),IF(INDEX(Node_Kind,AB118)="split",IF(INDEX($G$10:$G$61,INDEX(Node_Pos,AB118)+1)&lt;INDEX(Node_Thr,AB118),INDEX(Node_Left,AB118),INDEX(Node_Right,AB118)),IF(ISNUMBER(SEARCH(";"&amp;INDEX($G$10:$G$61,INDEX(Node_Pos,AB118)+1)&amp;";",";"&amp;INDEX(Node_RCodes,AB118)&amp;";")),INDEX(Node_Right,AB118),INDEX(Node_Left,AB118)))))</f>
        <v/>
      </c>
      <c r="AD118" s="46">
        <f>MATCH($AA118&amp;"|"&amp;AC118,Node_Key,0)</f>
        <v/>
      </c>
      <c r="AE118" s="46">
        <f>IF(INDEX(Node_Kind,AD118)="leaf",AC118,IF(INDEX($G$10:$G$61,INDEX(Node_Pos,AD118)+1)="",IF(INDEX(Node_Miss,AD118)="left",INDEX(Node_Left,AD118),INDEX(Node_Right,AD118)),IF(INDEX(Node_Kind,AD118)="split",IF(INDEX($G$10:$G$61,INDEX(Node_Pos,AD118)+1)&lt;INDEX(Node_Thr,AD118),INDEX(Node_Left,AD118),INDEX(Node_Right,AD118)),IF(ISNUMBER(SEARCH(";"&amp;INDEX($G$10:$G$61,INDEX(Node_Pos,AD118)+1)&amp;";",";"&amp;INDEX(Node_RCodes,AD118)&amp;";")),INDEX(Node_Right,AD118),INDEX(Node_Left,AD118)))))</f>
        <v/>
      </c>
      <c r="AF118" s="46">
        <f>MATCH($AA118&amp;"|"&amp;AE118,Node_Key,0)</f>
        <v/>
      </c>
      <c r="AG118" s="46">
        <f>IF(INDEX(Node_Kind,AF118)="leaf",AE118,IF(INDEX($G$10:$G$61,INDEX(Node_Pos,AF118)+1)="",IF(INDEX(Node_Miss,AF118)="left",INDEX(Node_Left,AF118),INDEX(Node_Right,AF118)),IF(INDEX(Node_Kind,AF118)="split",IF(INDEX($G$10:$G$61,INDEX(Node_Pos,AF118)+1)&lt;INDEX(Node_Thr,AF118),INDEX(Node_Left,AF118),INDEX(Node_Right,AF118)),IF(ISNUMBER(SEARCH(";"&amp;INDEX($G$10:$G$61,INDEX(Node_Pos,AF118)+1)&amp;";",";"&amp;INDEX(Node_RCodes,AF118)&amp;";")),INDEX(Node_Right,AF118),INDEX(Node_Left,AF118)))))</f>
        <v/>
      </c>
      <c r="AH118" s="52">
        <f>IF(INDEX(Node_Kind,MATCH($AA118&amp;"|"&amp;AG118,Node_Key,0))="leaf",INDEX(Node_Leaf,MATCH($AA118&amp;"|"&amp;AG118,Node_Key,0)),"not a leaf")</f>
        <v/>
      </c>
      <c r="AI118" s="46">
        <f>MATCH($AA118&amp;"|0",Node_Key,0)</f>
        <v/>
      </c>
      <c r="AJ118" s="46">
        <f>IF(INDEX(Node_Kind,AI118)="leaf",0,IF(INDEX($J$10:$J$61,INDEX(Node_Pos,AI118)+1)="",IF(INDEX(Node_Miss,AI118)="left",INDEX(Node_Left,AI118),INDEX(Node_Right,AI118)),IF(INDEX(Node_Kind,AI118)="split",IF(INDEX($J$10:$J$61,INDEX(Node_Pos,AI118)+1)&lt;INDEX(Node_Thr,AI118),INDEX(Node_Left,AI118),INDEX(Node_Right,AI118)),IF(ISNUMBER(SEARCH(";"&amp;INDEX($J$10:$J$61,INDEX(Node_Pos,AI118)+1)&amp;";",";"&amp;INDEX(Node_RCodes,AI118)&amp;";")),INDEX(Node_Right,AI118),INDEX(Node_Left,AI118)))))</f>
        <v/>
      </c>
      <c r="AK118" s="46">
        <f>MATCH($AA118&amp;"|"&amp;AJ118,Node_Key,0)</f>
        <v/>
      </c>
      <c r="AL118" s="46">
        <f>IF(INDEX(Node_Kind,AK118)="leaf",AJ118,IF(INDEX($J$10:$J$61,INDEX(Node_Pos,AK118)+1)="",IF(INDEX(Node_Miss,AK118)="left",INDEX(Node_Left,AK118),INDEX(Node_Right,AK118)),IF(INDEX(Node_Kind,AK118)="split",IF(INDEX($J$10:$J$61,INDEX(Node_Pos,AK118)+1)&lt;INDEX(Node_Thr,AK118),INDEX(Node_Left,AK118),INDEX(Node_Right,AK118)),IF(ISNUMBER(SEARCH(";"&amp;INDEX($J$10:$J$61,INDEX(Node_Pos,AK118)+1)&amp;";",";"&amp;INDEX(Node_RCodes,AK118)&amp;";")),INDEX(Node_Right,AK118),INDEX(Node_Left,AK118)))))</f>
        <v/>
      </c>
      <c r="AM118" s="46">
        <f>MATCH($AA118&amp;"|"&amp;AL118,Node_Key,0)</f>
        <v/>
      </c>
      <c r="AN118" s="46">
        <f>IF(INDEX(Node_Kind,AM118)="leaf",AL118,IF(INDEX($J$10:$J$61,INDEX(Node_Pos,AM118)+1)="",IF(INDEX(Node_Miss,AM118)="left",INDEX(Node_Left,AM118),INDEX(Node_Right,AM118)),IF(INDEX(Node_Kind,AM118)="split",IF(INDEX($J$10:$J$61,INDEX(Node_Pos,AM118)+1)&lt;INDEX(Node_Thr,AM118),INDEX(Node_Left,AM118),INDEX(Node_Right,AM118)),IF(ISNUMBER(SEARCH(";"&amp;INDEX($J$10:$J$61,INDEX(Node_Pos,AM118)+1)&amp;";",";"&amp;INDEX(Node_RCodes,AM118)&amp;";")),INDEX(Node_Right,AM118),INDEX(Node_Left,AM118)))))</f>
        <v/>
      </c>
      <c r="AO118" s="52">
        <f>IF(INDEX(Node_Kind,MATCH($AA118&amp;"|"&amp;AN118,Node_Key,0))="leaf",INDEX(Node_Leaf,MATCH($AA118&amp;"|"&amp;AN118,Node_Key,0)),"not a leaf")</f>
        <v/>
      </c>
      <c r="AP118" s="46">
        <f>MATCH($AA118&amp;"|0",Node_Key,0)</f>
        <v/>
      </c>
      <c r="AQ118" s="46">
        <f>IF(INDEX(Node_Kind,AP118)="leaf",0,IF(INDEX($M$10:$M$61,INDEX(Node_Pos,AP118)+1)="",IF(INDEX(Node_Miss,AP118)="left",INDEX(Node_Left,AP118),INDEX(Node_Right,AP118)),IF(INDEX(Node_Kind,AP118)="split",IF(INDEX($M$10:$M$61,INDEX(Node_Pos,AP118)+1)&lt;INDEX(Node_Thr,AP118),INDEX(Node_Left,AP118),INDEX(Node_Right,AP118)),IF(ISNUMBER(SEARCH(";"&amp;INDEX($M$10:$M$61,INDEX(Node_Pos,AP118)+1)&amp;";",";"&amp;INDEX(Node_RCodes,AP118)&amp;";")),INDEX(Node_Right,AP118),INDEX(Node_Left,AP118)))))</f>
        <v/>
      </c>
      <c r="AR118" s="46">
        <f>MATCH($AA118&amp;"|"&amp;AQ118,Node_Key,0)</f>
        <v/>
      </c>
      <c r="AS118" s="46">
        <f>IF(INDEX(Node_Kind,AR118)="leaf",AQ118,IF(INDEX($M$10:$M$61,INDEX(Node_Pos,AR118)+1)="",IF(INDEX(Node_Miss,AR118)="left",INDEX(Node_Left,AR118),INDEX(Node_Right,AR118)),IF(INDEX(Node_Kind,AR118)="split",IF(INDEX($M$10:$M$61,INDEX(Node_Pos,AR118)+1)&lt;INDEX(Node_Thr,AR118),INDEX(Node_Left,AR118),INDEX(Node_Right,AR118)),IF(ISNUMBER(SEARCH(";"&amp;INDEX($M$10:$M$61,INDEX(Node_Pos,AR118)+1)&amp;";",";"&amp;INDEX(Node_RCodes,AR118)&amp;";")),INDEX(Node_Right,AR118),INDEX(Node_Left,AR118)))))</f>
        <v/>
      </c>
      <c r="AT118" s="46">
        <f>MATCH($AA118&amp;"|"&amp;AS118,Node_Key,0)</f>
        <v/>
      </c>
      <c r="AU118" s="46">
        <f>IF(INDEX(Node_Kind,AT118)="leaf",AS118,IF(INDEX($M$10:$M$61,INDEX(Node_Pos,AT118)+1)="",IF(INDEX(Node_Miss,AT118)="left",INDEX(Node_Left,AT118),INDEX(Node_Right,AT118)),IF(INDEX(Node_Kind,AT118)="split",IF(INDEX($M$10:$M$61,INDEX(Node_Pos,AT118)+1)&lt;INDEX(Node_Thr,AT118),INDEX(Node_Left,AT118),INDEX(Node_Right,AT118)),IF(ISNUMBER(SEARCH(";"&amp;INDEX($M$10:$M$61,INDEX(Node_Pos,AT118)+1)&amp;";",";"&amp;INDEX(Node_RCodes,AT118)&amp;";")),INDEX(Node_Right,AT118),INDEX(Node_Left,AT118)))))</f>
        <v/>
      </c>
      <c r="AV118" s="52">
        <f>IF(INDEX(Node_Kind,MATCH($AA118&amp;"|"&amp;AU118,Node_Key,0))="leaf",INDEX(Node_Leaf,MATCH($AA118&amp;"|"&amp;AU118,Node_Key,0)),"not a leaf")</f>
        <v/>
      </c>
      <c r="AW118" s="46">
        <f>MATCH($AA118&amp;"|0",Node_Key,0)</f>
        <v/>
      </c>
      <c r="AX118" s="46">
        <f>IF(INDEX(Node_Kind,AW118)="leaf",0,IF(INDEX($P$10:$P$61,INDEX(Node_Pos,AW118)+1)="",IF(INDEX(Node_Miss,AW118)="left",INDEX(Node_Left,AW118),INDEX(Node_Right,AW118)),IF(INDEX(Node_Kind,AW118)="split",IF(INDEX($P$10:$P$61,INDEX(Node_Pos,AW118)+1)&lt;INDEX(Node_Thr,AW118),INDEX(Node_Left,AW118),INDEX(Node_Right,AW118)),IF(ISNUMBER(SEARCH(";"&amp;INDEX($P$10:$P$61,INDEX(Node_Pos,AW118)+1)&amp;";",";"&amp;INDEX(Node_RCodes,AW118)&amp;";")),INDEX(Node_Right,AW118),INDEX(Node_Left,AW118)))))</f>
        <v/>
      </c>
      <c r="AY118" s="46">
        <f>MATCH($AA118&amp;"|"&amp;AX118,Node_Key,0)</f>
        <v/>
      </c>
      <c r="AZ118" s="46">
        <f>IF(INDEX(Node_Kind,AY118)="leaf",AX118,IF(INDEX($P$10:$P$61,INDEX(Node_Pos,AY118)+1)="",IF(INDEX(Node_Miss,AY118)="left",INDEX(Node_Left,AY118),INDEX(Node_Right,AY118)),IF(INDEX(Node_Kind,AY118)="split",IF(INDEX($P$10:$P$61,INDEX(Node_Pos,AY118)+1)&lt;INDEX(Node_Thr,AY118),INDEX(Node_Left,AY118),INDEX(Node_Right,AY118)),IF(ISNUMBER(SEARCH(";"&amp;INDEX($P$10:$P$61,INDEX(Node_Pos,AY118)+1)&amp;";",";"&amp;INDEX(Node_RCodes,AY118)&amp;";")),INDEX(Node_Right,AY118),INDEX(Node_Left,AY118)))))</f>
        <v/>
      </c>
      <c r="BA118" s="46">
        <f>MATCH($AA118&amp;"|"&amp;AZ118,Node_Key,0)</f>
        <v/>
      </c>
      <c r="BB118" s="46">
        <f>IF(INDEX(Node_Kind,BA118)="leaf",AZ118,IF(INDEX($P$10:$P$61,INDEX(Node_Pos,BA118)+1)="",IF(INDEX(Node_Miss,BA118)="left",INDEX(Node_Left,BA118),INDEX(Node_Right,BA118)),IF(INDEX(Node_Kind,BA118)="split",IF(INDEX($P$10:$P$61,INDEX(Node_Pos,BA118)+1)&lt;INDEX(Node_Thr,BA118),INDEX(Node_Left,BA118),INDEX(Node_Right,BA118)),IF(ISNUMBER(SEARCH(";"&amp;INDEX($P$10:$P$61,INDEX(Node_Pos,BA118)+1)&amp;";",";"&amp;INDEX(Node_RCodes,BA118)&amp;";")),INDEX(Node_Right,BA118),INDEX(Node_Left,BA118)))))</f>
        <v/>
      </c>
      <c r="BC118" s="52">
        <f>IF(INDEX(Node_Kind,MATCH($AA118&amp;"|"&amp;BB118,Node_Key,0))="leaf",INDEX(Node_Leaf,MATCH($AA118&amp;"|"&amp;BB118,Node_Key,0)),"not a leaf")</f>
        <v/>
      </c>
      <c r="BD118" s="46">
        <f>MATCH($AA118&amp;"|0",Node_Key,0)</f>
        <v/>
      </c>
      <c r="BE118" s="46">
        <f>IF(INDEX(Node_Kind,BD118)="leaf",0,IF(INDEX($S$10:$S$61,INDEX(Node_Pos,BD118)+1)="",IF(INDEX(Node_Miss,BD118)="left",INDEX(Node_Left,BD118),INDEX(Node_Right,BD118)),IF(INDEX(Node_Kind,BD118)="split",IF(INDEX($S$10:$S$61,INDEX(Node_Pos,BD118)+1)&lt;INDEX(Node_Thr,BD118),INDEX(Node_Left,BD118),INDEX(Node_Right,BD118)),IF(ISNUMBER(SEARCH(";"&amp;INDEX($S$10:$S$61,INDEX(Node_Pos,BD118)+1)&amp;";",";"&amp;INDEX(Node_RCodes,BD118)&amp;";")),INDEX(Node_Right,BD118),INDEX(Node_Left,BD118)))))</f>
        <v/>
      </c>
      <c r="BF118" s="46">
        <f>MATCH($AA118&amp;"|"&amp;BE118,Node_Key,0)</f>
        <v/>
      </c>
      <c r="BG118" s="46">
        <f>IF(INDEX(Node_Kind,BF118)="leaf",BE118,IF(INDEX($S$10:$S$61,INDEX(Node_Pos,BF118)+1)="",IF(INDEX(Node_Miss,BF118)="left",INDEX(Node_Left,BF118),INDEX(Node_Right,BF118)),IF(INDEX(Node_Kind,BF118)="split",IF(INDEX($S$10:$S$61,INDEX(Node_Pos,BF118)+1)&lt;INDEX(Node_Thr,BF118),INDEX(Node_Left,BF118),INDEX(Node_Right,BF118)),IF(ISNUMBER(SEARCH(";"&amp;INDEX($S$10:$S$61,INDEX(Node_Pos,BF118)+1)&amp;";",";"&amp;INDEX(Node_RCodes,BF118)&amp;";")),INDEX(Node_Right,BF118),INDEX(Node_Left,BF118)))))</f>
        <v/>
      </c>
      <c r="BH118" s="46">
        <f>MATCH($AA118&amp;"|"&amp;BG118,Node_Key,0)</f>
        <v/>
      </c>
      <c r="BI118" s="46">
        <f>IF(INDEX(Node_Kind,BH118)="leaf",BG118,IF(INDEX($S$10:$S$61,INDEX(Node_Pos,BH118)+1)="",IF(INDEX(Node_Miss,BH118)="left",INDEX(Node_Left,BH118),INDEX(Node_Right,BH118)),IF(INDEX(Node_Kind,BH118)="split",IF(INDEX($S$10:$S$61,INDEX(Node_Pos,BH118)+1)&lt;INDEX(Node_Thr,BH118),INDEX(Node_Left,BH118),INDEX(Node_Right,BH118)),IF(ISNUMBER(SEARCH(";"&amp;INDEX($S$10:$S$61,INDEX(Node_Pos,BH118)+1)&amp;";",";"&amp;INDEX(Node_RCodes,BH118)&amp;";")),INDEX(Node_Right,BH118),INDEX(Node_Left,BH118)))))</f>
        <v/>
      </c>
      <c r="BJ118" s="52">
        <f>IF(INDEX(Node_Kind,MATCH($AA118&amp;"|"&amp;BI118,Node_Key,0))="leaf",INDEX(Node_Leaf,MATCH($AA118&amp;"|"&amp;BI118,Node_Key,0)),"not a leaf")</f>
        <v/>
      </c>
      <c r="BK118" s="46">
        <f>MATCH($AA118&amp;"|0",Node_Key,0)</f>
        <v/>
      </c>
      <c r="BL118" s="46">
        <f>IF(INDEX(Node_Kind,BK118)="leaf",0,IF(INDEX($V$10:$V$61,INDEX(Node_Pos,BK118)+1)="",IF(INDEX(Node_Miss,BK118)="left",INDEX(Node_Left,BK118),INDEX(Node_Right,BK118)),IF(INDEX(Node_Kind,BK118)="split",IF(INDEX($V$10:$V$61,INDEX(Node_Pos,BK118)+1)&lt;INDEX(Node_Thr,BK118),INDEX(Node_Left,BK118),INDEX(Node_Right,BK118)),IF(ISNUMBER(SEARCH(";"&amp;INDEX($V$10:$V$61,INDEX(Node_Pos,BK118)+1)&amp;";",";"&amp;INDEX(Node_RCodes,BK118)&amp;";")),INDEX(Node_Right,BK118),INDEX(Node_Left,BK118)))))</f>
        <v/>
      </c>
      <c r="BM118" s="46">
        <f>MATCH($AA118&amp;"|"&amp;BL118,Node_Key,0)</f>
        <v/>
      </c>
      <c r="BN118" s="46">
        <f>IF(INDEX(Node_Kind,BM118)="leaf",BL118,IF(INDEX($V$10:$V$61,INDEX(Node_Pos,BM118)+1)="",IF(INDEX(Node_Miss,BM118)="left",INDEX(Node_Left,BM118),INDEX(Node_Right,BM118)),IF(INDEX(Node_Kind,BM118)="split",IF(INDEX($V$10:$V$61,INDEX(Node_Pos,BM118)+1)&lt;INDEX(Node_Thr,BM118),INDEX(Node_Left,BM118),INDEX(Node_Right,BM118)),IF(ISNUMBER(SEARCH(";"&amp;INDEX($V$10:$V$61,INDEX(Node_Pos,BM118)+1)&amp;";",";"&amp;INDEX(Node_RCodes,BM118)&amp;";")),INDEX(Node_Right,BM118),INDEX(Node_Left,BM118)))))</f>
        <v/>
      </c>
      <c r="BO118" s="46">
        <f>MATCH($AA118&amp;"|"&amp;BN118,Node_Key,0)</f>
        <v/>
      </c>
      <c r="BP118" s="46">
        <f>IF(INDEX(Node_Kind,BO118)="leaf",BN118,IF(INDEX($V$10:$V$61,INDEX(Node_Pos,BO118)+1)="",IF(INDEX(Node_Miss,BO118)="left",INDEX(Node_Left,BO118),INDEX(Node_Right,BO118)),IF(INDEX(Node_Kind,BO118)="split",IF(INDEX($V$10:$V$61,INDEX(Node_Pos,BO118)+1)&lt;INDEX(Node_Thr,BO118),INDEX(Node_Left,BO118),INDEX(Node_Right,BO118)),IF(ISNUMBER(SEARCH(";"&amp;INDEX($V$10:$V$61,INDEX(Node_Pos,BO118)+1)&amp;";",";"&amp;INDEX(Node_RCodes,BO118)&amp;";")),INDEX(Node_Right,BO118),INDEX(Node_Left,BO118)))))</f>
        <v/>
      </c>
      <c r="BQ118" s="52">
        <f>IF(INDEX(Node_Kind,MATCH($AA118&amp;"|"&amp;BP118,Node_Key,0))="leaf",INDEX(Node_Leaf,MATCH($AA118&amp;"|"&amp;BP118,Node_Key,0)),"not a leaf")</f>
        <v/>
      </c>
      <c r="BR118" s="46">
        <f>MATCH($AA118&amp;"|0",Node_Key,0)</f>
        <v/>
      </c>
      <c r="BS118" s="46">
        <f>IF(INDEX(Node_Kind,BR118)="leaf",0,IF(INDEX($Y$10:$Y$61,INDEX(Node_Pos,BR118)+1)="",IF(INDEX(Node_Miss,BR118)="left",INDEX(Node_Left,BR118),INDEX(Node_Right,BR118)),IF(INDEX(Node_Kind,BR118)="split",IF(INDEX($Y$10:$Y$61,INDEX(Node_Pos,BR118)+1)&lt;INDEX(Node_Thr,BR118),INDEX(Node_Left,BR118),INDEX(Node_Right,BR118)),IF(ISNUMBER(SEARCH(";"&amp;INDEX($Y$10:$Y$61,INDEX(Node_Pos,BR118)+1)&amp;";",";"&amp;INDEX(Node_RCodes,BR118)&amp;";")),INDEX(Node_Right,BR118),INDEX(Node_Left,BR118)))))</f>
        <v/>
      </c>
      <c r="BT118" s="46">
        <f>MATCH($AA118&amp;"|"&amp;BS118,Node_Key,0)</f>
        <v/>
      </c>
      <c r="BU118" s="46">
        <f>IF(INDEX(Node_Kind,BT118)="leaf",BS118,IF(INDEX($Y$10:$Y$61,INDEX(Node_Pos,BT118)+1)="",IF(INDEX(Node_Miss,BT118)="left",INDEX(Node_Left,BT118),INDEX(Node_Right,BT118)),IF(INDEX(Node_Kind,BT118)="split",IF(INDEX($Y$10:$Y$61,INDEX(Node_Pos,BT118)+1)&lt;INDEX(Node_Thr,BT118),INDEX(Node_Left,BT118),INDEX(Node_Right,BT118)),IF(ISNUMBER(SEARCH(";"&amp;INDEX($Y$10:$Y$61,INDEX(Node_Pos,BT118)+1)&amp;";",";"&amp;INDEX(Node_RCodes,BT118)&amp;";")),INDEX(Node_Right,BT118),INDEX(Node_Left,BT118)))))</f>
        <v/>
      </c>
      <c r="BV118" s="46">
        <f>MATCH($AA118&amp;"|"&amp;BU118,Node_Key,0)</f>
        <v/>
      </c>
      <c r="BW118" s="46">
        <f>IF(INDEX(Node_Kind,BV118)="leaf",BU118,IF(INDEX($Y$10:$Y$61,INDEX(Node_Pos,BV118)+1)="",IF(INDEX(Node_Miss,BV118)="left",INDEX(Node_Left,BV118),INDEX(Node_Right,BV118)),IF(INDEX(Node_Kind,BV118)="split",IF(INDEX($Y$10:$Y$61,INDEX(Node_Pos,BV118)+1)&lt;INDEX(Node_Thr,BV118),INDEX(Node_Left,BV118),INDEX(Node_Right,BV118)),IF(ISNUMBER(SEARCH(";"&amp;INDEX($Y$10:$Y$61,INDEX(Node_Pos,BV118)+1)&amp;";",";"&amp;INDEX(Node_RCodes,BV118)&amp;";")),INDEX(Node_Right,BV118),INDEX(Node_Left,BV118)))))</f>
        <v/>
      </c>
      <c r="BX118" s="52">
        <f>IF(INDEX(Node_Kind,MATCH($AA118&amp;"|"&amp;BW118,Node_Key,0))="leaf",INDEX(Node_Leaf,MATCH($AA118&amp;"|"&amp;BW118,Node_Key,0)),"not a leaf")</f>
        <v/>
      </c>
    </row>
    <row r="119">
      <c r="AA119" s="36" t="n">
        <v>109</v>
      </c>
      <c r="AB119" s="46">
        <f>MATCH($AA119&amp;"|0",Node_Key,0)</f>
        <v/>
      </c>
      <c r="AC119" s="46">
        <f>IF(INDEX(Node_Kind,AB119)="leaf",0,IF(INDEX($G$10:$G$61,INDEX(Node_Pos,AB119)+1)="",IF(INDEX(Node_Miss,AB119)="left",INDEX(Node_Left,AB119),INDEX(Node_Right,AB119)),IF(INDEX(Node_Kind,AB119)="split",IF(INDEX($G$10:$G$61,INDEX(Node_Pos,AB119)+1)&lt;INDEX(Node_Thr,AB119),INDEX(Node_Left,AB119),INDEX(Node_Right,AB119)),IF(ISNUMBER(SEARCH(";"&amp;INDEX($G$10:$G$61,INDEX(Node_Pos,AB119)+1)&amp;";",";"&amp;INDEX(Node_RCodes,AB119)&amp;";")),INDEX(Node_Right,AB119),INDEX(Node_Left,AB119)))))</f>
        <v/>
      </c>
      <c r="AD119" s="46">
        <f>MATCH($AA119&amp;"|"&amp;AC119,Node_Key,0)</f>
        <v/>
      </c>
      <c r="AE119" s="46">
        <f>IF(INDEX(Node_Kind,AD119)="leaf",AC119,IF(INDEX($G$10:$G$61,INDEX(Node_Pos,AD119)+1)="",IF(INDEX(Node_Miss,AD119)="left",INDEX(Node_Left,AD119),INDEX(Node_Right,AD119)),IF(INDEX(Node_Kind,AD119)="split",IF(INDEX($G$10:$G$61,INDEX(Node_Pos,AD119)+1)&lt;INDEX(Node_Thr,AD119),INDEX(Node_Left,AD119),INDEX(Node_Right,AD119)),IF(ISNUMBER(SEARCH(";"&amp;INDEX($G$10:$G$61,INDEX(Node_Pos,AD119)+1)&amp;";",";"&amp;INDEX(Node_RCodes,AD119)&amp;";")),INDEX(Node_Right,AD119),INDEX(Node_Left,AD119)))))</f>
        <v/>
      </c>
      <c r="AF119" s="46">
        <f>MATCH($AA119&amp;"|"&amp;AE119,Node_Key,0)</f>
        <v/>
      </c>
      <c r="AG119" s="46">
        <f>IF(INDEX(Node_Kind,AF119)="leaf",AE119,IF(INDEX($G$10:$G$61,INDEX(Node_Pos,AF119)+1)="",IF(INDEX(Node_Miss,AF119)="left",INDEX(Node_Left,AF119),INDEX(Node_Right,AF119)),IF(INDEX(Node_Kind,AF119)="split",IF(INDEX($G$10:$G$61,INDEX(Node_Pos,AF119)+1)&lt;INDEX(Node_Thr,AF119),INDEX(Node_Left,AF119),INDEX(Node_Right,AF119)),IF(ISNUMBER(SEARCH(";"&amp;INDEX($G$10:$G$61,INDEX(Node_Pos,AF119)+1)&amp;";",";"&amp;INDEX(Node_RCodes,AF119)&amp;";")),INDEX(Node_Right,AF119),INDEX(Node_Left,AF119)))))</f>
        <v/>
      </c>
      <c r="AH119" s="52">
        <f>IF(INDEX(Node_Kind,MATCH($AA119&amp;"|"&amp;AG119,Node_Key,0))="leaf",INDEX(Node_Leaf,MATCH($AA119&amp;"|"&amp;AG119,Node_Key,0)),"not a leaf")</f>
        <v/>
      </c>
      <c r="AI119" s="46">
        <f>MATCH($AA119&amp;"|0",Node_Key,0)</f>
        <v/>
      </c>
      <c r="AJ119" s="46">
        <f>IF(INDEX(Node_Kind,AI119)="leaf",0,IF(INDEX($J$10:$J$61,INDEX(Node_Pos,AI119)+1)="",IF(INDEX(Node_Miss,AI119)="left",INDEX(Node_Left,AI119),INDEX(Node_Right,AI119)),IF(INDEX(Node_Kind,AI119)="split",IF(INDEX($J$10:$J$61,INDEX(Node_Pos,AI119)+1)&lt;INDEX(Node_Thr,AI119),INDEX(Node_Left,AI119),INDEX(Node_Right,AI119)),IF(ISNUMBER(SEARCH(";"&amp;INDEX($J$10:$J$61,INDEX(Node_Pos,AI119)+1)&amp;";",";"&amp;INDEX(Node_RCodes,AI119)&amp;";")),INDEX(Node_Right,AI119),INDEX(Node_Left,AI119)))))</f>
        <v/>
      </c>
      <c r="AK119" s="46">
        <f>MATCH($AA119&amp;"|"&amp;AJ119,Node_Key,0)</f>
        <v/>
      </c>
      <c r="AL119" s="46">
        <f>IF(INDEX(Node_Kind,AK119)="leaf",AJ119,IF(INDEX($J$10:$J$61,INDEX(Node_Pos,AK119)+1)="",IF(INDEX(Node_Miss,AK119)="left",INDEX(Node_Left,AK119),INDEX(Node_Right,AK119)),IF(INDEX(Node_Kind,AK119)="split",IF(INDEX($J$10:$J$61,INDEX(Node_Pos,AK119)+1)&lt;INDEX(Node_Thr,AK119),INDEX(Node_Left,AK119),INDEX(Node_Right,AK119)),IF(ISNUMBER(SEARCH(";"&amp;INDEX($J$10:$J$61,INDEX(Node_Pos,AK119)+1)&amp;";",";"&amp;INDEX(Node_RCodes,AK119)&amp;";")),INDEX(Node_Right,AK119),INDEX(Node_Left,AK119)))))</f>
        <v/>
      </c>
      <c r="AM119" s="46">
        <f>MATCH($AA119&amp;"|"&amp;AL119,Node_Key,0)</f>
        <v/>
      </c>
      <c r="AN119" s="46">
        <f>IF(INDEX(Node_Kind,AM119)="leaf",AL119,IF(INDEX($J$10:$J$61,INDEX(Node_Pos,AM119)+1)="",IF(INDEX(Node_Miss,AM119)="left",INDEX(Node_Left,AM119),INDEX(Node_Right,AM119)),IF(INDEX(Node_Kind,AM119)="split",IF(INDEX($J$10:$J$61,INDEX(Node_Pos,AM119)+1)&lt;INDEX(Node_Thr,AM119),INDEX(Node_Left,AM119),INDEX(Node_Right,AM119)),IF(ISNUMBER(SEARCH(";"&amp;INDEX($J$10:$J$61,INDEX(Node_Pos,AM119)+1)&amp;";",";"&amp;INDEX(Node_RCodes,AM119)&amp;";")),INDEX(Node_Right,AM119),INDEX(Node_Left,AM119)))))</f>
        <v/>
      </c>
      <c r="AO119" s="52">
        <f>IF(INDEX(Node_Kind,MATCH($AA119&amp;"|"&amp;AN119,Node_Key,0))="leaf",INDEX(Node_Leaf,MATCH($AA119&amp;"|"&amp;AN119,Node_Key,0)),"not a leaf")</f>
        <v/>
      </c>
      <c r="AP119" s="46">
        <f>MATCH($AA119&amp;"|0",Node_Key,0)</f>
        <v/>
      </c>
      <c r="AQ119" s="46">
        <f>IF(INDEX(Node_Kind,AP119)="leaf",0,IF(INDEX($M$10:$M$61,INDEX(Node_Pos,AP119)+1)="",IF(INDEX(Node_Miss,AP119)="left",INDEX(Node_Left,AP119),INDEX(Node_Right,AP119)),IF(INDEX(Node_Kind,AP119)="split",IF(INDEX($M$10:$M$61,INDEX(Node_Pos,AP119)+1)&lt;INDEX(Node_Thr,AP119),INDEX(Node_Left,AP119),INDEX(Node_Right,AP119)),IF(ISNUMBER(SEARCH(";"&amp;INDEX($M$10:$M$61,INDEX(Node_Pos,AP119)+1)&amp;";",";"&amp;INDEX(Node_RCodes,AP119)&amp;";")),INDEX(Node_Right,AP119),INDEX(Node_Left,AP119)))))</f>
        <v/>
      </c>
      <c r="AR119" s="46">
        <f>MATCH($AA119&amp;"|"&amp;AQ119,Node_Key,0)</f>
        <v/>
      </c>
      <c r="AS119" s="46">
        <f>IF(INDEX(Node_Kind,AR119)="leaf",AQ119,IF(INDEX($M$10:$M$61,INDEX(Node_Pos,AR119)+1)="",IF(INDEX(Node_Miss,AR119)="left",INDEX(Node_Left,AR119),INDEX(Node_Right,AR119)),IF(INDEX(Node_Kind,AR119)="split",IF(INDEX($M$10:$M$61,INDEX(Node_Pos,AR119)+1)&lt;INDEX(Node_Thr,AR119),INDEX(Node_Left,AR119),INDEX(Node_Right,AR119)),IF(ISNUMBER(SEARCH(";"&amp;INDEX($M$10:$M$61,INDEX(Node_Pos,AR119)+1)&amp;";",";"&amp;INDEX(Node_RCodes,AR119)&amp;";")),INDEX(Node_Right,AR119),INDEX(Node_Left,AR119)))))</f>
        <v/>
      </c>
      <c r="AT119" s="46">
        <f>MATCH($AA119&amp;"|"&amp;AS119,Node_Key,0)</f>
        <v/>
      </c>
      <c r="AU119" s="46">
        <f>IF(INDEX(Node_Kind,AT119)="leaf",AS119,IF(INDEX($M$10:$M$61,INDEX(Node_Pos,AT119)+1)="",IF(INDEX(Node_Miss,AT119)="left",INDEX(Node_Left,AT119),INDEX(Node_Right,AT119)),IF(INDEX(Node_Kind,AT119)="split",IF(INDEX($M$10:$M$61,INDEX(Node_Pos,AT119)+1)&lt;INDEX(Node_Thr,AT119),INDEX(Node_Left,AT119),INDEX(Node_Right,AT119)),IF(ISNUMBER(SEARCH(";"&amp;INDEX($M$10:$M$61,INDEX(Node_Pos,AT119)+1)&amp;";",";"&amp;INDEX(Node_RCodes,AT119)&amp;";")),INDEX(Node_Right,AT119),INDEX(Node_Left,AT119)))))</f>
        <v/>
      </c>
      <c r="AV119" s="52">
        <f>IF(INDEX(Node_Kind,MATCH($AA119&amp;"|"&amp;AU119,Node_Key,0))="leaf",INDEX(Node_Leaf,MATCH($AA119&amp;"|"&amp;AU119,Node_Key,0)),"not a leaf")</f>
        <v/>
      </c>
      <c r="AW119" s="46">
        <f>MATCH($AA119&amp;"|0",Node_Key,0)</f>
        <v/>
      </c>
      <c r="AX119" s="46">
        <f>IF(INDEX(Node_Kind,AW119)="leaf",0,IF(INDEX($P$10:$P$61,INDEX(Node_Pos,AW119)+1)="",IF(INDEX(Node_Miss,AW119)="left",INDEX(Node_Left,AW119),INDEX(Node_Right,AW119)),IF(INDEX(Node_Kind,AW119)="split",IF(INDEX($P$10:$P$61,INDEX(Node_Pos,AW119)+1)&lt;INDEX(Node_Thr,AW119),INDEX(Node_Left,AW119),INDEX(Node_Right,AW119)),IF(ISNUMBER(SEARCH(";"&amp;INDEX($P$10:$P$61,INDEX(Node_Pos,AW119)+1)&amp;";",";"&amp;INDEX(Node_RCodes,AW119)&amp;";")),INDEX(Node_Right,AW119),INDEX(Node_Left,AW119)))))</f>
        <v/>
      </c>
      <c r="AY119" s="46">
        <f>MATCH($AA119&amp;"|"&amp;AX119,Node_Key,0)</f>
        <v/>
      </c>
      <c r="AZ119" s="46">
        <f>IF(INDEX(Node_Kind,AY119)="leaf",AX119,IF(INDEX($P$10:$P$61,INDEX(Node_Pos,AY119)+1)="",IF(INDEX(Node_Miss,AY119)="left",INDEX(Node_Left,AY119),INDEX(Node_Right,AY119)),IF(INDEX(Node_Kind,AY119)="split",IF(INDEX($P$10:$P$61,INDEX(Node_Pos,AY119)+1)&lt;INDEX(Node_Thr,AY119),INDEX(Node_Left,AY119),INDEX(Node_Right,AY119)),IF(ISNUMBER(SEARCH(";"&amp;INDEX($P$10:$P$61,INDEX(Node_Pos,AY119)+1)&amp;";",";"&amp;INDEX(Node_RCodes,AY119)&amp;";")),INDEX(Node_Right,AY119),INDEX(Node_Left,AY119)))))</f>
        <v/>
      </c>
      <c r="BA119" s="46">
        <f>MATCH($AA119&amp;"|"&amp;AZ119,Node_Key,0)</f>
        <v/>
      </c>
      <c r="BB119" s="46">
        <f>IF(INDEX(Node_Kind,BA119)="leaf",AZ119,IF(INDEX($P$10:$P$61,INDEX(Node_Pos,BA119)+1)="",IF(INDEX(Node_Miss,BA119)="left",INDEX(Node_Left,BA119),INDEX(Node_Right,BA119)),IF(INDEX(Node_Kind,BA119)="split",IF(INDEX($P$10:$P$61,INDEX(Node_Pos,BA119)+1)&lt;INDEX(Node_Thr,BA119),INDEX(Node_Left,BA119),INDEX(Node_Right,BA119)),IF(ISNUMBER(SEARCH(";"&amp;INDEX($P$10:$P$61,INDEX(Node_Pos,BA119)+1)&amp;";",";"&amp;INDEX(Node_RCodes,BA119)&amp;";")),INDEX(Node_Right,BA119),INDEX(Node_Left,BA119)))))</f>
        <v/>
      </c>
      <c r="BC119" s="52">
        <f>IF(INDEX(Node_Kind,MATCH($AA119&amp;"|"&amp;BB119,Node_Key,0))="leaf",INDEX(Node_Leaf,MATCH($AA119&amp;"|"&amp;BB119,Node_Key,0)),"not a leaf")</f>
        <v/>
      </c>
      <c r="BD119" s="46">
        <f>MATCH($AA119&amp;"|0",Node_Key,0)</f>
        <v/>
      </c>
      <c r="BE119" s="46">
        <f>IF(INDEX(Node_Kind,BD119)="leaf",0,IF(INDEX($S$10:$S$61,INDEX(Node_Pos,BD119)+1)="",IF(INDEX(Node_Miss,BD119)="left",INDEX(Node_Left,BD119),INDEX(Node_Right,BD119)),IF(INDEX(Node_Kind,BD119)="split",IF(INDEX($S$10:$S$61,INDEX(Node_Pos,BD119)+1)&lt;INDEX(Node_Thr,BD119),INDEX(Node_Left,BD119),INDEX(Node_Right,BD119)),IF(ISNUMBER(SEARCH(";"&amp;INDEX($S$10:$S$61,INDEX(Node_Pos,BD119)+1)&amp;";",";"&amp;INDEX(Node_RCodes,BD119)&amp;";")),INDEX(Node_Right,BD119),INDEX(Node_Left,BD119)))))</f>
        <v/>
      </c>
      <c r="BF119" s="46">
        <f>MATCH($AA119&amp;"|"&amp;BE119,Node_Key,0)</f>
        <v/>
      </c>
      <c r="BG119" s="46">
        <f>IF(INDEX(Node_Kind,BF119)="leaf",BE119,IF(INDEX($S$10:$S$61,INDEX(Node_Pos,BF119)+1)="",IF(INDEX(Node_Miss,BF119)="left",INDEX(Node_Left,BF119),INDEX(Node_Right,BF119)),IF(INDEX(Node_Kind,BF119)="split",IF(INDEX($S$10:$S$61,INDEX(Node_Pos,BF119)+1)&lt;INDEX(Node_Thr,BF119),INDEX(Node_Left,BF119),INDEX(Node_Right,BF119)),IF(ISNUMBER(SEARCH(";"&amp;INDEX($S$10:$S$61,INDEX(Node_Pos,BF119)+1)&amp;";",";"&amp;INDEX(Node_RCodes,BF119)&amp;";")),INDEX(Node_Right,BF119),INDEX(Node_Left,BF119)))))</f>
        <v/>
      </c>
      <c r="BH119" s="46">
        <f>MATCH($AA119&amp;"|"&amp;BG119,Node_Key,0)</f>
        <v/>
      </c>
      <c r="BI119" s="46">
        <f>IF(INDEX(Node_Kind,BH119)="leaf",BG119,IF(INDEX($S$10:$S$61,INDEX(Node_Pos,BH119)+1)="",IF(INDEX(Node_Miss,BH119)="left",INDEX(Node_Left,BH119),INDEX(Node_Right,BH119)),IF(INDEX(Node_Kind,BH119)="split",IF(INDEX($S$10:$S$61,INDEX(Node_Pos,BH119)+1)&lt;INDEX(Node_Thr,BH119),INDEX(Node_Left,BH119),INDEX(Node_Right,BH119)),IF(ISNUMBER(SEARCH(";"&amp;INDEX($S$10:$S$61,INDEX(Node_Pos,BH119)+1)&amp;";",";"&amp;INDEX(Node_RCodes,BH119)&amp;";")),INDEX(Node_Right,BH119),INDEX(Node_Left,BH119)))))</f>
        <v/>
      </c>
      <c r="BJ119" s="52">
        <f>IF(INDEX(Node_Kind,MATCH($AA119&amp;"|"&amp;BI119,Node_Key,0))="leaf",INDEX(Node_Leaf,MATCH($AA119&amp;"|"&amp;BI119,Node_Key,0)),"not a leaf")</f>
        <v/>
      </c>
      <c r="BK119" s="46">
        <f>MATCH($AA119&amp;"|0",Node_Key,0)</f>
        <v/>
      </c>
      <c r="BL119" s="46">
        <f>IF(INDEX(Node_Kind,BK119)="leaf",0,IF(INDEX($V$10:$V$61,INDEX(Node_Pos,BK119)+1)="",IF(INDEX(Node_Miss,BK119)="left",INDEX(Node_Left,BK119),INDEX(Node_Right,BK119)),IF(INDEX(Node_Kind,BK119)="split",IF(INDEX($V$10:$V$61,INDEX(Node_Pos,BK119)+1)&lt;INDEX(Node_Thr,BK119),INDEX(Node_Left,BK119),INDEX(Node_Right,BK119)),IF(ISNUMBER(SEARCH(";"&amp;INDEX($V$10:$V$61,INDEX(Node_Pos,BK119)+1)&amp;";",";"&amp;INDEX(Node_RCodes,BK119)&amp;";")),INDEX(Node_Right,BK119),INDEX(Node_Left,BK119)))))</f>
        <v/>
      </c>
      <c r="BM119" s="46">
        <f>MATCH($AA119&amp;"|"&amp;BL119,Node_Key,0)</f>
        <v/>
      </c>
      <c r="BN119" s="46">
        <f>IF(INDEX(Node_Kind,BM119)="leaf",BL119,IF(INDEX($V$10:$V$61,INDEX(Node_Pos,BM119)+1)="",IF(INDEX(Node_Miss,BM119)="left",INDEX(Node_Left,BM119),INDEX(Node_Right,BM119)),IF(INDEX(Node_Kind,BM119)="split",IF(INDEX($V$10:$V$61,INDEX(Node_Pos,BM119)+1)&lt;INDEX(Node_Thr,BM119),INDEX(Node_Left,BM119),INDEX(Node_Right,BM119)),IF(ISNUMBER(SEARCH(";"&amp;INDEX($V$10:$V$61,INDEX(Node_Pos,BM119)+1)&amp;";",";"&amp;INDEX(Node_RCodes,BM119)&amp;";")),INDEX(Node_Right,BM119),INDEX(Node_Left,BM119)))))</f>
        <v/>
      </c>
      <c r="BO119" s="46">
        <f>MATCH($AA119&amp;"|"&amp;BN119,Node_Key,0)</f>
        <v/>
      </c>
      <c r="BP119" s="46">
        <f>IF(INDEX(Node_Kind,BO119)="leaf",BN119,IF(INDEX($V$10:$V$61,INDEX(Node_Pos,BO119)+1)="",IF(INDEX(Node_Miss,BO119)="left",INDEX(Node_Left,BO119),INDEX(Node_Right,BO119)),IF(INDEX(Node_Kind,BO119)="split",IF(INDEX($V$10:$V$61,INDEX(Node_Pos,BO119)+1)&lt;INDEX(Node_Thr,BO119),INDEX(Node_Left,BO119),INDEX(Node_Right,BO119)),IF(ISNUMBER(SEARCH(";"&amp;INDEX($V$10:$V$61,INDEX(Node_Pos,BO119)+1)&amp;";",";"&amp;INDEX(Node_RCodes,BO119)&amp;";")),INDEX(Node_Right,BO119),INDEX(Node_Left,BO119)))))</f>
        <v/>
      </c>
      <c r="BQ119" s="52">
        <f>IF(INDEX(Node_Kind,MATCH($AA119&amp;"|"&amp;BP119,Node_Key,0))="leaf",INDEX(Node_Leaf,MATCH($AA119&amp;"|"&amp;BP119,Node_Key,0)),"not a leaf")</f>
        <v/>
      </c>
      <c r="BR119" s="46">
        <f>MATCH($AA119&amp;"|0",Node_Key,0)</f>
        <v/>
      </c>
      <c r="BS119" s="46">
        <f>IF(INDEX(Node_Kind,BR119)="leaf",0,IF(INDEX($Y$10:$Y$61,INDEX(Node_Pos,BR119)+1)="",IF(INDEX(Node_Miss,BR119)="left",INDEX(Node_Left,BR119),INDEX(Node_Right,BR119)),IF(INDEX(Node_Kind,BR119)="split",IF(INDEX($Y$10:$Y$61,INDEX(Node_Pos,BR119)+1)&lt;INDEX(Node_Thr,BR119),INDEX(Node_Left,BR119),INDEX(Node_Right,BR119)),IF(ISNUMBER(SEARCH(";"&amp;INDEX($Y$10:$Y$61,INDEX(Node_Pos,BR119)+1)&amp;";",";"&amp;INDEX(Node_RCodes,BR119)&amp;";")),INDEX(Node_Right,BR119),INDEX(Node_Left,BR119)))))</f>
        <v/>
      </c>
      <c r="BT119" s="46">
        <f>MATCH($AA119&amp;"|"&amp;BS119,Node_Key,0)</f>
        <v/>
      </c>
      <c r="BU119" s="46">
        <f>IF(INDEX(Node_Kind,BT119)="leaf",BS119,IF(INDEX($Y$10:$Y$61,INDEX(Node_Pos,BT119)+1)="",IF(INDEX(Node_Miss,BT119)="left",INDEX(Node_Left,BT119),INDEX(Node_Right,BT119)),IF(INDEX(Node_Kind,BT119)="split",IF(INDEX($Y$10:$Y$61,INDEX(Node_Pos,BT119)+1)&lt;INDEX(Node_Thr,BT119),INDEX(Node_Left,BT119),INDEX(Node_Right,BT119)),IF(ISNUMBER(SEARCH(";"&amp;INDEX($Y$10:$Y$61,INDEX(Node_Pos,BT119)+1)&amp;";",";"&amp;INDEX(Node_RCodes,BT119)&amp;";")),INDEX(Node_Right,BT119),INDEX(Node_Left,BT119)))))</f>
        <v/>
      </c>
      <c r="BV119" s="46">
        <f>MATCH($AA119&amp;"|"&amp;BU119,Node_Key,0)</f>
        <v/>
      </c>
      <c r="BW119" s="46">
        <f>IF(INDEX(Node_Kind,BV119)="leaf",BU119,IF(INDEX($Y$10:$Y$61,INDEX(Node_Pos,BV119)+1)="",IF(INDEX(Node_Miss,BV119)="left",INDEX(Node_Left,BV119),INDEX(Node_Right,BV119)),IF(INDEX(Node_Kind,BV119)="split",IF(INDEX($Y$10:$Y$61,INDEX(Node_Pos,BV119)+1)&lt;INDEX(Node_Thr,BV119),INDEX(Node_Left,BV119),INDEX(Node_Right,BV119)),IF(ISNUMBER(SEARCH(";"&amp;INDEX($Y$10:$Y$61,INDEX(Node_Pos,BV119)+1)&amp;";",";"&amp;INDEX(Node_RCodes,BV119)&amp;";")),INDEX(Node_Right,BV119),INDEX(Node_Left,BV119)))))</f>
        <v/>
      </c>
      <c r="BX119" s="52">
        <f>IF(INDEX(Node_Kind,MATCH($AA119&amp;"|"&amp;BW119,Node_Key,0))="leaf",INDEX(Node_Leaf,MATCH($AA119&amp;"|"&amp;BW119,Node_Key,0)),"not a leaf")</f>
        <v/>
      </c>
    </row>
    <row r="120">
      <c r="AA120" s="36" t="n">
        <v>110</v>
      </c>
      <c r="AB120" s="46">
        <f>MATCH($AA120&amp;"|0",Node_Key,0)</f>
        <v/>
      </c>
      <c r="AC120" s="46">
        <f>IF(INDEX(Node_Kind,AB120)="leaf",0,IF(INDEX($G$10:$G$61,INDEX(Node_Pos,AB120)+1)="",IF(INDEX(Node_Miss,AB120)="left",INDEX(Node_Left,AB120),INDEX(Node_Right,AB120)),IF(INDEX(Node_Kind,AB120)="split",IF(INDEX($G$10:$G$61,INDEX(Node_Pos,AB120)+1)&lt;INDEX(Node_Thr,AB120),INDEX(Node_Left,AB120),INDEX(Node_Right,AB120)),IF(ISNUMBER(SEARCH(";"&amp;INDEX($G$10:$G$61,INDEX(Node_Pos,AB120)+1)&amp;";",";"&amp;INDEX(Node_RCodes,AB120)&amp;";")),INDEX(Node_Right,AB120),INDEX(Node_Left,AB120)))))</f>
        <v/>
      </c>
      <c r="AD120" s="46">
        <f>MATCH($AA120&amp;"|"&amp;AC120,Node_Key,0)</f>
        <v/>
      </c>
      <c r="AE120" s="46">
        <f>IF(INDEX(Node_Kind,AD120)="leaf",AC120,IF(INDEX($G$10:$G$61,INDEX(Node_Pos,AD120)+1)="",IF(INDEX(Node_Miss,AD120)="left",INDEX(Node_Left,AD120),INDEX(Node_Right,AD120)),IF(INDEX(Node_Kind,AD120)="split",IF(INDEX($G$10:$G$61,INDEX(Node_Pos,AD120)+1)&lt;INDEX(Node_Thr,AD120),INDEX(Node_Left,AD120),INDEX(Node_Right,AD120)),IF(ISNUMBER(SEARCH(";"&amp;INDEX($G$10:$G$61,INDEX(Node_Pos,AD120)+1)&amp;";",";"&amp;INDEX(Node_RCodes,AD120)&amp;";")),INDEX(Node_Right,AD120),INDEX(Node_Left,AD120)))))</f>
        <v/>
      </c>
      <c r="AF120" s="46">
        <f>MATCH($AA120&amp;"|"&amp;AE120,Node_Key,0)</f>
        <v/>
      </c>
      <c r="AG120" s="46">
        <f>IF(INDEX(Node_Kind,AF120)="leaf",AE120,IF(INDEX($G$10:$G$61,INDEX(Node_Pos,AF120)+1)="",IF(INDEX(Node_Miss,AF120)="left",INDEX(Node_Left,AF120),INDEX(Node_Right,AF120)),IF(INDEX(Node_Kind,AF120)="split",IF(INDEX($G$10:$G$61,INDEX(Node_Pos,AF120)+1)&lt;INDEX(Node_Thr,AF120),INDEX(Node_Left,AF120),INDEX(Node_Right,AF120)),IF(ISNUMBER(SEARCH(";"&amp;INDEX($G$10:$G$61,INDEX(Node_Pos,AF120)+1)&amp;";",";"&amp;INDEX(Node_RCodes,AF120)&amp;";")),INDEX(Node_Right,AF120),INDEX(Node_Left,AF120)))))</f>
        <v/>
      </c>
      <c r="AH120" s="52">
        <f>IF(INDEX(Node_Kind,MATCH($AA120&amp;"|"&amp;AG120,Node_Key,0))="leaf",INDEX(Node_Leaf,MATCH($AA120&amp;"|"&amp;AG120,Node_Key,0)),"not a leaf")</f>
        <v/>
      </c>
      <c r="AI120" s="46">
        <f>MATCH($AA120&amp;"|0",Node_Key,0)</f>
        <v/>
      </c>
      <c r="AJ120" s="46">
        <f>IF(INDEX(Node_Kind,AI120)="leaf",0,IF(INDEX($J$10:$J$61,INDEX(Node_Pos,AI120)+1)="",IF(INDEX(Node_Miss,AI120)="left",INDEX(Node_Left,AI120),INDEX(Node_Right,AI120)),IF(INDEX(Node_Kind,AI120)="split",IF(INDEX($J$10:$J$61,INDEX(Node_Pos,AI120)+1)&lt;INDEX(Node_Thr,AI120),INDEX(Node_Left,AI120),INDEX(Node_Right,AI120)),IF(ISNUMBER(SEARCH(";"&amp;INDEX($J$10:$J$61,INDEX(Node_Pos,AI120)+1)&amp;";",";"&amp;INDEX(Node_RCodes,AI120)&amp;";")),INDEX(Node_Right,AI120),INDEX(Node_Left,AI120)))))</f>
        <v/>
      </c>
      <c r="AK120" s="46">
        <f>MATCH($AA120&amp;"|"&amp;AJ120,Node_Key,0)</f>
        <v/>
      </c>
      <c r="AL120" s="46">
        <f>IF(INDEX(Node_Kind,AK120)="leaf",AJ120,IF(INDEX($J$10:$J$61,INDEX(Node_Pos,AK120)+1)="",IF(INDEX(Node_Miss,AK120)="left",INDEX(Node_Left,AK120),INDEX(Node_Right,AK120)),IF(INDEX(Node_Kind,AK120)="split",IF(INDEX($J$10:$J$61,INDEX(Node_Pos,AK120)+1)&lt;INDEX(Node_Thr,AK120),INDEX(Node_Left,AK120),INDEX(Node_Right,AK120)),IF(ISNUMBER(SEARCH(";"&amp;INDEX($J$10:$J$61,INDEX(Node_Pos,AK120)+1)&amp;";",";"&amp;INDEX(Node_RCodes,AK120)&amp;";")),INDEX(Node_Right,AK120),INDEX(Node_Left,AK120)))))</f>
        <v/>
      </c>
      <c r="AM120" s="46">
        <f>MATCH($AA120&amp;"|"&amp;AL120,Node_Key,0)</f>
        <v/>
      </c>
      <c r="AN120" s="46">
        <f>IF(INDEX(Node_Kind,AM120)="leaf",AL120,IF(INDEX($J$10:$J$61,INDEX(Node_Pos,AM120)+1)="",IF(INDEX(Node_Miss,AM120)="left",INDEX(Node_Left,AM120),INDEX(Node_Right,AM120)),IF(INDEX(Node_Kind,AM120)="split",IF(INDEX($J$10:$J$61,INDEX(Node_Pos,AM120)+1)&lt;INDEX(Node_Thr,AM120),INDEX(Node_Left,AM120),INDEX(Node_Right,AM120)),IF(ISNUMBER(SEARCH(";"&amp;INDEX($J$10:$J$61,INDEX(Node_Pos,AM120)+1)&amp;";",";"&amp;INDEX(Node_RCodes,AM120)&amp;";")),INDEX(Node_Right,AM120),INDEX(Node_Left,AM120)))))</f>
        <v/>
      </c>
      <c r="AO120" s="52">
        <f>IF(INDEX(Node_Kind,MATCH($AA120&amp;"|"&amp;AN120,Node_Key,0))="leaf",INDEX(Node_Leaf,MATCH($AA120&amp;"|"&amp;AN120,Node_Key,0)),"not a leaf")</f>
        <v/>
      </c>
      <c r="AP120" s="46">
        <f>MATCH($AA120&amp;"|0",Node_Key,0)</f>
        <v/>
      </c>
      <c r="AQ120" s="46">
        <f>IF(INDEX(Node_Kind,AP120)="leaf",0,IF(INDEX($M$10:$M$61,INDEX(Node_Pos,AP120)+1)="",IF(INDEX(Node_Miss,AP120)="left",INDEX(Node_Left,AP120),INDEX(Node_Right,AP120)),IF(INDEX(Node_Kind,AP120)="split",IF(INDEX($M$10:$M$61,INDEX(Node_Pos,AP120)+1)&lt;INDEX(Node_Thr,AP120),INDEX(Node_Left,AP120),INDEX(Node_Right,AP120)),IF(ISNUMBER(SEARCH(";"&amp;INDEX($M$10:$M$61,INDEX(Node_Pos,AP120)+1)&amp;";",";"&amp;INDEX(Node_RCodes,AP120)&amp;";")),INDEX(Node_Right,AP120),INDEX(Node_Left,AP120)))))</f>
        <v/>
      </c>
      <c r="AR120" s="46">
        <f>MATCH($AA120&amp;"|"&amp;AQ120,Node_Key,0)</f>
        <v/>
      </c>
      <c r="AS120" s="46">
        <f>IF(INDEX(Node_Kind,AR120)="leaf",AQ120,IF(INDEX($M$10:$M$61,INDEX(Node_Pos,AR120)+1)="",IF(INDEX(Node_Miss,AR120)="left",INDEX(Node_Left,AR120),INDEX(Node_Right,AR120)),IF(INDEX(Node_Kind,AR120)="split",IF(INDEX($M$10:$M$61,INDEX(Node_Pos,AR120)+1)&lt;INDEX(Node_Thr,AR120),INDEX(Node_Left,AR120),INDEX(Node_Right,AR120)),IF(ISNUMBER(SEARCH(";"&amp;INDEX($M$10:$M$61,INDEX(Node_Pos,AR120)+1)&amp;";",";"&amp;INDEX(Node_RCodes,AR120)&amp;";")),INDEX(Node_Right,AR120),INDEX(Node_Left,AR120)))))</f>
        <v/>
      </c>
      <c r="AT120" s="46">
        <f>MATCH($AA120&amp;"|"&amp;AS120,Node_Key,0)</f>
        <v/>
      </c>
      <c r="AU120" s="46">
        <f>IF(INDEX(Node_Kind,AT120)="leaf",AS120,IF(INDEX($M$10:$M$61,INDEX(Node_Pos,AT120)+1)="",IF(INDEX(Node_Miss,AT120)="left",INDEX(Node_Left,AT120),INDEX(Node_Right,AT120)),IF(INDEX(Node_Kind,AT120)="split",IF(INDEX($M$10:$M$61,INDEX(Node_Pos,AT120)+1)&lt;INDEX(Node_Thr,AT120),INDEX(Node_Left,AT120),INDEX(Node_Right,AT120)),IF(ISNUMBER(SEARCH(";"&amp;INDEX($M$10:$M$61,INDEX(Node_Pos,AT120)+1)&amp;";",";"&amp;INDEX(Node_RCodes,AT120)&amp;";")),INDEX(Node_Right,AT120),INDEX(Node_Left,AT120)))))</f>
        <v/>
      </c>
      <c r="AV120" s="52">
        <f>IF(INDEX(Node_Kind,MATCH($AA120&amp;"|"&amp;AU120,Node_Key,0))="leaf",INDEX(Node_Leaf,MATCH($AA120&amp;"|"&amp;AU120,Node_Key,0)),"not a leaf")</f>
        <v/>
      </c>
      <c r="AW120" s="46">
        <f>MATCH($AA120&amp;"|0",Node_Key,0)</f>
        <v/>
      </c>
      <c r="AX120" s="46">
        <f>IF(INDEX(Node_Kind,AW120)="leaf",0,IF(INDEX($P$10:$P$61,INDEX(Node_Pos,AW120)+1)="",IF(INDEX(Node_Miss,AW120)="left",INDEX(Node_Left,AW120),INDEX(Node_Right,AW120)),IF(INDEX(Node_Kind,AW120)="split",IF(INDEX($P$10:$P$61,INDEX(Node_Pos,AW120)+1)&lt;INDEX(Node_Thr,AW120),INDEX(Node_Left,AW120),INDEX(Node_Right,AW120)),IF(ISNUMBER(SEARCH(";"&amp;INDEX($P$10:$P$61,INDEX(Node_Pos,AW120)+1)&amp;";",";"&amp;INDEX(Node_RCodes,AW120)&amp;";")),INDEX(Node_Right,AW120),INDEX(Node_Left,AW120)))))</f>
        <v/>
      </c>
      <c r="AY120" s="46">
        <f>MATCH($AA120&amp;"|"&amp;AX120,Node_Key,0)</f>
        <v/>
      </c>
      <c r="AZ120" s="46">
        <f>IF(INDEX(Node_Kind,AY120)="leaf",AX120,IF(INDEX($P$10:$P$61,INDEX(Node_Pos,AY120)+1)="",IF(INDEX(Node_Miss,AY120)="left",INDEX(Node_Left,AY120),INDEX(Node_Right,AY120)),IF(INDEX(Node_Kind,AY120)="split",IF(INDEX($P$10:$P$61,INDEX(Node_Pos,AY120)+1)&lt;INDEX(Node_Thr,AY120),INDEX(Node_Left,AY120),INDEX(Node_Right,AY120)),IF(ISNUMBER(SEARCH(";"&amp;INDEX($P$10:$P$61,INDEX(Node_Pos,AY120)+1)&amp;";",";"&amp;INDEX(Node_RCodes,AY120)&amp;";")),INDEX(Node_Right,AY120),INDEX(Node_Left,AY120)))))</f>
        <v/>
      </c>
      <c r="BA120" s="46">
        <f>MATCH($AA120&amp;"|"&amp;AZ120,Node_Key,0)</f>
        <v/>
      </c>
      <c r="BB120" s="46">
        <f>IF(INDEX(Node_Kind,BA120)="leaf",AZ120,IF(INDEX($P$10:$P$61,INDEX(Node_Pos,BA120)+1)="",IF(INDEX(Node_Miss,BA120)="left",INDEX(Node_Left,BA120),INDEX(Node_Right,BA120)),IF(INDEX(Node_Kind,BA120)="split",IF(INDEX($P$10:$P$61,INDEX(Node_Pos,BA120)+1)&lt;INDEX(Node_Thr,BA120),INDEX(Node_Left,BA120),INDEX(Node_Right,BA120)),IF(ISNUMBER(SEARCH(";"&amp;INDEX($P$10:$P$61,INDEX(Node_Pos,BA120)+1)&amp;";",";"&amp;INDEX(Node_RCodes,BA120)&amp;";")),INDEX(Node_Right,BA120),INDEX(Node_Left,BA120)))))</f>
        <v/>
      </c>
      <c r="BC120" s="52">
        <f>IF(INDEX(Node_Kind,MATCH($AA120&amp;"|"&amp;BB120,Node_Key,0))="leaf",INDEX(Node_Leaf,MATCH($AA120&amp;"|"&amp;BB120,Node_Key,0)),"not a leaf")</f>
        <v/>
      </c>
      <c r="BD120" s="46">
        <f>MATCH($AA120&amp;"|0",Node_Key,0)</f>
        <v/>
      </c>
      <c r="BE120" s="46">
        <f>IF(INDEX(Node_Kind,BD120)="leaf",0,IF(INDEX($S$10:$S$61,INDEX(Node_Pos,BD120)+1)="",IF(INDEX(Node_Miss,BD120)="left",INDEX(Node_Left,BD120),INDEX(Node_Right,BD120)),IF(INDEX(Node_Kind,BD120)="split",IF(INDEX($S$10:$S$61,INDEX(Node_Pos,BD120)+1)&lt;INDEX(Node_Thr,BD120),INDEX(Node_Left,BD120),INDEX(Node_Right,BD120)),IF(ISNUMBER(SEARCH(";"&amp;INDEX($S$10:$S$61,INDEX(Node_Pos,BD120)+1)&amp;";",";"&amp;INDEX(Node_RCodes,BD120)&amp;";")),INDEX(Node_Right,BD120),INDEX(Node_Left,BD120)))))</f>
        <v/>
      </c>
      <c r="BF120" s="46">
        <f>MATCH($AA120&amp;"|"&amp;BE120,Node_Key,0)</f>
        <v/>
      </c>
      <c r="BG120" s="46">
        <f>IF(INDEX(Node_Kind,BF120)="leaf",BE120,IF(INDEX($S$10:$S$61,INDEX(Node_Pos,BF120)+1)="",IF(INDEX(Node_Miss,BF120)="left",INDEX(Node_Left,BF120),INDEX(Node_Right,BF120)),IF(INDEX(Node_Kind,BF120)="split",IF(INDEX($S$10:$S$61,INDEX(Node_Pos,BF120)+1)&lt;INDEX(Node_Thr,BF120),INDEX(Node_Left,BF120),INDEX(Node_Right,BF120)),IF(ISNUMBER(SEARCH(";"&amp;INDEX($S$10:$S$61,INDEX(Node_Pos,BF120)+1)&amp;";",";"&amp;INDEX(Node_RCodes,BF120)&amp;";")),INDEX(Node_Right,BF120),INDEX(Node_Left,BF120)))))</f>
        <v/>
      </c>
      <c r="BH120" s="46">
        <f>MATCH($AA120&amp;"|"&amp;BG120,Node_Key,0)</f>
        <v/>
      </c>
      <c r="BI120" s="46">
        <f>IF(INDEX(Node_Kind,BH120)="leaf",BG120,IF(INDEX($S$10:$S$61,INDEX(Node_Pos,BH120)+1)="",IF(INDEX(Node_Miss,BH120)="left",INDEX(Node_Left,BH120),INDEX(Node_Right,BH120)),IF(INDEX(Node_Kind,BH120)="split",IF(INDEX($S$10:$S$61,INDEX(Node_Pos,BH120)+1)&lt;INDEX(Node_Thr,BH120),INDEX(Node_Left,BH120),INDEX(Node_Right,BH120)),IF(ISNUMBER(SEARCH(";"&amp;INDEX($S$10:$S$61,INDEX(Node_Pos,BH120)+1)&amp;";",";"&amp;INDEX(Node_RCodes,BH120)&amp;";")),INDEX(Node_Right,BH120),INDEX(Node_Left,BH120)))))</f>
        <v/>
      </c>
      <c r="BJ120" s="52">
        <f>IF(INDEX(Node_Kind,MATCH($AA120&amp;"|"&amp;BI120,Node_Key,0))="leaf",INDEX(Node_Leaf,MATCH($AA120&amp;"|"&amp;BI120,Node_Key,0)),"not a leaf")</f>
        <v/>
      </c>
      <c r="BK120" s="46">
        <f>MATCH($AA120&amp;"|0",Node_Key,0)</f>
        <v/>
      </c>
      <c r="BL120" s="46">
        <f>IF(INDEX(Node_Kind,BK120)="leaf",0,IF(INDEX($V$10:$V$61,INDEX(Node_Pos,BK120)+1)="",IF(INDEX(Node_Miss,BK120)="left",INDEX(Node_Left,BK120),INDEX(Node_Right,BK120)),IF(INDEX(Node_Kind,BK120)="split",IF(INDEX($V$10:$V$61,INDEX(Node_Pos,BK120)+1)&lt;INDEX(Node_Thr,BK120),INDEX(Node_Left,BK120),INDEX(Node_Right,BK120)),IF(ISNUMBER(SEARCH(";"&amp;INDEX($V$10:$V$61,INDEX(Node_Pos,BK120)+1)&amp;";",";"&amp;INDEX(Node_RCodes,BK120)&amp;";")),INDEX(Node_Right,BK120),INDEX(Node_Left,BK120)))))</f>
        <v/>
      </c>
      <c r="BM120" s="46">
        <f>MATCH($AA120&amp;"|"&amp;BL120,Node_Key,0)</f>
        <v/>
      </c>
      <c r="BN120" s="46">
        <f>IF(INDEX(Node_Kind,BM120)="leaf",BL120,IF(INDEX($V$10:$V$61,INDEX(Node_Pos,BM120)+1)="",IF(INDEX(Node_Miss,BM120)="left",INDEX(Node_Left,BM120),INDEX(Node_Right,BM120)),IF(INDEX(Node_Kind,BM120)="split",IF(INDEX($V$10:$V$61,INDEX(Node_Pos,BM120)+1)&lt;INDEX(Node_Thr,BM120),INDEX(Node_Left,BM120),INDEX(Node_Right,BM120)),IF(ISNUMBER(SEARCH(";"&amp;INDEX($V$10:$V$61,INDEX(Node_Pos,BM120)+1)&amp;";",";"&amp;INDEX(Node_RCodes,BM120)&amp;";")),INDEX(Node_Right,BM120),INDEX(Node_Left,BM120)))))</f>
        <v/>
      </c>
      <c r="BO120" s="46">
        <f>MATCH($AA120&amp;"|"&amp;BN120,Node_Key,0)</f>
        <v/>
      </c>
      <c r="BP120" s="46">
        <f>IF(INDEX(Node_Kind,BO120)="leaf",BN120,IF(INDEX($V$10:$V$61,INDEX(Node_Pos,BO120)+1)="",IF(INDEX(Node_Miss,BO120)="left",INDEX(Node_Left,BO120),INDEX(Node_Right,BO120)),IF(INDEX(Node_Kind,BO120)="split",IF(INDEX($V$10:$V$61,INDEX(Node_Pos,BO120)+1)&lt;INDEX(Node_Thr,BO120),INDEX(Node_Left,BO120),INDEX(Node_Right,BO120)),IF(ISNUMBER(SEARCH(";"&amp;INDEX($V$10:$V$61,INDEX(Node_Pos,BO120)+1)&amp;";",";"&amp;INDEX(Node_RCodes,BO120)&amp;";")),INDEX(Node_Right,BO120),INDEX(Node_Left,BO120)))))</f>
        <v/>
      </c>
      <c r="BQ120" s="52">
        <f>IF(INDEX(Node_Kind,MATCH($AA120&amp;"|"&amp;BP120,Node_Key,0))="leaf",INDEX(Node_Leaf,MATCH($AA120&amp;"|"&amp;BP120,Node_Key,0)),"not a leaf")</f>
        <v/>
      </c>
      <c r="BR120" s="46">
        <f>MATCH($AA120&amp;"|0",Node_Key,0)</f>
        <v/>
      </c>
      <c r="BS120" s="46">
        <f>IF(INDEX(Node_Kind,BR120)="leaf",0,IF(INDEX($Y$10:$Y$61,INDEX(Node_Pos,BR120)+1)="",IF(INDEX(Node_Miss,BR120)="left",INDEX(Node_Left,BR120),INDEX(Node_Right,BR120)),IF(INDEX(Node_Kind,BR120)="split",IF(INDEX($Y$10:$Y$61,INDEX(Node_Pos,BR120)+1)&lt;INDEX(Node_Thr,BR120),INDEX(Node_Left,BR120),INDEX(Node_Right,BR120)),IF(ISNUMBER(SEARCH(";"&amp;INDEX($Y$10:$Y$61,INDEX(Node_Pos,BR120)+1)&amp;";",";"&amp;INDEX(Node_RCodes,BR120)&amp;";")),INDEX(Node_Right,BR120),INDEX(Node_Left,BR120)))))</f>
        <v/>
      </c>
      <c r="BT120" s="46">
        <f>MATCH($AA120&amp;"|"&amp;BS120,Node_Key,0)</f>
        <v/>
      </c>
      <c r="BU120" s="46">
        <f>IF(INDEX(Node_Kind,BT120)="leaf",BS120,IF(INDEX($Y$10:$Y$61,INDEX(Node_Pos,BT120)+1)="",IF(INDEX(Node_Miss,BT120)="left",INDEX(Node_Left,BT120),INDEX(Node_Right,BT120)),IF(INDEX(Node_Kind,BT120)="split",IF(INDEX($Y$10:$Y$61,INDEX(Node_Pos,BT120)+1)&lt;INDEX(Node_Thr,BT120),INDEX(Node_Left,BT120),INDEX(Node_Right,BT120)),IF(ISNUMBER(SEARCH(";"&amp;INDEX($Y$10:$Y$61,INDEX(Node_Pos,BT120)+1)&amp;";",";"&amp;INDEX(Node_RCodes,BT120)&amp;";")),INDEX(Node_Right,BT120),INDEX(Node_Left,BT120)))))</f>
        <v/>
      </c>
      <c r="BV120" s="46">
        <f>MATCH($AA120&amp;"|"&amp;BU120,Node_Key,0)</f>
        <v/>
      </c>
      <c r="BW120" s="46">
        <f>IF(INDEX(Node_Kind,BV120)="leaf",BU120,IF(INDEX($Y$10:$Y$61,INDEX(Node_Pos,BV120)+1)="",IF(INDEX(Node_Miss,BV120)="left",INDEX(Node_Left,BV120),INDEX(Node_Right,BV120)),IF(INDEX(Node_Kind,BV120)="split",IF(INDEX($Y$10:$Y$61,INDEX(Node_Pos,BV120)+1)&lt;INDEX(Node_Thr,BV120),INDEX(Node_Left,BV120),INDEX(Node_Right,BV120)),IF(ISNUMBER(SEARCH(";"&amp;INDEX($Y$10:$Y$61,INDEX(Node_Pos,BV120)+1)&amp;";",";"&amp;INDEX(Node_RCodes,BV120)&amp;";")),INDEX(Node_Right,BV120),INDEX(Node_Left,BV120)))))</f>
        <v/>
      </c>
      <c r="BX120" s="52">
        <f>IF(INDEX(Node_Kind,MATCH($AA120&amp;"|"&amp;BW120,Node_Key,0))="leaf",INDEX(Node_Leaf,MATCH($AA120&amp;"|"&amp;BW120,Node_Key,0)),"not a leaf")</f>
        <v/>
      </c>
    </row>
    <row r="121">
      <c r="AA121" s="36" t="n">
        <v>111</v>
      </c>
      <c r="AB121" s="46">
        <f>MATCH($AA121&amp;"|0",Node_Key,0)</f>
        <v/>
      </c>
      <c r="AC121" s="46">
        <f>IF(INDEX(Node_Kind,AB121)="leaf",0,IF(INDEX($G$10:$G$61,INDEX(Node_Pos,AB121)+1)="",IF(INDEX(Node_Miss,AB121)="left",INDEX(Node_Left,AB121),INDEX(Node_Right,AB121)),IF(INDEX(Node_Kind,AB121)="split",IF(INDEX($G$10:$G$61,INDEX(Node_Pos,AB121)+1)&lt;INDEX(Node_Thr,AB121),INDEX(Node_Left,AB121),INDEX(Node_Right,AB121)),IF(ISNUMBER(SEARCH(";"&amp;INDEX($G$10:$G$61,INDEX(Node_Pos,AB121)+1)&amp;";",";"&amp;INDEX(Node_RCodes,AB121)&amp;";")),INDEX(Node_Right,AB121),INDEX(Node_Left,AB121)))))</f>
        <v/>
      </c>
      <c r="AD121" s="46">
        <f>MATCH($AA121&amp;"|"&amp;AC121,Node_Key,0)</f>
        <v/>
      </c>
      <c r="AE121" s="46">
        <f>IF(INDEX(Node_Kind,AD121)="leaf",AC121,IF(INDEX($G$10:$G$61,INDEX(Node_Pos,AD121)+1)="",IF(INDEX(Node_Miss,AD121)="left",INDEX(Node_Left,AD121),INDEX(Node_Right,AD121)),IF(INDEX(Node_Kind,AD121)="split",IF(INDEX($G$10:$G$61,INDEX(Node_Pos,AD121)+1)&lt;INDEX(Node_Thr,AD121),INDEX(Node_Left,AD121),INDEX(Node_Right,AD121)),IF(ISNUMBER(SEARCH(";"&amp;INDEX($G$10:$G$61,INDEX(Node_Pos,AD121)+1)&amp;";",";"&amp;INDEX(Node_RCodes,AD121)&amp;";")),INDEX(Node_Right,AD121),INDEX(Node_Left,AD121)))))</f>
        <v/>
      </c>
      <c r="AF121" s="46">
        <f>MATCH($AA121&amp;"|"&amp;AE121,Node_Key,0)</f>
        <v/>
      </c>
      <c r="AG121" s="46">
        <f>IF(INDEX(Node_Kind,AF121)="leaf",AE121,IF(INDEX($G$10:$G$61,INDEX(Node_Pos,AF121)+1)="",IF(INDEX(Node_Miss,AF121)="left",INDEX(Node_Left,AF121),INDEX(Node_Right,AF121)),IF(INDEX(Node_Kind,AF121)="split",IF(INDEX($G$10:$G$61,INDEX(Node_Pos,AF121)+1)&lt;INDEX(Node_Thr,AF121),INDEX(Node_Left,AF121),INDEX(Node_Right,AF121)),IF(ISNUMBER(SEARCH(";"&amp;INDEX($G$10:$G$61,INDEX(Node_Pos,AF121)+1)&amp;";",";"&amp;INDEX(Node_RCodes,AF121)&amp;";")),INDEX(Node_Right,AF121),INDEX(Node_Left,AF121)))))</f>
        <v/>
      </c>
      <c r="AH121" s="52">
        <f>IF(INDEX(Node_Kind,MATCH($AA121&amp;"|"&amp;AG121,Node_Key,0))="leaf",INDEX(Node_Leaf,MATCH($AA121&amp;"|"&amp;AG121,Node_Key,0)),"not a leaf")</f>
        <v/>
      </c>
      <c r="AI121" s="46">
        <f>MATCH($AA121&amp;"|0",Node_Key,0)</f>
        <v/>
      </c>
      <c r="AJ121" s="46">
        <f>IF(INDEX(Node_Kind,AI121)="leaf",0,IF(INDEX($J$10:$J$61,INDEX(Node_Pos,AI121)+1)="",IF(INDEX(Node_Miss,AI121)="left",INDEX(Node_Left,AI121),INDEX(Node_Right,AI121)),IF(INDEX(Node_Kind,AI121)="split",IF(INDEX($J$10:$J$61,INDEX(Node_Pos,AI121)+1)&lt;INDEX(Node_Thr,AI121),INDEX(Node_Left,AI121),INDEX(Node_Right,AI121)),IF(ISNUMBER(SEARCH(";"&amp;INDEX($J$10:$J$61,INDEX(Node_Pos,AI121)+1)&amp;";",";"&amp;INDEX(Node_RCodes,AI121)&amp;";")),INDEX(Node_Right,AI121),INDEX(Node_Left,AI121)))))</f>
        <v/>
      </c>
      <c r="AK121" s="46">
        <f>MATCH($AA121&amp;"|"&amp;AJ121,Node_Key,0)</f>
        <v/>
      </c>
      <c r="AL121" s="46">
        <f>IF(INDEX(Node_Kind,AK121)="leaf",AJ121,IF(INDEX($J$10:$J$61,INDEX(Node_Pos,AK121)+1)="",IF(INDEX(Node_Miss,AK121)="left",INDEX(Node_Left,AK121),INDEX(Node_Right,AK121)),IF(INDEX(Node_Kind,AK121)="split",IF(INDEX($J$10:$J$61,INDEX(Node_Pos,AK121)+1)&lt;INDEX(Node_Thr,AK121),INDEX(Node_Left,AK121),INDEX(Node_Right,AK121)),IF(ISNUMBER(SEARCH(";"&amp;INDEX($J$10:$J$61,INDEX(Node_Pos,AK121)+1)&amp;";",";"&amp;INDEX(Node_RCodes,AK121)&amp;";")),INDEX(Node_Right,AK121),INDEX(Node_Left,AK121)))))</f>
        <v/>
      </c>
      <c r="AM121" s="46">
        <f>MATCH($AA121&amp;"|"&amp;AL121,Node_Key,0)</f>
        <v/>
      </c>
      <c r="AN121" s="46">
        <f>IF(INDEX(Node_Kind,AM121)="leaf",AL121,IF(INDEX($J$10:$J$61,INDEX(Node_Pos,AM121)+1)="",IF(INDEX(Node_Miss,AM121)="left",INDEX(Node_Left,AM121),INDEX(Node_Right,AM121)),IF(INDEX(Node_Kind,AM121)="split",IF(INDEX($J$10:$J$61,INDEX(Node_Pos,AM121)+1)&lt;INDEX(Node_Thr,AM121),INDEX(Node_Left,AM121),INDEX(Node_Right,AM121)),IF(ISNUMBER(SEARCH(";"&amp;INDEX($J$10:$J$61,INDEX(Node_Pos,AM121)+1)&amp;";",";"&amp;INDEX(Node_RCodes,AM121)&amp;";")),INDEX(Node_Right,AM121),INDEX(Node_Left,AM121)))))</f>
        <v/>
      </c>
      <c r="AO121" s="52">
        <f>IF(INDEX(Node_Kind,MATCH($AA121&amp;"|"&amp;AN121,Node_Key,0))="leaf",INDEX(Node_Leaf,MATCH($AA121&amp;"|"&amp;AN121,Node_Key,0)),"not a leaf")</f>
        <v/>
      </c>
      <c r="AP121" s="46">
        <f>MATCH($AA121&amp;"|0",Node_Key,0)</f>
        <v/>
      </c>
      <c r="AQ121" s="46">
        <f>IF(INDEX(Node_Kind,AP121)="leaf",0,IF(INDEX($M$10:$M$61,INDEX(Node_Pos,AP121)+1)="",IF(INDEX(Node_Miss,AP121)="left",INDEX(Node_Left,AP121),INDEX(Node_Right,AP121)),IF(INDEX(Node_Kind,AP121)="split",IF(INDEX($M$10:$M$61,INDEX(Node_Pos,AP121)+1)&lt;INDEX(Node_Thr,AP121),INDEX(Node_Left,AP121),INDEX(Node_Right,AP121)),IF(ISNUMBER(SEARCH(";"&amp;INDEX($M$10:$M$61,INDEX(Node_Pos,AP121)+1)&amp;";",";"&amp;INDEX(Node_RCodes,AP121)&amp;";")),INDEX(Node_Right,AP121),INDEX(Node_Left,AP121)))))</f>
        <v/>
      </c>
      <c r="AR121" s="46">
        <f>MATCH($AA121&amp;"|"&amp;AQ121,Node_Key,0)</f>
        <v/>
      </c>
      <c r="AS121" s="46">
        <f>IF(INDEX(Node_Kind,AR121)="leaf",AQ121,IF(INDEX($M$10:$M$61,INDEX(Node_Pos,AR121)+1)="",IF(INDEX(Node_Miss,AR121)="left",INDEX(Node_Left,AR121),INDEX(Node_Right,AR121)),IF(INDEX(Node_Kind,AR121)="split",IF(INDEX($M$10:$M$61,INDEX(Node_Pos,AR121)+1)&lt;INDEX(Node_Thr,AR121),INDEX(Node_Left,AR121),INDEX(Node_Right,AR121)),IF(ISNUMBER(SEARCH(";"&amp;INDEX($M$10:$M$61,INDEX(Node_Pos,AR121)+1)&amp;";",";"&amp;INDEX(Node_RCodes,AR121)&amp;";")),INDEX(Node_Right,AR121),INDEX(Node_Left,AR121)))))</f>
        <v/>
      </c>
      <c r="AT121" s="46">
        <f>MATCH($AA121&amp;"|"&amp;AS121,Node_Key,0)</f>
        <v/>
      </c>
      <c r="AU121" s="46">
        <f>IF(INDEX(Node_Kind,AT121)="leaf",AS121,IF(INDEX($M$10:$M$61,INDEX(Node_Pos,AT121)+1)="",IF(INDEX(Node_Miss,AT121)="left",INDEX(Node_Left,AT121),INDEX(Node_Right,AT121)),IF(INDEX(Node_Kind,AT121)="split",IF(INDEX($M$10:$M$61,INDEX(Node_Pos,AT121)+1)&lt;INDEX(Node_Thr,AT121),INDEX(Node_Left,AT121),INDEX(Node_Right,AT121)),IF(ISNUMBER(SEARCH(";"&amp;INDEX($M$10:$M$61,INDEX(Node_Pos,AT121)+1)&amp;";",";"&amp;INDEX(Node_RCodes,AT121)&amp;";")),INDEX(Node_Right,AT121),INDEX(Node_Left,AT121)))))</f>
        <v/>
      </c>
      <c r="AV121" s="52">
        <f>IF(INDEX(Node_Kind,MATCH($AA121&amp;"|"&amp;AU121,Node_Key,0))="leaf",INDEX(Node_Leaf,MATCH($AA121&amp;"|"&amp;AU121,Node_Key,0)),"not a leaf")</f>
        <v/>
      </c>
      <c r="AW121" s="46">
        <f>MATCH($AA121&amp;"|0",Node_Key,0)</f>
        <v/>
      </c>
      <c r="AX121" s="46">
        <f>IF(INDEX(Node_Kind,AW121)="leaf",0,IF(INDEX($P$10:$P$61,INDEX(Node_Pos,AW121)+1)="",IF(INDEX(Node_Miss,AW121)="left",INDEX(Node_Left,AW121),INDEX(Node_Right,AW121)),IF(INDEX(Node_Kind,AW121)="split",IF(INDEX($P$10:$P$61,INDEX(Node_Pos,AW121)+1)&lt;INDEX(Node_Thr,AW121),INDEX(Node_Left,AW121),INDEX(Node_Right,AW121)),IF(ISNUMBER(SEARCH(";"&amp;INDEX($P$10:$P$61,INDEX(Node_Pos,AW121)+1)&amp;";",";"&amp;INDEX(Node_RCodes,AW121)&amp;";")),INDEX(Node_Right,AW121),INDEX(Node_Left,AW121)))))</f>
        <v/>
      </c>
      <c r="AY121" s="46">
        <f>MATCH($AA121&amp;"|"&amp;AX121,Node_Key,0)</f>
        <v/>
      </c>
      <c r="AZ121" s="46">
        <f>IF(INDEX(Node_Kind,AY121)="leaf",AX121,IF(INDEX($P$10:$P$61,INDEX(Node_Pos,AY121)+1)="",IF(INDEX(Node_Miss,AY121)="left",INDEX(Node_Left,AY121),INDEX(Node_Right,AY121)),IF(INDEX(Node_Kind,AY121)="split",IF(INDEX($P$10:$P$61,INDEX(Node_Pos,AY121)+1)&lt;INDEX(Node_Thr,AY121),INDEX(Node_Left,AY121),INDEX(Node_Right,AY121)),IF(ISNUMBER(SEARCH(";"&amp;INDEX($P$10:$P$61,INDEX(Node_Pos,AY121)+1)&amp;";",";"&amp;INDEX(Node_RCodes,AY121)&amp;";")),INDEX(Node_Right,AY121),INDEX(Node_Left,AY121)))))</f>
        <v/>
      </c>
      <c r="BA121" s="46">
        <f>MATCH($AA121&amp;"|"&amp;AZ121,Node_Key,0)</f>
        <v/>
      </c>
      <c r="BB121" s="46">
        <f>IF(INDEX(Node_Kind,BA121)="leaf",AZ121,IF(INDEX($P$10:$P$61,INDEX(Node_Pos,BA121)+1)="",IF(INDEX(Node_Miss,BA121)="left",INDEX(Node_Left,BA121),INDEX(Node_Right,BA121)),IF(INDEX(Node_Kind,BA121)="split",IF(INDEX($P$10:$P$61,INDEX(Node_Pos,BA121)+1)&lt;INDEX(Node_Thr,BA121),INDEX(Node_Left,BA121),INDEX(Node_Right,BA121)),IF(ISNUMBER(SEARCH(";"&amp;INDEX($P$10:$P$61,INDEX(Node_Pos,BA121)+1)&amp;";",";"&amp;INDEX(Node_RCodes,BA121)&amp;";")),INDEX(Node_Right,BA121),INDEX(Node_Left,BA121)))))</f>
        <v/>
      </c>
      <c r="BC121" s="52">
        <f>IF(INDEX(Node_Kind,MATCH($AA121&amp;"|"&amp;BB121,Node_Key,0))="leaf",INDEX(Node_Leaf,MATCH($AA121&amp;"|"&amp;BB121,Node_Key,0)),"not a leaf")</f>
        <v/>
      </c>
      <c r="BD121" s="46">
        <f>MATCH($AA121&amp;"|0",Node_Key,0)</f>
        <v/>
      </c>
      <c r="BE121" s="46">
        <f>IF(INDEX(Node_Kind,BD121)="leaf",0,IF(INDEX($S$10:$S$61,INDEX(Node_Pos,BD121)+1)="",IF(INDEX(Node_Miss,BD121)="left",INDEX(Node_Left,BD121),INDEX(Node_Right,BD121)),IF(INDEX(Node_Kind,BD121)="split",IF(INDEX($S$10:$S$61,INDEX(Node_Pos,BD121)+1)&lt;INDEX(Node_Thr,BD121),INDEX(Node_Left,BD121),INDEX(Node_Right,BD121)),IF(ISNUMBER(SEARCH(";"&amp;INDEX($S$10:$S$61,INDEX(Node_Pos,BD121)+1)&amp;";",";"&amp;INDEX(Node_RCodes,BD121)&amp;";")),INDEX(Node_Right,BD121),INDEX(Node_Left,BD121)))))</f>
        <v/>
      </c>
      <c r="BF121" s="46">
        <f>MATCH($AA121&amp;"|"&amp;BE121,Node_Key,0)</f>
        <v/>
      </c>
      <c r="BG121" s="46">
        <f>IF(INDEX(Node_Kind,BF121)="leaf",BE121,IF(INDEX($S$10:$S$61,INDEX(Node_Pos,BF121)+1)="",IF(INDEX(Node_Miss,BF121)="left",INDEX(Node_Left,BF121),INDEX(Node_Right,BF121)),IF(INDEX(Node_Kind,BF121)="split",IF(INDEX($S$10:$S$61,INDEX(Node_Pos,BF121)+1)&lt;INDEX(Node_Thr,BF121),INDEX(Node_Left,BF121),INDEX(Node_Right,BF121)),IF(ISNUMBER(SEARCH(";"&amp;INDEX($S$10:$S$61,INDEX(Node_Pos,BF121)+1)&amp;";",";"&amp;INDEX(Node_RCodes,BF121)&amp;";")),INDEX(Node_Right,BF121),INDEX(Node_Left,BF121)))))</f>
        <v/>
      </c>
      <c r="BH121" s="46">
        <f>MATCH($AA121&amp;"|"&amp;BG121,Node_Key,0)</f>
        <v/>
      </c>
      <c r="BI121" s="46">
        <f>IF(INDEX(Node_Kind,BH121)="leaf",BG121,IF(INDEX($S$10:$S$61,INDEX(Node_Pos,BH121)+1)="",IF(INDEX(Node_Miss,BH121)="left",INDEX(Node_Left,BH121),INDEX(Node_Right,BH121)),IF(INDEX(Node_Kind,BH121)="split",IF(INDEX($S$10:$S$61,INDEX(Node_Pos,BH121)+1)&lt;INDEX(Node_Thr,BH121),INDEX(Node_Left,BH121),INDEX(Node_Right,BH121)),IF(ISNUMBER(SEARCH(";"&amp;INDEX($S$10:$S$61,INDEX(Node_Pos,BH121)+1)&amp;";",";"&amp;INDEX(Node_RCodes,BH121)&amp;";")),INDEX(Node_Right,BH121),INDEX(Node_Left,BH121)))))</f>
        <v/>
      </c>
      <c r="BJ121" s="52">
        <f>IF(INDEX(Node_Kind,MATCH($AA121&amp;"|"&amp;BI121,Node_Key,0))="leaf",INDEX(Node_Leaf,MATCH($AA121&amp;"|"&amp;BI121,Node_Key,0)),"not a leaf")</f>
        <v/>
      </c>
      <c r="BK121" s="46">
        <f>MATCH($AA121&amp;"|0",Node_Key,0)</f>
        <v/>
      </c>
      <c r="BL121" s="46">
        <f>IF(INDEX(Node_Kind,BK121)="leaf",0,IF(INDEX($V$10:$V$61,INDEX(Node_Pos,BK121)+1)="",IF(INDEX(Node_Miss,BK121)="left",INDEX(Node_Left,BK121),INDEX(Node_Right,BK121)),IF(INDEX(Node_Kind,BK121)="split",IF(INDEX($V$10:$V$61,INDEX(Node_Pos,BK121)+1)&lt;INDEX(Node_Thr,BK121),INDEX(Node_Left,BK121),INDEX(Node_Right,BK121)),IF(ISNUMBER(SEARCH(";"&amp;INDEX($V$10:$V$61,INDEX(Node_Pos,BK121)+1)&amp;";",";"&amp;INDEX(Node_RCodes,BK121)&amp;";")),INDEX(Node_Right,BK121),INDEX(Node_Left,BK121)))))</f>
        <v/>
      </c>
      <c r="BM121" s="46">
        <f>MATCH($AA121&amp;"|"&amp;BL121,Node_Key,0)</f>
        <v/>
      </c>
      <c r="BN121" s="46">
        <f>IF(INDEX(Node_Kind,BM121)="leaf",BL121,IF(INDEX($V$10:$V$61,INDEX(Node_Pos,BM121)+1)="",IF(INDEX(Node_Miss,BM121)="left",INDEX(Node_Left,BM121),INDEX(Node_Right,BM121)),IF(INDEX(Node_Kind,BM121)="split",IF(INDEX($V$10:$V$61,INDEX(Node_Pos,BM121)+1)&lt;INDEX(Node_Thr,BM121),INDEX(Node_Left,BM121),INDEX(Node_Right,BM121)),IF(ISNUMBER(SEARCH(";"&amp;INDEX($V$10:$V$61,INDEX(Node_Pos,BM121)+1)&amp;";",";"&amp;INDEX(Node_RCodes,BM121)&amp;";")),INDEX(Node_Right,BM121),INDEX(Node_Left,BM121)))))</f>
        <v/>
      </c>
      <c r="BO121" s="46">
        <f>MATCH($AA121&amp;"|"&amp;BN121,Node_Key,0)</f>
        <v/>
      </c>
      <c r="BP121" s="46">
        <f>IF(INDEX(Node_Kind,BO121)="leaf",BN121,IF(INDEX($V$10:$V$61,INDEX(Node_Pos,BO121)+1)="",IF(INDEX(Node_Miss,BO121)="left",INDEX(Node_Left,BO121),INDEX(Node_Right,BO121)),IF(INDEX(Node_Kind,BO121)="split",IF(INDEX($V$10:$V$61,INDEX(Node_Pos,BO121)+1)&lt;INDEX(Node_Thr,BO121),INDEX(Node_Left,BO121),INDEX(Node_Right,BO121)),IF(ISNUMBER(SEARCH(";"&amp;INDEX($V$10:$V$61,INDEX(Node_Pos,BO121)+1)&amp;";",";"&amp;INDEX(Node_RCodes,BO121)&amp;";")),INDEX(Node_Right,BO121),INDEX(Node_Left,BO121)))))</f>
        <v/>
      </c>
      <c r="BQ121" s="52">
        <f>IF(INDEX(Node_Kind,MATCH($AA121&amp;"|"&amp;BP121,Node_Key,0))="leaf",INDEX(Node_Leaf,MATCH($AA121&amp;"|"&amp;BP121,Node_Key,0)),"not a leaf")</f>
        <v/>
      </c>
      <c r="BR121" s="46">
        <f>MATCH($AA121&amp;"|0",Node_Key,0)</f>
        <v/>
      </c>
      <c r="BS121" s="46">
        <f>IF(INDEX(Node_Kind,BR121)="leaf",0,IF(INDEX($Y$10:$Y$61,INDEX(Node_Pos,BR121)+1)="",IF(INDEX(Node_Miss,BR121)="left",INDEX(Node_Left,BR121),INDEX(Node_Right,BR121)),IF(INDEX(Node_Kind,BR121)="split",IF(INDEX($Y$10:$Y$61,INDEX(Node_Pos,BR121)+1)&lt;INDEX(Node_Thr,BR121),INDEX(Node_Left,BR121),INDEX(Node_Right,BR121)),IF(ISNUMBER(SEARCH(";"&amp;INDEX($Y$10:$Y$61,INDEX(Node_Pos,BR121)+1)&amp;";",";"&amp;INDEX(Node_RCodes,BR121)&amp;";")),INDEX(Node_Right,BR121),INDEX(Node_Left,BR121)))))</f>
        <v/>
      </c>
      <c r="BT121" s="46">
        <f>MATCH($AA121&amp;"|"&amp;BS121,Node_Key,0)</f>
        <v/>
      </c>
      <c r="BU121" s="46">
        <f>IF(INDEX(Node_Kind,BT121)="leaf",BS121,IF(INDEX($Y$10:$Y$61,INDEX(Node_Pos,BT121)+1)="",IF(INDEX(Node_Miss,BT121)="left",INDEX(Node_Left,BT121),INDEX(Node_Right,BT121)),IF(INDEX(Node_Kind,BT121)="split",IF(INDEX($Y$10:$Y$61,INDEX(Node_Pos,BT121)+1)&lt;INDEX(Node_Thr,BT121),INDEX(Node_Left,BT121),INDEX(Node_Right,BT121)),IF(ISNUMBER(SEARCH(";"&amp;INDEX($Y$10:$Y$61,INDEX(Node_Pos,BT121)+1)&amp;";",";"&amp;INDEX(Node_RCodes,BT121)&amp;";")),INDEX(Node_Right,BT121),INDEX(Node_Left,BT121)))))</f>
        <v/>
      </c>
      <c r="BV121" s="46">
        <f>MATCH($AA121&amp;"|"&amp;BU121,Node_Key,0)</f>
        <v/>
      </c>
      <c r="BW121" s="46">
        <f>IF(INDEX(Node_Kind,BV121)="leaf",BU121,IF(INDEX($Y$10:$Y$61,INDEX(Node_Pos,BV121)+1)="",IF(INDEX(Node_Miss,BV121)="left",INDEX(Node_Left,BV121),INDEX(Node_Right,BV121)),IF(INDEX(Node_Kind,BV121)="split",IF(INDEX($Y$10:$Y$61,INDEX(Node_Pos,BV121)+1)&lt;INDEX(Node_Thr,BV121),INDEX(Node_Left,BV121),INDEX(Node_Right,BV121)),IF(ISNUMBER(SEARCH(";"&amp;INDEX($Y$10:$Y$61,INDEX(Node_Pos,BV121)+1)&amp;";",";"&amp;INDEX(Node_RCodes,BV121)&amp;";")),INDEX(Node_Right,BV121),INDEX(Node_Left,BV121)))))</f>
        <v/>
      </c>
      <c r="BX121" s="52">
        <f>IF(INDEX(Node_Kind,MATCH($AA121&amp;"|"&amp;BW121,Node_Key,0))="leaf",INDEX(Node_Leaf,MATCH($AA121&amp;"|"&amp;BW121,Node_Key,0)),"not a leaf")</f>
        <v/>
      </c>
    </row>
    <row r="122">
      <c r="AA122" s="36" t="n">
        <v>112</v>
      </c>
      <c r="AB122" s="46">
        <f>MATCH($AA122&amp;"|0",Node_Key,0)</f>
        <v/>
      </c>
      <c r="AC122" s="46">
        <f>IF(INDEX(Node_Kind,AB122)="leaf",0,IF(INDEX($G$10:$G$61,INDEX(Node_Pos,AB122)+1)="",IF(INDEX(Node_Miss,AB122)="left",INDEX(Node_Left,AB122),INDEX(Node_Right,AB122)),IF(INDEX(Node_Kind,AB122)="split",IF(INDEX($G$10:$G$61,INDEX(Node_Pos,AB122)+1)&lt;INDEX(Node_Thr,AB122),INDEX(Node_Left,AB122),INDEX(Node_Right,AB122)),IF(ISNUMBER(SEARCH(";"&amp;INDEX($G$10:$G$61,INDEX(Node_Pos,AB122)+1)&amp;";",";"&amp;INDEX(Node_RCodes,AB122)&amp;";")),INDEX(Node_Right,AB122),INDEX(Node_Left,AB122)))))</f>
        <v/>
      </c>
      <c r="AD122" s="46">
        <f>MATCH($AA122&amp;"|"&amp;AC122,Node_Key,0)</f>
        <v/>
      </c>
      <c r="AE122" s="46">
        <f>IF(INDEX(Node_Kind,AD122)="leaf",AC122,IF(INDEX($G$10:$G$61,INDEX(Node_Pos,AD122)+1)="",IF(INDEX(Node_Miss,AD122)="left",INDEX(Node_Left,AD122),INDEX(Node_Right,AD122)),IF(INDEX(Node_Kind,AD122)="split",IF(INDEX($G$10:$G$61,INDEX(Node_Pos,AD122)+1)&lt;INDEX(Node_Thr,AD122),INDEX(Node_Left,AD122),INDEX(Node_Right,AD122)),IF(ISNUMBER(SEARCH(";"&amp;INDEX($G$10:$G$61,INDEX(Node_Pos,AD122)+1)&amp;";",";"&amp;INDEX(Node_RCodes,AD122)&amp;";")),INDEX(Node_Right,AD122),INDEX(Node_Left,AD122)))))</f>
        <v/>
      </c>
      <c r="AF122" s="46">
        <f>MATCH($AA122&amp;"|"&amp;AE122,Node_Key,0)</f>
        <v/>
      </c>
      <c r="AG122" s="46">
        <f>IF(INDEX(Node_Kind,AF122)="leaf",AE122,IF(INDEX($G$10:$G$61,INDEX(Node_Pos,AF122)+1)="",IF(INDEX(Node_Miss,AF122)="left",INDEX(Node_Left,AF122),INDEX(Node_Right,AF122)),IF(INDEX(Node_Kind,AF122)="split",IF(INDEX($G$10:$G$61,INDEX(Node_Pos,AF122)+1)&lt;INDEX(Node_Thr,AF122),INDEX(Node_Left,AF122),INDEX(Node_Right,AF122)),IF(ISNUMBER(SEARCH(";"&amp;INDEX($G$10:$G$61,INDEX(Node_Pos,AF122)+1)&amp;";",";"&amp;INDEX(Node_RCodes,AF122)&amp;";")),INDEX(Node_Right,AF122),INDEX(Node_Left,AF122)))))</f>
        <v/>
      </c>
      <c r="AH122" s="52">
        <f>IF(INDEX(Node_Kind,MATCH($AA122&amp;"|"&amp;AG122,Node_Key,0))="leaf",INDEX(Node_Leaf,MATCH($AA122&amp;"|"&amp;AG122,Node_Key,0)),"not a leaf")</f>
        <v/>
      </c>
      <c r="AI122" s="46">
        <f>MATCH($AA122&amp;"|0",Node_Key,0)</f>
        <v/>
      </c>
      <c r="AJ122" s="46">
        <f>IF(INDEX(Node_Kind,AI122)="leaf",0,IF(INDEX($J$10:$J$61,INDEX(Node_Pos,AI122)+1)="",IF(INDEX(Node_Miss,AI122)="left",INDEX(Node_Left,AI122),INDEX(Node_Right,AI122)),IF(INDEX(Node_Kind,AI122)="split",IF(INDEX($J$10:$J$61,INDEX(Node_Pos,AI122)+1)&lt;INDEX(Node_Thr,AI122),INDEX(Node_Left,AI122),INDEX(Node_Right,AI122)),IF(ISNUMBER(SEARCH(";"&amp;INDEX($J$10:$J$61,INDEX(Node_Pos,AI122)+1)&amp;";",";"&amp;INDEX(Node_RCodes,AI122)&amp;";")),INDEX(Node_Right,AI122),INDEX(Node_Left,AI122)))))</f>
        <v/>
      </c>
      <c r="AK122" s="46">
        <f>MATCH($AA122&amp;"|"&amp;AJ122,Node_Key,0)</f>
        <v/>
      </c>
      <c r="AL122" s="46">
        <f>IF(INDEX(Node_Kind,AK122)="leaf",AJ122,IF(INDEX($J$10:$J$61,INDEX(Node_Pos,AK122)+1)="",IF(INDEX(Node_Miss,AK122)="left",INDEX(Node_Left,AK122),INDEX(Node_Right,AK122)),IF(INDEX(Node_Kind,AK122)="split",IF(INDEX($J$10:$J$61,INDEX(Node_Pos,AK122)+1)&lt;INDEX(Node_Thr,AK122),INDEX(Node_Left,AK122),INDEX(Node_Right,AK122)),IF(ISNUMBER(SEARCH(";"&amp;INDEX($J$10:$J$61,INDEX(Node_Pos,AK122)+1)&amp;";",";"&amp;INDEX(Node_RCodes,AK122)&amp;";")),INDEX(Node_Right,AK122),INDEX(Node_Left,AK122)))))</f>
        <v/>
      </c>
      <c r="AM122" s="46">
        <f>MATCH($AA122&amp;"|"&amp;AL122,Node_Key,0)</f>
        <v/>
      </c>
      <c r="AN122" s="46">
        <f>IF(INDEX(Node_Kind,AM122)="leaf",AL122,IF(INDEX($J$10:$J$61,INDEX(Node_Pos,AM122)+1)="",IF(INDEX(Node_Miss,AM122)="left",INDEX(Node_Left,AM122),INDEX(Node_Right,AM122)),IF(INDEX(Node_Kind,AM122)="split",IF(INDEX($J$10:$J$61,INDEX(Node_Pos,AM122)+1)&lt;INDEX(Node_Thr,AM122),INDEX(Node_Left,AM122),INDEX(Node_Right,AM122)),IF(ISNUMBER(SEARCH(";"&amp;INDEX($J$10:$J$61,INDEX(Node_Pos,AM122)+1)&amp;";",";"&amp;INDEX(Node_RCodes,AM122)&amp;";")),INDEX(Node_Right,AM122),INDEX(Node_Left,AM122)))))</f>
        <v/>
      </c>
      <c r="AO122" s="52">
        <f>IF(INDEX(Node_Kind,MATCH($AA122&amp;"|"&amp;AN122,Node_Key,0))="leaf",INDEX(Node_Leaf,MATCH($AA122&amp;"|"&amp;AN122,Node_Key,0)),"not a leaf")</f>
        <v/>
      </c>
      <c r="AP122" s="46">
        <f>MATCH($AA122&amp;"|0",Node_Key,0)</f>
        <v/>
      </c>
      <c r="AQ122" s="46">
        <f>IF(INDEX(Node_Kind,AP122)="leaf",0,IF(INDEX($M$10:$M$61,INDEX(Node_Pos,AP122)+1)="",IF(INDEX(Node_Miss,AP122)="left",INDEX(Node_Left,AP122),INDEX(Node_Right,AP122)),IF(INDEX(Node_Kind,AP122)="split",IF(INDEX($M$10:$M$61,INDEX(Node_Pos,AP122)+1)&lt;INDEX(Node_Thr,AP122),INDEX(Node_Left,AP122),INDEX(Node_Right,AP122)),IF(ISNUMBER(SEARCH(";"&amp;INDEX($M$10:$M$61,INDEX(Node_Pos,AP122)+1)&amp;";",";"&amp;INDEX(Node_RCodes,AP122)&amp;";")),INDEX(Node_Right,AP122),INDEX(Node_Left,AP122)))))</f>
        <v/>
      </c>
      <c r="AR122" s="46">
        <f>MATCH($AA122&amp;"|"&amp;AQ122,Node_Key,0)</f>
        <v/>
      </c>
      <c r="AS122" s="46">
        <f>IF(INDEX(Node_Kind,AR122)="leaf",AQ122,IF(INDEX($M$10:$M$61,INDEX(Node_Pos,AR122)+1)="",IF(INDEX(Node_Miss,AR122)="left",INDEX(Node_Left,AR122),INDEX(Node_Right,AR122)),IF(INDEX(Node_Kind,AR122)="split",IF(INDEX($M$10:$M$61,INDEX(Node_Pos,AR122)+1)&lt;INDEX(Node_Thr,AR122),INDEX(Node_Left,AR122),INDEX(Node_Right,AR122)),IF(ISNUMBER(SEARCH(";"&amp;INDEX($M$10:$M$61,INDEX(Node_Pos,AR122)+1)&amp;";",";"&amp;INDEX(Node_RCodes,AR122)&amp;";")),INDEX(Node_Right,AR122),INDEX(Node_Left,AR122)))))</f>
        <v/>
      </c>
      <c r="AT122" s="46">
        <f>MATCH($AA122&amp;"|"&amp;AS122,Node_Key,0)</f>
        <v/>
      </c>
      <c r="AU122" s="46">
        <f>IF(INDEX(Node_Kind,AT122)="leaf",AS122,IF(INDEX($M$10:$M$61,INDEX(Node_Pos,AT122)+1)="",IF(INDEX(Node_Miss,AT122)="left",INDEX(Node_Left,AT122),INDEX(Node_Right,AT122)),IF(INDEX(Node_Kind,AT122)="split",IF(INDEX($M$10:$M$61,INDEX(Node_Pos,AT122)+1)&lt;INDEX(Node_Thr,AT122),INDEX(Node_Left,AT122),INDEX(Node_Right,AT122)),IF(ISNUMBER(SEARCH(";"&amp;INDEX($M$10:$M$61,INDEX(Node_Pos,AT122)+1)&amp;";",";"&amp;INDEX(Node_RCodes,AT122)&amp;";")),INDEX(Node_Right,AT122),INDEX(Node_Left,AT122)))))</f>
        <v/>
      </c>
      <c r="AV122" s="52">
        <f>IF(INDEX(Node_Kind,MATCH($AA122&amp;"|"&amp;AU122,Node_Key,0))="leaf",INDEX(Node_Leaf,MATCH($AA122&amp;"|"&amp;AU122,Node_Key,0)),"not a leaf")</f>
        <v/>
      </c>
      <c r="AW122" s="46">
        <f>MATCH($AA122&amp;"|0",Node_Key,0)</f>
        <v/>
      </c>
      <c r="AX122" s="46">
        <f>IF(INDEX(Node_Kind,AW122)="leaf",0,IF(INDEX($P$10:$P$61,INDEX(Node_Pos,AW122)+1)="",IF(INDEX(Node_Miss,AW122)="left",INDEX(Node_Left,AW122),INDEX(Node_Right,AW122)),IF(INDEX(Node_Kind,AW122)="split",IF(INDEX($P$10:$P$61,INDEX(Node_Pos,AW122)+1)&lt;INDEX(Node_Thr,AW122),INDEX(Node_Left,AW122),INDEX(Node_Right,AW122)),IF(ISNUMBER(SEARCH(";"&amp;INDEX($P$10:$P$61,INDEX(Node_Pos,AW122)+1)&amp;";",";"&amp;INDEX(Node_RCodes,AW122)&amp;";")),INDEX(Node_Right,AW122),INDEX(Node_Left,AW122)))))</f>
        <v/>
      </c>
      <c r="AY122" s="46">
        <f>MATCH($AA122&amp;"|"&amp;AX122,Node_Key,0)</f>
        <v/>
      </c>
      <c r="AZ122" s="46">
        <f>IF(INDEX(Node_Kind,AY122)="leaf",AX122,IF(INDEX($P$10:$P$61,INDEX(Node_Pos,AY122)+1)="",IF(INDEX(Node_Miss,AY122)="left",INDEX(Node_Left,AY122),INDEX(Node_Right,AY122)),IF(INDEX(Node_Kind,AY122)="split",IF(INDEX($P$10:$P$61,INDEX(Node_Pos,AY122)+1)&lt;INDEX(Node_Thr,AY122),INDEX(Node_Left,AY122),INDEX(Node_Right,AY122)),IF(ISNUMBER(SEARCH(";"&amp;INDEX($P$10:$P$61,INDEX(Node_Pos,AY122)+1)&amp;";",";"&amp;INDEX(Node_RCodes,AY122)&amp;";")),INDEX(Node_Right,AY122),INDEX(Node_Left,AY122)))))</f>
        <v/>
      </c>
      <c r="BA122" s="46">
        <f>MATCH($AA122&amp;"|"&amp;AZ122,Node_Key,0)</f>
        <v/>
      </c>
      <c r="BB122" s="46">
        <f>IF(INDEX(Node_Kind,BA122)="leaf",AZ122,IF(INDEX($P$10:$P$61,INDEX(Node_Pos,BA122)+1)="",IF(INDEX(Node_Miss,BA122)="left",INDEX(Node_Left,BA122),INDEX(Node_Right,BA122)),IF(INDEX(Node_Kind,BA122)="split",IF(INDEX($P$10:$P$61,INDEX(Node_Pos,BA122)+1)&lt;INDEX(Node_Thr,BA122),INDEX(Node_Left,BA122),INDEX(Node_Right,BA122)),IF(ISNUMBER(SEARCH(";"&amp;INDEX($P$10:$P$61,INDEX(Node_Pos,BA122)+1)&amp;";",";"&amp;INDEX(Node_RCodes,BA122)&amp;";")),INDEX(Node_Right,BA122),INDEX(Node_Left,BA122)))))</f>
        <v/>
      </c>
      <c r="BC122" s="52">
        <f>IF(INDEX(Node_Kind,MATCH($AA122&amp;"|"&amp;BB122,Node_Key,0))="leaf",INDEX(Node_Leaf,MATCH($AA122&amp;"|"&amp;BB122,Node_Key,0)),"not a leaf")</f>
        <v/>
      </c>
      <c r="BD122" s="46">
        <f>MATCH($AA122&amp;"|0",Node_Key,0)</f>
        <v/>
      </c>
      <c r="BE122" s="46">
        <f>IF(INDEX(Node_Kind,BD122)="leaf",0,IF(INDEX($S$10:$S$61,INDEX(Node_Pos,BD122)+1)="",IF(INDEX(Node_Miss,BD122)="left",INDEX(Node_Left,BD122),INDEX(Node_Right,BD122)),IF(INDEX(Node_Kind,BD122)="split",IF(INDEX($S$10:$S$61,INDEX(Node_Pos,BD122)+1)&lt;INDEX(Node_Thr,BD122),INDEX(Node_Left,BD122),INDEX(Node_Right,BD122)),IF(ISNUMBER(SEARCH(";"&amp;INDEX($S$10:$S$61,INDEX(Node_Pos,BD122)+1)&amp;";",";"&amp;INDEX(Node_RCodes,BD122)&amp;";")),INDEX(Node_Right,BD122),INDEX(Node_Left,BD122)))))</f>
        <v/>
      </c>
      <c r="BF122" s="46">
        <f>MATCH($AA122&amp;"|"&amp;BE122,Node_Key,0)</f>
        <v/>
      </c>
      <c r="BG122" s="46">
        <f>IF(INDEX(Node_Kind,BF122)="leaf",BE122,IF(INDEX($S$10:$S$61,INDEX(Node_Pos,BF122)+1)="",IF(INDEX(Node_Miss,BF122)="left",INDEX(Node_Left,BF122),INDEX(Node_Right,BF122)),IF(INDEX(Node_Kind,BF122)="split",IF(INDEX($S$10:$S$61,INDEX(Node_Pos,BF122)+1)&lt;INDEX(Node_Thr,BF122),INDEX(Node_Left,BF122),INDEX(Node_Right,BF122)),IF(ISNUMBER(SEARCH(";"&amp;INDEX($S$10:$S$61,INDEX(Node_Pos,BF122)+1)&amp;";",";"&amp;INDEX(Node_RCodes,BF122)&amp;";")),INDEX(Node_Right,BF122),INDEX(Node_Left,BF122)))))</f>
        <v/>
      </c>
      <c r="BH122" s="46">
        <f>MATCH($AA122&amp;"|"&amp;BG122,Node_Key,0)</f>
        <v/>
      </c>
      <c r="BI122" s="46">
        <f>IF(INDEX(Node_Kind,BH122)="leaf",BG122,IF(INDEX($S$10:$S$61,INDEX(Node_Pos,BH122)+1)="",IF(INDEX(Node_Miss,BH122)="left",INDEX(Node_Left,BH122),INDEX(Node_Right,BH122)),IF(INDEX(Node_Kind,BH122)="split",IF(INDEX($S$10:$S$61,INDEX(Node_Pos,BH122)+1)&lt;INDEX(Node_Thr,BH122),INDEX(Node_Left,BH122),INDEX(Node_Right,BH122)),IF(ISNUMBER(SEARCH(";"&amp;INDEX($S$10:$S$61,INDEX(Node_Pos,BH122)+1)&amp;";",";"&amp;INDEX(Node_RCodes,BH122)&amp;";")),INDEX(Node_Right,BH122),INDEX(Node_Left,BH122)))))</f>
        <v/>
      </c>
      <c r="BJ122" s="52">
        <f>IF(INDEX(Node_Kind,MATCH($AA122&amp;"|"&amp;BI122,Node_Key,0))="leaf",INDEX(Node_Leaf,MATCH($AA122&amp;"|"&amp;BI122,Node_Key,0)),"not a leaf")</f>
        <v/>
      </c>
      <c r="BK122" s="46">
        <f>MATCH($AA122&amp;"|0",Node_Key,0)</f>
        <v/>
      </c>
      <c r="BL122" s="46">
        <f>IF(INDEX(Node_Kind,BK122)="leaf",0,IF(INDEX($V$10:$V$61,INDEX(Node_Pos,BK122)+1)="",IF(INDEX(Node_Miss,BK122)="left",INDEX(Node_Left,BK122),INDEX(Node_Right,BK122)),IF(INDEX(Node_Kind,BK122)="split",IF(INDEX($V$10:$V$61,INDEX(Node_Pos,BK122)+1)&lt;INDEX(Node_Thr,BK122),INDEX(Node_Left,BK122),INDEX(Node_Right,BK122)),IF(ISNUMBER(SEARCH(";"&amp;INDEX($V$10:$V$61,INDEX(Node_Pos,BK122)+1)&amp;";",";"&amp;INDEX(Node_RCodes,BK122)&amp;";")),INDEX(Node_Right,BK122),INDEX(Node_Left,BK122)))))</f>
        <v/>
      </c>
      <c r="BM122" s="46">
        <f>MATCH($AA122&amp;"|"&amp;BL122,Node_Key,0)</f>
        <v/>
      </c>
      <c r="BN122" s="46">
        <f>IF(INDEX(Node_Kind,BM122)="leaf",BL122,IF(INDEX($V$10:$V$61,INDEX(Node_Pos,BM122)+1)="",IF(INDEX(Node_Miss,BM122)="left",INDEX(Node_Left,BM122),INDEX(Node_Right,BM122)),IF(INDEX(Node_Kind,BM122)="split",IF(INDEX($V$10:$V$61,INDEX(Node_Pos,BM122)+1)&lt;INDEX(Node_Thr,BM122),INDEX(Node_Left,BM122),INDEX(Node_Right,BM122)),IF(ISNUMBER(SEARCH(";"&amp;INDEX($V$10:$V$61,INDEX(Node_Pos,BM122)+1)&amp;";",";"&amp;INDEX(Node_RCodes,BM122)&amp;";")),INDEX(Node_Right,BM122),INDEX(Node_Left,BM122)))))</f>
        <v/>
      </c>
      <c r="BO122" s="46">
        <f>MATCH($AA122&amp;"|"&amp;BN122,Node_Key,0)</f>
        <v/>
      </c>
      <c r="BP122" s="46">
        <f>IF(INDEX(Node_Kind,BO122)="leaf",BN122,IF(INDEX($V$10:$V$61,INDEX(Node_Pos,BO122)+1)="",IF(INDEX(Node_Miss,BO122)="left",INDEX(Node_Left,BO122),INDEX(Node_Right,BO122)),IF(INDEX(Node_Kind,BO122)="split",IF(INDEX($V$10:$V$61,INDEX(Node_Pos,BO122)+1)&lt;INDEX(Node_Thr,BO122),INDEX(Node_Left,BO122),INDEX(Node_Right,BO122)),IF(ISNUMBER(SEARCH(";"&amp;INDEX($V$10:$V$61,INDEX(Node_Pos,BO122)+1)&amp;";",";"&amp;INDEX(Node_RCodes,BO122)&amp;";")),INDEX(Node_Right,BO122),INDEX(Node_Left,BO122)))))</f>
        <v/>
      </c>
      <c r="BQ122" s="52">
        <f>IF(INDEX(Node_Kind,MATCH($AA122&amp;"|"&amp;BP122,Node_Key,0))="leaf",INDEX(Node_Leaf,MATCH($AA122&amp;"|"&amp;BP122,Node_Key,0)),"not a leaf")</f>
        <v/>
      </c>
      <c r="BR122" s="46">
        <f>MATCH($AA122&amp;"|0",Node_Key,0)</f>
        <v/>
      </c>
      <c r="BS122" s="46">
        <f>IF(INDEX(Node_Kind,BR122)="leaf",0,IF(INDEX($Y$10:$Y$61,INDEX(Node_Pos,BR122)+1)="",IF(INDEX(Node_Miss,BR122)="left",INDEX(Node_Left,BR122),INDEX(Node_Right,BR122)),IF(INDEX(Node_Kind,BR122)="split",IF(INDEX($Y$10:$Y$61,INDEX(Node_Pos,BR122)+1)&lt;INDEX(Node_Thr,BR122),INDEX(Node_Left,BR122),INDEX(Node_Right,BR122)),IF(ISNUMBER(SEARCH(";"&amp;INDEX($Y$10:$Y$61,INDEX(Node_Pos,BR122)+1)&amp;";",";"&amp;INDEX(Node_RCodes,BR122)&amp;";")),INDEX(Node_Right,BR122),INDEX(Node_Left,BR122)))))</f>
        <v/>
      </c>
      <c r="BT122" s="46">
        <f>MATCH($AA122&amp;"|"&amp;BS122,Node_Key,0)</f>
        <v/>
      </c>
      <c r="BU122" s="46">
        <f>IF(INDEX(Node_Kind,BT122)="leaf",BS122,IF(INDEX($Y$10:$Y$61,INDEX(Node_Pos,BT122)+1)="",IF(INDEX(Node_Miss,BT122)="left",INDEX(Node_Left,BT122),INDEX(Node_Right,BT122)),IF(INDEX(Node_Kind,BT122)="split",IF(INDEX($Y$10:$Y$61,INDEX(Node_Pos,BT122)+1)&lt;INDEX(Node_Thr,BT122),INDEX(Node_Left,BT122),INDEX(Node_Right,BT122)),IF(ISNUMBER(SEARCH(";"&amp;INDEX($Y$10:$Y$61,INDEX(Node_Pos,BT122)+1)&amp;";",";"&amp;INDEX(Node_RCodes,BT122)&amp;";")),INDEX(Node_Right,BT122),INDEX(Node_Left,BT122)))))</f>
        <v/>
      </c>
      <c r="BV122" s="46">
        <f>MATCH($AA122&amp;"|"&amp;BU122,Node_Key,0)</f>
        <v/>
      </c>
      <c r="BW122" s="46">
        <f>IF(INDEX(Node_Kind,BV122)="leaf",BU122,IF(INDEX($Y$10:$Y$61,INDEX(Node_Pos,BV122)+1)="",IF(INDEX(Node_Miss,BV122)="left",INDEX(Node_Left,BV122),INDEX(Node_Right,BV122)),IF(INDEX(Node_Kind,BV122)="split",IF(INDEX($Y$10:$Y$61,INDEX(Node_Pos,BV122)+1)&lt;INDEX(Node_Thr,BV122),INDEX(Node_Left,BV122),INDEX(Node_Right,BV122)),IF(ISNUMBER(SEARCH(";"&amp;INDEX($Y$10:$Y$61,INDEX(Node_Pos,BV122)+1)&amp;";",";"&amp;INDEX(Node_RCodes,BV122)&amp;";")),INDEX(Node_Right,BV122),INDEX(Node_Left,BV122)))))</f>
        <v/>
      </c>
      <c r="BX122" s="52">
        <f>IF(INDEX(Node_Kind,MATCH($AA122&amp;"|"&amp;BW122,Node_Key,0))="leaf",INDEX(Node_Leaf,MATCH($AA122&amp;"|"&amp;BW122,Node_Key,0)),"not a leaf")</f>
        <v/>
      </c>
    </row>
    <row r="123">
      <c r="AA123" s="36" t="n">
        <v>113</v>
      </c>
      <c r="AB123" s="46">
        <f>MATCH($AA123&amp;"|0",Node_Key,0)</f>
        <v/>
      </c>
      <c r="AC123" s="46">
        <f>IF(INDEX(Node_Kind,AB123)="leaf",0,IF(INDEX($G$10:$G$61,INDEX(Node_Pos,AB123)+1)="",IF(INDEX(Node_Miss,AB123)="left",INDEX(Node_Left,AB123),INDEX(Node_Right,AB123)),IF(INDEX(Node_Kind,AB123)="split",IF(INDEX($G$10:$G$61,INDEX(Node_Pos,AB123)+1)&lt;INDEX(Node_Thr,AB123),INDEX(Node_Left,AB123),INDEX(Node_Right,AB123)),IF(ISNUMBER(SEARCH(";"&amp;INDEX($G$10:$G$61,INDEX(Node_Pos,AB123)+1)&amp;";",";"&amp;INDEX(Node_RCodes,AB123)&amp;";")),INDEX(Node_Right,AB123),INDEX(Node_Left,AB123)))))</f>
        <v/>
      </c>
      <c r="AD123" s="46">
        <f>MATCH($AA123&amp;"|"&amp;AC123,Node_Key,0)</f>
        <v/>
      </c>
      <c r="AE123" s="46">
        <f>IF(INDEX(Node_Kind,AD123)="leaf",AC123,IF(INDEX($G$10:$G$61,INDEX(Node_Pos,AD123)+1)="",IF(INDEX(Node_Miss,AD123)="left",INDEX(Node_Left,AD123),INDEX(Node_Right,AD123)),IF(INDEX(Node_Kind,AD123)="split",IF(INDEX($G$10:$G$61,INDEX(Node_Pos,AD123)+1)&lt;INDEX(Node_Thr,AD123),INDEX(Node_Left,AD123),INDEX(Node_Right,AD123)),IF(ISNUMBER(SEARCH(";"&amp;INDEX($G$10:$G$61,INDEX(Node_Pos,AD123)+1)&amp;";",";"&amp;INDEX(Node_RCodes,AD123)&amp;";")),INDEX(Node_Right,AD123),INDEX(Node_Left,AD123)))))</f>
        <v/>
      </c>
      <c r="AF123" s="46">
        <f>MATCH($AA123&amp;"|"&amp;AE123,Node_Key,0)</f>
        <v/>
      </c>
      <c r="AG123" s="46">
        <f>IF(INDEX(Node_Kind,AF123)="leaf",AE123,IF(INDEX($G$10:$G$61,INDEX(Node_Pos,AF123)+1)="",IF(INDEX(Node_Miss,AF123)="left",INDEX(Node_Left,AF123),INDEX(Node_Right,AF123)),IF(INDEX(Node_Kind,AF123)="split",IF(INDEX($G$10:$G$61,INDEX(Node_Pos,AF123)+1)&lt;INDEX(Node_Thr,AF123),INDEX(Node_Left,AF123),INDEX(Node_Right,AF123)),IF(ISNUMBER(SEARCH(";"&amp;INDEX($G$10:$G$61,INDEX(Node_Pos,AF123)+1)&amp;";",";"&amp;INDEX(Node_RCodes,AF123)&amp;";")),INDEX(Node_Right,AF123),INDEX(Node_Left,AF123)))))</f>
        <v/>
      </c>
      <c r="AH123" s="52">
        <f>IF(INDEX(Node_Kind,MATCH($AA123&amp;"|"&amp;AG123,Node_Key,0))="leaf",INDEX(Node_Leaf,MATCH($AA123&amp;"|"&amp;AG123,Node_Key,0)),"not a leaf")</f>
        <v/>
      </c>
      <c r="AI123" s="46">
        <f>MATCH($AA123&amp;"|0",Node_Key,0)</f>
        <v/>
      </c>
      <c r="AJ123" s="46">
        <f>IF(INDEX(Node_Kind,AI123)="leaf",0,IF(INDEX($J$10:$J$61,INDEX(Node_Pos,AI123)+1)="",IF(INDEX(Node_Miss,AI123)="left",INDEX(Node_Left,AI123),INDEX(Node_Right,AI123)),IF(INDEX(Node_Kind,AI123)="split",IF(INDEX($J$10:$J$61,INDEX(Node_Pos,AI123)+1)&lt;INDEX(Node_Thr,AI123),INDEX(Node_Left,AI123),INDEX(Node_Right,AI123)),IF(ISNUMBER(SEARCH(";"&amp;INDEX($J$10:$J$61,INDEX(Node_Pos,AI123)+1)&amp;";",";"&amp;INDEX(Node_RCodes,AI123)&amp;";")),INDEX(Node_Right,AI123),INDEX(Node_Left,AI123)))))</f>
        <v/>
      </c>
      <c r="AK123" s="46">
        <f>MATCH($AA123&amp;"|"&amp;AJ123,Node_Key,0)</f>
        <v/>
      </c>
      <c r="AL123" s="46">
        <f>IF(INDEX(Node_Kind,AK123)="leaf",AJ123,IF(INDEX($J$10:$J$61,INDEX(Node_Pos,AK123)+1)="",IF(INDEX(Node_Miss,AK123)="left",INDEX(Node_Left,AK123),INDEX(Node_Right,AK123)),IF(INDEX(Node_Kind,AK123)="split",IF(INDEX($J$10:$J$61,INDEX(Node_Pos,AK123)+1)&lt;INDEX(Node_Thr,AK123),INDEX(Node_Left,AK123),INDEX(Node_Right,AK123)),IF(ISNUMBER(SEARCH(";"&amp;INDEX($J$10:$J$61,INDEX(Node_Pos,AK123)+1)&amp;";",";"&amp;INDEX(Node_RCodes,AK123)&amp;";")),INDEX(Node_Right,AK123),INDEX(Node_Left,AK123)))))</f>
        <v/>
      </c>
      <c r="AM123" s="46">
        <f>MATCH($AA123&amp;"|"&amp;AL123,Node_Key,0)</f>
        <v/>
      </c>
      <c r="AN123" s="46">
        <f>IF(INDEX(Node_Kind,AM123)="leaf",AL123,IF(INDEX($J$10:$J$61,INDEX(Node_Pos,AM123)+1)="",IF(INDEX(Node_Miss,AM123)="left",INDEX(Node_Left,AM123),INDEX(Node_Right,AM123)),IF(INDEX(Node_Kind,AM123)="split",IF(INDEX($J$10:$J$61,INDEX(Node_Pos,AM123)+1)&lt;INDEX(Node_Thr,AM123),INDEX(Node_Left,AM123),INDEX(Node_Right,AM123)),IF(ISNUMBER(SEARCH(";"&amp;INDEX($J$10:$J$61,INDEX(Node_Pos,AM123)+1)&amp;";",";"&amp;INDEX(Node_RCodes,AM123)&amp;";")),INDEX(Node_Right,AM123),INDEX(Node_Left,AM123)))))</f>
        <v/>
      </c>
      <c r="AO123" s="52">
        <f>IF(INDEX(Node_Kind,MATCH($AA123&amp;"|"&amp;AN123,Node_Key,0))="leaf",INDEX(Node_Leaf,MATCH($AA123&amp;"|"&amp;AN123,Node_Key,0)),"not a leaf")</f>
        <v/>
      </c>
      <c r="AP123" s="46">
        <f>MATCH($AA123&amp;"|0",Node_Key,0)</f>
        <v/>
      </c>
      <c r="AQ123" s="46">
        <f>IF(INDEX(Node_Kind,AP123)="leaf",0,IF(INDEX($M$10:$M$61,INDEX(Node_Pos,AP123)+1)="",IF(INDEX(Node_Miss,AP123)="left",INDEX(Node_Left,AP123),INDEX(Node_Right,AP123)),IF(INDEX(Node_Kind,AP123)="split",IF(INDEX($M$10:$M$61,INDEX(Node_Pos,AP123)+1)&lt;INDEX(Node_Thr,AP123),INDEX(Node_Left,AP123),INDEX(Node_Right,AP123)),IF(ISNUMBER(SEARCH(";"&amp;INDEX($M$10:$M$61,INDEX(Node_Pos,AP123)+1)&amp;";",";"&amp;INDEX(Node_RCodes,AP123)&amp;";")),INDEX(Node_Right,AP123),INDEX(Node_Left,AP123)))))</f>
        <v/>
      </c>
      <c r="AR123" s="46">
        <f>MATCH($AA123&amp;"|"&amp;AQ123,Node_Key,0)</f>
        <v/>
      </c>
      <c r="AS123" s="46">
        <f>IF(INDEX(Node_Kind,AR123)="leaf",AQ123,IF(INDEX($M$10:$M$61,INDEX(Node_Pos,AR123)+1)="",IF(INDEX(Node_Miss,AR123)="left",INDEX(Node_Left,AR123),INDEX(Node_Right,AR123)),IF(INDEX(Node_Kind,AR123)="split",IF(INDEX($M$10:$M$61,INDEX(Node_Pos,AR123)+1)&lt;INDEX(Node_Thr,AR123),INDEX(Node_Left,AR123),INDEX(Node_Right,AR123)),IF(ISNUMBER(SEARCH(";"&amp;INDEX($M$10:$M$61,INDEX(Node_Pos,AR123)+1)&amp;";",";"&amp;INDEX(Node_RCodes,AR123)&amp;";")),INDEX(Node_Right,AR123),INDEX(Node_Left,AR123)))))</f>
        <v/>
      </c>
      <c r="AT123" s="46">
        <f>MATCH($AA123&amp;"|"&amp;AS123,Node_Key,0)</f>
        <v/>
      </c>
      <c r="AU123" s="46">
        <f>IF(INDEX(Node_Kind,AT123)="leaf",AS123,IF(INDEX($M$10:$M$61,INDEX(Node_Pos,AT123)+1)="",IF(INDEX(Node_Miss,AT123)="left",INDEX(Node_Left,AT123),INDEX(Node_Right,AT123)),IF(INDEX(Node_Kind,AT123)="split",IF(INDEX($M$10:$M$61,INDEX(Node_Pos,AT123)+1)&lt;INDEX(Node_Thr,AT123),INDEX(Node_Left,AT123),INDEX(Node_Right,AT123)),IF(ISNUMBER(SEARCH(";"&amp;INDEX($M$10:$M$61,INDEX(Node_Pos,AT123)+1)&amp;";",";"&amp;INDEX(Node_RCodes,AT123)&amp;";")),INDEX(Node_Right,AT123),INDEX(Node_Left,AT123)))))</f>
        <v/>
      </c>
      <c r="AV123" s="52">
        <f>IF(INDEX(Node_Kind,MATCH($AA123&amp;"|"&amp;AU123,Node_Key,0))="leaf",INDEX(Node_Leaf,MATCH($AA123&amp;"|"&amp;AU123,Node_Key,0)),"not a leaf")</f>
        <v/>
      </c>
      <c r="AW123" s="46">
        <f>MATCH($AA123&amp;"|0",Node_Key,0)</f>
        <v/>
      </c>
      <c r="AX123" s="46">
        <f>IF(INDEX(Node_Kind,AW123)="leaf",0,IF(INDEX($P$10:$P$61,INDEX(Node_Pos,AW123)+1)="",IF(INDEX(Node_Miss,AW123)="left",INDEX(Node_Left,AW123),INDEX(Node_Right,AW123)),IF(INDEX(Node_Kind,AW123)="split",IF(INDEX($P$10:$P$61,INDEX(Node_Pos,AW123)+1)&lt;INDEX(Node_Thr,AW123),INDEX(Node_Left,AW123),INDEX(Node_Right,AW123)),IF(ISNUMBER(SEARCH(";"&amp;INDEX($P$10:$P$61,INDEX(Node_Pos,AW123)+1)&amp;";",";"&amp;INDEX(Node_RCodes,AW123)&amp;";")),INDEX(Node_Right,AW123),INDEX(Node_Left,AW123)))))</f>
        <v/>
      </c>
      <c r="AY123" s="46">
        <f>MATCH($AA123&amp;"|"&amp;AX123,Node_Key,0)</f>
        <v/>
      </c>
      <c r="AZ123" s="46">
        <f>IF(INDEX(Node_Kind,AY123)="leaf",AX123,IF(INDEX($P$10:$P$61,INDEX(Node_Pos,AY123)+1)="",IF(INDEX(Node_Miss,AY123)="left",INDEX(Node_Left,AY123),INDEX(Node_Right,AY123)),IF(INDEX(Node_Kind,AY123)="split",IF(INDEX($P$10:$P$61,INDEX(Node_Pos,AY123)+1)&lt;INDEX(Node_Thr,AY123),INDEX(Node_Left,AY123),INDEX(Node_Right,AY123)),IF(ISNUMBER(SEARCH(";"&amp;INDEX($P$10:$P$61,INDEX(Node_Pos,AY123)+1)&amp;";",";"&amp;INDEX(Node_RCodes,AY123)&amp;";")),INDEX(Node_Right,AY123),INDEX(Node_Left,AY123)))))</f>
        <v/>
      </c>
      <c r="BA123" s="46">
        <f>MATCH($AA123&amp;"|"&amp;AZ123,Node_Key,0)</f>
        <v/>
      </c>
      <c r="BB123" s="46">
        <f>IF(INDEX(Node_Kind,BA123)="leaf",AZ123,IF(INDEX($P$10:$P$61,INDEX(Node_Pos,BA123)+1)="",IF(INDEX(Node_Miss,BA123)="left",INDEX(Node_Left,BA123),INDEX(Node_Right,BA123)),IF(INDEX(Node_Kind,BA123)="split",IF(INDEX($P$10:$P$61,INDEX(Node_Pos,BA123)+1)&lt;INDEX(Node_Thr,BA123),INDEX(Node_Left,BA123),INDEX(Node_Right,BA123)),IF(ISNUMBER(SEARCH(";"&amp;INDEX($P$10:$P$61,INDEX(Node_Pos,BA123)+1)&amp;";",";"&amp;INDEX(Node_RCodes,BA123)&amp;";")),INDEX(Node_Right,BA123),INDEX(Node_Left,BA123)))))</f>
        <v/>
      </c>
      <c r="BC123" s="52">
        <f>IF(INDEX(Node_Kind,MATCH($AA123&amp;"|"&amp;BB123,Node_Key,0))="leaf",INDEX(Node_Leaf,MATCH($AA123&amp;"|"&amp;BB123,Node_Key,0)),"not a leaf")</f>
        <v/>
      </c>
      <c r="BD123" s="46">
        <f>MATCH($AA123&amp;"|0",Node_Key,0)</f>
        <v/>
      </c>
      <c r="BE123" s="46">
        <f>IF(INDEX(Node_Kind,BD123)="leaf",0,IF(INDEX($S$10:$S$61,INDEX(Node_Pos,BD123)+1)="",IF(INDEX(Node_Miss,BD123)="left",INDEX(Node_Left,BD123),INDEX(Node_Right,BD123)),IF(INDEX(Node_Kind,BD123)="split",IF(INDEX($S$10:$S$61,INDEX(Node_Pos,BD123)+1)&lt;INDEX(Node_Thr,BD123),INDEX(Node_Left,BD123),INDEX(Node_Right,BD123)),IF(ISNUMBER(SEARCH(";"&amp;INDEX($S$10:$S$61,INDEX(Node_Pos,BD123)+1)&amp;";",";"&amp;INDEX(Node_RCodes,BD123)&amp;";")),INDEX(Node_Right,BD123),INDEX(Node_Left,BD123)))))</f>
        <v/>
      </c>
      <c r="BF123" s="46">
        <f>MATCH($AA123&amp;"|"&amp;BE123,Node_Key,0)</f>
        <v/>
      </c>
      <c r="BG123" s="46">
        <f>IF(INDEX(Node_Kind,BF123)="leaf",BE123,IF(INDEX($S$10:$S$61,INDEX(Node_Pos,BF123)+1)="",IF(INDEX(Node_Miss,BF123)="left",INDEX(Node_Left,BF123),INDEX(Node_Right,BF123)),IF(INDEX(Node_Kind,BF123)="split",IF(INDEX($S$10:$S$61,INDEX(Node_Pos,BF123)+1)&lt;INDEX(Node_Thr,BF123),INDEX(Node_Left,BF123),INDEX(Node_Right,BF123)),IF(ISNUMBER(SEARCH(";"&amp;INDEX($S$10:$S$61,INDEX(Node_Pos,BF123)+1)&amp;";",";"&amp;INDEX(Node_RCodes,BF123)&amp;";")),INDEX(Node_Right,BF123),INDEX(Node_Left,BF123)))))</f>
        <v/>
      </c>
      <c r="BH123" s="46">
        <f>MATCH($AA123&amp;"|"&amp;BG123,Node_Key,0)</f>
        <v/>
      </c>
      <c r="BI123" s="46">
        <f>IF(INDEX(Node_Kind,BH123)="leaf",BG123,IF(INDEX($S$10:$S$61,INDEX(Node_Pos,BH123)+1)="",IF(INDEX(Node_Miss,BH123)="left",INDEX(Node_Left,BH123),INDEX(Node_Right,BH123)),IF(INDEX(Node_Kind,BH123)="split",IF(INDEX($S$10:$S$61,INDEX(Node_Pos,BH123)+1)&lt;INDEX(Node_Thr,BH123),INDEX(Node_Left,BH123),INDEX(Node_Right,BH123)),IF(ISNUMBER(SEARCH(";"&amp;INDEX($S$10:$S$61,INDEX(Node_Pos,BH123)+1)&amp;";",";"&amp;INDEX(Node_RCodes,BH123)&amp;";")),INDEX(Node_Right,BH123),INDEX(Node_Left,BH123)))))</f>
        <v/>
      </c>
      <c r="BJ123" s="52">
        <f>IF(INDEX(Node_Kind,MATCH($AA123&amp;"|"&amp;BI123,Node_Key,0))="leaf",INDEX(Node_Leaf,MATCH($AA123&amp;"|"&amp;BI123,Node_Key,0)),"not a leaf")</f>
        <v/>
      </c>
      <c r="BK123" s="46">
        <f>MATCH($AA123&amp;"|0",Node_Key,0)</f>
        <v/>
      </c>
      <c r="BL123" s="46">
        <f>IF(INDEX(Node_Kind,BK123)="leaf",0,IF(INDEX($V$10:$V$61,INDEX(Node_Pos,BK123)+1)="",IF(INDEX(Node_Miss,BK123)="left",INDEX(Node_Left,BK123),INDEX(Node_Right,BK123)),IF(INDEX(Node_Kind,BK123)="split",IF(INDEX($V$10:$V$61,INDEX(Node_Pos,BK123)+1)&lt;INDEX(Node_Thr,BK123),INDEX(Node_Left,BK123),INDEX(Node_Right,BK123)),IF(ISNUMBER(SEARCH(";"&amp;INDEX($V$10:$V$61,INDEX(Node_Pos,BK123)+1)&amp;";",";"&amp;INDEX(Node_RCodes,BK123)&amp;";")),INDEX(Node_Right,BK123),INDEX(Node_Left,BK123)))))</f>
        <v/>
      </c>
      <c r="BM123" s="46">
        <f>MATCH($AA123&amp;"|"&amp;BL123,Node_Key,0)</f>
        <v/>
      </c>
      <c r="BN123" s="46">
        <f>IF(INDEX(Node_Kind,BM123)="leaf",BL123,IF(INDEX($V$10:$V$61,INDEX(Node_Pos,BM123)+1)="",IF(INDEX(Node_Miss,BM123)="left",INDEX(Node_Left,BM123),INDEX(Node_Right,BM123)),IF(INDEX(Node_Kind,BM123)="split",IF(INDEX($V$10:$V$61,INDEX(Node_Pos,BM123)+1)&lt;INDEX(Node_Thr,BM123),INDEX(Node_Left,BM123),INDEX(Node_Right,BM123)),IF(ISNUMBER(SEARCH(";"&amp;INDEX($V$10:$V$61,INDEX(Node_Pos,BM123)+1)&amp;";",";"&amp;INDEX(Node_RCodes,BM123)&amp;";")),INDEX(Node_Right,BM123),INDEX(Node_Left,BM123)))))</f>
        <v/>
      </c>
      <c r="BO123" s="46">
        <f>MATCH($AA123&amp;"|"&amp;BN123,Node_Key,0)</f>
        <v/>
      </c>
      <c r="BP123" s="46">
        <f>IF(INDEX(Node_Kind,BO123)="leaf",BN123,IF(INDEX($V$10:$V$61,INDEX(Node_Pos,BO123)+1)="",IF(INDEX(Node_Miss,BO123)="left",INDEX(Node_Left,BO123),INDEX(Node_Right,BO123)),IF(INDEX(Node_Kind,BO123)="split",IF(INDEX($V$10:$V$61,INDEX(Node_Pos,BO123)+1)&lt;INDEX(Node_Thr,BO123),INDEX(Node_Left,BO123),INDEX(Node_Right,BO123)),IF(ISNUMBER(SEARCH(";"&amp;INDEX($V$10:$V$61,INDEX(Node_Pos,BO123)+1)&amp;";",";"&amp;INDEX(Node_RCodes,BO123)&amp;";")),INDEX(Node_Right,BO123),INDEX(Node_Left,BO123)))))</f>
        <v/>
      </c>
      <c r="BQ123" s="52">
        <f>IF(INDEX(Node_Kind,MATCH($AA123&amp;"|"&amp;BP123,Node_Key,0))="leaf",INDEX(Node_Leaf,MATCH($AA123&amp;"|"&amp;BP123,Node_Key,0)),"not a leaf")</f>
        <v/>
      </c>
      <c r="BR123" s="46">
        <f>MATCH($AA123&amp;"|0",Node_Key,0)</f>
        <v/>
      </c>
      <c r="BS123" s="46">
        <f>IF(INDEX(Node_Kind,BR123)="leaf",0,IF(INDEX($Y$10:$Y$61,INDEX(Node_Pos,BR123)+1)="",IF(INDEX(Node_Miss,BR123)="left",INDEX(Node_Left,BR123),INDEX(Node_Right,BR123)),IF(INDEX(Node_Kind,BR123)="split",IF(INDEX($Y$10:$Y$61,INDEX(Node_Pos,BR123)+1)&lt;INDEX(Node_Thr,BR123),INDEX(Node_Left,BR123),INDEX(Node_Right,BR123)),IF(ISNUMBER(SEARCH(";"&amp;INDEX($Y$10:$Y$61,INDEX(Node_Pos,BR123)+1)&amp;";",";"&amp;INDEX(Node_RCodes,BR123)&amp;";")),INDEX(Node_Right,BR123),INDEX(Node_Left,BR123)))))</f>
        <v/>
      </c>
      <c r="BT123" s="46">
        <f>MATCH($AA123&amp;"|"&amp;BS123,Node_Key,0)</f>
        <v/>
      </c>
      <c r="BU123" s="46">
        <f>IF(INDEX(Node_Kind,BT123)="leaf",BS123,IF(INDEX($Y$10:$Y$61,INDEX(Node_Pos,BT123)+1)="",IF(INDEX(Node_Miss,BT123)="left",INDEX(Node_Left,BT123),INDEX(Node_Right,BT123)),IF(INDEX(Node_Kind,BT123)="split",IF(INDEX($Y$10:$Y$61,INDEX(Node_Pos,BT123)+1)&lt;INDEX(Node_Thr,BT123),INDEX(Node_Left,BT123),INDEX(Node_Right,BT123)),IF(ISNUMBER(SEARCH(";"&amp;INDEX($Y$10:$Y$61,INDEX(Node_Pos,BT123)+1)&amp;";",";"&amp;INDEX(Node_RCodes,BT123)&amp;";")),INDEX(Node_Right,BT123),INDEX(Node_Left,BT123)))))</f>
        <v/>
      </c>
      <c r="BV123" s="46">
        <f>MATCH($AA123&amp;"|"&amp;BU123,Node_Key,0)</f>
        <v/>
      </c>
      <c r="BW123" s="46">
        <f>IF(INDEX(Node_Kind,BV123)="leaf",BU123,IF(INDEX($Y$10:$Y$61,INDEX(Node_Pos,BV123)+1)="",IF(INDEX(Node_Miss,BV123)="left",INDEX(Node_Left,BV123),INDEX(Node_Right,BV123)),IF(INDEX(Node_Kind,BV123)="split",IF(INDEX($Y$10:$Y$61,INDEX(Node_Pos,BV123)+1)&lt;INDEX(Node_Thr,BV123),INDEX(Node_Left,BV123),INDEX(Node_Right,BV123)),IF(ISNUMBER(SEARCH(";"&amp;INDEX($Y$10:$Y$61,INDEX(Node_Pos,BV123)+1)&amp;";",";"&amp;INDEX(Node_RCodes,BV123)&amp;";")),INDEX(Node_Right,BV123),INDEX(Node_Left,BV123)))))</f>
        <v/>
      </c>
      <c r="BX123" s="52">
        <f>IF(INDEX(Node_Kind,MATCH($AA123&amp;"|"&amp;BW123,Node_Key,0))="leaf",INDEX(Node_Leaf,MATCH($AA123&amp;"|"&amp;BW123,Node_Key,0)),"not a leaf")</f>
        <v/>
      </c>
    </row>
    <row r="124">
      <c r="AA124" s="36" t="n">
        <v>114</v>
      </c>
      <c r="AB124" s="46">
        <f>MATCH($AA124&amp;"|0",Node_Key,0)</f>
        <v/>
      </c>
      <c r="AC124" s="46">
        <f>IF(INDEX(Node_Kind,AB124)="leaf",0,IF(INDEX($G$10:$G$61,INDEX(Node_Pos,AB124)+1)="",IF(INDEX(Node_Miss,AB124)="left",INDEX(Node_Left,AB124),INDEX(Node_Right,AB124)),IF(INDEX(Node_Kind,AB124)="split",IF(INDEX($G$10:$G$61,INDEX(Node_Pos,AB124)+1)&lt;INDEX(Node_Thr,AB124),INDEX(Node_Left,AB124),INDEX(Node_Right,AB124)),IF(ISNUMBER(SEARCH(";"&amp;INDEX($G$10:$G$61,INDEX(Node_Pos,AB124)+1)&amp;";",";"&amp;INDEX(Node_RCodes,AB124)&amp;";")),INDEX(Node_Right,AB124),INDEX(Node_Left,AB124)))))</f>
        <v/>
      </c>
      <c r="AD124" s="46">
        <f>MATCH($AA124&amp;"|"&amp;AC124,Node_Key,0)</f>
        <v/>
      </c>
      <c r="AE124" s="46">
        <f>IF(INDEX(Node_Kind,AD124)="leaf",AC124,IF(INDEX($G$10:$G$61,INDEX(Node_Pos,AD124)+1)="",IF(INDEX(Node_Miss,AD124)="left",INDEX(Node_Left,AD124),INDEX(Node_Right,AD124)),IF(INDEX(Node_Kind,AD124)="split",IF(INDEX($G$10:$G$61,INDEX(Node_Pos,AD124)+1)&lt;INDEX(Node_Thr,AD124),INDEX(Node_Left,AD124),INDEX(Node_Right,AD124)),IF(ISNUMBER(SEARCH(";"&amp;INDEX($G$10:$G$61,INDEX(Node_Pos,AD124)+1)&amp;";",";"&amp;INDEX(Node_RCodes,AD124)&amp;";")),INDEX(Node_Right,AD124),INDEX(Node_Left,AD124)))))</f>
        <v/>
      </c>
      <c r="AF124" s="46">
        <f>MATCH($AA124&amp;"|"&amp;AE124,Node_Key,0)</f>
        <v/>
      </c>
      <c r="AG124" s="46">
        <f>IF(INDEX(Node_Kind,AF124)="leaf",AE124,IF(INDEX($G$10:$G$61,INDEX(Node_Pos,AF124)+1)="",IF(INDEX(Node_Miss,AF124)="left",INDEX(Node_Left,AF124),INDEX(Node_Right,AF124)),IF(INDEX(Node_Kind,AF124)="split",IF(INDEX($G$10:$G$61,INDEX(Node_Pos,AF124)+1)&lt;INDEX(Node_Thr,AF124),INDEX(Node_Left,AF124),INDEX(Node_Right,AF124)),IF(ISNUMBER(SEARCH(";"&amp;INDEX($G$10:$G$61,INDEX(Node_Pos,AF124)+1)&amp;";",";"&amp;INDEX(Node_RCodes,AF124)&amp;";")),INDEX(Node_Right,AF124),INDEX(Node_Left,AF124)))))</f>
        <v/>
      </c>
      <c r="AH124" s="52">
        <f>IF(INDEX(Node_Kind,MATCH($AA124&amp;"|"&amp;AG124,Node_Key,0))="leaf",INDEX(Node_Leaf,MATCH($AA124&amp;"|"&amp;AG124,Node_Key,0)),"not a leaf")</f>
        <v/>
      </c>
      <c r="AI124" s="46">
        <f>MATCH($AA124&amp;"|0",Node_Key,0)</f>
        <v/>
      </c>
      <c r="AJ124" s="46">
        <f>IF(INDEX(Node_Kind,AI124)="leaf",0,IF(INDEX($J$10:$J$61,INDEX(Node_Pos,AI124)+1)="",IF(INDEX(Node_Miss,AI124)="left",INDEX(Node_Left,AI124),INDEX(Node_Right,AI124)),IF(INDEX(Node_Kind,AI124)="split",IF(INDEX($J$10:$J$61,INDEX(Node_Pos,AI124)+1)&lt;INDEX(Node_Thr,AI124),INDEX(Node_Left,AI124),INDEX(Node_Right,AI124)),IF(ISNUMBER(SEARCH(";"&amp;INDEX($J$10:$J$61,INDEX(Node_Pos,AI124)+1)&amp;";",";"&amp;INDEX(Node_RCodes,AI124)&amp;";")),INDEX(Node_Right,AI124),INDEX(Node_Left,AI124)))))</f>
        <v/>
      </c>
      <c r="AK124" s="46">
        <f>MATCH($AA124&amp;"|"&amp;AJ124,Node_Key,0)</f>
        <v/>
      </c>
      <c r="AL124" s="46">
        <f>IF(INDEX(Node_Kind,AK124)="leaf",AJ124,IF(INDEX($J$10:$J$61,INDEX(Node_Pos,AK124)+1)="",IF(INDEX(Node_Miss,AK124)="left",INDEX(Node_Left,AK124),INDEX(Node_Right,AK124)),IF(INDEX(Node_Kind,AK124)="split",IF(INDEX($J$10:$J$61,INDEX(Node_Pos,AK124)+1)&lt;INDEX(Node_Thr,AK124),INDEX(Node_Left,AK124),INDEX(Node_Right,AK124)),IF(ISNUMBER(SEARCH(";"&amp;INDEX($J$10:$J$61,INDEX(Node_Pos,AK124)+1)&amp;";",";"&amp;INDEX(Node_RCodes,AK124)&amp;";")),INDEX(Node_Right,AK124),INDEX(Node_Left,AK124)))))</f>
        <v/>
      </c>
      <c r="AM124" s="46">
        <f>MATCH($AA124&amp;"|"&amp;AL124,Node_Key,0)</f>
        <v/>
      </c>
      <c r="AN124" s="46">
        <f>IF(INDEX(Node_Kind,AM124)="leaf",AL124,IF(INDEX($J$10:$J$61,INDEX(Node_Pos,AM124)+1)="",IF(INDEX(Node_Miss,AM124)="left",INDEX(Node_Left,AM124),INDEX(Node_Right,AM124)),IF(INDEX(Node_Kind,AM124)="split",IF(INDEX($J$10:$J$61,INDEX(Node_Pos,AM124)+1)&lt;INDEX(Node_Thr,AM124),INDEX(Node_Left,AM124),INDEX(Node_Right,AM124)),IF(ISNUMBER(SEARCH(";"&amp;INDEX($J$10:$J$61,INDEX(Node_Pos,AM124)+1)&amp;";",";"&amp;INDEX(Node_RCodes,AM124)&amp;";")),INDEX(Node_Right,AM124),INDEX(Node_Left,AM124)))))</f>
        <v/>
      </c>
      <c r="AO124" s="52">
        <f>IF(INDEX(Node_Kind,MATCH($AA124&amp;"|"&amp;AN124,Node_Key,0))="leaf",INDEX(Node_Leaf,MATCH($AA124&amp;"|"&amp;AN124,Node_Key,0)),"not a leaf")</f>
        <v/>
      </c>
      <c r="AP124" s="46">
        <f>MATCH($AA124&amp;"|0",Node_Key,0)</f>
        <v/>
      </c>
      <c r="AQ124" s="46">
        <f>IF(INDEX(Node_Kind,AP124)="leaf",0,IF(INDEX($M$10:$M$61,INDEX(Node_Pos,AP124)+1)="",IF(INDEX(Node_Miss,AP124)="left",INDEX(Node_Left,AP124),INDEX(Node_Right,AP124)),IF(INDEX(Node_Kind,AP124)="split",IF(INDEX($M$10:$M$61,INDEX(Node_Pos,AP124)+1)&lt;INDEX(Node_Thr,AP124),INDEX(Node_Left,AP124),INDEX(Node_Right,AP124)),IF(ISNUMBER(SEARCH(";"&amp;INDEX($M$10:$M$61,INDEX(Node_Pos,AP124)+1)&amp;";",";"&amp;INDEX(Node_RCodes,AP124)&amp;";")),INDEX(Node_Right,AP124),INDEX(Node_Left,AP124)))))</f>
        <v/>
      </c>
      <c r="AR124" s="46">
        <f>MATCH($AA124&amp;"|"&amp;AQ124,Node_Key,0)</f>
        <v/>
      </c>
      <c r="AS124" s="46">
        <f>IF(INDEX(Node_Kind,AR124)="leaf",AQ124,IF(INDEX($M$10:$M$61,INDEX(Node_Pos,AR124)+1)="",IF(INDEX(Node_Miss,AR124)="left",INDEX(Node_Left,AR124),INDEX(Node_Right,AR124)),IF(INDEX(Node_Kind,AR124)="split",IF(INDEX($M$10:$M$61,INDEX(Node_Pos,AR124)+1)&lt;INDEX(Node_Thr,AR124),INDEX(Node_Left,AR124),INDEX(Node_Right,AR124)),IF(ISNUMBER(SEARCH(";"&amp;INDEX($M$10:$M$61,INDEX(Node_Pos,AR124)+1)&amp;";",";"&amp;INDEX(Node_RCodes,AR124)&amp;";")),INDEX(Node_Right,AR124),INDEX(Node_Left,AR124)))))</f>
        <v/>
      </c>
      <c r="AT124" s="46">
        <f>MATCH($AA124&amp;"|"&amp;AS124,Node_Key,0)</f>
        <v/>
      </c>
      <c r="AU124" s="46">
        <f>IF(INDEX(Node_Kind,AT124)="leaf",AS124,IF(INDEX($M$10:$M$61,INDEX(Node_Pos,AT124)+1)="",IF(INDEX(Node_Miss,AT124)="left",INDEX(Node_Left,AT124),INDEX(Node_Right,AT124)),IF(INDEX(Node_Kind,AT124)="split",IF(INDEX($M$10:$M$61,INDEX(Node_Pos,AT124)+1)&lt;INDEX(Node_Thr,AT124),INDEX(Node_Left,AT124),INDEX(Node_Right,AT124)),IF(ISNUMBER(SEARCH(";"&amp;INDEX($M$10:$M$61,INDEX(Node_Pos,AT124)+1)&amp;";",";"&amp;INDEX(Node_RCodes,AT124)&amp;";")),INDEX(Node_Right,AT124),INDEX(Node_Left,AT124)))))</f>
        <v/>
      </c>
      <c r="AV124" s="52">
        <f>IF(INDEX(Node_Kind,MATCH($AA124&amp;"|"&amp;AU124,Node_Key,0))="leaf",INDEX(Node_Leaf,MATCH($AA124&amp;"|"&amp;AU124,Node_Key,0)),"not a leaf")</f>
        <v/>
      </c>
      <c r="AW124" s="46">
        <f>MATCH($AA124&amp;"|0",Node_Key,0)</f>
        <v/>
      </c>
      <c r="AX124" s="46">
        <f>IF(INDEX(Node_Kind,AW124)="leaf",0,IF(INDEX($P$10:$P$61,INDEX(Node_Pos,AW124)+1)="",IF(INDEX(Node_Miss,AW124)="left",INDEX(Node_Left,AW124),INDEX(Node_Right,AW124)),IF(INDEX(Node_Kind,AW124)="split",IF(INDEX($P$10:$P$61,INDEX(Node_Pos,AW124)+1)&lt;INDEX(Node_Thr,AW124),INDEX(Node_Left,AW124),INDEX(Node_Right,AW124)),IF(ISNUMBER(SEARCH(";"&amp;INDEX($P$10:$P$61,INDEX(Node_Pos,AW124)+1)&amp;";",";"&amp;INDEX(Node_RCodes,AW124)&amp;";")),INDEX(Node_Right,AW124),INDEX(Node_Left,AW124)))))</f>
        <v/>
      </c>
      <c r="AY124" s="46">
        <f>MATCH($AA124&amp;"|"&amp;AX124,Node_Key,0)</f>
        <v/>
      </c>
      <c r="AZ124" s="46">
        <f>IF(INDEX(Node_Kind,AY124)="leaf",AX124,IF(INDEX($P$10:$P$61,INDEX(Node_Pos,AY124)+1)="",IF(INDEX(Node_Miss,AY124)="left",INDEX(Node_Left,AY124),INDEX(Node_Right,AY124)),IF(INDEX(Node_Kind,AY124)="split",IF(INDEX($P$10:$P$61,INDEX(Node_Pos,AY124)+1)&lt;INDEX(Node_Thr,AY124),INDEX(Node_Left,AY124),INDEX(Node_Right,AY124)),IF(ISNUMBER(SEARCH(";"&amp;INDEX($P$10:$P$61,INDEX(Node_Pos,AY124)+1)&amp;";",";"&amp;INDEX(Node_RCodes,AY124)&amp;";")),INDEX(Node_Right,AY124),INDEX(Node_Left,AY124)))))</f>
        <v/>
      </c>
      <c r="BA124" s="46">
        <f>MATCH($AA124&amp;"|"&amp;AZ124,Node_Key,0)</f>
        <v/>
      </c>
      <c r="BB124" s="46">
        <f>IF(INDEX(Node_Kind,BA124)="leaf",AZ124,IF(INDEX($P$10:$P$61,INDEX(Node_Pos,BA124)+1)="",IF(INDEX(Node_Miss,BA124)="left",INDEX(Node_Left,BA124),INDEX(Node_Right,BA124)),IF(INDEX(Node_Kind,BA124)="split",IF(INDEX($P$10:$P$61,INDEX(Node_Pos,BA124)+1)&lt;INDEX(Node_Thr,BA124),INDEX(Node_Left,BA124),INDEX(Node_Right,BA124)),IF(ISNUMBER(SEARCH(";"&amp;INDEX($P$10:$P$61,INDEX(Node_Pos,BA124)+1)&amp;";",";"&amp;INDEX(Node_RCodes,BA124)&amp;";")),INDEX(Node_Right,BA124),INDEX(Node_Left,BA124)))))</f>
        <v/>
      </c>
      <c r="BC124" s="52">
        <f>IF(INDEX(Node_Kind,MATCH($AA124&amp;"|"&amp;BB124,Node_Key,0))="leaf",INDEX(Node_Leaf,MATCH($AA124&amp;"|"&amp;BB124,Node_Key,0)),"not a leaf")</f>
        <v/>
      </c>
      <c r="BD124" s="46">
        <f>MATCH($AA124&amp;"|0",Node_Key,0)</f>
        <v/>
      </c>
      <c r="BE124" s="46">
        <f>IF(INDEX(Node_Kind,BD124)="leaf",0,IF(INDEX($S$10:$S$61,INDEX(Node_Pos,BD124)+1)="",IF(INDEX(Node_Miss,BD124)="left",INDEX(Node_Left,BD124),INDEX(Node_Right,BD124)),IF(INDEX(Node_Kind,BD124)="split",IF(INDEX($S$10:$S$61,INDEX(Node_Pos,BD124)+1)&lt;INDEX(Node_Thr,BD124),INDEX(Node_Left,BD124),INDEX(Node_Right,BD124)),IF(ISNUMBER(SEARCH(";"&amp;INDEX($S$10:$S$61,INDEX(Node_Pos,BD124)+1)&amp;";",";"&amp;INDEX(Node_RCodes,BD124)&amp;";")),INDEX(Node_Right,BD124),INDEX(Node_Left,BD124)))))</f>
        <v/>
      </c>
      <c r="BF124" s="46">
        <f>MATCH($AA124&amp;"|"&amp;BE124,Node_Key,0)</f>
        <v/>
      </c>
      <c r="BG124" s="46">
        <f>IF(INDEX(Node_Kind,BF124)="leaf",BE124,IF(INDEX($S$10:$S$61,INDEX(Node_Pos,BF124)+1)="",IF(INDEX(Node_Miss,BF124)="left",INDEX(Node_Left,BF124),INDEX(Node_Right,BF124)),IF(INDEX(Node_Kind,BF124)="split",IF(INDEX($S$10:$S$61,INDEX(Node_Pos,BF124)+1)&lt;INDEX(Node_Thr,BF124),INDEX(Node_Left,BF124),INDEX(Node_Right,BF124)),IF(ISNUMBER(SEARCH(";"&amp;INDEX($S$10:$S$61,INDEX(Node_Pos,BF124)+1)&amp;";",";"&amp;INDEX(Node_RCodes,BF124)&amp;";")),INDEX(Node_Right,BF124),INDEX(Node_Left,BF124)))))</f>
        <v/>
      </c>
      <c r="BH124" s="46">
        <f>MATCH($AA124&amp;"|"&amp;BG124,Node_Key,0)</f>
        <v/>
      </c>
      <c r="BI124" s="46">
        <f>IF(INDEX(Node_Kind,BH124)="leaf",BG124,IF(INDEX($S$10:$S$61,INDEX(Node_Pos,BH124)+1)="",IF(INDEX(Node_Miss,BH124)="left",INDEX(Node_Left,BH124),INDEX(Node_Right,BH124)),IF(INDEX(Node_Kind,BH124)="split",IF(INDEX($S$10:$S$61,INDEX(Node_Pos,BH124)+1)&lt;INDEX(Node_Thr,BH124),INDEX(Node_Left,BH124),INDEX(Node_Right,BH124)),IF(ISNUMBER(SEARCH(";"&amp;INDEX($S$10:$S$61,INDEX(Node_Pos,BH124)+1)&amp;";",";"&amp;INDEX(Node_RCodes,BH124)&amp;";")),INDEX(Node_Right,BH124),INDEX(Node_Left,BH124)))))</f>
        <v/>
      </c>
      <c r="BJ124" s="52">
        <f>IF(INDEX(Node_Kind,MATCH($AA124&amp;"|"&amp;BI124,Node_Key,0))="leaf",INDEX(Node_Leaf,MATCH($AA124&amp;"|"&amp;BI124,Node_Key,0)),"not a leaf")</f>
        <v/>
      </c>
      <c r="BK124" s="46">
        <f>MATCH($AA124&amp;"|0",Node_Key,0)</f>
        <v/>
      </c>
      <c r="BL124" s="46">
        <f>IF(INDEX(Node_Kind,BK124)="leaf",0,IF(INDEX($V$10:$V$61,INDEX(Node_Pos,BK124)+1)="",IF(INDEX(Node_Miss,BK124)="left",INDEX(Node_Left,BK124),INDEX(Node_Right,BK124)),IF(INDEX(Node_Kind,BK124)="split",IF(INDEX($V$10:$V$61,INDEX(Node_Pos,BK124)+1)&lt;INDEX(Node_Thr,BK124),INDEX(Node_Left,BK124),INDEX(Node_Right,BK124)),IF(ISNUMBER(SEARCH(";"&amp;INDEX($V$10:$V$61,INDEX(Node_Pos,BK124)+1)&amp;";",";"&amp;INDEX(Node_RCodes,BK124)&amp;";")),INDEX(Node_Right,BK124),INDEX(Node_Left,BK124)))))</f>
        <v/>
      </c>
      <c r="BM124" s="46">
        <f>MATCH($AA124&amp;"|"&amp;BL124,Node_Key,0)</f>
        <v/>
      </c>
      <c r="BN124" s="46">
        <f>IF(INDEX(Node_Kind,BM124)="leaf",BL124,IF(INDEX($V$10:$V$61,INDEX(Node_Pos,BM124)+1)="",IF(INDEX(Node_Miss,BM124)="left",INDEX(Node_Left,BM124),INDEX(Node_Right,BM124)),IF(INDEX(Node_Kind,BM124)="split",IF(INDEX($V$10:$V$61,INDEX(Node_Pos,BM124)+1)&lt;INDEX(Node_Thr,BM124),INDEX(Node_Left,BM124),INDEX(Node_Right,BM124)),IF(ISNUMBER(SEARCH(";"&amp;INDEX($V$10:$V$61,INDEX(Node_Pos,BM124)+1)&amp;";",";"&amp;INDEX(Node_RCodes,BM124)&amp;";")),INDEX(Node_Right,BM124),INDEX(Node_Left,BM124)))))</f>
        <v/>
      </c>
      <c r="BO124" s="46">
        <f>MATCH($AA124&amp;"|"&amp;BN124,Node_Key,0)</f>
        <v/>
      </c>
      <c r="BP124" s="46">
        <f>IF(INDEX(Node_Kind,BO124)="leaf",BN124,IF(INDEX($V$10:$V$61,INDEX(Node_Pos,BO124)+1)="",IF(INDEX(Node_Miss,BO124)="left",INDEX(Node_Left,BO124),INDEX(Node_Right,BO124)),IF(INDEX(Node_Kind,BO124)="split",IF(INDEX($V$10:$V$61,INDEX(Node_Pos,BO124)+1)&lt;INDEX(Node_Thr,BO124),INDEX(Node_Left,BO124),INDEX(Node_Right,BO124)),IF(ISNUMBER(SEARCH(";"&amp;INDEX($V$10:$V$61,INDEX(Node_Pos,BO124)+1)&amp;";",";"&amp;INDEX(Node_RCodes,BO124)&amp;";")),INDEX(Node_Right,BO124),INDEX(Node_Left,BO124)))))</f>
        <v/>
      </c>
      <c r="BQ124" s="52">
        <f>IF(INDEX(Node_Kind,MATCH($AA124&amp;"|"&amp;BP124,Node_Key,0))="leaf",INDEX(Node_Leaf,MATCH($AA124&amp;"|"&amp;BP124,Node_Key,0)),"not a leaf")</f>
        <v/>
      </c>
      <c r="BR124" s="46">
        <f>MATCH($AA124&amp;"|0",Node_Key,0)</f>
        <v/>
      </c>
      <c r="BS124" s="46">
        <f>IF(INDEX(Node_Kind,BR124)="leaf",0,IF(INDEX($Y$10:$Y$61,INDEX(Node_Pos,BR124)+1)="",IF(INDEX(Node_Miss,BR124)="left",INDEX(Node_Left,BR124),INDEX(Node_Right,BR124)),IF(INDEX(Node_Kind,BR124)="split",IF(INDEX($Y$10:$Y$61,INDEX(Node_Pos,BR124)+1)&lt;INDEX(Node_Thr,BR124),INDEX(Node_Left,BR124),INDEX(Node_Right,BR124)),IF(ISNUMBER(SEARCH(";"&amp;INDEX($Y$10:$Y$61,INDEX(Node_Pos,BR124)+1)&amp;";",";"&amp;INDEX(Node_RCodes,BR124)&amp;";")),INDEX(Node_Right,BR124),INDEX(Node_Left,BR124)))))</f>
        <v/>
      </c>
      <c r="BT124" s="46">
        <f>MATCH($AA124&amp;"|"&amp;BS124,Node_Key,0)</f>
        <v/>
      </c>
      <c r="BU124" s="46">
        <f>IF(INDEX(Node_Kind,BT124)="leaf",BS124,IF(INDEX($Y$10:$Y$61,INDEX(Node_Pos,BT124)+1)="",IF(INDEX(Node_Miss,BT124)="left",INDEX(Node_Left,BT124),INDEX(Node_Right,BT124)),IF(INDEX(Node_Kind,BT124)="split",IF(INDEX($Y$10:$Y$61,INDEX(Node_Pos,BT124)+1)&lt;INDEX(Node_Thr,BT124),INDEX(Node_Left,BT124),INDEX(Node_Right,BT124)),IF(ISNUMBER(SEARCH(";"&amp;INDEX($Y$10:$Y$61,INDEX(Node_Pos,BT124)+1)&amp;";",";"&amp;INDEX(Node_RCodes,BT124)&amp;";")),INDEX(Node_Right,BT124),INDEX(Node_Left,BT124)))))</f>
        <v/>
      </c>
      <c r="BV124" s="46">
        <f>MATCH($AA124&amp;"|"&amp;BU124,Node_Key,0)</f>
        <v/>
      </c>
      <c r="BW124" s="46">
        <f>IF(INDEX(Node_Kind,BV124)="leaf",BU124,IF(INDEX($Y$10:$Y$61,INDEX(Node_Pos,BV124)+1)="",IF(INDEX(Node_Miss,BV124)="left",INDEX(Node_Left,BV124),INDEX(Node_Right,BV124)),IF(INDEX(Node_Kind,BV124)="split",IF(INDEX($Y$10:$Y$61,INDEX(Node_Pos,BV124)+1)&lt;INDEX(Node_Thr,BV124),INDEX(Node_Left,BV124),INDEX(Node_Right,BV124)),IF(ISNUMBER(SEARCH(";"&amp;INDEX($Y$10:$Y$61,INDEX(Node_Pos,BV124)+1)&amp;";",";"&amp;INDEX(Node_RCodes,BV124)&amp;";")),INDEX(Node_Right,BV124),INDEX(Node_Left,BV124)))))</f>
        <v/>
      </c>
      <c r="BX124" s="52">
        <f>IF(INDEX(Node_Kind,MATCH($AA124&amp;"|"&amp;BW124,Node_Key,0))="leaf",INDEX(Node_Leaf,MATCH($AA124&amp;"|"&amp;BW124,Node_Key,0)),"not a leaf")</f>
        <v/>
      </c>
    </row>
    <row r="125">
      <c r="AA125" s="36" t="n">
        <v>115</v>
      </c>
      <c r="AB125" s="46">
        <f>MATCH($AA125&amp;"|0",Node_Key,0)</f>
        <v/>
      </c>
      <c r="AC125" s="46">
        <f>IF(INDEX(Node_Kind,AB125)="leaf",0,IF(INDEX($G$10:$G$61,INDEX(Node_Pos,AB125)+1)="",IF(INDEX(Node_Miss,AB125)="left",INDEX(Node_Left,AB125),INDEX(Node_Right,AB125)),IF(INDEX(Node_Kind,AB125)="split",IF(INDEX($G$10:$G$61,INDEX(Node_Pos,AB125)+1)&lt;INDEX(Node_Thr,AB125),INDEX(Node_Left,AB125),INDEX(Node_Right,AB125)),IF(ISNUMBER(SEARCH(";"&amp;INDEX($G$10:$G$61,INDEX(Node_Pos,AB125)+1)&amp;";",";"&amp;INDEX(Node_RCodes,AB125)&amp;";")),INDEX(Node_Right,AB125),INDEX(Node_Left,AB125)))))</f>
        <v/>
      </c>
      <c r="AD125" s="46">
        <f>MATCH($AA125&amp;"|"&amp;AC125,Node_Key,0)</f>
        <v/>
      </c>
      <c r="AE125" s="46">
        <f>IF(INDEX(Node_Kind,AD125)="leaf",AC125,IF(INDEX($G$10:$G$61,INDEX(Node_Pos,AD125)+1)="",IF(INDEX(Node_Miss,AD125)="left",INDEX(Node_Left,AD125),INDEX(Node_Right,AD125)),IF(INDEX(Node_Kind,AD125)="split",IF(INDEX($G$10:$G$61,INDEX(Node_Pos,AD125)+1)&lt;INDEX(Node_Thr,AD125),INDEX(Node_Left,AD125),INDEX(Node_Right,AD125)),IF(ISNUMBER(SEARCH(";"&amp;INDEX($G$10:$G$61,INDEX(Node_Pos,AD125)+1)&amp;";",";"&amp;INDEX(Node_RCodes,AD125)&amp;";")),INDEX(Node_Right,AD125),INDEX(Node_Left,AD125)))))</f>
        <v/>
      </c>
      <c r="AF125" s="46">
        <f>MATCH($AA125&amp;"|"&amp;AE125,Node_Key,0)</f>
        <v/>
      </c>
      <c r="AG125" s="46">
        <f>IF(INDEX(Node_Kind,AF125)="leaf",AE125,IF(INDEX($G$10:$G$61,INDEX(Node_Pos,AF125)+1)="",IF(INDEX(Node_Miss,AF125)="left",INDEX(Node_Left,AF125),INDEX(Node_Right,AF125)),IF(INDEX(Node_Kind,AF125)="split",IF(INDEX($G$10:$G$61,INDEX(Node_Pos,AF125)+1)&lt;INDEX(Node_Thr,AF125),INDEX(Node_Left,AF125),INDEX(Node_Right,AF125)),IF(ISNUMBER(SEARCH(";"&amp;INDEX($G$10:$G$61,INDEX(Node_Pos,AF125)+1)&amp;";",";"&amp;INDEX(Node_RCodes,AF125)&amp;";")),INDEX(Node_Right,AF125),INDEX(Node_Left,AF125)))))</f>
        <v/>
      </c>
      <c r="AH125" s="52">
        <f>IF(INDEX(Node_Kind,MATCH($AA125&amp;"|"&amp;AG125,Node_Key,0))="leaf",INDEX(Node_Leaf,MATCH($AA125&amp;"|"&amp;AG125,Node_Key,0)),"not a leaf")</f>
        <v/>
      </c>
      <c r="AI125" s="46">
        <f>MATCH($AA125&amp;"|0",Node_Key,0)</f>
        <v/>
      </c>
      <c r="AJ125" s="46">
        <f>IF(INDEX(Node_Kind,AI125)="leaf",0,IF(INDEX($J$10:$J$61,INDEX(Node_Pos,AI125)+1)="",IF(INDEX(Node_Miss,AI125)="left",INDEX(Node_Left,AI125),INDEX(Node_Right,AI125)),IF(INDEX(Node_Kind,AI125)="split",IF(INDEX($J$10:$J$61,INDEX(Node_Pos,AI125)+1)&lt;INDEX(Node_Thr,AI125),INDEX(Node_Left,AI125),INDEX(Node_Right,AI125)),IF(ISNUMBER(SEARCH(";"&amp;INDEX($J$10:$J$61,INDEX(Node_Pos,AI125)+1)&amp;";",";"&amp;INDEX(Node_RCodes,AI125)&amp;";")),INDEX(Node_Right,AI125),INDEX(Node_Left,AI125)))))</f>
        <v/>
      </c>
      <c r="AK125" s="46">
        <f>MATCH($AA125&amp;"|"&amp;AJ125,Node_Key,0)</f>
        <v/>
      </c>
      <c r="AL125" s="46">
        <f>IF(INDEX(Node_Kind,AK125)="leaf",AJ125,IF(INDEX($J$10:$J$61,INDEX(Node_Pos,AK125)+1)="",IF(INDEX(Node_Miss,AK125)="left",INDEX(Node_Left,AK125),INDEX(Node_Right,AK125)),IF(INDEX(Node_Kind,AK125)="split",IF(INDEX($J$10:$J$61,INDEX(Node_Pos,AK125)+1)&lt;INDEX(Node_Thr,AK125),INDEX(Node_Left,AK125),INDEX(Node_Right,AK125)),IF(ISNUMBER(SEARCH(";"&amp;INDEX($J$10:$J$61,INDEX(Node_Pos,AK125)+1)&amp;";",";"&amp;INDEX(Node_RCodes,AK125)&amp;";")),INDEX(Node_Right,AK125),INDEX(Node_Left,AK125)))))</f>
        <v/>
      </c>
      <c r="AM125" s="46">
        <f>MATCH($AA125&amp;"|"&amp;AL125,Node_Key,0)</f>
        <v/>
      </c>
      <c r="AN125" s="46">
        <f>IF(INDEX(Node_Kind,AM125)="leaf",AL125,IF(INDEX($J$10:$J$61,INDEX(Node_Pos,AM125)+1)="",IF(INDEX(Node_Miss,AM125)="left",INDEX(Node_Left,AM125),INDEX(Node_Right,AM125)),IF(INDEX(Node_Kind,AM125)="split",IF(INDEX($J$10:$J$61,INDEX(Node_Pos,AM125)+1)&lt;INDEX(Node_Thr,AM125),INDEX(Node_Left,AM125),INDEX(Node_Right,AM125)),IF(ISNUMBER(SEARCH(";"&amp;INDEX($J$10:$J$61,INDEX(Node_Pos,AM125)+1)&amp;";",";"&amp;INDEX(Node_RCodes,AM125)&amp;";")),INDEX(Node_Right,AM125),INDEX(Node_Left,AM125)))))</f>
        <v/>
      </c>
      <c r="AO125" s="52">
        <f>IF(INDEX(Node_Kind,MATCH($AA125&amp;"|"&amp;AN125,Node_Key,0))="leaf",INDEX(Node_Leaf,MATCH($AA125&amp;"|"&amp;AN125,Node_Key,0)),"not a leaf")</f>
        <v/>
      </c>
      <c r="AP125" s="46">
        <f>MATCH($AA125&amp;"|0",Node_Key,0)</f>
        <v/>
      </c>
      <c r="AQ125" s="46">
        <f>IF(INDEX(Node_Kind,AP125)="leaf",0,IF(INDEX($M$10:$M$61,INDEX(Node_Pos,AP125)+1)="",IF(INDEX(Node_Miss,AP125)="left",INDEX(Node_Left,AP125),INDEX(Node_Right,AP125)),IF(INDEX(Node_Kind,AP125)="split",IF(INDEX($M$10:$M$61,INDEX(Node_Pos,AP125)+1)&lt;INDEX(Node_Thr,AP125),INDEX(Node_Left,AP125),INDEX(Node_Right,AP125)),IF(ISNUMBER(SEARCH(";"&amp;INDEX($M$10:$M$61,INDEX(Node_Pos,AP125)+1)&amp;";",";"&amp;INDEX(Node_RCodes,AP125)&amp;";")),INDEX(Node_Right,AP125),INDEX(Node_Left,AP125)))))</f>
        <v/>
      </c>
      <c r="AR125" s="46">
        <f>MATCH($AA125&amp;"|"&amp;AQ125,Node_Key,0)</f>
        <v/>
      </c>
      <c r="AS125" s="46">
        <f>IF(INDEX(Node_Kind,AR125)="leaf",AQ125,IF(INDEX($M$10:$M$61,INDEX(Node_Pos,AR125)+1)="",IF(INDEX(Node_Miss,AR125)="left",INDEX(Node_Left,AR125),INDEX(Node_Right,AR125)),IF(INDEX(Node_Kind,AR125)="split",IF(INDEX($M$10:$M$61,INDEX(Node_Pos,AR125)+1)&lt;INDEX(Node_Thr,AR125),INDEX(Node_Left,AR125),INDEX(Node_Right,AR125)),IF(ISNUMBER(SEARCH(";"&amp;INDEX($M$10:$M$61,INDEX(Node_Pos,AR125)+1)&amp;";",";"&amp;INDEX(Node_RCodes,AR125)&amp;";")),INDEX(Node_Right,AR125),INDEX(Node_Left,AR125)))))</f>
        <v/>
      </c>
      <c r="AT125" s="46">
        <f>MATCH($AA125&amp;"|"&amp;AS125,Node_Key,0)</f>
        <v/>
      </c>
      <c r="AU125" s="46">
        <f>IF(INDEX(Node_Kind,AT125)="leaf",AS125,IF(INDEX($M$10:$M$61,INDEX(Node_Pos,AT125)+1)="",IF(INDEX(Node_Miss,AT125)="left",INDEX(Node_Left,AT125),INDEX(Node_Right,AT125)),IF(INDEX(Node_Kind,AT125)="split",IF(INDEX($M$10:$M$61,INDEX(Node_Pos,AT125)+1)&lt;INDEX(Node_Thr,AT125),INDEX(Node_Left,AT125),INDEX(Node_Right,AT125)),IF(ISNUMBER(SEARCH(";"&amp;INDEX($M$10:$M$61,INDEX(Node_Pos,AT125)+1)&amp;";",";"&amp;INDEX(Node_RCodes,AT125)&amp;";")),INDEX(Node_Right,AT125),INDEX(Node_Left,AT125)))))</f>
        <v/>
      </c>
      <c r="AV125" s="52">
        <f>IF(INDEX(Node_Kind,MATCH($AA125&amp;"|"&amp;AU125,Node_Key,0))="leaf",INDEX(Node_Leaf,MATCH($AA125&amp;"|"&amp;AU125,Node_Key,0)),"not a leaf")</f>
        <v/>
      </c>
      <c r="AW125" s="46">
        <f>MATCH($AA125&amp;"|0",Node_Key,0)</f>
        <v/>
      </c>
      <c r="AX125" s="46">
        <f>IF(INDEX(Node_Kind,AW125)="leaf",0,IF(INDEX($P$10:$P$61,INDEX(Node_Pos,AW125)+1)="",IF(INDEX(Node_Miss,AW125)="left",INDEX(Node_Left,AW125),INDEX(Node_Right,AW125)),IF(INDEX(Node_Kind,AW125)="split",IF(INDEX($P$10:$P$61,INDEX(Node_Pos,AW125)+1)&lt;INDEX(Node_Thr,AW125),INDEX(Node_Left,AW125),INDEX(Node_Right,AW125)),IF(ISNUMBER(SEARCH(";"&amp;INDEX($P$10:$P$61,INDEX(Node_Pos,AW125)+1)&amp;";",";"&amp;INDEX(Node_RCodes,AW125)&amp;";")),INDEX(Node_Right,AW125),INDEX(Node_Left,AW125)))))</f>
        <v/>
      </c>
      <c r="AY125" s="46">
        <f>MATCH($AA125&amp;"|"&amp;AX125,Node_Key,0)</f>
        <v/>
      </c>
      <c r="AZ125" s="46">
        <f>IF(INDEX(Node_Kind,AY125)="leaf",AX125,IF(INDEX($P$10:$P$61,INDEX(Node_Pos,AY125)+1)="",IF(INDEX(Node_Miss,AY125)="left",INDEX(Node_Left,AY125),INDEX(Node_Right,AY125)),IF(INDEX(Node_Kind,AY125)="split",IF(INDEX($P$10:$P$61,INDEX(Node_Pos,AY125)+1)&lt;INDEX(Node_Thr,AY125),INDEX(Node_Left,AY125),INDEX(Node_Right,AY125)),IF(ISNUMBER(SEARCH(";"&amp;INDEX($P$10:$P$61,INDEX(Node_Pos,AY125)+1)&amp;";",";"&amp;INDEX(Node_RCodes,AY125)&amp;";")),INDEX(Node_Right,AY125),INDEX(Node_Left,AY125)))))</f>
        <v/>
      </c>
      <c r="BA125" s="46">
        <f>MATCH($AA125&amp;"|"&amp;AZ125,Node_Key,0)</f>
        <v/>
      </c>
      <c r="BB125" s="46">
        <f>IF(INDEX(Node_Kind,BA125)="leaf",AZ125,IF(INDEX($P$10:$P$61,INDEX(Node_Pos,BA125)+1)="",IF(INDEX(Node_Miss,BA125)="left",INDEX(Node_Left,BA125),INDEX(Node_Right,BA125)),IF(INDEX(Node_Kind,BA125)="split",IF(INDEX($P$10:$P$61,INDEX(Node_Pos,BA125)+1)&lt;INDEX(Node_Thr,BA125),INDEX(Node_Left,BA125),INDEX(Node_Right,BA125)),IF(ISNUMBER(SEARCH(";"&amp;INDEX($P$10:$P$61,INDEX(Node_Pos,BA125)+1)&amp;";",";"&amp;INDEX(Node_RCodes,BA125)&amp;";")),INDEX(Node_Right,BA125),INDEX(Node_Left,BA125)))))</f>
        <v/>
      </c>
      <c r="BC125" s="52">
        <f>IF(INDEX(Node_Kind,MATCH($AA125&amp;"|"&amp;BB125,Node_Key,0))="leaf",INDEX(Node_Leaf,MATCH($AA125&amp;"|"&amp;BB125,Node_Key,0)),"not a leaf")</f>
        <v/>
      </c>
      <c r="BD125" s="46">
        <f>MATCH($AA125&amp;"|0",Node_Key,0)</f>
        <v/>
      </c>
      <c r="BE125" s="46">
        <f>IF(INDEX(Node_Kind,BD125)="leaf",0,IF(INDEX($S$10:$S$61,INDEX(Node_Pos,BD125)+1)="",IF(INDEX(Node_Miss,BD125)="left",INDEX(Node_Left,BD125),INDEX(Node_Right,BD125)),IF(INDEX(Node_Kind,BD125)="split",IF(INDEX($S$10:$S$61,INDEX(Node_Pos,BD125)+1)&lt;INDEX(Node_Thr,BD125),INDEX(Node_Left,BD125),INDEX(Node_Right,BD125)),IF(ISNUMBER(SEARCH(";"&amp;INDEX($S$10:$S$61,INDEX(Node_Pos,BD125)+1)&amp;";",";"&amp;INDEX(Node_RCodes,BD125)&amp;";")),INDEX(Node_Right,BD125),INDEX(Node_Left,BD125)))))</f>
        <v/>
      </c>
      <c r="BF125" s="46">
        <f>MATCH($AA125&amp;"|"&amp;BE125,Node_Key,0)</f>
        <v/>
      </c>
      <c r="BG125" s="46">
        <f>IF(INDEX(Node_Kind,BF125)="leaf",BE125,IF(INDEX($S$10:$S$61,INDEX(Node_Pos,BF125)+1)="",IF(INDEX(Node_Miss,BF125)="left",INDEX(Node_Left,BF125),INDEX(Node_Right,BF125)),IF(INDEX(Node_Kind,BF125)="split",IF(INDEX($S$10:$S$61,INDEX(Node_Pos,BF125)+1)&lt;INDEX(Node_Thr,BF125),INDEX(Node_Left,BF125),INDEX(Node_Right,BF125)),IF(ISNUMBER(SEARCH(";"&amp;INDEX($S$10:$S$61,INDEX(Node_Pos,BF125)+1)&amp;";",";"&amp;INDEX(Node_RCodes,BF125)&amp;";")),INDEX(Node_Right,BF125),INDEX(Node_Left,BF125)))))</f>
        <v/>
      </c>
      <c r="BH125" s="46">
        <f>MATCH($AA125&amp;"|"&amp;BG125,Node_Key,0)</f>
        <v/>
      </c>
      <c r="BI125" s="46">
        <f>IF(INDEX(Node_Kind,BH125)="leaf",BG125,IF(INDEX($S$10:$S$61,INDEX(Node_Pos,BH125)+1)="",IF(INDEX(Node_Miss,BH125)="left",INDEX(Node_Left,BH125),INDEX(Node_Right,BH125)),IF(INDEX(Node_Kind,BH125)="split",IF(INDEX($S$10:$S$61,INDEX(Node_Pos,BH125)+1)&lt;INDEX(Node_Thr,BH125),INDEX(Node_Left,BH125),INDEX(Node_Right,BH125)),IF(ISNUMBER(SEARCH(";"&amp;INDEX($S$10:$S$61,INDEX(Node_Pos,BH125)+1)&amp;";",";"&amp;INDEX(Node_RCodes,BH125)&amp;";")),INDEX(Node_Right,BH125),INDEX(Node_Left,BH125)))))</f>
        <v/>
      </c>
      <c r="BJ125" s="52">
        <f>IF(INDEX(Node_Kind,MATCH($AA125&amp;"|"&amp;BI125,Node_Key,0))="leaf",INDEX(Node_Leaf,MATCH($AA125&amp;"|"&amp;BI125,Node_Key,0)),"not a leaf")</f>
        <v/>
      </c>
      <c r="BK125" s="46">
        <f>MATCH($AA125&amp;"|0",Node_Key,0)</f>
        <v/>
      </c>
      <c r="BL125" s="46">
        <f>IF(INDEX(Node_Kind,BK125)="leaf",0,IF(INDEX($V$10:$V$61,INDEX(Node_Pos,BK125)+1)="",IF(INDEX(Node_Miss,BK125)="left",INDEX(Node_Left,BK125),INDEX(Node_Right,BK125)),IF(INDEX(Node_Kind,BK125)="split",IF(INDEX($V$10:$V$61,INDEX(Node_Pos,BK125)+1)&lt;INDEX(Node_Thr,BK125),INDEX(Node_Left,BK125),INDEX(Node_Right,BK125)),IF(ISNUMBER(SEARCH(";"&amp;INDEX($V$10:$V$61,INDEX(Node_Pos,BK125)+1)&amp;";",";"&amp;INDEX(Node_RCodes,BK125)&amp;";")),INDEX(Node_Right,BK125),INDEX(Node_Left,BK125)))))</f>
        <v/>
      </c>
      <c r="BM125" s="46">
        <f>MATCH($AA125&amp;"|"&amp;BL125,Node_Key,0)</f>
        <v/>
      </c>
      <c r="BN125" s="46">
        <f>IF(INDEX(Node_Kind,BM125)="leaf",BL125,IF(INDEX($V$10:$V$61,INDEX(Node_Pos,BM125)+1)="",IF(INDEX(Node_Miss,BM125)="left",INDEX(Node_Left,BM125),INDEX(Node_Right,BM125)),IF(INDEX(Node_Kind,BM125)="split",IF(INDEX($V$10:$V$61,INDEX(Node_Pos,BM125)+1)&lt;INDEX(Node_Thr,BM125),INDEX(Node_Left,BM125),INDEX(Node_Right,BM125)),IF(ISNUMBER(SEARCH(";"&amp;INDEX($V$10:$V$61,INDEX(Node_Pos,BM125)+1)&amp;";",";"&amp;INDEX(Node_RCodes,BM125)&amp;";")),INDEX(Node_Right,BM125),INDEX(Node_Left,BM125)))))</f>
        <v/>
      </c>
      <c r="BO125" s="46">
        <f>MATCH($AA125&amp;"|"&amp;BN125,Node_Key,0)</f>
        <v/>
      </c>
      <c r="BP125" s="46">
        <f>IF(INDEX(Node_Kind,BO125)="leaf",BN125,IF(INDEX($V$10:$V$61,INDEX(Node_Pos,BO125)+1)="",IF(INDEX(Node_Miss,BO125)="left",INDEX(Node_Left,BO125),INDEX(Node_Right,BO125)),IF(INDEX(Node_Kind,BO125)="split",IF(INDEX($V$10:$V$61,INDEX(Node_Pos,BO125)+1)&lt;INDEX(Node_Thr,BO125),INDEX(Node_Left,BO125),INDEX(Node_Right,BO125)),IF(ISNUMBER(SEARCH(";"&amp;INDEX($V$10:$V$61,INDEX(Node_Pos,BO125)+1)&amp;";",";"&amp;INDEX(Node_RCodes,BO125)&amp;";")),INDEX(Node_Right,BO125),INDEX(Node_Left,BO125)))))</f>
        <v/>
      </c>
      <c r="BQ125" s="52">
        <f>IF(INDEX(Node_Kind,MATCH($AA125&amp;"|"&amp;BP125,Node_Key,0))="leaf",INDEX(Node_Leaf,MATCH($AA125&amp;"|"&amp;BP125,Node_Key,0)),"not a leaf")</f>
        <v/>
      </c>
      <c r="BR125" s="46">
        <f>MATCH($AA125&amp;"|0",Node_Key,0)</f>
        <v/>
      </c>
      <c r="BS125" s="46">
        <f>IF(INDEX(Node_Kind,BR125)="leaf",0,IF(INDEX($Y$10:$Y$61,INDEX(Node_Pos,BR125)+1)="",IF(INDEX(Node_Miss,BR125)="left",INDEX(Node_Left,BR125),INDEX(Node_Right,BR125)),IF(INDEX(Node_Kind,BR125)="split",IF(INDEX($Y$10:$Y$61,INDEX(Node_Pos,BR125)+1)&lt;INDEX(Node_Thr,BR125),INDEX(Node_Left,BR125),INDEX(Node_Right,BR125)),IF(ISNUMBER(SEARCH(";"&amp;INDEX($Y$10:$Y$61,INDEX(Node_Pos,BR125)+1)&amp;";",";"&amp;INDEX(Node_RCodes,BR125)&amp;";")),INDEX(Node_Right,BR125),INDEX(Node_Left,BR125)))))</f>
        <v/>
      </c>
      <c r="BT125" s="46">
        <f>MATCH($AA125&amp;"|"&amp;BS125,Node_Key,0)</f>
        <v/>
      </c>
      <c r="BU125" s="46">
        <f>IF(INDEX(Node_Kind,BT125)="leaf",BS125,IF(INDEX($Y$10:$Y$61,INDEX(Node_Pos,BT125)+1)="",IF(INDEX(Node_Miss,BT125)="left",INDEX(Node_Left,BT125),INDEX(Node_Right,BT125)),IF(INDEX(Node_Kind,BT125)="split",IF(INDEX($Y$10:$Y$61,INDEX(Node_Pos,BT125)+1)&lt;INDEX(Node_Thr,BT125),INDEX(Node_Left,BT125),INDEX(Node_Right,BT125)),IF(ISNUMBER(SEARCH(";"&amp;INDEX($Y$10:$Y$61,INDEX(Node_Pos,BT125)+1)&amp;";",";"&amp;INDEX(Node_RCodes,BT125)&amp;";")),INDEX(Node_Right,BT125),INDEX(Node_Left,BT125)))))</f>
        <v/>
      </c>
      <c r="BV125" s="46">
        <f>MATCH($AA125&amp;"|"&amp;BU125,Node_Key,0)</f>
        <v/>
      </c>
      <c r="BW125" s="46">
        <f>IF(INDEX(Node_Kind,BV125)="leaf",BU125,IF(INDEX($Y$10:$Y$61,INDEX(Node_Pos,BV125)+1)="",IF(INDEX(Node_Miss,BV125)="left",INDEX(Node_Left,BV125),INDEX(Node_Right,BV125)),IF(INDEX(Node_Kind,BV125)="split",IF(INDEX($Y$10:$Y$61,INDEX(Node_Pos,BV125)+1)&lt;INDEX(Node_Thr,BV125),INDEX(Node_Left,BV125),INDEX(Node_Right,BV125)),IF(ISNUMBER(SEARCH(";"&amp;INDEX($Y$10:$Y$61,INDEX(Node_Pos,BV125)+1)&amp;";",";"&amp;INDEX(Node_RCodes,BV125)&amp;";")),INDEX(Node_Right,BV125),INDEX(Node_Left,BV125)))))</f>
        <v/>
      </c>
      <c r="BX125" s="52">
        <f>IF(INDEX(Node_Kind,MATCH($AA125&amp;"|"&amp;BW125,Node_Key,0))="leaf",INDEX(Node_Leaf,MATCH($AA125&amp;"|"&amp;BW125,Node_Key,0)),"not a leaf")</f>
        <v/>
      </c>
    </row>
    <row r="126">
      <c r="AA126" s="36" t="n">
        <v>116</v>
      </c>
      <c r="AB126" s="46">
        <f>MATCH($AA126&amp;"|0",Node_Key,0)</f>
        <v/>
      </c>
      <c r="AC126" s="46">
        <f>IF(INDEX(Node_Kind,AB126)="leaf",0,IF(INDEX($G$10:$G$61,INDEX(Node_Pos,AB126)+1)="",IF(INDEX(Node_Miss,AB126)="left",INDEX(Node_Left,AB126),INDEX(Node_Right,AB126)),IF(INDEX(Node_Kind,AB126)="split",IF(INDEX($G$10:$G$61,INDEX(Node_Pos,AB126)+1)&lt;INDEX(Node_Thr,AB126),INDEX(Node_Left,AB126),INDEX(Node_Right,AB126)),IF(ISNUMBER(SEARCH(";"&amp;INDEX($G$10:$G$61,INDEX(Node_Pos,AB126)+1)&amp;";",";"&amp;INDEX(Node_RCodes,AB126)&amp;";")),INDEX(Node_Right,AB126),INDEX(Node_Left,AB126)))))</f>
        <v/>
      </c>
      <c r="AD126" s="46">
        <f>MATCH($AA126&amp;"|"&amp;AC126,Node_Key,0)</f>
        <v/>
      </c>
      <c r="AE126" s="46">
        <f>IF(INDEX(Node_Kind,AD126)="leaf",AC126,IF(INDEX($G$10:$G$61,INDEX(Node_Pos,AD126)+1)="",IF(INDEX(Node_Miss,AD126)="left",INDEX(Node_Left,AD126),INDEX(Node_Right,AD126)),IF(INDEX(Node_Kind,AD126)="split",IF(INDEX($G$10:$G$61,INDEX(Node_Pos,AD126)+1)&lt;INDEX(Node_Thr,AD126),INDEX(Node_Left,AD126),INDEX(Node_Right,AD126)),IF(ISNUMBER(SEARCH(";"&amp;INDEX($G$10:$G$61,INDEX(Node_Pos,AD126)+1)&amp;";",";"&amp;INDEX(Node_RCodes,AD126)&amp;";")),INDEX(Node_Right,AD126),INDEX(Node_Left,AD126)))))</f>
        <v/>
      </c>
      <c r="AF126" s="46">
        <f>MATCH($AA126&amp;"|"&amp;AE126,Node_Key,0)</f>
        <v/>
      </c>
      <c r="AG126" s="46">
        <f>IF(INDEX(Node_Kind,AF126)="leaf",AE126,IF(INDEX($G$10:$G$61,INDEX(Node_Pos,AF126)+1)="",IF(INDEX(Node_Miss,AF126)="left",INDEX(Node_Left,AF126),INDEX(Node_Right,AF126)),IF(INDEX(Node_Kind,AF126)="split",IF(INDEX($G$10:$G$61,INDEX(Node_Pos,AF126)+1)&lt;INDEX(Node_Thr,AF126),INDEX(Node_Left,AF126),INDEX(Node_Right,AF126)),IF(ISNUMBER(SEARCH(";"&amp;INDEX($G$10:$G$61,INDEX(Node_Pos,AF126)+1)&amp;";",";"&amp;INDEX(Node_RCodes,AF126)&amp;";")),INDEX(Node_Right,AF126),INDEX(Node_Left,AF126)))))</f>
        <v/>
      </c>
      <c r="AH126" s="52">
        <f>IF(INDEX(Node_Kind,MATCH($AA126&amp;"|"&amp;AG126,Node_Key,0))="leaf",INDEX(Node_Leaf,MATCH($AA126&amp;"|"&amp;AG126,Node_Key,0)),"not a leaf")</f>
        <v/>
      </c>
      <c r="AI126" s="46">
        <f>MATCH($AA126&amp;"|0",Node_Key,0)</f>
        <v/>
      </c>
      <c r="AJ126" s="46">
        <f>IF(INDEX(Node_Kind,AI126)="leaf",0,IF(INDEX($J$10:$J$61,INDEX(Node_Pos,AI126)+1)="",IF(INDEX(Node_Miss,AI126)="left",INDEX(Node_Left,AI126),INDEX(Node_Right,AI126)),IF(INDEX(Node_Kind,AI126)="split",IF(INDEX($J$10:$J$61,INDEX(Node_Pos,AI126)+1)&lt;INDEX(Node_Thr,AI126),INDEX(Node_Left,AI126),INDEX(Node_Right,AI126)),IF(ISNUMBER(SEARCH(";"&amp;INDEX($J$10:$J$61,INDEX(Node_Pos,AI126)+1)&amp;";",";"&amp;INDEX(Node_RCodes,AI126)&amp;";")),INDEX(Node_Right,AI126),INDEX(Node_Left,AI126)))))</f>
        <v/>
      </c>
      <c r="AK126" s="46">
        <f>MATCH($AA126&amp;"|"&amp;AJ126,Node_Key,0)</f>
        <v/>
      </c>
      <c r="AL126" s="46">
        <f>IF(INDEX(Node_Kind,AK126)="leaf",AJ126,IF(INDEX($J$10:$J$61,INDEX(Node_Pos,AK126)+1)="",IF(INDEX(Node_Miss,AK126)="left",INDEX(Node_Left,AK126),INDEX(Node_Right,AK126)),IF(INDEX(Node_Kind,AK126)="split",IF(INDEX($J$10:$J$61,INDEX(Node_Pos,AK126)+1)&lt;INDEX(Node_Thr,AK126),INDEX(Node_Left,AK126),INDEX(Node_Right,AK126)),IF(ISNUMBER(SEARCH(";"&amp;INDEX($J$10:$J$61,INDEX(Node_Pos,AK126)+1)&amp;";",";"&amp;INDEX(Node_RCodes,AK126)&amp;";")),INDEX(Node_Right,AK126),INDEX(Node_Left,AK126)))))</f>
        <v/>
      </c>
      <c r="AM126" s="46">
        <f>MATCH($AA126&amp;"|"&amp;AL126,Node_Key,0)</f>
        <v/>
      </c>
      <c r="AN126" s="46">
        <f>IF(INDEX(Node_Kind,AM126)="leaf",AL126,IF(INDEX($J$10:$J$61,INDEX(Node_Pos,AM126)+1)="",IF(INDEX(Node_Miss,AM126)="left",INDEX(Node_Left,AM126),INDEX(Node_Right,AM126)),IF(INDEX(Node_Kind,AM126)="split",IF(INDEX($J$10:$J$61,INDEX(Node_Pos,AM126)+1)&lt;INDEX(Node_Thr,AM126),INDEX(Node_Left,AM126),INDEX(Node_Right,AM126)),IF(ISNUMBER(SEARCH(";"&amp;INDEX($J$10:$J$61,INDEX(Node_Pos,AM126)+1)&amp;";",";"&amp;INDEX(Node_RCodes,AM126)&amp;";")),INDEX(Node_Right,AM126),INDEX(Node_Left,AM126)))))</f>
        <v/>
      </c>
      <c r="AO126" s="52">
        <f>IF(INDEX(Node_Kind,MATCH($AA126&amp;"|"&amp;AN126,Node_Key,0))="leaf",INDEX(Node_Leaf,MATCH($AA126&amp;"|"&amp;AN126,Node_Key,0)),"not a leaf")</f>
        <v/>
      </c>
      <c r="AP126" s="46">
        <f>MATCH($AA126&amp;"|0",Node_Key,0)</f>
        <v/>
      </c>
      <c r="AQ126" s="46">
        <f>IF(INDEX(Node_Kind,AP126)="leaf",0,IF(INDEX($M$10:$M$61,INDEX(Node_Pos,AP126)+1)="",IF(INDEX(Node_Miss,AP126)="left",INDEX(Node_Left,AP126),INDEX(Node_Right,AP126)),IF(INDEX(Node_Kind,AP126)="split",IF(INDEX($M$10:$M$61,INDEX(Node_Pos,AP126)+1)&lt;INDEX(Node_Thr,AP126),INDEX(Node_Left,AP126),INDEX(Node_Right,AP126)),IF(ISNUMBER(SEARCH(";"&amp;INDEX($M$10:$M$61,INDEX(Node_Pos,AP126)+1)&amp;";",";"&amp;INDEX(Node_RCodes,AP126)&amp;";")),INDEX(Node_Right,AP126),INDEX(Node_Left,AP126)))))</f>
        <v/>
      </c>
      <c r="AR126" s="46">
        <f>MATCH($AA126&amp;"|"&amp;AQ126,Node_Key,0)</f>
        <v/>
      </c>
      <c r="AS126" s="46">
        <f>IF(INDEX(Node_Kind,AR126)="leaf",AQ126,IF(INDEX($M$10:$M$61,INDEX(Node_Pos,AR126)+1)="",IF(INDEX(Node_Miss,AR126)="left",INDEX(Node_Left,AR126),INDEX(Node_Right,AR126)),IF(INDEX(Node_Kind,AR126)="split",IF(INDEX($M$10:$M$61,INDEX(Node_Pos,AR126)+1)&lt;INDEX(Node_Thr,AR126),INDEX(Node_Left,AR126),INDEX(Node_Right,AR126)),IF(ISNUMBER(SEARCH(";"&amp;INDEX($M$10:$M$61,INDEX(Node_Pos,AR126)+1)&amp;";",";"&amp;INDEX(Node_RCodes,AR126)&amp;";")),INDEX(Node_Right,AR126),INDEX(Node_Left,AR126)))))</f>
        <v/>
      </c>
      <c r="AT126" s="46">
        <f>MATCH($AA126&amp;"|"&amp;AS126,Node_Key,0)</f>
        <v/>
      </c>
      <c r="AU126" s="46">
        <f>IF(INDEX(Node_Kind,AT126)="leaf",AS126,IF(INDEX($M$10:$M$61,INDEX(Node_Pos,AT126)+1)="",IF(INDEX(Node_Miss,AT126)="left",INDEX(Node_Left,AT126),INDEX(Node_Right,AT126)),IF(INDEX(Node_Kind,AT126)="split",IF(INDEX($M$10:$M$61,INDEX(Node_Pos,AT126)+1)&lt;INDEX(Node_Thr,AT126),INDEX(Node_Left,AT126),INDEX(Node_Right,AT126)),IF(ISNUMBER(SEARCH(";"&amp;INDEX($M$10:$M$61,INDEX(Node_Pos,AT126)+1)&amp;";",";"&amp;INDEX(Node_RCodes,AT126)&amp;";")),INDEX(Node_Right,AT126),INDEX(Node_Left,AT126)))))</f>
        <v/>
      </c>
      <c r="AV126" s="52">
        <f>IF(INDEX(Node_Kind,MATCH($AA126&amp;"|"&amp;AU126,Node_Key,0))="leaf",INDEX(Node_Leaf,MATCH($AA126&amp;"|"&amp;AU126,Node_Key,0)),"not a leaf")</f>
        <v/>
      </c>
      <c r="AW126" s="46">
        <f>MATCH($AA126&amp;"|0",Node_Key,0)</f>
        <v/>
      </c>
      <c r="AX126" s="46">
        <f>IF(INDEX(Node_Kind,AW126)="leaf",0,IF(INDEX($P$10:$P$61,INDEX(Node_Pos,AW126)+1)="",IF(INDEX(Node_Miss,AW126)="left",INDEX(Node_Left,AW126),INDEX(Node_Right,AW126)),IF(INDEX(Node_Kind,AW126)="split",IF(INDEX($P$10:$P$61,INDEX(Node_Pos,AW126)+1)&lt;INDEX(Node_Thr,AW126),INDEX(Node_Left,AW126),INDEX(Node_Right,AW126)),IF(ISNUMBER(SEARCH(";"&amp;INDEX($P$10:$P$61,INDEX(Node_Pos,AW126)+1)&amp;";",";"&amp;INDEX(Node_RCodes,AW126)&amp;";")),INDEX(Node_Right,AW126),INDEX(Node_Left,AW126)))))</f>
        <v/>
      </c>
      <c r="AY126" s="46">
        <f>MATCH($AA126&amp;"|"&amp;AX126,Node_Key,0)</f>
        <v/>
      </c>
      <c r="AZ126" s="46">
        <f>IF(INDEX(Node_Kind,AY126)="leaf",AX126,IF(INDEX($P$10:$P$61,INDEX(Node_Pos,AY126)+1)="",IF(INDEX(Node_Miss,AY126)="left",INDEX(Node_Left,AY126),INDEX(Node_Right,AY126)),IF(INDEX(Node_Kind,AY126)="split",IF(INDEX($P$10:$P$61,INDEX(Node_Pos,AY126)+1)&lt;INDEX(Node_Thr,AY126),INDEX(Node_Left,AY126),INDEX(Node_Right,AY126)),IF(ISNUMBER(SEARCH(";"&amp;INDEX($P$10:$P$61,INDEX(Node_Pos,AY126)+1)&amp;";",";"&amp;INDEX(Node_RCodes,AY126)&amp;";")),INDEX(Node_Right,AY126),INDEX(Node_Left,AY126)))))</f>
        <v/>
      </c>
      <c r="BA126" s="46">
        <f>MATCH($AA126&amp;"|"&amp;AZ126,Node_Key,0)</f>
        <v/>
      </c>
      <c r="BB126" s="46">
        <f>IF(INDEX(Node_Kind,BA126)="leaf",AZ126,IF(INDEX($P$10:$P$61,INDEX(Node_Pos,BA126)+1)="",IF(INDEX(Node_Miss,BA126)="left",INDEX(Node_Left,BA126),INDEX(Node_Right,BA126)),IF(INDEX(Node_Kind,BA126)="split",IF(INDEX($P$10:$P$61,INDEX(Node_Pos,BA126)+1)&lt;INDEX(Node_Thr,BA126),INDEX(Node_Left,BA126),INDEX(Node_Right,BA126)),IF(ISNUMBER(SEARCH(";"&amp;INDEX($P$10:$P$61,INDEX(Node_Pos,BA126)+1)&amp;";",";"&amp;INDEX(Node_RCodes,BA126)&amp;";")),INDEX(Node_Right,BA126),INDEX(Node_Left,BA126)))))</f>
        <v/>
      </c>
      <c r="BC126" s="52">
        <f>IF(INDEX(Node_Kind,MATCH($AA126&amp;"|"&amp;BB126,Node_Key,0))="leaf",INDEX(Node_Leaf,MATCH($AA126&amp;"|"&amp;BB126,Node_Key,0)),"not a leaf")</f>
        <v/>
      </c>
      <c r="BD126" s="46">
        <f>MATCH($AA126&amp;"|0",Node_Key,0)</f>
        <v/>
      </c>
      <c r="BE126" s="46">
        <f>IF(INDEX(Node_Kind,BD126)="leaf",0,IF(INDEX($S$10:$S$61,INDEX(Node_Pos,BD126)+1)="",IF(INDEX(Node_Miss,BD126)="left",INDEX(Node_Left,BD126),INDEX(Node_Right,BD126)),IF(INDEX(Node_Kind,BD126)="split",IF(INDEX($S$10:$S$61,INDEX(Node_Pos,BD126)+1)&lt;INDEX(Node_Thr,BD126),INDEX(Node_Left,BD126),INDEX(Node_Right,BD126)),IF(ISNUMBER(SEARCH(";"&amp;INDEX($S$10:$S$61,INDEX(Node_Pos,BD126)+1)&amp;";",";"&amp;INDEX(Node_RCodes,BD126)&amp;";")),INDEX(Node_Right,BD126),INDEX(Node_Left,BD126)))))</f>
        <v/>
      </c>
      <c r="BF126" s="46">
        <f>MATCH($AA126&amp;"|"&amp;BE126,Node_Key,0)</f>
        <v/>
      </c>
      <c r="BG126" s="46">
        <f>IF(INDEX(Node_Kind,BF126)="leaf",BE126,IF(INDEX($S$10:$S$61,INDEX(Node_Pos,BF126)+1)="",IF(INDEX(Node_Miss,BF126)="left",INDEX(Node_Left,BF126),INDEX(Node_Right,BF126)),IF(INDEX(Node_Kind,BF126)="split",IF(INDEX($S$10:$S$61,INDEX(Node_Pos,BF126)+1)&lt;INDEX(Node_Thr,BF126),INDEX(Node_Left,BF126),INDEX(Node_Right,BF126)),IF(ISNUMBER(SEARCH(";"&amp;INDEX($S$10:$S$61,INDEX(Node_Pos,BF126)+1)&amp;";",";"&amp;INDEX(Node_RCodes,BF126)&amp;";")),INDEX(Node_Right,BF126),INDEX(Node_Left,BF126)))))</f>
        <v/>
      </c>
      <c r="BH126" s="46">
        <f>MATCH($AA126&amp;"|"&amp;BG126,Node_Key,0)</f>
        <v/>
      </c>
      <c r="BI126" s="46">
        <f>IF(INDEX(Node_Kind,BH126)="leaf",BG126,IF(INDEX($S$10:$S$61,INDEX(Node_Pos,BH126)+1)="",IF(INDEX(Node_Miss,BH126)="left",INDEX(Node_Left,BH126),INDEX(Node_Right,BH126)),IF(INDEX(Node_Kind,BH126)="split",IF(INDEX($S$10:$S$61,INDEX(Node_Pos,BH126)+1)&lt;INDEX(Node_Thr,BH126),INDEX(Node_Left,BH126),INDEX(Node_Right,BH126)),IF(ISNUMBER(SEARCH(";"&amp;INDEX($S$10:$S$61,INDEX(Node_Pos,BH126)+1)&amp;";",";"&amp;INDEX(Node_RCodes,BH126)&amp;";")),INDEX(Node_Right,BH126),INDEX(Node_Left,BH126)))))</f>
        <v/>
      </c>
      <c r="BJ126" s="52">
        <f>IF(INDEX(Node_Kind,MATCH($AA126&amp;"|"&amp;BI126,Node_Key,0))="leaf",INDEX(Node_Leaf,MATCH($AA126&amp;"|"&amp;BI126,Node_Key,0)),"not a leaf")</f>
        <v/>
      </c>
      <c r="BK126" s="46">
        <f>MATCH($AA126&amp;"|0",Node_Key,0)</f>
        <v/>
      </c>
      <c r="BL126" s="46">
        <f>IF(INDEX(Node_Kind,BK126)="leaf",0,IF(INDEX($V$10:$V$61,INDEX(Node_Pos,BK126)+1)="",IF(INDEX(Node_Miss,BK126)="left",INDEX(Node_Left,BK126),INDEX(Node_Right,BK126)),IF(INDEX(Node_Kind,BK126)="split",IF(INDEX($V$10:$V$61,INDEX(Node_Pos,BK126)+1)&lt;INDEX(Node_Thr,BK126),INDEX(Node_Left,BK126),INDEX(Node_Right,BK126)),IF(ISNUMBER(SEARCH(";"&amp;INDEX($V$10:$V$61,INDEX(Node_Pos,BK126)+1)&amp;";",";"&amp;INDEX(Node_RCodes,BK126)&amp;";")),INDEX(Node_Right,BK126),INDEX(Node_Left,BK126)))))</f>
        <v/>
      </c>
      <c r="BM126" s="46">
        <f>MATCH($AA126&amp;"|"&amp;BL126,Node_Key,0)</f>
        <v/>
      </c>
      <c r="BN126" s="46">
        <f>IF(INDEX(Node_Kind,BM126)="leaf",BL126,IF(INDEX($V$10:$V$61,INDEX(Node_Pos,BM126)+1)="",IF(INDEX(Node_Miss,BM126)="left",INDEX(Node_Left,BM126),INDEX(Node_Right,BM126)),IF(INDEX(Node_Kind,BM126)="split",IF(INDEX($V$10:$V$61,INDEX(Node_Pos,BM126)+1)&lt;INDEX(Node_Thr,BM126),INDEX(Node_Left,BM126),INDEX(Node_Right,BM126)),IF(ISNUMBER(SEARCH(";"&amp;INDEX($V$10:$V$61,INDEX(Node_Pos,BM126)+1)&amp;";",";"&amp;INDEX(Node_RCodes,BM126)&amp;";")),INDEX(Node_Right,BM126),INDEX(Node_Left,BM126)))))</f>
        <v/>
      </c>
      <c r="BO126" s="46">
        <f>MATCH($AA126&amp;"|"&amp;BN126,Node_Key,0)</f>
        <v/>
      </c>
      <c r="BP126" s="46">
        <f>IF(INDEX(Node_Kind,BO126)="leaf",BN126,IF(INDEX($V$10:$V$61,INDEX(Node_Pos,BO126)+1)="",IF(INDEX(Node_Miss,BO126)="left",INDEX(Node_Left,BO126),INDEX(Node_Right,BO126)),IF(INDEX(Node_Kind,BO126)="split",IF(INDEX($V$10:$V$61,INDEX(Node_Pos,BO126)+1)&lt;INDEX(Node_Thr,BO126),INDEX(Node_Left,BO126),INDEX(Node_Right,BO126)),IF(ISNUMBER(SEARCH(";"&amp;INDEX($V$10:$V$61,INDEX(Node_Pos,BO126)+1)&amp;";",";"&amp;INDEX(Node_RCodes,BO126)&amp;";")),INDEX(Node_Right,BO126),INDEX(Node_Left,BO126)))))</f>
        <v/>
      </c>
      <c r="BQ126" s="52">
        <f>IF(INDEX(Node_Kind,MATCH($AA126&amp;"|"&amp;BP126,Node_Key,0))="leaf",INDEX(Node_Leaf,MATCH($AA126&amp;"|"&amp;BP126,Node_Key,0)),"not a leaf")</f>
        <v/>
      </c>
      <c r="BR126" s="46">
        <f>MATCH($AA126&amp;"|0",Node_Key,0)</f>
        <v/>
      </c>
      <c r="BS126" s="46">
        <f>IF(INDEX(Node_Kind,BR126)="leaf",0,IF(INDEX($Y$10:$Y$61,INDEX(Node_Pos,BR126)+1)="",IF(INDEX(Node_Miss,BR126)="left",INDEX(Node_Left,BR126),INDEX(Node_Right,BR126)),IF(INDEX(Node_Kind,BR126)="split",IF(INDEX($Y$10:$Y$61,INDEX(Node_Pos,BR126)+1)&lt;INDEX(Node_Thr,BR126),INDEX(Node_Left,BR126),INDEX(Node_Right,BR126)),IF(ISNUMBER(SEARCH(";"&amp;INDEX($Y$10:$Y$61,INDEX(Node_Pos,BR126)+1)&amp;";",";"&amp;INDEX(Node_RCodes,BR126)&amp;";")),INDEX(Node_Right,BR126),INDEX(Node_Left,BR126)))))</f>
        <v/>
      </c>
      <c r="BT126" s="46">
        <f>MATCH($AA126&amp;"|"&amp;BS126,Node_Key,0)</f>
        <v/>
      </c>
      <c r="BU126" s="46">
        <f>IF(INDEX(Node_Kind,BT126)="leaf",BS126,IF(INDEX($Y$10:$Y$61,INDEX(Node_Pos,BT126)+1)="",IF(INDEX(Node_Miss,BT126)="left",INDEX(Node_Left,BT126),INDEX(Node_Right,BT126)),IF(INDEX(Node_Kind,BT126)="split",IF(INDEX($Y$10:$Y$61,INDEX(Node_Pos,BT126)+1)&lt;INDEX(Node_Thr,BT126),INDEX(Node_Left,BT126),INDEX(Node_Right,BT126)),IF(ISNUMBER(SEARCH(";"&amp;INDEX($Y$10:$Y$61,INDEX(Node_Pos,BT126)+1)&amp;";",";"&amp;INDEX(Node_RCodes,BT126)&amp;";")),INDEX(Node_Right,BT126),INDEX(Node_Left,BT126)))))</f>
        <v/>
      </c>
      <c r="BV126" s="46">
        <f>MATCH($AA126&amp;"|"&amp;BU126,Node_Key,0)</f>
        <v/>
      </c>
      <c r="BW126" s="46">
        <f>IF(INDEX(Node_Kind,BV126)="leaf",BU126,IF(INDEX($Y$10:$Y$61,INDEX(Node_Pos,BV126)+1)="",IF(INDEX(Node_Miss,BV126)="left",INDEX(Node_Left,BV126),INDEX(Node_Right,BV126)),IF(INDEX(Node_Kind,BV126)="split",IF(INDEX($Y$10:$Y$61,INDEX(Node_Pos,BV126)+1)&lt;INDEX(Node_Thr,BV126),INDEX(Node_Left,BV126),INDEX(Node_Right,BV126)),IF(ISNUMBER(SEARCH(";"&amp;INDEX($Y$10:$Y$61,INDEX(Node_Pos,BV126)+1)&amp;";",";"&amp;INDEX(Node_RCodes,BV126)&amp;";")),INDEX(Node_Right,BV126),INDEX(Node_Left,BV126)))))</f>
        <v/>
      </c>
      <c r="BX126" s="52">
        <f>IF(INDEX(Node_Kind,MATCH($AA126&amp;"|"&amp;BW126,Node_Key,0))="leaf",INDEX(Node_Leaf,MATCH($AA126&amp;"|"&amp;BW126,Node_Key,0)),"not a leaf")</f>
        <v/>
      </c>
    </row>
    <row r="127">
      <c r="AA127" s="36" t="n">
        <v>117</v>
      </c>
      <c r="AB127" s="46">
        <f>MATCH($AA127&amp;"|0",Node_Key,0)</f>
        <v/>
      </c>
      <c r="AC127" s="46">
        <f>IF(INDEX(Node_Kind,AB127)="leaf",0,IF(INDEX($G$10:$G$61,INDEX(Node_Pos,AB127)+1)="",IF(INDEX(Node_Miss,AB127)="left",INDEX(Node_Left,AB127),INDEX(Node_Right,AB127)),IF(INDEX(Node_Kind,AB127)="split",IF(INDEX($G$10:$G$61,INDEX(Node_Pos,AB127)+1)&lt;INDEX(Node_Thr,AB127),INDEX(Node_Left,AB127),INDEX(Node_Right,AB127)),IF(ISNUMBER(SEARCH(";"&amp;INDEX($G$10:$G$61,INDEX(Node_Pos,AB127)+1)&amp;";",";"&amp;INDEX(Node_RCodes,AB127)&amp;";")),INDEX(Node_Right,AB127),INDEX(Node_Left,AB127)))))</f>
        <v/>
      </c>
      <c r="AD127" s="46">
        <f>MATCH($AA127&amp;"|"&amp;AC127,Node_Key,0)</f>
        <v/>
      </c>
      <c r="AE127" s="46">
        <f>IF(INDEX(Node_Kind,AD127)="leaf",AC127,IF(INDEX($G$10:$G$61,INDEX(Node_Pos,AD127)+1)="",IF(INDEX(Node_Miss,AD127)="left",INDEX(Node_Left,AD127),INDEX(Node_Right,AD127)),IF(INDEX(Node_Kind,AD127)="split",IF(INDEX($G$10:$G$61,INDEX(Node_Pos,AD127)+1)&lt;INDEX(Node_Thr,AD127),INDEX(Node_Left,AD127),INDEX(Node_Right,AD127)),IF(ISNUMBER(SEARCH(";"&amp;INDEX($G$10:$G$61,INDEX(Node_Pos,AD127)+1)&amp;";",";"&amp;INDEX(Node_RCodes,AD127)&amp;";")),INDEX(Node_Right,AD127),INDEX(Node_Left,AD127)))))</f>
        <v/>
      </c>
      <c r="AF127" s="46">
        <f>MATCH($AA127&amp;"|"&amp;AE127,Node_Key,0)</f>
        <v/>
      </c>
      <c r="AG127" s="46">
        <f>IF(INDEX(Node_Kind,AF127)="leaf",AE127,IF(INDEX($G$10:$G$61,INDEX(Node_Pos,AF127)+1)="",IF(INDEX(Node_Miss,AF127)="left",INDEX(Node_Left,AF127),INDEX(Node_Right,AF127)),IF(INDEX(Node_Kind,AF127)="split",IF(INDEX($G$10:$G$61,INDEX(Node_Pos,AF127)+1)&lt;INDEX(Node_Thr,AF127),INDEX(Node_Left,AF127),INDEX(Node_Right,AF127)),IF(ISNUMBER(SEARCH(";"&amp;INDEX($G$10:$G$61,INDEX(Node_Pos,AF127)+1)&amp;";",";"&amp;INDEX(Node_RCodes,AF127)&amp;";")),INDEX(Node_Right,AF127),INDEX(Node_Left,AF127)))))</f>
        <v/>
      </c>
      <c r="AH127" s="52">
        <f>IF(INDEX(Node_Kind,MATCH($AA127&amp;"|"&amp;AG127,Node_Key,0))="leaf",INDEX(Node_Leaf,MATCH($AA127&amp;"|"&amp;AG127,Node_Key,0)),"not a leaf")</f>
        <v/>
      </c>
      <c r="AI127" s="46">
        <f>MATCH($AA127&amp;"|0",Node_Key,0)</f>
        <v/>
      </c>
      <c r="AJ127" s="46">
        <f>IF(INDEX(Node_Kind,AI127)="leaf",0,IF(INDEX($J$10:$J$61,INDEX(Node_Pos,AI127)+1)="",IF(INDEX(Node_Miss,AI127)="left",INDEX(Node_Left,AI127),INDEX(Node_Right,AI127)),IF(INDEX(Node_Kind,AI127)="split",IF(INDEX($J$10:$J$61,INDEX(Node_Pos,AI127)+1)&lt;INDEX(Node_Thr,AI127),INDEX(Node_Left,AI127),INDEX(Node_Right,AI127)),IF(ISNUMBER(SEARCH(";"&amp;INDEX($J$10:$J$61,INDEX(Node_Pos,AI127)+1)&amp;";",";"&amp;INDEX(Node_RCodes,AI127)&amp;";")),INDEX(Node_Right,AI127),INDEX(Node_Left,AI127)))))</f>
        <v/>
      </c>
      <c r="AK127" s="46">
        <f>MATCH($AA127&amp;"|"&amp;AJ127,Node_Key,0)</f>
        <v/>
      </c>
      <c r="AL127" s="46">
        <f>IF(INDEX(Node_Kind,AK127)="leaf",AJ127,IF(INDEX($J$10:$J$61,INDEX(Node_Pos,AK127)+1)="",IF(INDEX(Node_Miss,AK127)="left",INDEX(Node_Left,AK127),INDEX(Node_Right,AK127)),IF(INDEX(Node_Kind,AK127)="split",IF(INDEX($J$10:$J$61,INDEX(Node_Pos,AK127)+1)&lt;INDEX(Node_Thr,AK127),INDEX(Node_Left,AK127),INDEX(Node_Right,AK127)),IF(ISNUMBER(SEARCH(";"&amp;INDEX($J$10:$J$61,INDEX(Node_Pos,AK127)+1)&amp;";",";"&amp;INDEX(Node_RCodes,AK127)&amp;";")),INDEX(Node_Right,AK127),INDEX(Node_Left,AK127)))))</f>
        <v/>
      </c>
      <c r="AM127" s="46">
        <f>MATCH($AA127&amp;"|"&amp;AL127,Node_Key,0)</f>
        <v/>
      </c>
      <c r="AN127" s="46">
        <f>IF(INDEX(Node_Kind,AM127)="leaf",AL127,IF(INDEX($J$10:$J$61,INDEX(Node_Pos,AM127)+1)="",IF(INDEX(Node_Miss,AM127)="left",INDEX(Node_Left,AM127),INDEX(Node_Right,AM127)),IF(INDEX(Node_Kind,AM127)="split",IF(INDEX($J$10:$J$61,INDEX(Node_Pos,AM127)+1)&lt;INDEX(Node_Thr,AM127),INDEX(Node_Left,AM127),INDEX(Node_Right,AM127)),IF(ISNUMBER(SEARCH(";"&amp;INDEX($J$10:$J$61,INDEX(Node_Pos,AM127)+1)&amp;";",";"&amp;INDEX(Node_RCodes,AM127)&amp;";")),INDEX(Node_Right,AM127),INDEX(Node_Left,AM127)))))</f>
        <v/>
      </c>
      <c r="AO127" s="52">
        <f>IF(INDEX(Node_Kind,MATCH($AA127&amp;"|"&amp;AN127,Node_Key,0))="leaf",INDEX(Node_Leaf,MATCH($AA127&amp;"|"&amp;AN127,Node_Key,0)),"not a leaf")</f>
        <v/>
      </c>
      <c r="AP127" s="46">
        <f>MATCH($AA127&amp;"|0",Node_Key,0)</f>
        <v/>
      </c>
      <c r="AQ127" s="46">
        <f>IF(INDEX(Node_Kind,AP127)="leaf",0,IF(INDEX($M$10:$M$61,INDEX(Node_Pos,AP127)+1)="",IF(INDEX(Node_Miss,AP127)="left",INDEX(Node_Left,AP127),INDEX(Node_Right,AP127)),IF(INDEX(Node_Kind,AP127)="split",IF(INDEX($M$10:$M$61,INDEX(Node_Pos,AP127)+1)&lt;INDEX(Node_Thr,AP127),INDEX(Node_Left,AP127),INDEX(Node_Right,AP127)),IF(ISNUMBER(SEARCH(";"&amp;INDEX($M$10:$M$61,INDEX(Node_Pos,AP127)+1)&amp;";",";"&amp;INDEX(Node_RCodes,AP127)&amp;";")),INDEX(Node_Right,AP127),INDEX(Node_Left,AP127)))))</f>
        <v/>
      </c>
      <c r="AR127" s="46">
        <f>MATCH($AA127&amp;"|"&amp;AQ127,Node_Key,0)</f>
        <v/>
      </c>
      <c r="AS127" s="46">
        <f>IF(INDEX(Node_Kind,AR127)="leaf",AQ127,IF(INDEX($M$10:$M$61,INDEX(Node_Pos,AR127)+1)="",IF(INDEX(Node_Miss,AR127)="left",INDEX(Node_Left,AR127),INDEX(Node_Right,AR127)),IF(INDEX(Node_Kind,AR127)="split",IF(INDEX($M$10:$M$61,INDEX(Node_Pos,AR127)+1)&lt;INDEX(Node_Thr,AR127),INDEX(Node_Left,AR127),INDEX(Node_Right,AR127)),IF(ISNUMBER(SEARCH(";"&amp;INDEX($M$10:$M$61,INDEX(Node_Pos,AR127)+1)&amp;";",";"&amp;INDEX(Node_RCodes,AR127)&amp;";")),INDEX(Node_Right,AR127),INDEX(Node_Left,AR127)))))</f>
        <v/>
      </c>
      <c r="AT127" s="46">
        <f>MATCH($AA127&amp;"|"&amp;AS127,Node_Key,0)</f>
        <v/>
      </c>
      <c r="AU127" s="46">
        <f>IF(INDEX(Node_Kind,AT127)="leaf",AS127,IF(INDEX($M$10:$M$61,INDEX(Node_Pos,AT127)+1)="",IF(INDEX(Node_Miss,AT127)="left",INDEX(Node_Left,AT127),INDEX(Node_Right,AT127)),IF(INDEX(Node_Kind,AT127)="split",IF(INDEX($M$10:$M$61,INDEX(Node_Pos,AT127)+1)&lt;INDEX(Node_Thr,AT127),INDEX(Node_Left,AT127),INDEX(Node_Right,AT127)),IF(ISNUMBER(SEARCH(";"&amp;INDEX($M$10:$M$61,INDEX(Node_Pos,AT127)+1)&amp;";",";"&amp;INDEX(Node_RCodes,AT127)&amp;";")),INDEX(Node_Right,AT127),INDEX(Node_Left,AT127)))))</f>
        <v/>
      </c>
      <c r="AV127" s="52">
        <f>IF(INDEX(Node_Kind,MATCH($AA127&amp;"|"&amp;AU127,Node_Key,0))="leaf",INDEX(Node_Leaf,MATCH($AA127&amp;"|"&amp;AU127,Node_Key,0)),"not a leaf")</f>
        <v/>
      </c>
      <c r="AW127" s="46">
        <f>MATCH($AA127&amp;"|0",Node_Key,0)</f>
        <v/>
      </c>
      <c r="AX127" s="46">
        <f>IF(INDEX(Node_Kind,AW127)="leaf",0,IF(INDEX($P$10:$P$61,INDEX(Node_Pos,AW127)+1)="",IF(INDEX(Node_Miss,AW127)="left",INDEX(Node_Left,AW127),INDEX(Node_Right,AW127)),IF(INDEX(Node_Kind,AW127)="split",IF(INDEX($P$10:$P$61,INDEX(Node_Pos,AW127)+1)&lt;INDEX(Node_Thr,AW127),INDEX(Node_Left,AW127),INDEX(Node_Right,AW127)),IF(ISNUMBER(SEARCH(";"&amp;INDEX($P$10:$P$61,INDEX(Node_Pos,AW127)+1)&amp;";",";"&amp;INDEX(Node_RCodes,AW127)&amp;";")),INDEX(Node_Right,AW127),INDEX(Node_Left,AW127)))))</f>
        <v/>
      </c>
      <c r="AY127" s="46">
        <f>MATCH($AA127&amp;"|"&amp;AX127,Node_Key,0)</f>
        <v/>
      </c>
      <c r="AZ127" s="46">
        <f>IF(INDEX(Node_Kind,AY127)="leaf",AX127,IF(INDEX($P$10:$P$61,INDEX(Node_Pos,AY127)+1)="",IF(INDEX(Node_Miss,AY127)="left",INDEX(Node_Left,AY127),INDEX(Node_Right,AY127)),IF(INDEX(Node_Kind,AY127)="split",IF(INDEX($P$10:$P$61,INDEX(Node_Pos,AY127)+1)&lt;INDEX(Node_Thr,AY127),INDEX(Node_Left,AY127),INDEX(Node_Right,AY127)),IF(ISNUMBER(SEARCH(";"&amp;INDEX($P$10:$P$61,INDEX(Node_Pos,AY127)+1)&amp;";",";"&amp;INDEX(Node_RCodes,AY127)&amp;";")),INDEX(Node_Right,AY127),INDEX(Node_Left,AY127)))))</f>
        <v/>
      </c>
      <c r="BA127" s="46">
        <f>MATCH($AA127&amp;"|"&amp;AZ127,Node_Key,0)</f>
        <v/>
      </c>
      <c r="BB127" s="46">
        <f>IF(INDEX(Node_Kind,BA127)="leaf",AZ127,IF(INDEX($P$10:$P$61,INDEX(Node_Pos,BA127)+1)="",IF(INDEX(Node_Miss,BA127)="left",INDEX(Node_Left,BA127),INDEX(Node_Right,BA127)),IF(INDEX(Node_Kind,BA127)="split",IF(INDEX($P$10:$P$61,INDEX(Node_Pos,BA127)+1)&lt;INDEX(Node_Thr,BA127),INDEX(Node_Left,BA127),INDEX(Node_Right,BA127)),IF(ISNUMBER(SEARCH(";"&amp;INDEX($P$10:$P$61,INDEX(Node_Pos,BA127)+1)&amp;";",";"&amp;INDEX(Node_RCodes,BA127)&amp;";")),INDEX(Node_Right,BA127),INDEX(Node_Left,BA127)))))</f>
        <v/>
      </c>
      <c r="BC127" s="52">
        <f>IF(INDEX(Node_Kind,MATCH($AA127&amp;"|"&amp;BB127,Node_Key,0))="leaf",INDEX(Node_Leaf,MATCH($AA127&amp;"|"&amp;BB127,Node_Key,0)),"not a leaf")</f>
        <v/>
      </c>
      <c r="BD127" s="46">
        <f>MATCH($AA127&amp;"|0",Node_Key,0)</f>
        <v/>
      </c>
      <c r="BE127" s="46">
        <f>IF(INDEX(Node_Kind,BD127)="leaf",0,IF(INDEX($S$10:$S$61,INDEX(Node_Pos,BD127)+1)="",IF(INDEX(Node_Miss,BD127)="left",INDEX(Node_Left,BD127),INDEX(Node_Right,BD127)),IF(INDEX(Node_Kind,BD127)="split",IF(INDEX($S$10:$S$61,INDEX(Node_Pos,BD127)+1)&lt;INDEX(Node_Thr,BD127),INDEX(Node_Left,BD127),INDEX(Node_Right,BD127)),IF(ISNUMBER(SEARCH(";"&amp;INDEX($S$10:$S$61,INDEX(Node_Pos,BD127)+1)&amp;";",";"&amp;INDEX(Node_RCodes,BD127)&amp;";")),INDEX(Node_Right,BD127),INDEX(Node_Left,BD127)))))</f>
        <v/>
      </c>
      <c r="BF127" s="46">
        <f>MATCH($AA127&amp;"|"&amp;BE127,Node_Key,0)</f>
        <v/>
      </c>
      <c r="BG127" s="46">
        <f>IF(INDEX(Node_Kind,BF127)="leaf",BE127,IF(INDEX($S$10:$S$61,INDEX(Node_Pos,BF127)+1)="",IF(INDEX(Node_Miss,BF127)="left",INDEX(Node_Left,BF127),INDEX(Node_Right,BF127)),IF(INDEX(Node_Kind,BF127)="split",IF(INDEX($S$10:$S$61,INDEX(Node_Pos,BF127)+1)&lt;INDEX(Node_Thr,BF127),INDEX(Node_Left,BF127),INDEX(Node_Right,BF127)),IF(ISNUMBER(SEARCH(";"&amp;INDEX($S$10:$S$61,INDEX(Node_Pos,BF127)+1)&amp;";",";"&amp;INDEX(Node_RCodes,BF127)&amp;";")),INDEX(Node_Right,BF127),INDEX(Node_Left,BF127)))))</f>
        <v/>
      </c>
      <c r="BH127" s="46">
        <f>MATCH($AA127&amp;"|"&amp;BG127,Node_Key,0)</f>
        <v/>
      </c>
      <c r="BI127" s="46">
        <f>IF(INDEX(Node_Kind,BH127)="leaf",BG127,IF(INDEX($S$10:$S$61,INDEX(Node_Pos,BH127)+1)="",IF(INDEX(Node_Miss,BH127)="left",INDEX(Node_Left,BH127),INDEX(Node_Right,BH127)),IF(INDEX(Node_Kind,BH127)="split",IF(INDEX($S$10:$S$61,INDEX(Node_Pos,BH127)+1)&lt;INDEX(Node_Thr,BH127),INDEX(Node_Left,BH127),INDEX(Node_Right,BH127)),IF(ISNUMBER(SEARCH(";"&amp;INDEX($S$10:$S$61,INDEX(Node_Pos,BH127)+1)&amp;";",";"&amp;INDEX(Node_RCodes,BH127)&amp;";")),INDEX(Node_Right,BH127),INDEX(Node_Left,BH127)))))</f>
        <v/>
      </c>
      <c r="BJ127" s="52">
        <f>IF(INDEX(Node_Kind,MATCH($AA127&amp;"|"&amp;BI127,Node_Key,0))="leaf",INDEX(Node_Leaf,MATCH($AA127&amp;"|"&amp;BI127,Node_Key,0)),"not a leaf")</f>
        <v/>
      </c>
      <c r="BK127" s="46">
        <f>MATCH($AA127&amp;"|0",Node_Key,0)</f>
        <v/>
      </c>
      <c r="BL127" s="46">
        <f>IF(INDEX(Node_Kind,BK127)="leaf",0,IF(INDEX($V$10:$V$61,INDEX(Node_Pos,BK127)+1)="",IF(INDEX(Node_Miss,BK127)="left",INDEX(Node_Left,BK127),INDEX(Node_Right,BK127)),IF(INDEX(Node_Kind,BK127)="split",IF(INDEX($V$10:$V$61,INDEX(Node_Pos,BK127)+1)&lt;INDEX(Node_Thr,BK127),INDEX(Node_Left,BK127),INDEX(Node_Right,BK127)),IF(ISNUMBER(SEARCH(";"&amp;INDEX($V$10:$V$61,INDEX(Node_Pos,BK127)+1)&amp;";",";"&amp;INDEX(Node_RCodes,BK127)&amp;";")),INDEX(Node_Right,BK127),INDEX(Node_Left,BK127)))))</f>
        <v/>
      </c>
      <c r="BM127" s="46">
        <f>MATCH($AA127&amp;"|"&amp;BL127,Node_Key,0)</f>
        <v/>
      </c>
      <c r="BN127" s="46">
        <f>IF(INDEX(Node_Kind,BM127)="leaf",BL127,IF(INDEX($V$10:$V$61,INDEX(Node_Pos,BM127)+1)="",IF(INDEX(Node_Miss,BM127)="left",INDEX(Node_Left,BM127),INDEX(Node_Right,BM127)),IF(INDEX(Node_Kind,BM127)="split",IF(INDEX($V$10:$V$61,INDEX(Node_Pos,BM127)+1)&lt;INDEX(Node_Thr,BM127),INDEX(Node_Left,BM127),INDEX(Node_Right,BM127)),IF(ISNUMBER(SEARCH(";"&amp;INDEX($V$10:$V$61,INDEX(Node_Pos,BM127)+1)&amp;";",";"&amp;INDEX(Node_RCodes,BM127)&amp;";")),INDEX(Node_Right,BM127),INDEX(Node_Left,BM127)))))</f>
        <v/>
      </c>
      <c r="BO127" s="46">
        <f>MATCH($AA127&amp;"|"&amp;BN127,Node_Key,0)</f>
        <v/>
      </c>
      <c r="BP127" s="46">
        <f>IF(INDEX(Node_Kind,BO127)="leaf",BN127,IF(INDEX($V$10:$V$61,INDEX(Node_Pos,BO127)+1)="",IF(INDEX(Node_Miss,BO127)="left",INDEX(Node_Left,BO127),INDEX(Node_Right,BO127)),IF(INDEX(Node_Kind,BO127)="split",IF(INDEX($V$10:$V$61,INDEX(Node_Pos,BO127)+1)&lt;INDEX(Node_Thr,BO127),INDEX(Node_Left,BO127),INDEX(Node_Right,BO127)),IF(ISNUMBER(SEARCH(";"&amp;INDEX($V$10:$V$61,INDEX(Node_Pos,BO127)+1)&amp;";",";"&amp;INDEX(Node_RCodes,BO127)&amp;";")),INDEX(Node_Right,BO127),INDEX(Node_Left,BO127)))))</f>
        <v/>
      </c>
      <c r="BQ127" s="52">
        <f>IF(INDEX(Node_Kind,MATCH($AA127&amp;"|"&amp;BP127,Node_Key,0))="leaf",INDEX(Node_Leaf,MATCH($AA127&amp;"|"&amp;BP127,Node_Key,0)),"not a leaf")</f>
        <v/>
      </c>
      <c r="BR127" s="46">
        <f>MATCH($AA127&amp;"|0",Node_Key,0)</f>
        <v/>
      </c>
      <c r="BS127" s="46">
        <f>IF(INDEX(Node_Kind,BR127)="leaf",0,IF(INDEX($Y$10:$Y$61,INDEX(Node_Pos,BR127)+1)="",IF(INDEX(Node_Miss,BR127)="left",INDEX(Node_Left,BR127),INDEX(Node_Right,BR127)),IF(INDEX(Node_Kind,BR127)="split",IF(INDEX($Y$10:$Y$61,INDEX(Node_Pos,BR127)+1)&lt;INDEX(Node_Thr,BR127),INDEX(Node_Left,BR127),INDEX(Node_Right,BR127)),IF(ISNUMBER(SEARCH(";"&amp;INDEX($Y$10:$Y$61,INDEX(Node_Pos,BR127)+1)&amp;";",";"&amp;INDEX(Node_RCodes,BR127)&amp;";")),INDEX(Node_Right,BR127),INDEX(Node_Left,BR127)))))</f>
        <v/>
      </c>
      <c r="BT127" s="46">
        <f>MATCH($AA127&amp;"|"&amp;BS127,Node_Key,0)</f>
        <v/>
      </c>
      <c r="BU127" s="46">
        <f>IF(INDEX(Node_Kind,BT127)="leaf",BS127,IF(INDEX($Y$10:$Y$61,INDEX(Node_Pos,BT127)+1)="",IF(INDEX(Node_Miss,BT127)="left",INDEX(Node_Left,BT127),INDEX(Node_Right,BT127)),IF(INDEX(Node_Kind,BT127)="split",IF(INDEX($Y$10:$Y$61,INDEX(Node_Pos,BT127)+1)&lt;INDEX(Node_Thr,BT127),INDEX(Node_Left,BT127),INDEX(Node_Right,BT127)),IF(ISNUMBER(SEARCH(";"&amp;INDEX($Y$10:$Y$61,INDEX(Node_Pos,BT127)+1)&amp;";",";"&amp;INDEX(Node_RCodes,BT127)&amp;";")),INDEX(Node_Right,BT127),INDEX(Node_Left,BT127)))))</f>
        <v/>
      </c>
      <c r="BV127" s="46">
        <f>MATCH($AA127&amp;"|"&amp;BU127,Node_Key,0)</f>
        <v/>
      </c>
      <c r="BW127" s="46">
        <f>IF(INDEX(Node_Kind,BV127)="leaf",BU127,IF(INDEX($Y$10:$Y$61,INDEX(Node_Pos,BV127)+1)="",IF(INDEX(Node_Miss,BV127)="left",INDEX(Node_Left,BV127),INDEX(Node_Right,BV127)),IF(INDEX(Node_Kind,BV127)="split",IF(INDEX($Y$10:$Y$61,INDEX(Node_Pos,BV127)+1)&lt;INDEX(Node_Thr,BV127),INDEX(Node_Left,BV127),INDEX(Node_Right,BV127)),IF(ISNUMBER(SEARCH(";"&amp;INDEX($Y$10:$Y$61,INDEX(Node_Pos,BV127)+1)&amp;";",";"&amp;INDEX(Node_RCodes,BV127)&amp;";")),INDEX(Node_Right,BV127),INDEX(Node_Left,BV127)))))</f>
        <v/>
      </c>
      <c r="BX127" s="52">
        <f>IF(INDEX(Node_Kind,MATCH($AA127&amp;"|"&amp;BW127,Node_Key,0))="leaf",INDEX(Node_Leaf,MATCH($AA127&amp;"|"&amp;BW127,Node_Key,0)),"not a leaf")</f>
        <v/>
      </c>
    </row>
    <row r="128">
      <c r="AA128" s="36" t="n">
        <v>118</v>
      </c>
      <c r="AB128" s="46">
        <f>MATCH($AA128&amp;"|0",Node_Key,0)</f>
        <v/>
      </c>
      <c r="AC128" s="46">
        <f>IF(INDEX(Node_Kind,AB128)="leaf",0,IF(INDEX($G$10:$G$61,INDEX(Node_Pos,AB128)+1)="",IF(INDEX(Node_Miss,AB128)="left",INDEX(Node_Left,AB128),INDEX(Node_Right,AB128)),IF(INDEX(Node_Kind,AB128)="split",IF(INDEX($G$10:$G$61,INDEX(Node_Pos,AB128)+1)&lt;INDEX(Node_Thr,AB128),INDEX(Node_Left,AB128),INDEX(Node_Right,AB128)),IF(ISNUMBER(SEARCH(";"&amp;INDEX($G$10:$G$61,INDEX(Node_Pos,AB128)+1)&amp;";",";"&amp;INDEX(Node_RCodes,AB128)&amp;";")),INDEX(Node_Right,AB128),INDEX(Node_Left,AB128)))))</f>
        <v/>
      </c>
      <c r="AD128" s="46">
        <f>MATCH($AA128&amp;"|"&amp;AC128,Node_Key,0)</f>
        <v/>
      </c>
      <c r="AE128" s="46">
        <f>IF(INDEX(Node_Kind,AD128)="leaf",AC128,IF(INDEX($G$10:$G$61,INDEX(Node_Pos,AD128)+1)="",IF(INDEX(Node_Miss,AD128)="left",INDEX(Node_Left,AD128),INDEX(Node_Right,AD128)),IF(INDEX(Node_Kind,AD128)="split",IF(INDEX($G$10:$G$61,INDEX(Node_Pos,AD128)+1)&lt;INDEX(Node_Thr,AD128),INDEX(Node_Left,AD128),INDEX(Node_Right,AD128)),IF(ISNUMBER(SEARCH(";"&amp;INDEX($G$10:$G$61,INDEX(Node_Pos,AD128)+1)&amp;";",";"&amp;INDEX(Node_RCodes,AD128)&amp;";")),INDEX(Node_Right,AD128),INDEX(Node_Left,AD128)))))</f>
        <v/>
      </c>
      <c r="AF128" s="46">
        <f>MATCH($AA128&amp;"|"&amp;AE128,Node_Key,0)</f>
        <v/>
      </c>
      <c r="AG128" s="46">
        <f>IF(INDEX(Node_Kind,AF128)="leaf",AE128,IF(INDEX($G$10:$G$61,INDEX(Node_Pos,AF128)+1)="",IF(INDEX(Node_Miss,AF128)="left",INDEX(Node_Left,AF128),INDEX(Node_Right,AF128)),IF(INDEX(Node_Kind,AF128)="split",IF(INDEX($G$10:$G$61,INDEX(Node_Pos,AF128)+1)&lt;INDEX(Node_Thr,AF128),INDEX(Node_Left,AF128),INDEX(Node_Right,AF128)),IF(ISNUMBER(SEARCH(";"&amp;INDEX($G$10:$G$61,INDEX(Node_Pos,AF128)+1)&amp;";",";"&amp;INDEX(Node_RCodes,AF128)&amp;";")),INDEX(Node_Right,AF128),INDEX(Node_Left,AF128)))))</f>
        <v/>
      </c>
      <c r="AH128" s="52">
        <f>IF(INDEX(Node_Kind,MATCH($AA128&amp;"|"&amp;AG128,Node_Key,0))="leaf",INDEX(Node_Leaf,MATCH($AA128&amp;"|"&amp;AG128,Node_Key,0)),"not a leaf")</f>
        <v/>
      </c>
      <c r="AI128" s="46">
        <f>MATCH($AA128&amp;"|0",Node_Key,0)</f>
        <v/>
      </c>
      <c r="AJ128" s="46">
        <f>IF(INDEX(Node_Kind,AI128)="leaf",0,IF(INDEX($J$10:$J$61,INDEX(Node_Pos,AI128)+1)="",IF(INDEX(Node_Miss,AI128)="left",INDEX(Node_Left,AI128),INDEX(Node_Right,AI128)),IF(INDEX(Node_Kind,AI128)="split",IF(INDEX($J$10:$J$61,INDEX(Node_Pos,AI128)+1)&lt;INDEX(Node_Thr,AI128),INDEX(Node_Left,AI128),INDEX(Node_Right,AI128)),IF(ISNUMBER(SEARCH(";"&amp;INDEX($J$10:$J$61,INDEX(Node_Pos,AI128)+1)&amp;";",";"&amp;INDEX(Node_RCodes,AI128)&amp;";")),INDEX(Node_Right,AI128),INDEX(Node_Left,AI128)))))</f>
        <v/>
      </c>
      <c r="AK128" s="46">
        <f>MATCH($AA128&amp;"|"&amp;AJ128,Node_Key,0)</f>
        <v/>
      </c>
      <c r="AL128" s="46">
        <f>IF(INDEX(Node_Kind,AK128)="leaf",AJ128,IF(INDEX($J$10:$J$61,INDEX(Node_Pos,AK128)+1)="",IF(INDEX(Node_Miss,AK128)="left",INDEX(Node_Left,AK128),INDEX(Node_Right,AK128)),IF(INDEX(Node_Kind,AK128)="split",IF(INDEX($J$10:$J$61,INDEX(Node_Pos,AK128)+1)&lt;INDEX(Node_Thr,AK128),INDEX(Node_Left,AK128),INDEX(Node_Right,AK128)),IF(ISNUMBER(SEARCH(";"&amp;INDEX($J$10:$J$61,INDEX(Node_Pos,AK128)+1)&amp;";",";"&amp;INDEX(Node_RCodes,AK128)&amp;";")),INDEX(Node_Right,AK128),INDEX(Node_Left,AK128)))))</f>
        <v/>
      </c>
      <c r="AM128" s="46">
        <f>MATCH($AA128&amp;"|"&amp;AL128,Node_Key,0)</f>
        <v/>
      </c>
      <c r="AN128" s="46">
        <f>IF(INDEX(Node_Kind,AM128)="leaf",AL128,IF(INDEX($J$10:$J$61,INDEX(Node_Pos,AM128)+1)="",IF(INDEX(Node_Miss,AM128)="left",INDEX(Node_Left,AM128),INDEX(Node_Right,AM128)),IF(INDEX(Node_Kind,AM128)="split",IF(INDEX($J$10:$J$61,INDEX(Node_Pos,AM128)+1)&lt;INDEX(Node_Thr,AM128),INDEX(Node_Left,AM128),INDEX(Node_Right,AM128)),IF(ISNUMBER(SEARCH(";"&amp;INDEX($J$10:$J$61,INDEX(Node_Pos,AM128)+1)&amp;";",";"&amp;INDEX(Node_RCodes,AM128)&amp;";")),INDEX(Node_Right,AM128),INDEX(Node_Left,AM128)))))</f>
        <v/>
      </c>
      <c r="AO128" s="52">
        <f>IF(INDEX(Node_Kind,MATCH($AA128&amp;"|"&amp;AN128,Node_Key,0))="leaf",INDEX(Node_Leaf,MATCH($AA128&amp;"|"&amp;AN128,Node_Key,0)),"not a leaf")</f>
        <v/>
      </c>
      <c r="AP128" s="46">
        <f>MATCH($AA128&amp;"|0",Node_Key,0)</f>
        <v/>
      </c>
      <c r="AQ128" s="46">
        <f>IF(INDEX(Node_Kind,AP128)="leaf",0,IF(INDEX($M$10:$M$61,INDEX(Node_Pos,AP128)+1)="",IF(INDEX(Node_Miss,AP128)="left",INDEX(Node_Left,AP128),INDEX(Node_Right,AP128)),IF(INDEX(Node_Kind,AP128)="split",IF(INDEX($M$10:$M$61,INDEX(Node_Pos,AP128)+1)&lt;INDEX(Node_Thr,AP128),INDEX(Node_Left,AP128),INDEX(Node_Right,AP128)),IF(ISNUMBER(SEARCH(";"&amp;INDEX($M$10:$M$61,INDEX(Node_Pos,AP128)+1)&amp;";",";"&amp;INDEX(Node_RCodes,AP128)&amp;";")),INDEX(Node_Right,AP128),INDEX(Node_Left,AP128)))))</f>
        <v/>
      </c>
      <c r="AR128" s="46">
        <f>MATCH($AA128&amp;"|"&amp;AQ128,Node_Key,0)</f>
        <v/>
      </c>
      <c r="AS128" s="46">
        <f>IF(INDEX(Node_Kind,AR128)="leaf",AQ128,IF(INDEX($M$10:$M$61,INDEX(Node_Pos,AR128)+1)="",IF(INDEX(Node_Miss,AR128)="left",INDEX(Node_Left,AR128),INDEX(Node_Right,AR128)),IF(INDEX(Node_Kind,AR128)="split",IF(INDEX($M$10:$M$61,INDEX(Node_Pos,AR128)+1)&lt;INDEX(Node_Thr,AR128),INDEX(Node_Left,AR128),INDEX(Node_Right,AR128)),IF(ISNUMBER(SEARCH(";"&amp;INDEX($M$10:$M$61,INDEX(Node_Pos,AR128)+1)&amp;";",";"&amp;INDEX(Node_RCodes,AR128)&amp;";")),INDEX(Node_Right,AR128),INDEX(Node_Left,AR128)))))</f>
        <v/>
      </c>
      <c r="AT128" s="46">
        <f>MATCH($AA128&amp;"|"&amp;AS128,Node_Key,0)</f>
        <v/>
      </c>
      <c r="AU128" s="46">
        <f>IF(INDEX(Node_Kind,AT128)="leaf",AS128,IF(INDEX($M$10:$M$61,INDEX(Node_Pos,AT128)+1)="",IF(INDEX(Node_Miss,AT128)="left",INDEX(Node_Left,AT128),INDEX(Node_Right,AT128)),IF(INDEX(Node_Kind,AT128)="split",IF(INDEX($M$10:$M$61,INDEX(Node_Pos,AT128)+1)&lt;INDEX(Node_Thr,AT128),INDEX(Node_Left,AT128),INDEX(Node_Right,AT128)),IF(ISNUMBER(SEARCH(";"&amp;INDEX($M$10:$M$61,INDEX(Node_Pos,AT128)+1)&amp;";",";"&amp;INDEX(Node_RCodes,AT128)&amp;";")),INDEX(Node_Right,AT128),INDEX(Node_Left,AT128)))))</f>
        <v/>
      </c>
      <c r="AV128" s="52">
        <f>IF(INDEX(Node_Kind,MATCH($AA128&amp;"|"&amp;AU128,Node_Key,0))="leaf",INDEX(Node_Leaf,MATCH($AA128&amp;"|"&amp;AU128,Node_Key,0)),"not a leaf")</f>
        <v/>
      </c>
      <c r="AW128" s="46">
        <f>MATCH($AA128&amp;"|0",Node_Key,0)</f>
        <v/>
      </c>
      <c r="AX128" s="46">
        <f>IF(INDEX(Node_Kind,AW128)="leaf",0,IF(INDEX($P$10:$P$61,INDEX(Node_Pos,AW128)+1)="",IF(INDEX(Node_Miss,AW128)="left",INDEX(Node_Left,AW128),INDEX(Node_Right,AW128)),IF(INDEX(Node_Kind,AW128)="split",IF(INDEX($P$10:$P$61,INDEX(Node_Pos,AW128)+1)&lt;INDEX(Node_Thr,AW128),INDEX(Node_Left,AW128),INDEX(Node_Right,AW128)),IF(ISNUMBER(SEARCH(";"&amp;INDEX($P$10:$P$61,INDEX(Node_Pos,AW128)+1)&amp;";",";"&amp;INDEX(Node_RCodes,AW128)&amp;";")),INDEX(Node_Right,AW128),INDEX(Node_Left,AW128)))))</f>
        <v/>
      </c>
      <c r="AY128" s="46">
        <f>MATCH($AA128&amp;"|"&amp;AX128,Node_Key,0)</f>
        <v/>
      </c>
      <c r="AZ128" s="46">
        <f>IF(INDEX(Node_Kind,AY128)="leaf",AX128,IF(INDEX($P$10:$P$61,INDEX(Node_Pos,AY128)+1)="",IF(INDEX(Node_Miss,AY128)="left",INDEX(Node_Left,AY128),INDEX(Node_Right,AY128)),IF(INDEX(Node_Kind,AY128)="split",IF(INDEX($P$10:$P$61,INDEX(Node_Pos,AY128)+1)&lt;INDEX(Node_Thr,AY128),INDEX(Node_Left,AY128),INDEX(Node_Right,AY128)),IF(ISNUMBER(SEARCH(";"&amp;INDEX($P$10:$P$61,INDEX(Node_Pos,AY128)+1)&amp;";",";"&amp;INDEX(Node_RCodes,AY128)&amp;";")),INDEX(Node_Right,AY128),INDEX(Node_Left,AY128)))))</f>
        <v/>
      </c>
      <c r="BA128" s="46">
        <f>MATCH($AA128&amp;"|"&amp;AZ128,Node_Key,0)</f>
        <v/>
      </c>
      <c r="BB128" s="46">
        <f>IF(INDEX(Node_Kind,BA128)="leaf",AZ128,IF(INDEX($P$10:$P$61,INDEX(Node_Pos,BA128)+1)="",IF(INDEX(Node_Miss,BA128)="left",INDEX(Node_Left,BA128),INDEX(Node_Right,BA128)),IF(INDEX(Node_Kind,BA128)="split",IF(INDEX($P$10:$P$61,INDEX(Node_Pos,BA128)+1)&lt;INDEX(Node_Thr,BA128),INDEX(Node_Left,BA128),INDEX(Node_Right,BA128)),IF(ISNUMBER(SEARCH(";"&amp;INDEX($P$10:$P$61,INDEX(Node_Pos,BA128)+1)&amp;";",";"&amp;INDEX(Node_RCodes,BA128)&amp;";")),INDEX(Node_Right,BA128),INDEX(Node_Left,BA128)))))</f>
        <v/>
      </c>
      <c r="BC128" s="52">
        <f>IF(INDEX(Node_Kind,MATCH($AA128&amp;"|"&amp;BB128,Node_Key,0))="leaf",INDEX(Node_Leaf,MATCH($AA128&amp;"|"&amp;BB128,Node_Key,0)),"not a leaf")</f>
        <v/>
      </c>
      <c r="BD128" s="46">
        <f>MATCH($AA128&amp;"|0",Node_Key,0)</f>
        <v/>
      </c>
      <c r="BE128" s="46">
        <f>IF(INDEX(Node_Kind,BD128)="leaf",0,IF(INDEX($S$10:$S$61,INDEX(Node_Pos,BD128)+1)="",IF(INDEX(Node_Miss,BD128)="left",INDEX(Node_Left,BD128),INDEX(Node_Right,BD128)),IF(INDEX(Node_Kind,BD128)="split",IF(INDEX($S$10:$S$61,INDEX(Node_Pos,BD128)+1)&lt;INDEX(Node_Thr,BD128),INDEX(Node_Left,BD128),INDEX(Node_Right,BD128)),IF(ISNUMBER(SEARCH(";"&amp;INDEX($S$10:$S$61,INDEX(Node_Pos,BD128)+1)&amp;";",";"&amp;INDEX(Node_RCodes,BD128)&amp;";")),INDEX(Node_Right,BD128),INDEX(Node_Left,BD128)))))</f>
        <v/>
      </c>
      <c r="BF128" s="46">
        <f>MATCH($AA128&amp;"|"&amp;BE128,Node_Key,0)</f>
        <v/>
      </c>
      <c r="BG128" s="46">
        <f>IF(INDEX(Node_Kind,BF128)="leaf",BE128,IF(INDEX($S$10:$S$61,INDEX(Node_Pos,BF128)+1)="",IF(INDEX(Node_Miss,BF128)="left",INDEX(Node_Left,BF128),INDEX(Node_Right,BF128)),IF(INDEX(Node_Kind,BF128)="split",IF(INDEX($S$10:$S$61,INDEX(Node_Pos,BF128)+1)&lt;INDEX(Node_Thr,BF128),INDEX(Node_Left,BF128),INDEX(Node_Right,BF128)),IF(ISNUMBER(SEARCH(";"&amp;INDEX($S$10:$S$61,INDEX(Node_Pos,BF128)+1)&amp;";",";"&amp;INDEX(Node_RCodes,BF128)&amp;";")),INDEX(Node_Right,BF128),INDEX(Node_Left,BF128)))))</f>
        <v/>
      </c>
      <c r="BH128" s="46">
        <f>MATCH($AA128&amp;"|"&amp;BG128,Node_Key,0)</f>
        <v/>
      </c>
      <c r="BI128" s="46">
        <f>IF(INDEX(Node_Kind,BH128)="leaf",BG128,IF(INDEX($S$10:$S$61,INDEX(Node_Pos,BH128)+1)="",IF(INDEX(Node_Miss,BH128)="left",INDEX(Node_Left,BH128),INDEX(Node_Right,BH128)),IF(INDEX(Node_Kind,BH128)="split",IF(INDEX($S$10:$S$61,INDEX(Node_Pos,BH128)+1)&lt;INDEX(Node_Thr,BH128),INDEX(Node_Left,BH128),INDEX(Node_Right,BH128)),IF(ISNUMBER(SEARCH(";"&amp;INDEX($S$10:$S$61,INDEX(Node_Pos,BH128)+1)&amp;";",";"&amp;INDEX(Node_RCodes,BH128)&amp;";")),INDEX(Node_Right,BH128),INDEX(Node_Left,BH128)))))</f>
        <v/>
      </c>
      <c r="BJ128" s="52">
        <f>IF(INDEX(Node_Kind,MATCH($AA128&amp;"|"&amp;BI128,Node_Key,0))="leaf",INDEX(Node_Leaf,MATCH($AA128&amp;"|"&amp;BI128,Node_Key,0)),"not a leaf")</f>
        <v/>
      </c>
      <c r="BK128" s="46">
        <f>MATCH($AA128&amp;"|0",Node_Key,0)</f>
        <v/>
      </c>
      <c r="BL128" s="46">
        <f>IF(INDEX(Node_Kind,BK128)="leaf",0,IF(INDEX($V$10:$V$61,INDEX(Node_Pos,BK128)+1)="",IF(INDEX(Node_Miss,BK128)="left",INDEX(Node_Left,BK128),INDEX(Node_Right,BK128)),IF(INDEX(Node_Kind,BK128)="split",IF(INDEX($V$10:$V$61,INDEX(Node_Pos,BK128)+1)&lt;INDEX(Node_Thr,BK128),INDEX(Node_Left,BK128),INDEX(Node_Right,BK128)),IF(ISNUMBER(SEARCH(";"&amp;INDEX($V$10:$V$61,INDEX(Node_Pos,BK128)+1)&amp;";",";"&amp;INDEX(Node_RCodes,BK128)&amp;";")),INDEX(Node_Right,BK128),INDEX(Node_Left,BK128)))))</f>
        <v/>
      </c>
      <c r="BM128" s="46">
        <f>MATCH($AA128&amp;"|"&amp;BL128,Node_Key,0)</f>
        <v/>
      </c>
      <c r="BN128" s="46">
        <f>IF(INDEX(Node_Kind,BM128)="leaf",BL128,IF(INDEX($V$10:$V$61,INDEX(Node_Pos,BM128)+1)="",IF(INDEX(Node_Miss,BM128)="left",INDEX(Node_Left,BM128),INDEX(Node_Right,BM128)),IF(INDEX(Node_Kind,BM128)="split",IF(INDEX($V$10:$V$61,INDEX(Node_Pos,BM128)+1)&lt;INDEX(Node_Thr,BM128),INDEX(Node_Left,BM128),INDEX(Node_Right,BM128)),IF(ISNUMBER(SEARCH(";"&amp;INDEX($V$10:$V$61,INDEX(Node_Pos,BM128)+1)&amp;";",";"&amp;INDEX(Node_RCodes,BM128)&amp;";")),INDEX(Node_Right,BM128),INDEX(Node_Left,BM128)))))</f>
        <v/>
      </c>
      <c r="BO128" s="46">
        <f>MATCH($AA128&amp;"|"&amp;BN128,Node_Key,0)</f>
        <v/>
      </c>
      <c r="BP128" s="46">
        <f>IF(INDEX(Node_Kind,BO128)="leaf",BN128,IF(INDEX($V$10:$V$61,INDEX(Node_Pos,BO128)+1)="",IF(INDEX(Node_Miss,BO128)="left",INDEX(Node_Left,BO128),INDEX(Node_Right,BO128)),IF(INDEX(Node_Kind,BO128)="split",IF(INDEX($V$10:$V$61,INDEX(Node_Pos,BO128)+1)&lt;INDEX(Node_Thr,BO128),INDEX(Node_Left,BO128),INDEX(Node_Right,BO128)),IF(ISNUMBER(SEARCH(";"&amp;INDEX($V$10:$V$61,INDEX(Node_Pos,BO128)+1)&amp;";",";"&amp;INDEX(Node_RCodes,BO128)&amp;";")),INDEX(Node_Right,BO128),INDEX(Node_Left,BO128)))))</f>
        <v/>
      </c>
      <c r="BQ128" s="52">
        <f>IF(INDEX(Node_Kind,MATCH($AA128&amp;"|"&amp;BP128,Node_Key,0))="leaf",INDEX(Node_Leaf,MATCH($AA128&amp;"|"&amp;BP128,Node_Key,0)),"not a leaf")</f>
        <v/>
      </c>
      <c r="BR128" s="46">
        <f>MATCH($AA128&amp;"|0",Node_Key,0)</f>
        <v/>
      </c>
      <c r="BS128" s="46">
        <f>IF(INDEX(Node_Kind,BR128)="leaf",0,IF(INDEX($Y$10:$Y$61,INDEX(Node_Pos,BR128)+1)="",IF(INDEX(Node_Miss,BR128)="left",INDEX(Node_Left,BR128),INDEX(Node_Right,BR128)),IF(INDEX(Node_Kind,BR128)="split",IF(INDEX($Y$10:$Y$61,INDEX(Node_Pos,BR128)+1)&lt;INDEX(Node_Thr,BR128),INDEX(Node_Left,BR128),INDEX(Node_Right,BR128)),IF(ISNUMBER(SEARCH(";"&amp;INDEX($Y$10:$Y$61,INDEX(Node_Pos,BR128)+1)&amp;";",";"&amp;INDEX(Node_RCodes,BR128)&amp;";")),INDEX(Node_Right,BR128),INDEX(Node_Left,BR128)))))</f>
        <v/>
      </c>
      <c r="BT128" s="46">
        <f>MATCH($AA128&amp;"|"&amp;BS128,Node_Key,0)</f>
        <v/>
      </c>
      <c r="BU128" s="46">
        <f>IF(INDEX(Node_Kind,BT128)="leaf",BS128,IF(INDEX($Y$10:$Y$61,INDEX(Node_Pos,BT128)+1)="",IF(INDEX(Node_Miss,BT128)="left",INDEX(Node_Left,BT128),INDEX(Node_Right,BT128)),IF(INDEX(Node_Kind,BT128)="split",IF(INDEX($Y$10:$Y$61,INDEX(Node_Pos,BT128)+1)&lt;INDEX(Node_Thr,BT128),INDEX(Node_Left,BT128),INDEX(Node_Right,BT128)),IF(ISNUMBER(SEARCH(";"&amp;INDEX($Y$10:$Y$61,INDEX(Node_Pos,BT128)+1)&amp;";",";"&amp;INDEX(Node_RCodes,BT128)&amp;";")),INDEX(Node_Right,BT128),INDEX(Node_Left,BT128)))))</f>
        <v/>
      </c>
      <c r="BV128" s="46">
        <f>MATCH($AA128&amp;"|"&amp;BU128,Node_Key,0)</f>
        <v/>
      </c>
      <c r="BW128" s="46">
        <f>IF(INDEX(Node_Kind,BV128)="leaf",BU128,IF(INDEX($Y$10:$Y$61,INDEX(Node_Pos,BV128)+1)="",IF(INDEX(Node_Miss,BV128)="left",INDEX(Node_Left,BV128),INDEX(Node_Right,BV128)),IF(INDEX(Node_Kind,BV128)="split",IF(INDEX($Y$10:$Y$61,INDEX(Node_Pos,BV128)+1)&lt;INDEX(Node_Thr,BV128),INDEX(Node_Left,BV128),INDEX(Node_Right,BV128)),IF(ISNUMBER(SEARCH(";"&amp;INDEX($Y$10:$Y$61,INDEX(Node_Pos,BV128)+1)&amp;";",";"&amp;INDEX(Node_RCodes,BV128)&amp;";")),INDEX(Node_Right,BV128),INDEX(Node_Left,BV128)))))</f>
        <v/>
      </c>
      <c r="BX128" s="52">
        <f>IF(INDEX(Node_Kind,MATCH($AA128&amp;"|"&amp;BW128,Node_Key,0))="leaf",INDEX(Node_Leaf,MATCH($AA128&amp;"|"&amp;BW128,Node_Key,0)),"not a leaf")</f>
        <v/>
      </c>
    </row>
    <row r="129">
      <c r="AA129" s="36" t="n">
        <v>119</v>
      </c>
      <c r="AB129" s="46">
        <f>MATCH($AA129&amp;"|0",Node_Key,0)</f>
        <v/>
      </c>
      <c r="AC129" s="46">
        <f>IF(INDEX(Node_Kind,AB129)="leaf",0,IF(INDEX($G$10:$G$61,INDEX(Node_Pos,AB129)+1)="",IF(INDEX(Node_Miss,AB129)="left",INDEX(Node_Left,AB129),INDEX(Node_Right,AB129)),IF(INDEX(Node_Kind,AB129)="split",IF(INDEX($G$10:$G$61,INDEX(Node_Pos,AB129)+1)&lt;INDEX(Node_Thr,AB129),INDEX(Node_Left,AB129),INDEX(Node_Right,AB129)),IF(ISNUMBER(SEARCH(";"&amp;INDEX($G$10:$G$61,INDEX(Node_Pos,AB129)+1)&amp;";",";"&amp;INDEX(Node_RCodes,AB129)&amp;";")),INDEX(Node_Right,AB129),INDEX(Node_Left,AB129)))))</f>
        <v/>
      </c>
      <c r="AD129" s="46">
        <f>MATCH($AA129&amp;"|"&amp;AC129,Node_Key,0)</f>
        <v/>
      </c>
      <c r="AE129" s="46">
        <f>IF(INDEX(Node_Kind,AD129)="leaf",AC129,IF(INDEX($G$10:$G$61,INDEX(Node_Pos,AD129)+1)="",IF(INDEX(Node_Miss,AD129)="left",INDEX(Node_Left,AD129),INDEX(Node_Right,AD129)),IF(INDEX(Node_Kind,AD129)="split",IF(INDEX($G$10:$G$61,INDEX(Node_Pos,AD129)+1)&lt;INDEX(Node_Thr,AD129),INDEX(Node_Left,AD129),INDEX(Node_Right,AD129)),IF(ISNUMBER(SEARCH(";"&amp;INDEX($G$10:$G$61,INDEX(Node_Pos,AD129)+1)&amp;";",";"&amp;INDEX(Node_RCodes,AD129)&amp;";")),INDEX(Node_Right,AD129),INDEX(Node_Left,AD129)))))</f>
        <v/>
      </c>
      <c r="AF129" s="46">
        <f>MATCH($AA129&amp;"|"&amp;AE129,Node_Key,0)</f>
        <v/>
      </c>
      <c r="AG129" s="46">
        <f>IF(INDEX(Node_Kind,AF129)="leaf",AE129,IF(INDEX($G$10:$G$61,INDEX(Node_Pos,AF129)+1)="",IF(INDEX(Node_Miss,AF129)="left",INDEX(Node_Left,AF129),INDEX(Node_Right,AF129)),IF(INDEX(Node_Kind,AF129)="split",IF(INDEX($G$10:$G$61,INDEX(Node_Pos,AF129)+1)&lt;INDEX(Node_Thr,AF129),INDEX(Node_Left,AF129),INDEX(Node_Right,AF129)),IF(ISNUMBER(SEARCH(";"&amp;INDEX($G$10:$G$61,INDEX(Node_Pos,AF129)+1)&amp;";",";"&amp;INDEX(Node_RCodes,AF129)&amp;";")),INDEX(Node_Right,AF129),INDEX(Node_Left,AF129)))))</f>
        <v/>
      </c>
      <c r="AH129" s="52">
        <f>IF(INDEX(Node_Kind,MATCH($AA129&amp;"|"&amp;AG129,Node_Key,0))="leaf",INDEX(Node_Leaf,MATCH($AA129&amp;"|"&amp;AG129,Node_Key,0)),"not a leaf")</f>
        <v/>
      </c>
      <c r="AI129" s="46">
        <f>MATCH($AA129&amp;"|0",Node_Key,0)</f>
        <v/>
      </c>
      <c r="AJ129" s="46">
        <f>IF(INDEX(Node_Kind,AI129)="leaf",0,IF(INDEX($J$10:$J$61,INDEX(Node_Pos,AI129)+1)="",IF(INDEX(Node_Miss,AI129)="left",INDEX(Node_Left,AI129),INDEX(Node_Right,AI129)),IF(INDEX(Node_Kind,AI129)="split",IF(INDEX($J$10:$J$61,INDEX(Node_Pos,AI129)+1)&lt;INDEX(Node_Thr,AI129),INDEX(Node_Left,AI129),INDEX(Node_Right,AI129)),IF(ISNUMBER(SEARCH(";"&amp;INDEX($J$10:$J$61,INDEX(Node_Pos,AI129)+1)&amp;";",";"&amp;INDEX(Node_RCodes,AI129)&amp;";")),INDEX(Node_Right,AI129),INDEX(Node_Left,AI129)))))</f>
        <v/>
      </c>
      <c r="AK129" s="46">
        <f>MATCH($AA129&amp;"|"&amp;AJ129,Node_Key,0)</f>
        <v/>
      </c>
      <c r="AL129" s="46">
        <f>IF(INDEX(Node_Kind,AK129)="leaf",AJ129,IF(INDEX($J$10:$J$61,INDEX(Node_Pos,AK129)+1)="",IF(INDEX(Node_Miss,AK129)="left",INDEX(Node_Left,AK129),INDEX(Node_Right,AK129)),IF(INDEX(Node_Kind,AK129)="split",IF(INDEX($J$10:$J$61,INDEX(Node_Pos,AK129)+1)&lt;INDEX(Node_Thr,AK129),INDEX(Node_Left,AK129),INDEX(Node_Right,AK129)),IF(ISNUMBER(SEARCH(";"&amp;INDEX($J$10:$J$61,INDEX(Node_Pos,AK129)+1)&amp;";",";"&amp;INDEX(Node_RCodes,AK129)&amp;";")),INDEX(Node_Right,AK129),INDEX(Node_Left,AK129)))))</f>
        <v/>
      </c>
      <c r="AM129" s="46">
        <f>MATCH($AA129&amp;"|"&amp;AL129,Node_Key,0)</f>
        <v/>
      </c>
      <c r="AN129" s="46">
        <f>IF(INDEX(Node_Kind,AM129)="leaf",AL129,IF(INDEX($J$10:$J$61,INDEX(Node_Pos,AM129)+1)="",IF(INDEX(Node_Miss,AM129)="left",INDEX(Node_Left,AM129),INDEX(Node_Right,AM129)),IF(INDEX(Node_Kind,AM129)="split",IF(INDEX($J$10:$J$61,INDEX(Node_Pos,AM129)+1)&lt;INDEX(Node_Thr,AM129),INDEX(Node_Left,AM129),INDEX(Node_Right,AM129)),IF(ISNUMBER(SEARCH(";"&amp;INDEX($J$10:$J$61,INDEX(Node_Pos,AM129)+1)&amp;";",";"&amp;INDEX(Node_RCodes,AM129)&amp;";")),INDEX(Node_Right,AM129),INDEX(Node_Left,AM129)))))</f>
        <v/>
      </c>
      <c r="AO129" s="52">
        <f>IF(INDEX(Node_Kind,MATCH($AA129&amp;"|"&amp;AN129,Node_Key,0))="leaf",INDEX(Node_Leaf,MATCH($AA129&amp;"|"&amp;AN129,Node_Key,0)),"not a leaf")</f>
        <v/>
      </c>
      <c r="AP129" s="46">
        <f>MATCH($AA129&amp;"|0",Node_Key,0)</f>
        <v/>
      </c>
      <c r="AQ129" s="46">
        <f>IF(INDEX(Node_Kind,AP129)="leaf",0,IF(INDEX($M$10:$M$61,INDEX(Node_Pos,AP129)+1)="",IF(INDEX(Node_Miss,AP129)="left",INDEX(Node_Left,AP129),INDEX(Node_Right,AP129)),IF(INDEX(Node_Kind,AP129)="split",IF(INDEX($M$10:$M$61,INDEX(Node_Pos,AP129)+1)&lt;INDEX(Node_Thr,AP129),INDEX(Node_Left,AP129),INDEX(Node_Right,AP129)),IF(ISNUMBER(SEARCH(";"&amp;INDEX($M$10:$M$61,INDEX(Node_Pos,AP129)+1)&amp;";",";"&amp;INDEX(Node_RCodes,AP129)&amp;";")),INDEX(Node_Right,AP129),INDEX(Node_Left,AP129)))))</f>
        <v/>
      </c>
      <c r="AR129" s="46">
        <f>MATCH($AA129&amp;"|"&amp;AQ129,Node_Key,0)</f>
        <v/>
      </c>
      <c r="AS129" s="46">
        <f>IF(INDEX(Node_Kind,AR129)="leaf",AQ129,IF(INDEX($M$10:$M$61,INDEX(Node_Pos,AR129)+1)="",IF(INDEX(Node_Miss,AR129)="left",INDEX(Node_Left,AR129),INDEX(Node_Right,AR129)),IF(INDEX(Node_Kind,AR129)="split",IF(INDEX($M$10:$M$61,INDEX(Node_Pos,AR129)+1)&lt;INDEX(Node_Thr,AR129),INDEX(Node_Left,AR129),INDEX(Node_Right,AR129)),IF(ISNUMBER(SEARCH(";"&amp;INDEX($M$10:$M$61,INDEX(Node_Pos,AR129)+1)&amp;";",";"&amp;INDEX(Node_RCodes,AR129)&amp;";")),INDEX(Node_Right,AR129),INDEX(Node_Left,AR129)))))</f>
        <v/>
      </c>
      <c r="AT129" s="46">
        <f>MATCH($AA129&amp;"|"&amp;AS129,Node_Key,0)</f>
        <v/>
      </c>
      <c r="AU129" s="46">
        <f>IF(INDEX(Node_Kind,AT129)="leaf",AS129,IF(INDEX($M$10:$M$61,INDEX(Node_Pos,AT129)+1)="",IF(INDEX(Node_Miss,AT129)="left",INDEX(Node_Left,AT129),INDEX(Node_Right,AT129)),IF(INDEX(Node_Kind,AT129)="split",IF(INDEX($M$10:$M$61,INDEX(Node_Pos,AT129)+1)&lt;INDEX(Node_Thr,AT129),INDEX(Node_Left,AT129),INDEX(Node_Right,AT129)),IF(ISNUMBER(SEARCH(";"&amp;INDEX($M$10:$M$61,INDEX(Node_Pos,AT129)+1)&amp;";",";"&amp;INDEX(Node_RCodes,AT129)&amp;";")),INDEX(Node_Right,AT129),INDEX(Node_Left,AT129)))))</f>
        <v/>
      </c>
      <c r="AV129" s="52">
        <f>IF(INDEX(Node_Kind,MATCH($AA129&amp;"|"&amp;AU129,Node_Key,0))="leaf",INDEX(Node_Leaf,MATCH($AA129&amp;"|"&amp;AU129,Node_Key,0)),"not a leaf")</f>
        <v/>
      </c>
      <c r="AW129" s="46">
        <f>MATCH($AA129&amp;"|0",Node_Key,0)</f>
        <v/>
      </c>
      <c r="AX129" s="46">
        <f>IF(INDEX(Node_Kind,AW129)="leaf",0,IF(INDEX($P$10:$P$61,INDEX(Node_Pos,AW129)+1)="",IF(INDEX(Node_Miss,AW129)="left",INDEX(Node_Left,AW129),INDEX(Node_Right,AW129)),IF(INDEX(Node_Kind,AW129)="split",IF(INDEX($P$10:$P$61,INDEX(Node_Pos,AW129)+1)&lt;INDEX(Node_Thr,AW129),INDEX(Node_Left,AW129),INDEX(Node_Right,AW129)),IF(ISNUMBER(SEARCH(";"&amp;INDEX($P$10:$P$61,INDEX(Node_Pos,AW129)+1)&amp;";",";"&amp;INDEX(Node_RCodes,AW129)&amp;";")),INDEX(Node_Right,AW129),INDEX(Node_Left,AW129)))))</f>
        <v/>
      </c>
      <c r="AY129" s="46">
        <f>MATCH($AA129&amp;"|"&amp;AX129,Node_Key,0)</f>
        <v/>
      </c>
      <c r="AZ129" s="46">
        <f>IF(INDEX(Node_Kind,AY129)="leaf",AX129,IF(INDEX($P$10:$P$61,INDEX(Node_Pos,AY129)+1)="",IF(INDEX(Node_Miss,AY129)="left",INDEX(Node_Left,AY129),INDEX(Node_Right,AY129)),IF(INDEX(Node_Kind,AY129)="split",IF(INDEX($P$10:$P$61,INDEX(Node_Pos,AY129)+1)&lt;INDEX(Node_Thr,AY129),INDEX(Node_Left,AY129),INDEX(Node_Right,AY129)),IF(ISNUMBER(SEARCH(";"&amp;INDEX($P$10:$P$61,INDEX(Node_Pos,AY129)+1)&amp;";",";"&amp;INDEX(Node_RCodes,AY129)&amp;";")),INDEX(Node_Right,AY129),INDEX(Node_Left,AY129)))))</f>
        <v/>
      </c>
      <c r="BA129" s="46">
        <f>MATCH($AA129&amp;"|"&amp;AZ129,Node_Key,0)</f>
        <v/>
      </c>
      <c r="BB129" s="46">
        <f>IF(INDEX(Node_Kind,BA129)="leaf",AZ129,IF(INDEX($P$10:$P$61,INDEX(Node_Pos,BA129)+1)="",IF(INDEX(Node_Miss,BA129)="left",INDEX(Node_Left,BA129),INDEX(Node_Right,BA129)),IF(INDEX(Node_Kind,BA129)="split",IF(INDEX($P$10:$P$61,INDEX(Node_Pos,BA129)+1)&lt;INDEX(Node_Thr,BA129),INDEX(Node_Left,BA129),INDEX(Node_Right,BA129)),IF(ISNUMBER(SEARCH(";"&amp;INDEX($P$10:$P$61,INDEX(Node_Pos,BA129)+1)&amp;";",";"&amp;INDEX(Node_RCodes,BA129)&amp;";")),INDEX(Node_Right,BA129),INDEX(Node_Left,BA129)))))</f>
        <v/>
      </c>
      <c r="BC129" s="52">
        <f>IF(INDEX(Node_Kind,MATCH($AA129&amp;"|"&amp;BB129,Node_Key,0))="leaf",INDEX(Node_Leaf,MATCH($AA129&amp;"|"&amp;BB129,Node_Key,0)),"not a leaf")</f>
        <v/>
      </c>
      <c r="BD129" s="46">
        <f>MATCH($AA129&amp;"|0",Node_Key,0)</f>
        <v/>
      </c>
      <c r="BE129" s="46">
        <f>IF(INDEX(Node_Kind,BD129)="leaf",0,IF(INDEX($S$10:$S$61,INDEX(Node_Pos,BD129)+1)="",IF(INDEX(Node_Miss,BD129)="left",INDEX(Node_Left,BD129),INDEX(Node_Right,BD129)),IF(INDEX(Node_Kind,BD129)="split",IF(INDEX($S$10:$S$61,INDEX(Node_Pos,BD129)+1)&lt;INDEX(Node_Thr,BD129),INDEX(Node_Left,BD129),INDEX(Node_Right,BD129)),IF(ISNUMBER(SEARCH(";"&amp;INDEX($S$10:$S$61,INDEX(Node_Pos,BD129)+1)&amp;";",";"&amp;INDEX(Node_RCodes,BD129)&amp;";")),INDEX(Node_Right,BD129),INDEX(Node_Left,BD129)))))</f>
        <v/>
      </c>
      <c r="BF129" s="46">
        <f>MATCH($AA129&amp;"|"&amp;BE129,Node_Key,0)</f>
        <v/>
      </c>
      <c r="BG129" s="46">
        <f>IF(INDEX(Node_Kind,BF129)="leaf",BE129,IF(INDEX($S$10:$S$61,INDEX(Node_Pos,BF129)+1)="",IF(INDEX(Node_Miss,BF129)="left",INDEX(Node_Left,BF129),INDEX(Node_Right,BF129)),IF(INDEX(Node_Kind,BF129)="split",IF(INDEX($S$10:$S$61,INDEX(Node_Pos,BF129)+1)&lt;INDEX(Node_Thr,BF129),INDEX(Node_Left,BF129),INDEX(Node_Right,BF129)),IF(ISNUMBER(SEARCH(";"&amp;INDEX($S$10:$S$61,INDEX(Node_Pos,BF129)+1)&amp;";",";"&amp;INDEX(Node_RCodes,BF129)&amp;";")),INDEX(Node_Right,BF129),INDEX(Node_Left,BF129)))))</f>
        <v/>
      </c>
      <c r="BH129" s="46">
        <f>MATCH($AA129&amp;"|"&amp;BG129,Node_Key,0)</f>
        <v/>
      </c>
      <c r="BI129" s="46">
        <f>IF(INDEX(Node_Kind,BH129)="leaf",BG129,IF(INDEX($S$10:$S$61,INDEX(Node_Pos,BH129)+1)="",IF(INDEX(Node_Miss,BH129)="left",INDEX(Node_Left,BH129),INDEX(Node_Right,BH129)),IF(INDEX(Node_Kind,BH129)="split",IF(INDEX($S$10:$S$61,INDEX(Node_Pos,BH129)+1)&lt;INDEX(Node_Thr,BH129),INDEX(Node_Left,BH129),INDEX(Node_Right,BH129)),IF(ISNUMBER(SEARCH(";"&amp;INDEX($S$10:$S$61,INDEX(Node_Pos,BH129)+1)&amp;";",";"&amp;INDEX(Node_RCodes,BH129)&amp;";")),INDEX(Node_Right,BH129),INDEX(Node_Left,BH129)))))</f>
        <v/>
      </c>
      <c r="BJ129" s="52">
        <f>IF(INDEX(Node_Kind,MATCH($AA129&amp;"|"&amp;BI129,Node_Key,0))="leaf",INDEX(Node_Leaf,MATCH($AA129&amp;"|"&amp;BI129,Node_Key,0)),"not a leaf")</f>
        <v/>
      </c>
      <c r="BK129" s="46">
        <f>MATCH($AA129&amp;"|0",Node_Key,0)</f>
        <v/>
      </c>
      <c r="BL129" s="46">
        <f>IF(INDEX(Node_Kind,BK129)="leaf",0,IF(INDEX($V$10:$V$61,INDEX(Node_Pos,BK129)+1)="",IF(INDEX(Node_Miss,BK129)="left",INDEX(Node_Left,BK129),INDEX(Node_Right,BK129)),IF(INDEX(Node_Kind,BK129)="split",IF(INDEX($V$10:$V$61,INDEX(Node_Pos,BK129)+1)&lt;INDEX(Node_Thr,BK129),INDEX(Node_Left,BK129),INDEX(Node_Right,BK129)),IF(ISNUMBER(SEARCH(";"&amp;INDEX($V$10:$V$61,INDEX(Node_Pos,BK129)+1)&amp;";",";"&amp;INDEX(Node_RCodes,BK129)&amp;";")),INDEX(Node_Right,BK129),INDEX(Node_Left,BK129)))))</f>
        <v/>
      </c>
      <c r="BM129" s="46">
        <f>MATCH($AA129&amp;"|"&amp;BL129,Node_Key,0)</f>
        <v/>
      </c>
      <c r="BN129" s="46">
        <f>IF(INDEX(Node_Kind,BM129)="leaf",BL129,IF(INDEX($V$10:$V$61,INDEX(Node_Pos,BM129)+1)="",IF(INDEX(Node_Miss,BM129)="left",INDEX(Node_Left,BM129),INDEX(Node_Right,BM129)),IF(INDEX(Node_Kind,BM129)="split",IF(INDEX($V$10:$V$61,INDEX(Node_Pos,BM129)+1)&lt;INDEX(Node_Thr,BM129),INDEX(Node_Left,BM129),INDEX(Node_Right,BM129)),IF(ISNUMBER(SEARCH(";"&amp;INDEX($V$10:$V$61,INDEX(Node_Pos,BM129)+1)&amp;";",";"&amp;INDEX(Node_RCodes,BM129)&amp;";")),INDEX(Node_Right,BM129),INDEX(Node_Left,BM129)))))</f>
        <v/>
      </c>
      <c r="BO129" s="46">
        <f>MATCH($AA129&amp;"|"&amp;BN129,Node_Key,0)</f>
        <v/>
      </c>
      <c r="BP129" s="46">
        <f>IF(INDEX(Node_Kind,BO129)="leaf",BN129,IF(INDEX($V$10:$V$61,INDEX(Node_Pos,BO129)+1)="",IF(INDEX(Node_Miss,BO129)="left",INDEX(Node_Left,BO129),INDEX(Node_Right,BO129)),IF(INDEX(Node_Kind,BO129)="split",IF(INDEX($V$10:$V$61,INDEX(Node_Pos,BO129)+1)&lt;INDEX(Node_Thr,BO129),INDEX(Node_Left,BO129),INDEX(Node_Right,BO129)),IF(ISNUMBER(SEARCH(";"&amp;INDEX($V$10:$V$61,INDEX(Node_Pos,BO129)+1)&amp;";",";"&amp;INDEX(Node_RCodes,BO129)&amp;";")),INDEX(Node_Right,BO129),INDEX(Node_Left,BO129)))))</f>
        <v/>
      </c>
      <c r="BQ129" s="52">
        <f>IF(INDEX(Node_Kind,MATCH($AA129&amp;"|"&amp;BP129,Node_Key,0))="leaf",INDEX(Node_Leaf,MATCH($AA129&amp;"|"&amp;BP129,Node_Key,0)),"not a leaf")</f>
        <v/>
      </c>
      <c r="BR129" s="46">
        <f>MATCH($AA129&amp;"|0",Node_Key,0)</f>
        <v/>
      </c>
      <c r="BS129" s="46">
        <f>IF(INDEX(Node_Kind,BR129)="leaf",0,IF(INDEX($Y$10:$Y$61,INDEX(Node_Pos,BR129)+1)="",IF(INDEX(Node_Miss,BR129)="left",INDEX(Node_Left,BR129),INDEX(Node_Right,BR129)),IF(INDEX(Node_Kind,BR129)="split",IF(INDEX($Y$10:$Y$61,INDEX(Node_Pos,BR129)+1)&lt;INDEX(Node_Thr,BR129),INDEX(Node_Left,BR129),INDEX(Node_Right,BR129)),IF(ISNUMBER(SEARCH(";"&amp;INDEX($Y$10:$Y$61,INDEX(Node_Pos,BR129)+1)&amp;";",";"&amp;INDEX(Node_RCodes,BR129)&amp;";")),INDEX(Node_Right,BR129),INDEX(Node_Left,BR129)))))</f>
        <v/>
      </c>
      <c r="BT129" s="46">
        <f>MATCH($AA129&amp;"|"&amp;BS129,Node_Key,0)</f>
        <v/>
      </c>
      <c r="BU129" s="46">
        <f>IF(INDEX(Node_Kind,BT129)="leaf",BS129,IF(INDEX($Y$10:$Y$61,INDEX(Node_Pos,BT129)+1)="",IF(INDEX(Node_Miss,BT129)="left",INDEX(Node_Left,BT129),INDEX(Node_Right,BT129)),IF(INDEX(Node_Kind,BT129)="split",IF(INDEX($Y$10:$Y$61,INDEX(Node_Pos,BT129)+1)&lt;INDEX(Node_Thr,BT129),INDEX(Node_Left,BT129),INDEX(Node_Right,BT129)),IF(ISNUMBER(SEARCH(";"&amp;INDEX($Y$10:$Y$61,INDEX(Node_Pos,BT129)+1)&amp;";",";"&amp;INDEX(Node_RCodes,BT129)&amp;";")),INDEX(Node_Right,BT129),INDEX(Node_Left,BT129)))))</f>
        <v/>
      </c>
      <c r="BV129" s="46">
        <f>MATCH($AA129&amp;"|"&amp;BU129,Node_Key,0)</f>
        <v/>
      </c>
      <c r="BW129" s="46">
        <f>IF(INDEX(Node_Kind,BV129)="leaf",BU129,IF(INDEX($Y$10:$Y$61,INDEX(Node_Pos,BV129)+1)="",IF(INDEX(Node_Miss,BV129)="left",INDEX(Node_Left,BV129),INDEX(Node_Right,BV129)),IF(INDEX(Node_Kind,BV129)="split",IF(INDEX($Y$10:$Y$61,INDEX(Node_Pos,BV129)+1)&lt;INDEX(Node_Thr,BV129),INDEX(Node_Left,BV129),INDEX(Node_Right,BV129)),IF(ISNUMBER(SEARCH(";"&amp;INDEX($Y$10:$Y$61,INDEX(Node_Pos,BV129)+1)&amp;";",";"&amp;INDEX(Node_RCodes,BV129)&amp;";")),INDEX(Node_Right,BV129),INDEX(Node_Left,BV129)))))</f>
        <v/>
      </c>
      <c r="BX129" s="52">
        <f>IF(INDEX(Node_Kind,MATCH($AA129&amp;"|"&amp;BW129,Node_Key,0))="leaf",INDEX(Node_Leaf,MATCH($AA129&amp;"|"&amp;BW129,Node_Key,0)),"not a leaf")</f>
        <v/>
      </c>
    </row>
    <row r="130">
      <c r="AA130" s="36" t="n">
        <v>120</v>
      </c>
      <c r="AB130" s="46">
        <f>MATCH($AA130&amp;"|0",Node_Key,0)</f>
        <v/>
      </c>
      <c r="AC130" s="46">
        <f>IF(INDEX(Node_Kind,AB130)="leaf",0,IF(INDEX($G$10:$G$61,INDEX(Node_Pos,AB130)+1)="",IF(INDEX(Node_Miss,AB130)="left",INDEX(Node_Left,AB130),INDEX(Node_Right,AB130)),IF(INDEX(Node_Kind,AB130)="split",IF(INDEX($G$10:$G$61,INDEX(Node_Pos,AB130)+1)&lt;INDEX(Node_Thr,AB130),INDEX(Node_Left,AB130),INDEX(Node_Right,AB130)),IF(ISNUMBER(SEARCH(";"&amp;INDEX($G$10:$G$61,INDEX(Node_Pos,AB130)+1)&amp;";",";"&amp;INDEX(Node_RCodes,AB130)&amp;";")),INDEX(Node_Right,AB130),INDEX(Node_Left,AB130)))))</f>
        <v/>
      </c>
      <c r="AD130" s="46">
        <f>MATCH($AA130&amp;"|"&amp;AC130,Node_Key,0)</f>
        <v/>
      </c>
      <c r="AE130" s="46">
        <f>IF(INDEX(Node_Kind,AD130)="leaf",AC130,IF(INDEX($G$10:$G$61,INDEX(Node_Pos,AD130)+1)="",IF(INDEX(Node_Miss,AD130)="left",INDEX(Node_Left,AD130),INDEX(Node_Right,AD130)),IF(INDEX(Node_Kind,AD130)="split",IF(INDEX($G$10:$G$61,INDEX(Node_Pos,AD130)+1)&lt;INDEX(Node_Thr,AD130),INDEX(Node_Left,AD130),INDEX(Node_Right,AD130)),IF(ISNUMBER(SEARCH(";"&amp;INDEX($G$10:$G$61,INDEX(Node_Pos,AD130)+1)&amp;";",";"&amp;INDEX(Node_RCodes,AD130)&amp;";")),INDEX(Node_Right,AD130),INDEX(Node_Left,AD130)))))</f>
        <v/>
      </c>
      <c r="AF130" s="46">
        <f>MATCH($AA130&amp;"|"&amp;AE130,Node_Key,0)</f>
        <v/>
      </c>
      <c r="AG130" s="46">
        <f>IF(INDEX(Node_Kind,AF130)="leaf",AE130,IF(INDEX($G$10:$G$61,INDEX(Node_Pos,AF130)+1)="",IF(INDEX(Node_Miss,AF130)="left",INDEX(Node_Left,AF130),INDEX(Node_Right,AF130)),IF(INDEX(Node_Kind,AF130)="split",IF(INDEX($G$10:$G$61,INDEX(Node_Pos,AF130)+1)&lt;INDEX(Node_Thr,AF130),INDEX(Node_Left,AF130),INDEX(Node_Right,AF130)),IF(ISNUMBER(SEARCH(";"&amp;INDEX($G$10:$G$61,INDEX(Node_Pos,AF130)+1)&amp;";",";"&amp;INDEX(Node_RCodes,AF130)&amp;";")),INDEX(Node_Right,AF130),INDEX(Node_Left,AF130)))))</f>
        <v/>
      </c>
      <c r="AH130" s="52">
        <f>IF(INDEX(Node_Kind,MATCH($AA130&amp;"|"&amp;AG130,Node_Key,0))="leaf",INDEX(Node_Leaf,MATCH($AA130&amp;"|"&amp;AG130,Node_Key,0)),"not a leaf")</f>
        <v/>
      </c>
      <c r="AI130" s="46">
        <f>MATCH($AA130&amp;"|0",Node_Key,0)</f>
        <v/>
      </c>
      <c r="AJ130" s="46">
        <f>IF(INDEX(Node_Kind,AI130)="leaf",0,IF(INDEX($J$10:$J$61,INDEX(Node_Pos,AI130)+1)="",IF(INDEX(Node_Miss,AI130)="left",INDEX(Node_Left,AI130),INDEX(Node_Right,AI130)),IF(INDEX(Node_Kind,AI130)="split",IF(INDEX($J$10:$J$61,INDEX(Node_Pos,AI130)+1)&lt;INDEX(Node_Thr,AI130),INDEX(Node_Left,AI130),INDEX(Node_Right,AI130)),IF(ISNUMBER(SEARCH(";"&amp;INDEX($J$10:$J$61,INDEX(Node_Pos,AI130)+1)&amp;";",";"&amp;INDEX(Node_RCodes,AI130)&amp;";")),INDEX(Node_Right,AI130),INDEX(Node_Left,AI130)))))</f>
        <v/>
      </c>
      <c r="AK130" s="46">
        <f>MATCH($AA130&amp;"|"&amp;AJ130,Node_Key,0)</f>
        <v/>
      </c>
      <c r="AL130" s="46">
        <f>IF(INDEX(Node_Kind,AK130)="leaf",AJ130,IF(INDEX($J$10:$J$61,INDEX(Node_Pos,AK130)+1)="",IF(INDEX(Node_Miss,AK130)="left",INDEX(Node_Left,AK130),INDEX(Node_Right,AK130)),IF(INDEX(Node_Kind,AK130)="split",IF(INDEX($J$10:$J$61,INDEX(Node_Pos,AK130)+1)&lt;INDEX(Node_Thr,AK130),INDEX(Node_Left,AK130),INDEX(Node_Right,AK130)),IF(ISNUMBER(SEARCH(";"&amp;INDEX($J$10:$J$61,INDEX(Node_Pos,AK130)+1)&amp;";",";"&amp;INDEX(Node_RCodes,AK130)&amp;";")),INDEX(Node_Right,AK130),INDEX(Node_Left,AK130)))))</f>
        <v/>
      </c>
      <c r="AM130" s="46">
        <f>MATCH($AA130&amp;"|"&amp;AL130,Node_Key,0)</f>
        <v/>
      </c>
      <c r="AN130" s="46">
        <f>IF(INDEX(Node_Kind,AM130)="leaf",AL130,IF(INDEX($J$10:$J$61,INDEX(Node_Pos,AM130)+1)="",IF(INDEX(Node_Miss,AM130)="left",INDEX(Node_Left,AM130),INDEX(Node_Right,AM130)),IF(INDEX(Node_Kind,AM130)="split",IF(INDEX($J$10:$J$61,INDEX(Node_Pos,AM130)+1)&lt;INDEX(Node_Thr,AM130),INDEX(Node_Left,AM130),INDEX(Node_Right,AM130)),IF(ISNUMBER(SEARCH(";"&amp;INDEX($J$10:$J$61,INDEX(Node_Pos,AM130)+1)&amp;";",";"&amp;INDEX(Node_RCodes,AM130)&amp;";")),INDEX(Node_Right,AM130),INDEX(Node_Left,AM130)))))</f>
        <v/>
      </c>
      <c r="AO130" s="52">
        <f>IF(INDEX(Node_Kind,MATCH($AA130&amp;"|"&amp;AN130,Node_Key,0))="leaf",INDEX(Node_Leaf,MATCH($AA130&amp;"|"&amp;AN130,Node_Key,0)),"not a leaf")</f>
        <v/>
      </c>
      <c r="AP130" s="46">
        <f>MATCH($AA130&amp;"|0",Node_Key,0)</f>
        <v/>
      </c>
      <c r="AQ130" s="46">
        <f>IF(INDEX(Node_Kind,AP130)="leaf",0,IF(INDEX($M$10:$M$61,INDEX(Node_Pos,AP130)+1)="",IF(INDEX(Node_Miss,AP130)="left",INDEX(Node_Left,AP130),INDEX(Node_Right,AP130)),IF(INDEX(Node_Kind,AP130)="split",IF(INDEX($M$10:$M$61,INDEX(Node_Pos,AP130)+1)&lt;INDEX(Node_Thr,AP130),INDEX(Node_Left,AP130),INDEX(Node_Right,AP130)),IF(ISNUMBER(SEARCH(";"&amp;INDEX($M$10:$M$61,INDEX(Node_Pos,AP130)+1)&amp;";",";"&amp;INDEX(Node_RCodes,AP130)&amp;";")),INDEX(Node_Right,AP130),INDEX(Node_Left,AP130)))))</f>
        <v/>
      </c>
      <c r="AR130" s="46">
        <f>MATCH($AA130&amp;"|"&amp;AQ130,Node_Key,0)</f>
        <v/>
      </c>
      <c r="AS130" s="46">
        <f>IF(INDEX(Node_Kind,AR130)="leaf",AQ130,IF(INDEX($M$10:$M$61,INDEX(Node_Pos,AR130)+1)="",IF(INDEX(Node_Miss,AR130)="left",INDEX(Node_Left,AR130),INDEX(Node_Right,AR130)),IF(INDEX(Node_Kind,AR130)="split",IF(INDEX($M$10:$M$61,INDEX(Node_Pos,AR130)+1)&lt;INDEX(Node_Thr,AR130),INDEX(Node_Left,AR130),INDEX(Node_Right,AR130)),IF(ISNUMBER(SEARCH(";"&amp;INDEX($M$10:$M$61,INDEX(Node_Pos,AR130)+1)&amp;";",";"&amp;INDEX(Node_RCodes,AR130)&amp;";")),INDEX(Node_Right,AR130),INDEX(Node_Left,AR130)))))</f>
        <v/>
      </c>
      <c r="AT130" s="46">
        <f>MATCH($AA130&amp;"|"&amp;AS130,Node_Key,0)</f>
        <v/>
      </c>
      <c r="AU130" s="46">
        <f>IF(INDEX(Node_Kind,AT130)="leaf",AS130,IF(INDEX($M$10:$M$61,INDEX(Node_Pos,AT130)+1)="",IF(INDEX(Node_Miss,AT130)="left",INDEX(Node_Left,AT130),INDEX(Node_Right,AT130)),IF(INDEX(Node_Kind,AT130)="split",IF(INDEX($M$10:$M$61,INDEX(Node_Pos,AT130)+1)&lt;INDEX(Node_Thr,AT130),INDEX(Node_Left,AT130),INDEX(Node_Right,AT130)),IF(ISNUMBER(SEARCH(";"&amp;INDEX($M$10:$M$61,INDEX(Node_Pos,AT130)+1)&amp;";",";"&amp;INDEX(Node_RCodes,AT130)&amp;";")),INDEX(Node_Right,AT130),INDEX(Node_Left,AT130)))))</f>
        <v/>
      </c>
      <c r="AV130" s="52">
        <f>IF(INDEX(Node_Kind,MATCH($AA130&amp;"|"&amp;AU130,Node_Key,0))="leaf",INDEX(Node_Leaf,MATCH($AA130&amp;"|"&amp;AU130,Node_Key,0)),"not a leaf")</f>
        <v/>
      </c>
      <c r="AW130" s="46">
        <f>MATCH($AA130&amp;"|0",Node_Key,0)</f>
        <v/>
      </c>
      <c r="AX130" s="46">
        <f>IF(INDEX(Node_Kind,AW130)="leaf",0,IF(INDEX($P$10:$P$61,INDEX(Node_Pos,AW130)+1)="",IF(INDEX(Node_Miss,AW130)="left",INDEX(Node_Left,AW130),INDEX(Node_Right,AW130)),IF(INDEX(Node_Kind,AW130)="split",IF(INDEX($P$10:$P$61,INDEX(Node_Pos,AW130)+1)&lt;INDEX(Node_Thr,AW130),INDEX(Node_Left,AW130),INDEX(Node_Right,AW130)),IF(ISNUMBER(SEARCH(";"&amp;INDEX($P$10:$P$61,INDEX(Node_Pos,AW130)+1)&amp;";",";"&amp;INDEX(Node_RCodes,AW130)&amp;";")),INDEX(Node_Right,AW130),INDEX(Node_Left,AW130)))))</f>
        <v/>
      </c>
      <c r="AY130" s="46">
        <f>MATCH($AA130&amp;"|"&amp;AX130,Node_Key,0)</f>
        <v/>
      </c>
      <c r="AZ130" s="46">
        <f>IF(INDEX(Node_Kind,AY130)="leaf",AX130,IF(INDEX($P$10:$P$61,INDEX(Node_Pos,AY130)+1)="",IF(INDEX(Node_Miss,AY130)="left",INDEX(Node_Left,AY130),INDEX(Node_Right,AY130)),IF(INDEX(Node_Kind,AY130)="split",IF(INDEX($P$10:$P$61,INDEX(Node_Pos,AY130)+1)&lt;INDEX(Node_Thr,AY130),INDEX(Node_Left,AY130),INDEX(Node_Right,AY130)),IF(ISNUMBER(SEARCH(";"&amp;INDEX($P$10:$P$61,INDEX(Node_Pos,AY130)+1)&amp;";",";"&amp;INDEX(Node_RCodes,AY130)&amp;";")),INDEX(Node_Right,AY130),INDEX(Node_Left,AY130)))))</f>
        <v/>
      </c>
      <c r="BA130" s="46">
        <f>MATCH($AA130&amp;"|"&amp;AZ130,Node_Key,0)</f>
        <v/>
      </c>
      <c r="BB130" s="46">
        <f>IF(INDEX(Node_Kind,BA130)="leaf",AZ130,IF(INDEX($P$10:$P$61,INDEX(Node_Pos,BA130)+1)="",IF(INDEX(Node_Miss,BA130)="left",INDEX(Node_Left,BA130),INDEX(Node_Right,BA130)),IF(INDEX(Node_Kind,BA130)="split",IF(INDEX($P$10:$P$61,INDEX(Node_Pos,BA130)+1)&lt;INDEX(Node_Thr,BA130),INDEX(Node_Left,BA130),INDEX(Node_Right,BA130)),IF(ISNUMBER(SEARCH(";"&amp;INDEX($P$10:$P$61,INDEX(Node_Pos,BA130)+1)&amp;";",";"&amp;INDEX(Node_RCodes,BA130)&amp;";")),INDEX(Node_Right,BA130),INDEX(Node_Left,BA130)))))</f>
        <v/>
      </c>
      <c r="BC130" s="52">
        <f>IF(INDEX(Node_Kind,MATCH($AA130&amp;"|"&amp;BB130,Node_Key,0))="leaf",INDEX(Node_Leaf,MATCH($AA130&amp;"|"&amp;BB130,Node_Key,0)),"not a leaf")</f>
        <v/>
      </c>
      <c r="BD130" s="46">
        <f>MATCH($AA130&amp;"|0",Node_Key,0)</f>
        <v/>
      </c>
      <c r="BE130" s="46">
        <f>IF(INDEX(Node_Kind,BD130)="leaf",0,IF(INDEX($S$10:$S$61,INDEX(Node_Pos,BD130)+1)="",IF(INDEX(Node_Miss,BD130)="left",INDEX(Node_Left,BD130),INDEX(Node_Right,BD130)),IF(INDEX(Node_Kind,BD130)="split",IF(INDEX($S$10:$S$61,INDEX(Node_Pos,BD130)+1)&lt;INDEX(Node_Thr,BD130),INDEX(Node_Left,BD130),INDEX(Node_Right,BD130)),IF(ISNUMBER(SEARCH(";"&amp;INDEX($S$10:$S$61,INDEX(Node_Pos,BD130)+1)&amp;";",";"&amp;INDEX(Node_RCodes,BD130)&amp;";")),INDEX(Node_Right,BD130),INDEX(Node_Left,BD130)))))</f>
        <v/>
      </c>
      <c r="BF130" s="46">
        <f>MATCH($AA130&amp;"|"&amp;BE130,Node_Key,0)</f>
        <v/>
      </c>
      <c r="BG130" s="46">
        <f>IF(INDEX(Node_Kind,BF130)="leaf",BE130,IF(INDEX($S$10:$S$61,INDEX(Node_Pos,BF130)+1)="",IF(INDEX(Node_Miss,BF130)="left",INDEX(Node_Left,BF130),INDEX(Node_Right,BF130)),IF(INDEX(Node_Kind,BF130)="split",IF(INDEX($S$10:$S$61,INDEX(Node_Pos,BF130)+1)&lt;INDEX(Node_Thr,BF130),INDEX(Node_Left,BF130),INDEX(Node_Right,BF130)),IF(ISNUMBER(SEARCH(";"&amp;INDEX($S$10:$S$61,INDEX(Node_Pos,BF130)+1)&amp;";",";"&amp;INDEX(Node_RCodes,BF130)&amp;";")),INDEX(Node_Right,BF130),INDEX(Node_Left,BF130)))))</f>
        <v/>
      </c>
      <c r="BH130" s="46">
        <f>MATCH($AA130&amp;"|"&amp;BG130,Node_Key,0)</f>
        <v/>
      </c>
      <c r="BI130" s="46">
        <f>IF(INDEX(Node_Kind,BH130)="leaf",BG130,IF(INDEX($S$10:$S$61,INDEX(Node_Pos,BH130)+1)="",IF(INDEX(Node_Miss,BH130)="left",INDEX(Node_Left,BH130),INDEX(Node_Right,BH130)),IF(INDEX(Node_Kind,BH130)="split",IF(INDEX($S$10:$S$61,INDEX(Node_Pos,BH130)+1)&lt;INDEX(Node_Thr,BH130),INDEX(Node_Left,BH130),INDEX(Node_Right,BH130)),IF(ISNUMBER(SEARCH(";"&amp;INDEX($S$10:$S$61,INDEX(Node_Pos,BH130)+1)&amp;";",";"&amp;INDEX(Node_RCodes,BH130)&amp;";")),INDEX(Node_Right,BH130),INDEX(Node_Left,BH130)))))</f>
        <v/>
      </c>
      <c r="BJ130" s="52">
        <f>IF(INDEX(Node_Kind,MATCH($AA130&amp;"|"&amp;BI130,Node_Key,0))="leaf",INDEX(Node_Leaf,MATCH($AA130&amp;"|"&amp;BI130,Node_Key,0)),"not a leaf")</f>
        <v/>
      </c>
      <c r="BK130" s="46">
        <f>MATCH($AA130&amp;"|0",Node_Key,0)</f>
        <v/>
      </c>
      <c r="BL130" s="46">
        <f>IF(INDEX(Node_Kind,BK130)="leaf",0,IF(INDEX($V$10:$V$61,INDEX(Node_Pos,BK130)+1)="",IF(INDEX(Node_Miss,BK130)="left",INDEX(Node_Left,BK130),INDEX(Node_Right,BK130)),IF(INDEX(Node_Kind,BK130)="split",IF(INDEX($V$10:$V$61,INDEX(Node_Pos,BK130)+1)&lt;INDEX(Node_Thr,BK130),INDEX(Node_Left,BK130),INDEX(Node_Right,BK130)),IF(ISNUMBER(SEARCH(";"&amp;INDEX($V$10:$V$61,INDEX(Node_Pos,BK130)+1)&amp;";",";"&amp;INDEX(Node_RCodes,BK130)&amp;";")),INDEX(Node_Right,BK130),INDEX(Node_Left,BK130)))))</f>
        <v/>
      </c>
      <c r="BM130" s="46">
        <f>MATCH($AA130&amp;"|"&amp;BL130,Node_Key,0)</f>
        <v/>
      </c>
      <c r="BN130" s="46">
        <f>IF(INDEX(Node_Kind,BM130)="leaf",BL130,IF(INDEX($V$10:$V$61,INDEX(Node_Pos,BM130)+1)="",IF(INDEX(Node_Miss,BM130)="left",INDEX(Node_Left,BM130),INDEX(Node_Right,BM130)),IF(INDEX(Node_Kind,BM130)="split",IF(INDEX($V$10:$V$61,INDEX(Node_Pos,BM130)+1)&lt;INDEX(Node_Thr,BM130),INDEX(Node_Left,BM130),INDEX(Node_Right,BM130)),IF(ISNUMBER(SEARCH(";"&amp;INDEX($V$10:$V$61,INDEX(Node_Pos,BM130)+1)&amp;";",";"&amp;INDEX(Node_RCodes,BM130)&amp;";")),INDEX(Node_Right,BM130),INDEX(Node_Left,BM130)))))</f>
        <v/>
      </c>
      <c r="BO130" s="46">
        <f>MATCH($AA130&amp;"|"&amp;BN130,Node_Key,0)</f>
        <v/>
      </c>
      <c r="BP130" s="46">
        <f>IF(INDEX(Node_Kind,BO130)="leaf",BN130,IF(INDEX($V$10:$V$61,INDEX(Node_Pos,BO130)+1)="",IF(INDEX(Node_Miss,BO130)="left",INDEX(Node_Left,BO130),INDEX(Node_Right,BO130)),IF(INDEX(Node_Kind,BO130)="split",IF(INDEX($V$10:$V$61,INDEX(Node_Pos,BO130)+1)&lt;INDEX(Node_Thr,BO130),INDEX(Node_Left,BO130),INDEX(Node_Right,BO130)),IF(ISNUMBER(SEARCH(";"&amp;INDEX($V$10:$V$61,INDEX(Node_Pos,BO130)+1)&amp;";",";"&amp;INDEX(Node_RCodes,BO130)&amp;";")),INDEX(Node_Right,BO130),INDEX(Node_Left,BO130)))))</f>
        <v/>
      </c>
      <c r="BQ130" s="52">
        <f>IF(INDEX(Node_Kind,MATCH($AA130&amp;"|"&amp;BP130,Node_Key,0))="leaf",INDEX(Node_Leaf,MATCH($AA130&amp;"|"&amp;BP130,Node_Key,0)),"not a leaf")</f>
        <v/>
      </c>
      <c r="BR130" s="46">
        <f>MATCH($AA130&amp;"|0",Node_Key,0)</f>
        <v/>
      </c>
      <c r="BS130" s="46">
        <f>IF(INDEX(Node_Kind,BR130)="leaf",0,IF(INDEX($Y$10:$Y$61,INDEX(Node_Pos,BR130)+1)="",IF(INDEX(Node_Miss,BR130)="left",INDEX(Node_Left,BR130),INDEX(Node_Right,BR130)),IF(INDEX(Node_Kind,BR130)="split",IF(INDEX($Y$10:$Y$61,INDEX(Node_Pos,BR130)+1)&lt;INDEX(Node_Thr,BR130),INDEX(Node_Left,BR130),INDEX(Node_Right,BR130)),IF(ISNUMBER(SEARCH(";"&amp;INDEX($Y$10:$Y$61,INDEX(Node_Pos,BR130)+1)&amp;";",";"&amp;INDEX(Node_RCodes,BR130)&amp;";")),INDEX(Node_Right,BR130),INDEX(Node_Left,BR130)))))</f>
        <v/>
      </c>
      <c r="BT130" s="46">
        <f>MATCH($AA130&amp;"|"&amp;BS130,Node_Key,0)</f>
        <v/>
      </c>
      <c r="BU130" s="46">
        <f>IF(INDEX(Node_Kind,BT130)="leaf",BS130,IF(INDEX($Y$10:$Y$61,INDEX(Node_Pos,BT130)+1)="",IF(INDEX(Node_Miss,BT130)="left",INDEX(Node_Left,BT130),INDEX(Node_Right,BT130)),IF(INDEX(Node_Kind,BT130)="split",IF(INDEX($Y$10:$Y$61,INDEX(Node_Pos,BT130)+1)&lt;INDEX(Node_Thr,BT130),INDEX(Node_Left,BT130),INDEX(Node_Right,BT130)),IF(ISNUMBER(SEARCH(";"&amp;INDEX($Y$10:$Y$61,INDEX(Node_Pos,BT130)+1)&amp;";",";"&amp;INDEX(Node_RCodes,BT130)&amp;";")),INDEX(Node_Right,BT130),INDEX(Node_Left,BT130)))))</f>
        <v/>
      </c>
      <c r="BV130" s="46">
        <f>MATCH($AA130&amp;"|"&amp;BU130,Node_Key,0)</f>
        <v/>
      </c>
      <c r="BW130" s="46">
        <f>IF(INDEX(Node_Kind,BV130)="leaf",BU130,IF(INDEX($Y$10:$Y$61,INDEX(Node_Pos,BV130)+1)="",IF(INDEX(Node_Miss,BV130)="left",INDEX(Node_Left,BV130),INDEX(Node_Right,BV130)),IF(INDEX(Node_Kind,BV130)="split",IF(INDEX($Y$10:$Y$61,INDEX(Node_Pos,BV130)+1)&lt;INDEX(Node_Thr,BV130),INDEX(Node_Left,BV130),INDEX(Node_Right,BV130)),IF(ISNUMBER(SEARCH(";"&amp;INDEX($Y$10:$Y$61,INDEX(Node_Pos,BV130)+1)&amp;";",";"&amp;INDEX(Node_RCodes,BV130)&amp;";")),INDEX(Node_Right,BV130),INDEX(Node_Left,BV130)))))</f>
        <v/>
      </c>
      <c r="BX130" s="52">
        <f>IF(INDEX(Node_Kind,MATCH($AA130&amp;"|"&amp;BW130,Node_Key,0))="leaf",INDEX(Node_Leaf,MATCH($AA130&amp;"|"&amp;BW130,Node_Key,0)),"not a leaf")</f>
        <v/>
      </c>
    </row>
    <row r="131">
      <c r="AA131" s="36" t="n">
        <v>121</v>
      </c>
      <c r="AB131" s="46">
        <f>MATCH($AA131&amp;"|0",Node_Key,0)</f>
        <v/>
      </c>
      <c r="AC131" s="46">
        <f>IF(INDEX(Node_Kind,AB131)="leaf",0,IF(INDEX($G$10:$G$61,INDEX(Node_Pos,AB131)+1)="",IF(INDEX(Node_Miss,AB131)="left",INDEX(Node_Left,AB131),INDEX(Node_Right,AB131)),IF(INDEX(Node_Kind,AB131)="split",IF(INDEX($G$10:$G$61,INDEX(Node_Pos,AB131)+1)&lt;INDEX(Node_Thr,AB131),INDEX(Node_Left,AB131),INDEX(Node_Right,AB131)),IF(ISNUMBER(SEARCH(";"&amp;INDEX($G$10:$G$61,INDEX(Node_Pos,AB131)+1)&amp;";",";"&amp;INDEX(Node_RCodes,AB131)&amp;";")),INDEX(Node_Right,AB131),INDEX(Node_Left,AB131)))))</f>
        <v/>
      </c>
      <c r="AD131" s="46">
        <f>MATCH($AA131&amp;"|"&amp;AC131,Node_Key,0)</f>
        <v/>
      </c>
      <c r="AE131" s="46">
        <f>IF(INDEX(Node_Kind,AD131)="leaf",AC131,IF(INDEX($G$10:$G$61,INDEX(Node_Pos,AD131)+1)="",IF(INDEX(Node_Miss,AD131)="left",INDEX(Node_Left,AD131),INDEX(Node_Right,AD131)),IF(INDEX(Node_Kind,AD131)="split",IF(INDEX($G$10:$G$61,INDEX(Node_Pos,AD131)+1)&lt;INDEX(Node_Thr,AD131),INDEX(Node_Left,AD131),INDEX(Node_Right,AD131)),IF(ISNUMBER(SEARCH(";"&amp;INDEX($G$10:$G$61,INDEX(Node_Pos,AD131)+1)&amp;";",";"&amp;INDEX(Node_RCodes,AD131)&amp;";")),INDEX(Node_Right,AD131),INDEX(Node_Left,AD131)))))</f>
        <v/>
      </c>
      <c r="AF131" s="46">
        <f>MATCH($AA131&amp;"|"&amp;AE131,Node_Key,0)</f>
        <v/>
      </c>
      <c r="AG131" s="46">
        <f>IF(INDEX(Node_Kind,AF131)="leaf",AE131,IF(INDEX($G$10:$G$61,INDEX(Node_Pos,AF131)+1)="",IF(INDEX(Node_Miss,AF131)="left",INDEX(Node_Left,AF131),INDEX(Node_Right,AF131)),IF(INDEX(Node_Kind,AF131)="split",IF(INDEX($G$10:$G$61,INDEX(Node_Pos,AF131)+1)&lt;INDEX(Node_Thr,AF131),INDEX(Node_Left,AF131),INDEX(Node_Right,AF131)),IF(ISNUMBER(SEARCH(";"&amp;INDEX($G$10:$G$61,INDEX(Node_Pos,AF131)+1)&amp;";",";"&amp;INDEX(Node_RCodes,AF131)&amp;";")),INDEX(Node_Right,AF131),INDEX(Node_Left,AF131)))))</f>
        <v/>
      </c>
      <c r="AH131" s="52">
        <f>IF(INDEX(Node_Kind,MATCH($AA131&amp;"|"&amp;AG131,Node_Key,0))="leaf",INDEX(Node_Leaf,MATCH($AA131&amp;"|"&amp;AG131,Node_Key,0)),"not a leaf")</f>
        <v/>
      </c>
      <c r="AI131" s="46">
        <f>MATCH($AA131&amp;"|0",Node_Key,0)</f>
        <v/>
      </c>
      <c r="AJ131" s="46">
        <f>IF(INDEX(Node_Kind,AI131)="leaf",0,IF(INDEX($J$10:$J$61,INDEX(Node_Pos,AI131)+1)="",IF(INDEX(Node_Miss,AI131)="left",INDEX(Node_Left,AI131),INDEX(Node_Right,AI131)),IF(INDEX(Node_Kind,AI131)="split",IF(INDEX($J$10:$J$61,INDEX(Node_Pos,AI131)+1)&lt;INDEX(Node_Thr,AI131),INDEX(Node_Left,AI131),INDEX(Node_Right,AI131)),IF(ISNUMBER(SEARCH(";"&amp;INDEX($J$10:$J$61,INDEX(Node_Pos,AI131)+1)&amp;";",";"&amp;INDEX(Node_RCodes,AI131)&amp;";")),INDEX(Node_Right,AI131),INDEX(Node_Left,AI131)))))</f>
        <v/>
      </c>
      <c r="AK131" s="46">
        <f>MATCH($AA131&amp;"|"&amp;AJ131,Node_Key,0)</f>
        <v/>
      </c>
      <c r="AL131" s="46">
        <f>IF(INDEX(Node_Kind,AK131)="leaf",AJ131,IF(INDEX($J$10:$J$61,INDEX(Node_Pos,AK131)+1)="",IF(INDEX(Node_Miss,AK131)="left",INDEX(Node_Left,AK131),INDEX(Node_Right,AK131)),IF(INDEX(Node_Kind,AK131)="split",IF(INDEX($J$10:$J$61,INDEX(Node_Pos,AK131)+1)&lt;INDEX(Node_Thr,AK131),INDEX(Node_Left,AK131),INDEX(Node_Right,AK131)),IF(ISNUMBER(SEARCH(";"&amp;INDEX($J$10:$J$61,INDEX(Node_Pos,AK131)+1)&amp;";",";"&amp;INDEX(Node_RCodes,AK131)&amp;";")),INDEX(Node_Right,AK131),INDEX(Node_Left,AK131)))))</f>
        <v/>
      </c>
      <c r="AM131" s="46">
        <f>MATCH($AA131&amp;"|"&amp;AL131,Node_Key,0)</f>
        <v/>
      </c>
      <c r="AN131" s="46">
        <f>IF(INDEX(Node_Kind,AM131)="leaf",AL131,IF(INDEX($J$10:$J$61,INDEX(Node_Pos,AM131)+1)="",IF(INDEX(Node_Miss,AM131)="left",INDEX(Node_Left,AM131),INDEX(Node_Right,AM131)),IF(INDEX(Node_Kind,AM131)="split",IF(INDEX($J$10:$J$61,INDEX(Node_Pos,AM131)+1)&lt;INDEX(Node_Thr,AM131),INDEX(Node_Left,AM131),INDEX(Node_Right,AM131)),IF(ISNUMBER(SEARCH(";"&amp;INDEX($J$10:$J$61,INDEX(Node_Pos,AM131)+1)&amp;";",";"&amp;INDEX(Node_RCodes,AM131)&amp;";")),INDEX(Node_Right,AM131),INDEX(Node_Left,AM131)))))</f>
        <v/>
      </c>
      <c r="AO131" s="52">
        <f>IF(INDEX(Node_Kind,MATCH($AA131&amp;"|"&amp;AN131,Node_Key,0))="leaf",INDEX(Node_Leaf,MATCH($AA131&amp;"|"&amp;AN131,Node_Key,0)),"not a leaf")</f>
        <v/>
      </c>
      <c r="AP131" s="46">
        <f>MATCH($AA131&amp;"|0",Node_Key,0)</f>
        <v/>
      </c>
      <c r="AQ131" s="46">
        <f>IF(INDEX(Node_Kind,AP131)="leaf",0,IF(INDEX($M$10:$M$61,INDEX(Node_Pos,AP131)+1)="",IF(INDEX(Node_Miss,AP131)="left",INDEX(Node_Left,AP131),INDEX(Node_Right,AP131)),IF(INDEX(Node_Kind,AP131)="split",IF(INDEX($M$10:$M$61,INDEX(Node_Pos,AP131)+1)&lt;INDEX(Node_Thr,AP131),INDEX(Node_Left,AP131),INDEX(Node_Right,AP131)),IF(ISNUMBER(SEARCH(";"&amp;INDEX($M$10:$M$61,INDEX(Node_Pos,AP131)+1)&amp;";",";"&amp;INDEX(Node_RCodes,AP131)&amp;";")),INDEX(Node_Right,AP131),INDEX(Node_Left,AP131)))))</f>
        <v/>
      </c>
      <c r="AR131" s="46">
        <f>MATCH($AA131&amp;"|"&amp;AQ131,Node_Key,0)</f>
        <v/>
      </c>
      <c r="AS131" s="46">
        <f>IF(INDEX(Node_Kind,AR131)="leaf",AQ131,IF(INDEX($M$10:$M$61,INDEX(Node_Pos,AR131)+1)="",IF(INDEX(Node_Miss,AR131)="left",INDEX(Node_Left,AR131),INDEX(Node_Right,AR131)),IF(INDEX(Node_Kind,AR131)="split",IF(INDEX($M$10:$M$61,INDEX(Node_Pos,AR131)+1)&lt;INDEX(Node_Thr,AR131),INDEX(Node_Left,AR131),INDEX(Node_Right,AR131)),IF(ISNUMBER(SEARCH(";"&amp;INDEX($M$10:$M$61,INDEX(Node_Pos,AR131)+1)&amp;";",";"&amp;INDEX(Node_RCodes,AR131)&amp;";")),INDEX(Node_Right,AR131),INDEX(Node_Left,AR131)))))</f>
        <v/>
      </c>
      <c r="AT131" s="46">
        <f>MATCH($AA131&amp;"|"&amp;AS131,Node_Key,0)</f>
        <v/>
      </c>
      <c r="AU131" s="46">
        <f>IF(INDEX(Node_Kind,AT131)="leaf",AS131,IF(INDEX($M$10:$M$61,INDEX(Node_Pos,AT131)+1)="",IF(INDEX(Node_Miss,AT131)="left",INDEX(Node_Left,AT131),INDEX(Node_Right,AT131)),IF(INDEX(Node_Kind,AT131)="split",IF(INDEX($M$10:$M$61,INDEX(Node_Pos,AT131)+1)&lt;INDEX(Node_Thr,AT131),INDEX(Node_Left,AT131),INDEX(Node_Right,AT131)),IF(ISNUMBER(SEARCH(";"&amp;INDEX($M$10:$M$61,INDEX(Node_Pos,AT131)+1)&amp;";",";"&amp;INDEX(Node_RCodes,AT131)&amp;";")),INDEX(Node_Right,AT131),INDEX(Node_Left,AT131)))))</f>
        <v/>
      </c>
      <c r="AV131" s="52">
        <f>IF(INDEX(Node_Kind,MATCH($AA131&amp;"|"&amp;AU131,Node_Key,0))="leaf",INDEX(Node_Leaf,MATCH($AA131&amp;"|"&amp;AU131,Node_Key,0)),"not a leaf")</f>
        <v/>
      </c>
      <c r="AW131" s="46">
        <f>MATCH($AA131&amp;"|0",Node_Key,0)</f>
        <v/>
      </c>
      <c r="AX131" s="46">
        <f>IF(INDEX(Node_Kind,AW131)="leaf",0,IF(INDEX($P$10:$P$61,INDEX(Node_Pos,AW131)+1)="",IF(INDEX(Node_Miss,AW131)="left",INDEX(Node_Left,AW131),INDEX(Node_Right,AW131)),IF(INDEX(Node_Kind,AW131)="split",IF(INDEX($P$10:$P$61,INDEX(Node_Pos,AW131)+1)&lt;INDEX(Node_Thr,AW131),INDEX(Node_Left,AW131),INDEX(Node_Right,AW131)),IF(ISNUMBER(SEARCH(";"&amp;INDEX($P$10:$P$61,INDEX(Node_Pos,AW131)+1)&amp;";",";"&amp;INDEX(Node_RCodes,AW131)&amp;";")),INDEX(Node_Right,AW131),INDEX(Node_Left,AW131)))))</f>
        <v/>
      </c>
      <c r="AY131" s="46">
        <f>MATCH($AA131&amp;"|"&amp;AX131,Node_Key,0)</f>
        <v/>
      </c>
      <c r="AZ131" s="46">
        <f>IF(INDEX(Node_Kind,AY131)="leaf",AX131,IF(INDEX($P$10:$P$61,INDEX(Node_Pos,AY131)+1)="",IF(INDEX(Node_Miss,AY131)="left",INDEX(Node_Left,AY131),INDEX(Node_Right,AY131)),IF(INDEX(Node_Kind,AY131)="split",IF(INDEX($P$10:$P$61,INDEX(Node_Pos,AY131)+1)&lt;INDEX(Node_Thr,AY131),INDEX(Node_Left,AY131),INDEX(Node_Right,AY131)),IF(ISNUMBER(SEARCH(";"&amp;INDEX($P$10:$P$61,INDEX(Node_Pos,AY131)+1)&amp;";",";"&amp;INDEX(Node_RCodes,AY131)&amp;";")),INDEX(Node_Right,AY131),INDEX(Node_Left,AY131)))))</f>
        <v/>
      </c>
      <c r="BA131" s="46">
        <f>MATCH($AA131&amp;"|"&amp;AZ131,Node_Key,0)</f>
        <v/>
      </c>
      <c r="BB131" s="46">
        <f>IF(INDEX(Node_Kind,BA131)="leaf",AZ131,IF(INDEX($P$10:$P$61,INDEX(Node_Pos,BA131)+1)="",IF(INDEX(Node_Miss,BA131)="left",INDEX(Node_Left,BA131),INDEX(Node_Right,BA131)),IF(INDEX(Node_Kind,BA131)="split",IF(INDEX($P$10:$P$61,INDEX(Node_Pos,BA131)+1)&lt;INDEX(Node_Thr,BA131),INDEX(Node_Left,BA131),INDEX(Node_Right,BA131)),IF(ISNUMBER(SEARCH(";"&amp;INDEX($P$10:$P$61,INDEX(Node_Pos,BA131)+1)&amp;";",";"&amp;INDEX(Node_RCodes,BA131)&amp;";")),INDEX(Node_Right,BA131),INDEX(Node_Left,BA131)))))</f>
        <v/>
      </c>
      <c r="BC131" s="52">
        <f>IF(INDEX(Node_Kind,MATCH($AA131&amp;"|"&amp;BB131,Node_Key,0))="leaf",INDEX(Node_Leaf,MATCH($AA131&amp;"|"&amp;BB131,Node_Key,0)),"not a leaf")</f>
        <v/>
      </c>
      <c r="BD131" s="46">
        <f>MATCH($AA131&amp;"|0",Node_Key,0)</f>
        <v/>
      </c>
      <c r="BE131" s="46">
        <f>IF(INDEX(Node_Kind,BD131)="leaf",0,IF(INDEX($S$10:$S$61,INDEX(Node_Pos,BD131)+1)="",IF(INDEX(Node_Miss,BD131)="left",INDEX(Node_Left,BD131),INDEX(Node_Right,BD131)),IF(INDEX(Node_Kind,BD131)="split",IF(INDEX($S$10:$S$61,INDEX(Node_Pos,BD131)+1)&lt;INDEX(Node_Thr,BD131),INDEX(Node_Left,BD131),INDEX(Node_Right,BD131)),IF(ISNUMBER(SEARCH(";"&amp;INDEX($S$10:$S$61,INDEX(Node_Pos,BD131)+1)&amp;";",";"&amp;INDEX(Node_RCodes,BD131)&amp;";")),INDEX(Node_Right,BD131),INDEX(Node_Left,BD131)))))</f>
        <v/>
      </c>
      <c r="BF131" s="46">
        <f>MATCH($AA131&amp;"|"&amp;BE131,Node_Key,0)</f>
        <v/>
      </c>
      <c r="BG131" s="46">
        <f>IF(INDEX(Node_Kind,BF131)="leaf",BE131,IF(INDEX($S$10:$S$61,INDEX(Node_Pos,BF131)+1)="",IF(INDEX(Node_Miss,BF131)="left",INDEX(Node_Left,BF131),INDEX(Node_Right,BF131)),IF(INDEX(Node_Kind,BF131)="split",IF(INDEX($S$10:$S$61,INDEX(Node_Pos,BF131)+1)&lt;INDEX(Node_Thr,BF131),INDEX(Node_Left,BF131),INDEX(Node_Right,BF131)),IF(ISNUMBER(SEARCH(";"&amp;INDEX($S$10:$S$61,INDEX(Node_Pos,BF131)+1)&amp;";",";"&amp;INDEX(Node_RCodes,BF131)&amp;";")),INDEX(Node_Right,BF131),INDEX(Node_Left,BF131)))))</f>
        <v/>
      </c>
      <c r="BH131" s="46">
        <f>MATCH($AA131&amp;"|"&amp;BG131,Node_Key,0)</f>
        <v/>
      </c>
      <c r="BI131" s="46">
        <f>IF(INDEX(Node_Kind,BH131)="leaf",BG131,IF(INDEX($S$10:$S$61,INDEX(Node_Pos,BH131)+1)="",IF(INDEX(Node_Miss,BH131)="left",INDEX(Node_Left,BH131),INDEX(Node_Right,BH131)),IF(INDEX(Node_Kind,BH131)="split",IF(INDEX($S$10:$S$61,INDEX(Node_Pos,BH131)+1)&lt;INDEX(Node_Thr,BH131),INDEX(Node_Left,BH131),INDEX(Node_Right,BH131)),IF(ISNUMBER(SEARCH(";"&amp;INDEX($S$10:$S$61,INDEX(Node_Pos,BH131)+1)&amp;";",";"&amp;INDEX(Node_RCodes,BH131)&amp;";")),INDEX(Node_Right,BH131),INDEX(Node_Left,BH131)))))</f>
        <v/>
      </c>
      <c r="BJ131" s="52">
        <f>IF(INDEX(Node_Kind,MATCH($AA131&amp;"|"&amp;BI131,Node_Key,0))="leaf",INDEX(Node_Leaf,MATCH($AA131&amp;"|"&amp;BI131,Node_Key,0)),"not a leaf")</f>
        <v/>
      </c>
      <c r="BK131" s="46">
        <f>MATCH($AA131&amp;"|0",Node_Key,0)</f>
        <v/>
      </c>
      <c r="BL131" s="46">
        <f>IF(INDEX(Node_Kind,BK131)="leaf",0,IF(INDEX($V$10:$V$61,INDEX(Node_Pos,BK131)+1)="",IF(INDEX(Node_Miss,BK131)="left",INDEX(Node_Left,BK131),INDEX(Node_Right,BK131)),IF(INDEX(Node_Kind,BK131)="split",IF(INDEX($V$10:$V$61,INDEX(Node_Pos,BK131)+1)&lt;INDEX(Node_Thr,BK131),INDEX(Node_Left,BK131),INDEX(Node_Right,BK131)),IF(ISNUMBER(SEARCH(";"&amp;INDEX($V$10:$V$61,INDEX(Node_Pos,BK131)+1)&amp;";",";"&amp;INDEX(Node_RCodes,BK131)&amp;";")),INDEX(Node_Right,BK131),INDEX(Node_Left,BK131)))))</f>
        <v/>
      </c>
      <c r="BM131" s="46">
        <f>MATCH($AA131&amp;"|"&amp;BL131,Node_Key,0)</f>
        <v/>
      </c>
      <c r="BN131" s="46">
        <f>IF(INDEX(Node_Kind,BM131)="leaf",BL131,IF(INDEX($V$10:$V$61,INDEX(Node_Pos,BM131)+1)="",IF(INDEX(Node_Miss,BM131)="left",INDEX(Node_Left,BM131),INDEX(Node_Right,BM131)),IF(INDEX(Node_Kind,BM131)="split",IF(INDEX($V$10:$V$61,INDEX(Node_Pos,BM131)+1)&lt;INDEX(Node_Thr,BM131),INDEX(Node_Left,BM131),INDEX(Node_Right,BM131)),IF(ISNUMBER(SEARCH(";"&amp;INDEX($V$10:$V$61,INDEX(Node_Pos,BM131)+1)&amp;";",";"&amp;INDEX(Node_RCodes,BM131)&amp;";")),INDEX(Node_Right,BM131),INDEX(Node_Left,BM131)))))</f>
        <v/>
      </c>
      <c r="BO131" s="46">
        <f>MATCH($AA131&amp;"|"&amp;BN131,Node_Key,0)</f>
        <v/>
      </c>
      <c r="BP131" s="46">
        <f>IF(INDEX(Node_Kind,BO131)="leaf",BN131,IF(INDEX($V$10:$V$61,INDEX(Node_Pos,BO131)+1)="",IF(INDEX(Node_Miss,BO131)="left",INDEX(Node_Left,BO131),INDEX(Node_Right,BO131)),IF(INDEX(Node_Kind,BO131)="split",IF(INDEX($V$10:$V$61,INDEX(Node_Pos,BO131)+1)&lt;INDEX(Node_Thr,BO131),INDEX(Node_Left,BO131),INDEX(Node_Right,BO131)),IF(ISNUMBER(SEARCH(";"&amp;INDEX($V$10:$V$61,INDEX(Node_Pos,BO131)+1)&amp;";",";"&amp;INDEX(Node_RCodes,BO131)&amp;";")),INDEX(Node_Right,BO131),INDEX(Node_Left,BO131)))))</f>
        <v/>
      </c>
      <c r="BQ131" s="52">
        <f>IF(INDEX(Node_Kind,MATCH($AA131&amp;"|"&amp;BP131,Node_Key,0))="leaf",INDEX(Node_Leaf,MATCH($AA131&amp;"|"&amp;BP131,Node_Key,0)),"not a leaf")</f>
        <v/>
      </c>
      <c r="BR131" s="46">
        <f>MATCH($AA131&amp;"|0",Node_Key,0)</f>
        <v/>
      </c>
      <c r="BS131" s="46">
        <f>IF(INDEX(Node_Kind,BR131)="leaf",0,IF(INDEX($Y$10:$Y$61,INDEX(Node_Pos,BR131)+1)="",IF(INDEX(Node_Miss,BR131)="left",INDEX(Node_Left,BR131),INDEX(Node_Right,BR131)),IF(INDEX(Node_Kind,BR131)="split",IF(INDEX($Y$10:$Y$61,INDEX(Node_Pos,BR131)+1)&lt;INDEX(Node_Thr,BR131),INDEX(Node_Left,BR131),INDEX(Node_Right,BR131)),IF(ISNUMBER(SEARCH(";"&amp;INDEX($Y$10:$Y$61,INDEX(Node_Pos,BR131)+1)&amp;";",";"&amp;INDEX(Node_RCodes,BR131)&amp;";")),INDEX(Node_Right,BR131),INDEX(Node_Left,BR131)))))</f>
        <v/>
      </c>
      <c r="BT131" s="46">
        <f>MATCH($AA131&amp;"|"&amp;BS131,Node_Key,0)</f>
        <v/>
      </c>
      <c r="BU131" s="46">
        <f>IF(INDEX(Node_Kind,BT131)="leaf",BS131,IF(INDEX($Y$10:$Y$61,INDEX(Node_Pos,BT131)+1)="",IF(INDEX(Node_Miss,BT131)="left",INDEX(Node_Left,BT131),INDEX(Node_Right,BT131)),IF(INDEX(Node_Kind,BT131)="split",IF(INDEX($Y$10:$Y$61,INDEX(Node_Pos,BT131)+1)&lt;INDEX(Node_Thr,BT131),INDEX(Node_Left,BT131),INDEX(Node_Right,BT131)),IF(ISNUMBER(SEARCH(";"&amp;INDEX($Y$10:$Y$61,INDEX(Node_Pos,BT131)+1)&amp;";",";"&amp;INDEX(Node_RCodes,BT131)&amp;";")),INDEX(Node_Right,BT131),INDEX(Node_Left,BT131)))))</f>
        <v/>
      </c>
      <c r="BV131" s="46">
        <f>MATCH($AA131&amp;"|"&amp;BU131,Node_Key,0)</f>
        <v/>
      </c>
      <c r="BW131" s="46">
        <f>IF(INDEX(Node_Kind,BV131)="leaf",BU131,IF(INDEX($Y$10:$Y$61,INDEX(Node_Pos,BV131)+1)="",IF(INDEX(Node_Miss,BV131)="left",INDEX(Node_Left,BV131),INDEX(Node_Right,BV131)),IF(INDEX(Node_Kind,BV131)="split",IF(INDEX($Y$10:$Y$61,INDEX(Node_Pos,BV131)+1)&lt;INDEX(Node_Thr,BV131),INDEX(Node_Left,BV131),INDEX(Node_Right,BV131)),IF(ISNUMBER(SEARCH(";"&amp;INDEX($Y$10:$Y$61,INDEX(Node_Pos,BV131)+1)&amp;";",";"&amp;INDEX(Node_RCodes,BV131)&amp;";")),INDEX(Node_Right,BV131),INDEX(Node_Left,BV131)))))</f>
        <v/>
      </c>
      <c r="BX131" s="52">
        <f>IF(INDEX(Node_Kind,MATCH($AA131&amp;"|"&amp;BW131,Node_Key,0))="leaf",INDEX(Node_Leaf,MATCH($AA131&amp;"|"&amp;BW131,Node_Key,0)),"not a leaf")</f>
        <v/>
      </c>
    </row>
    <row r="132">
      <c r="AA132" s="36" t="n">
        <v>122</v>
      </c>
      <c r="AB132" s="46">
        <f>MATCH($AA132&amp;"|0",Node_Key,0)</f>
        <v/>
      </c>
      <c r="AC132" s="46">
        <f>IF(INDEX(Node_Kind,AB132)="leaf",0,IF(INDEX($G$10:$G$61,INDEX(Node_Pos,AB132)+1)="",IF(INDEX(Node_Miss,AB132)="left",INDEX(Node_Left,AB132),INDEX(Node_Right,AB132)),IF(INDEX(Node_Kind,AB132)="split",IF(INDEX($G$10:$G$61,INDEX(Node_Pos,AB132)+1)&lt;INDEX(Node_Thr,AB132),INDEX(Node_Left,AB132),INDEX(Node_Right,AB132)),IF(ISNUMBER(SEARCH(";"&amp;INDEX($G$10:$G$61,INDEX(Node_Pos,AB132)+1)&amp;";",";"&amp;INDEX(Node_RCodes,AB132)&amp;";")),INDEX(Node_Right,AB132),INDEX(Node_Left,AB132)))))</f>
        <v/>
      </c>
      <c r="AD132" s="46">
        <f>MATCH($AA132&amp;"|"&amp;AC132,Node_Key,0)</f>
        <v/>
      </c>
      <c r="AE132" s="46">
        <f>IF(INDEX(Node_Kind,AD132)="leaf",AC132,IF(INDEX($G$10:$G$61,INDEX(Node_Pos,AD132)+1)="",IF(INDEX(Node_Miss,AD132)="left",INDEX(Node_Left,AD132),INDEX(Node_Right,AD132)),IF(INDEX(Node_Kind,AD132)="split",IF(INDEX($G$10:$G$61,INDEX(Node_Pos,AD132)+1)&lt;INDEX(Node_Thr,AD132),INDEX(Node_Left,AD132),INDEX(Node_Right,AD132)),IF(ISNUMBER(SEARCH(";"&amp;INDEX($G$10:$G$61,INDEX(Node_Pos,AD132)+1)&amp;";",";"&amp;INDEX(Node_RCodes,AD132)&amp;";")),INDEX(Node_Right,AD132),INDEX(Node_Left,AD132)))))</f>
        <v/>
      </c>
      <c r="AF132" s="46">
        <f>MATCH($AA132&amp;"|"&amp;AE132,Node_Key,0)</f>
        <v/>
      </c>
      <c r="AG132" s="46">
        <f>IF(INDEX(Node_Kind,AF132)="leaf",AE132,IF(INDEX($G$10:$G$61,INDEX(Node_Pos,AF132)+1)="",IF(INDEX(Node_Miss,AF132)="left",INDEX(Node_Left,AF132),INDEX(Node_Right,AF132)),IF(INDEX(Node_Kind,AF132)="split",IF(INDEX($G$10:$G$61,INDEX(Node_Pos,AF132)+1)&lt;INDEX(Node_Thr,AF132),INDEX(Node_Left,AF132),INDEX(Node_Right,AF132)),IF(ISNUMBER(SEARCH(";"&amp;INDEX($G$10:$G$61,INDEX(Node_Pos,AF132)+1)&amp;";",";"&amp;INDEX(Node_RCodes,AF132)&amp;";")),INDEX(Node_Right,AF132),INDEX(Node_Left,AF132)))))</f>
        <v/>
      </c>
      <c r="AH132" s="52">
        <f>IF(INDEX(Node_Kind,MATCH($AA132&amp;"|"&amp;AG132,Node_Key,0))="leaf",INDEX(Node_Leaf,MATCH($AA132&amp;"|"&amp;AG132,Node_Key,0)),"not a leaf")</f>
        <v/>
      </c>
      <c r="AI132" s="46">
        <f>MATCH($AA132&amp;"|0",Node_Key,0)</f>
        <v/>
      </c>
      <c r="AJ132" s="46">
        <f>IF(INDEX(Node_Kind,AI132)="leaf",0,IF(INDEX($J$10:$J$61,INDEX(Node_Pos,AI132)+1)="",IF(INDEX(Node_Miss,AI132)="left",INDEX(Node_Left,AI132),INDEX(Node_Right,AI132)),IF(INDEX(Node_Kind,AI132)="split",IF(INDEX($J$10:$J$61,INDEX(Node_Pos,AI132)+1)&lt;INDEX(Node_Thr,AI132),INDEX(Node_Left,AI132),INDEX(Node_Right,AI132)),IF(ISNUMBER(SEARCH(";"&amp;INDEX($J$10:$J$61,INDEX(Node_Pos,AI132)+1)&amp;";",";"&amp;INDEX(Node_RCodes,AI132)&amp;";")),INDEX(Node_Right,AI132),INDEX(Node_Left,AI132)))))</f>
        <v/>
      </c>
      <c r="AK132" s="46">
        <f>MATCH($AA132&amp;"|"&amp;AJ132,Node_Key,0)</f>
        <v/>
      </c>
      <c r="AL132" s="46">
        <f>IF(INDEX(Node_Kind,AK132)="leaf",AJ132,IF(INDEX($J$10:$J$61,INDEX(Node_Pos,AK132)+1)="",IF(INDEX(Node_Miss,AK132)="left",INDEX(Node_Left,AK132),INDEX(Node_Right,AK132)),IF(INDEX(Node_Kind,AK132)="split",IF(INDEX($J$10:$J$61,INDEX(Node_Pos,AK132)+1)&lt;INDEX(Node_Thr,AK132),INDEX(Node_Left,AK132),INDEX(Node_Right,AK132)),IF(ISNUMBER(SEARCH(";"&amp;INDEX($J$10:$J$61,INDEX(Node_Pos,AK132)+1)&amp;";",";"&amp;INDEX(Node_RCodes,AK132)&amp;";")),INDEX(Node_Right,AK132),INDEX(Node_Left,AK132)))))</f>
        <v/>
      </c>
      <c r="AM132" s="46">
        <f>MATCH($AA132&amp;"|"&amp;AL132,Node_Key,0)</f>
        <v/>
      </c>
      <c r="AN132" s="46">
        <f>IF(INDEX(Node_Kind,AM132)="leaf",AL132,IF(INDEX($J$10:$J$61,INDEX(Node_Pos,AM132)+1)="",IF(INDEX(Node_Miss,AM132)="left",INDEX(Node_Left,AM132),INDEX(Node_Right,AM132)),IF(INDEX(Node_Kind,AM132)="split",IF(INDEX($J$10:$J$61,INDEX(Node_Pos,AM132)+1)&lt;INDEX(Node_Thr,AM132),INDEX(Node_Left,AM132),INDEX(Node_Right,AM132)),IF(ISNUMBER(SEARCH(";"&amp;INDEX($J$10:$J$61,INDEX(Node_Pos,AM132)+1)&amp;";",";"&amp;INDEX(Node_RCodes,AM132)&amp;";")),INDEX(Node_Right,AM132),INDEX(Node_Left,AM132)))))</f>
        <v/>
      </c>
      <c r="AO132" s="52">
        <f>IF(INDEX(Node_Kind,MATCH($AA132&amp;"|"&amp;AN132,Node_Key,0))="leaf",INDEX(Node_Leaf,MATCH($AA132&amp;"|"&amp;AN132,Node_Key,0)),"not a leaf")</f>
        <v/>
      </c>
      <c r="AP132" s="46">
        <f>MATCH($AA132&amp;"|0",Node_Key,0)</f>
        <v/>
      </c>
      <c r="AQ132" s="46">
        <f>IF(INDEX(Node_Kind,AP132)="leaf",0,IF(INDEX($M$10:$M$61,INDEX(Node_Pos,AP132)+1)="",IF(INDEX(Node_Miss,AP132)="left",INDEX(Node_Left,AP132),INDEX(Node_Right,AP132)),IF(INDEX(Node_Kind,AP132)="split",IF(INDEX($M$10:$M$61,INDEX(Node_Pos,AP132)+1)&lt;INDEX(Node_Thr,AP132),INDEX(Node_Left,AP132),INDEX(Node_Right,AP132)),IF(ISNUMBER(SEARCH(";"&amp;INDEX($M$10:$M$61,INDEX(Node_Pos,AP132)+1)&amp;";",";"&amp;INDEX(Node_RCodes,AP132)&amp;";")),INDEX(Node_Right,AP132),INDEX(Node_Left,AP132)))))</f>
        <v/>
      </c>
      <c r="AR132" s="46">
        <f>MATCH($AA132&amp;"|"&amp;AQ132,Node_Key,0)</f>
        <v/>
      </c>
      <c r="AS132" s="46">
        <f>IF(INDEX(Node_Kind,AR132)="leaf",AQ132,IF(INDEX($M$10:$M$61,INDEX(Node_Pos,AR132)+1)="",IF(INDEX(Node_Miss,AR132)="left",INDEX(Node_Left,AR132),INDEX(Node_Right,AR132)),IF(INDEX(Node_Kind,AR132)="split",IF(INDEX($M$10:$M$61,INDEX(Node_Pos,AR132)+1)&lt;INDEX(Node_Thr,AR132),INDEX(Node_Left,AR132),INDEX(Node_Right,AR132)),IF(ISNUMBER(SEARCH(";"&amp;INDEX($M$10:$M$61,INDEX(Node_Pos,AR132)+1)&amp;";",";"&amp;INDEX(Node_RCodes,AR132)&amp;";")),INDEX(Node_Right,AR132),INDEX(Node_Left,AR132)))))</f>
        <v/>
      </c>
      <c r="AT132" s="46">
        <f>MATCH($AA132&amp;"|"&amp;AS132,Node_Key,0)</f>
        <v/>
      </c>
      <c r="AU132" s="46">
        <f>IF(INDEX(Node_Kind,AT132)="leaf",AS132,IF(INDEX($M$10:$M$61,INDEX(Node_Pos,AT132)+1)="",IF(INDEX(Node_Miss,AT132)="left",INDEX(Node_Left,AT132),INDEX(Node_Right,AT132)),IF(INDEX(Node_Kind,AT132)="split",IF(INDEX($M$10:$M$61,INDEX(Node_Pos,AT132)+1)&lt;INDEX(Node_Thr,AT132),INDEX(Node_Left,AT132),INDEX(Node_Right,AT132)),IF(ISNUMBER(SEARCH(";"&amp;INDEX($M$10:$M$61,INDEX(Node_Pos,AT132)+1)&amp;";",";"&amp;INDEX(Node_RCodes,AT132)&amp;";")),INDEX(Node_Right,AT132),INDEX(Node_Left,AT132)))))</f>
        <v/>
      </c>
      <c r="AV132" s="52">
        <f>IF(INDEX(Node_Kind,MATCH($AA132&amp;"|"&amp;AU132,Node_Key,0))="leaf",INDEX(Node_Leaf,MATCH($AA132&amp;"|"&amp;AU132,Node_Key,0)),"not a leaf")</f>
        <v/>
      </c>
      <c r="AW132" s="46">
        <f>MATCH($AA132&amp;"|0",Node_Key,0)</f>
        <v/>
      </c>
      <c r="AX132" s="46">
        <f>IF(INDEX(Node_Kind,AW132)="leaf",0,IF(INDEX($P$10:$P$61,INDEX(Node_Pos,AW132)+1)="",IF(INDEX(Node_Miss,AW132)="left",INDEX(Node_Left,AW132),INDEX(Node_Right,AW132)),IF(INDEX(Node_Kind,AW132)="split",IF(INDEX($P$10:$P$61,INDEX(Node_Pos,AW132)+1)&lt;INDEX(Node_Thr,AW132),INDEX(Node_Left,AW132),INDEX(Node_Right,AW132)),IF(ISNUMBER(SEARCH(";"&amp;INDEX($P$10:$P$61,INDEX(Node_Pos,AW132)+1)&amp;";",";"&amp;INDEX(Node_RCodes,AW132)&amp;";")),INDEX(Node_Right,AW132),INDEX(Node_Left,AW132)))))</f>
        <v/>
      </c>
      <c r="AY132" s="46">
        <f>MATCH($AA132&amp;"|"&amp;AX132,Node_Key,0)</f>
        <v/>
      </c>
      <c r="AZ132" s="46">
        <f>IF(INDEX(Node_Kind,AY132)="leaf",AX132,IF(INDEX($P$10:$P$61,INDEX(Node_Pos,AY132)+1)="",IF(INDEX(Node_Miss,AY132)="left",INDEX(Node_Left,AY132),INDEX(Node_Right,AY132)),IF(INDEX(Node_Kind,AY132)="split",IF(INDEX($P$10:$P$61,INDEX(Node_Pos,AY132)+1)&lt;INDEX(Node_Thr,AY132),INDEX(Node_Left,AY132),INDEX(Node_Right,AY132)),IF(ISNUMBER(SEARCH(";"&amp;INDEX($P$10:$P$61,INDEX(Node_Pos,AY132)+1)&amp;";",";"&amp;INDEX(Node_RCodes,AY132)&amp;";")),INDEX(Node_Right,AY132),INDEX(Node_Left,AY132)))))</f>
        <v/>
      </c>
      <c r="BA132" s="46">
        <f>MATCH($AA132&amp;"|"&amp;AZ132,Node_Key,0)</f>
        <v/>
      </c>
      <c r="BB132" s="46">
        <f>IF(INDEX(Node_Kind,BA132)="leaf",AZ132,IF(INDEX($P$10:$P$61,INDEX(Node_Pos,BA132)+1)="",IF(INDEX(Node_Miss,BA132)="left",INDEX(Node_Left,BA132),INDEX(Node_Right,BA132)),IF(INDEX(Node_Kind,BA132)="split",IF(INDEX($P$10:$P$61,INDEX(Node_Pos,BA132)+1)&lt;INDEX(Node_Thr,BA132),INDEX(Node_Left,BA132),INDEX(Node_Right,BA132)),IF(ISNUMBER(SEARCH(";"&amp;INDEX($P$10:$P$61,INDEX(Node_Pos,BA132)+1)&amp;";",";"&amp;INDEX(Node_RCodes,BA132)&amp;";")),INDEX(Node_Right,BA132),INDEX(Node_Left,BA132)))))</f>
        <v/>
      </c>
      <c r="BC132" s="52">
        <f>IF(INDEX(Node_Kind,MATCH($AA132&amp;"|"&amp;BB132,Node_Key,0))="leaf",INDEX(Node_Leaf,MATCH($AA132&amp;"|"&amp;BB132,Node_Key,0)),"not a leaf")</f>
        <v/>
      </c>
      <c r="BD132" s="46">
        <f>MATCH($AA132&amp;"|0",Node_Key,0)</f>
        <v/>
      </c>
      <c r="BE132" s="46">
        <f>IF(INDEX(Node_Kind,BD132)="leaf",0,IF(INDEX($S$10:$S$61,INDEX(Node_Pos,BD132)+1)="",IF(INDEX(Node_Miss,BD132)="left",INDEX(Node_Left,BD132),INDEX(Node_Right,BD132)),IF(INDEX(Node_Kind,BD132)="split",IF(INDEX($S$10:$S$61,INDEX(Node_Pos,BD132)+1)&lt;INDEX(Node_Thr,BD132),INDEX(Node_Left,BD132),INDEX(Node_Right,BD132)),IF(ISNUMBER(SEARCH(";"&amp;INDEX($S$10:$S$61,INDEX(Node_Pos,BD132)+1)&amp;";",";"&amp;INDEX(Node_RCodes,BD132)&amp;";")),INDEX(Node_Right,BD132),INDEX(Node_Left,BD132)))))</f>
        <v/>
      </c>
      <c r="BF132" s="46">
        <f>MATCH($AA132&amp;"|"&amp;BE132,Node_Key,0)</f>
        <v/>
      </c>
      <c r="BG132" s="46">
        <f>IF(INDEX(Node_Kind,BF132)="leaf",BE132,IF(INDEX($S$10:$S$61,INDEX(Node_Pos,BF132)+1)="",IF(INDEX(Node_Miss,BF132)="left",INDEX(Node_Left,BF132),INDEX(Node_Right,BF132)),IF(INDEX(Node_Kind,BF132)="split",IF(INDEX($S$10:$S$61,INDEX(Node_Pos,BF132)+1)&lt;INDEX(Node_Thr,BF132),INDEX(Node_Left,BF132),INDEX(Node_Right,BF132)),IF(ISNUMBER(SEARCH(";"&amp;INDEX($S$10:$S$61,INDEX(Node_Pos,BF132)+1)&amp;";",";"&amp;INDEX(Node_RCodes,BF132)&amp;";")),INDEX(Node_Right,BF132),INDEX(Node_Left,BF132)))))</f>
        <v/>
      </c>
      <c r="BH132" s="46">
        <f>MATCH($AA132&amp;"|"&amp;BG132,Node_Key,0)</f>
        <v/>
      </c>
      <c r="BI132" s="46">
        <f>IF(INDEX(Node_Kind,BH132)="leaf",BG132,IF(INDEX($S$10:$S$61,INDEX(Node_Pos,BH132)+1)="",IF(INDEX(Node_Miss,BH132)="left",INDEX(Node_Left,BH132),INDEX(Node_Right,BH132)),IF(INDEX(Node_Kind,BH132)="split",IF(INDEX($S$10:$S$61,INDEX(Node_Pos,BH132)+1)&lt;INDEX(Node_Thr,BH132),INDEX(Node_Left,BH132),INDEX(Node_Right,BH132)),IF(ISNUMBER(SEARCH(";"&amp;INDEX($S$10:$S$61,INDEX(Node_Pos,BH132)+1)&amp;";",";"&amp;INDEX(Node_RCodes,BH132)&amp;";")),INDEX(Node_Right,BH132),INDEX(Node_Left,BH132)))))</f>
        <v/>
      </c>
      <c r="BJ132" s="52">
        <f>IF(INDEX(Node_Kind,MATCH($AA132&amp;"|"&amp;BI132,Node_Key,0))="leaf",INDEX(Node_Leaf,MATCH($AA132&amp;"|"&amp;BI132,Node_Key,0)),"not a leaf")</f>
        <v/>
      </c>
      <c r="BK132" s="46">
        <f>MATCH($AA132&amp;"|0",Node_Key,0)</f>
        <v/>
      </c>
      <c r="BL132" s="46">
        <f>IF(INDEX(Node_Kind,BK132)="leaf",0,IF(INDEX($V$10:$V$61,INDEX(Node_Pos,BK132)+1)="",IF(INDEX(Node_Miss,BK132)="left",INDEX(Node_Left,BK132),INDEX(Node_Right,BK132)),IF(INDEX(Node_Kind,BK132)="split",IF(INDEX($V$10:$V$61,INDEX(Node_Pos,BK132)+1)&lt;INDEX(Node_Thr,BK132),INDEX(Node_Left,BK132),INDEX(Node_Right,BK132)),IF(ISNUMBER(SEARCH(";"&amp;INDEX($V$10:$V$61,INDEX(Node_Pos,BK132)+1)&amp;";",";"&amp;INDEX(Node_RCodes,BK132)&amp;";")),INDEX(Node_Right,BK132),INDEX(Node_Left,BK132)))))</f>
        <v/>
      </c>
      <c r="BM132" s="46">
        <f>MATCH($AA132&amp;"|"&amp;BL132,Node_Key,0)</f>
        <v/>
      </c>
      <c r="BN132" s="46">
        <f>IF(INDEX(Node_Kind,BM132)="leaf",BL132,IF(INDEX($V$10:$V$61,INDEX(Node_Pos,BM132)+1)="",IF(INDEX(Node_Miss,BM132)="left",INDEX(Node_Left,BM132),INDEX(Node_Right,BM132)),IF(INDEX(Node_Kind,BM132)="split",IF(INDEX($V$10:$V$61,INDEX(Node_Pos,BM132)+1)&lt;INDEX(Node_Thr,BM132),INDEX(Node_Left,BM132),INDEX(Node_Right,BM132)),IF(ISNUMBER(SEARCH(";"&amp;INDEX($V$10:$V$61,INDEX(Node_Pos,BM132)+1)&amp;";",";"&amp;INDEX(Node_RCodes,BM132)&amp;";")),INDEX(Node_Right,BM132),INDEX(Node_Left,BM132)))))</f>
        <v/>
      </c>
      <c r="BO132" s="46">
        <f>MATCH($AA132&amp;"|"&amp;BN132,Node_Key,0)</f>
        <v/>
      </c>
      <c r="BP132" s="46">
        <f>IF(INDEX(Node_Kind,BO132)="leaf",BN132,IF(INDEX($V$10:$V$61,INDEX(Node_Pos,BO132)+1)="",IF(INDEX(Node_Miss,BO132)="left",INDEX(Node_Left,BO132),INDEX(Node_Right,BO132)),IF(INDEX(Node_Kind,BO132)="split",IF(INDEX($V$10:$V$61,INDEX(Node_Pos,BO132)+1)&lt;INDEX(Node_Thr,BO132),INDEX(Node_Left,BO132),INDEX(Node_Right,BO132)),IF(ISNUMBER(SEARCH(";"&amp;INDEX($V$10:$V$61,INDEX(Node_Pos,BO132)+1)&amp;";",";"&amp;INDEX(Node_RCodes,BO132)&amp;";")),INDEX(Node_Right,BO132),INDEX(Node_Left,BO132)))))</f>
        <v/>
      </c>
      <c r="BQ132" s="52">
        <f>IF(INDEX(Node_Kind,MATCH($AA132&amp;"|"&amp;BP132,Node_Key,0))="leaf",INDEX(Node_Leaf,MATCH($AA132&amp;"|"&amp;BP132,Node_Key,0)),"not a leaf")</f>
        <v/>
      </c>
      <c r="BR132" s="46">
        <f>MATCH($AA132&amp;"|0",Node_Key,0)</f>
        <v/>
      </c>
      <c r="BS132" s="46">
        <f>IF(INDEX(Node_Kind,BR132)="leaf",0,IF(INDEX($Y$10:$Y$61,INDEX(Node_Pos,BR132)+1)="",IF(INDEX(Node_Miss,BR132)="left",INDEX(Node_Left,BR132),INDEX(Node_Right,BR132)),IF(INDEX(Node_Kind,BR132)="split",IF(INDEX($Y$10:$Y$61,INDEX(Node_Pos,BR132)+1)&lt;INDEX(Node_Thr,BR132),INDEX(Node_Left,BR132),INDEX(Node_Right,BR132)),IF(ISNUMBER(SEARCH(";"&amp;INDEX($Y$10:$Y$61,INDEX(Node_Pos,BR132)+1)&amp;";",";"&amp;INDEX(Node_RCodes,BR132)&amp;";")),INDEX(Node_Right,BR132),INDEX(Node_Left,BR132)))))</f>
        <v/>
      </c>
      <c r="BT132" s="46">
        <f>MATCH($AA132&amp;"|"&amp;BS132,Node_Key,0)</f>
        <v/>
      </c>
      <c r="BU132" s="46">
        <f>IF(INDEX(Node_Kind,BT132)="leaf",BS132,IF(INDEX($Y$10:$Y$61,INDEX(Node_Pos,BT132)+1)="",IF(INDEX(Node_Miss,BT132)="left",INDEX(Node_Left,BT132),INDEX(Node_Right,BT132)),IF(INDEX(Node_Kind,BT132)="split",IF(INDEX($Y$10:$Y$61,INDEX(Node_Pos,BT132)+1)&lt;INDEX(Node_Thr,BT132),INDEX(Node_Left,BT132),INDEX(Node_Right,BT132)),IF(ISNUMBER(SEARCH(";"&amp;INDEX($Y$10:$Y$61,INDEX(Node_Pos,BT132)+1)&amp;";",";"&amp;INDEX(Node_RCodes,BT132)&amp;";")),INDEX(Node_Right,BT132),INDEX(Node_Left,BT132)))))</f>
        <v/>
      </c>
      <c r="BV132" s="46">
        <f>MATCH($AA132&amp;"|"&amp;BU132,Node_Key,0)</f>
        <v/>
      </c>
      <c r="BW132" s="46">
        <f>IF(INDEX(Node_Kind,BV132)="leaf",BU132,IF(INDEX($Y$10:$Y$61,INDEX(Node_Pos,BV132)+1)="",IF(INDEX(Node_Miss,BV132)="left",INDEX(Node_Left,BV132),INDEX(Node_Right,BV132)),IF(INDEX(Node_Kind,BV132)="split",IF(INDEX($Y$10:$Y$61,INDEX(Node_Pos,BV132)+1)&lt;INDEX(Node_Thr,BV132),INDEX(Node_Left,BV132),INDEX(Node_Right,BV132)),IF(ISNUMBER(SEARCH(";"&amp;INDEX($Y$10:$Y$61,INDEX(Node_Pos,BV132)+1)&amp;";",";"&amp;INDEX(Node_RCodes,BV132)&amp;";")),INDEX(Node_Right,BV132),INDEX(Node_Left,BV132)))))</f>
        <v/>
      </c>
      <c r="BX132" s="52">
        <f>IF(INDEX(Node_Kind,MATCH($AA132&amp;"|"&amp;BW132,Node_Key,0))="leaf",INDEX(Node_Leaf,MATCH($AA132&amp;"|"&amp;BW132,Node_Key,0)),"not a leaf")</f>
        <v/>
      </c>
    </row>
    <row r="133">
      <c r="AA133" s="36" t="n">
        <v>123</v>
      </c>
      <c r="AB133" s="46">
        <f>MATCH($AA133&amp;"|0",Node_Key,0)</f>
        <v/>
      </c>
      <c r="AC133" s="46">
        <f>IF(INDEX(Node_Kind,AB133)="leaf",0,IF(INDEX($G$10:$G$61,INDEX(Node_Pos,AB133)+1)="",IF(INDEX(Node_Miss,AB133)="left",INDEX(Node_Left,AB133),INDEX(Node_Right,AB133)),IF(INDEX(Node_Kind,AB133)="split",IF(INDEX($G$10:$G$61,INDEX(Node_Pos,AB133)+1)&lt;INDEX(Node_Thr,AB133),INDEX(Node_Left,AB133),INDEX(Node_Right,AB133)),IF(ISNUMBER(SEARCH(";"&amp;INDEX($G$10:$G$61,INDEX(Node_Pos,AB133)+1)&amp;";",";"&amp;INDEX(Node_RCodes,AB133)&amp;";")),INDEX(Node_Right,AB133),INDEX(Node_Left,AB133)))))</f>
        <v/>
      </c>
      <c r="AD133" s="46">
        <f>MATCH($AA133&amp;"|"&amp;AC133,Node_Key,0)</f>
        <v/>
      </c>
      <c r="AE133" s="46">
        <f>IF(INDEX(Node_Kind,AD133)="leaf",AC133,IF(INDEX($G$10:$G$61,INDEX(Node_Pos,AD133)+1)="",IF(INDEX(Node_Miss,AD133)="left",INDEX(Node_Left,AD133),INDEX(Node_Right,AD133)),IF(INDEX(Node_Kind,AD133)="split",IF(INDEX($G$10:$G$61,INDEX(Node_Pos,AD133)+1)&lt;INDEX(Node_Thr,AD133),INDEX(Node_Left,AD133),INDEX(Node_Right,AD133)),IF(ISNUMBER(SEARCH(";"&amp;INDEX($G$10:$G$61,INDEX(Node_Pos,AD133)+1)&amp;";",";"&amp;INDEX(Node_RCodes,AD133)&amp;";")),INDEX(Node_Right,AD133),INDEX(Node_Left,AD133)))))</f>
        <v/>
      </c>
      <c r="AF133" s="46">
        <f>MATCH($AA133&amp;"|"&amp;AE133,Node_Key,0)</f>
        <v/>
      </c>
      <c r="AG133" s="46">
        <f>IF(INDEX(Node_Kind,AF133)="leaf",AE133,IF(INDEX($G$10:$G$61,INDEX(Node_Pos,AF133)+1)="",IF(INDEX(Node_Miss,AF133)="left",INDEX(Node_Left,AF133),INDEX(Node_Right,AF133)),IF(INDEX(Node_Kind,AF133)="split",IF(INDEX($G$10:$G$61,INDEX(Node_Pos,AF133)+1)&lt;INDEX(Node_Thr,AF133),INDEX(Node_Left,AF133),INDEX(Node_Right,AF133)),IF(ISNUMBER(SEARCH(";"&amp;INDEX($G$10:$G$61,INDEX(Node_Pos,AF133)+1)&amp;";",";"&amp;INDEX(Node_RCodes,AF133)&amp;";")),INDEX(Node_Right,AF133),INDEX(Node_Left,AF133)))))</f>
        <v/>
      </c>
      <c r="AH133" s="52">
        <f>IF(INDEX(Node_Kind,MATCH($AA133&amp;"|"&amp;AG133,Node_Key,0))="leaf",INDEX(Node_Leaf,MATCH($AA133&amp;"|"&amp;AG133,Node_Key,0)),"not a leaf")</f>
        <v/>
      </c>
      <c r="AI133" s="46">
        <f>MATCH($AA133&amp;"|0",Node_Key,0)</f>
        <v/>
      </c>
      <c r="AJ133" s="46">
        <f>IF(INDEX(Node_Kind,AI133)="leaf",0,IF(INDEX($J$10:$J$61,INDEX(Node_Pos,AI133)+1)="",IF(INDEX(Node_Miss,AI133)="left",INDEX(Node_Left,AI133),INDEX(Node_Right,AI133)),IF(INDEX(Node_Kind,AI133)="split",IF(INDEX($J$10:$J$61,INDEX(Node_Pos,AI133)+1)&lt;INDEX(Node_Thr,AI133),INDEX(Node_Left,AI133),INDEX(Node_Right,AI133)),IF(ISNUMBER(SEARCH(";"&amp;INDEX($J$10:$J$61,INDEX(Node_Pos,AI133)+1)&amp;";",";"&amp;INDEX(Node_RCodes,AI133)&amp;";")),INDEX(Node_Right,AI133),INDEX(Node_Left,AI133)))))</f>
        <v/>
      </c>
      <c r="AK133" s="46">
        <f>MATCH($AA133&amp;"|"&amp;AJ133,Node_Key,0)</f>
        <v/>
      </c>
      <c r="AL133" s="46">
        <f>IF(INDEX(Node_Kind,AK133)="leaf",AJ133,IF(INDEX($J$10:$J$61,INDEX(Node_Pos,AK133)+1)="",IF(INDEX(Node_Miss,AK133)="left",INDEX(Node_Left,AK133),INDEX(Node_Right,AK133)),IF(INDEX(Node_Kind,AK133)="split",IF(INDEX($J$10:$J$61,INDEX(Node_Pos,AK133)+1)&lt;INDEX(Node_Thr,AK133),INDEX(Node_Left,AK133),INDEX(Node_Right,AK133)),IF(ISNUMBER(SEARCH(";"&amp;INDEX($J$10:$J$61,INDEX(Node_Pos,AK133)+1)&amp;";",";"&amp;INDEX(Node_RCodes,AK133)&amp;";")),INDEX(Node_Right,AK133),INDEX(Node_Left,AK133)))))</f>
        <v/>
      </c>
      <c r="AM133" s="46">
        <f>MATCH($AA133&amp;"|"&amp;AL133,Node_Key,0)</f>
        <v/>
      </c>
      <c r="AN133" s="46">
        <f>IF(INDEX(Node_Kind,AM133)="leaf",AL133,IF(INDEX($J$10:$J$61,INDEX(Node_Pos,AM133)+1)="",IF(INDEX(Node_Miss,AM133)="left",INDEX(Node_Left,AM133),INDEX(Node_Right,AM133)),IF(INDEX(Node_Kind,AM133)="split",IF(INDEX($J$10:$J$61,INDEX(Node_Pos,AM133)+1)&lt;INDEX(Node_Thr,AM133),INDEX(Node_Left,AM133),INDEX(Node_Right,AM133)),IF(ISNUMBER(SEARCH(";"&amp;INDEX($J$10:$J$61,INDEX(Node_Pos,AM133)+1)&amp;";",";"&amp;INDEX(Node_RCodes,AM133)&amp;";")),INDEX(Node_Right,AM133),INDEX(Node_Left,AM133)))))</f>
        <v/>
      </c>
      <c r="AO133" s="52">
        <f>IF(INDEX(Node_Kind,MATCH($AA133&amp;"|"&amp;AN133,Node_Key,0))="leaf",INDEX(Node_Leaf,MATCH($AA133&amp;"|"&amp;AN133,Node_Key,0)),"not a leaf")</f>
        <v/>
      </c>
      <c r="AP133" s="46">
        <f>MATCH($AA133&amp;"|0",Node_Key,0)</f>
        <v/>
      </c>
      <c r="AQ133" s="46">
        <f>IF(INDEX(Node_Kind,AP133)="leaf",0,IF(INDEX($M$10:$M$61,INDEX(Node_Pos,AP133)+1)="",IF(INDEX(Node_Miss,AP133)="left",INDEX(Node_Left,AP133),INDEX(Node_Right,AP133)),IF(INDEX(Node_Kind,AP133)="split",IF(INDEX($M$10:$M$61,INDEX(Node_Pos,AP133)+1)&lt;INDEX(Node_Thr,AP133),INDEX(Node_Left,AP133),INDEX(Node_Right,AP133)),IF(ISNUMBER(SEARCH(";"&amp;INDEX($M$10:$M$61,INDEX(Node_Pos,AP133)+1)&amp;";",";"&amp;INDEX(Node_RCodes,AP133)&amp;";")),INDEX(Node_Right,AP133),INDEX(Node_Left,AP133)))))</f>
        <v/>
      </c>
      <c r="AR133" s="46">
        <f>MATCH($AA133&amp;"|"&amp;AQ133,Node_Key,0)</f>
        <v/>
      </c>
      <c r="AS133" s="46">
        <f>IF(INDEX(Node_Kind,AR133)="leaf",AQ133,IF(INDEX($M$10:$M$61,INDEX(Node_Pos,AR133)+1)="",IF(INDEX(Node_Miss,AR133)="left",INDEX(Node_Left,AR133),INDEX(Node_Right,AR133)),IF(INDEX(Node_Kind,AR133)="split",IF(INDEX($M$10:$M$61,INDEX(Node_Pos,AR133)+1)&lt;INDEX(Node_Thr,AR133),INDEX(Node_Left,AR133),INDEX(Node_Right,AR133)),IF(ISNUMBER(SEARCH(";"&amp;INDEX($M$10:$M$61,INDEX(Node_Pos,AR133)+1)&amp;";",";"&amp;INDEX(Node_RCodes,AR133)&amp;";")),INDEX(Node_Right,AR133),INDEX(Node_Left,AR133)))))</f>
        <v/>
      </c>
      <c r="AT133" s="46">
        <f>MATCH($AA133&amp;"|"&amp;AS133,Node_Key,0)</f>
        <v/>
      </c>
      <c r="AU133" s="46">
        <f>IF(INDEX(Node_Kind,AT133)="leaf",AS133,IF(INDEX($M$10:$M$61,INDEX(Node_Pos,AT133)+1)="",IF(INDEX(Node_Miss,AT133)="left",INDEX(Node_Left,AT133),INDEX(Node_Right,AT133)),IF(INDEX(Node_Kind,AT133)="split",IF(INDEX($M$10:$M$61,INDEX(Node_Pos,AT133)+1)&lt;INDEX(Node_Thr,AT133),INDEX(Node_Left,AT133),INDEX(Node_Right,AT133)),IF(ISNUMBER(SEARCH(";"&amp;INDEX($M$10:$M$61,INDEX(Node_Pos,AT133)+1)&amp;";",";"&amp;INDEX(Node_RCodes,AT133)&amp;";")),INDEX(Node_Right,AT133),INDEX(Node_Left,AT133)))))</f>
        <v/>
      </c>
      <c r="AV133" s="52">
        <f>IF(INDEX(Node_Kind,MATCH($AA133&amp;"|"&amp;AU133,Node_Key,0))="leaf",INDEX(Node_Leaf,MATCH($AA133&amp;"|"&amp;AU133,Node_Key,0)),"not a leaf")</f>
        <v/>
      </c>
      <c r="AW133" s="46">
        <f>MATCH($AA133&amp;"|0",Node_Key,0)</f>
        <v/>
      </c>
      <c r="AX133" s="46">
        <f>IF(INDEX(Node_Kind,AW133)="leaf",0,IF(INDEX($P$10:$P$61,INDEX(Node_Pos,AW133)+1)="",IF(INDEX(Node_Miss,AW133)="left",INDEX(Node_Left,AW133),INDEX(Node_Right,AW133)),IF(INDEX(Node_Kind,AW133)="split",IF(INDEX($P$10:$P$61,INDEX(Node_Pos,AW133)+1)&lt;INDEX(Node_Thr,AW133),INDEX(Node_Left,AW133),INDEX(Node_Right,AW133)),IF(ISNUMBER(SEARCH(";"&amp;INDEX($P$10:$P$61,INDEX(Node_Pos,AW133)+1)&amp;";",";"&amp;INDEX(Node_RCodes,AW133)&amp;";")),INDEX(Node_Right,AW133),INDEX(Node_Left,AW133)))))</f>
        <v/>
      </c>
      <c r="AY133" s="46">
        <f>MATCH($AA133&amp;"|"&amp;AX133,Node_Key,0)</f>
        <v/>
      </c>
      <c r="AZ133" s="46">
        <f>IF(INDEX(Node_Kind,AY133)="leaf",AX133,IF(INDEX($P$10:$P$61,INDEX(Node_Pos,AY133)+1)="",IF(INDEX(Node_Miss,AY133)="left",INDEX(Node_Left,AY133),INDEX(Node_Right,AY133)),IF(INDEX(Node_Kind,AY133)="split",IF(INDEX($P$10:$P$61,INDEX(Node_Pos,AY133)+1)&lt;INDEX(Node_Thr,AY133),INDEX(Node_Left,AY133),INDEX(Node_Right,AY133)),IF(ISNUMBER(SEARCH(";"&amp;INDEX($P$10:$P$61,INDEX(Node_Pos,AY133)+1)&amp;";",";"&amp;INDEX(Node_RCodes,AY133)&amp;";")),INDEX(Node_Right,AY133),INDEX(Node_Left,AY133)))))</f>
        <v/>
      </c>
      <c r="BA133" s="46">
        <f>MATCH($AA133&amp;"|"&amp;AZ133,Node_Key,0)</f>
        <v/>
      </c>
      <c r="BB133" s="46">
        <f>IF(INDEX(Node_Kind,BA133)="leaf",AZ133,IF(INDEX($P$10:$P$61,INDEX(Node_Pos,BA133)+1)="",IF(INDEX(Node_Miss,BA133)="left",INDEX(Node_Left,BA133),INDEX(Node_Right,BA133)),IF(INDEX(Node_Kind,BA133)="split",IF(INDEX($P$10:$P$61,INDEX(Node_Pos,BA133)+1)&lt;INDEX(Node_Thr,BA133),INDEX(Node_Left,BA133),INDEX(Node_Right,BA133)),IF(ISNUMBER(SEARCH(";"&amp;INDEX($P$10:$P$61,INDEX(Node_Pos,BA133)+1)&amp;";",";"&amp;INDEX(Node_RCodes,BA133)&amp;";")),INDEX(Node_Right,BA133),INDEX(Node_Left,BA133)))))</f>
        <v/>
      </c>
      <c r="BC133" s="52">
        <f>IF(INDEX(Node_Kind,MATCH($AA133&amp;"|"&amp;BB133,Node_Key,0))="leaf",INDEX(Node_Leaf,MATCH($AA133&amp;"|"&amp;BB133,Node_Key,0)),"not a leaf")</f>
        <v/>
      </c>
      <c r="BD133" s="46">
        <f>MATCH($AA133&amp;"|0",Node_Key,0)</f>
        <v/>
      </c>
      <c r="BE133" s="46">
        <f>IF(INDEX(Node_Kind,BD133)="leaf",0,IF(INDEX($S$10:$S$61,INDEX(Node_Pos,BD133)+1)="",IF(INDEX(Node_Miss,BD133)="left",INDEX(Node_Left,BD133),INDEX(Node_Right,BD133)),IF(INDEX(Node_Kind,BD133)="split",IF(INDEX($S$10:$S$61,INDEX(Node_Pos,BD133)+1)&lt;INDEX(Node_Thr,BD133),INDEX(Node_Left,BD133),INDEX(Node_Right,BD133)),IF(ISNUMBER(SEARCH(";"&amp;INDEX($S$10:$S$61,INDEX(Node_Pos,BD133)+1)&amp;";",";"&amp;INDEX(Node_RCodes,BD133)&amp;";")),INDEX(Node_Right,BD133),INDEX(Node_Left,BD133)))))</f>
        <v/>
      </c>
      <c r="BF133" s="46">
        <f>MATCH($AA133&amp;"|"&amp;BE133,Node_Key,0)</f>
        <v/>
      </c>
      <c r="BG133" s="46">
        <f>IF(INDEX(Node_Kind,BF133)="leaf",BE133,IF(INDEX($S$10:$S$61,INDEX(Node_Pos,BF133)+1)="",IF(INDEX(Node_Miss,BF133)="left",INDEX(Node_Left,BF133),INDEX(Node_Right,BF133)),IF(INDEX(Node_Kind,BF133)="split",IF(INDEX($S$10:$S$61,INDEX(Node_Pos,BF133)+1)&lt;INDEX(Node_Thr,BF133),INDEX(Node_Left,BF133),INDEX(Node_Right,BF133)),IF(ISNUMBER(SEARCH(";"&amp;INDEX($S$10:$S$61,INDEX(Node_Pos,BF133)+1)&amp;";",";"&amp;INDEX(Node_RCodes,BF133)&amp;";")),INDEX(Node_Right,BF133),INDEX(Node_Left,BF133)))))</f>
        <v/>
      </c>
      <c r="BH133" s="46">
        <f>MATCH($AA133&amp;"|"&amp;BG133,Node_Key,0)</f>
        <v/>
      </c>
      <c r="BI133" s="46">
        <f>IF(INDEX(Node_Kind,BH133)="leaf",BG133,IF(INDEX($S$10:$S$61,INDEX(Node_Pos,BH133)+1)="",IF(INDEX(Node_Miss,BH133)="left",INDEX(Node_Left,BH133),INDEX(Node_Right,BH133)),IF(INDEX(Node_Kind,BH133)="split",IF(INDEX($S$10:$S$61,INDEX(Node_Pos,BH133)+1)&lt;INDEX(Node_Thr,BH133),INDEX(Node_Left,BH133),INDEX(Node_Right,BH133)),IF(ISNUMBER(SEARCH(";"&amp;INDEX($S$10:$S$61,INDEX(Node_Pos,BH133)+1)&amp;";",";"&amp;INDEX(Node_RCodes,BH133)&amp;";")),INDEX(Node_Right,BH133),INDEX(Node_Left,BH133)))))</f>
        <v/>
      </c>
      <c r="BJ133" s="52">
        <f>IF(INDEX(Node_Kind,MATCH($AA133&amp;"|"&amp;BI133,Node_Key,0))="leaf",INDEX(Node_Leaf,MATCH($AA133&amp;"|"&amp;BI133,Node_Key,0)),"not a leaf")</f>
        <v/>
      </c>
      <c r="BK133" s="46">
        <f>MATCH($AA133&amp;"|0",Node_Key,0)</f>
        <v/>
      </c>
      <c r="BL133" s="46">
        <f>IF(INDEX(Node_Kind,BK133)="leaf",0,IF(INDEX($V$10:$V$61,INDEX(Node_Pos,BK133)+1)="",IF(INDEX(Node_Miss,BK133)="left",INDEX(Node_Left,BK133),INDEX(Node_Right,BK133)),IF(INDEX(Node_Kind,BK133)="split",IF(INDEX($V$10:$V$61,INDEX(Node_Pos,BK133)+1)&lt;INDEX(Node_Thr,BK133),INDEX(Node_Left,BK133),INDEX(Node_Right,BK133)),IF(ISNUMBER(SEARCH(";"&amp;INDEX($V$10:$V$61,INDEX(Node_Pos,BK133)+1)&amp;";",";"&amp;INDEX(Node_RCodes,BK133)&amp;";")),INDEX(Node_Right,BK133),INDEX(Node_Left,BK133)))))</f>
        <v/>
      </c>
      <c r="BM133" s="46">
        <f>MATCH($AA133&amp;"|"&amp;BL133,Node_Key,0)</f>
        <v/>
      </c>
      <c r="BN133" s="46">
        <f>IF(INDEX(Node_Kind,BM133)="leaf",BL133,IF(INDEX($V$10:$V$61,INDEX(Node_Pos,BM133)+1)="",IF(INDEX(Node_Miss,BM133)="left",INDEX(Node_Left,BM133),INDEX(Node_Right,BM133)),IF(INDEX(Node_Kind,BM133)="split",IF(INDEX($V$10:$V$61,INDEX(Node_Pos,BM133)+1)&lt;INDEX(Node_Thr,BM133),INDEX(Node_Left,BM133),INDEX(Node_Right,BM133)),IF(ISNUMBER(SEARCH(";"&amp;INDEX($V$10:$V$61,INDEX(Node_Pos,BM133)+1)&amp;";",";"&amp;INDEX(Node_RCodes,BM133)&amp;";")),INDEX(Node_Right,BM133),INDEX(Node_Left,BM133)))))</f>
        <v/>
      </c>
      <c r="BO133" s="46">
        <f>MATCH($AA133&amp;"|"&amp;BN133,Node_Key,0)</f>
        <v/>
      </c>
      <c r="BP133" s="46">
        <f>IF(INDEX(Node_Kind,BO133)="leaf",BN133,IF(INDEX($V$10:$V$61,INDEX(Node_Pos,BO133)+1)="",IF(INDEX(Node_Miss,BO133)="left",INDEX(Node_Left,BO133),INDEX(Node_Right,BO133)),IF(INDEX(Node_Kind,BO133)="split",IF(INDEX($V$10:$V$61,INDEX(Node_Pos,BO133)+1)&lt;INDEX(Node_Thr,BO133),INDEX(Node_Left,BO133),INDEX(Node_Right,BO133)),IF(ISNUMBER(SEARCH(";"&amp;INDEX($V$10:$V$61,INDEX(Node_Pos,BO133)+1)&amp;";",";"&amp;INDEX(Node_RCodes,BO133)&amp;";")),INDEX(Node_Right,BO133),INDEX(Node_Left,BO133)))))</f>
        <v/>
      </c>
      <c r="BQ133" s="52">
        <f>IF(INDEX(Node_Kind,MATCH($AA133&amp;"|"&amp;BP133,Node_Key,0))="leaf",INDEX(Node_Leaf,MATCH($AA133&amp;"|"&amp;BP133,Node_Key,0)),"not a leaf")</f>
        <v/>
      </c>
      <c r="BR133" s="46">
        <f>MATCH($AA133&amp;"|0",Node_Key,0)</f>
        <v/>
      </c>
      <c r="BS133" s="46">
        <f>IF(INDEX(Node_Kind,BR133)="leaf",0,IF(INDEX($Y$10:$Y$61,INDEX(Node_Pos,BR133)+1)="",IF(INDEX(Node_Miss,BR133)="left",INDEX(Node_Left,BR133),INDEX(Node_Right,BR133)),IF(INDEX(Node_Kind,BR133)="split",IF(INDEX($Y$10:$Y$61,INDEX(Node_Pos,BR133)+1)&lt;INDEX(Node_Thr,BR133),INDEX(Node_Left,BR133),INDEX(Node_Right,BR133)),IF(ISNUMBER(SEARCH(";"&amp;INDEX($Y$10:$Y$61,INDEX(Node_Pos,BR133)+1)&amp;";",";"&amp;INDEX(Node_RCodes,BR133)&amp;";")),INDEX(Node_Right,BR133),INDEX(Node_Left,BR133)))))</f>
        <v/>
      </c>
      <c r="BT133" s="46">
        <f>MATCH($AA133&amp;"|"&amp;BS133,Node_Key,0)</f>
        <v/>
      </c>
      <c r="BU133" s="46">
        <f>IF(INDEX(Node_Kind,BT133)="leaf",BS133,IF(INDEX($Y$10:$Y$61,INDEX(Node_Pos,BT133)+1)="",IF(INDEX(Node_Miss,BT133)="left",INDEX(Node_Left,BT133),INDEX(Node_Right,BT133)),IF(INDEX(Node_Kind,BT133)="split",IF(INDEX($Y$10:$Y$61,INDEX(Node_Pos,BT133)+1)&lt;INDEX(Node_Thr,BT133),INDEX(Node_Left,BT133),INDEX(Node_Right,BT133)),IF(ISNUMBER(SEARCH(";"&amp;INDEX($Y$10:$Y$61,INDEX(Node_Pos,BT133)+1)&amp;";",";"&amp;INDEX(Node_RCodes,BT133)&amp;";")),INDEX(Node_Right,BT133),INDEX(Node_Left,BT133)))))</f>
        <v/>
      </c>
      <c r="BV133" s="46">
        <f>MATCH($AA133&amp;"|"&amp;BU133,Node_Key,0)</f>
        <v/>
      </c>
      <c r="BW133" s="46">
        <f>IF(INDEX(Node_Kind,BV133)="leaf",BU133,IF(INDEX($Y$10:$Y$61,INDEX(Node_Pos,BV133)+1)="",IF(INDEX(Node_Miss,BV133)="left",INDEX(Node_Left,BV133),INDEX(Node_Right,BV133)),IF(INDEX(Node_Kind,BV133)="split",IF(INDEX($Y$10:$Y$61,INDEX(Node_Pos,BV133)+1)&lt;INDEX(Node_Thr,BV133),INDEX(Node_Left,BV133),INDEX(Node_Right,BV133)),IF(ISNUMBER(SEARCH(";"&amp;INDEX($Y$10:$Y$61,INDEX(Node_Pos,BV133)+1)&amp;";",";"&amp;INDEX(Node_RCodes,BV133)&amp;";")),INDEX(Node_Right,BV133),INDEX(Node_Left,BV133)))))</f>
        <v/>
      </c>
      <c r="BX133" s="52">
        <f>IF(INDEX(Node_Kind,MATCH($AA133&amp;"|"&amp;BW133,Node_Key,0))="leaf",INDEX(Node_Leaf,MATCH($AA133&amp;"|"&amp;BW133,Node_Key,0)),"not a leaf")</f>
        <v/>
      </c>
    </row>
    <row r="134">
      <c r="AA134" s="36" t="n">
        <v>124</v>
      </c>
      <c r="AB134" s="46">
        <f>MATCH($AA134&amp;"|0",Node_Key,0)</f>
        <v/>
      </c>
      <c r="AC134" s="46">
        <f>IF(INDEX(Node_Kind,AB134)="leaf",0,IF(INDEX($G$10:$G$61,INDEX(Node_Pos,AB134)+1)="",IF(INDEX(Node_Miss,AB134)="left",INDEX(Node_Left,AB134),INDEX(Node_Right,AB134)),IF(INDEX(Node_Kind,AB134)="split",IF(INDEX($G$10:$G$61,INDEX(Node_Pos,AB134)+1)&lt;INDEX(Node_Thr,AB134),INDEX(Node_Left,AB134),INDEX(Node_Right,AB134)),IF(ISNUMBER(SEARCH(";"&amp;INDEX($G$10:$G$61,INDEX(Node_Pos,AB134)+1)&amp;";",";"&amp;INDEX(Node_RCodes,AB134)&amp;";")),INDEX(Node_Right,AB134),INDEX(Node_Left,AB134)))))</f>
        <v/>
      </c>
      <c r="AD134" s="46">
        <f>MATCH($AA134&amp;"|"&amp;AC134,Node_Key,0)</f>
        <v/>
      </c>
      <c r="AE134" s="46">
        <f>IF(INDEX(Node_Kind,AD134)="leaf",AC134,IF(INDEX($G$10:$G$61,INDEX(Node_Pos,AD134)+1)="",IF(INDEX(Node_Miss,AD134)="left",INDEX(Node_Left,AD134),INDEX(Node_Right,AD134)),IF(INDEX(Node_Kind,AD134)="split",IF(INDEX($G$10:$G$61,INDEX(Node_Pos,AD134)+1)&lt;INDEX(Node_Thr,AD134),INDEX(Node_Left,AD134),INDEX(Node_Right,AD134)),IF(ISNUMBER(SEARCH(";"&amp;INDEX($G$10:$G$61,INDEX(Node_Pos,AD134)+1)&amp;";",";"&amp;INDEX(Node_RCodes,AD134)&amp;";")),INDEX(Node_Right,AD134),INDEX(Node_Left,AD134)))))</f>
        <v/>
      </c>
      <c r="AF134" s="46">
        <f>MATCH($AA134&amp;"|"&amp;AE134,Node_Key,0)</f>
        <v/>
      </c>
      <c r="AG134" s="46">
        <f>IF(INDEX(Node_Kind,AF134)="leaf",AE134,IF(INDEX($G$10:$G$61,INDEX(Node_Pos,AF134)+1)="",IF(INDEX(Node_Miss,AF134)="left",INDEX(Node_Left,AF134),INDEX(Node_Right,AF134)),IF(INDEX(Node_Kind,AF134)="split",IF(INDEX($G$10:$G$61,INDEX(Node_Pos,AF134)+1)&lt;INDEX(Node_Thr,AF134),INDEX(Node_Left,AF134),INDEX(Node_Right,AF134)),IF(ISNUMBER(SEARCH(";"&amp;INDEX($G$10:$G$61,INDEX(Node_Pos,AF134)+1)&amp;";",";"&amp;INDEX(Node_RCodes,AF134)&amp;";")),INDEX(Node_Right,AF134),INDEX(Node_Left,AF134)))))</f>
        <v/>
      </c>
      <c r="AH134" s="52">
        <f>IF(INDEX(Node_Kind,MATCH($AA134&amp;"|"&amp;AG134,Node_Key,0))="leaf",INDEX(Node_Leaf,MATCH($AA134&amp;"|"&amp;AG134,Node_Key,0)),"not a leaf")</f>
        <v/>
      </c>
      <c r="AI134" s="46">
        <f>MATCH($AA134&amp;"|0",Node_Key,0)</f>
        <v/>
      </c>
      <c r="AJ134" s="46">
        <f>IF(INDEX(Node_Kind,AI134)="leaf",0,IF(INDEX($J$10:$J$61,INDEX(Node_Pos,AI134)+1)="",IF(INDEX(Node_Miss,AI134)="left",INDEX(Node_Left,AI134),INDEX(Node_Right,AI134)),IF(INDEX(Node_Kind,AI134)="split",IF(INDEX($J$10:$J$61,INDEX(Node_Pos,AI134)+1)&lt;INDEX(Node_Thr,AI134),INDEX(Node_Left,AI134),INDEX(Node_Right,AI134)),IF(ISNUMBER(SEARCH(";"&amp;INDEX($J$10:$J$61,INDEX(Node_Pos,AI134)+1)&amp;";",";"&amp;INDEX(Node_RCodes,AI134)&amp;";")),INDEX(Node_Right,AI134),INDEX(Node_Left,AI134)))))</f>
        <v/>
      </c>
      <c r="AK134" s="46">
        <f>MATCH($AA134&amp;"|"&amp;AJ134,Node_Key,0)</f>
        <v/>
      </c>
      <c r="AL134" s="46">
        <f>IF(INDEX(Node_Kind,AK134)="leaf",AJ134,IF(INDEX($J$10:$J$61,INDEX(Node_Pos,AK134)+1)="",IF(INDEX(Node_Miss,AK134)="left",INDEX(Node_Left,AK134),INDEX(Node_Right,AK134)),IF(INDEX(Node_Kind,AK134)="split",IF(INDEX($J$10:$J$61,INDEX(Node_Pos,AK134)+1)&lt;INDEX(Node_Thr,AK134),INDEX(Node_Left,AK134),INDEX(Node_Right,AK134)),IF(ISNUMBER(SEARCH(";"&amp;INDEX($J$10:$J$61,INDEX(Node_Pos,AK134)+1)&amp;";",";"&amp;INDEX(Node_RCodes,AK134)&amp;";")),INDEX(Node_Right,AK134),INDEX(Node_Left,AK134)))))</f>
        <v/>
      </c>
      <c r="AM134" s="46">
        <f>MATCH($AA134&amp;"|"&amp;AL134,Node_Key,0)</f>
        <v/>
      </c>
      <c r="AN134" s="46">
        <f>IF(INDEX(Node_Kind,AM134)="leaf",AL134,IF(INDEX($J$10:$J$61,INDEX(Node_Pos,AM134)+1)="",IF(INDEX(Node_Miss,AM134)="left",INDEX(Node_Left,AM134),INDEX(Node_Right,AM134)),IF(INDEX(Node_Kind,AM134)="split",IF(INDEX($J$10:$J$61,INDEX(Node_Pos,AM134)+1)&lt;INDEX(Node_Thr,AM134),INDEX(Node_Left,AM134),INDEX(Node_Right,AM134)),IF(ISNUMBER(SEARCH(";"&amp;INDEX($J$10:$J$61,INDEX(Node_Pos,AM134)+1)&amp;";",";"&amp;INDEX(Node_RCodes,AM134)&amp;";")),INDEX(Node_Right,AM134),INDEX(Node_Left,AM134)))))</f>
        <v/>
      </c>
      <c r="AO134" s="52">
        <f>IF(INDEX(Node_Kind,MATCH($AA134&amp;"|"&amp;AN134,Node_Key,0))="leaf",INDEX(Node_Leaf,MATCH($AA134&amp;"|"&amp;AN134,Node_Key,0)),"not a leaf")</f>
        <v/>
      </c>
      <c r="AP134" s="46">
        <f>MATCH($AA134&amp;"|0",Node_Key,0)</f>
        <v/>
      </c>
      <c r="AQ134" s="46">
        <f>IF(INDEX(Node_Kind,AP134)="leaf",0,IF(INDEX($M$10:$M$61,INDEX(Node_Pos,AP134)+1)="",IF(INDEX(Node_Miss,AP134)="left",INDEX(Node_Left,AP134),INDEX(Node_Right,AP134)),IF(INDEX(Node_Kind,AP134)="split",IF(INDEX($M$10:$M$61,INDEX(Node_Pos,AP134)+1)&lt;INDEX(Node_Thr,AP134),INDEX(Node_Left,AP134),INDEX(Node_Right,AP134)),IF(ISNUMBER(SEARCH(";"&amp;INDEX($M$10:$M$61,INDEX(Node_Pos,AP134)+1)&amp;";",";"&amp;INDEX(Node_RCodes,AP134)&amp;";")),INDEX(Node_Right,AP134),INDEX(Node_Left,AP134)))))</f>
        <v/>
      </c>
      <c r="AR134" s="46">
        <f>MATCH($AA134&amp;"|"&amp;AQ134,Node_Key,0)</f>
        <v/>
      </c>
      <c r="AS134" s="46">
        <f>IF(INDEX(Node_Kind,AR134)="leaf",AQ134,IF(INDEX($M$10:$M$61,INDEX(Node_Pos,AR134)+1)="",IF(INDEX(Node_Miss,AR134)="left",INDEX(Node_Left,AR134),INDEX(Node_Right,AR134)),IF(INDEX(Node_Kind,AR134)="split",IF(INDEX($M$10:$M$61,INDEX(Node_Pos,AR134)+1)&lt;INDEX(Node_Thr,AR134),INDEX(Node_Left,AR134),INDEX(Node_Right,AR134)),IF(ISNUMBER(SEARCH(";"&amp;INDEX($M$10:$M$61,INDEX(Node_Pos,AR134)+1)&amp;";",";"&amp;INDEX(Node_RCodes,AR134)&amp;";")),INDEX(Node_Right,AR134),INDEX(Node_Left,AR134)))))</f>
        <v/>
      </c>
      <c r="AT134" s="46">
        <f>MATCH($AA134&amp;"|"&amp;AS134,Node_Key,0)</f>
        <v/>
      </c>
      <c r="AU134" s="46">
        <f>IF(INDEX(Node_Kind,AT134)="leaf",AS134,IF(INDEX($M$10:$M$61,INDEX(Node_Pos,AT134)+1)="",IF(INDEX(Node_Miss,AT134)="left",INDEX(Node_Left,AT134),INDEX(Node_Right,AT134)),IF(INDEX(Node_Kind,AT134)="split",IF(INDEX($M$10:$M$61,INDEX(Node_Pos,AT134)+1)&lt;INDEX(Node_Thr,AT134),INDEX(Node_Left,AT134),INDEX(Node_Right,AT134)),IF(ISNUMBER(SEARCH(";"&amp;INDEX($M$10:$M$61,INDEX(Node_Pos,AT134)+1)&amp;";",";"&amp;INDEX(Node_RCodes,AT134)&amp;";")),INDEX(Node_Right,AT134),INDEX(Node_Left,AT134)))))</f>
        <v/>
      </c>
      <c r="AV134" s="52">
        <f>IF(INDEX(Node_Kind,MATCH($AA134&amp;"|"&amp;AU134,Node_Key,0))="leaf",INDEX(Node_Leaf,MATCH($AA134&amp;"|"&amp;AU134,Node_Key,0)),"not a leaf")</f>
        <v/>
      </c>
      <c r="AW134" s="46">
        <f>MATCH($AA134&amp;"|0",Node_Key,0)</f>
        <v/>
      </c>
      <c r="AX134" s="46">
        <f>IF(INDEX(Node_Kind,AW134)="leaf",0,IF(INDEX($P$10:$P$61,INDEX(Node_Pos,AW134)+1)="",IF(INDEX(Node_Miss,AW134)="left",INDEX(Node_Left,AW134),INDEX(Node_Right,AW134)),IF(INDEX(Node_Kind,AW134)="split",IF(INDEX($P$10:$P$61,INDEX(Node_Pos,AW134)+1)&lt;INDEX(Node_Thr,AW134),INDEX(Node_Left,AW134),INDEX(Node_Right,AW134)),IF(ISNUMBER(SEARCH(";"&amp;INDEX($P$10:$P$61,INDEX(Node_Pos,AW134)+1)&amp;";",";"&amp;INDEX(Node_RCodes,AW134)&amp;";")),INDEX(Node_Right,AW134),INDEX(Node_Left,AW134)))))</f>
        <v/>
      </c>
      <c r="AY134" s="46">
        <f>MATCH($AA134&amp;"|"&amp;AX134,Node_Key,0)</f>
        <v/>
      </c>
      <c r="AZ134" s="46">
        <f>IF(INDEX(Node_Kind,AY134)="leaf",AX134,IF(INDEX($P$10:$P$61,INDEX(Node_Pos,AY134)+1)="",IF(INDEX(Node_Miss,AY134)="left",INDEX(Node_Left,AY134),INDEX(Node_Right,AY134)),IF(INDEX(Node_Kind,AY134)="split",IF(INDEX($P$10:$P$61,INDEX(Node_Pos,AY134)+1)&lt;INDEX(Node_Thr,AY134),INDEX(Node_Left,AY134),INDEX(Node_Right,AY134)),IF(ISNUMBER(SEARCH(";"&amp;INDEX($P$10:$P$61,INDEX(Node_Pos,AY134)+1)&amp;";",";"&amp;INDEX(Node_RCodes,AY134)&amp;";")),INDEX(Node_Right,AY134),INDEX(Node_Left,AY134)))))</f>
        <v/>
      </c>
      <c r="BA134" s="46">
        <f>MATCH($AA134&amp;"|"&amp;AZ134,Node_Key,0)</f>
        <v/>
      </c>
      <c r="BB134" s="46">
        <f>IF(INDEX(Node_Kind,BA134)="leaf",AZ134,IF(INDEX($P$10:$P$61,INDEX(Node_Pos,BA134)+1)="",IF(INDEX(Node_Miss,BA134)="left",INDEX(Node_Left,BA134),INDEX(Node_Right,BA134)),IF(INDEX(Node_Kind,BA134)="split",IF(INDEX($P$10:$P$61,INDEX(Node_Pos,BA134)+1)&lt;INDEX(Node_Thr,BA134),INDEX(Node_Left,BA134),INDEX(Node_Right,BA134)),IF(ISNUMBER(SEARCH(";"&amp;INDEX($P$10:$P$61,INDEX(Node_Pos,BA134)+1)&amp;";",";"&amp;INDEX(Node_RCodes,BA134)&amp;";")),INDEX(Node_Right,BA134),INDEX(Node_Left,BA134)))))</f>
        <v/>
      </c>
      <c r="BC134" s="52">
        <f>IF(INDEX(Node_Kind,MATCH($AA134&amp;"|"&amp;BB134,Node_Key,0))="leaf",INDEX(Node_Leaf,MATCH($AA134&amp;"|"&amp;BB134,Node_Key,0)),"not a leaf")</f>
        <v/>
      </c>
      <c r="BD134" s="46">
        <f>MATCH($AA134&amp;"|0",Node_Key,0)</f>
        <v/>
      </c>
      <c r="BE134" s="46">
        <f>IF(INDEX(Node_Kind,BD134)="leaf",0,IF(INDEX($S$10:$S$61,INDEX(Node_Pos,BD134)+1)="",IF(INDEX(Node_Miss,BD134)="left",INDEX(Node_Left,BD134),INDEX(Node_Right,BD134)),IF(INDEX(Node_Kind,BD134)="split",IF(INDEX($S$10:$S$61,INDEX(Node_Pos,BD134)+1)&lt;INDEX(Node_Thr,BD134),INDEX(Node_Left,BD134),INDEX(Node_Right,BD134)),IF(ISNUMBER(SEARCH(";"&amp;INDEX($S$10:$S$61,INDEX(Node_Pos,BD134)+1)&amp;";",";"&amp;INDEX(Node_RCodes,BD134)&amp;";")),INDEX(Node_Right,BD134),INDEX(Node_Left,BD134)))))</f>
        <v/>
      </c>
      <c r="BF134" s="46">
        <f>MATCH($AA134&amp;"|"&amp;BE134,Node_Key,0)</f>
        <v/>
      </c>
      <c r="BG134" s="46">
        <f>IF(INDEX(Node_Kind,BF134)="leaf",BE134,IF(INDEX($S$10:$S$61,INDEX(Node_Pos,BF134)+1)="",IF(INDEX(Node_Miss,BF134)="left",INDEX(Node_Left,BF134),INDEX(Node_Right,BF134)),IF(INDEX(Node_Kind,BF134)="split",IF(INDEX($S$10:$S$61,INDEX(Node_Pos,BF134)+1)&lt;INDEX(Node_Thr,BF134),INDEX(Node_Left,BF134),INDEX(Node_Right,BF134)),IF(ISNUMBER(SEARCH(";"&amp;INDEX($S$10:$S$61,INDEX(Node_Pos,BF134)+1)&amp;";",";"&amp;INDEX(Node_RCodes,BF134)&amp;";")),INDEX(Node_Right,BF134),INDEX(Node_Left,BF134)))))</f>
        <v/>
      </c>
      <c r="BH134" s="46">
        <f>MATCH($AA134&amp;"|"&amp;BG134,Node_Key,0)</f>
        <v/>
      </c>
      <c r="BI134" s="46">
        <f>IF(INDEX(Node_Kind,BH134)="leaf",BG134,IF(INDEX($S$10:$S$61,INDEX(Node_Pos,BH134)+1)="",IF(INDEX(Node_Miss,BH134)="left",INDEX(Node_Left,BH134),INDEX(Node_Right,BH134)),IF(INDEX(Node_Kind,BH134)="split",IF(INDEX($S$10:$S$61,INDEX(Node_Pos,BH134)+1)&lt;INDEX(Node_Thr,BH134),INDEX(Node_Left,BH134),INDEX(Node_Right,BH134)),IF(ISNUMBER(SEARCH(";"&amp;INDEX($S$10:$S$61,INDEX(Node_Pos,BH134)+1)&amp;";",";"&amp;INDEX(Node_RCodes,BH134)&amp;";")),INDEX(Node_Right,BH134),INDEX(Node_Left,BH134)))))</f>
        <v/>
      </c>
      <c r="BJ134" s="52">
        <f>IF(INDEX(Node_Kind,MATCH($AA134&amp;"|"&amp;BI134,Node_Key,0))="leaf",INDEX(Node_Leaf,MATCH($AA134&amp;"|"&amp;BI134,Node_Key,0)),"not a leaf")</f>
        <v/>
      </c>
      <c r="BK134" s="46">
        <f>MATCH($AA134&amp;"|0",Node_Key,0)</f>
        <v/>
      </c>
      <c r="BL134" s="46">
        <f>IF(INDEX(Node_Kind,BK134)="leaf",0,IF(INDEX($V$10:$V$61,INDEX(Node_Pos,BK134)+1)="",IF(INDEX(Node_Miss,BK134)="left",INDEX(Node_Left,BK134),INDEX(Node_Right,BK134)),IF(INDEX(Node_Kind,BK134)="split",IF(INDEX($V$10:$V$61,INDEX(Node_Pos,BK134)+1)&lt;INDEX(Node_Thr,BK134),INDEX(Node_Left,BK134),INDEX(Node_Right,BK134)),IF(ISNUMBER(SEARCH(";"&amp;INDEX($V$10:$V$61,INDEX(Node_Pos,BK134)+1)&amp;";",";"&amp;INDEX(Node_RCodes,BK134)&amp;";")),INDEX(Node_Right,BK134),INDEX(Node_Left,BK134)))))</f>
        <v/>
      </c>
      <c r="BM134" s="46">
        <f>MATCH($AA134&amp;"|"&amp;BL134,Node_Key,0)</f>
        <v/>
      </c>
      <c r="BN134" s="46">
        <f>IF(INDEX(Node_Kind,BM134)="leaf",BL134,IF(INDEX($V$10:$V$61,INDEX(Node_Pos,BM134)+1)="",IF(INDEX(Node_Miss,BM134)="left",INDEX(Node_Left,BM134),INDEX(Node_Right,BM134)),IF(INDEX(Node_Kind,BM134)="split",IF(INDEX($V$10:$V$61,INDEX(Node_Pos,BM134)+1)&lt;INDEX(Node_Thr,BM134),INDEX(Node_Left,BM134),INDEX(Node_Right,BM134)),IF(ISNUMBER(SEARCH(";"&amp;INDEX($V$10:$V$61,INDEX(Node_Pos,BM134)+1)&amp;";",";"&amp;INDEX(Node_RCodes,BM134)&amp;";")),INDEX(Node_Right,BM134),INDEX(Node_Left,BM134)))))</f>
        <v/>
      </c>
      <c r="BO134" s="46">
        <f>MATCH($AA134&amp;"|"&amp;BN134,Node_Key,0)</f>
        <v/>
      </c>
      <c r="BP134" s="46">
        <f>IF(INDEX(Node_Kind,BO134)="leaf",BN134,IF(INDEX($V$10:$V$61,INDEX(Node_Pos,BO134)+1)="",IF(INDEX(Node_Miss,BO134)="left",INDEX(Node_Left,BO134),INDEX(Node_Right,BO134)),IF(INDEX(Node_Kind,BO134)="split",IF(INDEX($V$10:$V$61,INDEX(Node_Pos,BO134)+1)&lt;INDEX(Node_Thr,BO134),INDEX(Node_Left,BO134),INDEX(Node_Right,BO134)),IF(ISNUMBER(SEARCH(";"&amp;INDEX($V$10:$V$61,INDEX(Node_Pos,BO134)+1)&amp;";",";"&amp;INDEX(Node_RCodes,BO134)&amp;";")),INDEX(Node_Right,BO134),INDEX(Node_Left,BO134)))))</f>
        <v/>
      </c>
      <c r="BQ134" s="52">
        <f>IF(INDEX(Node_Kind,MATCH($AA134&amp;"|"&amp;BP134,Node_Key,0))="leaf",INDEX(Node_Leaf,MATCH($AA134&amp;"|"&amp;BP134,Node_Key,0)),"not a leaf")</f>
        <v/>
      </c>
      <c r="BR134" s="46">
        <f>MATCH($AA134&amp;"|0",Node_Key,0)</f>
        <v/>
      </c>
      <c r="BS134" s="46">
        <f>IF(INDEX(Node_Kind,BR134)="leaf",0,IF(INDEX($Y$10:$Y$61,INDEX(Node_Pos,BR134)+1)="",IF(INDEX(Node_Miss,BR134)="left",INDEX(Node_Left,BR134),INDEX(Node_Right,BR134)),IF(INDEX(Node_Kind,BR134)="split",IF(INDEX($Y$10:$Y$61,INDEX(Node_Pos,BR134)+1)&lt;INDEX(Node_Thr,BR134),INDEX(Node_Left,BR134),INDEX(Node_Right,BR134)),IF(ISNUMBER(SEARCH(";"&amp;INDEX($Y$10:$Y$61,INDEX(Node_Pos,BR134)+1)&amp;";",";"&amp;INDEX(Node_RCodes,BR134)&amp;";")),INDEX(Node_Right,BR134),INDEX(Node_Left,BR134)))))</f>
        <v/>
      </c>
      <c r="BT134" s="46">
        <f>MATCH($AA134&amp;"|"&amp;BS134,Node_Key,0)</f>
        <v/>
      </c>
      <c r="BU134" s="46">
        <f>IF(INDEX(Node_Kind,BT134)="leaf",BS134,IF(INDEX($Y$10:$Y$61,INDEX(Node_Pos,BT134)+1)="",IF(INDEX(Node_Miss,BT134)="left",INDEX(Node_Left,BT134),INDEX(Node_Right,BT134)),IF(INDEX(Node_Kind,BT134)="split",IF(INDEX($Y$10:$Y$61,INDEX(Node_Pos,BT134)+1)&lt;INDEX(Node_Thr,BT134),INDEX(Node_Left,BT134),INDEX(Node_Right,BT134)),IF(ISNUMBER(SEARCH(";"&amp;INDEX($Y$10:$Y$61,INDEX(Node_Pos,BT134)+1)&amp;";",";"&amp;INDEX(Node_RCodes,BT134)&amp;";")),INDEX(Node_Right,BT134),INDEX(Node_Left,BT134)))))</f>
        <v/>
      </c>
      <c r="BV134" s="46">
        <f>MATCH($AA134&amp;"|"&amp;BU134,Node_Key,0)</f>
        <v/>
      </c>
      <c r="BW134" s="46">
        <f>IF(INDEX(Node_Kind,BV134)="leaf",BU134,IF(INDEX($Y$10:$Y$61,INDEX(Node_Pos,BV134)+1)="",IF(INDEX(Node_Miss,BV134)="left",INDEX(Node_Left,BV134),INDEX(Node_Right,BV134)),IF(INDEX(Node_Kind,BV134)="split",IF(INDEX($Y$10:$Y$61,INDEX(Node_Pos,BV134)+1)&lt;INDEX(Node_Thr,BV134),INDEX(Node_Left,BV134),INDEX(Node_Right,BV134)),IF(ISNUMBER(SEARCH(";"&amp;INDEX($Y$10:$Y$61,INDEX(Node_Pos,BV134)+1)&amp;";",";"&amp;INDEX(Node_RCodes,BV134)&amp;";")),INDEX(Node_Right,BV134),INDEX(Node_Left,BV134)))))</f>
        <v/>
      </c>
      <c r="BX134" s="52">
        <f>IF(INDEX(Node_Kind,MATCH($AA134&amp;"|"&amp;BW134,Node_Key,0))="leaf",INDEX(Node_Leaf,MATCH($AA134&amp;"|"&amp;BW134,Node_Key,0)),"not a leaf")</f>
        <v/>
      </c>
    </row>
    <row r="135">
      <c r="AA135" s="36" t="n">
        <v>125</v>
      </c>
      <c r="AB135" s="46">
        <f>MATCH($AA135&amp;"|0",Node_Key,0)</f>
        <v/>
      </c>
      <c r="AC135" s="46">
        <f>IF(INDEX(Node_Kind,AB135)="leaf",0,IF(INDEX($G$10:$G$61,INDEX(Node_Pos,AB135)+1)="",IF(INDEX(Node_Miss,AB135)="left",INDEX(Node_Left,AB135),INDEX(Node_Right,AB135)),IF(INDEX(Node_Kind,AB135)="split",IF(INDEX($G$10:$G$61,INDEX(Node_Pos,AB135)+1)&lt;INDEX(Node_Thr,AB135),INDEX(Node_Left,AB135),INDEX(Node_Right,AB135)),IF(ISNUMBER(SEARCH(";"&amp;INDEX($G$10:$G$61,INDEX(Node_Pos,AB135)+1)&amp;";",";"&amp;INDEX(Node_RCodes,AB135)&amp;";")),INDEX(Node_Right,AB135),INDEX(Node_Left,AB135)))))</f>
        <v/>
      </c>
      <c r="AD135" s="46">
        <f>MATCH($AA135&amp;"|"&amp;AC135,Node_Key,0)</f>
        <v/>
      </c>
      <c r="AE135" s="46">
        <f>IF(INDEX(Node_Kind,AD135)="leaf",AC135,IF(INDEX($G$10:$G$61,INDEX(Node_Pos,AD135)+1)="",IF(INDEX(Node_Miss,AD135)="left",INDEX(Node_Left,AD135),INDEX(Node_Right,AD135)),IF(INDEX(Node_Kind,AD135)="split",IF(INDEX($G$10:$G$61,INDEX(Node_Pos,AD135)+1)&lt;INDEX(Node_Thr,AD135),INDEX(Node_Left,AD135),INDEX(Node_Right,AD135)),IF(ISNUMBER(SEARCH(";"&amp;INDEX($G$10:$G$61,INDEX(Node_Pos,AD135)+1)&amp;";",";"&amp;INDEX(Node_RCodes,AD135)&amp;";")),INDEX(Node_Right,AD135),INDEX(Node_Left,AD135)))))</f>
        <v/>
      </c>
      <c r="AF135" s="46">
        <f>MATCH($AA135&amp;"|"&amp;AE135,Node_Key,0)</f>
        <v/>
      </c>
      <c r="AG135" s="46">
        <f>IF(INDEX(Node_Kind,AF135)="leaf",AE135,IF(INDEX($G$10:$G$61,INDEX(Node_Pos,AF135)+1)="",IF(INDEX(Node_Miss,AF135)="left",INDEX(Node_Left,AF135),INDEX(Node_Right,AF135)),IF(INDEX(Node_Kind,AF135)="split",IF(INDEX($G$10:$G$61,INDEX(Node_Pos,AF135)+1)&lt;INDEX(Node_Thr,AF135),INDEX(Node_Left,AF135),INDEX(Node_Right,AF135)),IF(ISNUMBER(SEARCH(";"&amp;INDEX($G$10:$G$61,INDEX(Node_Pos,AF135)+1)&amp;";",";"&amp;INDEX(Node_RCodes,AF135)&amp;";")),INDEX(Node_Right,AF135),INDEX(Node_Left,AF135)))))</f>
        <v/>
      </c>
      <c r="AH135" s="52">
        <f>IF(INDEX(Node_Kind,MATCH($AA135&amp;"|"&amp;AG135,Node_Key,0))="leaf",INDEX(Node_Leaf,MATCH($AA135&amp;"|"&amp;AG135,Node_Key,0)),"not a leaf")</f>
        <v/>
      </c>
      <c r="AI135" s="46">
        <f>MATCH($AA135&amp;"|0",Node_Key,0)</f>
        <v/>
      </c>
      <c r="AJ135" s="46">
        <f>IF(INDEX(Node_Kind,AI135)="leaf",0,IF(INDEX($J$10:$J$61,INDEX(Node_Pos,AI135)+1)="",IF(INDEX(Node_Miss,AI135)="left",INDEX(Node_Left,AI135),INDEX(Node_Right,AI135)),IF(INDEX(Node_Kind,AI135)="split",IF(INDEX($J$10:$J$61,INDEX(Node_Pos,AI135)+1)&lt;INDEX(Node_Thr,AI135),INDEX(Node_Left,AI135),INDEX(Node_Right,AI135)),IF(ISNUMBER(SEARCH(";"&amp;INDEX($J$10:$J$61,INDEX(Node_Pos,AI135)+1)&amp;";",";"&amp;INDEX(Node_RCodes,AI135)&amp;";")),INDEX(Node_Right,AI135),INDEX(Node_Left,AI135)))))</f>
        <v/>
      </c>
      <c r="AK135" s="46">
        <f>MATCH($AA135&amp;"|"&amp;AJ135,Node_Key,0)</f>
        <v/>
      </c>
      <c r="AL135" s="46">
        <f>IF(INDEX(Node_Kind,AK135)="leaf",AJ135,IF(INDEX($J$10:$J$61,INDEX(Node_Pos,AK135)+1)="",IF(INDEX(Node_Miss,AK135)="left",INDEX(Node_Left,AK135),INDEX(Node_Right,AK135)),IF(INDEX(Node_Kind,AK135)="split",IF(INDEX($J$10:$J$61,INDEX(Node_Pos,AK135)+1)&lt;INDEX(Node_Thr,AK135),INDEX(Node_Left,AK135),INDEX(Node_Right,AK135)),IF(ISNUMBER(SEARCH(";"&amp;INDEX($J$10:$J$61,INDEX(Node_Pos,AK135)+1)&amp;";",";"&amp;INDEX(Node_RCodes,AK135)&amp;";")),INDEX(Node_Right,AK135),INDEX(Node_Left,AK135)))))</f>
        <v/>
      </c>
      <c r="AM135" s="46">
        <f>MATCH($AA135&amp;"|"&amp;AL135,Node_Key,0)</f>
        <v/>
      </c>
      <c r="AN135" s="46">
        <f>IF(INDEX(Node_Kind,AM135)="leaf",AL135,IF(INDEX($J$10:$J$61,INDEX(Node_Pos,AM135)+1)="",IF(INDEX(Node_Miss,AM135)="left",INDEX(Node_Left,AM135),INDEX(Node_Right,AM135)),IF(INDEX(Node_Kind,AM135)="split",IF(INDEX($J$10:$J$61,INDEX(Node_Pos,AM135)+1)&lt;INDEX(Node_Thr,AM135),INDEX(Node_Left,AM135),INDEX(Node_Right,AM135)),IF(ISNUMBER(SEARCH(";"&amp;INDEX($J$10:$J$61,INDEX(Node_Pos,AM135)+1)&amp;";",";"&amp;INDEX(Node_RCodes,AM135)&amp;";")),INDEX(Node_Right,AM135),INDEX(Node_Left,AM135)))))</f>
        <v/>
      </c>
      <c r="AO135" s="52">
        <f>IF(INDEX(Node_Kind,MATCH($AA135&amp;"|"&amp;AN135,Node_Key,0))="leaf",INDEX(Node_Leaf,MATCH($AA135&amp;"|"&amp;AN135,Node_Key,0)),"not a leaf")</f>
        <v/>
      </c>
      <c r="AP135" s="46">
        <f>MATCH($AA135&amp;"|0",Node_Key,0)</f>
        <v/>
      </c>
      <c r="AQ135" s="46">
        <f>IF(INDEX(Node_Kind,AP135)="leaf",0,IF(INDEX($M$10:$M$61,INDEX(Node_Pos,AP135)+1)="",IF(INDEX(Node_Miss,AP135)="left",INDEX(Node_Left,AP135),INDEX(Node_Right,AP135)),IF(INDEX(Node_Kind,AP135)="split",IF(INDEX($M$10:$M$61,INDEX(Node_Pos,AP135)+1)&lt;INDEX(Node_Thr,AP135),INDEX(Node_Left,AP135),INDEX(Node_Right,AP135)),IF(ISNUMBER(SEARCH(";"&amp;INDEX($M$10:$M$61,INDEX(Node_Pos,AP135)+1)&amp;";",";"&amp;INDEX(Node_RCodes,AP135)&amp;";")),INDEX(Node_Right,AP135),INDEX(Node_Left,AP135)))))</f>
        <v/>
      </c>
      <c r="AR135" s="46">
        <f>MATCH($AA135&amp;"|"&amp;AQ135,Node_Key,0)</f>
        <v/>
      </c>
      <c r="AS135" s="46">
        <f>IF(INDEX(Node_Kind,AR135)="leaf",AQ135,IF(INDEX($M$10:$M$61,INDEX(Node_Pos,AR135)+1)="",IF(INDEX(Node_Miss,AR135)="left",INDEX(Node_Left,AR135),INDEX(Node_Right,AR135)),IF(INDEX(Node_Kind,AR135)="split",IF(INDEX($M$10:$M$61,INDEX(Node_Pos,AR135)+1)&lt;INDEX(Node_Thr,AR135),INDEX(Node_Left,AR135),INDEX(Node_Right,AR135)),IF(ISNUMBER(SEARCH(";"&amp;INDEX($M$10:$M$61,INDEX(Node_Pos,AR135)+1)&amp;";",";"&amp;INDEX(Node_RCodes,AR135)&amp;";")),INDEX(Node_Right,AR135),INDEX(Node_Left,AR135)))))</f>
        <v/>
      </c>
      <c r="AT135" s="46">
        <f>MATCH($AA135&amp;"|"&amp;AS135,Node_Key,0)</f>
        <v/>
      </c>
      <c r="AU135" s="46">
        <f>IF(INDEX(Node_Kind,AT135)="leaf",AS135,IF(INDEX($M$10:$M$61,INDEX(Node_Pos,AT135)+1)="",IF(INDEX(Node_Miss,AT135)="left",INDEX(Node_Left,AT135),INDEX(Node_Right,AT135)),IF(INDEX(Node_Kind,AT135)="split",IF(INDEX($M$10:$M$61,INDEX(Node_Pos,AT135)+1)&lt;INDEX(Node_Thr,AT135),INDEX(Node_Left,AT135),INDEX(Node_Right,AT135)),IF(ISNUMBER(SEARCH(";"&amp;INDEX($M$10:$M$61,INDEX(Node_Pos,AT135)+1)&amp;";",";"&amp;INDEX(Node_RCodes,AT135)&amp;";")),INDEX(Node_Right,AT135),INDEX(Node_Left,AT135)))))</f>
        <v/>
      </c>
      <c r="AV135" s="52">
        <f>IF(INDEX(Node_Kind,MATCH($AA135&amp;"|"&amp;AU135,Node_Key,0))="leaf",INDEX(Node_Leaf,MATCH($AA135&amp;"|"&amp;AU135,Node_Key,0)),"not a leaf")</f>
        <v/>
      </c>
      <c r="AW135" s="46">
        <f>MATCH($AA135&amp;"|0",Node_Key,0)</f>
        <v/>
      </c>
      <c r="AX135" s="46">
        <f>IF(INDEX(Node_Kind,AW135)="leaf",0,IF(INDEX($P$10:$P$61,INDEX(Node_Pos,AW135)+1)="",IF(INDEX(Node_Miss,AW135)="left",INDEX(Node_Left,AW135),INDEX(Node_Right,AW135)),IF(INDEX(Node_Kind,AW135)="split",IF(INDEX($P$10:$P$61,INDEX(Node_Pos,AW135)+1)&lt;INDEX(Node_Thr,AW135),INDEX(Node_Left,AW135),INDEX(Node_Right,AW135)),IF(ISNUMBER(SEARCH(";"&amp;INDEX($P$10:$P$61,INDEX(Node_Pos,AW135)+1)&amp;";",";"&amp;INDEX(Node_RCodes,AW135)&amp;";")),INDEX(Node_Right,AW135),INDEX(Node_Left,AW135)))))</f>
        <v/>
      </c>
      <c r="AY135" s="46">
        <f>MATCH($AA135&amp;"|"&amp;AX135,Node_Key,0)</f>
        <v/>
      </c>
      <c r="AZ135" s="46">
        <f>IF(INDEX(Node_Kind,AY135)="leaf",AX135,IF(INDEX($P$10:$P$61,INDEX(Node_Pos,AY135)+1)="",IF(INDEX(Node_Miss,AY135)="left",INDEX(Node_Left,AY135),INDEX(Node_Right,AY135)),IF(INDEX(Node_Kind,AY135)="split",IF(INDEX($P$10:$P$61,INDEX(Node_Pos,AY135)+1)&lt;INDEX(Node_Thr,AY135),INDEX(Node_Left,AY135),INDEX(Node_Right,AY135)),IF(ISNUMBER(SEARCH(";"&amp;INDEX($P$10:$P$61,INDEX(Node_Pos,AY135)+1)&amp;";",";"&amp;INDEX(Node_RCodes,AY135)&amp;";")),INDEX(Node_Right,AY135),INDEX(Node_Left,AY135)))))</f>
        <v/>
      </c>
      <c r="BA135" s="46">
        <f>MATCH($AA135&amp;"|"&amp;AZ135,Node_Key,0)</f>
        <v/>
      </c>
      <c r="BB135" s="46">
        <f>IF(INDEX(Node_Kind,BA135)="leaf",AZ135,IF(INDEX($P$10:$P$61,INDEX(Node_Pos,BA135)+1)="",IF(INDEX(Node_Miss,BA135)="left",INDEX(Node_Left,BA135),INDEX(Node_Right,BA135)),IF(INDEX(Node_Kind,BA135)="split",IF(INDEX($P$10:$P$61,INDEX(Node_Pos,BA135)+1)&lt;INDEX(Node_Thr,BA135),INDEX(Node_Left,BA135),INDEX(Node_Right,BA135)),IF(ISNUMBER(SEARCH(";"&amp;INDEX($P$10:$P$61,INDEX(Node_Pos,BA135)+1)&amp;";",";"&amp;INDEX(Node_RCodes,BA135)&amp;";")),INDEX(Node_Right,BA135),INDEX(Node_Left,BA135)))))</f>
        <v/>
      </c>
      <c r="BC135" s="52">
        <f>IF(INDEX(Node_Kind,MATCH($AA135&amp;"|"&amp;BB135,Node_Key,0))="leaf",INDEX(Node_Leaf,MATCH($AA135&amp;"|"&amp;BB135,Node_Key,0)),"not a leaf")</f>
        <v/>
      </c>
      <c r="BD135" s="46">
        <f>MATCH($AA135&amp;"|0",Node_Key,0)</f>
        <v/>
      </c>
      <c r="BE135" s="46">
        <f>IF(INDEX(Node_Kind,BD135)="leaf",0,IF(INDEX($S$10:$S$61,INDEX(Node_Pos,BD135)+1)="",IF(INDEX(Node_Miss,BD135)="left",INDEX(Node_Left,BD135),INDEX(Node_Right,BD135)),IF(INDEX(Node_Kind,BD135)="split",IF(INDEX($S$10:$S$61,INDEX(Node_Pos,BD135)+1)&lt;INDEX(Node_Thr,BD135),INDEX(Node_Left,BD135),INDEX(Node_Right,BD135)),IF(ISNUMBER(SEARCH(";"&amp;INDEX($S$10:$S$61,INDEX(Node_Pos,BD135)+1)&amp;";",";"&amp;INDEX(Node_RCodes,BD135)&amp;";")),INDEX(Node_Right,BD135),INDEX(Node_Left,BD135)))))</f>
        <v/>
      </c>
      <c r="BF135" s="46">
        <f>MATCH($AA135&amp;"|"&amp;BE135,Node_Key,0)</f>
        <v/>
      </c>
      <c r="BG135" s="46">
        <f>IF(INDEX(Node_Kind,BF135)="leaf",BE135,IF(INDEX($S$10:$S$61,INDEX(Node_Pos,BF135)+1)="",IF(INDEX(Node_Miss,BF135)="left",INDEX(Node_Left,BF135),INDEX(Node_Right,BF135)),IF(INDEX(Node_Kind,BF135)="split",IF(INDEX($S$10:$S$61,INDEX(Node_Pos,BF135)+1)&lt;INDEX(Node_Thr,BF135),INDEX(Node_Left,BF135),INDEX(Node_Right,BF135)),IF(ISNUMBER(SEARCH(";"&amp;INDEX($S$10:$S$61,INDEX(Node_Pos,BF135)+1)&amp;";",";"&amp;INDEX(Node_RCodes,BF135)&amp;";")),INDEX(Node_Right,BF135),INDEX(Node_Left,BF135)))))</f>
        <v/>
      </c>
      <c r="BH135" s="46">
        <f>MATCH($AA135&amp;"|"&amp;BG135,Node_Key,0)</f>
        <v/>
      </c>
      <c r="BI135" s="46">
        <f>IF(INDEX(Node_Kind,BH135)="leaf",BG135,IF(INDEX($S$10:$S$61,INDEX(Node_Pos,BH135)+1)="",IF(INDEX(Node_Miss,BH135)="left",INDEX(Node_Left,BH135),INDEX(Node_Right,BH135)),IF(INDEX(Node_Kind,BH135)="split",IF(INDEX($S$10:$S$61,INDEX(Node_Pos,BH135)+1)&lt;INDEX(Node_Thr,BH135),INDEX(Node_Left,BH135),INDEX(Node_Right,BH135)),IF(ISNUMBER(SEARCH(";"&amp;INDEX($S$10:$S$61,INDEX(Node_Pos,BH135)+1)&amp;";",";"&amp;INDEX(Node_RCodes,BH135)&amp;";")),INDEX(Node_Right,BH135),INDEX(Node_Left,BH135)))))</f>
        <v/>
      </c>
      <c r="BJ135" s="52">
        <f>IF(INDEX(Node_Kind,MATCH($AA135&amp;"|"&amp;BI135,Node_Key,0))="leaf",INDEX(Node_Leaf,MATCH($AA135&amp;"|"&amp;BI135,Node_Key,0)),"not a leaf")</f>
        <v/>
      </c>
      <c r="BK135" s="46">
        <f>MATCH($AA135&amp;"|0",Node_Key,0)</f>
        <v/>
      </c>
      <c r="BL135" s="46">
        <f>IF(INDEX(Node_Kind,BK135)="leaf",0,IF(INDEX($V$10:$V$61,INDEX(Node_Pos,BK135)+1)="",IF(INDEX(Node_Miss,BK135)="left",INDEX(Node_Left,BK135),INDEX(Node_Right,BK135)),IF(INDEX(Node_Kind,BK135)="split",IF(INDEX($V$10:$V$61,INDEX(Node_Pos,BK135)+1)&lt;INDEX(Node_Thr,BK135),INDEX(Node_Left,BK135),INDEX(Node_Right,BK135)),IF(ISNUMBER(SEARCH(";"&amp;INDEX($V$10:$V$61,INDEX(Node_Pos,BK135)+1)&amp;";",";"&amp;INDEX(Node_RCodes,BK135)&amp;";")),INDEX(Node_Right,BK135),INDEX(Node_Left,BK135)))))</f>
        <v/>
      </c>
      <c r="BM135" s="46">
        <f>MATCH($AA135&amp;"|"&amp;BL135,Node_Key,0)</f>
        <v/>
      </c>
      <c r="BN135" s="46">
        <f>IF(INDEX(Node_Kind,BM135)="leaf",BL135,IF(INDEX($V$10:$V$61,INDEX(Node_Pos,BM135)+1)="",IF(INDEX(Node_Miss,BM135)="left",INDEX(Node_Left,BM135),INDEX(Node_Right,BM135)),IF(INDEX(Node_Kind,BM135)="split",IF(INDEX($V$10:$V$61,INDEX(Node_Pos,BM135)+1)&lt;INDEX(Node_Thr,BM135),INDEX(Node_Left,BM135),INDEX(Node_Right,BM135)),IF(ISNUMBER(SEARCH(";"&amp;INDEX($V$10:$V$61,INDEX(Node_Pos,BM135)+1)&amp;";",";"&amp;INDEX(Node_RCodes,BM135)&amp;";")),INDEX(Node_Right,BM135),INDEX(Node_Left,BM135)))))</f>
        <v/>
      </c>
      <c r="BO135" s="46">
        <f>MATCH($AA135&amp;"|"&amp;BN135,Node_Key,0)</f>
        <v/>
      </c>
      <c r="BP135" s="46">
        <f>IF(INDEX(Node_Kind,BO135)="leaf",BN135,IF(INDEX($V$10:$V$61,INDEX(Node_Pos,BO135)+1)="",IF(INDEX(Node_Miss,BO135)="left",INDEX(Node_Left,BO135),INDEX(Node_Right,BO135)),IF(INDEX(Node_Kind,BO135)="split",IF(INDEX($V$10:$V$61,INDEX(Node_Pos,BO135)+1)&lt;INDEX(Node_Thr,BO135),INDEX(Node_Left,BO135),INDEX(Node_Right,BO135)),IF(ISNUMBER(SEARCH(";"&amp;INDEX($V$10:$V$61,INDEX(Node_Pos,BO135)+1)&amp;";",";"&amp;INDEX(Node_RCodes,BO135)&amp;";")),INDEX(Node_Right,BO135),INDEX(Node_Left,BO135)))))</f>
        <v/>
      </c>
      <c r="BQ135" s="52">
        <f>IF(INDEX(Node_Kind,MATCH($AA135&amp;"|"&amp;BP135,Node_Key,0))="leaf",INDEX(Node_Leaf,MATCH($AA135&amp;"|"&amp;BP135,Node_Key,0)),"not a leaf")</f>
        <v/>
      </c>
      <c r="BR135" s="46">
        <f>MATCH($AA135&amp;"|0",Node_Key,0)</f>
        <v/>
      </c>
      <c r="BS135" s="46">
        <f>IF(INDEX(Node_Kind,BR135)="leaf",0,IF(INDEX($Y$10:$Y$61,INDEX(Node_Pos,BR135)+1)="",IF(INDEX(Node_Miss,BR135)="left",INDEX(Node_Left,BR135),INDEX(Node_Right,BR135)),IF(INDEX(Node_Kind,BR135)="split",IF(INDEX($Y$10:$Y$61,INDEX(Node_Pos,BR135)+1)&lt;INDEX(Node_Thr,BR135),INDEX(Node_Left,BR135),INDEX(Node_Right,BR135)),IF(ISNUMBER(SEARCH(";"&amp;INDEX($Y$10:$Y$61,INDEX(Node_Pos,BR135)+1)&amp;";",";"&amp;INDEX(Node_RCodes,BR135)&amp;";")),INDEX(Node_Right,BR135),INDEX(Node_Left,BR135)))))</f>
        <v/>
      </c>
      <c r="BT135" s="46">
        <f>MATCH($AA135&amp;"|"&amp;BS135,Node_Key,0)</f>
        <v/>
      </c>
      <c r="BU135" s="46">
        <f>IF(INDEX(Node_Kind,BT135)="leaf",BS135,IF(INDEX($Y$10:$Y$61,INDEX(Node_Pos,BT135)+1)="",IF(INDEX(Node_Miss,BT135)="left",INDEX(Node_Left,BT135),INDEX(Node_Right,BT135)),IF(INDEX(Node_Kind,BT135)="split",IF(INDEX($Y$10:$Y$61,INDEX(Node_Pos,BT135)+1)&lt;INDEX(Node_Thr,BT135),INDEX(Node_Left,BT135),INDEX(Node_Right,BT135)),IF(ISNUMBER(SEARCH(";"&amp;INDEX($Y$10:$Y$61,INDEX(Node_Pos,BT135)+1)&amp;";",";"&amp;INDEX(Node_RCodes,BT135)&amp;";")),INDEX(Node_Right,BT135),INDEX(Node_Left,BT135)))))</f>
        <v/>
      </c>
      <c r="BV135" s="46">
        <f>MATCH($AA135&amp;"|"&amp;BU135,Node_Key,0)</f>
        <v/>
      </c>
      <c r="BW135" s="46">
        <f>IF(INDEX(Node_Kind,BV135)="leaf",BU135,IF(INDEX($Y$10:$Y$61,INDEX(Node_Pos,BV135)+1)="",IF(INDEX(Node_Miss,BV135)="left",INDEX(Node_Left,BV135),INDEX(Node_Right,BV135)),IF(INDEX(Node_Kind,BV135)="split",IF(INDEX($Y$10:$Y$61,INDEX(Node_Pos,BV135)+1)&lt;INDEX(Node_Thr,BV135),INDEX(Node_Left,BV135),INDEX(Node_Right,BV135)),IF(ISNUMBER(SEARCH(";"&amp;INDEX($Y$10:$Y$61,INDEX(Node_Pos,BV135)+1)&amp;";",";"&amp;INDEX(Node_RCodes,BV135)&amp;";")),INDEX(Node_Right,BV135),INDEX(Node_Left,BV135)))))</f>
        <v/>
      </c>
      <c r="BX135" s="52">
        <f>IF(INDEX(Node_Kind,MATCH($AA135&amp;"|"&amp;BW135,Node_Key,0))="leaf",INDEX(Node_Leaf,MATCH($AA135&amp;"|"&amp;BW135,Node_Key,0)),"not a leaf")</f>
        <v/>
      </c>
    </row>
    <row r="136">
      <c r="AA136" s="36" t="n">
        <v>126</v>
      </c>
      <c r="AB136" s="46">
        <f>MATCH($AA136&amp;"|0",Node_Key,0)</f>
        <v/>
      </c>
      <c r="AC136" s="46">
        <f>IF(INDEX(Node_Kind,AB136)="leaf",0,IF(INDEX($G$10:$G$61,INDEX(Node_Pos,AB136)+1)="",IF(INDEX(Node_Miss,AB136)="left",INDEX(Node_Left,AB136),INDEX(Node_Right,AB136)),IF(INDEX(Node_Kind,AB136)="split",IF(INDEX($G$10:$G$61,INDEX(Node_Pos,AB136)+1)&lt;INDEX(Node_Thr,AB136),INDEX(Node_Left,AB136),INDEX(Node_Right,AB136)),IF(ISNUMBER(SEARCH(";"&amp;INDEX($G$10:$G$61,INDEX(Node_Pos,AB136)+1)&amp;";",";"&amp;INDEX(Node_RCodes,AB136)&amp;";")),INDEX(Node_Right,AB136),INDEX(Node_Left,AB136)))))</f>
        <v/>
      </c>
      <c r="AD136" s="46">
        <f>MATCH($AA136&amp;"|"&amp;AC136,Node_Key,0)</f>
        <v/>
      </c>
      <c r="AE136" s="46">
        <f>IF(INDEX(Node_Kind,AD136)="leaf",AC136,IF(INDEX($G$10:$G$61,INDEX(Node_Pos,AD136)+1)="",IF(INDEX(Node_Miss,AD136)="left",INDEX(Node_Left,AD136),INDEX(Node_Right,AD136)),IF(INDEX(Node_Kind,AD136)="split",IF(INDEX($G$10:$G$61,INDEX(Node_Pos,AD136)+1)&lt;INDEX(Node_Thr,AD136),INDEX(Node_Left,AD136),INDEX(Node_Right,AD136)),IF(ISNUMBER(SEARCH(";"&amp;INDEX($G$10:$G$61,INDEX(Node_Pos,AD136)+1)&amp;";",";"&amp;INDEX(Node_RCodes,AD136)&amp;";")),INDEX(Node_Right,AD136),INDEX(Node_Left,AD136)))))</f>
        <v/>
      </c>
      <c r="AF136" s="46">
        <f>MATCH($AA136&amp;"|"&amp;AE136,Node_Key,0)</f>
        <v/>
      </c>
      <c r="AG136" s="46">
        <f>IF(INDEX(Node_Kind,AF136)="leaf",AE136,IF(INDEX($G$10:$G$61,INDEX(Node_Pos,AF136)+1)="",IF(INDEX(Node_Miss,AF136)="left",INDEX(Node_Left,AF136),INDEX(Node_Right,AF136)),IF(INDEX(Node_Kind,AF136)="split",IF(INDEX($G$10:$G$61,INDEX(Node_Pos,AF136)+1)&lt;INDEX(Node_Thr,AF136),INDEX(Node_Left,AF136),INDEX(Node_Right,AF136)),IF(ISNUMBER(SEARCH(";"&amp;INDEX($G$10:$G$61,INDEX(Node_Pos,AF136)+1)&amp;";",";"&amp;INDEX(Node_RCodes,AF136)&amp;";")),INDEX(Node_Right,AF136),INDEX(Node_Left,AF136)))))</f>
        <v/>
      </c>
      <c r="AH136" s="52">
        <f>IF(INDEX(Node_Kind,MATCH($AA136&amp;"|"&amp;AG136,Node_Key,0))="leaf",INDEX(Node_Leaf,MATCH($AA136&amp;"|"&amp;AG136,Node_Key,0)),"not a leaf")</f>
        <v/>
      </c>
      <c r="AI136" s="46">
        <f>MATCH($AA136&amp;"|0",Node_Key,0)</f>
        <v/>
      </c>
      <c r="AJ136" s="46">
        <f>IF(INDEX(Node_Kind,AI136)="leaf",0,IF(INDEX($J$10:$J$61,INDEX(Node_Pos,AI136)+1)="",IF(INDEX(Node_Miss,AI136)="left",INDEX(Node_Left,AI136),INDEX(Node_Right,AI136)),IF(INDEX(Node_Kind,AI136)="split",IF(INDEX($J$10:$J$61,INDEX(Node_Pos,AI136)+1)&lt;INDEX(Node_Thr,AI136),INDEX(Node_Left,AI136),INDEX(Node_Right,AI136)),IF(ISNUMBER(SEARCH(";"&amp;INDEX($J$10:$J$61,INDEX(Node_Pos,AI136)+1)&amp;";",";"&amp;INDEX(Node_RCodes,AI136)&amp;";")),INDEX(Node_Right,AI136),INDEX(Node_Left,AI136)))))</f>
        <v/>
      </c>
      <c r="AK136" s="46">
        <f>MATCH($AA136&amp;"|"&amp;AJ136,Node_Key,0)</f>
        <v/>
      </c>
      <c r="AL136" s="46">
        <f>IF(INDEX(Node_Kind,AK136)="leaf",AJ136,IF(INDEX($J$10:$J$61,INDEX(Node_Pos,AK136)+1)="",IF(INDEX(Node_Miss,AK136)="left",INDEX(Node_Left,AK136),INDEX(Node_Right,AK136)),IF(INDEX(Node_Kind,AK136)="split",IF(INDEX($J$10:$J$61,INDEX(Node_Pos,AK136)+1)&lt;INDEX(Node_Thr,AK136),INDEX(Node_Left,AK136),INDEX(Node_Right,AK136)),IF(ISNUMBER(SEARCH(";"&amp;INDEX($J$10:$J$61,INDEX(Node_Pos,AK136)+1)&amp;";",";"&amp;INDEX(Node_RCodes,AK136)&amp;";")),INDEX(Node_Right,AK136),INDEX(Node_Left,AK136)))))</f>
        <v/>
      </c>
      <c r="AM136" s="46">
        <f>MATCH($AA136&amp;"|"&amp;AL136,Node_Key,0)</f>
        <v/>
      </c>
      <c r="AN136" s="46">
        <f>IF(INDEX(Node_Kind,AM136)="leaf",AL136,IF(INDEX($J$10:$J$61,INDEX(Node_Pos,AM136)+1)="",IF(INDEX(Node_Miss,AM136)="left",INDEX(Node_Left,AM136),INDEX(Node_Right,AM136)),IF(INDEX(Node_Kind,AM136)="split",IF(INDEX($J$10:$J$61,INDEX(Node_Pos,AM136)+1)&lt;INDEX(Node_Thr,AM136),INDEX(Node_Left,AM136),INDEX(Node_Right,AM136)),IF(ISNUMBER(SEARCH(";"&amp;INDEX($J$10:$J$61,INDEX(Node_Pos,AM136)+1)&amp;";",";"&amp;INDEX(Node_RCodes,AM136)&amp;";")),INDEX(Node_Right,AM136),INDEX(Node_Left,AM136)))))</f>
        <v/>
      </c>
      <c r="AO136" s="52">
        <f>IF(INDEX(Node_Kind,MATCH($AA136&amp;"|"&amp;AN136,Node_Key,0))="leaf",INDEX(Node_Leaf,MATCH($AA136&amp;"|"&amp;AN136,Node_Key,0)),"not a leaf")</f>
        <v/>
      </c>
      <c r="AP136" s="46">
        <f>MATCH($AA136&amp;"|0",Node_Key,0)</f>
        <v/>
      </c>
      <c r="AQ136" s="46">
        <f>IF(INDEX(Node_Kind,AP136)="leaf",0,IF(INDEX($M$10:$M$61,INDEX(Node_Pos,AP136)+1)="",IF(INDEX(Node_Miss,AP136)="left",INDEX(Node_Left,AP136),INDEX(Node_Right,AP136)),IF(INDEX(Node_Kind,AP136)="split",IF(INDEX($M$10:$M$61,INDEX(Node_Pos,AP136)+1)&lt;INDEX(Node_Thr,AP136),INDEX(Node_Left,AP136),INDEX(Node_Right,AP136)),IF(ISNUMBER(SEARCH(";"&amp;INDEX($M$10:$M$61,INDEX(Node_Pos,AP136)+1)&amp;";",";"&amp;INDEX(Node_RCodes,AP136)&amp;";")),INDEX(Node_Right,AP136),INDEX(Node_Left,AP136)))))</f>
        <v/>
      </c>
      <c r="AR136" s="46">
        <f>MATCH($AA136&amp;"|"&amp;AQ136,Node_Key,0)</f>
        <v/>
      </c>
      <c r="AS136" s="46">
        <f>IF(INDEX(Node_Kind,AR136)="leaf",AQ136,IF(INDEX($M$10:$M$61,INDEX(Node_Pos,AR136)+1)="",IF(INDEX(Node_Miss,AR136)="left",INDEX(Node_Left,AR136),INDEX(Node_Right,AR136)),IF(INDEX(Node_Kind,AR136)="split",IF(INDEX($M$10:$M$61,INDEX(Node_Pos,AR136)+1)&lt;INDEX(Node_Thr,AR136),INDEX(Node_Left,AR136),INDEX(Node_Right,AR136)),IF(ISNUMBER(SEARCH(";"&amp;INDEX($M$10:$M$61,INDEX(Node_Pos,AR136)+1)&amp;";",";"&amp;INDEX(Node_RCodes,AR136)&amp;";")),INDEX(Node_Right,AR136),INDEX(Node_Left,AR136)))))</f>
        <v/>
      </c>
      <c r="AT136" s="46">
        <f>MATCH($AA136&amp;"|"&amp;AS136,Node_Key,0)</f>
        <v/>
      </c>
      <c r="AU136" s="46">
        <f>IF(INDEX(Node_Kind,AT136)="leaf",AS136,IF(INDEX($M$10:$M$61,INDEX(Node_Pos,AT136)+1)="",IF(INDEX(Node_Miss,AT136)="left",INDEX(Node_Left,AT136),INDEX(Node_Right,AT136)),IF(INDEX(Node_Kind,AT136)="split",IF(INDEX($M$10:$M$61,INDEX(Node_Pos,AT136)+1)&lt;INDEX(Node_Thr,AT136),INDEX(Node_Left,AT136),INDEX(Node_Right,AT136)),IF(ISNUMBER(SEARCH(";"&amp;INDEX($M$10:$M$61,INDEX(Node_Pos,AT136)+1)&amp;";",";"&amp;INDEX(Node_RCodes,AT136)&amp;";")),INDEX(Node_Right,AT136),INDEX(Node_Left,AT136)))))</f>
        <v/>
      </c>
      <c r="AV136" s="52">
        <f>IF(INDEX(Node_Kind,MATCH($AA136&amp;"|"&amp;AU136,Node_Key,0))="leaf",INDEX(Node_Leaf,MATCH($AA136&amp;"|"&amp;AU136,Node_Key,0)),"not a leaf")</f>
        <v/>
      </c>
      <c r="AW136" s="46">
        <f>MATCH($AA136&amp;"|0",Node_Key,0)</f>
        <v/>
      </c>
      <c r="AX136" s="46">
        <f>IF(INDEX(Node_Kind,AW136)="leaf",0,IF(INDEX($P$10:$P$61,INDEX(Node_Pos,AW136)+1)="",IF(INDEX(Node_Miss,AW136)="left",INDEX(Node_Left,AW136),INDEX(Node_Right,AW136)),IF(INDEX(Node_Kind,AW136)="split",IF(INDEX($P$10:$P$61,INDEX(Node_Pos,AW136)+1)&lt;INDEX(Node_Thr,AW136),INDEX(Node_Left,AW136),INDEX(Node_Right,AW136)),IF(ISNUMBER(SEARCH(";"&amp;INDEX($P$10:$P$61,INDEX(Node_Pos,AW136)+1)&amp;";",";"&amp;INDEX(Node_RCodes,AW136)&amp;";")),INDEX(Node_Right,AW136),INDEX(Node_Left,AW136)))))</f>
        <v/>
      </c>
      <c r="AY136" s="46">
        <f>MATCH($AA136&amp;"|"&amp;AX136,Node_Key,0)</f>
        <v/>
      </c>
      <c r="AZ136" s="46">
        <f>IF(INDEX(Node_Kind,AY136)="leaf",AX136,IF(INDEX($P$10:$P$61,INDEX(Node_Pos,AY136)+1)="",IF(INDEX(Node_Miss,AY136)="left",INDEX(Node_Left,AY136),INDEX(Node_Right,AY136)),IF(INDEX(Node_Kind,AY136)="split",IF(INDEX($P$10:$P$61,INDEX(Node_Pos,AY136)+1)&lt;INDEX(Node_Thr,AY136),INDEX(Node_Left,AY136),INDEX(Node_Right,AY136)),IF(ISNUMBER(SEARCH(";"&amp;INDEX($P$10:$P$61,INDEX(Node_Pos,AY136)+1)&amp;";",";"&amp;INDEX(Node_RCodes,AY136)&amp;";")),INDEX(Node_Right,AY136),INDEX(Node_Left,AY136)))))</f>
        <v/>
      </c>
      <c r="BA136" s="46">
        <f>MATCH($AA136&amp;"|"&amp;AZ136,Node_Key,0)</f>
        <v/>
      </c>
      <c r="BB136" s="46">
        <f>IF(INDEX(Node_Kind,BA136)="leaf",AZ136,IF(INDEX($P$10:$P$61,INDEX(Node_Pos,BA136)+1)="",IF(INDEX(Node_Miss,BA136)="left",INDEX(Node_Left,BA136),INDEX(Node_Right,BA136)),IF(INDEX(Node_Kind,BA136)="split",IF(INDEX($P$10:$P$61,INDEX(Node_Pos,BA136)+1)&lt;INDEX(Node_Thr,BA136),INDEX(Node_Left,BA136),INDEX(Node_Right,BA136)),IF(ISNUMBER(SEARCH(";"&amp;INDEX($P$10:$P$61,INDEX(Node_Pos,BA136)+1)&amp;";",";"&amp;INDEX(Node_RCodes,BA136)&amp;";")),INDEX(Node_Right,BA136),INDEX(Node_Left,BA136)))))</f>
        <v/>
      </c>
      <c r="BC136" s="52">
        <f>IF(INDEX(Node_Kind,MATCH($AA136&amp;"|"&amp;BB136,Node_Key,0))="leaf",INDEX(Node_Leaf,MATCH($AA136&amp;"|"&amp;BB136,Node_Key,0)),"not a leaf")</f>
        <v/>
      </c>
      <c r="BD136" s="46">
        <f>MATCH($AA136&amp;"|0",Node_Key,0)</f>
        <v/>
      </c>
      <c r="BE136" s="46">
        <f>IF(INDEX(Node_Kind,BD136)="leaf",0,IF(INDEX($S$10:$S$61,INDEX(Node_Pos,BD136)+1)="",IF(INDEX(Node_Miss,BD136)="left",INDEX(Node_Left,BD136),INDEX(Node_Right,BD136)),IF(INDEX(Node_Kind,BD136)="split",IF(INDEX($S$10:$S$61,INDEX(Node_Pos,BD136)+1)&lt;INDEX(Node_Thr,BD136),INDEX(Node_Left,BD136),INDEX(Node_Right,BD136)),IF(ISNUMBER(SEARCH(";"&amp;INDEX($S$10:$S$61,INDEX(Node_Pos,BD136)+1)&amp;";",";"&amp;INDEX(Node_RCodes,BD136)&amp;";")),INDEX(Node_Right,BD136),INDEX(Node_Left,BD136)))))</f>
        <v/>
      </c>
      <c r="BF136" s="46">
        <f>MATCH($AA136&amp;"|"&amp;BE136,Node_Key,0)</f>
        <v/>
      </c>
      <c r="BG136" s="46">
        <f>IF(INDEX(Node_Kind,BF136)="leaf",BE136,IF(INDEX($S$10:$S$61,INDEX(Node_Pos,BF136)+1)="",IF(INDEX(Node_Miss,BF136)="left",INDEX(Node_Left,BF136),INDEX(Node_Right,BF136)),IF(INDEX(Node_Kind,BF136)="split",IF(INDEX($S$10:$S$61,INDEX(Node_Pos,BF136)+1)&lt;INDEX(Node_Thr,BF136),INDEX(Node_Left,BF136),INDEX(Node_Right,BF136)),IF(ISNUMBER(SEARCH(";"&amp;INDEX($S$10:$S$61,INDEX(Node_Pos,BF136)+1)&amp;";",";"&amp;INDEX(Node_RCodes,BF136)&amp;";")),INDEX(Node_Right,BF136),INDEX(Node_Left,BF136)))))</f>
        <v/>
      </c>
      <c r="BH136" s="46">
        <f>MATCH($AA136&amp;"|"&amp;BG136,Node_Key,0)</f>
        <v/>
      </c>
      <c r="BI136" s="46">
        <f>IF(INDEX(Node_Kind,BH136)="leaf",BG136,IF(INDEX($S$10:$S$61,INDEX(Node_Pos,BH136)+1)="",IF(INDEX(Node_Miss,BH136)="left",INDEX(Node_Left,BH136),INDEX(Node_Right,BH136)),IF(INDEX(Node_Kind,BH136)="split",IF(INDEX($S$10:$S$61,INDEX(Node_Pos,BH136)+1)&lt;INDEX(Node_Thr,BH136),INDEX(Node_Left,BH136),INDEX(Node_Right,BH136)),IF(ISNUMBER(SEARCH(";"&amp;INDEX($S$10:$S$61,INDEX(Node_Pos,BH136)+1)&amp;";",";"&amp;INDEX(Node_RCodes,BH136)&amp;";")),INDEX(Node_Right,BH136),INDEX(Node_Left,BH136)))))</f>
        <v/>
      </c>
      <c r="BJ136" s="52">
        <f>IF(INDEX(Node_Kind,MATCH($AA136&amp;"|"&amp;BI136,Node_Key,0))="leaf",INDEX(Node_Leaf,MATCH($AA136&amp;"|"&amp;BI136,Node_Key,0)),"not a leaf")</f>
        <v/>
      </c>
      <c r="BK136" s="46">
        <f>MATCH($AA136&amp;"|0",Node_Key,0)</f>
        <v/>
      </c>
      <c r="BL136" s="46">
        <f>IF(INDEX(Node_Kind,BK136)="leaf",0,IF(INDEX($V$10:$V$61,INDEX(Node_Pos,BK136)+1)="",IF(INDEX(Node_Miss,BK136)="left",INDEX(Node_Left,BK136),INDEX(Node_Right,BK136)),IF(INDEX(Node_Kind,BK136)="split",IF(INDEX($V$10:$V$61,INDEX(Node_Pos,BK136)+1)&lt;INDEX(Node_Thr,BK136),INDEX(Node_Left,BK136),INDEX(Node_Right,BK136)),IF(ISNUMBER(SEARCH(";"&amp;INDEX($V$10:$V$61,INDEX(Node_Pos,BK136)+1)&amp;";",";"&amp;INDEX(Node_RCodes,BK136)&amp;";")),INDEX(Node_Right,BK136),INDEX(Node_Left,BK136)))))</f>
        <v/>
      </c>
      <c r="BM136" s="46">
        <f>MATCH($AA136&amp;"|"&amp;BL136,Node_Key,0)</f>
        <v/>
      </c>
      <c r="BN136" s="46">
        <f>IF(INDEX(Node_Kind,BM136)="leaf",BL136,IF(INDEX($V$10:$V$61,INDEX(Node_Pos,BM136)+1)="",IF(INDEX(Node_Miss,BM136)="left",INDEX(Node_Left,BM136),INDEX(Node_Right,BM136)),IF(INDEX(Node_Kind,BM136)="split",IF(INDEX($V$10:$V$61,INDEX(Node_Pos,BM136)+1)&lt;INDEX(Node_Thr,BM136),INDEX(Node_Left,BM136),INDEX(Node_Right,BM136)),IF(ISNUMBER(SEARCH(";"&amp;INDEX($V$10:$V$61,INDEX(Node_Pos,BM136)+1)&amp;";",";"&amp;INDEX(Node_RCodes,BM136)&amp;";")),INDEX(Node_Right,BM136),INDEX(Node_Left,BM136)))))</f>
        <v/>
      </c>
      <c r="BO136" s="46">
        <f>MATCH($AA136&amp;"|"&amp;BN136,Node_Key,0)</f>
        <v/>
      </c>
      <c r="BP136" s="46">
        <f>IF(INDEX(Node_Kind,BO136)="leaf",BN136,IF(INDEX($V$10:$V$61,INDEX(Node_Pos,BO136)+1)="",IF(INDEX(Node_Miss,BO136)="left",INDEX(Node_Left,BO136),INDEX(Node_Right,BO136)),IF(INDEX(Node_Kind,BO136)="split",IF(INDEX($V$10:$V$61,INDEX(Node_Pos,BO136)+1)&lt;INDEX(Node_Thr,BO136),INDEX(Node_Left,BO136),INDEX(Node_Right,BO136)),IF(ISNUMBER(SEARCH(";"&amp;INDEX($V$10:$V$61,INDEX(Node_Pos,BO136)+1)&amp;";",";"&amp;INDEX(Node_RCodes,BO136)&amp;";")),INDEX(Node_Right,BO136),INDEX(Node_Left,BO136)))))</f>
        <v/>
      </c>
      <c r="BQ136" s="52">
        <f>IF(INDEX(Node_Kind,MATCH($AA136&amp;"|"&amp;BP136,Node_Key,0))="leaf",INDEX(Node_Leaf,MATCH($AA136&amp;"|"&amp;BP136,Node_Key,0)),"not a leaf")</f>
        <v/>
      </c>
      <c r="BR136" s="46">
        <f>MATCH($AA136&amp;"|0",Node_Key,0)</f>
        <v/>
      </c>
      <c r="BS136" s="46">
        <f>IF(INDEX(Node_Kind,BR136)="leaf",0,IF(INDEX($Y$10:$Y$61,INDEX(Node_Pos,BR136)+1)="",IF(INDEX(Node_Miss,BR136)="left",INDEX(Node_Left,BR136),INDEX(Node_Right,BR136)),IF(INDEX(Node_Kind,BR136)="split",IF(INDEX($Y$10:$Y$61,INDEX(Node_Pos,BR136)+1)&lt;INDEX(Node_Thr,BR136),INDEX(Node_Left,BR136),INDEX(Node_Right,BR136)),IF(ISNUMBER(SEARCH(";"&amp;INDEX($Y$10:$Y$61,INDEX(Node_Pos,BR136)+1)&amp;";",";"&amp;INDEX(Node_RCodes,BR136)&amp;";")),INDEX(Node_Right,BR136),INDEX(Node_Left,BR136)))))</f>
        <v/>
      </c>
      <c r="BT136" s="46">
        <f>MATCH($AA136&amp;"|"&amp;BS136,Node_Key,0)</f>
        <v/>
      </c>
      <c r="BU136" s="46">
        <f>IF(INDEX(Node_Kind,BT136)="leaf",BS136,IF(INDEX($Y$10:$Y$61,INDEX(Node_Pos,BT136)+1)="",IF(INDEX(Node_Miss,BT136)="left",INDEX(Node_Left,BT136),INDEX(Node_Right,BT136)),IF(INDEX(Node_Kind,BT136)="split",IF(INDEX($Y$10:$Y$61,INDEX(Node_Pos,BT136)+1)&lt;INDEX(Node_Thr,BT136),INDEX(Node_Left,BT136),INDEX(Node_Right,BT136)),IF(ISNUMBER(SEARCH(";"&amp;INDEX($Y$10:$Y$61,INDEX(Node_Pos,BT136)+1)&amp;";",";"&amp;INDEX(Node_RCodes,BT136)&amp;";")),INDEX(Node_Right,BT136),INDEX(Node_Left,BT136)))))</f>
        <v/>
      </c>
      <c r="BV136" s="46">
        <f>MATCH($AA136&amp;"|"&amp;BU136,Node_Key,0)</f>
        <v/>
      </c>
      <c r="BW136" s="46">
        <f>IF(INDEX(Node_Kind,BV136)="leaf",BU136,IF(INDEX($Y$10:$Y$61,INDEX(Node_Pos,BV136)+1)="",IF(INDEX(Node_Miss,BV136)="left",INDEX(Node_Left,BV136),INDEX(Node_Right,BV136)),IF(INDEX(Node_Kind,BV136)="split",IF(INDEX($Y$10:$Y$61,INDEX(Node_Pos,BV136)+1)&lt;INDEX(Node_Thr,BV136),INDEX(Node_Left,BV136),INDEX(Node_Right,BV136)),IF(ISNUMBER(SEARCH(";"&amp;INDEX($Y$10:$Y$61,INDEX(Node_Pos,BV136)+1)&amp;";",";"&amp;INDEX(Node_RCodes,BV136)&amp;";")),INDEX(Node_Right,BV136),INDEX(Node_Left,BV136)))))</f>
        <v/>
      </c>
      <c r="BX136" s="52">
        <f>IF(INDEX(Node_Kind,MATCH($AA136&amp;"|"&amp;BW136,Node_Key,0))="leaf",INDEX(Node_Leaf,MATCH($AA136&amp;"|"&amp;BW136,Node_Key,0)),"not a leaf")</f>
        <v/>
      </c>
    </row>
    <row r="137">
      <c r="AA137" s="36" t="n">
        <v>127</v>
      </c>
      <c r="AB137" s="46">
        <f>MATCH($AA137&amp;"|0",Node_Key,0)</f>
        <v/>
      </c>
      <c r="AC137" s="46">
        <f>IF(INDEX(Node_Kind,AB137)="leaf",0,IF(INDEX($G$10:$G$61,INDEX(Node_Pos,AB137)+1)="",IF(INDEX(Node_Miss,AB137)="left",INDEX(Node_Left,AB137),INDEX(Node_Right,AB137)),IF(INDEX(Node_Kind,AB137)="split",IF(INDEX($G$10:$G$61,INDEX(Node_Pos,AB137)+1)&lt;INDEX(Node_Thr,AB137),INDEX(Node_Left,AB137),INDEX(Node_Right,AB137)),IF(ISNUMBER(SEARCH(";"&amp;INDEX($G$10:$G$61,INDEX(Node_Pos,AB137)+1)&amp;";",";"&amp;INDEX(Node_RCodes,AB137)&amp;";")),INDEX(Node_Right,AB137),INDEX(Node_Left,AB137)))))</f>
        <v/>
      </c>
      <c r="AD137" s="46">
        <f>MATCH($AA137&amp;"|"&amp;AC137,Node_Key,0)</f>
        <v/>
      </c>
      <c r="AE137" s="46">
        <f>IF(INDEX(Node_Kind,AD137)="leaf",AC137,IF(INDEX($G$10:$G$61,INDEX(Node_Pos,AD137)+1)="",IF(INDEX(Node_Miss,AD137)="left",INDEX(Node_Left,AD137),INDEX(Node_Right,AD137)),IF(INDEX(Node_Kind,AD137)="split",IF(INDEX($G$10:$G$61,INDEX(Node_Pos,AD137)+1)&lt;INDEX(Node_Thr,AD137),INDEX(Node_Left,AD137),INDEX(Node_Right,AD137)),IF(ISNUMBER(SEARCH(";"&amp;INDEX($G$10:$G$61,INDEX(Node_Pos,AD137)+1)&amp;";",";"&amp;INDEX(Node_RCodes,AD137)&amp;";")),INDEX(Node_Right,AD137),INDEX(Node_Left,AD137)))))</f>
        <v/>
      </c>
      <c r="AF137" s="46">
        <f>MATCH($AA137&amp;"|"&amp;AE137,Node_Key,0)</f>
        <v/>
      </c>
      <c r="AG137" s="46">
        <f>IF(INDEX(Node_Kind,AF137)="leaf",AE137,IF(INDEX($G$10:$G$61,INDEX(Node_Pos,AF137)+1)="",IF(INDEX(Node_Miss,AF137)="left",INDEX(Node_Left,AF137),INDEX(Node_Right,AF137)),IF(INDEX(Node_Kind,AF137)="split",IF(INDEX($G$10:$G$61,INDEX(Node_Pos,AF137)+1)&lt;INDEX(Node_Thr,AF137),INDEX(Node_Left,AF137),INDEX(Node_Right,AF137)),IF(ISNUMBER(SEARCH(";"&amp;INDEX($G$10:$G$61,INDEX(Node_Pos,AF137)+1)&amp;";",";"&amp;INDEX(Node_RCodes,AF137)&amp;";")),INDEX(Node_Right,AF137),INDEX(Node_Left,AF137)))))</f>
        <v/>
      </c>
      <c r="AH137" s="52">
        <f>IF(INDEX(Node_Kind,MATCH($AA137&amp;"|"&amp;AG137,Node_Key,0))="leaf",INDEX(Node_Leaf,MATCH($AA137&amp;"|"&amp;AG137,Node_Key,0)),"not a leaf")</f>
        <v/>
      </c>
      <c r="AI137" s="46">
        <f>MATCH($AA137&amp;"|0",Node_Key,0)</f>
        <v/>
      </c>
      <c r="AJ137" s="46">
        <f>IF(INDEX(Node_Kind,AI137)="leaf",0,IF(INDEX($J$10:$J$61,INDEX(Node_Pos,AI137)+1)="",IF(INDEX(Node_Miss,AI137)="left",INDEX(Node_Left,AI137),INDEX(Node_Right,AI137)),IF(INDEX(Node_Kind,AI137)="split",IF(INDEX($J$10:$J$61,INDEX(Node_Pos,AI137)+1)&lt;INDEX(Node_Thr,AI137),INDEX(Node_Left,AI137),INDEX(Node_Right,AI137)),IF(ISNUMBER(SEARCH(";"&amp;INDEX($J$10:$J$61,INDEX(Node_Pos,AI137)+1)&amp;";",";"&amp;INDEX(Node_RCodes,AI137)&amp;";")),INDEX(Node_Right,AI137),INDEX(Node_Left,AI137)))))</f>
        <v/>
      </c>
      <c r="AK137" s="46">
        <f>MATCH($AA137&amp;"|"&amp;AJ137,Node_Key,0)</f>
        <v/>
      </c>
      <c r="AL137" s="46">
        <f>IF(INDEX(Node_Kind,AK137)="leaf",AJ137,IF(INDEX($J$10:$J$61,INDEX(Node_Pos,AK137)+1)="",IF(INDEX(Node_Miss,AK137)="left",INDEX(Node_Left,AK137),INDEX(Node_Right,AK137)),IF(INDEX(Node_Kind,AK137)="split",IF(INDEX($J$10:$J$61,INDEX(Node_Pos,AK137)+1)&lt;INDEX(Node_Thr,AK137),INDEX(Node_Left,AK137),INDEX(Node_Right,AK137)),IF(ISNUMBER(SEARCH(";"&amp;INDEX($J$10:$J$61,INDEX(Node_Pos,AK137)+1)&amp;";",";"&amp;INDEX(Node_RCodes,AK137)&amp;";")),INDEX(Node_Right,AK137),INDEX(Node_Left,AK137)))))</f>
        <v/>
      </c>
      <c r="AM137" s="46">
        <f>MATCH($AA137&amp;"|"&amp;AL137,Node_Key,0)</f>
        <v/>
      </c>
      <c r="AN137" s="46">
        <f>IF(INDEX(Node_Kind,AM137)="leaf",AL137,IF(INDEX($J$10:$J$61,INDEX(Node_Pos,AM137)+1)="",IF(INDEX(Node_Miss,AM137)="left",INDEX(Node_Left,AM137),INDEX(Node_Right,AM137)),IF(INDEX(Node_Kind,AM137)="split",IF(INDEX($J$10:$J$61,INDEX(Node_Pos,AM137)+1)&lt;INDEX(Node_Thr,AM137),INDEX(Node_Left,AM137),INDEX(Node_Right,AM137)),IF(ISNUMBER(SEARCH(";"&amp;INDEX($J$10:$J$61,INDEX(Node_Pos,AM137)+1)&amp;";",";"&amp;INDEX(Node_RCodes,AM137)&amp;";")),INDEX(Node_Right,AM137),INDEX(Node_Left,AM137)))))</f>
        <v/>
      </c>
      <c r="AO137" s="52">
        <f>IF(INDEX(Node_Kind,MATCH($AA137&amp;"|"&amp;AN137,Node_Key,0))="leaf",INDEX(Node_Leaf,MATCH($AA137&amp;"|"&amp;AN137,Node_Key,0)),"not a leaf")</f>
        <v/>
      </c>
      <c r="AP137" s="46">
        <f>MATCH($AA137&amp;"|0",Node_Key,0)</f>
        <v/>
      </c>
      <c r="AQ137" s="46">
        <f>IF(INDEX(Node_Kind,AP137)="leaf",0,IF(INDEX($M$10:$M$61,INDEX(Node_Pos,AP137)+1)="",IF(INDEX(Node_Miss,AP137)="left",INDEX(Node_Left,AP137),INDEX(Node_Right,AP137)),IF(INDEX(Node_Kind,AP137)="split",IF(INDEX($M$10:$M$61,INDEX(Node_Pos,AP137)+1)&lt;INDEX(Node_Thr,AP137),INDEX(Node_Left,AP137),INDEX(Node_Right,AP137)),IF(ISNUMBER(SEARCH(";"&amp;INDEX($M$10:$M$61,INDEX(Node_Pos,AP137)+1)&amp;";",";"&amp;INDEX(Node_RCodes,AP137)&amp;";")),INDEX(Node_Right,AP137),INDEX(Node_Left,AP137)))))</f>
        <v/>
      </c>
      <c r="AR137" s="46">
        <f>MATCH($AA137&amp;"|"&amp;AQ137,Node_Key,0)</f>
        <v/>
      </c>
      <c r="AS137" s="46">
        <f>IF(INDEX(Node_Kind,AR137)="leaf",AQ137,IF(INDEX($M$10:$M$61,INDEX(Node_Pos,AR137)+1)="",IF(INDEX(Node_Miss,AR137)="left",INDEX(Node_Left,AR137),INDEX(Node_Right,AR137)),IF(INDEX(Node_Kind,AR137)="split",IF(INDEX($M$10:$M$61,INDEX(Node_Pos,AR137)+1)&lt;INDEX(Node_Thr,AR137),INDEX(Node_Left,AR137),INDEX(Node_Right,AR137)),IF(ISNUMBER(SEARCH(";"&amp;INDEX($M$10:$M$61,INDEX(Node_Pos,AR137)+1)&amp;";",";"&amp;INDEX(Node_RCodes,AR137)&amp;";")),INDEX(Node_Right,AR137),INDEX(Node_Left,AR137)))))</f>
        <v/>
      </c>
      <c r="AT137" s="46">
        <f>MATCH($AA137&amp;"|"&amp;AS137,Node_Key,0)</f>
        <v/>
      </c>
      <c r="AU137" s="46">
        <f>IF(INDEX(Node_Kind,AT137)="leaf",AS137,IF(INDEX($M$10:$M$61,INDEX(Node_Pos,AT137)+1)="",IF(INDEX(Node_Miss,AT137)="left",INDEX(Node_Left,AT137),INDEX(Node_Right,AT137)),IF(INDEX(Node_Kind,AT137)="split",IF(INDEX($M$10:$M$61,INDEX(Node_Pos,AT137)+1)&lt;INDEX(Node_Thr,AT137),INDEX(Node_Left,AT137),INDEX(Node_Right,AT137)),IF(ISNUMBER(SEARCH(";"&amp;INDEX($M$10:$M$61,INDEX(Node_Pos,AT137)+1)&amp;";",";"&amp;INDEX(Node_RCodes,AT137)&amp;";")),INDEX(Node_Right,AT137),INDEX(Node_Left,AT137)))))</f>
        <v/>
      </c>
      <c r="AV137" s="52">
        <f>IF(INDEX(Node_Kind,MATCH($AA137&amp;"|"&amp;AU137,Node_Key,0))="leaf",INDEX(Node_Leaf,MATCH($AA137&amp;"|"&amp;AU137,Node_Key,0)),"not a leaf")</f>
        <v/>
      </c>
      <c r="AW137" s="46">
        <f>MATCH($AA137&amp;"|0",Node_Key,0)</f>
        <v/>
      </c>
      <c r="AX137" s="46">
        <f>IF(INDEX(Node_Kind,AW137)="leaf",0,IF(INDEX($P$10:$P$61,INDEX(Node_Pos,AW137)+1)="",IF(INDEX(Node_Miss,AW137)="left",INDEX(Node_Left,AW137),INDEX(Node_Right,AW137)),IF(INDEX(Node_Kind,AW137)="split",IF(INDEX($P$10:$P$61,INDEX(Node_Pos,AW137)+1)&lt;INDEX(Node_Thr,AW137),INDEX(Node_Left,AW137),INDEX(Node_Right,AW137)),IF(ISNUMBER(SEARCH(";"&amp;INDEX($P$10:$P$61,INDEX(Node_Pos,AW137)+1)&amp;";",";"&amp;INDEX(Node_RCodes,AW137)&amp;";")),INDEX(Node_Right,AW137),INDEX(Node_Left,AW137)))))</f>
        <v/>
      </c>
      <c r="AY137" s="46">
        <f>MATCH($AA137&amp;"|"&amp;AX137,Node_Key,0)</f>
        <v/>
      </c>
      <c r="AZ137" s="46">
        <f>IF(INDEX(Node_Kind,AY137)="leaf",AX137,IF(INDEX($P$10:$P$61,INDEX(Node_Pos,AY137)+1)="",IF(INDEX(Node_Miss,AY137)="left",INDEX(Node_Left,AY137),INDEX(Node_Right,AY137)),IF(INDEX(Node_Kind,AY137)="split",IF(INDEX($P$10:$P$61,INDEX(Node_Pos,AY137)+1)&lt;INDEX(Node_Thr,AY137),INDEX(Node_Left,AY137),INDEX(Node_Right,AY137)),IF(ISNUMBER(SEARCH(";"&amp;INDEX($P$10:$P$61,INDEX(Node_Pos,AY137)+1)&amp;";",";"&amp;INDEX(Node_RCodes,AY137)&amp;";")),INDEX(Node_Right,AY137),INDEX(Node_Left,AY137)))))</f>
        <v/>
      </c>
      <c r="BA137" s="46">
        <f>MATCH($AA137&amp;"|"&amp;AZ137,Node_Key,0)</f>
        <v/>
      </c>
      <c r="BB137" s="46">
        <f>IF(INDEX(Node_Kind,BA137)="leaf",AZ137,IF(INDEX($P$10:$P$61,INDEX(Node_Pos,BA137)+1)="",IF(INDEX(Node_Miss,BA137)="left",INDEX(Node_Left,BA137),INDEX(Node_Right,BA137)),IF(INDEX(Node_Kind,BA137)="split",IF(INDEX($P$10:$P$61,INDEX(Node_Pos,BA137)+1)&lt;INDEX(Node_Thr,BA137),INDEX(Node_Left,BA137),INDEX(Node_Right,BA137)),IF(ISNUMBER(SEARCH(";"&amp;INDEX($P$10:$P$61,INDEX(Node_Pos,BA137)+1)&amp;";",";"&amp;INDEX(Node_RCodes,BA137)&amp;";")),INDEX(Node_Right,BA137),INDEX(Node_Left,BA137)))))</f>
        <v/>
      </c>
      <c r="BC137" s="52">
        <f>IF(INDEX(Node_Kind,MATCH($AA137&amp;"|"&amp;BB137,Node_Key,0))="leaf",INDEX(Node_Leaf,MATCH($AA137&amp;"|"&amp;BB137,Node_Key,0)),"not a leaf")</f>
        <v/>
      </c>
      <c r="BD137" s="46">
        <f>MATCH($AA137&amp;"|0",Node_Key,0)</f>
        <v/>
      </c>
      <c r="BE137" s="46">
        <f>IF(INDEX(Node_Kind,BD137)="leaf",0,IF(INDEX($S$10:$S$61,INDEX(Node_Pos,BD137)+1)="",IF(INDEX(Node_Miss,BD137)="left",INDEX(Node_Left,BD137),INDEX(Node_Right,BD137)),IF(INDEX(Node_Kind,BD137)="split",IF(INDEX($S$10:$S$61,INDEX(Node_Pos,BD137)+1)&lt;INDEX(Node_Thr,BD137),INDEX(Node_Left,BD137),INDEX(Node_Right,BD137)),IF(ISNUMBER(SEARCH(";"&amp;INDEX($S$10:$S$61,INDEX(Node_Pos,BD137)+1)&amp;";",";"&amp;INDEX(Node_RCodes,BD137)&amp;";")),INDEX(Node_Right,BD137),INDEX(Node_Left,BD137)))))</f>
        <v/>
      </c>
      <c r="BF137" s="46">
        <f>MATCH($AA137&amp;"|"&amp;BE137,Node_Key,0)</f>
        <v/>
      </c>
      <c r="BG137" s="46">
        <f>IF(INDEX(Node_Kind,BF137)="leaf",BE137,IF(INDEX($S$10:$S$61,INDEX(Node_Pos,BF137)+1)="",IF(INDEX(Node_Miss,BF137)="left",INDEX(Node_Left,BF137),INDEX(Node_Right,BF137)),IF(INDEX(Node_Kind,BF137)="split",IF(INDEX($S$10:$S$61,INDEX(Node_Pos,BF137)+1)&lt;INDEX(Node_Thr,BF137),INDEX(Node_Left,BF137),INDEX(Node_Right,BF137)),IF(ISNUMBER(SEARCH(";"&amp;INDEX($S$10:$S$61,INDEX(Node_Pos,BF137)+1)&amp;";",";"&amp;INDEX(Node_RCodes,BF137)&amp;";")),INDEX(Node_Right,BF137),INDEX(Node_Left,BF137)))))</f>
        <v/>
      </c>
      <c r="BH137" s="46">
        <f>MATCH($AA137&amp;"|"&amp;BG137,Node_Key,0)</f>
        <v/>
      </c>
      <c r="BI137" s="46">
        <f>IF(INDEX(Node_Kind,BH137)="leaf",BG137,IF(INDEX($S$10:$S$61,INDEX(Node_Pos,BH137)+1)="",IF(INDEX(Node_Miss,BH137)="left",INDEX(Node_Left,BH137),INDEX(Node_Right,BH137)),IF(INDEX(Node_Kind,BH137)="split",IF(INDEX($S$10:$S$61,INDEX(Node_Pos,BH137)+1)&lt;INDEX(Node_Thr,BH137),INDEX(Node_Left,BH137),INDEX(Node_Right,BH137)),IF(ISNUMBER(SEARCH(";"&amp;INDEX($S$10:$S$61,INDEX(Node_Pos,BH137)+1)&amp;";",";"&amp;INDEX(Node_RCodes,BH137)&amp;";")),INDEX(Node_Right,BH137),INDEX(Node_Left,BH137)))))</f>
        <v/>
      </c>
      <c r="BJ137" s="52">
        <f>IF(INDEX(Node_Kind,MATCH($AA137&amp;"|"&amp;BI137,Node_Key,0))="leaf",INDEX(Node_Leaf,MATCH($AA137&amp;"|"&amp;BI137,Node_Key,0)),"not a leaf")</f>
        <v/>
      </c>
      <c r="BK137" s="46">
        <f>MATCH($AA137&amp;"|0",Node_Key,0)</f>
        <v/>
      </c>
      <c r="BL137" s="46">
        <f>IF(INDEX(Node_Kind,BK137)="leaf",0,IF(INDEX($V$10:$V$61,INDEX(Node_Pos,BK137)+1)="",IF(INDEX(Node_Miss,BK137)="left",INDEX(Node_Left,BK137),INDEX(Node_Right,BK137)),IF(INDEX(Node_Kind,BK137)="split",IF(INDEX($V$10:$V$61,INDEX(Node_Pos,BK137)+1)&lt;INDEX(Node_Thr,BK137),INDEX(Node_Left,BK137),INDEX(Node_Right,BK137)),IF(ISNUMBER(SEARCH(";"&amp;INDEX($V$10:$V$61,INDEX(Node_Pos,BK137)+1)&amp;";",";"&amp;INDEX(Node_RCodes,BK137)&amp;";")),INDEX(Node_Right,BK137),INDEX(Node_Left,BK137)))))</f>
        <v/>
      </c>
      <c r="BM137" s="46">
        <f>MATCH($AA137&amp;"|"&amp;BL137,Node_Key,0)</f>
        <v/>
      </c>
      <c r="BN137" s="46">
        <f>IF(INDEX(Node_Kind,BM137)="leaf",BL137,IF(INDEX($V$10:$V$61,INDEX(Node_Pos,BM137)+1)="",IF(INDEX(Node_Miss,BM137)="left",INDEX(Node_Left,BM137),INDEX(Node_Right,BM137)),IF(INDEX(Node_Kind,BM137)="split",IF(INDEX($V$10:$V$61,INDEX(Node_Pos,BM137)+1)&lt;INDEX(Node_Thr,BM137),INDEX(Node_Left,BM137),INDEX(Node_Right,BM137)),IF(ISNUMBER(SEARCH(";"&amp;INDEX($V$10:$V$61,INDEX(Node_Pos,BM137)+1)&amp;";",";"&amp;INDEX(Node_RCodes,BM137)&amp;";")),INDEX(Node_Right,BM137),INDEX(Node_Left,BM137)))))</f>
        <v/>
      </c>
      <c r="BO137" s="46">
        <f>MATCH($AA137&amp;"|"&amp;BN137,Node_Key,0)</f>
        <v/>
      </c>
      <c r="BP137" s="46">
        <f>IF(INDEX(Node_Kind,BO137)="leaf",BN137,IF(INDEX($V$10:$V$61,INDEX(Node_Pos,BO137)+1)="",IF(INDEX(Node_Miss,BO137)="left",INDEX(Node_Left,BO137),INDEX(Node_Right,BO137)),IF(INDEX(Node_Kind,BO137)="split",IF(INDEX($V$10:$V$61,INDEX(Node_Pos,BO137)+1)&lt;INDEX(Node_Thr,BO137),INDEX(Node_Left,BO137),INDEX(Node_Right,BO137)),IF(ISNUMBER(SEARCH(";"&amp;INDEX($V$10:$V$61,INDEX(Node_Pos,BO137)+1)&amp;";",";"&amp;INDEX(Node_RCodes,BO137)&amp;";")),INDEX(Node_Right,BO137),INDEX(Node_Left,BO137)))))</f>
        <v/>
      </c>
      <c r="BQ137" s="52">
        <f>IF(INDEX(Node_Kind,MATCH($AA137&amp;"|"&amp;BP137,Node_Key,0))="leaf",INDEX(Node_Leaf,MATCH($AA137&amp;"|"&amp;BP137,Node_Key,0)),"not a leaf")</f>
        <v/>
      </c>
      <c r="BR137" s="46">
        <f>MATCH($AA137&amp;"|0",Node_Key,0)</f>
        <v/>
      </c>
      <c r="BS137" s="46">
        <f>IF(INDEX(Node_Kind,BR137)="leaf",0,IF(INDEX($Y$10:$Y$61,INDEX(Node_Pos,BR137)+1)="",IF(INDEX(Node_Miss,BR137)="left",INDEX(Node_Left,BR137),INDEX(Node_Right,BR137)),IF(INDEX(Node_Kind,BR137)="split",IF(INDEX($Y$10:$Y$61,INDEX(Node_Pos,BR137)+1)&lt;INDEX(Node_Thr,BR137),INDEX(Node_Left,BR137),INDEX(Node_Right,BR137)),IF(ISNUMBER(SEARCH(";"&amp;INDEX($Y$10:$Y$61,INDEX(Node_Pos,BR137)+1)&amp;";",";"&amp;INDEX(Node_RCodes,BR137)&amp;";")),INDEX(Node_Right,BR137),INDEX(Node_Left,BR137)))))</f>
        <v/>
      </c>
      <c r="BT137" s="46">
        <f>MATCH($AA137&amp;"|"&amp;BS137,Node_Key,0)</f>
        <v/>
      </c>
      <c r="BU137" s="46">
        <f>IF(INDEX(Node_Kind,BT137)="leaf",BS137,IF(INDEX($Y$10:$Y$61,INDEX(Node_Pos,BT137)+1)="",IF(INDEX(Node_Miss,BT137)="left",INDEX(Node_Left,BT137),INDEX(Node_Right,BT137)),IF(INDEX(Node_Kind,BT137)="split",IF(INDEX($Y$10:$Y$61,INDEX(Node_Pos,BT137)+1)&lt;INDEX(Node_Thr,BT137),INDEX(Node_Left,BT137),INDEX(Node_Right,BT137)),IF(ISNUMBER(SEARCH(";"&amp;INDEX($Y$10:$Y$61,INDEX(Node_Pos,BT137)+1)&amp;";",";"&amp;INDEX(Node_RCodes,BT137)&amp;";")),INDEX(Node_Right,BT137),INDEX(Node_Left,BT137)))))</f>
        <v/>
      </c>
      <c r="BV137" s="46">
        <f>MATCH($AA137&amp;"|"&amp;BU137,Node_Key,0)</f>
        <v/>
      </c>
      <c r="BW137" s="46">
        <f>IF(INDEX(Node_Kind,BV137)="leaf",BU137,IF(INDEX($Y$10:$Y$61,INDEX(Node_Pos,BV137)+1)="",IF(INDEX(Node_Miss,BV137)="left",INDEX(Node_Left,BV137),INDEX(Node_Right,BV137)),IF(INDEX(Node_Kind,BV137)="split",IF(INDEX($Y$10:$Y$61,INDEX(Node_Pos,BV137)+1)&lt;INDEX(Node_Thr,BV137),INDEX(Node_Left,BV137),INDEX(Node_Right,BV137)),IF(ISNUMBER(SEARCH(";"&amp;INDEX($Y$10:$Y$61,INDEX(Node_Pos,BV137)+1)&amp;";",";"&amp;INDEX(Node_RCodes,BV137)&amp;";")),INDEX(Node_Right,BV137),INDEX(Node_Left,BV137)))))</f>
        <v/>
      </c>
      <c r="BX137" s="52">
        <f>IF(INDEX(Node_Kind,MATCH($AA137&amp;"|"&amp;BW137,Node_Key,0))="leaf",INDEX(Node_Leaf,MATCH($AA137&amp;"|"&amp;BW137,Node_Key,0)),"not a leaf")</f>
        <v/>
      </c>
    </row>
    <row r="138">
      <c r="AA138" s="36" t="n">
        <v>128</v>
      </c>
      <c r="AB138" s="46">
        <f>MATCH($AA138&amp;"|0",Node_Key,0)</f>
        <v/>
      </c>
      <c r="AC138" s="46">
        <f>IF(INDEX(Node_Kind,AB138)="leaf",0,IF(INDEX($G$10:$G$61,INDEX(Node_Pos,AB138)+1)="",IF(INDEX(Node_Miss,AB138)="left",INDEX(Node_Left,AB138),INDEX(Node_Right,AB138)),IF(INDEX(Node_Kind,AB138)="split",IF(INDEX($G$10:$G$61,INDEX(Node_Pos,AB138)+1)&lt;INDEX(Node_Thr,AB138),INDEX(Node_Left,AB138),INDEX(Node_Right,AB138)),IF(ISNUMBER(SEARCH(";"&amp;INDEX($G$10:$G$61,INDEX(Node_Pos,AB138)+1)&amp;";",";"&amp;INDEX(Node_RCodes,AB138)&amp;";")),INDEX(Node_Right,AB138),INDEX(Node_Left,AB138)))))</f>
        <v/>
      </c>
      <c r="AD138" s="46">
        <f>MATCH($AA138&amp;"|"&amp;AC138,Node_Key,0)</f>
        <v/>
      </c>
      <c r="AE138" s="46">
        <f>IF(INDEX(Node_Kind,AD138)="leaf",AC138,IF(INDEX($G$10:$G$61,INDEX(Node_Pos,AD138)+1)="",IF(INDEX(Node_Miss,AD138)="left",INDEX(Node_Left,AD138),INDEX(Node_Right,AD138)),IF(INDEX(Node_Kind,AD138)="split",IF(INDEX($G$10:$G$61,INDEX(Node_Pos,AD138)+1)&lt;INDEX(Node_Thr,AD138),INDEX(Node_Left,AD138),INDEX(Node_Right,AD138)),IF(ISNUMBER(SEARCH(";"&amp;INDEX($G$10:$G$61,INDEX(Node_Pos,AD138)+1)&amp;";",";"&amp;INDEX(Node_RCodes,AD138)&amp;";")),INDEX(Node_Right,AD138),INDEX(Node_Left,AD138)))))</f>
        <v/>
      </c>
      <c r="AF138" s="46">
        <f>MATCH($AA138&amp;"|"&amp;AE138,Node_Key,0)</f>
        <v/>
      </c>
      <c r="AG138" s="46">
        <f>IF(INDEX(Node_Kind,AF138)="leaf",AE138,IF(INDEX($G$10:$G$61,INDEX(Node_Pos,AF138)+1)="",IF(INDEX(Node_Miss,AF138)="left",INDEX(Node_Left,AF138),INDEX(Node_Right,AF138)),IF(INDEX(Node_Kind,AF138)="split",IF(INDEX($G$10:$G$61,INDEX(Node_Pos,AF138)+1)&lt;INDEX(Node_Thr,AF138),INDEX(Node_Left,AF138),INDEX(Node_Right,AF138)),IF(ISNUMBER(SEARCH(";"&amp;INDEX($G$10:$G$61,INDEX(Node_Pos,AF138)+1)&amp;";",";"&amp;INDEX(Node_RCodes,AF138)&amp;";")),INDEX(Node_Right,AF138),INDEX(Node_Left,AF138)))))</f>
        <v/>
      </c>
      <c r="AH138" s="52">
        <f>IF(INDEX(Node_Kind,MATCH($AA138&amp;"|"&amp;AG138,Node_Key,0))="leaf",INDEX(Node_Leaf,MATCH($AA138&amp;"|"&amp;AG138,Node_Key,0)),"not a leaf")</f>
        <v/>
      </c>
      <c r="AI138" s="46">
        <f>MATCH($AA138&amp;"|0",Node_Key,0)</f>
        <v/>
      </c>
      <c r="AJ138" s="46">
        <f>IF(INDEX(Node_Kind,AI138)="leaf",0,IF(INDEX($J$10:$J$61,INDEX(Node_Pos,AI138)+1)="",IF(INDEX(Node_Miss,AI138)="left",INDEX(Node_Left,AI138),INDEX(Node_Right,AI138)),IF(INDEX(Node_Kind,AI138)="split",IF(INDEX($J$10:$J$61,INDEX(Node_Pos,AI138)+1)&lt;INDEX(Node_Thr,AI138),INDEX(Node_Left,AI138),INDEX(Node_Right,AI138)),IF(ISNUMBER(SEARCH(";"&amp;INDEX($J$10:$J$61,INDEX(Node_Pos,AI138)+1)&amp;";",";"&amp;INDEX(Node_RCodes,AI138)&amp;";")),INDEX(Node_Right,AI138),INDEX(Node_Left,AI138)))))</f>
        <v/>
      </c>
      <c r="AK138" s="46">
        <f>MATCH($AA138&amp;"|"&amp;AJ138,Node_Key,0)</f>
        <v/>
      </c>
      <c r="AL138" s="46">
        <f>IF(INDEX(Node_Kind,AK138)="leaf",AJ138,IF(INDEX($J$10:$J$61,INDEX(Node_Pos,AK138)+1)="",IF(INDEX(Node_Miss,AK138)="left",INDEX(Node_Left,AK138),INDEX(Node_Right,AK138)),IF(INDEX(Node_Kind,AK138)="split",IF(INDEX($J$10:$J$61,INDEX(Node_Pos,AK138)+1)&lt;INDEX(Node_Thr,AK138),INDEX(Node_Left,AK138),INDEX(Node_Right,AK138)),IF(ISNUMBER(SEARCH(";"&amp;INDEX($J$10:$J$61,INDEX(Node_Pos,AK138)+1)&amp;";",";"&amp;INDEX(Node_RCodes,AK138)&amp;";")),INDEX(Node_Right,AK138),INDEX(Node_Left,AK138)))))</f>
        <v/>
      </c>
      <c r="AM138" s="46">
        <f>MATCH($AA138&amp;"|"&amp;AL138,Node_Key,0)</f>
        <v/>
      </c>
      <c r="AN138" s="46">
        <f>IF(INDEX(Node_Kind,AM138)="leaf",AL138,IF(INDEX($J$10:$J$61,INDEX(Node_Pos,AM138)+1)="",IF(INDEX(Node_Miss,AM138)="left",INDEX(Node_Left,AM138),INDEX(Node_Right,AM138)),IF(INDEX(Node_Kind,AM138)="split",IF(INDEX($J$10:$J$61,INDEX(Node_Pos,AM138)+1)&lt;INDEX(Node_Thr,AM138),INDEX(Node_Left,AM138),INDEX(Node_Right,AM138)),IF(ISNUMBER(SEARCH(";"&amp;INDEX($J$10:$J$61,INDEX(Node_Pos,AM138)+1)&amp;";",";"&amp;INDEX(Node_RCodes,AM138)&amp;";")),INDEX(Node_Right,AM138),INDEX(Node_Left,AM138)))))</f>
        <v/>
      </c>
      <c r="AO138" s="52">
        <f>IF(INDEX(Node_Kind,MATCH($AA138&amp;"|"&amp;AN138,Node_Key,0))="leaf",INDEX(Node_Leaf,MATCH($AA138&amp;"|"&amp;AN138,Node_Key,0)),"not a leaf")</f>
        <v/>
      </c>
      <c r="AP138" s="46">
        <f>MATCH($AA138&amp;"|0",Node_Key,0)</f>
        <v/>
      </c>
      <c r="AQ138" s="46">
        <f>IF(INDEX(Node_Kind,AP138)="leaf",0,IF(INDEX($M$10:$M$61,INDEX(Node_Pos,AP138)+1)="",IF(INDEX(Node_Miss,AP138)="left",INDEX(Node_Left,AP138),INDEX(Node_Right,AP138)),IF(INDEX(Node_Kind,AP138)="split",IF(INDEX($M$10:$M$61,INDEX(Node_Pos,AP138)+1)&lt;INDEX(Node_Thr,AP138),INDEX(Node_Left,AP138),INDEX(Node_Right,AP138)),IF(ISNUMBER(SEARCH(";"&amp;INDEX($M$10:$M$61,INDEX(Node_Pos,AP138)+1)&amp;";",";"&amp;INDEX(Node_RCodes,AP138)&amp;";")),INDEX(Node_Right,AP138),INDEX(Node_Left,AP138)))))</f>
        <v/>
      </c>
      <c r="AR138" s="46">
        <f>MATCH($AA138&amp;"|"&amp;AQ138,Node_Key,0)</f>
        <v/>
      </c>
      <c r="AS138" s="46">
        <f>IF(INDEX(Node_Kind,AR138)="leaf",AQ138,IF(INDEX($M$10:$M$61,INDEX(Node_Pos,AR138)+1)="",IF(INDEX(Node_Miss,AR138)="left",INDEX(Node_Left,AR138),INDEX(Node_Right,AR138)),IF(INDEX(Node_Kind,AR138)="split",IF(INDEX($M$10:$M$61,INDEX(Node_Pos,AR138)+1)&lt;INDEX(Node_Thr,AR138),INDEX(Node_Left,AR138),INDEX(Node_Right,AR138)),IF(ISNUMBER(SEARCH(";"&amp;INDEX($M$10:$M$61,INDEX(Node_Pos,AR138)+1)&amp;";",";"&amp;INDEX(Node_RCodes,AR138)&amp;";")),INDEX(Node_Right,AR138),INDEX(Node_Left,AR138)))))</f>
        <v/>
      </c>
      <c r="AT138" s="46">
        <f>MATCH($AA138&amp;"|"&amp;AS138,Node_Key,0)</f>
        <v/>
      </c>
      <c r="AU138" s="46">
        <f>IF(INDEX(Node_Kind,AT138)="leaf",AS138,IF(INDEX($M$10:$M$61,INDEX(Node_Pos,AT138)+1)="",IF(INDEX(Node_Miss,AT138)="left",INDEX(Node_Left,AT138),INDEX(Node_Right,AT138)),IF(INDEX(Node_Kind,AT138)="split",IF(INDEX($M$10:$M$61,INDEX(Node_Pos,AT138)+1)&lt;INDEX(Node_Thr,AT138),INDEX(Node_Left,AT138),INDEX(Node_Right,AT138)),IF(ISNUMBER(SEARCH(";"&amp;INDEX($M$10:$M$61,INDEX(Node_Pos,AT138)+1)&amp;";",";"&amp;INDEX(Node_RCodes,AT138)&amp;";")),INDEX(Node_Right,AT138),INDEX(Node_Left,AT138)))))</f>
        <v/>
      </c>
      <c r="AV138" s="52">
        <f>IF(INDEX(Node_Kind,MATCH($AA138&amp;"|"&amp;AU138,Node_Key,0))="leaf",INDEX(Node_Leaf,MATCH($AA138&amp;"|"&amp;AU138,Node_Key,0)),"not a leaf")</f>
        <v/>
      </c>
      <c r="AW138" s="46">
        <f>MATCH($AA138&amp;"|0",Node_Key,0)</f>
        <v/>
      </c>
      <c r="AX138" s="46">
        <f>IF(INDEX(Node_Kind,AW138)="leaf",0,IF(INDEX($P$10:$P$61,INDEX(Node_Pos,AW138)+1)="",IF(INDEX(Node_Miss,AW138)="left",INDEX(Node_Left,AW138),INDEX(Node_Right,AW138)),IF(INDEX(Node_Kind,AW138)="split",IF(INDEX($P$10:$P$61,INDEX(Node_Pos,AW138)+1)&lt;INDEX(Node_Thr,AW138),INDEX(Node_Left,AW138),INDEX(Node_Right,AW138)),IF(ISNUMBER(SEARCH(";"&amp;INDEX($P$10:$P$61,INDEX(Node_Pos,AW138)+1)&amp;";",";"&amp;INDEX(Node_RCodes,AW138)&amp;";")),INDEX(Node_Right,AW138),INDEX(Node_Left,AW138)))))</f>
        <v/>
      </c>
      <c r="AY138" s="46">
        <f>MATCH($AA138&amp;"|"&amp;AX138,Node_Key,0)</f>
        <v/>
      </c>
      <c r="AZ138" s="46">
        <f>IF(INDEX(Node_Kind,AY138)="leaf",AX138,IF(INDEX($P$10:$P$61,INDEX(Node_Pos,AY138)+1)="",IF(INDEX(Node_Miss,AY138)="left",INDEX(Node_Left,AY138),INDEX(Node_Right,AY138)),IF(INDEX(Node_Kind,AY138)="split",IF(INDEX($P$10:$P$61,INDEX(Node_Pos,AY138)+1)&lt;INDEX(Node_Thr,AY138),INDEX(Node_Left,AY138),INDEX(Node_Right,AY138)),IF(ISNUMBER(SEARCH(";"&amp;INDEX($P$10:$P$61,INDEX(Node_Pos,AY138)+1)&amp;";",";"&amp;INDEX(Node_RCodes,AY138)&amp;";")),INDEX(Node_Right,AY138),INDEX(Node_Left,AY138)))))</f>
        <v/>
      </c>
      <c r="BA138" s="46">
        <f>MATCH($AA138&amp;"|"&amp;AZ138,Node_Key,0)</f>
        <v/>
      </c>
      <c r="BB138" s="46">
        <f>IF(INDEX(Node_Kind,BA138)="leaf",AZ138,IF(INDEX($P$10:$P$61,INDEX(Node_Pos,BA138)+1)="",IF(INDEX(Node_Miss,BA138)="left",INDEX(Node_Left,BA138),INDEX(Node_Right,BA138)),IF(INDEX(Node_Kind,BA138)="split",IF(INDEX($P$10:$P$61,INDEX(Node_Pos,BA138)+1)&lt;INDEX(Node_Thr,BA138),INDEX(Node_Left,BA138),INDEX(Node_Right,BA138)),IF(ISNUMBER(SEARCH(";"&amp;INDEX($P$10:$P$61,INDEX(Node_Pos,BA138)+1)&amp;";",";"&amp;INDEX(Node_RCodes,BA138)&amp;";")),INDEX(Node_Right,BA138),INDEX(Node_Left,BA138)))))</f>
        <v/>
      </c>
      <c r="BC138" s="52">
        <f>IF(INDEX(Node_Kind,MATCH($AA138&amp;"|"&amp;BB138,Node_Key,0))="leaf",INDEX(Node_Leaf,MATCH($AA138&amp;"|"&amp;BB138,Node_Key,0)),"not a leaf")</f>
        <v/>
      </c>
      <c r="BD138" s="46">
        <f>MATCH($AA138&amp;"|0",Node_Key,0)</f>
        <v/>
      </c>
      <c r="BE138" s="46">
        <f>IF(INDEX(Node_Kind,BD138)="leaf",0,IF(INDEX($S$10:$S$61,INDEX(Node_Pos,BD138)+1)="",IF(INDEX(Node_Miss,BD138)="left",INDEX(Node_Left,BD138),INDEX(Node_Right,BD138)),IF(INDEX(Node_Kind,BD138)="split",IF(INDEX($S$10:$S$61,INDEX(Node_Pos,BD138)+1)&lt;INDEX(Node_Thr,BD138),INDEX(Node_Left,BD138),INDEX(Node_Right,BD138)),IF(ISNUMBER(SEARCH(";"&amp;INDEX($S$10:$S$61,INDEX(Node_Pos,BD138)+1)&amp;";",";"&amp;INDEX(Node_RCodes,BD138)&amp;";")),INDEX(Node_Right,BD138),INDEX(Node_Left,BD138)))))</f>
        <v/>
      </c>
      <c r="BF138" s="46">
        <f>MATCH($AA138&amp;"|"&amp;BE138,Node_Key,0)</f>
        <v/>
      </c>
      <c r="BG138" s="46">
        <f>IF(INDEX(Node_Kind,BF138)="leaf",BE138,IF(INDEX($S$10:$S$61,INDEX(Node_Pos,BF138)+1)="",IF(INDEX(Node_Miss,BF138)="left",INDEX(Node_Left,BF138),INDEX(Node_Right,BF138)),IF(INDEX(Node_Kind,BF138)="split",IF(INDEX($S$10:$S$61,INDEX(Node_Pos,BF138)+1)&lt;INDEX(Node_Thr,BF138),INDEX(Node_Left,BF138),INDEX(Node_Right,BF138)),IF(ISNUMBER(SEARCH(";"&amp;INDEX($S$10:$S$61,INDEX(Node_Pos,BF138)+1)&amp;";",";"&amp;INDEX(Node_RCodes,BF138)&amp;";")),INDEX(Node_Right,BF138),INDEX(Node_Left,BF138)))))</f>
        <v/>
      </c>
      <c r="BH138" s="46">
        <f>MATCH($AA138&amp;"|"&amp;BG138,Node_Key,0)</f>
        <v/>
      </c>
      <c r="BI138" s="46">
        <f>IF(INDEX(Node_Kind,BH138)="leaf",BG138,IF(INDEX($S$10:$S$61,INDEX(Node_Pos,BH138)+1)="",IF(INDEX(Node_Miss,BH138)="left",INDEX(Node_Left,BH138),INDEX(Node_Right,BH138)),IF(INDEX(Node_Kind,BH138)="split",IF(INDEX($S$10:$S$61,INDEX(Node_Pos,BH138)+1)&lt;INDEX(Node_Thr,BH138),INDEX(Node_Left,BH138),INDEX(Node_Right,BH138)),IF(ISNUMBER(SEARCH(";"&amp;INDEX($S$10:$S$61,INDEX(Node_Pos,BH138)+1)&amp;";",";"&amp;INDEX(Node_RCodes,BH138)&amp;";")),INDEX(Node_Right,BH138),INDEX(Node_Left,BH138)))))</f>
        <v/>
      </c>
      <c r="BJ138" s="52">
        <f>IF(INDEX(Node_Kind,MATCH($AA138&amp;"|"&amp;BI138,Node_Key,0))="leaf",INDEX(Node_Leaf,MATCH($AA138&amp;"|"&amp;BI138,Node_Key,0)),"not a leaf")</f>
        <v/>
      </c>
      <c r="BK138" s="46">
        <f>MATCH($AA138&amp;"|0",Node_Key,0)</f>
        <v/>
      </c>
      <c r="BL138" s="46">
        <f>IF(INDEX(Node_Kind,BK138)="leaf",0,IF(INDEX($V$10:$V$61,INDEX(Node_Pos,BK138)+1)="",IF(INDEX(Node_Miss,BK138)="left",INDEX(Node_Left,BK138),INDEX(Node_Right,BK138)),IF(INDEX(Node_Kind,BK138)="split",IF(INDEX($V$10:$V$61,INDEX(Node_Pos,BK138)+1)&lt;INDEX(Node_Thr,BK138),INDEX(Node_Left,BK138),INDEX(Node_Right,BK138)),IF(ISNUMBER(SEARCH(";"&amp;INDEX($V$10:$V$61,INDEX(Node_Pos,BK138)+1)&amp;";",";"&amp;INDEX(Node_RCodes,BK138)&amp;";")),INDEX(Node_Right,BK138),INDEX(Node_Left,BK138)))))</f>
        <v/>
      </c>
      <c r="BM138" s="46">
        <f>MATCH($AA138&amp;"|"&amp;BL138,Node_Key,0)</f>
        <v/>
      </c>
      <c r="BN138" s="46">
        <f>IF(INDEX(Node_Kind,BM138)="leaf",BL138,IF(INDEX($V$10:$V$61,INDEX(Node_Pos,BM138)+1)="",IF(INDEX(Node_Miss,BM138)="left",INDEX(Node_Left,BM138),INDEX(Node_Right,BM138)),IF(INDEX(Node_Kind,BM138)="split",IF(INDEX($V$10:$V$61,INDEX(Node_Pos,BM138)+1)&lt;INDEX(Node_Thr,BM138),INDEX(Node_Left,BM138),INDEX(Node_Right,BM138)),IF(ISNUMBER(SEARCH(";"&amp;INDEX($V$10:$V$61,INDEX(Node_Pos,BM138)+1)&amp;";",";"&amp;INDEX(Node_RCodes,BM138)&amp;";")),INDEX(Node_Right,BM138),INDEX(Node_Left,BM138)))))</f>
        <v/>
      </c>
      <c r="BO138" s="46">
        <f>MATCH($AA138&amp;"|"&amp;BN138,Node_Key,0)</f>
        <v/>
      </c>
      <c r="BP138" s="46">
        <f>IF(INDEX(Node_Kind,BO138)="leaf",BN138,IF(INDEX($V$10:$V$61,INDEX(Node_Pos,BO138)+1)="",IF(INDEX(Node_Miss,BO138)="left",INDEX(Node_Left,BO138),INDEX(Node_Right,BO138)),IF(INDEX(Node_Kind,BO138)="split",IF(INDEX($V$10:$V$61,INDEX(Node_Pos,BO138)+1)&lt;INDEX(Node_Thr,BO138),INDEX(Node_Left,BO138),INDEX(Node_Right,BO138)),IF(ISNUMBER(SEARCH(";"&amp;INDEX($V$10:$V$61,INDEX(Node_Pos,BO138)+1)&amp;";",";"&amp;INDEX(Node_RCodes,BO138)&amp;";")),INDEX(Node_Right,BO138),INDEX(Node_Left,BO138)))))</f>
        <v/>
      </c>
      <c r="BQ138" s="52">
        <f>IF(INDEX(Node_Kind,MATCH($AA138&amp;"|"&amp;BP138,Node_Key,0))="leaf",INDEX(Node_Leaf,MATCH($AA138&amp;"|"&amp;BP138,Node_Key,0)),"not a leaf")</f>
        <v/>
      </c>
      <c r="BR138" s="46">
        <f>MATCH($AA138&amp;"|0",Node_Key,0)</f>
        <v/>
      </c>
      <c r="BS138" s="46">
        <f>IF(INDEX(Node_Kind,BR138)="leaf",0,IF(INDEX($Y$10:$Y$61,INDEX(Node_Pos,BR138)+1)="",IF(INDEX(Node_Miss,BR138)="left",INDEX(Node_Left,BR138),INDEX(Node_Right,BR138)),IF(INDEX(Node_Kind,BR138)="split",IF(INDEX($Y$10:$Y$61,INDEX(Node_Pos,BR138)+1)&lt;INDEX(Node_Thr,BR138),INDEX(Node_Left,BR138),INDEX(Node_Right,BR138)),IF(ISNUMBER(SEARCH(";"&amp;INDEX($Y$10:$Y$61,INDEX(Node_Pos,BR138)+1)&amp;";",";"&amp;INDEX(Node_RCodes,BR138)&amp;";")),INDEX(Node_Right,BR138),INDEX(Node_Left,BR138)))))</f>
        <v/>
      </c>
      <c r="BT138" s="46">
        <f>MATCH($AA138&amp;"|"&amp;BS138,Node_Key,0)</f>
        <v/>
      </c>
      <c r="BU138" s="46">
        <f>IF(INDEX(Node_Kind,BT138)="leaf",BS138,IF(INDEX($Y$10:$Y$61,INDEX(Node_Pos,BT138)+1)="",IF(INDEX(Node_Miss,BT138)="left",INDEX(Node_Left,BT138),INDEX(Node_Right,BT138)),IF(INDEX(Node_Kind,BT138)="split",IF(INDEX($Y$10:$Y$61,INDEX(Node_Pos,BT138)+1)&lt;INDEX(Node_Thr,BT138),INDEX(Node_Left,BT138),INDEX(Node_Right,BT138)),IF(ISNUMBER(SEARCH(";"&amp;INDEX($Y$10:$Y$61,INDEX(Node_Pos,BT138)+1)&amp;";",";"&amp;INDEX(Node_RCodes,BT138)&amp;";")),INDEX(Node_Right,BT138),INDEX(Node_Left,BT138)))))</f>
        <v/>
      </c>
      <c r="BV138" s="46">
        <f>MATCH($AA138&amp;"|"&amp;BU138,Node_Key,0)</f>
        <v/>
      </c>
      <c r="BW138" s="46">
        <f>IF(INDEX(Node_Kind,BV138)="leaf",BU138,IF(INDEX($Y$10:$Y$61,INDEX(Node_Pos,BV138)+1)="",IF(INDEX(Node_Miss,BV138)="left",INDEX(Node_Left,BV138),INDEX(Node_Right,BV138)),IF(INDEX(Node_Kind,BV138)="split",IF(INDEX($Y$10:$Y$61,INDEX(Node_Pos,BV138)+1)&lt;INDEX(Node_Thr,BV138),INDEX(Node_Left,BV138),INDEX(Node_Right,BV138)),IF(ISNUMBER(SEARCH(";"&amp;INDEX($Y$10:$Y$61,INDEX(Node_Pos,BV138)+1)&amp;";",";"&amp;INDEX(Node_RCodes,BV138)&amp;";")),INDEX(Node_Right,BV138),INDEX(Node_Left,BV138)))))</f>
        <v/>
      </c>
      <c r="BX138" s="52">
        <f>IF(INDEX(Node_Kind,MATCH($AA138&amp;"|"&amp;BW138,Node_Key,0))="leaf",INDEX(Node_Leaf,MATCH($AA138&amp;"|"&amp;BW138,Node_Key,0)),"not a leaf")</f>
        <v/>
      </c>
    </row>
    <row r="139">
      <c r="AA139" s="36" t="n">
        <v>129</v>
      </c>
      <c r="AB139" s="46">
        <f>MATCH($AA139&amp;"|0",Node_Key,0)</f>
        <v/>
      </c>
      <c r="AC139" s="46">
        <f>IF(INDEX(Node_Kind,AB139)="leaf",0,IF(INDEX($G$10:$G$61,INDEX(Node_Pos,AB139)+1)="",IF(INDEX(Node_Miss,AB139)="left",INDEX(Node_Left,AB139),INDEX(Node_Right,AB139)),IF(INDEX(Node_Kind,AB139)="split",IF(INDEX($G$10:$G$61,INDEX(Node_Pos,AB139)+1)&lt;INDEX(Node_Thr,AB139),INDEX(Node_Left,AB139),INDEX(Node_Right,AB139)),IF(ISNUMBER(SEARCH(";"&amp;INDEX($G$10:$G$61,INDEX(Node_Pos,AB139)+1)&amp;";",";"&amp;INDEX(Node_RCodes,AB139)&amp;";")),INDEX(Node_Right,AB139),INDEX(Node_Left,AB139)))))</f>
        <v/>
      </c>
      <c r="AD139" s="46">
        <f>MATCH($AA139&amp;"|"&amp;AC139,Node_Key,0)</f>
        <v/>
      </c>
      <c r="AE139" s="46">
        <f>IF(INDEX(Node_Kind,AD139)="leaf",AC139,IF(INDEX($G$10:$G$61,INDEX(Node_Pos,AD139)+1)="",IF(INDEX(Node_Miss,AD139)="left",INDEX(Node_Left,AD139),INDEX(Node_Right,AD139)),IF(INDEX(Node_Kind,AD139)="split",IF(INDEX($G$10:$G$61,INDEX(Node_Pos,AD139)+1)&lt;INDEX(Node_Thr,AD139),INDEX(Node_Left,AD139),INDEX(Node_Right,AD139)),IF(ISNUMBER(SEARCH(";"&amp;INDEX($G$10:$G$61,INDEX(Node_Pos,AD139)+1)&amp;";",";"&amp;INDEX(Node_RCodes,AD139)&amp;";")),INDEX(Node_Right,AD139),INDEX(Node_Left,AD139)))))</f>
        <v/>
      </c>
      <c r="AF139" s="46">
        <f>MATCH($AA139&amp;"|"&amp;AE139,Node_Key,0)</f>
        <v/>
      </c>
      <c r="AG139" s="46">
        <f>IF(INDEX(Node_Kind,AF139)="leaf",AE139,IF(INDEX($G$10:$G$61,INDEX(Node_Pos,AF139)+1)="",IF(INDEX(Node_Miss,AF139)="left",INDEX(Node_Left,AF139),INDEX(Node_Right,AF139)),IF(INDEX(Node_Kind,AF139)="split",IF(INDEX($G$10:$G$61,INDEX(Node_Pos,AF139)+1)&lt;INDEX(Node_Thr,AF139),INDEX(Node_Left,AF139),INDEX(Node_Right,AF139)),IF(ISNUMBER(SEARCH(";"&amp;INDEX($G$10:$G$61,INDEX(Node_Pos,AF139)+1)&amp;";",";"&amp;INDEX(Node_RCodes,AF139)&amp;";")),INDEX(Node_Right,AF139),INDEX(Node_Left,AF139)))))</f>
        <v/>
      </c>
      <c r="AH139" s="52">
        <f>IF(INDEX(Node_Kind,MATCH($AA139&amp;"|"&amp;AG139,Node_Key,0))="leaf",INDEX(Node_Leaf,MATCH($AA139&amp;"|"&amp;AG139,Node_Key,0)),"not a leaf")</f>
        <v/>
      </c>
      <c r="AI139" s="46">
        <f>MATCH($AA139&amp;"|0",Node_Key,0)</f>
        <v/>
      </c>
      <c r="AJ139" s="46">
        <f>IF(INDEX(Node_Kind,AI139)="leaf",0,IF(INDEX($J$10:$J$61,INDEX(Node_Pos,AI139)+1)="",IF(INDEX(Node_Miss,AI139)="left",INDEX(Node_Left,AI139),INDEX(Node_Right,AI139)),IF(INDEX(Node_Kind,AI139)="split",IF(INDEX($J$10:$J$61,INDEX(Node_Pos,AI139)+1)&lt;INDEX(Node_Thr,AI139),INDEX(Node_Left,AI139),INDEX(Node_Right,AI139)),IF(ISNUMBER(SEARCH(";"&amp;INDEX($J$10:$J$61,INDEX(Node_Pos,AI139)+1)&amp;";",";"&amp;INDEX(Node_RCodes,AI139)&amp;";")),INDEX(Node_Right,AI139),INDEX(Node_Left,AI139)))))</f>
        <v/>
      </c>
      <c r="AK139" s="46">
        <f>MATCH($AA139&amp;"|"&amp;AJ139,Node_Key,0)</f>
        <v/>
      </c>
      <c r="AL139" s="46">
        <f>IF(INDEX(Node_Kind,AK139)="leaf",AJ139,IF(INDEX($J$10:$J$61,INDEX(Node_Pos,AK139)+1)="",IF(INDEX(Node_Miss,AK139)="left",INDEX(Node_Left,AK139),INDEX(Node_Right,AK139)),IF(INDEX(Node_Kind,AK139)="split",IF(INDEX($J$10:$J$61,INDEX(Node_Pos,AK139)+1)&lt;INDEX(Node_Thr,AK139),INDEX(Node_Left,AK139),INDEX(Node_Right,AK139)),IF(ISNUMBER(SEARCH(";"&amp;INDEX($J$10:$J$61,INDEX(Node_Pos,AK139)+1)&amp;";",";"&amp;INDEX(Node_RCodes,AK139)&amp;";")),INDEX(Node_Right,AK139),INDEX(Node_Left,AK139)))))</f>
        <v/>
      </c>
      <c r="AM139" s="46">
        <f>MATCH($AA139&amp;"|"&amp;AL139,Node_Key,0)</f>
        <v/>
      </c>
      <c r="AN139" s="46">
        <f>IF(INDEX(Node_Kind,AM139)="leaf",AL139,IF(INDEX($J$10:$J$61,INDEX(Node_Pos,AM139)+1)="",IF(INDEX(Node_Miss,AM139)="left",INDEX(Node_Left,AM139),INDEX(Node_Right,AM139)),IF(INDEX(Node_Kind,AM139)="split",IF(INDEX($J$10:$J$61,INDEX(Node_Pos,AM139)+1)&lt;INDEX(Node_Thr,AM139),INDEX(Node_Left,AM139),INDEX(Node_Right,AM139)),IF(ISNUMBER(SEARCH(";"&amp;INDEX($J$10:$J$61,INDEX(Node_Pos,AM139)+1)&amp;";",";"&amp;INDEX(Node_RCodes,AM139)&amp;";")),INDEX(Node_Right,AM139),INDEX(Node_Left,AM139)))))</f>
        <v/>
      </c>
      <c r="AO139" s="52">
        <f>IF(INDEX(Node_Kind,MATCH($AA139&amp;"|"&amp;AN139,Node_Key,0))="leaf",INDEX(Node_Leaf,MATCH($AA139&amp;"|"&amp;AN139,Node_Key,0)),"not a leaf")</f>
        <v/>
      </c>
      <c r="AP139" s="46">
        <f>MATCH($AA139&amp;"|0",Node_Key,0)</f>
        <v/>
      </c>
      <c r="AQ139" s="46">
        <f>IF(INDEX(Node_Kind,AP139)="leaf",0,IF(INDEX($M$10:$M$61,INDEX(Node_Pos,AP139)+1)="",IF(INDEX(Node_Miss,AP139)="left",INDEX(Node_Left,AP139),INDEX(Node_Right,AP139)),IF(INDEX(Node_Kind,AP139)="split",IF(INDEX($M$10:$M$61,INDEX(Node_Pos,AP139)+1)&lt;INDEX(Node_Thr,AP139),INDEX(Node_Left,AP139),INDEX(Node_Right,AP139)),IF(ISNUMBER(SEARCH(";"&amp;INDEX($M$10:$M$61,INDEX(Node_Pos,AP139)+1)&amp;";",";"&amp;INDEX(Node_RCodes,AP139)&amp;";")),INDEX(Node_Right,AP139),INDEX(Node_Left,AP139)))))</f>
        <v/>
      </c>
      <c r="AR139" s="46">
        <f>MATCH($AA139&amp;"|"&amp;AQ139,Node_Key,0)</f>
        <v/>
      </c>
      <c r="AS139" s="46">
        <f>IF(INDEX(Node_Kind,AR139)="leaf",AQ139,IF(INDEX($M$10:$M$61,INDEX(Node_Pos,AR139)+1)="",IF(INDEX(Node_Miss,AR139)="left",INDEX(Node_Left,AR139),INDEX(Node_Right,AR139)),IF(INDEX(Node_Kind,AR139)="split",IF(INDEX($M$10:$M$61,INDEX(Node_Pos,AR139)+1)&lt;INDEX(Node_Thr,AR139),INDEX(Node_Left,AR139),INDEX(Node_Right,AR139)),IF(ISNUMBER(SEARCH(";"&amp;INDEX($M$10:$M$61,INDEX(Node_Pos,AR139)+1)&amp;";",";"&amp;INDEX(Node_RCodes,AR139)&amp;";")),INDEX(Node_Right,AR139),INDEX(Node_Left,AR139)))))</f>
        <v/>
      </c>
      <c r="AT139" s="46">
        <f>MATCH($AA139&amp;"|"&amp;AS139,Node_Key,0)</f>
        <v/>
      </c>
      <c r="AU139" s="46">
        <f>IF(INDEX(Node_Kind,AT139)="leaf",AS139,IF(INDEX($M$10:$M$61,INDEX(Node_Pos,AT139)+1)="",IF(INDEX(Node_Miss,AT139)="left",INDEX(Node_Left,AT139),INDEX(Node_Right,AT139)),IF(INDEX(Node_Kind,AT139)="split",IF(INDEX($M$10:$M$61,INDEX(Node_Pos,AT139)+1)&lt;INDEX(Node_Thr,AT139),INDEX(Node_Left,AT139),INDEX(Node_Right,AT139)),IF(ISNUMBER(SEARCH(";"&amp;INDEX($M$10:$M$61,INDEX(Node_Pos,AT139)+1)&amp;";",";"&amp;INDEX(Node_RCodes,AT139)&amp;";")),INDEX(Node_Right,AT139),INDEX(Node_Left,AT139)))))</f>
        <v/>
      </c>
      <c r="AV139" s="52">
        <f>IF(INDEX(Node_Kind,MATCH($AA139&amp;"|"&amp;AU139,Node_Key,0))="leaf",INDEX(Node_Leaf,MATCH($AA139&amp;"|"&amp;AU139,Node_Key,0)),"not a leaf")</f>
        <v/>
      </c>
      <c r="AW139" s="46">
        <f>MATCH($AA139&amp;"|0",Node_Key,0)</f>
        <v/>
      </c>
      <c r="AX139" s="46">
        <f>IF(INDEX(Node_Kind,AW139)="leaf",0,IF(INDEX($P$10:$P$61,INDEX(Node_Pos,AW139)+1)="",IF(INDEX(Node_Miss,AW139)="left",INDEX(Node_Left,AW139),INDEX(Node_Right,AW139)),IF(INDEX(Node_Kind,AW139)="split",IF(INDEX($P$10:$P$61,INDEX(Node_Pos,AW139)+1)&lt;INDEX(Node_Thr,AW139),INDEX(Node_Left,AW139),INDEX(Node_Right,AW139)),IF(ISNUMBER(SEARCH(";"&amp;INDEX($P$10:$P$61,INDEX(Node_Pos,AW139)+1)&amp;";",";"&amp;INDEX(Node_RCodes,AW139)&amp;";")),INDEX(Node_Right,AW139),INDEX(Node_Left,AW139)))))</f>
        <v/>
      </c>
      <c r="AY139" s="46">
        <f>MATCH($AA139&amp;"|"&amp;AX139,Node_Key,0)</f>
        <v/>
      </c>
      <c r="AZ139" s="46">
        <f>IF(INDEX(Node_Kind,AY139)="leaf",AX139,IF(INDEX($P$10:$P$61,INDEX(Node_Pos,AY139)+1)="",IF(INDEX(Node_Miss,AY139)="left",INDEX(Node_Left,AY139),INDEX(Node_Right,AY139)),IF(INDEX(Node_Kind,AY139)="split",IF(INDEX($P$10:$P$61,INDEX(Node_Pos,AY139)+1)&lt;INDEX(Node_Thr,AY139),INDEX(Node_Left,AY139),INDEX(Node_Right,AY139)),IF(ISNUMBER(SEARCH(";"&amp;INDEX($P$10:$P$61,INDEX(Node_Pos,AY139)+1)&amp;";",";"&amp;INDEX(Node_RCodes,AY139)&amp;";")),INDEX(Node_Right,AY139),INDEX(Node_Left,AY139)))))</f>
        <v/>
      </c>
      <c r="BA139" s="46">
        <f>MATCH($AA139&amp;"|"&amp;AZ139,Node_Key,0)</f>
        <v/>
      </c>
      <c r="BB139" s="46">
        <f>IF(INDEX(Node_Kind,BA139)="leaf",AZ139,IF(INDEX($P$10:$P$61,INDEX(Node_Pos,BA139)+1)="",IF(INDEX(Node_Miss,BA139)="left",INDEX(Node_Left,BA139),INDEX(Node_Right,BA139)),IF(INDEX(Node_Kind,BA139)="split",IF(INDEX($P$10:$P$61,INDEX(Node_Pos,BA139)+1)&lt;INDEX(Node_Thr,BA139),INDEX(Node_Left,BA139),INDEX(Node_Right,BA139)),IF(ISNUMBER(SEARCH(";"&amp;INDEX($P$10:$P$61,INDEX(Node_Pos,BA139)+1)&amp;";",";"&amp;INDEX(Node_RCodes,BA139)&amp;";")),INDEX(Node_Right,BA139),INDEX(Node_Left,BA139)))))</f>
        <v/>
      </c>
      <c r="BC139" s="52">
        <f>IF(INDEX(Node_Kind,MATCH($AA139&amp;"|"&amp;BB139,Node_Key,0))="leaf",INDEX(Node_Leaf,MATCH($AA139&amp;"|"&amp;BB139,Node_Key,0)),"not a leaf")</f>
        <v/>
      </c>
      <c r="BD139" s="46">
        <f>MATCH($AA139&amp;"|0",Node_Key,0)</f>
        <v/>
      </c>
      <c r="BE139" s="46">
        <f>IF(INDEX(Node_Kind,BD139)="leaf",0,IF(INDEX($S$10:$S$61,INDEX(Node_Pos,BD139)+1)="",IF(INDEX(Node_Miss,BD139)="left",INDEX(Node_Left,BD139),INDEX(Node_Right,BD139)),IF(INDEX(Node_Kind,BD139)="split",IF(INDEX($S$10:$S$61,INDEX(Node_Pos,BD139)+1)&lt;INDEX(Node_Thr,BD139),INDEX(Node_Left,BD139),INDEX(Node_Right,BD139)),IF(ISNUMBER(SEARCH(";"&amp;INDEX($S$10:$S$61,INDEX(Node_Pos,BD139)+1)&amp;";",";"&amp;INDEX(Node_RCodes,BD139)&amp;";")),INDEX(Node_Right,BD139),INDEX(Node_Left,BD139)))))</f>
        <v/>
      </c>
      <c r="BF139" s="46">
        <f>MATCH($AA139&amp;"|"&amp;BE139,Node_Key,0)</f>
        <v/>
      </c>
      <c r="BG139" s="46">
        <f>IF(INDEX(Node_Kind,BF139)="leaf",BE139,IF(INDEX($S$10:$S$61,INDEX(Node_Pos,BF139)+1)="",IF(INDEX(Node_Miss,BF139)="left",INDEX(Node_Left,BF139),INDEX(Node_Right,BF139)),IF(INDEX(Node_Kind,BF139)="split",IF(INDEX($S$10:$S$61,INDEX(Node_Pos,BF139)+1)&lt;INDEX(Node_Thr,BF139),INDEX(Node_Left,BF139),INDEX(Node_Right,BF139)),IF(ISNUMBER(SEARCH(";"&amp;INDEX($S$10:$S$61,INDEX(Node_Pos,BF139)+1)&amp;";",";"&amp;INDEX(Node_RCodes,BF139)&amp;";")),INDEX(Node_Right,BF139),INDEX(Node_Left,BF139)))))</f>
        <v/>
      </c>
      <c r="BH139" s="46">
        <f>MATCH($AA139&amp;"|"&amp;BG139,Node_Key,0)</f>
        <v/>
      </c>
      <c r="BI139" s="46">
        <f>IF(INDEX(Node_Kind,BH139)="leaf",BG139,IF(INDEX($S$10:$S$61,INDEX(Node_Pos,BH139)+1)="",IF(INDEX(Node_Miss,BH139)="left",INDEX(Node_Left,BH139),INDEX(Node_Right,BH139)),IF(INDEX(Node_Kind,BH139)="split",IF(INDEX($S$10:$S$61,INDEX(Node_Pos,BH139)+1)&lt;INDEX(Node_Thr,BH139),INDEX(Node_Left,BH139),INDEX(Node_Right,BH139)),IF(ISNUMBER(SEARCH(";"&amp;INDEX($S$10:$S$61,INDEX(Node_Pos,BH139)+1)&amp;";",";"&amp;INDEX(Node_RCodes,BH139)&amp;";")),INDEX(Node_Right,BH139),INDEX(Node_Left,BH139)))))</f>
        <v/>
      </c>
      <c r="BJ139" s="52">
        <f>IF(INDEX(Node_Kind,MATCH($AA139&amp;"|"&amp;BI139,Node_Key,0))="leaf",INDEX(Node_Leaf,MATCH($AA139&amp;"|"&amp;BI139,Node_Key,0)),"not a leaf")</f>
        <v/>
      </c>
      <c r="BK139" s="46">
        <f>MATCH($AA139&amp;"|0",Node_Key,0)</f>
        <v/>
      </c>
      <c r="BL139" s="46">
        <f>IF(INDEX(Node_Kind,BK139)="leaf",0,IF(INDEX($V$10:$V$61,INDEX(Node_Pos,BK139)+1)="",IF(INDEX(Node_Miss,BK139)="left",INDEX(Node_Left,BK139),INDEX(Node_Right,BK139)),IF(INDEX(Node_Kind,BK139)="split",IF(INDEX($V$10:$V$61,INDEX(Node_Pos,BK139)+1)&lt;INDEX(Node_Thr,BK139),INDEX(Node_Left,BK139),INDEX(Node_Right,BK139)),IF(ISNUMBER(SEARCH(";"&amp;INDEX($V$10:$V$61,INDEX(Node_Pos,BK139)+1)&amp;";",";"&amp;INDEX(Node_RCodes,BK139)&amp;";")),INDEX(Node_Right,BK139),INDEX(Node_Left,BK139)))))</f>
        <v/>
      </c>
      <c r="BM139" s="46">
        <f>MATCH($AA139&amp;"|"&amp;BL139,Node_Key,0)</f>
        <v/>
      </c>
      <c r="BN139" s="46">
        <f>IF(INDEX(Node_Kind,BM139)="leaf",BL139,IF(INDEX($V$10:$V$61,INDEX(Node_Pos,BM139)+1)="",IF(INDEX(Node_Miss,BM139)="left",INDEX(Node_Left,BM139),INDEX(Node_Right,BM139)),IF(INDEX(Node_Kind,BM139)="split",IF(INDEX($V$10:$V$61,INDEX(Node_Pos,BM139)+1)&lt;INDEX(Node_Thr,BM139),INDEX(Node_Left,BM139),INDEX(Node_Right,BM139)),IF(ISNUMBER(SEARCH(";"&amp;INDEX($V$10:$V$61,INDEX(Node_Pos,BM139)+1)&amp;";",";"&amp;INDEX(Node_RCodes,BM139)&amp;";")),INDEX(Node_Right,BM139),INDEX(Node_Left,BM139)))))</f>
        <v/>
      </c>
      <c r="BO139" s="46">
        <f>MATCH($AA139&amp;"|"&amp;BN139,Node_Key,0)</f>
        <v/>
      </c>
      <c r="BP139" s="46">
        <f>IF(INDEX(Node_Kind,BO139)="leaf",BN139,IF(INDEX($V$10:$V$61,INDEX(Node_Pos,BO139)+1)="",IF(INDEX(Node_Miss,BO139)="left",INDEX(Node_Left,BO139),INDEX(Node_Right,BO139)),IF(INDEX(Node_Kind,BO139)="split",IF(INDEX($V$10:$V$61,INDEX(Node_Pos,BO139)+1)&lt;INDEX(Node_Thr,BO139),INDEX(Node_Left,BO139),INDEX(Node_Right,BO139)),IF(ISNUMBER(SEARCH(";"&amp;INDEX($V$10:$V$61,INDEX(Node_Pos,BO139)+1)&amp;";",";"&amp;INDEX(Node_RCodes,BO139)&amp;";")),INDEX(Node_Right,BO139),INDEX(Node_Left,BO139)))))</f>
        <v/>
      </c>
      <c r="BQ139" s="52">
        <f>IF(INDEX(Node_Kind,MATCH($AA139&amp;"|"&amp;BP139,Node_Key,0))="leaf",INDEX(Node_Leaf,MATCH($AA139&amp;"|"&amp;BP139,Node_Key,0)),"not a leaf")</f>
        <v/>
      </c>
      <c r="BR139" s="46">
        <f>MATCH($AA139&amp;"|0",Node_Key,0)</f>
        <v/>
      </c>
      <c r="BS139" s="46">
        <f>IF(INDEX(Node_Kind,BR139)="leaf",0,IF(INDEX($Y$10:$Y$61,INDEX(Node_Pos,BR139)+1)="",IF(INDEX(Node_Miss,BR139)="left",INDEX(Node_Left,BR139),INDEX(Node_Right,BR139)),IF(INDEX(Node_Kind,BR139)="split",IF(INDEX($Y$10:$Y$61,INDEX(Node_Pos,BR139)+1)&lt;INDEX(Node_Thr,BR139),INDEX(Node_Left,BR139),INDEX(Node_Right,BR139)),IF(ISNUMBER(SEARCH(";"&amp;INDEX($Y$10:$Y$61,INDEX(Node_Pos,BR139)+1)&amp;";",";"&amp;INDEX(Node_RCodes,BR139)&amp;";")),INDEX(Node_Right,BR139),INDEX(Node_Left,BR139)))))</f>
        <v/>
      </c>
      <c r="BT139" s="46">
        <f>MATCH($AA139&amp;"|"&amp;BS139,Node_Key,0)</f>
        <v/>
      </c>
      <c r="BU139" s="46">
        <f>IF(INDEX(Node_Kind,BT139)="leaf",BS139,IF(INDEX($Y$10:$Y$61,INDEX(Node_Pos,BT139)+1)="",IF(INDEX(Node_Miss,BT139)="left",INDEX(Node_Left,BT139),INDEX(Node_Right,BT139)),IF(INDEX(Node_Kind,BT139)="split",IF(INDEX($Y$10:$Y$61,INDEX(Node_Pos,BT139)+1)&lt;INDEX(Node_Thr,BT139),INDEX(Node_Left,BT139),INDEX(Node_Right,BT139)),IF(ISNUMBER(SEARCH(";"&amp;INDEX($Y$10:$Y$61,INDEX(Node_Pos,BT139)+1)&amp;";",";"&amp;INDEX(Node_RCodes,BT139)&amp;";")),INDEX(Node_Right,BT139),INDEX(Node_Left,BT139)))))</f>
        <v/>
      </c>
      <c r="BV139" s="46">
        <f>MATCH($AA139&amp;"|"&amp;BU139,Node_Key,0)</f>
        <v/>
      </c>
      <c r="BW139" s="46">
        <f>IF(INDEX(Node_Kind,BV139)="leaf",BU139,IF(INDEX($Y$10:$Y$61,INDEX(Node_Pos,BV139)+1)="",IF(INDEX(Node_Miss,BV139)="left",INDEX(Node_Left,BV139),INDEX(Node_Right,BV139)),IF(INDEX(Node_Kind,BV139)="split",IF(INDEX($Y$10:$Y$61,INDEX(Node_Pos,BV139)+1)&lt;INDEX(Node_Thr,BV139),INDEX(Node_Left,BV139),INDEX(Node_Right,BV139)),IF(ISNUMBER(SEARCH(";"&amp;INDEX($Y$10:$Y$61,INDEX(Node_Pos,BV139)+1)&amp;";",";"&amp;INDEX(Node_RCodes,BV139)&amp;";")),INDEX(Node_Right,BV139),INDEX(Node_Left,BV139)))))</f>
        <v/>
      </c>
      <c r="BX139" s="52">
        <f>IF(INDEX(Node_Kind,MATCH($AA139&amp;"|"&amp;BW139,Node_Key,0))="leaf",INDEX(Node_Leaf,MATCH($AA139&amp;"|"&amp;BW139,Node_Key,0)),"not a leaf")</f>
        <v/>
      </c>
    </row>
    <row r="140">
      <c r="AA140" s="36" t="n">
        <v>130</v>
      </c>
      <c r="AB140" s="46">
        <f>MATCH($AA140&amp;"|0",Node_Key,0)</f>
        <v/>
      </c>
      <c r="AC140" s="46">
        <f>IF(INDEX(Node_Kind,AB140)="leaf",0,IF(INDEX($G$10:$G$61,INDEX(Node_Pos,AB140)+1)="",IF(INDEX(Node_Miss,AB140)="left",INDEX(Node_Left,AB140),INDEX(Node_Right,AB140)),IF(INDEX(Node_Kind,AB140)="split",IF(INDEX($G$10:$G$61,INDEX(Node_Pos,AB140)+1)&lt;INDEX(Node_Thr,AB140),INDEX(Node_Left,AB140),INDEX(Node_Right,AB140)),IF(ISNUMBER(SEARCH(";"&amp;INDEX($G$10:$G$61,INDEX(Node_Pos,AB140)+1)&amp;";",";"&amp;INDEX(Node_RCodes,AB140)&amp;";")),INDEX(Node_Right,AB140),INDEX(Node_Left,AB140)))))</f>
        <v/>
      </c>
      <c r="AD140" s="46">
        <f>MATCH($AA140&amp;"|"&amp;AC140,Node_Key,0)</f>
        <v/>
      </c>
      <c r="AE140" s="46">
        <f>IF(INDEX(Node_Kind,AD140)="leaf",AC140,IF(INDEX($G$10:$G$61,INDEX(Node_Pos,AD140)+1)="",IF(INDEX(Node_Miss,AD140)="left",INDEX(Node_Left,AD140),INDEX(Node_Right,AD140)),IF(INDEX(Node_Kind,AD140)="split",IF(INDEX($G$10:$G$61,INDEX(Node_Pos,AD140)+1)&lt;INDEX(Node_Thr,AD140),INDEX(Node_Left,AD140),INDEX(Node_Right,AD140)),IF(ISNUMBER(SEARCH(";"&amp;INDEX($G$10:$G$61,INDEX(Node_Pos,AD140)+1)&amp;";",";"&amp;INDEX(Node_RCodes,AD140)&amp;";")),INDEX(Node_Right,AD140),INDEX(Node_Left,AD140)))))</f>
        <v/>
      </c>
      <c r="AF140" s="46">
        <f>MATCH($AA140&amp;"|"&amp;AE140,Node_Key,0)</f>
        <v/>
      </c>
      <c r="AG140" s="46">
        <f>IF(INDEX(Node_Kind,AF140)="leaf",AE140,IF(INDEX($G$10:$G$61,INDEX(Node_Pos,AF140)+1)="",IF(INDEX(Node_Miss,AF140)="left",INDEX(Node_Left,AF140),INDEX(Node_Right,AF140)),IF(INDEX(Node_Kind,AF140)="split",IF(INDEX($G$10:$G$61,INDEX(Node_Pos,AF140)+1)&lt;INDEX(Node_Thr,AF140),INDEX(Node_Left,AF140),INDEX(Node_Right,AF140)),IF(ISNUMBER(SEARCH(";"&amp;INDEX($G$10:$G$61,INDEX(Node_Pos,AF140)+1)&amp;";",";"&amp;INDEX(Node_RCodes,AF140)&amp;";")),INDEX(Node_Right,AF140),INDEX(Node_Left,AF140)))))</f>
        <v/>
      </c>
      <c r="AH140" s="52">
        <f>IF(INDEX(Node_Kind,MATCH($AA140&amp;"|"&amp;AG140,Node_Key,0))="leaf",INDEX(Node_Leaf,MATCH($AA140&amp;"|"&amp;AG140,Node_Key,0)),"not a leaf")</f>
        <v/>
      </c>
      <c r="AI140" s="46">
        <f>MATCH($AA140&amp;"|0",Node_Key,0)</f>
        <v/>
      </c>
      <c r="AJ140" s="46">
        <f>IF(INDEX(Node_Kind,AI140)="leaf",0,IF(INDEX($J$10:$J$61,INDEX(Node_Pos,AI140)+1)="",IF(INDEX(Node_Miss,AI140)="left",INDEX(Node_Left,AI140),INDEX(Node_Right,AI140)),IF(INDEX(Node_Kind,AI140)="split",IF(INDEX($J$10:$J$61,INDEX(Node_Pos,AI140)+1)&lt;INDEX(Node_Thr,AI140),INDEX(Node_Left,AI140),INDEX(Node_Right,AI140)),IF(ISNUMBER(SEARCH(";"&amp;INDEX($J$10:$J$61,INDEX(Node_Pos,AI140)+1)&amp;";",";"&amp;INDEX(Node_RCodes,AI140)&amp;";")),INDEX(Node_Right,AI140),INDEX(Node_Left,AI140)))))</f>
        <v/>
      </c>
      <c r="AK140" s="46">
        <f>MATCH($AA140&amp;"|"&amp;AJ140,Node_Key,0)</f>
        <v/>
      </c>
      <c r="AL140" s="46">
        <f>IF(INDEX(Node_Kind,AK140)="leaf",AJ140,IF(INDEX($J$10:$J$61,INDEX(Node_Pos,AK140)+1)="",IF(INDEX(Node_Miss,AK140)="left",INDEX(Node_Left,AK140),INDEX(Node_Right,AK140)),IF(INDEX(Node_Kind,AK140)="split",IF(INDEX($J$10:$J$61,INDEX(Node_Pos,AK140)+1)&lt;INDEX(Node_Thr,AK140),INDEX(Node_Left,AK140),INDEX(Node_Right,AK140)),IF(ISNUMBER(SEARCH(";"&amp;INDEX($J$10:$J$61,INDEX(Node_Pos,AK140)+1)&amp;";",";"&amp;INDEX(Node_RCodes,AK140)&amp;";")),INDEX(Node_Right,AK140),INDEX(Node_Left,AK140)))))</f>
        <v/>
      </c>
      <c r="AM140" s="46">
        <f>MATCH($AA140&amp;"|"&amp;AL140,Node_Key,0)</f>
        <v/>
      </c>
      <c r="AN140" s="46">
        <f>IF(INDEX(Node_Kind,AM140)="leaf",AL140,IF(INDEX($J$10:$J$61,INDEX(Node_Pos,AM140)+1)="",IF(INDEX(Node_Miss,AM140)="left",INDEX(Node_Left,AM140),INDEX(Node_Right,AM140)),IF(INDEX(Node_Kind,AM140)="split",IF(INDEX($J$10:$J$61,INDEX(Node_Pos,AM140)+1)&lt;INDEX(Node_Thr,AM140),INDEX(Node_Left,AM140),INDEX(Node_Right,AM140)),IF(ISNUMBER(SEARCH(";"&amp;INDEX($J$10:$J$61,INDEX(Node_Pos,AM140)+1)&amp;";",";"&amp;INDEX(Node_RCodes,AM140)&amp;";")),INDEX(Node_Right,AM140),INDEX(Node_Left,AM140)))))</f>
        <v/>
      </c>
      <c r="AO140" s="52">
        <f>IF(INDEX(Node_Kind,MATCH($AA140&amp;"|"&amp;AN140,Node_Key,0))="leaf",INDEX(Node_Leaf,MATCH($AA140&amp;"|"&amp;AN140,Node_Key,0)),"not a leaf")</f>
        <v/>
      </c>
      <c r="AP140" s="46">
        <f>MATCH($AA140&amp;"|0",Node_Key,0)</f>
        <v/>
      </c>
      <c r="AQ140" s="46">
        <f>IF(INDEX(Node_Kind,AP140)="leaf",0,IF(INDEX($M$10:$M$61,INDEX(Node_Pos,AP140)+1)="",IF(INDEX(Node_Miss,AP140)="left",INDEX(Node_Left,AP140),INDEX(Node_Right,AP140)),IF(INDEX(Node_Kind,AP140)="split",IF(INDEX($M$10:$M$61,INDEX(Node_Pos,AP140)+1)&lt;INDEX(Node_Thr,AP140),INDEX(Node_Left,AP140),INDEX(Node_Right,AP140)),IF(ISNUMBER(SEARCH(";"&amp;INDEX($M$10:$M$61,INDEX(Node_Pos,AP140)+1)&amp;";",";"&amp;INDEX(Node_RCodes,AP140)&amp;";")),INDEX(Node_Right,AP140),INDEX(Node_Left,AP140)))))</f>
        <v/>
      </c>
      <c r="AR140" s="46">
        <f>MATCH($AA140&amp;"|"&amp;AQ140,Node_Key,0)</f>
        <v/>
      </c>
      <c r="AS140" s="46">
        <f>IF(INDEX(Node_Kind,AR140)="leaf",AQ140,IF(INDEX($M$10:$M$61,INDEX(Node_Pos,AR140)+1)="",IF(INDEX(Node_Miss,AR140)="left",INDEX(Node_Left,AR140),INDEX(Node_Right,AR140)),IF(INDEX(Node_Kind,AR140)="split",IF(INDEX($M$10:$M$61,INDEX(Node_Pos,AR140)+1)&lt;INDEX(Node_Thr,AR140),INDEX(Node_Left,AR140),INDEX(Node_Right,AR140)),IF(ISNUMBER(SEARCH(";"&amp;INDEX($M$10:$M$61,INDEX(Node_Pos,AR140)+1)&amp;";",";"&amp;INDEX(Node_RCodes,AR140)&amp;";")),INDEX(Node_Right,AR140),INDEX(Node_Left,AR140)))))</f>
        <v/>
      </c>
      <c r="AT140" s="46">
        <f>MATCH($AA140&amp;"|"&amp;AS140,Node_Key,0)</f>
        <v/>
      </c>
      <c r="AU140" s="46">
        <f>IF(INDEX(Node_Kind,AT140)="leaf",AS140,IF(INDEX($M$10:$M$61,INDEX(Node_Pos,AT140)+1)="",IF(INDEX(Node_Miss,AT140)="left",INDEX(Node_Left,AT140),INDEX(Node_Right,AT140)),IF(INDEX(Node_Kind,AT140)="split",IF(INDEX($M$10:$M$61,INDEX(Node_Pos,AT140)+1)&lt;INDEX(Node_Thr,AT140),INDEX(Node_Left,AT140),INDEX(Node_Right,AT140)),IF(ISNUMBER(SEARCH(";"&amp;INDEX($M$10:$M$61,INDEX(Node_Pos,AT140)+1)&amp;";",";"&amp;INDEX(Node_RCodes,AT140)&amp;";")),INDEX(Node_Right,AT140),INDEX(Node_Left,AT140)))))</f>
        <v/>
      </c>
      <c r="AV140" s="52">
        <f>IF(INDEX(Node_Kind,MATCH($AA140&amp;"|"&amp;AU140,Node_Key,0))="leaf",INDEX(Node_Leaf,MATCH($AA140&amp;"|"&amp;AU140,Node_Key,0)),"not a leaf")</f>
        <v/>
      </c>
      <c r="AW140" s="46">
        <f>MATCH($AA140&amp;"|0",Node_Key,0)</f>
        <v/>
      </c>
      <c r="AX140" s="46">
        <f>IF(INDEX(Node_Kind,AW140)="leaf",0,IF(INDEX($P$10:$P$61,INDEX(Node_Pos,AW140)+1)="",IF(INDEX(Node_Miss,AW140)="left",INDEX(Node_Left,AW140),INDEX(Node_Right,AW140)),IF(INDEX(Node_Kind,AW140)="split",IF(INDEX($P$10:$P$61,INDEX(Node_Pos,AW140)+1)&lt;INDEX(Node_Thr,AW140),INDEX(Node_Left,AW140),INDEX(Node_Right,AW140)),IF(ISNUMBER(SEARCH(";"&amp;INDEX($P$10:$P$61,INDEX(Node_Pos,AW140)+1)&amp;";",";"&amp;INDEX(Node_RCodes,AW140)&amp;";")),INDEX(Node_Right,AW140),INDEX(Node_Left,AW140)))))</f>
        <v/>
      </c>
      <c r="AY140" s="46">
        <f>MATCH($AA140&amp;"|"&amp;AX140,Node_Key,0)</f>
        <v/>
      </c>
      <c r="AZ140" s="46">
        <f>IF(INDEX(Node_Kind,AY140)="leaf",AX140,IF(INDEX($P$10:$P$61,INDEX(Node_Pos,AY140)+1)="",IF(INDEX(Node_Miss,AY140)="left",INDEX(Node_Left,AY140),INDEX(Node_Right,AY140)),IF(INDEX(Node_Kind,AY140)="split",IF(INDEX($P$10:$P$61,INDEX(Node_Pos,AY140)+1)&lt;INDEX(Node_Thr,AY140),INDEX(Node_Left,AY140),INDEX(Node_Right,AY140)),IF(ISNUMBER(SEARCH(";"&amp;INDEX($P$10:$P$61,INDEX(Node_Pos,AY140)+1)&amp;";",";"&amp;INDEX(Node_RCodes,AY140)&amp;";")),INDEX(Node_Right,AY140),INDEX(Node_Left,AY140)))))</f>
        <v/>
      </c>
      <c r="BA140" s="46">
        <f>MATCH($AA140&amp;"|"&amp;AZ140,Node_Key,0)</f>
        <v/>
      </c>
      <c r="BB140" s="46">
        <f>IF(INDEX(Node_Kind,BA140)="leaf",AZ140,IF(INDEX($P$10:$P$61,INDEX(Node_Pos,BA140)+1)="",IF(INDEX(Node_Miss,BA140)="left",INDEX(Node_Left,BA140),INDEX(Node_Right,BA140)),IF(INDEX(Node_Kind,BA140)="split",IF(INDEX($P$10:$P$61,INDEX(Node_Pos,BA140)+1)&lt;INDEX(Node_Thr,BA140),INDEX(Node_Left,BA140),INDEX(Node_Right,BA140)),IF(ISNUMBER(SEARCH(";"&amp;INDEX($P$10:$P$61,INDEX(Node_Pos,BA140)+1)&amp;";",";"&amp;INDEX(Node_RCodes,BA140)&amp;";")),INDEX(Node_Right,BA140),INDEX(Node_Left,BA140)))))</f>
        <v/>
      </c>
      <c r="BC140" s="52">
        <f>IF(INDEX(Node_Kind,MATCH($AA140&amp;"|"&amp;BB140,Node_Key,0))="leaf",INDEX(Node_Leaf,MATCH($AA140&amp;"|"&amp;BB140,Node_Key,0)),"not a leaf")</f>
        <v/>
      </c>
      <c r="BD140" s="46">
        <f>MATCH($AA140&amp;"|0",Node_Key,0)</f>
        <v/>
      </c>
      <c r="BE140" s="46">
        <f>IF(INDEX(Node_Kind,BD140)="leaf",0,IF(INDEX($S$10:$S$61,INDEX(Node_Pos,BD140)+1)="",IF(INDEX(Node_Miss,BD140)="left",INDEX(Node_Left,BD140),INDEX(Node_Right,BD140)),IF(INDEX(Node_Kind,BD140)="split",IF(INDEX($S$10:$S$61,INDEX(Node_Pos,BD140)+1)&lt;INDEX(Node_Thr,BD140),INDEX(Node_Left,BD140),INDEX(Node_Right,BD140)),IF(ISNUMBER(SEARCH(";"&amp;INDEX($S$10:$S$61,INDEX(Node_Pos,BD140)+1)&amp;";",";"&amp;INDEX(Node_RCodes,BD140)&amp;";")),INDEX(Node_Right,BD140),INDEX(Node_Left,BD140)))))</f>
        <v/>
      </c>
      <c r="BF140" s="46">
        <f>MATCH($AA140&amp;"|"&amp;BE140,Node_Key,0)</f>
        <v/>
      </c>
      <c r="BG140" s="46">
        <f>IF(INDEX(Node_Kind,BF140)="leaf",BE140,IF(INDEX($S$10:$S$61,INDEX(Node_Pos,BF140)+1)="",IF(INDEX(Node_Miss,BF140)="left",INDEX(Node_Left,BF140),INDEX(Node_Right,BF140)),IF(INDEX(Node_Kind,BF140)="split",IF(INDEX($S$10:$S$61,INDEX(Node_Pos,BF140)+1)&lt;INDEX(Node_Thr,BF140),INDEX(Node_Left,BF140),INDEX(Node_Right,BF140)),IF(ISNUMBER(SEARCH(";"&amp;INDEX($S$10:$S$61,INDEX(Node_Pos,BF140)+1)&amp;";",";"&amp;INDEX(Node_RCodes,BF140)&amp;";")),INDEX(Node_Right,BF140),INDEX(Node_Left,BF140)))))</f>
        <v/>
      </c>
      <c r="BH140" s="46">
        <f>MATCH($AA140&amp;"|"&amp;BG140,Node_Key,0)</f>
        <v/>
      </c>
      <c r="BI140" s="46">
        <f>IF(INDEX(Node_Kind,BH140)="leaf",BG140,IF(INDEX($S$10:$S$61,INDEX(Node_Pos,BH140)+1)="",IF(INDEX(Node_Miss,BH140)="left",INDEX(Node_Left,BH140),INDEX(Node_Right,BH140)),IF(INDEX(Node_Kind,BH140)="split",IF(INDEX($S$10:$S$61,INDEX(Node_Pos,BH140)+1)&lt;INDEX(Node_Thr,BH140),INDEX(Node_Left,BH140),INDEX(Node_Right,BH140)),IF(ISNUMBER(SEARCH(";"&amp;INDEX($S$10:$S$61,INDEX(Node_Pos,BH140)+1)&amp;";",";"&amp;INDEX(Node_RCodes,BH140)&amp;";")),INDEX(Node_Right,BH140),INDEX(Node_Left,BH140)))))</f>
        <v/>
      </c>
      <c r="BJ140" s="52">
        <f>IF(INDEX(Node_Kind,MATCH($AA140&amp;"|"&amp;BI140,Node_Key,0))="leaf",INDEX(Node_Leaf,MATCH($AA140&amp;"|"&amp;BI140,Node_Key,0)),"not a leaf")</f>
        <v/>
      </c>
      <c r="BK140" s="46">
        <f>MATCH($AA140&amp;"|0",Node_Key,0)</f>
        <v/>
      </c>
      <c r="BL140" s="46">
        <f>IF(INDEX(Node_Kind,BK140)="leaf",0,IF(INDEX($V$10:$V$61,INDEX(Node_Pos,BK140)+1)="",IF(INDEX(Node_Miss,BK140)="left",INDEX(Node_Left,BK140),INDEX(Node_Right,BK140)),IF(INDEX(Node_Kind,BK140)="split",IF(INDEX($V$10:$V$61,INDEX(Node_Pos,BK140)+1)&lt;INDEX(Node_Thr,BK140),INDEX(Node_Left,BK140),INDEX(Node_Right,BK140)),IF(ISNUMBER(SEARCH(";"&amp;INDEX($V$10:$V$61,INDEX(Node_Pos,BK140)+1)&amp;";",";"&amp;INDEX(Node_RCodes,BK140)&amp;";")),INDEX(Node_Right,BK140),INDEX(Node_Left,BK140)))))</f>
        <v/>
      </c>
      <c r="BM140" s="46">
        <f>MATCH($AA140&amp;"|"&amp;BL140,Node_Key,0)</f>
        <v/>
      </c>
      <c r="BN140" s="46">
        <f>IF(INDEX(Node_Kind,BM140)="leaf",BL140,IF(INDEX($V$10:$V$61,INDEX(Node_Pos,BM140)+1)="",IF(INDEX(Node_Miss,BM140)="left",INDEX(Node_Left,BM140),INDEX(Node_Right,BM140)),IF(INDEX(Node_Kind,BM140)="split",IF(INDEX($V$10:$V$61,INDEX(Node_Pos,BM140)+1)&lt;INDEX(Node_Thr,BM140),INDEX(Node_Left,BM140),INDEX(Node_Right,BM140)),IF(ISNUMBER(SEARCH(";"&amp;INDEX($V$10:$V$61,INDEX(Node_Pos,BM140)+1)&amp;";",";"&amp;INDEX(Node_RCodes,BM140)&amp;";")),INDEX(Node_Right,BM140),INDEX(Node_Left,BM140)))))</f>
        <v/>
      </c>
      <c r="BO140" s="46">
        <f>MATCH($AA140&amp;"|"&amp;BN140,Node_Key,0)</f>
        <v/>
      </c>
      <c r="BP140" s="46">
        <f>IF(INDEX(Node_Kind,BO140)="leaf",BN140,IF(INDEX($V$10:$V$61,INDEX(Node_Pos,BO140)+1)="",IF(INDEX(Node_Miss,BO140)="left",INDEX(Node_Left,BO140),INDEX(Node_Right,BO140)),IF(INDEX(Node_Kind,BO140)="split",IF(INDEX($V$10:$V$61,INDEX(Node_Pos,BO140)+1)&lt;INDEX(Node_Thr,BO140),INDEX(Node_Left,BO140),INDEX(Node_Right,BO140)),IF(ISNUMBER(SEARCH(";"&amp;INDEX($V$10:$V$61,INDEX(Node_Pos,BO140)+1)&amp;";",";"&amp;INDEX(Node_RCodes,BO140)&amp;";")),INDEX(Node_Right,BO140),INDEX(Node_Left,BO140)))))</f>
        <v/>
      </c>
      <c r="BQ140" s="52">
        <f>IF(INDEX(Node_Kind,MATCH($AA140&amp;"|"&amp;BP140,Node_Key,0))="leaf",INDEX(Node_Leaf,MATCH($AA140&amp;"|"&amp;BP140,Node_Key,0)),"not a leaf")</f>
        <v/>
      </c>
      <c r="BR140" s="46">
        <f>MATCH($AA140&amp;"|0",Node_Key,0)</f>
        <v/>
      </c>
      <c r="BS140" s="46">
        <f>IF(INDEX(Node_Kind,BR140)="leaf",0,IF(INDEX($Y$10:$Y$61,INDEX(Node_Pos,BR140)+1)="",IF(INDEX(Node_Miss,BR140)="left",INDEX(Node_Left,BR140),INDEX(Node_Right,BR140)),IF(INDEX(Node_Kind,BR140)="split",IF(INDEX($Y$10:$Y$61,INDEX(Node_Pos,BR140)+1)&lt;INDEX(Node_Thr,BR140),INDEX(Node_Left,BR140),INDEX(Node_Right,BR140)),IF(ISNUMBER(SEARCH(";"&amp;INDEX($Y$10:$Y$61,INDEX(Node_Pos,BR140)+1)&amp;";",";"&amp;INDEX(Node_RCodes,BR140)&amp;";")),INDEX(Node_Right,BR140),INDEX(Node_Left,BR140)))))</f>
        <v/>
      </c>
      <c r="BT140" s="46">
        <f>MATCH($AA140&amp;"|"&amp;BS140,Node_Key,0)</f>
        <v/>
      </c>
      <c r="BU140" s="46">
        <f>IF(INDEX(Node_Kind,BT140)="leaf",BS140,IF(INDEX($Y$10:$Y$61,INDEX(Node_Pos,BT140)+1)="",IF(INDEX(Node_Miss,BT140)="left",INDEX(Node_Left,BT140),INDEX(Node_Right,BT140)),IF(INDEX(Node_Kind,BT140)="split",IF(INDEX($Y$10:$Y$61,INDEX(Node_Pos,BT140)+1)&lt;INDEX(Node_Thr,BT140),INDEX(Node_Left,BT140),INDEX(Node_Right,BT140)),IF(ISNUMBER(SEARCH(";"&amp;INDEX($Y$10:$Y$61,INDEX(Node_Pos,BT140)+1)&amp;";",";"&amp;INDEX(Node_RCodes,BT140)&amp;";")),INDEX(Node_Right,BT140),INDEX(Node_Left,BT140)))))</f>
        <v/>
      </c>
      <c r="BV140" s="46">
        <f>MATCH($AA140&amp;"|"&amp;BU140,Node_Key,0)</f>
        <v/>
      </c>
      <c r="BW140" s="46">
        <f>IF(INDEX(Node_Kind,BV140)="leaf",BU140,IF(INDEX($Y$10:$Y$61,INDEX(Node_Pos,BV140)+1)="",IF(INDEX(Node_Miss,BV140)="left",INDEX(Node_Left,BV140),INDEX(Node_Right,BV140)),IF(INDEX(Node_Kind,BV140)="split",IF(INDEX($Y$10:$Y$61,INDEX(Node_Pos,BV140)+1)&lt;INDEX(Node_Thr,BV140),INDEX(Node_Left,BV140),INDEX(Node_Right,BV140)),IF(ISNUMBER(SEARCH(";"&amp;INDEX($Y$10:$Y$61,INDEX(Node_Pos,BV140)+1)&amp;";",";"&amp;INDEX(Node_RCodes,BV140)&amp;";")),INDEX(Node_Right,BV140),INDEX(Node_Left,BV140)))))</f>
        <v/>
      </c>
      <c r="BX140" s="52">
        <f>IF(INDEX(Node_Kind,MATCH($AA140&amp;"|"&amp;BW140,Node_Key,0))="leaf",INDEX(Node_Leaf,MATCH($AA140&amp;"|"&amp;BW140,Node_Key,0)),"not a leaf")</f>
        <v/>
      </c>
    </row>
    <row r="141">
      <c r="AA141" s="36" t="n">
        <v>131</v>
      </c>
      <c r="AB141" s="46">
        <f>MATCH($AA141&amp;"|0",Node_Key,0)</f>
        <v/>
      </c>
      <c r="AC141" s="46">
        <f>IF(INDEX(Node_Kind,AB141)="leaf",0,IF(INDEX($G$10:$G$61,INDEX(Node_Pos,AB141)+1)="",IF(INDEX(Node_Miss,AB141)="left",INDEX(Node_Left,AB141),INDEX(Node_Right,AB141)),IF(INDEX(Node_Kind,AB141)="split",IF(INDEX($G$10:$G$61,INDEX(Node_Pos,AB141)+1)&lt;INDEX(Node_Thr,AB141),INDEX(Node_Left,AB141),INDEX(Node_Right,AB141)),IF(ISNUMBER(SEARCH(";"&amp;INDEX($G$10:$G$61,INDEX(Node_Pos,AB141)+1)&amp;";",";"&amp;INDEX(Node_RCodes,AB141)&amp;";")),INDEX(Node_Right,AB141),INDEX(Node_Left,AB141)))))</f>
        <v/>
      </c>
      <c r="AD141" s="46">
        <f>MATCH($AA141&amp;"|"&amp;AC141,Node_Key,0)</f>
        <v/>
      </c>
      <c r="AE141" s="46">
        <f>IF(INDEX(Node_Kind,AD141)="leaf",AC141,IF(INDEX($G$10:$G$61,INDEX(Node_Pos,AD141)+1)="",IF(INDEX(Node_Miss,AD141)="left",INDEX(Node_Left,AD141),INDEX(Node_Right,AD141)),IF(INDEX(Node_Kind,AD141)="split",IF(INDEX($G$10:$G$61,INDEX(Node_Pos,AD141)+1)&lt;INDEX(Node_Thr,AD141),INDEX(Node_Left,AD141),INDEX(Node_Right,AD141)),IF(ISNUMBER(SEARCH(";"&amp;INDEX($G$10:$G$61,INDEX(Node_Pos,AD141)+1)&amp;";",";"&amp;INDEX(Node_RCodes,AD141)&amp;";")),INDEX(Node_Right,AD141),INDEX(Node_Left,AD141)))))</f>
        <v/>
      </c>
      <c r="AF141" s="46">
        <f>MATCH($AA141&amp;"|"&amp;AE141,Node_Key,0)</f>
        <v/>
      </c>
      <c r="AG141" s="46">
        <f>IF(INDEX(Node_Kind,AF141)="leaf",AE141,IF(INDEX($G$10:$G$61,INDEX(Node_Pos,AF141)+1)="",IF(INDEX(Node_Miss,AF141)="left",INDEX(Node_Left,AF141),INDEX(Node_Right,AF141)),IF(INDEX(Node_Kind,AF141)="split",IF(INDEX($G$10:$G$61,INDEX(Node_Pos,AF141)+1)&lt;INDEX(Node_Thr,AF141),INDEX(Node_Left,AF141),INDEX(Node_Right,AF141)),IF(ISNUMBER(SEARCH(";"&amp;INDEX($G$10:$G$61,INDEX(Node_Pos,AF141)+1)&amp;";",";"&amp;INDEX(Node_RCodes,AF141)&amp;";")),INDEX(Node_Right,AF141),INDEX(Node_Left,AF141)))))</f>
        <v/>
      </c>
      <c r="AH141" s="52">
        <f>IF(INDEX(Node_Kind,MATCH($AA141&amp;"|"&amp;AG141,Node_Key,0))="leaf",INDEX(Node_Leaf,MATCH($AA141&amp;"|"&amp;AG141,Node_Key,0)),"not a leaf")</f>
        <v/>
      </c>
      <c r="AI141" s="46">
        <f>MATCH($AA141&amp;"|0",Node_Key,0)</f>
        <v/>
      </c>
      <c r="AJ141" s="46">
        <f>IF(INDEX(Node_Kind,AI141)="leaf",0,IF(INDEX($J$10:$J$61,INDEX(Node_Pos,AI141)+1)="",IF(INDEX(Node_Miss,AI141)="left",INDEX(Node_Left,AI141),INDEX(Node_Right,AI141)),IF(INDEX(Node_Kind,AI141)="split",IF(INDEX($J$10:$J$61,INDEX(Node_Pos,AI141)+1)&lt;INDEX(Node_Thr,AI141),INDEX(Node_Left,AI141),INDEX(Node_Right,AI141)),IF(ISNUMBER(SEARCH(";"&amp;INDEX($J$10:$J$61,INDEX(Node_Pos,AI141)+1)&amp;";",";"&amp;INDEX(Node_RCodes,AI141)&amp;";")),INDEX(Node_Right,AI141),INDEX(Node_Left,AI141)))))</f>
        <v/>
      </c>
      <c r="AK141" s="46">
        <f>MATCH($AA141&amp;"|"&amp;AJ141,Node_Key,0)</f>
        <v/>
      </c>
      <c r="AL141" s="46">
        <f>IF(INDEX(Node_Kind,AK141)="leaf",AJ141,IF(INDEX($J$10:$J$61,INDEX(Node_Pos,AK141)+1)="",IF(INDEX(Node_Miss,AK141)="left",INDEX(Node_Left,AK141),INDEX(Node_Right,AK141)),IF(INDEX(Node_Kind,AK141)="split",IF(INDEX($J$10:$J$61,INDEX(Node_Pos,AK141)+1)&lt;INDEX(Node_Thr,AK141),INDEX(Node_Left,AK141),INDEX(Node_Right,AK141)),IF(ISNUMBER(SEARCH(";"&amp;INDEX($J$10:$J$61,INDEX(Node_Pos,AK141)+1)&amp;";",";"&amp;INDEX(Node_RCodes,AK141)&amp;";")),INDEX(Node_Right,AK141),INDEX(Node_Left,AK141)))))</f>
        <v/>
      </c>
      <c r="AM141" s="46">
        <f>MATCH($AA141&amp;"|"&amp;AL141,Node_Key,0)</f>
        <v/>
      </c>
      <c r="AN141" s="46">
        <f>IF(INDEX(Node_Kind,AM141)="leaf",AL141,IF(INDEX($J$10:$J$61,INDEX(Node_Pos,AM141)+1)="",IF(INDEX(Node_Miss,AM141)="left",INDEX(Node_Left,AM141),INDEX(Node_Right,AM141)),IF(INDEX(Node_Kind,AM141)="split",IF(INDEX($J$10:$J$61,INDEX(Node_Pos,AM141)+1)&lt;INDEX(Node_Thr,AM141),INDEX(Node_Left,AM141),INDEX(Node_Right,AM141)),IF(ISNUMBER(SEARCH(";"&amp;INDEX($J$10:$J$61,INDEX(Node_Pos,AM141)+1)&amp;";",";"&amp;INDEX(Node_RCodes,AM141)&amp;";")),INDEX(Node_Right,AM141),INDEX(Node_Left,AM141)))))</f>
        <v/>
      </c>
      <c r="AO141" s="52">
        <f>IF(INDEX(Node_Kind,MATCH($AA141&amp;"|"&amp;AN141,Node_Key,0))="leaf",INDEX(Node_Leaf,MATCH($AA141&amp;"|"&amp;AN141,Node_Key,0)),"not a leaf")</f>
        <v/>
      </c>
      <c r="AP141" s="46">
        <f>MATCH($AA141&amp;"|0",Node_Key,0)</f>
        <v/>
      </c>
      <c r="AQ141" s="46">
        <f>IF(INDEX(Node_Kind,AP141)="leaf",0,IF(INDEX($M$10:$M$61,INDEX(Node_Pos,AP141)+1)="",IF(INDEX(Node_Miss,AP141)="left",INDEX(Node_Left,AP141),INDEX(Node_Right,AP141)),IF(INDEX(Node_Kind,AP141)="split",IF(INDEX($M$10:$M$61,INDEX(Node_Pos,AP141)+1)&lt;INDEX(Node_Thr,AP141),INDEX(Node_Left,AP141),INDEX(Node_Right,AP141)),IF(ISNUMBER(SEARCH(";"&amp;INDEX($M$10:$M$61,INDEX(Node_Pos,AP141)+1)&amp;";",";"&amp;INDEX(Node_RCodes,AP141)&amp;";")),INDEX(Node_Right,AP141),INDEX(Node_Left,AP141)))))</f>
        <v/>
      </c>
      <c r="AR141" s="46">
        <f>MATCH($AA141&amp;"|"&amp;AQ141,Node_Key,0)</f>
        <v/>
      </c>
      <c r="AS141" s="46">
        <f>IF(INDEX(Node_Kind,AR141)="leaf",AQ141,IF(INDEX($M$10:$M$61,INDEX(Node_Pos,AR141)+1)="",IF(INDEX(Node_Miss,AR141)="left",INDEX(Node_Left,AR141),INDEX(Node_Right,AR141)),IF(INDEX(Node_Kind,AR141)="split",IF(INDEX($M$10:$M$61,INDEX(Node_Pos,AR141)+1)&lt;INDEX(Node_Thr,AR141),INDEX(Node_Left,AR141),INDEX(Node_Right,AR141)),IF(ISNUMBER(SEARCH(";"&amp;INDEX($M$10:$M$61,INDEX(Node_Pos,AR141)+1)&amp;";",";"&amp;INDEX(Node_RCodes,AR141)&amp;";")),INDEX(Node_Right,AR141),INDEX(Node_Left,AR141)))))</f>
        <v/>
      </c>
      <c r="AT141" s="46">
        <f>MATCH($AA141&amp;"|"&amp;AS141,Node_Key,0)</f>
        <v/>
      </c>
      <c r="AU141" s="46">
        <f>IF(INDEX(Node_Kind,AT141)="leaf",AS141,IF(INDEX($M$10:$M$61,INDEX(Node_Pos,AT141)+1)="",IF(INDEX(Node_Miss,AT141)="left",INDEX(Node_Left,AT141),INDEX(Node_Right,AT141)),IF(INDEX(Node_Kind,AT141)="split",IF(INDEX($M$10:$M$61,INDEX(Node_Pos,AT141)+1)&lt;INDEX(Node_Thr,AT141),INDEX(Node_Left,AT141),INDEX(Node_Right,AT141)),IF(ISNUMBER(SEARCH(";"&amp;INDEX($M$10:$M$61,INDEX(Node_Pos,AT141)+1)&amp;";",";"&amp;INDEX(Node_RCodes,AT141)&amp;";")),INDEX(Node_Right,AT141),INDEX(Node_Left,AT141)))))</f>
        <v/>
      </c>
      <c r="AV141" s="52">
        <f>IF(INDEX(Node_Kind,MATCH($AA141&amp;"|"&amp;AU141,Node_Key,0))="leaf",INDEX(Node_Leaf,MATCH($AA141&amp;"|"&amp;AU141,Node_Key,0)),"not a leaf")</f>
        <v/>
      </c>
      <c r="AW141" s="46">
        <f>MATCH($AA141&amp;"|0",Node_Key,0)</f>
        <v/>
      </c>
      <c r="AX141" s="46">
        <f>IF(INDEX(Node_Kind,AW141)="leaf",0,IF(INDEX($P$10:$P$61,INDEX(Node_Pos,AW141)+1)="",IF(INDEX(Node_Miss,AW141)="left",INDEX(Node_Left,AW141),INDEX(Node_Right,AW141)),IF(INDEX(Node_Kind,AW141)="split",IF(INDEX($P$10:$P$61,INDEX(Node_Pos,AW141)+1)&lt;INDEX(Node_Thr,AW141),INDEX(Node_Left,AW141),INDEX(Node_Right,AW141)),IF(ISNUMBER(SEARCH(";"&amp;INDEX($P$10:$P$61,INDEX(Node_Pos,AW141)+1)&amp;";",";"&amp;INDEX(Node_RCodes,AW141)&amp;";")),INDEX(Node_Right,AW141),INDEX(Node_Left,AW141)))))</f>
        <v/>
      </c>
      <c r="AY141" s="46">
        <f>MATCH($AA141&amp;"|"&amp;AX141,Node_Key,0)</f>
        <v/>
      </c>
      <c r="AZ141" s="46">
        <f>IF(INDEX(Node_Kind,AY141)="leaf",AX141,IF(INDEX($P$10:$P$61,INDEX(Node_Pos,AY141)+1)="",IF(INDEX(Node_Miss,AY141)="left",INDEX(Node_Left,AY141),INDEX(Node_Right,AY141)),IF(INDEX(Node_Kind,AY141)="split",IF(INDEX($P$10:$P$61,INDEX(Node_Pos,AY141)+1)&lt;INDEX(Node_Thr,AY141),INDEX(Node_Left,AY141),INDEX(Node_Right,AY141)),IF(ISNUMBER(SEARCH(";"&amp;INDEX($P$10:$P$61,INDEX(Node_Pos,AY141)+1)&amp;";",";"&amp;INDEX(Node_RCodes,AY141)&amp;";")),INDEX(Node_Right,AY141),INDEX(Node_Left,AY141)))))</f>
        <v/>
      </c>
      <c r="BA141" s="46">
        <f>MATCH($AA141&amp;"|"&amp;AZ141,Node_Key,0)</f>
        <v/>
      </c>
      <c r="BB141" s="46">
        <f>IF(INDEX(Node_Kind,BA141)="leaf",AZ141,IF(INDEX($P$10:$P$61,INDEX(Node_Pos,BA141)+1)="",IF(INDEX(Node_Miss,BA141)="left",INDEX(Node_Left,BA141),INDEX(Node_Right,BA141)),IF(INDEX(Node_Kind,BA141)="split",IF(INDEX($P$10:$P$61,INDEX(Node_Pos,BA141)+1)&lt;INDEX(Node_Thr,BA141),INDEX(Node_Left,BA141),INDEX(Node_Right,BA141)),IF(ISNUMBER(SEARCH(";"&amp;INDEX($P$10:$P$61,INDEX(Node_Pos,BA141)+1)&amp;";",";"&amp;INDEX(Node_RCodes,BA141)&amp;";")),INDEX(Node_Right,BA141),INDEX(Node_Left,BA141)))))</f>
        <v/>
      </c>
      <c r="BC141" s="52">
        <f>IF(INDEX(Node_Kind,MATCH($AA141&amp;"|"&amp;BB141,Node_Key,0))="leaf",INDEX(Node_Leaf,MATCH($AA141&amp;"|"&amp;BB141,Node_Key,0)),"not a leaf")</f>
        <v/>
      </c>
      <c r="BD141" s="46">
        <f>MATCH($AA141&amp;"|0",Node_Key,0)</f>
        <v/>
      </c>
      <c r="BE141" s="46">
        <f>IF(INDEX(Node_Kind,BD141)="leaf",0,IF(INDEX($S$10:$S$61,INDEX(Node_Pos,BD141)+1)="",IF(INDEX(Node_Miss,BD141)="left",INDEX(Node_Left,BD141),INDEX(Node_Right,BD141)),IF(INDEX(Node_Kind,BD141)="split",IF(INDEX($S$10:$S$61,INDEX(Node_Pos,BD141)+1)&lt;INDEX(Node_Thr,BD141),INDEX(Node_Left,BD141),INDEX(Node_Right,BD141)),IF(ISNUMBER(SEARCH(";"&amp;INDEX($S$10:$S$61,INDEX(Node_Pos,BD141)+1)&amp;";",";"&amp;INDEX(Node_RCodes,BD141)&amp;";")),INDEX(Node_Right,BD141),INDEX(Node_Left,BD141)))))</f>
        <v/>
      </c>
      <c r="BF141" s="46">
        <f>MATCH($AA141&amp;"|"&amp;BE141,Node_Key,0)</f>
        <v/>
      </c>
      <c r="BG141" s="46">
        <f>IF(INDEX(Node_Kind,BF141)="leaf",BE141,IF(INDEX($S$10:$S$61,INDEX(Node_Pos,BF141)+1)="",IF(INDEX(Node_Miss,BF141)="left",INDEX(Node_Left,BF141),INDEX(Node_Right,BF141)),IF(INDEX(Node_Kind,BF141)="split",IF(INDEX($S$10:$S$61,INDEX(Node_Pos,BF141)+1)&lt;INDEX(Node_Thr,BF141),INDEX(Node_Left,BF141),INDEX(Node_Right,BF141)),IF(ISNUMBER(SEARCH(";"&amp;INDEX($S$10:$S$61,INDEX(Node_Pos,BF141)+1)&amp;";",";"&amp;INDEX(Node_RCodes,BF141)&amp;";")),INDEX(Node_Right,BF141),INDEX(Node_Left,BF141)))))</f>
        <v/>
      </c>
      <c r="BH141" s="46">
        <f>MATCH($AA141&amp;"|"&amp;BG141,Node_Key,0)</f>
        <v/>
      </c>
      <c r="BI141" s="46">
        <f>IF(INDEX(Node_Kind,BH141)="leaf",BG141,IF(INDEX($S$10:$S$61,INDEX(Node_Pos,BH141)+1)="",IF(INDEX(Node_Miss,BH141)="left",INDEX(Node_Left,BH141),INDEX(Node_Right,BH141)),IF(INDEX(Node_Kind,BH141)="split",IF(INDEX($S$10:$S$61,INDEX(Node_Pos,BH141)+1)&lt;INDEX(Node_Thr,BH141),INDEX(Node_Left,BH141),INDEX(Node_Right,BH141)),IF(ISNUMBER(SEARCH(";"&amp;INDEX($S$10:$S$61,INDEX(Node_Pos,BH141)+1)&amp;";",";"&amp;INDEX(Node_RCodes,BH141)&amp;";")),INDEX(Node_Right,BH141),INDEX(Node_Left,BH141)))))</f>
        <v/>
      </c>
      <c r="BJ141" s="52">
        <f>IF(INDEX(Node_Kind,MATCH($AA141&amp;"|"&amp;BI141,Node_Key,0))="leaf",INDEX(Node_Leaf,MATCH($AA141&amp;"|"&amp;BI141,Node_Key,0)),"not a leaf")</f>
        <v/>
      </c>
      <c r="BK141" s="46">
        <f>MATCH($AA141&amp;"|0",Node_Key,0)</f>
        <v/>
      </c>
      <c r="BL141" s="46">
        <f>IF(INDEX(Node_Kind,BK141)="leaf",0,IF(INDEX($V$10:$V$61,INDEX(Node_Pos,BK141)+1)="",IF(INDEX(Node_Miss,BK141)="left",INDEX(Node_Left,BK141),INDEX(Node_Right,BK141)),IF(INDEX(Node_Kind,BK141)="split",IF(INDEX($V$10:$V$61,INDEX(Node_Pos,BK141)+1)&lt;INDEX(Node_Thr,BK141),INDEX(Node_Left,BK141),INDEX(Node_Right,BK141)),IF(ISNUMBER(SEARCH(";"&amp;INDEX($V$10:$V$61,INDEX(Node_Pos,BK141)+1)&amp;";",";"&amp;INDEX(Node_RCodes,BK141)&amp;";")),INDEX(Node_Right,BK141),INDEX(Node_Left,BK141)))))</f>
        <v/>
      </c>
      <c r="BM141" s="46">
        <f>MATCH($AA141&amp;"|"&amp;BL141,Node_Key,0)</f>
        <v/>
      </c>
      <c r="BN141" s="46">
        <f>IF(INDEX(Node_Kind,BM141)="leaf",BL141,IF(INDEX($V$10:$V$61,INDEX(Node_Pos,BM141)+1)="",IF(INDEX(Node_Miss,BM141)="left",INDEX(Node_Left,BM141),INDEX(Node_Right,BM141)),IF(INDEX(Node_Kind,BM141)="split",IF(INDEX($V$10:$V$61,INDEX(Node_Pos,BM141)+1)&lt;INDEX(Node_Thr,BM141),INDEX(Node_Left,BM141),INDEX(Node_Right,BM141)),IF(ISNUMBER(SEARCH(";"&amp;INDEX($V$10:$V$61,INDEX(Node_Pos,BM141)+1)&amp;";",";"&amp;INDEX(Node_RCodes,BM141)&amp;";")),INDEX(Node_Right,BM141),INDEX(Node_Left,BM141)))))</f>
        <v/>
      </c>
      <c r="BO141" s="46">
        <f>MATCH($AA141&amp;"|"&amp;BN141,Node_Key,0)</f>
        <v/>
      </c>
      <c r="BP141" s="46">
        <f>IF(INDEX(Node_Kind,BO141)="leaf",BN141,IF(INDEX($V$10:$V$61,INDEX(Node_Pos,BO141)+1)="",IF(INDEX(Node_Miss,BO141)="left",INDEX(Node_Left,BO141),INDEX(Node_Right,BO141)),IF(INDEX(Node_Kind,BO141)="split",IF(INDEX($V$10:$V$61,INDEX(Node_Pos,BO141)+1)&lt;INDEX(Node_Thr,BO141),INDEX(Node_Left,BO141),INDEX(Node_Right,BO141)),IF(ISNUMBER(SEARCH(";"&amp;INDEX($V$10:$V$61,INDEX(Node_Pos,BO141)+1)&amp;";",";"&amp;INDEX(Node_RCodes,BO141)&amp;";")),INDEX(Node_Right,BO141),INDEX(Node_Left,BO141)))))</f>
        <v/>
      </c>
      <c r="BQ141" s="52">
        <f>IF(INDEX(Node_Kind,MATCH($AA141&amp;"|"&amp;BP141,Node_Key,0))="leaf",INDEX(Node_Leaf,MATCH($AA141&amp;"|"&amp;BP141,Node_Key,0)),"not a leaf")</f>
        <v/>
      </c>
      <c r="BR141" s="46">
        <f>MATCH($AA141&amp;"|0",Node_Key,0)</f>
        <v/>
      </c>
      <c r="BS141" s="46">
        <f>IF(INDEX(Node_Kind,BR141)="leaf",0,IF(INDEX($Y$10:$Y$61,INDEX(Node_Pos,BR141)+1)="",IF(INDEX(Node_Miss,BR141)="left",INDEX(Node_Left,BR141),INDEX(Node_Right,BR141)),IF(INDEX(Node_Kind,BR141)="split",IF(INDEX($Y$10:$Y$61,INDEX(Node_Pos,BR141)+1)&lt;INDEX(Node_Thr,BR141),INDEX(Node_Left,BR141),INDEX(Node_Right,BR141)),IF(ISNUMBER(SEARCH(";"&amp;INDEX($Y$10:$Y$61,INDEX(Node_Pos,BR141)+1)&amp;";",";"&amp;INDEX(Node_RCodes,BR141)&amp;";")),INDEX(Node_Right,BR141),INDEX(Node_Left,BR141)))))</f>
        <v/>
      </c>
      <c r="BT141" s="46">
        <f>MATCH($AA141&amp;"|"&amp;BS141,Node_Key,0)</f>
        <v/>
      </c>
      <c r="BU141" s="46">
        <f>IF(INDEX(Node_Kind,BT141)="leaf",BS141,IF(INDEX($Y$10:$Y$61,INDEX(Node_Pos,BT141)+1)="",IF(INDEX(Node_Miss,BT141)="left",INDEX(Node_Left,BT141),INDEX(Node_Right,BT141)),IF(INDEX(Node_Kind,BT141)="split",IF(INDEX($Y$10:$Y$61,INDEX(Node_Pos,BT141)+1)&lt;INDEX(Node_Thr,BT141),INDEX(Node_Left,BT141),INDEX(Node_Right,BT141)),IF(ISNUMBER(SEARCH(";"&amp;INDEX($Y$10:$Y$61,INDEX(Node_Pos,BT141)+1)&amp;";",";"&amp;INDEX(Node_RCodes,BT141)&amp;";")),INDEX(Node_Right,BT141),INDEX(Node_Left,BT141)))))</f>
        <v/>
      </c>
      <c r="BV141" s="46">
        <f>MATCH($AA141&amp;"|"&amp;BU141,Node_Key,0)</f>
        <v/>
      </c>
      <c r="BW141" s="46">
        <f>IF(INDEX(Node_Kind,BV141)="leaf",BU141,IF(INDEX($Y$10:$Y$61,INDEX(Node_Pos,BV141)+1)="",IF(INDEX(Node_Miss,BV141)="left",INDEX(Node_Left,BV141),INDEX(Node_Right,BV141)),IF(INDEX(Node_Kind,BV141)="split",IF(INDEX($Y$10:$Y$61,INDEX(Node_Pos,BV141)+1)&lt;INDEX(Node_Thr,BV141),INDEX(Node_Left,BV141),INDEX(Node_Right,BV141)),IF(ISNUMBER(SEARCH(";"&amp;INDEX($Y$10:$Y$61,INDEX(Node_Pos,BV141)+1)&amp;";",";"&amp;INDEX(Node_RCodes,BV141)&amp;";")),INDEX(Node_Right,BV141),INDEX(Node_Left,BV141)))))</f>
        <v/>
      </c>
      <c r="BX141" s="52">
        <f>IF(INDEX(Node_Kind,MATCH($AA141&amp;"|"&amp;BW141,Node_Key,0))="leaf",INDEX(Node_Leaf,MATCH($AA141&amp;"|"&amp;BW141,Node_Key,0)),"not a leaf")</f>
        <v/>
      </c>
    </row>
    <row r="142">
      <c r="AA142" s="36" t="n">
        <v>132</v>
      </c>
      <c r="AB142" s="46">
        <f>MATCH($AA142&amp;"|0",Node_Key,0)</f>
        <v/>
      </c>
      <c r="AC142" s="46">
        <f>IF(INDEX(Node_Kind,AB142)="leaf",0,IF(INDEX($G$10:$G$61,INDEX(Node_Pos,AB142)+1)="",IF(INDEX(Node_Miss,AB142)="left",INDEX(Node_Left,AB142),INDEX(Node_Right,AB142)),IF(INDEX(Node_Kind,AB142)="split",IF(INDEX($G$10:$G$61,INDEX(Node_Pos,AB142)+1)&lt;INDEX(Node_Thr,AB142),INDEX(Node_Left,AB142),INDEX(Node_Right,AB142)),IF(ISNUMBER(SEARCH(";"&amp;INDEX($G$10:$G$61,INDEX(Node_Pos,AB142)+1)&amp;";",";"&amp;INDEX(Node_RCodes,AB142)&amp;";")),INDEX(Node_Right,AB142),INDEX(Node_Left,AB142)))))</f>
        <v/>
      </c>
      <c r="AD142" s="46">
        <f>MATCH($AA142&amp;"|"&amp;AC142,Node_Key,0)</f>
        <v/>
      </c>
      <c r="AE142" s="46">
        <f>IF(INDEX(Node_Kind,AD142)="leaf",AC142,IF(INDEX($G$10:$G$61,INDEX(Node_Pos,AD142)+1)="",IF(INDEX(Node_Miss,AD142)="left",INDEX(Node_Left,AD142),INDEX(Node_Right,AD142)),IF(INDEX(Node_Kind,AD142)="split",IF(INDEX($G$10:$G$61,INDEX(Node_Pos,AD142)+1)&lt;INDEX(Node_Thr,AD142),INDEX(Node_Left,AD142),INDEX(Node_Right,AD142)),IF(ISNUMBER(SEARCH(";"&amp;INDEX($G$10:$G$61,INDEX(Node_Pos,AD142)+1)&amp;";",";"&amp;INDEX(Node_RCodes,AD142)&amp;";")),INDEX(Node_Right,AD142),INDEX(Node_Left,AD142)))))</f>
        <v/>
      </c>
      <c r="AF142" s="46">
        <f>MATCH($AA142&amp;"|"&amp;AE142,Node_Key,0)</f>
        <v/>
      </c>
      <c r="AG142" s="46">
        <f>IF(INDEX(Node_Kind,AF142)="leaf",AE142,IF(INDEX($G$10:$G$61,INDEX(Node_Pos,AF142)+1)="",IF(INDEX(Node_Miss,AF142)="left",INDEX(Node_Left,AF142),INDEX(Node_Right,AF142)),IF(INDEX(Node_Kind,AF142)="split",IF(INDEX($G$10:$G$61,INDEX(Node_Pos,AF142)+1)&lt;INDEX(Node_Thr,AF142),INDEX(Node_Left,AF142),INDEX(Node_Right,AF142)),IF(ISNUMBER(SEARCH(";"&amp;INDEX($G$10:$G$61,INDEX(Node_Pos,AF142)+1)&amp;";",";"&amp;INDEX(Node_RCodes,AF142)&amp;";")),INDEX(Node_Right,AF142),INDEX(Node_Left,AF142)))))</f>
        <v/>
      </c>
      <c r="AH142" s="52">
        <f>IF(INDEX(Node_Kind,MATCH($AA142&amp;"|"&amp;AG142,Node_Key,0))="leaf",INDEX(Node_Leaf,MATCH($AA142&amp;"|"&amp;AG142,Node_Key,0)),"not a leaf")</f>
        <v/>
      </c>
      <c r="AI142" s="46">
        <f>MATCH($AA142&amp;"|0",Node_Key,0)</f>
        <v/>
      </c>
      <c r="AJ142" s="46">
        <f>IF(INDEX(Node_Kind,AI142)="leaf",0,IF(INDEX($J$10:$J$61,INDEX(Node_Pos,AI142)+1)="",IF(INDEX(Node_Miss,AI142)="left",INDEX(Node_Left,AI142),INDEX(Node_Right,AI142)),IF(INDEX(Node_Kind,AI142)="split",IF(INDEX($J$10:$J$61,INDEX(Node_Pos,AI142)+1)&lt;INDEX(Node_Thr,AI142),INDEX(Node_Left,AI142),INDEX(Node_Right,AI142)),IF(ISNUMBER(SEARCH(";"&amp;INDEX($J$10:$J$61,INDEX(Node_Pos,AI142)+1)&amp;";",";"&amp;INDEX(Node_RCodes,AI142)&amp;";")),INDEX(Node_Right,AI142),INDEX(Node_Left,AI142)))))</f>
        <v/>
      </c>
      <c r="AK142" s="46">
        <f>MATCH($AA142&amp;"|"&amp;AJ142,Node_Key,0)</f>
        <v/>
      </c>
      <c r="AL142" s="46">
        <f>IF(INDEX(Node_Kind,AK142)="leaf",AJ142,IF(INDEX($J$10:$J$61,INDEX(Node_Pos,AK142)+1)="",IF(INDEX(Node_Miss,AK142)="left",INDEX(Node_Left,AK142),INDEX(Node_Right,AK142)),IF(INDEX(Node_Kind,AK142)="split",IF(INDEX($J$10:$J$61,INDEX(Node_Pos,AK142)+1)&lt;INDEX(Node_Thr,AK142),INDEX(Node_Left,AK142),INDEX(Node_Right,AK142)),IF(ISNUMBER(SEARCH(";"&amp;INDEX($J$10:$J$61,INDEX(Node_Pos,AK142)+1)&amp;";",";"&amp;INDEX(Node_RCodes,AK142)&amp;";")),INDEX(Node_Right,AK142),INDEX(Node_Left,AK142)))))</f>
        <v/>
      </c>
      <c r="AM142" s="46">
        <f>MATCH($AA142&amp;"|"&amp;AL142,Node_Key,0)</f>
        <v/>
      </c>
      <c r="AN142" s="46">
        <f>IF(INDEX(Node_Kind,AM142)="leaf",AL142,IF(INDEX($J$10:$J$61,INDEX(Node_Pos,AM142)+1)="",IF(INDEX(Node_Miss,AM142)="left",INDEX(Node_Left,AM142),INDEX(Node_Right,AM142)),IF(INDEX(Node_Kind,AM142)="split",IF(INDEX($J$10:$J$61,INDEX(Node_Pos,AM142)+1)&lt;INDEX(Node_Thr,AM142),INDEX(Node_Left,AM142),INDEX(Node_Right,AM142)),IF(ISNUMBER(SEARCH(";"&amp;INDEX($J$10:$J$61,INDEX(Node_Pos,AM142)+1)&amp;";",";"&amp;INDEX(Node_RCodes,AM142)&amp;";")),INDEX(Node_Right,AM142),INDEX(Node_Left,AM142)))))</f>
        <v/>
      </c>
      <c r="AO142" s="52">
        <f>IF(INDEX(Node_Kind,MATCH($AA142&amp;"|"&amp;AN142,Node_Key,0))="leaf",INDEX(Node_Leaf,MATCH($AA142&amp;"|"&amp;AN142,Node_Key,0)),"not a leaf")</f>
        <v/>
      </c>
      <c r="AP142" s="46">
        <f>MATCH($AA142&amp;"|0",Node_Key,0)</f>
        <v/>
      </c>
      <c r="AQ142" s="46">
        <f>IF(INDEX(Node_Kind,AP142)="leaf",0,IF(INDEX($M$10:$M$61,INDEX(Node_Pos,AP142)+1)="",IF(INDEX(Node_Miss,AP142)="left",INDEX(Node_Left,AP142),INDEX(Node_Right,AP142)),IF(INDEX(Node_Kind,AP142)="split",IF(INDEX($M$10:$M$61,INDEX(Node_Pos,AP142)+1)&lt;INDEX(Node_Thr,AP142),INDEX(Node_Left,AP142),INDEX(Node_Right,AP142)),IF(ISNUMBER(SEARCH(";"&amp;INDEX($M$10:$M$61,INDEX(Node_Pos,AP142)+1)&amp;";",";"&amp;INDEX(Node_RCodes,AP142)&amp;";")),INDEX(Node_Right,AP142),INDEX(Node_Left,AP142)))))</f>
        <v/>
      </c>
      <c r="AR142" s="46">
        <f>MATCH($AA142&amp;"|"&amp;AQ142,Node_Key,0)</f>
        <v/>
      </c>
      <c r="AS142" s="46">
        <f>IF(INDEX(Node_Kind,AR142)="leaf",AQ142,IF(INDEX($M$10:$M$61,INDEX(Node_Pos,AR142)+1)="",IF(INDEX(Node_Miss,AR142)="left",INDEX(Node_Left,AR142),INDEX(Node_Right,AR142)),IF(INDEX(Node_Kind,AR142)="split",IF(INDEX($M$10:$M$61,INDEX(Node_Pos,AR142)+1)&lt;INDEX(Node_Thr,AR142),INDEX(Node_Left,AR142),INDEX(Node_Right,AR142)),IF(ISNUMBER(SEARCH(";"&amp;INDEX($M$10:$M$61,INDEX(Node_Pos,AR142)+1)&amp;";",";"&amp;INDEX(Node_RCodes,AR142)&amp;";")),INDEX(Node_Right,AR142),INDEX(Node_Left,AR142)))))</f>
        <v/>
      </c>
      <c r="AT142" s="46">
        <f>MATCH($AA142&amp;"|"&amp;AS142,Node_Key,0)</f>
        <v/>
      </c>
      <c r="AU142" s="46">
        <f>IF(INDEX(Node_Kind,AT142)="leaf",AS142,IF(INDEX($M$10:$M$61,INDEX(Node_Pos,AT142)+1)="",IF(INDEX(Node_Miss,AT142)="left",INDEX(Node_Left,AT142),INDEX(Node_Right,AT142)),IF(INDEX(Node_Kind,AT142)="split",IF(INDEX($M$10:$M$61,INDEX(Node_Pos,AT142)+1)&lt;INDEX(Node_Thr,AT142),INDEX(Node_Left,AT142),INDEX(Node_Right,AT142)),IF(ISNUMBER(SEARCH(";"&amp;INDEX($M$10:$M$61,INDEX(Node_Pos,AT142)+1)&amp;";",";"&amp;INDEX(Node_RCodes,AT142)&amp;";")),INDEX(Node_Right,AT142),INDEX(Node_Left,AT142)))))</f>
        <v/>
      </c>
      <c r="AV142" s="52">
        <f>IF(INDEX(Node_Kind,MATCH($AA142&amp;"|"&amp;AU142,Node_Key,0))="leaf",INDEX(Node_Leaf,MATCH($AA142&amp;"|"&amp;AU142,Node_Key,0)),"not a leaf")</f>
        <v/>
      </c>
      <c r="AW142" s="46">
        <f>MATCH($AA142&amp;"|0",Node_Key,0)</f>
        <v/>
      </c>
      <c r="AX142" s="46">
        <f>IF(INDEX(Node_Kind,AW142)="leaf",0,IF(INDEX($P$10:$P$61,INDEX(Node_Pos,AW142)+1)="",IF(INDEX(Node_Miss,AW142)="left",INDEX(Node_Left,AW142),INDEX(Node_Right,AW142)),IF(INDEX(Node_Kind,AW142)="split",IF(INDEX($P$10:$P$61,INDEX(Node_Pos,AW142)+1)&lt;INDEX(Node_Thr,AW142),INDEX(Node_Left,AW142),INDEX(Node_Right,AW142)),IF(ISNUMBER(SEARCH(";"&amp;INDEX($P$10:$P$61,INDEX(Node_Pos,AW142)+1)&amp;";",";"&amp;INDEX(Node_RCodes,AW142)&amp;";")),INDEX(Node_Right,AW142),INDEX(Node_Left,AW142)))))</f>
        <v/>
      </c>
      <c r="AY142" s="46">
        <f>MATCH($AA142&amp;"|"&amp;AX142,Node_Key,0)</f>
        <v/>
      </c>
      <c r="AZ142" s="46">
        <f>IF(INDEX(Node_Kind,AY142)="leaf",AX142,IF(INDEX($P$10:$P$61,INDEX(Node_Pos,AY142)+1)="",IF(INDEX(Node_Miss,AY142)="left",INDEX(Node_Left,AY142),INDEX(Node_Right,AY142)),IF(INDEX(Node_Kind,AY142)="split",IF(INDEX($P$10:$P$61,INDEX(Node_Pos,AY142)+1)&lt;INDEX(Node_Thr,AY142),INDEX(Node_Left,AY142),INDEX(Node_Right,AY142)),IF(ISNUMBER(SEARCH(";"&amp;INDEX($P$10:$P$61,INDEX(Node_Pos,AY142)+1)&amp;";",";"&amp;INDEX(Node_RCodes,AY142)&amp;";")),INDEX(Node_Right,AY142),INDEX(Node_Left,AY142)))))</f>
        <v/>
      </c>
      <c r="BA142" s="46">
        <f>MATCH($AA142&amp;"|"&amp;AZ142,Node_Key,0)</f>
        <v/>
      </c>
      <c r="BB142" s="46">
        <f>IF(INDEX(Node_Kind,BA142)="leaf",AZ142,IF(INDEX($P$10:$P$61,INDEX(Node_Pos,BA142)+1)="",IF(INDEX(Node_Miss,BA142)="left",INDEX(Node_Left,BA142),INDEX(Node_Right,BA142)),IF(INDEX(Node_Kind,BA142)="split",IF(INDEX($P$10:$P$61,INDEX(Node_Pos,BA142)+1)&lt;INDEX(Node_Thr,BA142),INDEX(Node_Left,BA142),INDEX(Node_Right,BA142)),IF(ISNUMBER(SEARCH(";"&amp;INDEX($P$10:$P$61,INDEX(Node_Pos,BA142)+1)&amp;";",";"&amp;INDEX(Node_RCodes,BA142)&amp;";")),INDEX(Node_Right,BA142),INDEX(Node_Left,BA142)))))</f>
        <v/>
      </c>
      <c r="BC142" s="52">
        <f>IF(INDEX(Node_Kind,MATCH($AA142&amp;"|"&amp;BB142,Node_Key,0))="leaf",INDEX(Node_Leaf,MATCH($AA142&amp;"|"&amp;BB142,Node_Key,0)),"not a leaf")</f>
        <v/>
      </c>
      <c r="BD142" s="46">
        <f>MATCH($AA142&amp;"|0",Node_Key,0)</f>
        <v/>
      </c>
      <c r="BE142" s="46">
        <f>IF(INDEX(Node_Kind,BD142)="leaf",0,IF(INDEX($S$10:$S$61,INDEX(Node_Pos,BD142)+1)="",IF(INDEX(Node_Miss,BD142)="left",INDEX(Node_Left,BD142),INDEX(Node_Right,BD142)),IF(INDEX(Node_Kind,BD142)="split",IF(INDEX($S$10:$S$61,INDEX(Node_Pos,BD142)+1)&lt;INDEX(Node_Thr,BD142),INDEX(Node_Left,BD142),INDEX(Node_Right,BD142)),IF(ISNUMBER(SEARCH(";"&amp;INDEX($S$10:$S$61,INDEX(Node_Pos,BD142)+1)&amp;";",";"&amp;INDEX(Node_RCodes,BD142)&amp;";")),INDEX(Node_Right,BD142),INDEX(Node_Left,BD142)))))</f>
        <v/>
      </c>
      <c r="BF142" s="46">
        <f>MATCH($AA142&amp;"|"&amp;BE142,Node_Key,0)</f>
        <v/>
      </c>
      <c r="BG142" s="46">
        <f>IF(INDEX(Node_Kind,BF142)="leaf",BE142,IF(INDEX($S$10:$S$61,INDEX(Node_Pos,BF142)+1)="",IF(INDEX(Node_Miss,BF142)="left",INDEX(Node_Left,BF142),INDEX(Node_Right,BF142)),IF(INDEX(Node_Kind,BF142)="split",IF(INDEX($S$10:$S$61,INDEX(Node_Pos,BF142)+1)&lt;INDEX(Node_Thr,BF142),INDEX(Node_Left,BF142),INDEX(Node_Right,BF142)),IF(ISNUMBER(SEARCH(";"&amp;INDEX($S$10:$S$61,INDEX(Node_Pos,BF142)+1)&amp;";",";"&amp;INDEX(Node_RCodes,BF142)&amp;";")),INDEX(Node_Right,BF142),INDEX(Node_Left,BF142)))))</f>
        <v/>
      </c>
      <c r="BH142" s="46">
        <f>MATCH($AA142&amp;"|"&amp;BG142,Node_Key,0)</f>
        <v/>
      </c>
      <c r="BI142" s="46">
        <f>IF(INDEX(Node_Kind,BH142)="leaf",BG142,IF(INDEX($S$10:$S$61,INDEX(Node_Pos,BH142)+1)="",IF(INDEX(Node_Miss,BH142)="left",INDEX(Node_Left,BH142),INDEX(Node_Right,BH142)),IF(INDEX(Node_Kind,BH142)="split",IF(INDEX($S$10:$S$61,INDEX(Node_Pos,BH142)+1)&lt;INDEX(Node_Thr,BH142),INDEX(Node_Left,BH142),INDEX(Node_Right,BH142)),IF(ISNUMBER(SEARCH(";"&amp;INDEX($S$10:$S$61,INDEX(Node_Pos,BH142)+1)&amp;";",";"&amp;INDEX(Node_RCodes,BH142)&amp;";")),INDEX(Node_Right,BH142),INDEX(Node_Left,BH142)))))</f>
        <v/>
      </c>
      <c r="BJ142" s="52">
        <f>IF(INDEX(Node_Kind,MATCH($AA142&amp;"|"&amp;BI142,Node_Key,0))="leaf",INDEX(Node_Leaf,MATCH($AA142&amp;"|"&amp;BI142,Node_Key,0)),"not a leaf")</f>
        <v/>
      </c>
      <c r="BK142" s="46">
        <f>MATCH($AA142&amp;"|0",Node_Key,0)</f>
        <v/>
      </c>
      <c r="BL142" s="46">
        <f>IF(INDEX(Node_Kind,BK142)="leaf",0,IF(INDEX($V$10:$V$61,INDEX(Node_Pos,BK142)+1)="",IF(INDEX(Node_Miss,BK142)="left",INDEX(Node_Left,BK142),INDEX(Node_Right,BK142)),IF(INDEX(Node_Kind,BK142)="split",IF(INDEX($V$10:$V$61,INDEX(Node_Pos,BK142)+1)&lt;INDEX(Node_Thr,BK142),INDEX(Node_Left,BK142),INDEX(Node_Right,BK142)),IF(ISNUMBER(SEARCH(";"&amp;INDEX($V$10:$V$61,INDEX(Node_Pos,BK142)+1)&amp;";",";"&amp;INDEX(Node_RCodes,BK142)&amp;";")),INDEX(Node_Right,BK142),INDEX(Node_Left,BK142)))))</f>
        <v/>
      </c>
      <c r="BM142" s="46">
        <f>MATCH($AA142&amp;"|"&amp;BL142,Node_Key,0)</f>
        <v/>
      </c>
      <c r="BN142" s="46">
        <f>IF(INDEX(Node_Kind,BM142)="leaf",BL142,IF(INDEX($V$10:$V$61,INDEX(Node_Pos,BM142)+1)="",IF(INDEX(Node_Miss,BM142)="left",INDEX(Node_Left,BM142),INDEX(Node_Right,BM142)),IF(INDEX(Node_Kind,BM142)="split",IF(INDEX($V$10:$V$61,INDEX(Node_Pos,BM142)+1)&lt;INDEX(Node_Thr,BM142),INDEX(Node_Left,BM142),INDEX(Node_Right,BM142)),IF(ISNUMBER(SEARCH(";"&amp;INDEX($V$10:$V$61,INDEX(Node_Pos,BM142)+1)&amp;";",";"&amp;INDEX(Node_RCodes,BM142)&amp;";")),INDEX(Node_Right,BM142),INDEX(Node_Left,BM142)))))</f>
        <v/>
      </c>
      <c r="BO142" s="46">
        <f>MATCH($AA142&amp;"|"&amp;BN142,Node_Key,0)</f>
        <v/>
      </c>
      <c r="BP142" s="46">
        <f>IF(INDEX(Node_Kind,BO142)="leaf",BN142,IF(INDEX($V$10:$V$61,INDEX(Node_Pos,BO142)+1)="",IF(INDEX(Node_Miss,BO142)="left",INDEX(Node_Left,BO142),INDEX(Node_Right,BO142)),IF(INDEX(Node_Kind,BO142)="split",IF(INDEX($V$10:$V$61,INDEX(Node_Pos,BO142)+1)&lt;INDEX(Node_Thr,BO142),INDEX(Node_Left,BO142),INDEX(Node_Right,BO142)),IF(ISNUMBER(SEARCH(";"&amp;INDEX($V$10:$V$61,INDEX(Node_Pos,BO142)+1)&amp;";",";"&amp;INDEX(Node_RCodes,BO142)&amp;";")),INDEX(Node_Right,BO142),INDEX(Node_Left,BO142)))))</f>
        <v/>
      </c>
      <c r="BQ142" s="52">
        <f>IF(INDEX(Node_Kind,MATCH($AA142&amp;"|"&amp;BP142,Node_Key,0))="leaf",INDEX(Node_Leaf,MATCH($AA142&amp;"|"&amp;BP142,Node_Key,0)),"not a leaf")</f>
        <v/>
      </c>
      <c r="BR142" s="46">
        <f>MATCH($AA142&amp;"|0",Node_Key,0)</f>
        <v/>
      </c>
      <c r="BS142" s="46">
        <f>IF(INDEX(Node_Kind,BR142)="leaf",0,IF(INDEX($Y$10:$Y$61,INDEX(Node_Pos,BR142)+1)="",IF(INDEX(Node_Miss,BR142)="left",INDEX(Node_Left,BR142),INDEX(Node_Right,BR142)),IF(INDEX(Node_Kind,BR142)="split",IF(INDEX($Y$10:$Y$61,INDEX(Node_Pos,BR142)+1)&lt;INDEX(Node_Thr,BR142),INDEX(Node_Left,BR142),INDEX(Node_Right,BR142)),IF(ISNUMBER(SEARCH(";"&amp;INDEX($Y$10:$Y$61,INDEX(Node_Pos,BR142)+1)&amp;";",";"&amp;INDEX(Node_RCodes,BR142)&amp;";")),INDEX(Node_Right,BR142),INDEX(Node_Left,BR142)))))</f>
        <v/>
      </c>
      <c r="BT142" s="46">
        <f>MATCH($AA142&amp;"|"&amp;BS142,Node_Key,0)</f>
        <v/>
      </c>
      <c r="BU142" s="46">
        <f>IF(INDEX(Node_Kind,BT142)="leaf",BS142,IF(INDEX($Y$10:$Y$61,INDEX(Node_Pos,BT142)+1)="",IF(INDEX(Node_Miss,BT142)="left",INDEX(Node_Left,BT142),INDEX(Node_Right,BT142)),IF(INDEX(Node_Kind,BT142)="split",IF(INDEX($Y$10:$Y$61,INDEX(Node_Pos,BT142)+1)&lt;INDEX(Node_Thr,BT142),INDEX(Node_Left,BT142),INDEX(Node_Right,BT142)),IF(ISNUMBER(SEARCH(";"&amp;INDEX($Y$10:$Y$61,INDEX(Node_Pos,BT142)+1)&amp;";",";"&amp;INDEX(Node_RCodes,BT142)&amp;";")),INDEX(Node_Right,BT142),INDEX(Node_Left,BT142)))))</f>
        <v/>
      </c>
      <c r="BV142" s="46">
        <f>MATCH($AA142&amp;"|"&amp;BU142,Node_Key,0)</f>
        <v/>
      </c>
      <c r="BW142" s="46">
        <f>IF(INDEX(Node_Kind,BV142)="leaf",BU142,IF(INDEX($Y$10:$Y$61,INDEX(Node_Pos,BV142)+1)="",IF(INDEX(Node_Miss,BV142)="left",INDEX(Node_Left,BV142),INDEX(Node_Right,BV142)),IF(INDEX(Node_Kind,BV142)="split",IF(INDEX($Y$10:$Y$61,INDEX(Node_Pos,BV142)+1)&lt;INDEX(Node_Thr,BV142),INDEX(Node_Left,BV142),INDEX(Node_Right,BV142)),IF(ISNUMBER(SEARCH(";"&amp;INDEX($Y$10:$Y$61,INDEX(Node_Pos,BV142)+1)&amp;";",";"&amp;INDEX(Node_RCodes,BV142)&amp;";")),INDEX(Node_Right,BV142),INDEX(Node_Left,BV142)))))</f>
        <v/>
      </c>
      <c r="BX142" s="52">
        <f>IF(INDEX(Node_Kind,MATCH($AA142&amp;"|"&amp;BW142,Node_Key,0))="leaf",INDEX(Node_Leaf,MATCH($AA142&amp;"|"&amp;BW142,Node_Key,0)),"not a leaf")</f>
        <v/>
      </c>
    </row>
    <row r="143">
      <c r="AA143" s="36" t="n">
        <v>133</v>
      </c>
      <c r="AB143" s="46">
        <f>MATCH($AA143&amp;"|0",Node_Key,0)</f>
        <v/>
      </c>
      <c r="AC143" s="46">
        <f>IF(INDEX(Node_Kind,AB143)="leaf",0,IF(INDEX($G$10:$G$61,INDEX(Node_Pos,AB143)+1)="",IF(INDEX(Node_Miss,AB143)="left",INDEX(Node_Left,AB143),INDEX(Node_Right,AB143)),IF(INDEX(Node_Kind,AB143)="split",IF(INDEX($G$10:$G$61,INDEX(Node_Pos,AB143)+1)&lt;INDEX(Node_Thr,AB143),INDEX(Node_Left,AB143),INDEX(Node_Right,AB143)),IF(ISNUMBER(SEARCH(";"&amp;INDEX($G$10:$G$61,INDEX(Node_Pos,AB143)+1)&amp;";",";"&amp;INDEX(Node_RCodes,AB143)&amp;";")),INDEX(Node_Right,AB143),INDEX(Node_Left,AB143)))))</f>
        <v/>
      </c>
      <c r="AD143" s="46">
        <f>MATCH($AA143&amp;"|"&amp;AC143,Node_Key,0)</f>
        <v/>
      </c>
      <c r="AE143" s="46">
        <f>IF(INDEX(Node_Kind,AD143)="leaf",AC143,IF(INDEX($G$10:$G$61,INDEX(Node_Pos,AD143)+1)="",IF(INDEX(Node_Miss,AD143)="left",INDEX(Node_Left,AD143),INDEX(Node_Right,AD143)),IF(INDEX(Node_Kind,AD143)="split",IF(INDEX($G$10:$G$61,INDEX(Node_Pos,AD143)+1)&lt;INDEX(Node_Thr,AD143),INDEX(Node_Left,AD143),INDEX(Node_Right,AD143)),IF(ISNUMBER(SEARCH(";"&amp;INDEX($G$10:$G$61,INDEX(Node_Pos,AD143)+1)&amp;";",";"&amp;INDEX(Node_RCodes,AD143)&amp;";")),INDEX(Node_Right,AD143),INDEX(Node_Left,AD143)))))</f>
        <v/>
      </c>
      <c r="AF143" s="46">
        <f>MATCH($AA143&amp;"|"&amp;AE143,Node_Key,0)</f>
        <v/>
      </c>
      <c r="AG143" s="46">
        <f>IF(INDEX(Node_Kind,AF143)="leaf",AE143,IF(INDEX($G$10:$G$61,INDEX(Node_Pos,AF143)+1)="",IF(INDEX(Node_Miss,AF143)="left",INDEX(Node_Left,AF143),INDEX(Node_Right,AF143)),IF(INDEX(Node_Kind,AF143)="split",IF(INDEX($G$10:$G$61,INDEX(Node_Pos,AF143)+1)&lt;INDEX(Node_Thr,AF143),INDEX(Node_Left,AF143),INDEX(Node_Right,AF143)),IF(ISNUMBER(SEARCH(";"&amp;INDEX($G$10:$G$61,INDEX(Node_Pos,AF143)+1)&amp;";",";"&amp;INDEX(Node_RCodes,AF143)&amp;";")),INDEX(Node_Right,AF143),INDEX(Node_Left,AF143)))))</f>
        <v/>
      </c>
      <c r="AH143" s="52">
        <f>IF(INDEX(Node_Kind,MATCH($AA143&amp;"|"&amp;AG143,Node_Key,0))="leaf",INDEX(Node_Leaf,MATCH($AA143&amp;"|"&amp;AG143,Node_Key,0)),"not a leaf")</f>
        <v/>
      </c>
      <c r="AI143" s="46">
        <f>MATCH($AA143&amp;"|0",Node_Key,0)</f>
        <v/>
      </c>
      <c r="AJ143" s="46">
        <f>IF(INDEX(Node_Kind,AI143)="leaf",0,IF(INDEX($J$10:$J$61,INDEX(Node_Pos,AI143)+1)="",IF(INDEX(Node_Miss,AI143)="left",INDEX(Node_Left,AI143),INDEX(Node_Right,AI143)),IF(INDEX(Node_Kind,AI143)="split",IF(INDEX($J$10:$J$61,INDEX(Node_Pos,AI143)+1)&lt;INDEX(Node_Thr,AI143),INDEX(Node_Left,AI143),INDEX(Node_Right,AI143)),IF(ISNUMBER(SEARCH(";"&amp;INDEX($J$10:$J$61,INDEX(Node_Pos,AI143)+1)&amp;";",";"&amp;INDEX(Node_RCodes,AI143)&amp;";")),INDEX(Node_Right,AI143),INDEX(Node_Left,AI143)))))</f>
        <v/>
      </c>
      <c r="AK143" s="46">
        <f>MATCH($AA143&amp;"|"&amp;AJ143,Node_Key,0)</f>
        <v/>
      </c>
      <c r="AL143" s="46">
        <f>IF(INDEX(Node_Kind,AK143)="leaf",AJ143,IF(INDEX($J$10:$J$61,INDEX(Node_Pos,AK143)+1)="",IF(INDEX(Node_Miss,AK143)="left",INDEX(Node_Left,AK143),INDEX(Node_Right,AK143)),IF(INDEX(Node_Kind,AK143)="split",IF(INDEX($J$10:$J$61,INDEX(Node_Pos,AK143)+1)&lt;INDEX(Node_Thr,AK143),INDEX(Node_Left,AK143),INDEX(Node_Right,AK143)),IF(ISNUMBER(SEARCH(";"&amp;INDEX($J$10:$J$61,INDEX(Node_Pos,AK143)+1)&amp;";",";"&amp;INDEX(Node_RCodes,AK143)&amp;";")),INDEX(Node_Right,AK143),INDEX(Node_Left,AK143)))))</f>
        <v/>
      </c>
      <c r="AM143" s="46">
        <f>MATCH($AA143&amp;"|"&amp;AL143,Node_Key,0)</f>
        <v/>
      </c>
      <c r="AN143" s="46">
        <f>IF(INDEX(Node_Kind,AM143)="leaf",AL143,IF(INDEX($J$10:$J$61,INDEX(Node_Pos,AM143)+1)="",IF(INDEX(Node_Miss,AM143)="left",INDEX(Node_Left,AM143),INDEX(Node_Right,AM143)),IF(INDEX(Node_Kind,AM143)="split",IF(INDEX($J$10:$J$61,INDEX(Node_Pos,AM143)+1)&lt;INDEX(Node_Thr,AM143),INDEX(Node_Left,AM143),INDEX(Node_Right,AM143)),IF(ISNUMBER(SEARCH(";"&amp;INDEX($J$10:$J$61,INDEX(Node_Pos,AM143)+1)&amp;";",";"&amp;INDEX(Node_RCodes,AM143)&amp;";")),INDEX(Node_Right,AM143),INDEX(Node_Left,AM143)))))</f>
        <v/>
      </c>
      <c r="AO143" s="52">
        <f>IF(INDEX(Node_Kind,MATCH($AA143&amp;"|"&amp;AN143,Node_Key,0))="leaf",INDEX(Node_Leaf,MATCH($AA143&amp;"|"&amp;AN143,Node_Key,0)),"not a leaf")</f>
        <v/>
      </c>
      <c r="AP143" s="46">
        <f>MATCH($AA143&amp;"|0",Node_Key,0)</f>
        <v/>
      </c>
      <c r="AQ143" s="46">
        <f>IF(INDEX(Node_Kind,AP143)="leaf",0,IF(INDEX($M$10:$M$61,INDEX(Node_Pos,AP143)+1)="",IF(INDEX(Node_Miss,AP143)="left",INDEX(Node_Left,AP143),INDEX(Node_Right,AP143)),IF(INDEX(Node_Kind,AP143)="split",IF(INDEX($M$10:$M$61,INDEX(Node_Pos,AP143)+1)&lt;INDEX(Node_Thr,AP143),INDEX(Node_Left,AP143),INDEX(Node_Right,AP143)),IF(ISNUMBER(SEARCH(";"&amp;INDEX($M$10:$M$61,INDEX(Node_Pos,AP143)+1)&amp;";",";"&amp;INDEX(Node_RCodes,AP143)&amp;";")),INDEX(Node_Right,AP143),INDEX(Node_Left,AP143)))))</f>
        <v/>
      </c>
      <c r="AR143" s="46">
        <f>MATCH($AA143&amp;"|"&amp;AQ143,Node_Key,0)</f>
        <v/>
      </c>
      <c r="AS143" s="46">
        <f>IF(INDEX(Node_Kind,AR143)="leaf",AQ143,IF(INDEX($M$10:$M$61,INDEX(Node_Pos,AR143)+1)="",IF(INDEX(Node_Miss,AR143)="left",INDEX(Node_Left,AR143),INDEX(Node_Right,AR143)),IF(INDEX(Node_Kind,AR143)="split",IF(INDEX($M$10:$M$61,INDEX(Node_Pos,AR143)+1)&lt;INDEX(Node_Thr,AR143),INDEX(Node_Left,AR143),INDEX(Node_Right,AR143)),IF(ISNUMBER(SEARCH(";"&amp;INDEX($M$10:$M$61,INDEX(Node_Pos,AR143)+1)&amp;";",";"&amp;INDEX(Node_RCodes,AR143)&amp;";")),INDEX(Node_Right,AR143),INDEX(Node_Left,AR143)))))</f>
        <v/>
      </c>
      <c r="AT143" s="46">
        <f>MATCH($AA143&amp;"|"&amp;AS143,Node_Key,0)</f>
        <v/>
      </c>
      <c r="AU143" s="46">
        <f>IF(INDEX(Node_Kind,AT143)="leaf",AS143,IF(INDEX($M$10:$M$61,INDEX(Node_Pos,AT143)+1)="",IF(INDEX(Node_Miss,AT143)="left",INDEX(Node_Left,AT143),INDEX(Node_Right,AT143)),IF(INDEX(Node_Kind,AT143)="split",IF(INDEX($M$10:$M$61,INDEX(Node_Pos,AT143)+1)&lt;INDEX(Node_Thr,AT143),INDEX(Node_Left,AT143),INDEX(Node_Right,AT143)),IF(ISNUMBER(SEARCH(";"&amp;INDEX($M$10:$M$61,INDEX(Node_Pos,AT143)+1)&amp;";",";"&amp;INDEX(Node_RCodes,AT143)&amp;";")),INDEX(Node_Right,AT143),INDEX(Node_Left,AT143)))))</f>
        <v/>
      </c>
      <c r="AV143" s="52">
        <f>IF(INDEX(Node_Kind,MATCH($AA143&amp;"|"&amp;AU143,Node_Key,0))="leaf",INDEX(Node_Leaf,MATCH($AA143&amp;"|"&amp;AU143,Node_Key,0)),"not a leaf")</f>
        <v/>
      </c>
      <c r="AW143" s="46">
        <f>MATCH($AA143&amp;"|0",Node_Key,0)</f>
        <v/>
      </c>
      <c r="AX143" s="46">
        <f>IF(INDEX(Node_Kind,AW143)="leaf",0,IF(INDEX($P$10:$P$61,INDEX(Node_Pos,AW143)+1)="",IF(INDEX(Node_Miss,AW143)="left",INDEX(Node_Left,AW143),INDEX(Node_Right,AW143)),IF(INDEX(Node_Kind,AW143)="split",IF(INDEX($P$10:$P$61,INDEX(Node_Pos,AW143)+1)&lt;INDEX(Node_Thr,AW143),INDEX(Node_Left,AW143),INDEX(Node_Right,AW143)),IF(ISNUMBER(SEARCH(";"&amp;INDEX($P$10:$P$61,INDEX(Node_Pos,AW143)+1)&amp;";",";"&amp;INDEX(Node_RCodes,AW143)&amp;";")),INDEX(Node_Right,AW143),INDEX(Node_Left,AW143)))))</f>
        <v/>
      </c>
      <c r="AY143" s="46">
        <f>MATCH($AA143&amp;"|"&amp;AX143,Node_Key,0)</f>
        <v/>
      </c>
      <c r="AZ143" s="46">
        <f>IF(INDEX(Node_Kind,AY143)="leaf",AX143,IF(INDEX($P$10:$P$61,INDEX(Node_Pos,AY143)+1)="",IF(INDEX(Node_Miss,AY143)="left",INDEX(Node_Left,AY143),INDEX(Node_Right,AY143)),IF(INDEX(Node_Kind,AY143)="split",IF(INDEX($P$10:$P$61,INDEX(Node_Pos,AY143)+1)&lt;INDEX(Node_Thr,AY143),INDEX(Node_Left,AY143),INDEX(Node_Right,AY143)),IF(ISNUMBER(SEARCH(";"&amp;INDEX($P$10:$P$61,INDEX(Node_Pos,AY143)+1)&amp;";",";"&amp;INDEX(Node_RCodes,AY143)&amp;";")),INDEX(Node_Right,AY143),INDEX(Node_Left,AY143)))))</f>
        <v/>
      </c>
      <c r="BA143" s="46">
        <f>MATCH($AA143&amp;"|"&amp;AZ143,Node_Key,0)</f>
        <v/>
      </c>
      <c r="BB143" s="46">
        <f>IF(INDEX(Node_Kind,BA143)="leaf",AZ143,IF(INDEX($P$10:$P$61,INDEX(Node_Pos,BA143)+1)="",IF(INDEX(Node_Miss,BA143)="left",INDEX(Node_Left,BA143),INDEX(Node_Right,BA143)),IF(INDEX(Node_Kind,BA143)="split",IF(INDEX($P$10:$P$61,INDEX(Node_Pos,BA143)+1)&lt;INDEX(Node_Thr,BA143),INDEX(Node_Left,BA143),INDEX(Node_Right,BA143)),IF(ISNUMBER(SEARCH(";"&amp;INDEX($P$10:$P$61,INDEX(Node_Pos,BA143)+1)&amp;";",";"&amp;INDEX(Node_RCodes,BA143)&amp;";")),INDEX(Node_Right,BA143),INDEX(Node_Left,BA143)))))</f>
        <v/>
      </c>
      <c r="BC143" s="52">
        <f>IF(INDEX(Node_Kind,MATCH($AA143&amp;"|"&amp;BB143,Node_Key,0))="leaf",INDEX(Node_Leaf,MATCH($AA143&amp;"|"&amp;BB143,Node_Key,0)),"not a leaf")</f>
        <v/>
      </c>
      <c r="BD143" s="46">
        <f>MATCH($AA143&amp;"|0",Node_Key,0)</f>
        <v/>
      </c>
      <c r="BE143" s="46">
        <f>IF(INDEX(Node_Kind,BD143)="leaf",0,IF(INDEX($S$10:$S$61,INDEX(Node_Pos,BD143)+1)="",IF(INDEX(Node_Miss,BD143)="left",INDEX(Node_Left,BD143),INDEX(Node_Right,BD143)),IF(INDEX(Node_Kind,BD143)="split",IF(INDEX($S$10:$S$61,INDEX(Node_Pos,BD143)+1)&lt;INDEX(Node_Thr,BD143),INDEX(Node_Left,BD143),INDEX(Node_Right,BD143)),IF(ISNUMBER(SEARCH(";"&amp;INDEX($S$10:$S$61,INDEX(Node_Pos,BD143)+1)&amp;";",";"&amp;INDEX(Node_RCodes,BD143)&amp;";")),INDEX(Node_Right,BD143),INDEX(Node_Left,BD143)))))</f>
        <v/>
      </c>
      <c r="BF143" s="46">
        <f>MATCH($AA143&amp;"|"&amp;BE143,Node_Key,0)</f>
        <v/>
      </c>
      <c r="BG143" s="46">
        <f>IF(INDEX(Node_Kind,BF143)="leaf",BE143,IF(INDEX($S$10:$S$61,INDEX(Node_Pos,BF143)+1)="",IF(INDEX(Node_Miss,BF143)="left",INDEX(Node_Left,BF143),INDEX(Node_Right,BF143)),IF(INDEX(Node_Kind,BF143)="split",IF(INDEX($S$10:$S$61,INDEX(Node_Pos,BF143)+1)&lt;INDEX(Node_Thr,BF143),INDEX(Node_Left,BF143),INDEX(Node_Right,BF143)),IF(ISNUMBER(SEARCH(";"&amp;INDEX($S$10:$S$61,INDEX(Node_Pos,BF143)+1)&amp;";",";"&amp;INDEX(Node_RCodes,BF143)&amp;";")),INDEX(Node_Right,BF143),INDEX(Node_Left,BF143)))))</f>
        <v/>
      </c>
      <c r="BH143" s="46">
        <f>MATCH($AA143&amp;"|"&amp;BG143,Node_Key,0)</f>
        <v/>
      </c>
      <c r="BI143" s="46">
        <f>IF(INDEX(Node_Kind,BH143)="leaf",BG143,IF(INDEX($S$10:$S$61,INDEX(Node_Pos,BH143)+1)="",IF(INDEX(Node_Miss,BH143)="left",INDEX(Node_Left,BH143),INDEX(Node_Right,BH143)),IF(INDEX(Node_Kind,BH143)="split",IF(INDEX($S$10:$S$61,INDEX(Node_Pos,BH143)+1)&lt;INDEX(Node_Thr,BH143),INDEX(Node_Left,BH143),INDEX(Node_Right,BH143)),IF(ISNUMBER(SEARCH(";"&amp;INDEX($S$10:$S$61,INDEX(Node_Pos,BH143)+1)&amp;";",";"&amp;INDEX(Node_RCodes,BH143)&amp;";")),INDEX(Node_Right,BH143),INDEX(Node_Left,BH143)))))</f>
        <v/>
      </c>
      <c r="BJ143" s="52">
        <f>IF(INDEX(Node_Kind,MATCH($AA143&amp;"|"&amp;BI143,Node_Key,0))="leaf",INDEX(Node_Leaf,MATCH($AA143&amp;"|"&amp;BI143,Node_Key,0)),"not a leaf")</f>
        <v/>
      </c>
      <c r="BK143" s="46">
        <f>MATCH($AA143&amp;"|0",Node_Key,0)</f>
        <v/>
      </c>
      <c r="BL143" s="46">
        <f>IF(INDEX(Node_Kind,BK143)="leaf",0,IF(INDEX($V$10:$V$61,INDEX(Node_Pos,BK143)+1)="",IF(INDEX(Node_Miss,BK143)="left",INDEX(Node_Left,BK143),INDEX(Node_Right,BK143)),IF(INDEX(Node_Kind,BK143)="split",IF(INDEX($V$10:$V$61,INDEX(Node_Pos,BK143)+1)&lt;INDEX(Node_Thr,BK143),INDEX(Node_Left,BK143),INDEX(Node_Right,BK143)),IF(ISNUMBER(SEARCH(";"&amp;INDEX($V$10:$V$61,INDEX(Node_Pos,BK143)+1)&amp;";",";"&amp;INDEX(Node_RCodes,BK143)&amp;";")),INDEX(Node_Right,BK143),INDEX(Node_Left,BK143)))))</f>
        <v/>
      </c>
      <c r="BM143" s="46">
        <f>MATCH($AA143&amp;"|"&amp;BL143,Node_Key,0)</f>
        <v/>
      </c>
      <c r="BN143" s="46">
        <f>IF(INDEX(Node_Kind,BM143)="leaf",BL143,IF(INDEX($V$10:$V$61,INDEX(Node_Pos,BM143)+1)="",IF(INDEX(Node_Miss,BM143)="left",INDEX(Node_Left,BM143),INDEX(Node_Right,BM143)),IF(INDEX(Node_Kind,BM143)="split",IF(INDEX($V$10:$V$61,INDEX(Node_Pos,BM143)+1)&lt;INDEX(Node_Thr,BM143),INDEX(Node_Left,BM143),INDEX(Node_Right,BM143)),IF(ISNUMBER(SEARCH(";"&amp;INDEX($V$10:$V$61,INDEX(Node_Pos,BM143)+1)&amp;";",";"&amp;INDEX(Node_RCodes,BM143)&amp;";")),INDEX(Node_Right,BM143),INDEX(Node_Left,BM143)))))</f>
        <v/>
      </c>
      <c r="BO143" s="46">
        <f>MATCH($AA143&amp;"|"&amp;BN143,Node_Key,0)</f>
        <v/>
      </c>
      <c r="BP143" s="46">
        <f>IF(INDEX(Node_Kind,BO143)="leaf",BN143,IF(INDEX($V$10:$V$61,INDEX(Node_Pos,BO143)+1)="",IF(INDEX(Node_Miss,BO143)="left",INDEX(Node_Left,BO143),INDEX(Node_Right,BO143)),IF(INDEX(Node_Kind,BO143)="split",IF(INDEX($V$10:$V$61,INDEX(Node_Pos,BO143)+1)&lt;INDEX(Node_Thr,BO143),INDEX(Node_Left,BO143),INDEX(Node_Right,BO143)),IF(ISNUMBER(SEARCH(";"&amp;INDEX($V$10:$V$61,INDEX(Node_Pos,BO143)+1)&amp;";",";"&amp;INDEX(Node_RCodes,BO143)&amp;";")),INDEX(Node_Right,BO143),INDEX(Node_Left,BO143)))))</f>
        <v/>
      </c>
      <c r="BQ143" s="52">
        <f>IF(INDEX(Node_Kind,MATCH($AA143&amp;"|"&amp;BP143,Node_Key,0))="leaf",INDEX(Node_Leaf,MATCH($AA143&amp;"|"&amp;BP143,Node_Key,0)),"not a leaf")</f>
        <v/>
      </c>
      <c r="BR143" s="46">
        <f>MATCH($AA143&amp;"|0",Node_Key,0)</f>
        <v/>
      </c>
      <c r="BS143" s="46">
        <f>IF(INDEX(Node_Kind,BR143)="leaf",0,IF(INDEX($Y$10:$Y$61,INDEX(Node_Pos,BR143)+1)="",IF(INDEX(Node_Miss,BR143)="left",INDEX(Node_Left,BR143),INDEX(Node_Right,BR143)),IF(INDEX(Node_Kind,BR143)="split",IF(INDEX($Y$10:$Y$61,INDEX(Node_Pos,BR143)+1)&lt;INDEX(Node_Thr,BR143),INDEX(Node_Left,BR143),INDEX(Node_Right,BR143)),IF(ISNUMBER(SEARCH(";"&amp;INDEX($Y$10:$Y$61,INDEX(Node_Pos,BR143)+1)&amp;";",";"&amp;INDEX(Node_RCodes,BR143)&amp;";")),INDEX(Node_Right,BR143),INDEX(Node_Left,BR143)))))</f>
        <v/>
      </c>
      <c r="BT143" s="46">
        <f>MATCH($AA143&amp;"|"&amp;BS143,Node_Key,0)</f>
        <v/>
      </c>
      <c r="BU143" s="46">
        <f>IF(INDEX(Node_Kind,BT143)="leaf",BS143,IF(INDEX($Y$10:$Y$61,INDEX(Node_Pos,BT143)+1)="",IF(INDEX(Node_Miss,BT143)="left",INDEX(Node_Left,BT143),INDEX(Node_Right,BT143)),IF(INDEX(Node_Kind,BT143)="split",IF(INDEX($Y$10:$Y$61,INDEX(Node_Pos,BT143)+1)&lt;INDEX(Node_Thr,BT143),INDEX(Node_Left,BT143),INDEX(Node_Right,BT143)),IF(ISNUMBER(SEARCH(";"&amp;INDEX($Y$10:$Y$61,INDEX(Node_Pos,BT143)+1)&amp;";",";"&amp;INDEX(Node_RCodes,BT143)&amp;";")),INDEX(Node_Right,BT143),INDEX(Node_Left,BT143)))))</f>
        <v/>
      </c>
      <c r="BV143" s="46">
        <f>MATCH($AA143&amp;"|"&amp;BU143,Node_Key,0)</f>
        <v/>
      </c>
      <c r="BW143" s="46">
        <f>IF(INDEX(Node_Kind,BV143)="leaf",BU143,IF(INDEX($Y$10:$Y$61,INDEX(Node_Pos,BV143)+1)="",IF(INDEX(Node_Miss,BV143)="left",INDEX(Node_Left,BV143),INDEX(Node_Right,BV143)),IF(INDEX(Node_Kind,BV143)="split",IF(INDEX($Y$10:$Y$61,INDEX(Node_Pos,BV143)+1)&lt;INDEX(Node_Thr,BV143),INDEX(Node_Left,BV143),INDEX(Node_Right,BV143)),IF(ISNUMBER(SEARCH(";"&amp;INDEX($Y$10:$Y$61,INDEX(Node_Pos,BV143)+1)&amp;";",";"&amp;INDEX(Node_RCodes,BV143)&amp;";")),INDEX(Node_Right,BV143),INDEX(Node_Left,BV143)))))</f>
        <v/>
      </c>
      <c r="BX143" s="52">
        <f>IF(INDEX(Node_Kind,MATCH($AA143&amp;"|"&amp;BW143,Node_Key,0))="leaf",INDEX(Node_Leaf,MATCH($AA143&amp;"|"&amp;BW143,Node_Key,0)),"not a leaf")</f>
        <v/>
      </c>
    </row>
    <row r="144">
      <c r="AA144" s="36" t="n">
        <v>134</v>
      </c>
      <c r="AB144" s="46">
        <f>MATCH($AA144&amp;"|0",Node_Key,0)</f>
        <v/>
      </c>
      <c r="AC144" s="46">
        <f>IF(INDEX(Node_Kind,AB144)="leaf",0,IF(INDEX($G$10:$G$61,INDEX(Node_Pos,AB144)+1)="",IF(INDEX(Node_Miss,AB144)="left",INDEX(Node_Left,AB144),INDEX(Node_Right,AB144)),IF(INDEX(Node_Kind,AB144)="split",IF(INDEX($G$10:$G$61,INDEX(Node_Pos,AB144)+1)&lt;INDEX(Node_Thr,AB144),INDEX(Node_Left,AB144),INDEX(Node_Right,AB144)),IF(ISNUMBER(SEARCH(";"&amp;INDEX($G$10:$G$61,INDEX(Node_Pos,AB144)+1)&amp;";",";"&amp;INDEX(Node_RCodes,AB144)&amp;";")),INDEX(Node_Right,AB144),INDEX(Node_Left,AB144)))))</f>
        <v/>
      </c>
      <c r="AD144" s="46">
        <f>MATCH($AA144&amp;"|"&amp;AC144,Node_Key,0)</f>
        <v/>
      </c>
      <c r="AE144" s="46">
        <f>IF(INDEX(Node_Kind,AD144)="leaf",AC144,IF(INDEX($G$10:$G$61,INDEX(Node_Pos,AD144)+1)="",IF(INDEX(Node_Miss,AD144)="left",INDEX(Node_Left,AD144),INDEX(Node_Right,AD144)),IF(INDEX(Node_Kind,AD144)="split",IF(INDEX($G$10:$G$61,INDEX(Node_Pos,AD144)+1)&lt;INDEX(Node_Thr,AD144),INDEX(Node_Left,AD144),INDEX(Node_Right,AD144)),IF(ISNUMBER(SEARCH(";"&amp;INDEX($G$10:$G$61,INDEX(Node_Pos,AD144)+1)&amp;";",";"&amp;INDEX(Node_RCodes,AD144)&amp;";")),INDEX(Node_Right,AD144),INDEX(Node_Left,AD144)))))</f>
        <v/>
      </c>
      <c r="AF144" s="46">
        <f>MATCH($AA144&amp;"|"&amp;AE144,Node_Key,0)</f>
        <v/>
      </c>
      <c r="AG144" s="46">
        <f>IF(INDEX(Node_Kind,AF144)="leaf",AE144,IF(INDEX($G$10:$G$61,INDEX(Node_Pos,AF144)+1)="",IF(INDEX(Node_Miss,AF144)="left",INDEX(Node_Left,AF144),INDEX(Node_Right,AF144)),IF(INDEX(Node_Kind,AF144)="split",IF(INDEX($G$10:$G$61,INDEX(Node_Pos,AF144)+1)&lt;INDEX(Node_Thr,AF144),INDEX(Node_Left,AF144),INDEX(Node_Right,AF144)),IF(ISNUMBER(SEARCH(";"&amp;INDEX($G$10:$G$61,INDEX(Node_Pos,AF144)+1)&amp;";",";"&amp;INDEX(Node_RCodes,AF144)&amp;";")),INDEX(Node_Right,AF144),INDEX(Node_Left,AF144)))))</f>
        <v/>
      </c>
      <c r="AH144" s="52">
        <f>IF(INDEX(Node_Kind,MATCH($AA144&amp;"|"&amp;AG144,Node_Key,0))="leaf",INDEX(Node_Leaf,MATCH($AA144&amp;"|"&amp;AG144,Node_Key,0)),"not a leaf")</f>
        <v/>
      </c>
      <c r="AI144" s="46">
        <f>MATCH($AA144&amp;"|0",Node_Key,0)</f>
        <v/>
      </c>
      <c r="AJ144" s="46">
        <f>IF(INDEX(Node_Kind,AI144)="leaf",0,IF(INDEX($J$10:$J$61,INDEX(Node_Pos,AI144)+1)="",IF(INDEX(Node_Miss,AI144)="left",INDEX(Node_Left,AI144),INDEX(Node_Right,AI144)),IF(INDEX(Node_Kind,AI144)="split",IF(INDEX($J$10:$J$61,INDEX(Node_Pos,AI144)+1)&lt;INDEX(Node_Thr,AI144),INDEX(Node_Left,AI144),INDEX(Node_Right,AI144)),IF(ISNUMBER(SEARCH(";"&amp;INDEX($J$10:$J$61,INDEX(Node_Pos,AI144)+1)&amp;";",";"&amp;INDEX(Node_RCodes,AI144)&amp;";")),INDEX(Node_Right,AI144),INDEX(Node_Left,AI144)))))</f>
        <v/>
      </c>
      <c r="AK144" s="46">
        <f>MATCH($AA144&amp;"|"&amp;AJ144,Node_Key,0)</f>
        <v/>
      </c>
      <c r="AL144" s="46">
        <f>IF(INDEX(Node_Kind,AK144)="leaf",AJ144,IF(INDEX($J$10:$J$61,INDEX(Node_Pos,AK144)+1)="",IF(INDEX(Node_Miss,AK144)="left",INDEX(Node_Left,AK144),INDEX(Node_Right,AK144)),IF(INDEX(Node_Kind,AK144)="split",IF(INDEX($J$10:$J$61,INDEX(Node_Pos,AK144)+1)&lt;INDEX(Node_Thr,AK144),INDEX(Node_Left,AK144),INDEX(Node_Right,AK144)),IF(ISNUMBER(SEARCH(";"&amp;INDEX($J$10:$J$61,INDEX(Node_Pos,AK144)+1)&amp;";",";"&amp;INDEX(Node_RCodes,AK144)&amp;";")),INDEX(Node_Right,AK144),INDEX(Node_Left,AK144)))))</f>
        <v/>
      </c>
      <c r="AM144" s="46">
        <f>MATCH($AA144&amp;"|"&amp;AL144,Node_Key,0)</f>
        <v/>
      </c>
      <c r="AN144" s="46">
        <f>IF(INDEX(Node_Kind,AM144)="leaf",AL144,IF(INDEX($J$10:$J$61,INDEX(Node_Pos,AM144)+1)="",IF(INDEX(Node_Miss,AM144)="left",INDEX(Node_Left,AM144),INDEX(Node_Right,AM144)),IF(INDEX(Node_Kind,AM144)="split",IF(INDEX($J$10:$J$61,INDEX(Node_Pos,AM144)+1)&lt;INDEX(Node_Thr,AM144),INDEX(Node_Left,AM144),INDEX(Node_Right,AM144)),IF(ISNUMBER(SEARCH(";"&amp;INDEX($J$10:$J$61,INDEX(Node_Pos,AM144)+1)&amp;";",";"&amp;INDEX(Node_RCodes,AM144)&amp;";")),INDEX(Node_Right,AM144),INDEX(Node_Left,AM144)))))</f>
        <v/>
      </c>
      <c r="AO144" s="52">
        <f>IF(INDEX(Node_Kind,MATCH($AA144&amp;"|"&amp;AN144,Node_Key,0))="leaf",INDEX(Node_Leaf,MATCH($AA144&amp;"|"&amp;AN144,Node_Key,0)),"not a leaf")</f>
        <v/>
      </c>
      <c r="AP144" s="46">
        <f>MATCH($AA144&amp;"|0",Node_Key,0)</f>
        <v/>
      </c>
      <c r="AQ144" s="46">
        <f>IF(INDEX(Node_Kind,AP144)="leaf",0,IF(INDEX($M$10:$M$61,INDEX(Node_Pos,AP144)+1)="",IF(INDEX(Node_Miss,AP144)="left",INDEX(Node_Left,AP144),INDEX(Node_Right,AP144)),IF(INDEX(Node_Kind,AP144)="split",IF(INDEX($M$10:$M$61,INDEX(Node_Pos,AP144)+1)&lt;INDEX(Node_Thr,AP144),INDEX(Node_Left,AP144),INDEX(Node_Right,AP144)),IF(ISNUMBER(SEARCH(";"&amp;INDEX($M$10:$M$61,INDEX(Node_Pos,AP144)+1)&amp;";",";"&amp;INDEX(Node_RCodes,AP144)&amp;";")),INDEX(Node_Right,AP144),INDEX(Node_Left,AP144)))))</f>
        <v/>
      </c>
      <c r="AR144" s="46">
        <f>MATCH($AA144&amp;"|"&amp;AQ144,Node_Key,0)</f>
        <v/>
      </c>
      <c r="AS144" s="46">
        <f>IF(INDEX(Node_Kind,AR144)="leaf",AQ144,IF(INDEX($M$10:$M$61,INDEX(Node_Pos,AR144)+1)="",IF(INDEX(Node_Miss,AR144)="left",INDEX(Node_Left,AR144),INDEX(Node_Right,AR144)),IF(INDEX(Node_Kind,AR144)="split",IF(INDEX($M$10:$M$61,INDEX(Node_Pos,AR144)+1)&lt;INDEX(Node_Thr,AR144),INDEX(Node_Left,AR144),INDEX(Node_Right,AR144)),IF(ISNUMBER(SEARCH(";"&amp;INDEX($M$10:$M$61,INDEX(Node_Pos,AR144)+1)&amp;";",";"&amp;INDEX(Node_RCodes,AR144)&amp;";")),INDEX(Node_Right,AR144),INDEX(Node_Left,AR144)))))</f>
        <v/>
      </c>
      <c r="AT144" s="46">
        <f>MATCH($AA144&amp;"|"&amp;AS144,Node_Key,0)</f>
        <v/>
      </c>
      <c r="AU144" s="46">
        <f>IF(INDEX(Node_Kind,AT144)="leaf",AS144,IF(INDEX($M$10:$M$61,INDEX(Node_Pos,AT144)+1)="",IF(INDEX(Node_Miss,AT144)="left",INDEX(Node_Left,AT144),INDEX(Node_Right,AT144)),IF(INDEX(Node_Kind,AT144)="split",IF(INDEX($M$10:$M$61,INDEX(Node_Pos,AT144)+1)&lt;INDEX(Node_Thr,AT144),INDEX(Node_Left,AT144),INDEX(Node_Right,AT144)),IF(ISNUMBER(SEARCH(";"&amp;INDEX($M$10:$M$61,INDEX(Node_Pos,AT144)+1)&amp;";",";"&amp;INDEX(Node_RCodes,AT144)&amp;";")),INDEX(Node_Right,AT144),INDEX(Node_Left,AT144)))))</f>
        <v/>
      </c>
      <c r="AV144" s="52">
        <f>IF(INDEX(Node_Kind,MATCH($AA144&amp;"|"&amp;AU144,Node_Key,0))="leaf",INDEX(Node_Leaf,MATCH($AA144&amp;"|"&amp;AU144,Node_Key,0)),"not a leaf")</f>
        <v/>
      </c>
      <c r="AW144" s="46">
        <f>MATCH($AA144&amp;"|0",Node_Key,0)</f>
        <v/>
      </c>
      <c r="AX144" s="46">
        <f>IF(INDEX(Node_Kind,AW144)="leaf",0,IF(INDEX($P$10:$P$61,INDEX(Node_Pos,AW144)+1)="",IF(INDEX(Node_Miss,AW144)="left",INDEX(Node_Left,AW144),INDEX(Node_Right,AW144)),IF(INDEX(Node_Kind,AW144)="split",IF(INDEX($P$10:$P$61,INDEX(Node_Pos,AW144)+1)&lt;INDEX(Node_Thr,AW144),INDEX(Node_Left,AW144),INDEX(Node_Right,AW144)),IF(ISNUMBER(SEARCH(";"&amp;INDEX($P$10:$P$61,INDEX(Node_Pos,AW144)+1)&amp;";",";"&amp;INDEX(Node_RCodes,AW144)&amp;";")),INDEX(Node_Right,AW144),INDEX(Node_Left,AW144)))))</f>
        <v/>
      </c>
      <c r="AY144" s="46">
        <f>MATCH($AA144&amp;"|"&amp;AX144,Node_Key,0)</f>
        <v/>
      </c>
      <c r="AZ144" s="46">
        <f>IF(INDEX(Node_Kind,AY144)="leaf",AX144,IF(INDEX($P$10:$P$61,INDEX(Node_Pos,AY144)+1)="",IF(INDEX(Node_Miss,AY144)="left",INDEX(Node_Left,AY144),INDEX(Node_Right,AY144)),IF(INDEX(Node_Kind,AY144)="split",IF(INDEX($P$10:$P$61,INDEX(Node_Pos,AY144)+1)&lt;INDEX(Node_Thr,AY144),INDEX(Node_Left,AY144),INDEX(Node_Right,AY144)),IF(ISNUMBER(SEARCH(";"&amp;INDEX($P$10:$P$61,INDEX(Node_Pos,AY144)+1)&amp;";",";"&amp;INDEX(Node_RCodes,AY144)&amp;";")),INDEX(Node_Right,AY144),INDEX(Node_Left,AY144)))))</f>
        <v/>
      </c>
      <c r="BA144" s="46">
        <f>MATCH($AA144&amp;"|"&amp;AZ144,Node_Key,0)</f>
        <v/>
      </c>
      <c r="BB144" s="46">
        <f>IF(INDEX(Node_Kind,BA144)="leaf",AZ144,IF(INDEX($P$10:$P$61,INDEX(Node_Pos,BA144)+1)="",IF(INDEX(Node_Miss,BA144)="left",INDEX(Node_Left,BA144),INDEX(Node_Right,BA144)),IF(INDEX(Node_Kind,BA144)="split",IF(INDEX($P$10:$P$61,INDEX(Node_Pos,BA144)+1)&lt;INDEX(Node_Thr,BA144),INDEX(Node_Left,BA144),INDEX(Node_Right,BA144)),IF(ISNUMBER(SEARCH(";"&amp;INDEX($P$10:$P$61,INDEX(Node_Pos,BA144)+1)&amp;";",";"&amp;INDEX(Node_RCodes,BA144)&amp;";")),INDEX(Node_Right,BA144),INDEX(Node_Left,BA144)))))</f>
        <v/>
      </c>
      <c r="BC144" s="52">
        <f>IF(INDEX(Node_Kind,MATCH($AA144&amp;"|"&amp;BB144,Node_Key,0))="leaf",INDEX(Node_Leaf,MATCH($AA144&amp;"|"&amp;BB144,Node_Key,0)),"not a leaf")</f>
        <v/>
      </c>
      <c r="BD144" s="46">
        <f>MATCH($AA144&amp;"|0",Node_Key,0)</f>
        <v/>
      </c>
      <c r="BE144" s="46">
        <f>IF(INDEX(Node_Kind,BD144)="leaf",0,IF(INDEX($S$10:$S$61,INDEX(Node_Pos,BD144)+1)="",IF(INDEX(Node_Miss,BD144)="left",INDEX(Node_Left,BD144),INDEX(Node_Right,BD144)),IF(INDEX(Node_Kind,BD144)="split",IF(INDEX($S$10:$S$61,INDEX(Node_Pos,BD144)+1)&lt;INDEX(Node_Thr,BD144),INDEX(Node_Left,BD144),INDEX(Node_Right,BD144)),IF(ISNUMBER(SEARCH(";"&amp;INDEX($S$10:$S$61,INDEX(Node_Pos,BD144)+1)&amp;";",";"&amp;INDEX(Node_RCodes,BD144)&amp;";")),INDEX(Node_Right,BD144),INDEX(Node_Left,BD144)))))</f>
        <v/>
      </c>
      <c r="BF144" s="46">
        <f>MATCH($AA144&amp;"|"&amp;BE144,Node_Key,0)</f>
        <v/>
      </c>
      <c r="BG144" s="46">
        <f>IF(INDEX(Node_Kind,BF144)="leaf",BE144,IF(INDEX($S$10:$S$61,INDEX(Node_Pos,BF144)+1)="",IF(INDEX(Node_Miss,BF144)="left",INDEX(Node_Left,BF144),INDEX(Node_Right,BF144)),IF(INDEX(Node_Kind,BF144)="split",IF(INDEX($S$10:$S$61,INDEX(Node_Pos,BF144)+1)&lt;INDEX(Node_Thr,BF144),INDEX(Node_Left,BF144),INDEX(Node_Right,BF144)),IF(ISNUMBER(SEARCH(";"&amp;INDEX($S$10:$S$61,INDEX(Node_Pos,BF144)+1)&amp;";",";"&amp;INDEX(Node_RCodes,BF144)&amp;";")),INDEX(Node_Right,BF144),INDEX(Node_Left,BF144)))))</f>
        <v/>
      </c>
      <c r="BH144" s="46">
        <f>MATCH($AA144&amp;"|"&amp;BG144,Node_Key,0)</f>
        <v/>
      </c>
      <c r="BI144" s="46">
        <f>IF(INDEX(Node_Kind,BH144)="leaf",BG144,IF(INDEX($S$10:$S$61,INDEX(Node_Pos,BH144)+1)="",IF(INDEX(Node_Miss,BH144)="left",INDEX(Node_Left,BH144),INDEX(Node_Right,BH144)),IF(INDEX(Node_Kind,BH144)="split",IF(INDEX($S$10:$S$61,INDEX(Node_Pos,BH144)+1)&lt;INDEX(Node_Thr,BH144),INDEX(Node_Left,BH144),INDEX(Node_Right,BH144)),IF(ISNUMBER(SEARCH(";"&amp;INDEX($S$10:$S$61,INDEX(Node_Pos,BH144)+1)&amp;";",";"&amp;INDEX(Node_RCodes,BH144)&amp;";")),INDEX(Node_Right,BH144),INDEX(Node_Left,BH144)))))</f>
        <v/>
      </c>
      <c r="BJ144" s="52">
        <f>IF(INDEX(Node_Kind,MATCH($AA144&amp;"|"&amp;BI144,Node_Key,0))="leaf",INDEX(Node_Leaf,MATCH($AA144&amp;"|"&amp;BI144,Node_Key,0)),"not a leaf")</f>
        <v/>
      </c>
      <c r="BK144" s="46">
        <f>MATCH($AA144&amp;"|0",Node_Key,0)</f>
        <v/>
      </c>
      <c r="BL144" s="46">
        <f>IF(INDEX(Node_Kind,BK144)="leaf",0,IF(INDEX($V$10:$V$61,INDEX(Node_Pos,BK144)+1)="",IF(INDEX(Node_Miss,BK144)="left",INDEX(Node_Left,BK144),INDEX(Node_Right,BK144)),IF(INDEX(Node_Kind,BK144)="split",IF(INDEX($V$10:$V$61,INDEX(Node_Pos,BK144)+1)&lt;INDEX(Node_Thr,BK144),INDEX(Node_Left,BK144),INDEX(Node_Right,BK144)),IF(ISNUMBER(SEARCH(";"&amp;INDEX($V$10:$V$61,INDEX(Node_Pos,BK144)+1)&amp;";",";"&amp;INDEX(Node_RCodes,BK144)&amp;";")),INDEX(Node_Right,BK144),INDEX(Node_Left,BK144)))))</f>
        <v/>
      </c>
      <c r="BM144" s="46">
        <f>MATCH($AA144&amp;"|"&amp;BL144,Node_Key,0)</f>
        <v/>
      </c>
      <c r="BN144" s="46">
        <f>IF(INDEX(Node_Kind,BM144)="leaf",BL144,IF(INDEX($V$10:$V$61,INDEX(Node_Pos,BM144)+1)="",IF(INDEX(Node_Miss,BM144)="left",INDEX(Node_Left,BM144),INDEX(Node_Right,BM144)),IF(INDEX(Node_Kind,BM144)="split",IF(INDEX($V$10:$V$61,INDEX(Node_Pos,BM144)+1)&lt;INDEX(Node_Thr,BM144),INDEX(Node_Left,BM144),INDEX(Node_Right,BM144)),IF(ISNUMBER(SEARCH(";"&amp;INDEX($V$10:$V$61,INDEX(Node_Pos,BM144)+1)&amp;";",";"&amp;INDEX(Node_RCodes,BM144)&amp;";")),INDEX(Node_Right,BM144),INDEX(Node_Left,BM144)))))</f>
        <v/>
      </c>
      <c r="BO144" s="46">
        <f>MATCH($AA144&amp;"|"&amp;BN144,Node_Key,0)</f>
        <v/>
      </c>
      <c r="BP144" s="46">
        <f>IF(INDEX(Node_Kind,BO144)="leaf",BN144,IF(INDEX($V$10:$V$61,INDEX(Node_Pos,BO144)+1)="",IF(INDEX(Node_Miss,BO144)="left",INDEX(Node_Left,BO144),INDEX(Node_Right,BO144)),IF(INDEX(Node_Kind,BO144)="split",IF(INDEX($V$10:$V$61,INDEX(Node_Pos,BO144)+1)&lt;INDEX(Node_Thr,BO144),INDEX(Node_Left,BO144),INDEX(Node_Right,BO144)),IF(ISNUMBER(SEARCH(";"&amp;INDEX($V$10:$V$61,INDEX(Node_Pos,BO144)+1)&amp;";",";"&amp;INDEX(Node_RCodes,BO144)&amp;";")),INDEX(Node_Right,BO144),INDEX(Node_Left,BO144)))))</f>
        <v/>
      </c>
      <c r="BQ144" s="52">
        <f>IF(INDEX(Node_Kind,MATCH($AA144&amp;"|"&amp;BP144,Node_Key,0))="leaf",INDEX(Node_Leaf,MATCH($AA144&amp;"|"&amp;BP144,Node_Key,0)),"not a leaf")</f>
        <v/>
      </c>
      <c r="BR144" s="46">
        <f>MATCH($AA144&amp;"|0",Node_Key,0)</f>
        <v/>
      </c>
      <c r="BS144" s="46">
        <f>IF(INDEX(Node_Kind,BR144)="leaf",0,IF(INDEX($Y$10:$Y$61,INDEX(Node_Pos,BR144)+1)="",IF(INDEX(Node_Miss,BR144)="left",INDEX(Node_Left,BR144),INDEX(Node_Right,BR144)),IF(INDEX(Node_Kind,BR144)="split",IF(INDEX($Y$10:$Y$61,INDEX(Node_Pos,BR144)+1)&lt;INDEX(Node_Thr,BR144),INDEX(Node_Left,BR144),INDEX(Node_Right,BR144)),IF(ISNUMBER(SEARCH(";"&amp;INDEX($Y$10:$Y$61,INDEX(Node_Pos,BR144)+1)&amp;";",";"&amp;INDEX(Node_RCodes,BR144)&amp;";")),INDEX(Node_Right,BR144),INDEX(Node_Left,BR144)))))</f>
        <v/>
      </c>
      <c r="BT144" s="46">
        <f>MATCH($AA144&amp;"|"&amp;BS144,Node_Key,0)</f>
        <v/>
      </c>
      <c r="BU144" s="46">
        <f>IF(INDEX(Node_Kind,BT144)="leaf",BS144,IF(INDEX($Y$10:$Y$61,INDEX(Node_Pos,BT144)+1)="",IF(INDEX(Node_Miss,BT144)="left",INDEX(Node_Left,BT144),INDEX(Node_Right,BT144)),IF(INDEX(Node_Kind,BT144)="split",IF(INDEX($Y$10:$Y$61,INDEX(Node_Pos,BT144)+1)&lt;INDEX(Node_Thr,BT144),INDEX(Node_Left,BT144),INDEX(Node_Right,BT144)),IF(ISNUMBER(SEARCH(";"&amp;INDEX($Y$10:$Y$61,INDEX(Node_Pos,BT144)+1)&amp;";",";"&amp;INDEX(Node_RCodes,BT144)&amp;";")),INDEX(Node_Right,BT144),INDEX(Node_Left,BT144)))))</f>
        <v/>
      </c>
      <c r="BV144" s="46">
        <f>MATCH($AA144&amp;"|"&amp;BU144,Node_Key,0)</f>
        <v/>
      </c>
      <c r="BW144" s="46">
        <f>IF(INDEX(Node_Kind,BV144)="leaf",BU144,IF(INDEX($Y$10:$Y$61,INDEX(Node_Pos,BV144)+1)="",IF(INDEX(Node_Miss,BV144)="left",INDEX(Node_Left,BV144),INDEX(Node_Right,BV144)),IF(INDEX(Node_Kind,BV144)="split",IF(INDEX($Y$10:$Y$61,INDEX(Node_Pos,BV144)+1)&lt;INDEX(Node_Thr,BV144),INDEX(Node_Left,BV144),INDEX(Node_Right,BV144)),IF(ISNUMBER(SEARCH(";"&amp;INDEX($Y$10:$Y$61,INDEX(Node_Pos,BV144)+1)&amp;";",";"&amp;INDEX(Node_RCodes,BV144)&amp;";")),INDEX(Node_Right,BV144),INDEX(Node_Left,BV144)))))</f>
        <v/>
      </c>
      <c r="BX144" s="52">
        <f>IF(INDEX(Node_Kind,MATCH($AA144&amp;"|"&amp;BW144,Node_Key,0))="leaf",INDEX(Node_Leaf,MATCH($AA144&amp;"|"&amp;BW144,Node_Key,0)),"not a leaf")</f>
        <v/>
      </c>
    </row>
    <row r="145">
      <c r="AA145" s="36" t="n">
        <v>135</v>
      </c>
      <c r="AB145" s="46">
        <f>MATCH($AA145&amp;"|0",Node_Key,0)</f>
        <v/>
      </c>
      <c r="AC145" s="46">
        <f>IF(INDEX(Node_Kind,AB145)="leaf",0,IF(INDEX($G$10:$G$61,INDEX(Node_Pos,AB145)+1)="",IF(INDEX(Node_Miss,AB145)="left",INDEX(Node_Left,AB145),INDEX(Node_Right,AB145)),IF(INDEX(Node_Kind,AB145)="split",IF(INDEX($G$10:$G$61,INDEX(Node_Pos,AB145)+1)&lt;INDEX(Node_Thr,AB145),INDEX(Node_Left,AB145),INDEX(Node_Right,AB145)),IF(ISNUMBER(SEARCH(";"&amp;INDEX($G$10:$G$61,INDEX(Node_Pos,AB145)+1)&amp;";",";"&amp;INDEX(Node_RCodes,AB145)&amp;";")),INDEX(Node_Right,AB145),INDEX(Node_Left,AB145)))))</f>
        <v/>
      </c>
      <c r="AD145" s="46">
        <f>MATCH($AA145&amp;"|"&amp;AC145,Node_Key,0)</f>
        <v/>
      </c>
      <c r="AE145" s="46">
        <f>IF(INDEX(Node_Kind,AD145)="leaf",AC145,IF(INDEX($G$10:$G$61,INDEX(Node_Pos,AD145)+1)="",IF(INDEX(Node_Miss,AD145)="left",INDEX(Node_Left,AD145),INDEX(Node_Right,AD145)),IF(INDEX(Node_Kind,AD145)="split",IF(INDEX($G$10:$G$61,INDEX(Node_Pos,AD145)+1)&lt;INDEX(Node_Thr,AD145),INDEX(Node_Left,AD145),INDEX(Node_Right,AD145)),IF(ISNUMBER(SEARCH(";"&amp;INDEX($G$10:$G$61,INDEX(Node_Pos,AD145)+1)&amp;";",";"&amp;INDEX(Node_RCodes,AD145)&amp;";")),INDEX(Node_Right,AD145),INDEX(Node_Left,AD145)))))</f>
        <v/>
      </c>
      <c r="AF145" s="46">
        <f>MATCH($AA145&amp;"|"&amp;AE145,Node_Key,0)</f>
        <v/>
      </c>
      <c r="AG145" s="46">
        <f>IF(INDEX(Node_Kind,AF145)="leaf",AE145,IF(INDEX($G$10:$G$61,INDEX(Node_Pos,AF145)+1)="",IF(INDEX(Node_Miss,AF145)="left",INDEX(Node_Left,AF145),INDEX(Node_Right,AF145)),IF(INDEX(Node_Kind,AF145)="split",IF(INDEX($G$10:$G$61,INDEX(Node_Pos,AF145)+1)&lt;INDEX(Node_Thr,AF145),INDEX(Node_Left,AF145),INDEX(Node_Right,AF145)),IF(ISNUMBER(SEARCH(";"&amp;INDEX($G$10:$G$61,INDEX(Node_Pos,AF145)+1)&amp;";",";"&amp;INDEX(Node_RCodes,AF145)&amp;";")),INDEX(Node_Right,AF145),INDEX(Node_Left,AF145)))))</f>
        <v/>
      </c>
      <c r="AH145" s="52">
        <f>IF(INDEX(Node_Kind,MATCH($AA145&amp;"|"&amp;AG145,Node_Key,0))="leaf",INDEX(Node_Leaf,MATCH($AA145&amp;"|"&amp;AG145,Node_Key,0)),"not a leaf")</f>
        <v/>
      </c>
      <c r="AI145" s="46">
        <f>MATCH($AA145&amp;"|0",Node_Key,0)</f>
        <v/>
      </c>
      <c r="AJ145" s="46">
        <f>IF(INDEX(Node_Kind,AI145)="leaf",0,IF(INDEX($J$10:$J$61,INDEX(Node_Pos,AI145)+1)="",IF(INDEX(Node_Miss,AI145)="left",INDEX(Node_Left,AI145),INDEX(Node_Right,AI145)),IF(INDEX(Node_Kind,AI145)="split",IF(INDEX($J$10:$J$61,INDEX(Node_Pos,AI145)+1)&lt;INDEX(Node_Thr,AI145),INDEX(Node_Left,AI145),INDEX(Node_Right,AI145)),IF(ISNUMBER(SEARCH(";"&amp;INDEX($J$10:$J$61,INDEX(Node_Pos,AI145)+1)&amp;";",";"&amp;INDEX(Node_RCodes,AI145)&amp;";")),INDEX(Node_Right,AI145),INDEX(Node_Left,AI145)))))</f>
        <v/>
      </c>
      <c r="AK145" s="46">
        <f>MATCH($AA145&amp;"|"&amp;AJ145,Node_Key,0)</f>
        <v/>
      </c>
      <c r="AL145" s="46">
        <f>IF(INDEX(Node_Kind,AK145)="leaf",AJ145,IF(INDEX($J$10:$J$61,INDEX(Node_Pos,AK145)+1)="",IF(INDEX(Node_Miss,AK145)="left",INDEX(Node_Left,AK145),INDEX(Node_Right,AK145)),IF(INDEX(Node_Kind,AK145)="split",IF(INDEX($J$10:$J$61,INDEX(Node_Pos,AK145)+1)&lt;INDEX(Node_Thr,AK145),INDEX(Node_Left,AK145),INDEX(Node_Right,AK145)),IF(ISNUMBER(SEARCH(";"&amp;INDEX($J$10:$J$61,INDEX(Node_Pos,AK145)+1)&amp;";",";"&amp;INDEX(Node_RCodes,AK145)&amp;";")),INDEX(Node_Right,AK145),INDEX(Node_Left,AK145)))))</f>
        <v/>
      </c>
      <c r="AM145" s="46">
        <f>MATCH($AA145&amp;"|"&amp;AL145,Node_Key,0)</f>
        <v/>
      </c>
      <c r="AN145" s="46">
        <f>IF(INDEX(Node_Kind,AM145)="leaf",AL145,IF(INDEX($J$10:$J$61,INDEX(Node_Pos,AM145)+1)="",IF(INDEX(Node_Miss,AM145)="left",INDEX(Node_Left,AM145),INDEX(Node_Right,AM145)),IF(INDEX(Node_Kind,AM145)="split",IF(INDEX($J$10:$J$61,INDEX(Node_Pos,AM145)+1)&lt;INDEX(Node_Thr,AM145),INDEX(Node_Left,AM145),INDEX(Node_Right,AM145)),IF(ISNUMBER(SEARCH(";"&amp;INDEX($J$10:$J$61,INDEX(Node_Pos,AM145)+1)&amp;";",";"&amp;INDEX(Node_RCodes,AM145)&amp;";")),INDEX(Node_Right,AM145),INDEX(Node_Left,AM145)))))</f>
        <v/>
      </c>
      <c r="AO145" s="52">
        <f>IF(INDEX(Node_Kind,MATCH($AA145&amp;"|"&amp;AN145,Node_Key,0))="leaf",INDEX(Node_Leaf,MATCH($AA145&amp;"|"&amp;AN145,Node_Key,0)),"not a leaf")</f>
        <v/>
      </c>
      <c r="AP145" s="46">
        <f>MATCH($AA145&amp;"|0",Node_Key,0)</f>
        <v/>
      </c>
      <c r="AQ145" s="46">
        <f>IF(INDEX(Node_Kind,AP145)="leaf",0,IF(INDEX($M$10:$M$61,INDEX(Node_Pos,AP145)+1)="",IF(INDEX(Node_Miss,AP145)="left",INDEX(Node_Left,AP145),INDEX(Node_Right,AP145)),IF(INDEX(Node_Kind,AP145)="split",IF(INDEX($M$10:$M$61,INDEX(Node_Pos,AP145)+1)&lt;INDEX(Node_Thr,AP145),INDEX(Node_Left,AP145),INDEX(Node_Right,AP145)),IF(ISNUMBER(SEARCH(";"&amp;INDEX($M$10:$M$61,INDEX(Node_Pos,AP145)+1)&amp;";",";"&amp;INDEX(Node_RCodes,AP145)&amp;";")),INDEX(Node_Right,AP145),INDEX(Node_Left,AP145)))))</f>
        <v/>
      </c>
      <c r="AR145" s="46">
        <f>MATCH($AA145&amp;"|"&amp;AQ145,Node_Key,0)</f>
        <v/>
      </c>
      <c r="AS145" s="46">
        <f>IF(INDEX(Node_Kind,AR145)="leaf",AQ145,IF(INDEX($M$10:$M$61,INDEX(Node_Pos,AR145)+1)="",IF(INDEX(Node_Miss,AR145)="left",INDEX(Node_Left,AR145),INDEX(Node_Right,AR145)),IF(INDEX(Node_Kind,AR145)="split",IF(INDEX($M$10:$M$61,INDEX(Node_Pos,AR145)+1)&lt;INDEX(Node_Thr,AR145),INDEX(Node_Left,AR145),INDEX(Node_Right,AR145)),IF(ISNUMBER(SEARCH(";"&amp;INDEX($M$10:$M$61,INDEX(Node_Pos,AR145)+1)&amp;";",";"&amp;INDEX(Node_RCodes,AR145)&amp;";")),INDEX(Node_Right,AR145),INDEX(Node_Left,AR145)))))</f>
        <v/>
      </c>
      <c r="AT145" s="46">
        <f>MATCH($AA145&amp;"|"&amp;AS145,Node_Key,0)</f>
        <v/>
      </c>
      <c r="AU145" s="46">
        <f>IF(INDEX(Node_Kind,AT145)="leaf",AS145,IF(INDEX($M$10:$M$61,INDEX(Node_Pos,AT145)+1)="",IF(INDEX(Node_Miss,AT145)="left",INDEX(Node_Left,AT145),INDEX(Node_Right,AT145)),IF(INDEX(Node_Kind,AT145)="split",IF(INDEX($M$10:$M$61,INDEX(Node_Pos,AT145)+1)&lt;INDEX(Node_Thr,AT145),INDEX(Node_Left,AT145),INDEX(Node_Right,AT145)),IF(ISNUMBER(SEARCH(";"&amp;INDEX($M$10:$M$61,INDEX(Node_Pos,AT145)+1)&amp;";",";"&amp;INDEX(Node_RCodes,AT145)&amp;";")),INDEX(Node_Right,AT145),INDEX(Node_Left,AT145)))))</f>
        <v/>
      </c>
      <c r="AV145" s="52">
        <f>IF(INDEX(Node_Kind,MATCH($AA145&amp;"|"&amp;AU145,Node_Key,0))="leaf",INDEX(Node_Leaf,MATCH($AA145&amp;"|"&amp;AU145,Node_Key,0)),"not a leaf")</f>
        <v/>
      </c>
      <c r="AW145" s="46">
        <f>MATCH($AA145&amp;"|0",Node_Key,0)</f>
        <v/>
      </c>
      <c r="AX145" s="46">
        <f>IF(INDEX(Node_Kind,AW145)="leaf",0,IF(INDEX($P$10:$P$61,INDEX(Node_Pos,AW145)+1)="",IF(INDEX(Node_Miss,AW145)="left",INDEX(Node_Left,AW145),INDEX(Node_Right,AW145)),IF(INDEX(Node_Kind,AW145)="split",IF(INDEX($P$10:$P$61,INDEX(Node_Pos,AW145)+1)&lt;INDEX(Node_Thr,AW145),INDEX(Node_Left,AW145),INDEX(Node_Right,AW145)),IF(ISNUMBER(SEARCH(";"&amp;INDEX($P$10:$P$61,INDEX(Node_Pos,AW145)+1)&amp;";",";"&amp;INDEX(Node_RCodes,AW145)&amp;";")),INDEX(Node_Right,AW145),INDEX(Node_Left,AW145)))))</f>
        <v/>
      </c>
      <c r="AY145" s="46">
        <f>MATCH($AA145&amp;"|"&amp;AX145,Node_Key,0)</f>
        <v/>
      </c>
      <c r="AZ145" s="46">
        <f>IF(INDEX(Node_Kind,AY145)="leaf",AX145,IF(INDEX($P$10:$P$61,INDEX(Node_Pos,AY145)+1)="",IF(INDEX(Node_Miss,AY145)="left",INDEX(Node_Left,AY145),INDEX(Node_Right,AY145)),IF(INDEX(Node_Kind,AY145)="split",IF(INDEX($P$10:$P$61,INDEX(Node_Pos,AY145)+1)&lt;INDEX(Node_Thr,AY145),INDEX(Node_Left,AY145),INDEX(Node_Right,AY145)),IF(ISNUMBER(SEARCH(";"&amp;INDEX($P$10:$P$61,INDEX(Node_Pos,AY145)+1)&amp;";",";"&amp;INDEX(Node_RCodes,AY145)&amp;";")),INDEX(Node_Right,AY145),INDEX(Node_Left,AY145)))))</f>
        <v/>
      </c>
      <c r="BA145" s="46">
        <f>MATCH($AA145&amp;"|"&amp;AZ145,Node_Key,0)</f>
        <v/>
      </c>
      <c r="BB145" s="46">
        <f>IF(INDEX(Node_Kind,BA145)="leaf",AZ145,IF(INDEX($P$10:$P$61,INDEX(Node_Pos,BA145)+1)="",IF(INDEX(Node_Miss,BA145)="left",INDEX(Node_Left,BA145),INDEX(Node_Right,BA145)),IF(INDEX(Node_Kind,BA145)="split",IF(INDEX($P$10:$P$61,INDEX(Node_Pos,BA145)+1)&lt;INDEX(Node_Thr,BA145),INDEX(Node_Left,BA145),INDEX(Node_Right,BA145)),IF(ISNUMBER(SEARCH(";"&amp;INDEX($P$10:$P$61,INDEX(Node_Pos,BA145)+1)&amp;";",";"&amp;INDEX(Node_RCodes,BA145)&amp;";")),INDEX(Node_Right,BA145),INDEX(Node_Left,BA145)))))</f>
        <v/>
      </c>
      <c r="BC145" s="52">
        <f>IF(INDEX(Node_Kind,MATCH($AA145&amp;"|"&amp;BB145,Node_Key,0))="leaf",INDEX(Node_Leaf,MATCH($AA145&amp;"|"&amp;BB145,Node_Key,0)),"not a leaf")</f>
        <v/>
      </c>
      <c r="BD145" s="46">
        <f>MATCH($AA145&amp;"|0",Node_Key,0)</f>
        <v/>
      </c>
      <c r="BE145" s="46">
        <f>IF(INDEX(Node_Kind,BD145)="leaf",0,IF(INDEX($S$10:$S$61,INDEX(Node_Pos,BD145)+1)="",IF(INDEX(Node_Miss,BD145)="left",INDEX(Node_Left,BD145),INDEX(Node_Right,BD145)),IF(INDEX(Node_Kind,BD145)="split",IF(INDEX($S$10:$S$61,INDEX(Node_Pos,BD145)+1)&lt;INDEX(Node_Thr,BD145),INDEX(Node_Left,BD145),INDEX(Node_Right,BD145)),IF(ISNUMBER(SEARCH(";"&amp;INDEX($S$10:$S$61,INDEX(Node_Pos,BD145)+1)&amp;";",";"&amp;INDEX(Node_RCodes,BD145)&amp;";")),INDEX(Node_Right,BD145),INDEX(Node_Left,BD145)))))</f>
        <v/>
      </c>
      <c r="BF145" s="46">
        <f>MATCH($AA145&amp;"|"&amp;BE145,Node_Key,0)</f>
        <v/>
      </c>
      <c r="BG145" s="46">
        <f>IF(INDEX(Node_Kind,BF145)="leaf",BE145,IF(INDEX($S$10:$S$61,INDEX(Node_Pos,BF145)+1)="",IF(INDEX(Node_Miss,BF145)="left",INDEX(Node_Left,BF145),INDEX(Node_Right,BF145)),IF(INDEX(Node_Kind,BF145)="split",IF(INDEX($S$10:$S$61,INDEX(Node_Pos,BF145)+1)&lt;INDEX(Node_Thr,BF145),INDEX(Node_Left,BF145),INDEX(Node_Right,BF145)),IF(ISNUMBER(SEARCH(";"&amp;INDEX($S$10:$S$61,INDEX(Node_Pos,BF145)+1)&amp;";",";"&amp;INDEX(Node_RCodes,BF145)&amp;";")),INDEX(Node_Right,BF145),INDEX(Node_Left,BF145)))))</f>
        <v/>
      </c>
      <c r="BH145" s="46">
        <f>MATCH($AA145&amp;"|"&amp;BG145,Node_Key,0)</f>
        <v/>
      </c>
      <c r="BI145" s="46">
        <f>IF(INDEX(Node_Kind,BH145)="leaf",BG145,IF(INDEX($S$10:$S$61,INDEX(Node_Pos,BH145)+1)="",IF(INDEX(Node_Miss,BH145)="left",INDEX(Node_Left,BH145),INDEX(Node_Right,BH145)),IF(INDEX(Node_Kind,BH145)="split",IF(INDEX($S$10:$S$61,INDEX(Node_Pos,BH145)+1)&lt;INDEX(Node_Thr,BH145),INDEX(Node_Left,BH145),INDEX(Node_Right,BH145)),IF(ISNUMBER(SEARCH(";"&amp;INDEX($S$10:$S$61,INDEX(Node_Pos,BH145)+1)&amp;";",";"&amp;INDEX(Node_RCodes,BH145)&amp;";")),INDEX(Node_Right,BH145),INDEX(Node_Left,BH145)))))</f>
        <v/>
      </c>
      <c r="BJ145" s="52">
        <f>IF(INDEX(Node_Kind,MATCH($AA145&amp;"|"&amp;BI145,Node_Key,0))="leaf",INDEX(Node_Leaf,MATCH($AA145&amp;"|"&amp;BI145,Node_Key,0)),"not a leaf")</f>
        <v/>
      </c>
      <c r="BK145" s="46">
        <f>MATCH($AA145&amp;"|0",Node_Key,0)</f>
        <v/>
      </c>
      <c r="BL145" s="46">
        <f>IF(INDEX(Node_Kind,BK145)="leaf",0,IF(INDEX($V$10:$V$61,INDEX(Node_Pos,BK145)+1)="",IF(INDEX(Node_Miss,BK145)="left",INDEX(Node_Left,BK145),INDEX(Node_Right,BK145)),IF(INDEX(Node_Kind,BK145)="split",IF(INDEX($V$10:$V$61,INDEX(Node_Pos,BK145)+1)&lt;INDEX(Node_Thr,BK145),INDEX(Node_Left,BK145),INDEX(Node_Right,BK145)),IF(ISNUMBER(SEARCH(";"&amp;INDEX($V$10:$V$61,INDEX(Node_Pos,BK145)+1)&amp;";",";"&amp;INDEX(Node_RCodes,BK145)&amp;";")),INDEX(Node_Right,BK145),INDEX(Node_Left,BK145)))))</f>
        <v/>
      </c>
      <c r="BM145" s="46">
        <f>MATCH($AA145&amp;"|"&amp;BL145,Node_Key,0)</f>
        <v/>
      </c>
      <c r="BN145" s="46">
        <f>IF(INDEX(Node_Kind,BM145)="leaf",BL145,IF(INDEX($V$10:$V$61,INDEX(Node_Pos,BM145)+1)="",IF(INDEX(Node_Miss,BM145)="left",INDEX(Node_Left,BM145),INDEX(Node_Right,BM145)),IF(INDEX(Node_Kind,BM145)="split",IF(INDEX($V$10:$V$61,INDEX(Node_Pos,BM145)+1)&lt;INDEX(Node_Thr,BM145),INDEX(Node_Left,BM145),INDEX(Node_Right,BM145)),IF(ISNUMBER(SEARCH(";"&amp;INDEX($V$10:$V$61,INDEX(Node_Pos,BM145)+1)&amp;";",";"&amp;INDEX(Node_RCodes,BM145)&amp;";")),INDEX(Node_Right,BM145),INDEX(Node_Left,BM145)))))</f>
        <v/>
      </c>
      <c r="BO145" s="46">
        <f>MATCH($AA145&amp;"|"&amp;BN145,Node_Key,0)</f>
        <v/>
      </c>
      <c r="BP145" s="46">
        <f>IF(INDEX(Node_Kind,BO145)="leaf",BN145,IF(INDEX($V$10:$V$61,INDEX(Node_Pos,BO145)+1)="",IF(INDEX(Node_Miss,BO145)="left",INDEX(Node_Left,BO145),INDEX(Node_Right,BO145)),IF(INDEX(Node_Kind,BO145)="split",IF(INDEX($V$10:$V$61,INDEX(Node_Pos,BO145)+1)&lt;INDEX(Node_Thr,BO145),INDEX(Node_Left,BO145),INDEX(Node_Right,BO145)),IF(ISNUMBER(SEARCH(";"&amp;INDEX($V$10:$V$61,INDEX(Node_Pos,BO145)+1)&amp;";",";"&amp;INDEX(Node_RCodes,BO145)&amp;";")),INDEX(Node_Right,BO145),INDEX(Node_Left,BO145)))))</f>
        <v/>
      </c>
      <c r="BQ145" s="52">
        <f>IF(INDEX(Node_Kind,MATCH($AA145&amp;"|"&amp;BP145,Node_Key,0))="leaf",INDEX(Node_Leaf,MATCH($AA145&amp;"|"&amp;BP145,Node_Key,0)),"not a leaf")</f>
        <v/>
      </c>
      <c r="BR145" s="46">
        <f>MATCH($AA145&amp;"|0",Node_Key,0)</f>
        <v/>
      </c>
      <c r="BS145" s="46">
        <f>IF(INDEX(Node_Kind,BR145)="leaf",0,IF(INDEX($Y$10:$Y$61,INDEX(Node_Pos,BR145)+1)="",IF(INDEX(Node_Miss,BR145)="left",INDEX(Node_Left,BR145),INDEX(Node_Right,BR145)),IF(INDEX(Node_Kind,BR145)="split",IF(INDEX($Y$10:$Y$61,INDEX(Node_Pos,BR145)+1)&lt;INDEX(Node_Thr,BR145),INDEX(Node_Left,BR145),INDEX(Node_Right,BR145)),IF(ISNUMBER(SEARCH(";"&amp;INDEX($Y$10:$Y$61,INDEX(Node_Pos,BR145)+1)&amp;";",";"&amp;INDEX(Node_RCodes,BR145)&amp;";")),INDEX(Node_Right,BR145),INDEX(Node_Left,BR145)))))</f>
        <v/>
      </c>
      <c r="BT145" s="46">
        <f>MATCH($AA145&amp;"|"&amp;BS145,Node_Key,0)</f>
        <v/>
      </c>
      <c r="BU145" s="46">
        <f>IF(INDEX(Node_Kind,BT145)="leaf",BS145,IF(INDEX($Y$10:$Y$61,INDEX(Node_Pos,BT145)+1)="",IF(INDEX(Node_Miss,BT145)="left",INDEX(Node_Left,BT145),INDEX(Node_Right,BT145)),IF(INDEX(Node_Kind,BT145)="split",IF(INDEX($Y$10:$Y$61,INDEX(Node_Pos,BT145)+1)&lt;INDEX(Node_Thr,BT145),INDEX(Node_Left,BT145),INDEX(Node_Right,BT145)),IF(ISNUMBER(SEARCH(";"&amp;INDEX($Y$10:$Y$61,INDEX(Node_Pos,BT145)+1)&amp;";",";"&amp;INDEX(Node_RCodes,BT145)&amp;";")),INDEX(Node_Right,BT145),INDEX(Node_Left,BT145)))))</f>
        <v/>
      </c>
      <c r="BV145" s="46">
        <f>MATCH($AA145&amp;"|"&amp;BU145,Node_Key,0)</f>
        <v/>
      </c>
      <c r="BW145" s="46">
        <f>IF(INDEX(Node_Kind,BV145)="leaf",BU145,IF(INDEX($Y$10:$Y$61,INDEX(Node_Pos,BV145)+1)="",IF(INDEX(Node_Miss,BV145)="left",INDEX(Node_Left,BV145),INDEX(Node_Right,BV145)),IF(INDEX(Node_Kind,BV145)="split",IF(INDEX($Y$10:$Y$61,INDEX(Node_Pos,BV145)+1)&lt;INDEX(Node_Thr,BV145),INDEX(Node_Left,BV145),INDEX(Node_Right,BV145)),IF(ISNUMBER(SEARCH(";"&amp;INDEX($Y$10:$Y$61,INDEX(Node_Pos,BV145)+1)&amp;";",";"&amp;INDEX(Node_RCodes,BV145)&amp;";")),INDEX(Node_Right,BV145),INDEX(Node_Left,BV145)))))</f>
        <v/>
      </c>
      <c r="BX145" s="52">
        <f>IF(INDEX(Node_Kind,MATCH($AA145&amp;"|"&amp;BW145,Node_Key,0))="leaf",INDEX(Node_Leaf,MATCH($AA145&amp;"|"&amp;BW145,Node_Key,0)),"not a leaf")</f>
        <v/>
      </c>
    </row>
    <row r="146">
      <c r="AA146" s="36" t="n">
        <v>136</v>
      </c>
      <c r="AB146" s="46">
        <f>MATCH($AA146&amp;"|0",Node_Key,0)</f>
        <v/>
      </c>
      <c r="AC146" s="46">
        <f>IF(INDEX(Node_Kind,AB146)="leaf",0,IF(INDEX($G$10:$G$61,INDEX(Node_Pos,AB146)+1)="",IF(INDEX(Node_Miss,AB146)="left",INDEX(Node_Left,AB146),INDEX(Node_Right,AB146)),IF(INDEX(Node_Kind,AB146)="split",IF(INDEX($G$10:$G$61,INDEX(Node_Pos,AB146)+1)&lt;INDEX(Node_Thr,AB146),INDEX(Node_Left,AB146),INDEX(Node_Right,AB146)),IF(ISNUMBER(SEARCH(";"&amp;INDEX($G$10:$G$61,INDEX(Node_Pos,AB146)+1)&amp;";",";"&amp;INDEX(Node_RCodes,AB146)&amp;";")),INDEX(Node_Right,AB146),INDEX(Node_Left,AB146)))))</f>
        <v/>
      </c>
      <c r="AD146" s="46">
        <f>MATCH($AA146&amp;"|"&amp;AC146,Node_Key,0)</f>
        <v/>
      </c>
      <c r="AE146" s="46">
        <f>IF(INDEX(Node_Kind,AD146)="leaf",AC146,IF(INDEX($G$10:$G$61,INDEX(Node_Pos,AD146)+1)="",IF(INDEX(Node_Miss,AD146)="left",INDEX(Node_Left,AD146),INDEX(Node_Right,AD146)),IF(INDEX(Node_Kind,AD146)="split",IF(INDEX($G$10:$G$61,INDEX(Node_Pos,AD146)+1)&lt;INDEX(Node_Thr,AD146),INDEX(Node_Left,AD146),INDEX(Node_Right,AD146)),IF(ISNUMBER(SEARCH(";"&amp;INDEX($G$10:$G$61,INDEX(Node_Pos,AD146)+1)&amp;";",";"&amp;INDEX(Node_RCodes,AD146)&amp;";")),INDEX(Node_Right,AD146),INDEX(Node_Left,AD146)))))</f>
        <v/>
      </c>
      <c r="AF146" s="46">
        <f>MATCH($AA146&amp;"|"&amp;AE146,Node_Key,0)</f>
        <v/>
      </c>
      <c r="AG146" s="46">
        <f>IF(INDEX(Node_Kind,AF146)="leaf",AE146,IF(INDEX($G$10:$G$61,INDEX(Node_Pos,AF146)+1)="",IF(INDEX(Node_Miss,AF146)="left",INDEX(Node_Left,AF146),INDEX(Node_Right,AF146)),IF(INDEX(Node_Kind,AF146)="split",IF(INDEX($G$10:$G$61,INDEX(Node_Pos,AF146)+1)&lt;INDEX(Node_Thr,AF146),INDEX(Node_Left,AF146),INDEX(Node_Right,AF146)),IF(ISNUMBER(SEARCH(";"&amp;INDEX($G$10:$G$61,INDEX(Node_Pos,AF146)+1)&amp;";",";"&amp;INDEX(Node_RCodes,AF146)&amp;";")),INDEX(Node_Right,AF146),INDEX(Node_Left,AF146)))))</f>
        <v/>
      </c>
      <c r="AH146" s="52">
        <f>IF(INDEX(Node_Kind,MATCH($AA146&amp;"|"&amp;AG146,Node_Key,0))="leaf",INDEX(Node_Leaf,MATCH($AA146&amp;"|"&amp;AG146,Node_Key,0)),"not a leaf")</f>
        <v/>
      </c>
      <c r="AI146" s="46">
        <f>MATCH($AA146&amp;"|0",Node_Key,0)</f>
        <v/>
      </c>
      <c r="AJ146" s="46">
        <f>IF(INDEX(Node_Kind,AI146)="leaf",0,IF(INDEX($J$10:$J$61,INDEX(Node_Pos,AI146)+1)="",IF(INDEX(Node_Miss,AI146)="left",INDEX(Node_Left,AI146),INDEX(Node_Right,AI146)),IF(INDEX(Node_Kind,AI146)="split",IF(INDEX($J$10:$J$61,INDEX(Node_Pos,AI146)+1)&lt;INDEX(Node_Thr,AI146),INDEX(Node_Left,AI146),INDEX(Node_Right,AI146)),IF(ISNUMBER(SEARCH(";"&amp;INDEX($J$10:$J$61,INDEX(Node_Pos,AI146)+1)&amp;";",";"&amp;INDEX(Node_RCodes,AI146)&amp;";")),INDEX(Node_Right,AI146),INDEX(Node_Left,AI146)))))</f>
        <v/>
      </c>
      <c r="AK146" s="46">
        <f>MATCH($AA146&amp;"|"&amp;AJ146,Node_Key,0)</f>
        <v/>
      </c>
      <c r="AL146" s="46">
        <f>IF(INDEX(Node_Kind,AK146)="leaf",AJ146,IF(INDEX($J$10:$J$61,INDEX(Node_Pos,AK146)+1)="",IF(INDEX(Node_Miss,AK146)="left",INDEX(Node_Left,AK146),INDEX(Node_Right,AK146)),IF(INDEX(Node_Kind,AK146)="split",IF(INDEX($J$10:$J$61,INDEX(Node_Pos,AK146)+1)&lt;INDEX(Node_Thr,AK146),INDEX(Node_Left,AK146),INDEX(Node_Right,AK146)),IF(ISNUMBER(SEARCH(";"&amp;INDEX($J$10:$J$61,INDEX(Node_Pos,AK146)+1)&amp;";",";"&amp;INDEX(Node_RCodes,AK146)&amp;";")),INDEX(Node_Right,AK146),INDEX(Node_Left,AK146)))))</f>
        <v/>
      </c>
      <c r="AM146" s="46">
        <f>MATCH($AA146&amp;"|"&amp;AL146,Node_Key,0)</f>
        <v/>
      </c>
      <c r="AN146" s="46">
        <f>IF(INDEX(Node_Kind,AM146)="leaf",AL146,IF(INDEX($J$10:$J$61,INDEX(Node_Pos,AM146)+1)="",IF(INDEX(Node_Miss,AM146)="left",INDEX(Node_Left,AM146),INDEX(Node_Right,AM146)),IF(INDEX(Node_Kind,AM146)="split",IF(INDEX($J$10:$J$61,INDEX(Node_Pos,AM146)+1)&lt;INDEX(Node_Thr,AM146),INDEX(Node_Left,AM146),INDEX(Node_Right,AM146)),IF(ISNUMBER(SEARCH(";"&amp;INDEX($J$10:$J$61,INDEX(Node_Pos,AM146)+1)&amp;";",";"&amp;INDEX(Node_RCodes,AM146)&amp;";")),INDEX(Node_Right,AM146),INDEX(Node_Left,AM146)))))</f>
        <v/>
      </c>
      <c r="AO146" s="52">
        <f>IF(INDEX(Node_Kind,MATCH($AA146&amp;"|"&amp;AN146,Node_Key,0))="leaf",INDEX(Node_Leaf,MATCH($AA146&amp;"|"&amp;AN146,Node_Key,0)),"not a leaf")</f>
        <v/>
      </c>
      <c r="AP146" s="46">
        <f>MATCH($AA146&amp;"|0",Node_Key,0)</f>
        <v/>
      </c>
      <c r="AQ146" s="46">
        <f>IF(INDEX(Node_Kind,AP146)="leaf",0,IF(INDEX($M$10:$M$61,INDEX(Node_Pos,AP146)+1)="",IF(INDEX(Node_Miss,AP146)="left",INDEX(Node_Left,AP146),INDEX(Node_Right,AP146)),IF(INDEX(Node_Kind,AP146)="split",IF(INDEX($M$10:$M$61,INDEX(Node_Pos,AP146)+1)&lt;INDEX(Node_Thr,AP146),INDEX(Node_Left,AP146),INDEX(Node_Right,AP146)),IF(ISNUMBER(SEARCH(";"&amp;INDEX($M$10:$M$61,INDEX(Node_Pos,AP146)+1)&amp;";",";"&amp;INDEX(Node_RCodes,AP146)&amp;";")),INDEX(Node_Right,AP146),INDEX(Node_Left,AP146)))))</f>
        <v/>
      </c>
      <c r="AR146" s="46">
        <f>MATCH($AA146&amp;"|"&amp;AQ146,Node_Key,0)</f>
        <v/>
      </c>
      <c r="AS146" s="46">
        <f>IF(INDEX(Node_Kind,AR146)="leaf",AQ146,IF(INDEX($M$10:$M$61,INDEX(Node_Pos,AR146)+1)="",IF(INDEX(Node_Miss,AR146)="left",INDEX(Node_Left,AR146),INDEX(Node_Right,AR146)),IF(INDEX(Node_Kind,AR146)="split",IF(INDEX($M$10:$M$61,INDEX(Node_Pos,AR146)+1)&lt;INDEX(Node_Thr,AR146),INDEX(Node_Left,AR146),INDEX(Node_Right,AR146)),IF(ISNUMBER(SEARCH(";"&amp;INDEX($M$10:$M$61,INDEX(Node_Pos,AR146)+1)&amp;";",";"&amp;INDEX(Node_RCodes,AR146)&amp;";")),INDEX(Node_Right,AR146),INDEX(Node_Left,AR146)))))</f>
        <v/>
      </c>
      <c r="AT146" s="46">
        <f>MATCH($AA146&amp;"|"&amp;AS146,Node_Key,0)</f>
        <v/>
      </c>
      <c r="AU146" s="46">
        <f>IF(INDEX(Node_Kind,AT146)="leaf",AS146,IF(INDEX($M$10:$M$61,INDEX(Node_Pos,AT146)+1)="",IF(INDEX(Node_Miss,AT146)="left",INDEX(Node_Left,AT146),INDEX(Node_Right,AT146)),IF(INDEX(Node_Kind,AT146)="split",IF(INDEX($M$10:$M$61,INDEX(Node_Pos,AT146)+1)&lt;INDEX(Node_Thr,AT146),INDEX(Node_Left,AT146),INDEX(Node_Right,AT146)),IF(ISNUMBER(SEARCH(";"&amp;INDEX($M$10:$M$61,INDEX(Node_Pos,AT146)+1)&amp;";",";"&amp;INDEX(Node_RCodes,AT146)&amp;";")),INDEX(Node_Right,AT146),INDEX(Node_Left,AT146)))))</f>
        <v/>
      </c>
      <c r="AV146" s="52">
        <f>IF(INDEX(Node_Kind,MATCH($AA146&amp;"|"&amp;AU146,Node_Key,0))="leaf",INDEX(Node_Leaf,MATCH($AA146&amp;"|"&amp;AU146,Node_Key,0)),"not a leaf")</f>
        <v/>
      </c>
      <c r="AW146" s="46">
        <f>MATCH($AA146&amp;"|0",Node_Key,0)</f>
        <v/>
      </c>
      <c r="AX146" s="46">
        <f>IF(INDEX(Node_Kind,AW146)="leaf",0,IF(INDEX($P$10:$P$61,INDEX(Node_Pos,AW146)+1)="",IF(INDEX(Node_Miss,AW146)="left",INDEX(Node_Left,AW146),INDEX(Node_Right,AW146)),IF(INDEX(Node_Kind,AW146)="split",IF(INDEX($P$10:$P$61,INDEX(Node_Pos,AW146)+1)&lt;INDEX(Node_Thr,AW146),INDEX(Node_Left,AW146),INDEX(Node_Right,AW146)),IF(ISNUMBER(SEARCH(";"&amp;INDEX($P$10:$P$61,INDEX(Node_Pos,AW146)+1)&amp;";",";"&amp;INDEX(Node_RCodes,AW146)&amp;";")),INDEX(Node_Right,AW146),INDEX(Node_Left,AW146)))))</f>
        <v/>
      </c>
      <c r="AY146" s="46">
        <f>MATCH($AA146&amp;"|"&amp;AX146,Node_Key,0)</f>
        <v/>
      </c>
      <c r="AZ146" s="46">
        <f>IF(INDEX(Node_Kind,AY146)="leaf",AX146,IF(INDEX($P$10:$P$61,INDEX(Node_Pos,AY146)+1)="",IF(INDEX(Node_Miss,AY146)="left",INDEX(Node_Left,AY146),INDEX(Node_Right,AY146)),IF(INDEX(Node_Kind,AY146)="split",IF(INDEX($P$10:$P$61,INDEX(Node_Pos,AY146)+1)&lt;INDEX(Node_Thr,AY146),INDEX(Node_Left,AY146),INDEX(Node_Right,AY146)),IF(ISNUMBER(SEARCH(";"&amp;INDEX($P$10:$P$61,INDEX(Node_Pos,AY146)+1)&amp;";",";"&amp;INDEX(Node_RCodes,AY146)&amp;";")),INDEX(Node_Right,AY146),INDEX(Node_Left,AY146)))))</f>
        <v/>
      </c>
      <c r="BA146" s="46">
        <f>MATCH($AA146&amp;"|"&amp;AZ146,Node_Key,0)</f>
        <v/>
      </c>
      <c r="BB146" s="46">
        <f>IF(INDEX(Node_Kind,BA146)="leaf",AZ146,IF(INDEX($P$10:$P$61,INDEX(Node_Pos,BA146)+1)="",IF(INDEX(Node_Miss,BA146)="left",INDEX(Node_Left,BA146),INDEX(Node_Right,BA146)),IF(INDEX(Node_Kind,BA146)="split",IF(INDEX($P$10:$P$61,INDEX(Node_Pos,BA146)+1)&lt;INDEX(Node_Thr,BA146),INDEX(Node_Left,BA146),INDEX(Node_Right,BA146)),IF(ISNUMBER(SEARCH(";"&amp;INDEX($P$10:$P$61,INDEX(Node_Pos,BA146)+1)&amp;";",";"&amp;INDEX(Node_RCodes,BA146)&amp;";")),INDEX(Node_Right,BA146),INDEX(Node_Left,BA146)))))</f>
        <v/>
      </c>
      <c r="BC146" s="52">
        <f>IF(INDEX(Node_Kind,MATCH($AA146&amp;"|"&amp;BB146,Node_Key,0))="leaf",INDEX(Node_Leaf,MATCH($AA146&amp;"|"&amp;BB146,Node_Key,0)),"not a leaf")</f>
        <v/>
      </c>
      <c r="BD146" s="46">
        <f>MATCH($AA146&amp;"|0",Node_Key,0)</f>
        <v/>
      </c>
      <c r="BE146" s="46">
        <f>IF(INDEX(Node_Kind,BD146)="leaf",0,IF(INDEX($S$10:$S$61,INDEX(Node_Pos,BD146)+1)="",IF(INDEX(Node_Miss,BD146)="left",INDEX(Node_Left,BD146),INDEX(Node_Right,BD146)),IF(INDEX(Node_Kind,BD146)="split",IF(INDEX($S$10:$S$61,INDEX(Node_Pos,BD146)+1)&lt;INDEX(Node_Thr,BD146),INDEX(Node_Left,BD146),INDEX(Node_Right,BD146)),IF(ISNUMBER(SEARCH(";"&amp;INDEX($S$10:$S$61,INDEX(Node_Pos,BD146)+1)&amp;";",";"&amp;INDEX(Node_RCodes,BD146)&amp;";")),INDEX(Node_Right,BD146),INDEX(Node_Left,BD146)))))</f>
        <v/>
      </c>
      <c r="BF146" s="46">
        <f>MATCH($AA146&amp;"|"&amp;BE146,Node_Key,0)</f>
        <v/>
      </c>
      <c r="BG146" s="46">
        <f>IF(INDEX(Node_Kind,BF146)="leaf",BE146,IF(INDEX($S$10:$S$61,INDEX(Node_Pos,BF146)+1)="",IF(INDEX(Node_Miss,BF146)="left",INDEX(Node_Left,BF146),INDEX(Node_Right,BF146)),IF(INDEX(Node_Kind,BF146)="split",IF(INDEX($S$10:$S$61,INDEX(Node_Pos,BF146)+1)&lt;INDEX(Node_Thr,BF146),INDEX(Node_Left,BF146),INDEX(Node_Right,BF146)),IF(ISNUMBER(SEARCH(";"&amp;INDEX($S$10:$S$61,INDEX(Node_Pos,BF146)+1)&amp;";",";"&amp;INDEX(Node_RCodes,BF146)&amp;";")),INDEX(Node_Right,BF146),INDEX(Node_Left,BF146)))))</f>
        <v/>
      </c>
      <c r="BH146" s="46">
        <f>MATCH($AA146&amp;"|"&amp;BG146,Node_Key,0)</f>
        <v/>
      </c>
      <c r="BI146" s="46">
        <f>IF(INDEX(Node_Kind,BH146)="leaf",BG146,IF(INDEX($S$10:$S$61,INDEX(Node_Pos,BH146)+1)="",IF(INDEX(Node_Miss,BH146)="left",INDEX(Node_Left,BH146),INDEX(Node_Right,BH146)),IF(INDEX(Node_Kind,BH146)="split",IF(INDEX($S$10:$S$61,INDEX(Node_Pos,BH146)+1)&lt;INDEX(Node_Thr,BH146),INDEX(Node_Left,BH146),INDEX(Node_Right,BH146)),IF(ISNUMBER(SEARCH(";"&amp;INDEX($S$10:$S$61,INDEX(Node_Pos,BH146)+1)&amp;";",";"&amp;INDEX(Node_RCodes,BH146)&amp;";")),INDEX(Node_Right,BH146),INDEX(Node_Left,BH146)))))</f>
        <v/>
      </c>
      <c r="BJ146" s="52">
        <f>IF(INDEX(Node_Kind,MATCH($AA146&amp;"|"&amp;BI146,Node_Key,0))="leaf",INDEX(Node_Leaf,MATCH($AA146&amp;"|"&amp;BI146,Node_Key,0)),"not a leaf")</f>
        <v/>
      </c>
      <c r="BK146" s="46">
        <f>MATCH($AA146&amp;"|0",Node_Key,0)</f>
        <v/>
      </c>
      <c r="BL146" s="46">
        <f>IF(INDEX(Node_Kind,BK146)="leaf",0,IF(INDEX($V$10:$V$61,INDEX(Node_Pos,BK146)+1)="",IF(INDEX(Node_Miss,BK146)="left",INDEX(Node_Left,BK146),INDEX(Node_Right,BK146)),IF(INDEX(Node_Kind,BK146)="split",IF(INDEX($V$10:$V$61,INDEX(Node_Pos,BK146)+1)&lt;INDEX(Node_Thr,BK146),INDEX(Node_Left,BK146),INDEX(Node_Right,BK146)),IF(ISNUMBER(SEARCH(";"&amp;INDEX($V$10:$V$61,INDEX(Node_Pos,BK146)+1)&amp;";",";"&amp;INDEX(Node_RCodes,BK146)&amp;";")),INDEX(Node_Right,BK146),INDEX(Node_Left,BK146)))))</f>
        <v/>
      </c>
      <c r="BM146" s="46">
        <f>MATCH($AA146&amp;"|"&amp;BL146,Node_Key,0)</f>
        <v/>
      </c>
      <c r="BN146" s="46">
        <f>IF(INDEX(Node_Kind,BM146)="leaf",BL146,IF(INDEX($V$10:$V$61,INDEX(Node_Pos,BM146)+1)="",IF(INDEX(Node_Miss,BM146)="left",INDEX(Node_Left,BM146),INDEX(Node_Right,BM146)),IF(INDEX(Node_Kind,BM146)="split",IF(INDEX($V$10:$V$61,INDEX(Node_Pos,BM146)+1)&lt;INDEX(Node_Thr,BM146),INDEX(Node_Left,BM146),INDEX(Node_Right,BM146)),IF(ISNUMBER(SEARCH(";"&amp;INDEX($V$10:$V$61,INDEX(Node_Pos,BM146)+1)&amp;";",";"&amp;INDEX(Node_RCodes,BM146)&amp;";")),INDEX(Node_Right,BM146),INDEX(Node_Left,BM146)))))</f>
        <v/>
      </c>
      <c r="BO146" s="46">
        <f>MATCH($AA146&amp;"|"&amp;BN146,Node_Key,0)</f>
        <v/>
      </c>
      <c r="BP146" s="46">
        <f>IF(INDEX(Node_Kind,BO146)="leaf",BN146,IF(INDEX($V$10:$V$61,INDEX(Node_Pos,BO146)+1)="",IF(INDEX(Node_Miss,BO146)="left",INDEX(Node_Left,BO146),INDEX(Node_Right,BO146)),IF(INDEX(Node_Kind,BO146)="split",IF(INDEX($V$10:$V$61,INDEX(Node_Pos,BO146)+1)&lt;INDEX(Node_Thr,BO146),INDEX(Node_Left,BO146),INDEX(Node_Right,BO146)),IF(ISNUMBER(SEARCH(";"&amp;INDEX($V$10:$V$61,INDEX(Node_Pos,BO146)+1)&amp;";",";"&amp;INDEX(Node_RCodes,BO146)&amp;";")),INDEX(Node_Right,BO146),INDEX(Node_Left,BO146)))))</f>
        <v/>
      </c>
      <c r="BQ146" s="52">
        <f>IF(INDEX(Node_Kind,MATCH($AA146&amp;"|"&amp;BP146,Node_Key,0))="leaf",INDEX(Node_Leaf,MATCH($AA146&amp;"|"&amp;BP146,Node_Key,0)),"not a leaf")</f>
        <v/>
      </c>
      <c r="BR146" s="46">
        <f>MATCH($AA146&amp;"|0",Node_Key,0)</f>
        <v/>
      </c>
      <c r="BS146" s="46">
        <f>IF(INDEX(Node_Kind,BR146)="leaf",0,IF(INDEX($Y$10:$Y$61,INDEX(Node_Pos,BR146)+1)="",IF(INDEX(Node_Miss,BR146)="left",INDEX(Node_Left,BR146),INDEX(Node_Right,BR146)),IF(INDEX(Node_Kind,BR146)="split",IF(INDEX($Y$10:$Y$61,INDEX(Node_Pos,BR146)+1)&lt;INDEX(Node_Thr,BR146),INDEX(Node_Left,BR146),INDEX(Node_Right,BR146)),IF(ISNUMBER(SEARCH(";"&amp;INDEX($Y$10:$Y$61,INDEX(Node_Pos,BR146)+1)&amp;";",";"&amp;INDEX(Node_RCodes,BR146)&amp;";")),INDEX(Node_Right,BR146),INDEX(Node_Left,BR146)))))</f>
        <v/>
      </c>
      <c r="BT146" s="46">
        <f>MATCH($AA146&amp;"|"&amp;BS146,Node_Key,0)</f>
        <v/>
      </c>
      <c r="BU146" s="46">
        <f>IF(INDEX(Node_Kind,BT146)="leaf",BS146,IF(INDEX($Y$10:$Y$61,INDEX(Node_Pos,BT146)+1)="",IF(INDEX(Node_Miss,BT146)="left",INDEX(Node_Left,BT146),INDEX(Node_Right,BT146)),IF(INDEX(Node_Kind,BT146)="split",IF(INDEX($Y$10:$Y$61,INDEX(Node_Pos,BT146)+1)&lt;INDEX(Node_Thr,BT146),INDEX(Node_Left,BT146),INDEX(Node_Right,BT146)),IF(ISNUMBER(SEARCH(";"&amp;INDEX($Y$10:$Y$61,INDEX(Node_Pos,BT146)+1)&amp;";",";"&amp;INDEX(Node_RCodes,BT146)&amp;";")),INDEX(Node_Right,BT146),INDEX(Node_Left,BT146)))))</f>
        <v/>
      </c>
      <c r="BV146" s="46">
        <f>MATCH($AA146&amp;"|"&amp;BU146,Node_Key,0)</f>
        <v/>
      </c>
      <c r="BW146" s="46">
        <f>IF(INDEX(Node_Kind,BV146)="leaf",BU146,IF(INDEX($Y$10:$Y$61,INDEX(Node_Pos,BV146)+1)="",IF(INDEX(Node_Miss,BV146)="left",INDEX(Node_Left,BV146),INDEX(Node_Right,BV146)),IF(INDEX(Node_Kind,BV146)="split",IF(INDEX($Y$10:$Y$61,INDEX(Node_Pos,BV146)+1)&lt;INDEX(Node_Thr,BV146),INDEX(Node_Left,BV146),INDEX(Node_Right,BV146)),IF(ISNUMBER(SEARCH(";"&amp;INDEX($Y$10:$Y$61,INDEX(Node_Pos,BV146)+1)&amp;";",";"&amp;INDEX(Node_RCodes,BV146)&amp;";")),INDEX(Node_Right,BV146),INDEX(Node_Left,BV146)))))</f>
        <v/>
      </c>
      <c r="BX146" s="52">
        <f>IF(INDEX(Node_Kind,MATCH($AA146&amp;"|"&amp;BW146,Node_Key,0))="leaf",INDEX(Node_Leaf,MATCH($AA146&amp;"|"&amp;BW146,Node_Key,0)),"not a leaf")</f>
        <v/>
      </c>
    </row>
    <row r="147">
      <c r="AA147" s="36" t="n">
        <v>137</v>
      </c>
      <c r="AB147" s="46">
        <f>MATCH($AA147&amp;"|0",Node_Key,0)</f>
        <v/>
      </c>
      <c r="AC147" s="46">
        <f>IF(INDEX(Node_Kind,AB147)="leaf",0,IF(INDEX($G$10:$G$61,INDEX(Node_Pos,AB147)+1)="",IF(INDEX(Node_Miss,AB147)="left",INDEX(Node_Left,AB147),INDEX(Node_Right,AB147)),IF(INDEX(Node_Kind,AB147)="split",IF(INDEX($G$10:$G$61,INDEX(Node_Pos,AB147)+1)&lt;INDEX(Node_Thr,AB147),INDEX(Node_Left,AB147),INDEX(Node_Right,AB147)),IF(ISNUMBER(SEARCH(";"&amp;INDEX($G$10:$G$61,INDEX(Node_Pos,AB147)+1)&amp;";",";"&amp;INDEX(Node_RCodes,AB147)&amp;";")),INDEX(Node_Right,AB147),INDEX(Node_Left,AB147)))))</f>
        <v/>
      </c>
      <c r="AD147" s="46">
        <f>MATCH($AA147&amp;"|"&amp;AC147,Node_Key,0)</f>
        <v/>
      </c>
      <c r="AE147" s="46">
        <f>IF(INDEX(Node_Kind,AD147)="leaf",AC147,IF(INDEX($G$10:$G$61,INDEX(Node_Pos,AD147)+1)="",IF(INDEX(Node_Miss,AD147)="left",INDEX(Node_Left,AD147),INDEX(Node_Right,AD147)),IF(INDEX(Node_Kind,AD147)="split",IF(INDEX($G$10:$G$61,INDEX(Node_Pos,AD147)+1)&lt;INDEX(Node_Thr,AD147),INDEX(Node_Left,AD147),INDEX(Node_Right,AD147)),IF(ISNUMBER(SEARCH(";"&amp;INDEX($G$10:$G$61,INDEX(Node_Pos,AD147)+1)&amp;";",";"&amp;INDEX(Node_RCodes,AD147)&amp;";")),INDEX(Node_Right,AD147),INDEX(Node_Left,AD147)))))</f>
        <v/>
      </c>
      <c r="AF147" s="46">
        <f>MATCH($AA147&amp;"|"&amp;AE147,Node_Key,0)</f>
        <v/>
      </c>
      <c r="AG147" s="46">
        <f>IF(INDEX(Node_Kind,AF147)="leaf",AE147,IF(INDEX($G$10:$G$61,INDEX(Node_Pos,AF147)+1)="",IF(INDEX(Node_Miss,AF147)="left",INDEX(Node_Left,AF147),INDEX(Node_Right,AF147)),IF(INDEX(Node_Kind,AF147)="split",IF(INDEX($G$10:$G$61,INDEX(Node_Pos,AF147)+1)&lt;INDEX(Node_Thr,AF147),INDEX(Node_Left,AF147),INDEX(Node_Right,AF147)),IF(ISNUMBER(SEARCH(";"&amp;INDEX($G$10:$G$61,INDEX(Node_Pos,AF147)+1)&amp;";",";"&amp;INDEX(Node_RCodes,AF147)&amp;";")),INDEX(Node_Right,AF147),INDEX(Node_Left,AF147)))))</f>
        <v/>
      </c>
      <c r="AH147" s="52">
        <f>IF(INDEX(Node_Kind,MATCH($AA147&amp;"|"&amp;AG147,Node_Key,0))="leaf",INDEX(Node_Leaf,MATCH($AA147&amp;"|"&amp;AG147,Node_Key,0)),"not a leaf")</f>
        <v/>
      </c>
      <c r="AI147" s="46">
        <f>MATCH($AA147&amp;"|0",Node_Key,0)</f>
        <v/>
      </c>
      <c r="AJ147" s="46">
        <f>IF(INDEX(Node_Kind,AI147)="leaf",0,IF(INDEX($J$10:$J$61,INDEX(Node_Pos,AI147)+1)="",IF(INDEX(Node_Miss,AI147)="left",INDEX(Node_Left,AI147),INDEX(Node_Right,AI147)),IF(INDEX(Node_Kind,AI147)="split",IF(INDEX($J$10:$J$61,INDEX(Node_Pos,AI147)+1)&lt;INDEX(Node_Thr,AI147),INDEX(Node_Left,AI147),INDEX(Node_Right,AI147)),IF(ISNUMBER(SEARCH(";"&amp;INDEX($J$10:$J$61,INDEX(Node_Pos,AI147)+1)&amp;";",";"&amp;INDEX(Node_RCodes,AI147)&amp;";")),INDEX(Node_Right,AI147),INDEX(Node_Left,AI147)))))</f>
        <v/>
      </c>
      <c r="AK147" s="46">
        <f>MATCH($AA147&amp;"|"&amp;AJ147,Node_Key,0)</f>
        <v/>
      </c>
      <c r="AL147" s="46">
        <f>IF(INDEX(Node_Kind,AK147)="leaf",AJ147,IF(INDEX($J$10:$J$61,INDEX(Node_Pos,AK147)+1)="",IF(INDEX(Node_Miss,AK147)="left",INDEX(Node_Left,AK147),INDEX(Node_Right,AK147)),IF(INDEX(Node_Kind,AK147)="split",IF(INDEX($J$10:$J$61,INDEX(Node_Pos,AK147)+1)&lt;INDEX(Node_Thr,AK147),INDEX(Node_Left,AK147),INDEX(Node_Right,AK147)),IF(ISNUMBER(SEARCH(";"&amp;INDEX($J$10:$J$61,INDEX(Node_Pos,AK147)+1)&amp;";",";"&amp;INDEX(Node_RCodes,AK147)&amp;";")),INDEX(Node_Right,AK147),INDEX(Node_Left,AK147)))))</f>
        <v/>
      </c>
      <c r="AM147" s="46">
        <f>MATCH($AA147&amp;"|"&amp;AL147,Node_Key,0)</f>
        <v/>
      </c>
      <c r="AN147" s="46">
        <f>IF(INDEX(Node_Kind,AM147)="leaf",AL147,IF(INDEX($J$10:$J$61,INDEX(Node_Pos,AM147)+1)="",IF(INDEX(Node_Miss,AM147)="left",INDEX(Node_Left,AM147),INDEX(Node_Right,AM147)),IF(INDEX(Node_Kind,AM147)="split",IF(INDEX($J$10:$J$61,INDEX(Node_Pos,AM147)+1)&lt;INDEX(Node_Thr,AM147),INDEX(Node_Left,AM147),INDEX(Node_Right,AM147)),IF(ISNUMBER(SEARCH(";"&amp;INDEX($J$10:$J$61,INDEX(Node_Pos,AM147)+1)&amp;";",";"&amp;INDEX(Node_RCodes,AM147)&amp;";")),INDEX(Node_Right,AM147),INDEX(Node_Left,AM147)))))</f>
        <v/>
      </c>
      <c r="AO147" s="52">
        <f>IF(INDEX(Node_Kind,MATCH($AA147&amp;"|"&amp;AN147,Node_Key,0))="leaf",INDEX(Node_Leaf,MATCH($AA147&amp;"|"&amp;AN147,Node_Key,0)),"not a leaf")</f>
        <v/>
      </c>
      <c r="AP147" s="46">
        <f>MATCH($AA147&amp;"|0",Node_Key,0)</f>
        <v/>
      </c>
      <c r="AQ147" s="46">
        <f>IF(INDEX(Node_Kind,AP147)="leaf",0,IF(INDEX($M$10:$M$61,INDEX(Node_Pos,AP147)+1)="",IF(INDEX(Node_Miss,AP147)="left",INDEX(Node_Left,AP147),INDEX(Node_Right,AP147)),IF(INDEX(Node_Kind,AP147)="split",IF(INDEX($M$10:$M$61,INDEX(Node_Pos,AP147)+1)&lt;INDEX(Node_Thr,AP147),INDEX(Node_Left,AP147),INDEX(Node_Right,AP147)),IF(ISNUMBER(SEARCH(";"&amp;INDEX($M$10:$M$61,INDEX(Node_Pos,AP147)+1)&amp;";",";"&amp;INDEX(Node_RCodes,AP147)&amp;";")),INDEX(Node_Right,AP147),INDEX(Node_Left,AP147)))))</f>
        <v/>
      </c>
      <c r="AR147" s="46">
        <f>MATCH($AA147&amp;"|"&amp;AQ147,Node_Key,0)</f>
        <v/>
      </c>
      <c r="AS147" s="46">
        <f>IF(INDEX(Node_Kind,AR147)="leaf",AQ147,IF(INDEX($M$10:$M$61,INDEX(Node_Pos,AR147)+1)="",IF(INDEX(Node_Miss,AR147)="left",INDEX(Node_Left,AR147),INDEX(Node_Right,AR147)),IF(INDEX(Node_Kind,AR147)="split",IF(INDEX($M$10:$M$61,INDEX(Node_Pos,AR147)+1)&lt;INDEX(Node_Thr,AR147),INDEX(Node_Left,AR147),INDEX(Node_Right,AR147)),IF(ISNUMBER(SEARCH(";"&amp;INDEX($M$10:$M$61,INDEX(Node_Pos,AR147)+1)&amp;";",";"&amp;INDEX(Node_RCodes,AR147)&amp;";")),INDEX(Node_Right,AR147),INDEX(Node_Left,AR147)))))</f>
        <v/>
      </c>
      <c r="AT147" s="46">
        <f>MATCH($AA147&amp;"|"&amp;AS147,Node_Key,0)</f>
        <v/>
      </c>
      <c r="AU147" s="46">
        <f>IF(INDEX(Node_Kind,AT147)="leaf",AS147,IF(INDEX($M$10:$M$61,INDEX(Node_Pos,AT147)+1)="",IF(INDEX(Node_Miss,AT147)="left",INDEX(Node_Left,AT147),INDEX(Node_Right,AT147)),IF(INDEX(Node_Kind,AT147)="split",IF(INDEX($M$10:$M$61,INDEX(Node_Pos,AT147)+1)&lt;INDEX(Node_Thr,AT147),INDEX(Node_Left,AT147),INDEX(Node_Right,AT147)),IF(ISNUMBER(SEARCH(";"&amp;INDEX($M$10:$M$61,INDEX(Node_Pos,AT147)+1)&amp;";",";"&amp;INDEX(Node_RCodes,AT147)&amp;";")),INDEX(Node_Right,AT147),INDEX(Node_Left,AT147)))))</f>
        <v/>
      </c>
      <c r="AV147" s="52">
        <f>IF(INDEX(Node_Kind,MATCH($AA147&amp;"|"&amp;AU147,Node_Key,0))="leaf",INDEX(Node_Leaf,MATCH($AA147&amp;"|"&amp;AU147,Node_Key,0)),"not a leaf")</f>
        <v/>
      </c>
      <c r="AW147" s="46">
        <f>MATCH($AA147&amp;"|0",Node_Key,0)</f>
        <v/>
      </c>
      <c r="AX147" s="46">
        <f>IF(INDEX(Node_Kind,AW147)="leaf",0,IF(INDEX($P$10:$P$61,INDEX(Node_Pos,AW147)+1)="",IF(INDEX(Node_Miss,AW147)="left",INDEX(Node_Left,AW147),INDEX(Node_Right,AW147)),IF(INDEX(Node_Kind,AW147)="split",IF(INDEX($P$10:$P$61,INDEX(Node_Pos,AW147)+1)&lt;INDEX(Node_Thr,AW147),INDEX(Node_Left,AW147),INDEX(Node_Right,AW147)),IF(ISNUMBER(SEARCH(";"&amp;INDEX($P$10:$P$61,INDEX(Node_Pos,AW147)+1)&amp;";",";"&amp;INDEX(Node_RCodes,AW147)&amp;";")),INDEX(Node_Right,AW147),INDEX(Node_Left,AW147)))))</f>
        <v/>
      </c>
      <c r="AY147" s="46">
        <f>MATCH($AA147&amp;"|"&amp;AX147,Node_Key,0)</f>
        <v/>
      </c>
      <c r="AZ147" s="46">
        <f>IF(INDEX(Node_Kind,AY147)="leaf",AX147,IF(INDEX($P$10:$P$61,INDEX(Node_Pos,AY147)+1)="",IF(INDEX(Node_Miss,AY147)="left",INDEX(Node_Left,AY147),INDEX(Node_Right,AY147)),IF(INDEX(Node_Kind,AY147)="split",IF(INDEX($P$10:$P$61,INDEX(Node_Pos,AY147)+1)&lt;INDEX(Node_Thr,AY147),INDEX(Node_Left,AY147),INDEX(Node_Right,AY147)),IF(ISNUMBER(SEARCH(";"&amp;INDEX($P$10:$P$61,INDEX(Node_Pos,AY147)+1)&amp;";",";"&amp;INDEX(Node_RCodes,AY147)&amp;";")),INDEX(Node_Right,AY147),INDEX(Node_Left,AY147)))))</f>
        <v/>
      </c>
      <c r="BA147" s="46">
        <f>MATCH($AA147&amp;"|"&amp;AZ147,Node_Key,0)</f>
        <v/>
      </c>
      <c r="BB147" s="46">
        <f>IF(INDEX(Node_Kind,BA147)="leaf",AZ147,IF(INDEX($P$10:$P$61,INDEX(Node_Pos,BA147)+1)="",IF(INDEX(Node_Miss,BA147)="left",INDEX(Node_Left,BA147),INDEX(Node_Right,BA147)),IF(INDEX(Node_Kind,BA147)="split",IF(INDEX($P$10:$P$61,INDEX(Node_Pos,BA147)+1)&lt;INDEX(Node_Thr,BA147),INDEX(Node_Left,BA147),INDEX(Node_Right,BA147)),IF(ISNUMBER(SEARCH(";"&amp;INDEX($P$10:$P$61,INDEX(Node_Pos,BA147)+1)&amp;";",";"&amp;INDEX(Node_RCodes,BA147)&amp;";")),INDEX(Node_Right,BA147),INDEX(Node_Left,BA147)))))</f>
        <v/>
      </c>
      <c r="BC147" s="52">
        <f>IF(INDEX(Node_Kind,MATCH($AA147&amp;"|"&amp;BB147,Node_Key,0))="leaf",INDEX(Node_Leaf,MATCH($AA147&amp;"|"&amp;BB147,Node_Key,0)),"not a leaf")</f>
        <v/>
      </c>
      <c r="BD147" s="46">
        <f>MATCH($AA147&amp;"|0",Node_Key,0)</f>
        <v/>
      </c>
      <c r="BE147" s="46">
        <f>IF(INDEX(Node_Kind,BD147)="leaf",0,IF(INDEX($S$10:$S$61,INDEX(Node_Pos,BD147)+1)="",IF(INDEX(Node_Miss,BD147)="left",INDEX(Node_Left,BD147),INDEX(Node_Right,BD147)),IF(INDEX(Node_Kind,BD147)="split",IF(INDEX($S$10:$S$61,INDEX(Node_Pos,BD147)+1)&lt;INDEX(Node_Thr,BD147),INDEX(Node_Left,BD147),INDEX(Node_Right,BD147)),IF(ISNUMBER(SEARCH(";"&amp;INDEX($S$10:$S$61,INDEX(Node_Pos,BD147)+1)&amp;";",";"&amp;INDEX(Node_RCodes,BD147)&amp;";")),INDEX(Node_Right,BD147),INDEX(Node_Left,BD147)))))</f>
        <v/>
      </c>
      <c r="BF147" s="46">
        <f>MATCH($AA147&amp;"|"&amp;BE147,Node_Key,0)</f>
        <v/>
      </c>
      <c r="BG147" s="46">
        <f>IF(INDEX(Node_Kind,BF147)="leaf",BE147,IF(INDEX($S$10:$S$61,INDEX(Node_Pos,BF147)+1)="",IF(INDEX(Node_Miss,BF147)="left",INDEX(Node_Left,BF147),INDEX(Node_Right,BF147)),IF(INDEX(Node_Kind,BF147)="split",IF(INDEX($S$10:$S$61,INDEX(Node_Pos,BF147)+1)&lt;INDEX(Node_Thr,BF147),INDEX(Node_Left,BF147),INDEX(Node_Right,BF147)),IF(ISNUMBER(SEARCH(";"&amp;INDEX($S$10:$S$61,INDEX(Node_Pos,BF147)+1)&amp;";",";"&amp;INDEX(Node_RCodes,BF147)&amp;";")),INDEX(Node_Right,BF147),INDEX(Node_Left,BF147)))))</f>
        <v/>
      </c>
      <c r="BH147" s="46">
        <f>MATCH($AA147&amp;"|"&amp;BG147,Node_Key,0)</f>
        <v/>
      </c>
      <c r="BI147" s="46">
        <f>IF(INDEX(Node_Kind,BH147)="leaf",BG147,IF(INDEX($S$10:$S$61,INDEX(Node_Pos,BH147)+1)="",IF(INDEX(Node_Miss,BH147)="left",INDEX(Node_Left,BH147),INDEX(Node_Right,BH147)),IF(INDEX(Node_Kind,BH147)="split",IF(INDEX($S$10:$S$61,INDEX(Node_Pos,BH147)+1)&lt;INDEX(Node_Thr,BH147),INDEX(Node_Left,BH147),INDEX(Node_Right,BH147)),IF(ISNUMBER(SEARCH(";"&amp;INDEX($S$10:$S$61,INDEX(Node_Pos,BH147)+1)&amp;";",";"&amp;INDEX(Node_RCodes,BH147)&amp;";")),INDEX(Node_Right,BH147),INDEX(Node_Left,BH147)))))</f>
        <v/>
      </c>
      <c r="BJ147" s="52">
        <f>IF(INDEX(Node_Kind,MATCH($AA147&amp;"|"&amp;BI147,Node_Key,0))="leaf",INDEX(Node_Leaf,MATCH($AA147&amp;"|"&amp;BI147,Node_Key,0)),"not a leaf")</f>
        <v/>
      </c>
      <c r="BK147" s="46">
        <f>MATCH($AA147&amp;"|0",Node_Key,0)</f>
        <v/>
      </c>
      <c r="BL147" s="46">
        <f>IF(INDEX(Node_Kind,BK147)="leaf",0,IF(INDEX($V$10:$V$61,INDEX(Node_Pos,BK147)+1)="",IF(INDEX(Node_Miss,BK147)="left",INDEX(Node_Left,BK147),INDEX(Node_Right,BK147)),IF(INDEX(Node_Kind,BK147)="split",IF(INDEX($V$10:$V$61,INDEX(Node_Pos,BK147)+1)&lt;INDEX(Node_Thr,BK147),INDEX(Node_Left,BK147),INDEX(Node_Right,BK147)),IF(ISNUMBER(SEARCH(";"&amp;INDEX($V$10:$V$61,INDEX(Node_Pos,BK147)+1)&amp;";",";"&amp;INDEX(Node_RCodes,BK147)&amp;";")),INDEX(Node_Right,BK147),INDEX(Node_Left,BK147)))))</f>
        <v/>
      </c>
      <c r="BM147" s="46">
        <f>MATCH($AA147&amp;"|"&amp;BL147,Node_Key,0)</f>
        <v/>
      </c>
      <c r="BN147" s="46">
        <f>IF(INDEX(Node_Kind,BM147)="leaf",BL147,IF(INDEX($V$10:$V$61,INDEX(Node_Pos,BM147)+1)="",IF(INDEX(Node_Miss,BM147)="left",INDEX(Node_Left,BM147),INDEX(Node_Right,BM147)),IF(INDEX(Node_Kind,BM147)="split",IF(INDEX($V$10:$V$61,INDEX(Node_Pos,BM147)+1)&lt;INDEX(Node_Thr,BM147),INDEX(Node_Left,BM147),INDEX(Node_Right,BM147)),IF(ISNUMBER(SEARCH(";"&amp;INDEX($V$10:$V$61,INDEX(Node_Pos,BM147)+1)&amp;";",";"&amp;INDEX(Node_RCodes,BM147)&amp;";")),INDEX(Node_Right,BM147),INDEX(Node_Left,BM147)))))</f>
        <v/>
      </c>
      <c r="BO147" s="46">
        <f>MATCH($AA147&amp;"|"&amp;BN147,Node_Key,0)</f>
        <v/>
      </c>
      <c r="BP147" s="46">
        <f>IF(INDEX(Node_Kind,BO147)="leaf",BN147,IF(INDEX($V$10:$V$61,INDEX(Node_Pos,BO147)+1)="",IF(INDEX(Node_Miss,BO147)="left",INDEX(Node_Left,BO147),INDEX(Node_Right,BO147)),IF(INDEX(Node_Kind,BO147)="split",IF(INDEX($V$10:$V$61,INDEX(Node_Pos,BO147)+1)&lt;INDEX(Node_Thr,BO147),INDEX(Node_Left,BO147),INDEX(Node_Right,BO147)),IF(ISNUMBER(SEARCH(";"&amp;INDEX($V$10:$V$61,INDEX(Node_Pos,BO147)+1)&amp;";",";"&amp;INDEX(Node_RCodes,BO147)&amp;";")),INDEX(Node_Right,BO147),INDEX(Node_Left,BO147)))))</f>
        <v/>
      </c>
      <c r="BQ147" s="52">
        <f>IF(INDEX(Node_Kind,MATCH($AA147&amp;"|"&amp;BP147,Node_Key,0))="leaf",INDEX(Node_Leaf,MATCH($AA147&amp;"|"&amp;BP147,Node_Key,0)),"not a leaf")</f>
        <v/>
      </c>
      <c r="BR147" s="46">
        <f>MATCH($AA147&amp;"|0",Node_Key,0)</f>
        <v/>
      </c>
      <c r="BS147" s="46">
        <f>IF(INDEX(Node_Kind,BR147)="leaf",0,IF(INDEX($Y$10:$Y$61,INDEX(Node_Pos,BR147)+1)="",IF(INDEX(Node_Miss,BR147)="left",INDEX(Node_Left,BR147),INDEX(Node_Right,BR147)),IF(INDEX(Node_Kind,BR147)="split",IF(INDEX($Y$10:$Y$61,INDEX(Node_Pos,BR147)+1)&lt;INDEX(Node_Thr,BR147),INDEX(Node_Left,BR147),INDEX(Node_Right,BR147)),IF(ISNUMBER(SEARCH(";"&amp;INDEX($Y$10:$Y$61,INDEX(Node_Pos,BR147)+1)&amp;";",";"&amp;INDEX(Node_RCodes,BR147)&amp;";")),INDEX(Node_Right,BR147),INDEX(Node_Left,BR147)))))</f>
        <v/>
      </c>
      <c r="BT147" s="46">
        <f>MATCH($AA147&amp;"|"&amp;BS147,Node_Key,0)</f>
        <v/>
      </c>
      <c r="BU147" s="46">
        <f>IF(INDEX(Node_Kind,BT147)="leaf",BS147,IF(INDEX($Y$10:$Y$61,INDEX(Node_Pos,BT147)+1)="",IF(INDEX(Node_Miss,BT147)="left",INDEX(Node_Left,BT147),INDEX(Node_Right,BT147)),IF(INDEX(Node_Kind,BT147)="split",IF(INDEX($Y$10:$Y$61,INDEX(Node_Pos,BT147)+1)&lt;INDEX(Node_Thr,BT147),INDEX(Node_Left,BT147),INDEX(Node_Right,BT147)),IF(ISNUMBER(SEARCH(";"&amp;INDEX($Y$10:$Y$61,INDEX(Node_Pos,BT147)+1)&amp;";",";"&amp;INDEX(Node_RCodes,BT147)&amp;";")),INDEX(Node_Right,BT147),INDEX(Node_Left,BT147)))))</f>
        <v/>
      </c>
      <c r="BV147" s="46">
        <f>MATCH($AA147&amp;"|"&amp;BU147,Node_Key,0)</f>
        <v/>
      </c>
      <c r="BW147" s="46">
        <f>IF(INDEX(Node_Kind,BV147)="leaf",BU147,IF(INDEX($Y$10:$Y$61,INDEX(Node_Pos,BV147)+1)="",IF(INDEX(Node_Miss,BV147)="left",INDEX(Node_Left,BV147),INDEX(Node_Right,BV147)),IF(INDEX(Node_Kind,BV147)="split",IF(INDEX($Y$10:$Y$61,INDEX(Node_Pos,BV147)+1)&lt;INDEX(Node_Thr,BV147),INDEX(Node_Left,BV147),INDEX(Node_Right,BV147)),IF(ISNUMBER(SEARCH(";"&amp;INDEX($Y$10:$Y$61,INDEX(Node_Pos,BV147)+1)&amp;";",";"&amp;INDEX(Node_RCodes,BV147)&amp;";")),INDEX(Node_Right,BV147),INDEX(Node_Left,BV147)))))</f>
        <v/>
      </c>
      <c r="BX147" s="52">
        <f>IF(INDEX(Node_Kind,MATCH($AA147&amp;"|"&amp;BW147,Node_Key,0))="leaf",INDEX(Node_Leaf,MATCH($AA147&amp;"|"&amp;BW147,Node_Key,0)),"not a leaf")</f>
        <v/>
      </c>
    </row>
    <row r="148">
      <c r="AA148" s="36" t="n">
        <v>138</v>
      </c>
      <c r="AB148" s="46">
        <f>MATCH($AA148&amp;"|0",Node_Key,0)</f>
        <v/>
      </c>
      <c r="AC148" s="46">
        <f>IF(INDEX(Node_Kind,AB148)="leaf",0,IF(INDEX($G$10:$G$61,INDEX(Node_Pos,AB148)+1)="",IF(INDEX(Node_Miss,AB148)="left",INDEX(Node_Left,AB148),INDEX(Node_Right,AB148)),IF(INDEX(Node_Kind,AB148)="split",IF(INDEX($G$10:$G$61,INDEX(Node_Pos,AB148)+1)&lt;INDEX(Node_Thr,AB148),INDEX(Node_Left,AB148),INDEX(Node_Right,AB148)),IF(ISNUMBER(SEARCH(";"&amp;INDEX($G$10:$G$61,INDEX(Node_Pos,AB148)+1)&amp;";",";"&amp;INDEX(Node_RCodes,AB148)&amp;";")),INDEX(Node_Right,AB148),INDEX(Node_Left,AB148)))))</f>
        <v/>
      </c>
      <c r="AD148" s="46">
        <f>MATCH($AA148&amp;"|"&amp;AC148,Node_Key,0)</f>
        <v/>
      </c>
      <c r="AE148" s="46">
        <f>IF(INDEX(Node_Kind,AD148)="leaf",AC148,IF(INDEX($G$10:$G$61,INDEX(Node_Pos,AD148)+1)="",IF(INDEX(Node_Miss,AD148)="left",INDEX(Node_Left,AD148),INDEX(Node_Right,AD148)),IF(INDEX(Node_Kind,AD148)="split",IF(INDEX($G$10:$G$61,INDEX(Node_Pos,AD148)+1)&lt;INDEX(Node_Thr,AD148),INDEX(Node_Left,AD148),INDEX(Node_Right,AD148)),IF(ISNUMBER(SEARCH(";"&amp;INDEX($G$10:$G$61,INDEX(Node_Pos,AD148)+1)&amp;";",";"&amp;INDEX(Node_RCodes,AD148)&amp;";")),INDEX(Node_Right,AD148),INDEX(Node_Left,AD148)))))</f>
        <v/>
      </c>
      <c r="AF148" s="46">
        <f>MATCH($AA148&amp;"|"&amp;AE148,Node_Key,0)</f>
        <v/>
      </c>
      <c r="AG148" s="46">
        <f>IF(INDEX(Node_Kind,AF148)="leaf",AE148,IF(INDEX($G$10:$G$61,INDEX(Node_Pos,AF148)+1)="",IF(INDEX(Node_Miss,AF148)="left",INDEX(Node_Left,AF148),INDEX(Node_Right,AF148)),IF(INDEX(Node_Kind,AF148)="split",IF(INDEX($G$10:$G$61,INDEX(Node_Pos,AF148)+1)&lt;INDEX(Node_Thr,AF148),INDEX(Node_Left,AF148),INDEX(Node_Right,AF148)),IF(ISNUMBER(SEARCH(";"&amp;INDEX($G$10:$G$61,INDEX(Node_Pos,AF148)+1)&amp;";",";"&amp;INDEX(Node_RCodes,AF148)&amp;";")),INDEX(Node_Right,AF148),INDEX(Node_Left,AF148)))))</f>
        <v/>
      </c>
      <c r="AH148" s="52">
        <f>IF(INDEX(Node_Kind,MATCH($AA148&amp;"|"&amp;AG148,Node_Key,0))="leaf",INDEX(Node_Leaf,MATCH($AA148&amp;"|"&amp;AG148,Node_Key,0)),"not a leaf")</f>
        <v/>
      </c>
      <c r="AI148" s="46">
        <f>MATCH($AA148&amp;"|0",Node_Key,0)</f>
        <v/>
      </c>
      <c r="AJ148" s="46">
        <f>IF(INDEX(Node_Kind,AI148)="leaf",0,IF(INDEX($J$10:$J$61,INDEX(Node_Pos,AI148)+1)="",IF(INDEX(Node_Miss,AI148)="left",INDEX(Node_Left,AI148),INDEX(Node_Right,AI148)),IF(INDEX(Node_Kind,AI148)="split",IF(INDEX($J$10:$J$61,INDEX(Node_Pos,AI148)+1)&lt;INDEX(Node_Thr,AI148),INDEX(Node_Left,AI148),INDEX(Node_Right,AI148)),IF(ISNUMBER(SEARCH(";"&amp;INDEX($J$10:$J$61,INDEX(Node_Pos,AI148)+1)&amp;";",";"&amp;INDEX(Node_RCodes,AI148)&amp;";")),INDEX(Node_Right,AI148),INDEX(Node_Left,AI148)))))</f>
        <v/>
      </c>
      <c r="AK148" s="46">
        <f>MATCH($AA148&amp;"|"&amp;AJ148,Node_Key,0)</f>
        <v/>
      </c>
      <c r="AL148" s="46">
        <f>IF(INDEX(Node_Kind,AK148)="leaf",AJ148,IF(INDEX($J$10:$J$61,INDEX(Node_Pos,AK148)+1)="",IF(INDEX(Node_Miss,AK148)="left",INDEX(Node_Left,AK148),INDEX(Node_Right,AK148)),IF(INDEX(Node_Kind,AK148)="split",IF(INDEX($J$10:$J$61,INDEX(Node_Pos,AK148)+1)&lt;INDEX(Node_Thr,AK148),INDEX(Node_Left,AK148),INDEX(Node_Right,AK148)),IF(ISNUMBER(SEARCH(";"&amp;INDEX($J$10:$J$61,INDEX(Node_Pos,AK148)+1)&amp;";",";"&amp;INDEX(Node_RCodes,AK148)&amp;";")),INDEX(Node_Right,AK148),INDEX(Node_Left,AK148)))))</f>
        <v/>
      </c>
      <c r="AM148" s="46">
        <f>MATCH($AA148&amp;"|"&amp;AL148,Node_Key,0)</f>
        <v/>
      </c>
      <c r="AN148" s="46">
        <f>IF(INDEX(Node_Kind,AM148)="leaf",AL148,IF(INDEX($J$10:$J$61,INDEX(Node_Pos,AM148)+1)="",IF(INDEX(Node_Miss,AM148)="left",INDEX(Node_Left,AM148),INDEX(Node_Right,AM148)),IF(INDEX(Node_Kind,AM148)="split",IF(INDEX($J$10:$J$61,INDEX(Node_Pos,AM148)+1)&lt;INDEX(Node_Thr,AM148),INDEX(Node_Left,AM148),INDEX(Node_Right,AM148)),IF(ISNUMBER(SEARCH(";"&amp;INDEX($J$10:$J$61,INDEX(Node_Pos,AM148)+1)&amp;";",";"&amp;INDEX(Node_RCodes,AM148)&amp;";")),INDEX(Node_Right,AM148),INDEX(Node_Left,AM148)))))</f>
        <v/>
      </c>
      <c r="AO148" s="52">
        <f>IF(INDEX(Node_Kind,MATCH($AA148&amp;"|"&amp;AN148,Node_Key,0))="leaf",INDEX(Node_Leaf,MATCH($AA148&amp;"|"&amp;AN148,Node_Key,0)),"not a leaf")</f>
        <v/>
      </c>
      <c r="AP148" s="46">
        <f>MATCH($AA148&amp;"|0",Node_Key,0)</f>
        <v/>
      </c>
      <c r="AQ148" s="46">
        <f>IF(INDEX(Node_Kind,AP148)="leaf",0,IF(INDEX($M$10:$M$61,INDEX(Node_Pos,AP148)+1)="",IF(INDEX(Node_Miss,AP148)="left",INDEX(Node_Left,AP148),INDEX(Node_Right,AP148)),IF(INDEX(Node_Kind,AP148)="split",IF(INDEX($M$10:$M$61,INDEX(Node_Pos,AP148)+1)&lt;INDEX(Node_Thr,AP148),INDEX(Node_Left,AP148),INDEX(Node_Right,AP148)),IF(ISNUMBER(SEARCH(";"&amp;INDEX($M$10:$M$61,INDEX(Node_Pos,AP148)+1)&amp;";",";"&amp;INDEX(Node_RCodes,AP148)&amp;";")),INDEX(Node_Right,AP148),INDEX(Node_Left,AP148)))))</f>
        <v/>
      </c>
      <c r="AR148" s="46">
        <f>MATCH($AA148&amp;"|"&amp;AQ148,Node_Key,0)</f>
        <v/>
      </c>
      <c r="AS148" s="46">
        <f>IF(INDEX(Node_Kind,AR148)="leaf",AQ148,IF(INDEX($M$10:$M$61,INDEX(Node_Pos,AR148)+1)="",IF(INDEX(Node_Miss,AR148)="left",INDEX(Node_Left,AR148),INDEX(Node_Right,AR148)),IF(INDEX(Node_Kind,AR148)="split",IF(INDEX($M$10:$M$61,INDEX(Node_Pos,AR148)+1)&lt;INDEX(Node_Thr,AR148),INDEX(Node_Left,AR148),INDEX(Node_Right,AR148)),IF(ISNUMBER(SEARCH(";"&amp;INDEX($M$10:$M$61,INDEX(Node_Pos,AR148)+1)&amp;";",";"&amp;INDEX(Node_RCodes,AR148)&amp;";")),INDEX(Node_Right,AR148),INDEX(Node_Left,AR148)))))</f>
        <v/>
      </c>
      <c r="AT148" s="46">
        <f>MATCH($AA148&amp;"|"&amp;AS148,Node_Key,0)</f>
        <v/>
      </c>
      <c r="AU148" s="46">
        <f>IF(INDEX(Node_Kind,AT148)="leaf",AS148,IF(INDEX($M$10:$M$61,INDEX(Node_Pos,AT148)+1)="",IF(INDEX(Node_Miss,AT148)="left",INDEX(Node_Left,AT148),INDEX(Node_Right,AT148)),IF(INDEX(Node_Kind,AT148)="split",IF(INDEX($M$10:$M$61,INDEX(Node_Pos,AT148)+1)&lt;INDEX(Node_Thr,AT148),INDEX(Node_Left,AT148),INDEX(Node_Right,AT148)),IF(ISNUMBER(SEARCH(";"&amp;INDEX($M$10:$M$61,INDEX(Node_Pos,AT148)+1)&amp;";",";"&amp;INDEX(Node_RCodes,AT148)&amp;";")),INDEX(Node_Right,AT148),INDEX(Node_Left,AT148)))))</f>
        <v/>
      </c>
      <c r="AV148" s="52">
        <f>IF(INDEX(Node_Kind,MATCH($AA148&amp;"|"&amp;AU148,Node_Key,0))="leaf",INDEX(Node_Leaf,MATCH($AA148&amp;"|"&amp;AU148,Node_Key,0)),"not a leaf")</f>
        <v/>
      </c>
      <c r="AW148" s="46">
        <f>MATCH($AA148&amp;"|0",Node_Key,0)</f>
        <v/>
      </c>
      <c r="AX148" s="46">
        <f>IF(INDEX(Node_Kind,AW148)="leaf",0,IF(INDEX($P$10:$P$61,INDEX(Node_Pos,AW148)+1)="",IF(INDEX(Node_Miss,AW148)="left",INDEX(Node_Left,AW148),INDEX(Node_Right,AW148)),IF(INDEX(Node_Kind,AW148)="split",IF(INDEX($P$10:$P$61,INDEX(Node_Pos,AW148)+1)&lt;INDEX(Node_Thr,AW148),INDEX(Node_Left,AW148),INDEX(Node_Right,AW148)),IF(ISNUMBER(SEARCH(";"&amp;INDEX($P$10:$P$61,INDEX(Node_Pos,AW148)+1)&amp;";",";"&amp;INDEX(Node_RCodes,AW148)&amp;";")),INDEX(Node_Right,AW148),INDEX(Node_Left,AW148)))))</f>
        <v/>
      </c>
      <c r="AY148" s="46">
        <f>MATCH($AA148&amp;"|"&amp;AX148,Node_Key,0)</f>
        <v/>
      </c>
      <c r="AZ148" s="46">
        <f>IF(INDEX(Node_Kind,AY148)="leaf",AX148,IF(INDEX($P$10:$P$61,INDEX(Node_Pos,AY148)+1)="",IF(INDEX(Node_Miss,AY148)="left",INDEX(Node_Left,AY148),INDEX(Node_Right,AY148)),IF(INDEX(Node_Kind,AY148)="split",IF(INDEX($P$10:$P$61,INDEX(Node_Pos,AY148)+1)&lt;INDEX(Node_Thr,AY148),INDEX(Node_Left,AY148),INDEX(Node_Right,AY148)),IF(ISNUMBER(SEARCH(";"&amp;INDEX($P$10:$P$61,INDEX(Node_Pos,AY148)+1)&amp;";",";"&amp;INDEX(Node_RCodes,AY148)&amp;";")),INDEX(Node_Right,AY148),INDEX(Node_Left,AY148)))))</f>
        <v/>
      </c>
      <c r="BA148" s="46">
        <f>MATCH($AA148&amp;"|"&amp;AZ148,Node_Key,0)</f>
        <v/>
      </c>
      <c r="BB148" s="46">
        <f>IF(INDEX(Node_Kind,BA148)="leaf",AZ148,IF(INDEX($P$10:$P$61,INDEX(Node_Pos,BA148)+1)="",IF(INDEX(Node_Miss,BA148)="left",INDEX(Node_Left,BA148),INDEX(Node_Right,BA148)),IF(INDEX(Node_Kind,BA148)="split",IF(INDEX($P$10:$P$61,INDEX(Node_Pos,BA148)+1)&lt;INDEX(Node_Thr,BA148),INDEX(Node_Left,BA148),INDEX(Node_Right,BA148)),IF(ISNUMBER(SEARCH(";"&amp;INDEX($P$10:$P$61,INDEX(Node_Pos,BA148)+1)&amp;";",";"&amp;INDEX(Node_RCodes,BA148)&amp;";")),INDEX(Node_Right,BA148),INDEX(Node_Left,BA148)))))</f>
        <v/>
      </c>
      <c r="BC148" s="52">
        <f>IF(INDEX(Node_Kind,MATCH($AA148&amp;"|"&amp;BB148,Node_Key,0))="leaf",INDEX(Node_Leaf,MATCH($AA148&amp;"|"&amp;BB148,Node_Key,0)),"not a leaf")</f>
        <v/>
      </c>
      <c r="BD148" s="46">
        <f>MATCH($AA148&amp;"|0",Node_Key,0)</f>
        <v/>
      </c>
      <c r="BE148" s="46">
        <f>IF(INDEX(Node_Kind,BD148)="leaf",0,IF(INDEX($S$10:$S$61,INDEX(Node_Pos,BD148)+1)="",IF(INDEX(Node_Miss,BD148)="left",INDEX(Node_Left,BD148),INDEX(Node_Right,BD148)),IF(INDEX(Node_Kind,BD148)="split",IF(INDEX($S$10:$S$61,INDEX(Node_Pos,BD148)+1)&lt;INDEX(Node_Thr,BD148),INDEX(Node_Left,BD148),INDEX(Node_Right,BD148)),IF(ISNUMBER(SEARCH(";"&amp;INDEX($S$10:$S$61,INDEX(Node_Pos,BD148)+1)&amp;";",";"&amp;INDEX(Node_RCodes,BD148)&amp;";")),INDEX(Node_Right,BD148),INDEX(Node_Left,BD148)))))</f>
        <v/>
      </c>
      <c r="BF148" s="46">
        <f>MATCH($AA148&amp;"|"&amp;BE148,Node_Key,0)</f>
        <v/>
      </c>
      <c r="BG148" s="46">
        <f>IF(INDEX(Node_Kind,BF148)="leaf",BE148,IF(INDEX($S$10:$S$61,INDEX(Node_Pos,BF148)+1)="",IF(INDEX(Node_Miss,BF148)="left",INDEX(Node_Left,BF148),INDEX(Node_Right,BF148)),IF(INDEX(Node_Kind,BF148)="split",IF(INDEX($S$10:$S$61,INDEX(Node_Pos,BF148)+1)&lt;INDEX(Node_Thr,BF148),INDEX(Node_Left,BF148),INDEX(Node_Right,BF148)),IF(ISNUMBER(SEARCH(";"&amp;INDEX($S$10:$S$61,INDEX(Node_Pos,BF148)+1)&amp;";",";"&amp;INDEX(Node_RCodes,BF148)&amp;";")),INDEX(Node_Right,BF148),INDEX(Node_Left,BF148)))))</f>
        <v/>
      </c>
      <c r="BH148" s="46">
        <f>MATCH($AA148&amp;"|"&amp;BG148,Node_Key,0)</f>
        <v/>
      </c>
      <c r="BI148" s="46">
        <f>IF(INDEX(Node_Kind,BH148)="leaf",BG148,IF(INDEX($S$10:$S$61,INDEX(Node_Pos,BH148)+1)="",IF(INDEX(Node_Miss,BH148)="left",INDEX(Node_Left,BH148),INDEX(Node_Right,BH148)),IF(INDEX(Node_Kind,BH148)="split",IF(INDEX($S$10:$S$61,INDEX(Node_Pos,BH148)+1)&lt;INDEX(Node_Thr,BH148),INDEX(Node_Left,BH148),INDEX(Node_Right,BH148)),IF(ISNUMBER(SEARCH(";"&amp;INDEX($S$10:$S$61,INDEX(Node_Pos,BH148)+1)&amp;";",";"&amp;INDEX(Node_RCodes,BH148)&amp;";")),INDEX(Node_Right,BH148),INDEX(Node_Left,BH148)))))</f>
        <v/>
      </c>
      <c r="BJ148" s="52">
        <f>IF(INDEX(Node_Kind,MATCH($AA148&amp;"|"&amp;BI148,Node_Key,0))="leaf",INDEX(Node_Leaf,MATCH($AA148&amp;"|"&amp;BI148,Node_Key,0)),"not a leaf")</f>
        <v/>
      </c>
      <c r="BK148" s="46">
        <f>MATCH($AA148&amp;"|0",Node_Key,0)</f>
        <v/>
      </c>
      <c r="BL148" s="46">
        <f>IF(INDEX(Node_Kind,BK148)="leaf",0,IF(INDEX($V$10:$V$61,INDEX(Node_Pos,BK148)+1)="",IF(INDEX(Node_Miss,BK148)="left",INDEX(Node_Left,BK148),INDEX(Node_Right,BK148)),IF(INDEX(Node_Kind,BK148)="split",IF(INDEX($V$10:$V$61,INDEX(Node_Pos,BK148)+1)&lt;INDEX(Node_Thr,BK148),INDEX(Node_Left,BK148),INDEX(Node_Right,BK148)),IF(ISNUMBER(SEARCH(";"&amp;INDEX($V$10:$V$61,INDEX(Node_Pos,BK148)+1)&amp;";",";"&amp;INDEX(Node_RCodes,BK148)&amp;";")),INDEX(Node_Right,BK148),INDEX(Node_Left,BK148)))))</f>
        <v/>
      </c>
      <c r="BM148" s="46">
        <f>MATCH($AA148&amp;"|"&amp;BL148,Node_Key,0)</f>
        <v/>
      </c>
      <c r="BN148" s="46">
        <f>IF(INDEX(Node_Kind,BM148)="leaf",BL148,IF(INDEX($V$10:$V$61,INDEX(Node_Pos,BM148)+1)="",IF(INDEX(Node_Miss,BM148)="left",INDEX(Node_Left,BM148),INDEX(Node_Right,BM148)),IF(INDEX(Node_Kind,BM148)="split",IF(INDEX($V$10:$V$61,INDEX(Node_Pos,BM148)+1)&lt;INDEX(Node_Thr,BM148),INDEX(Node_Left,BM148),INDEX(Node_Right,BM148)),IF(ISNUMBER(SEARCH(";"&amp;INDEX($V$10:$V$61,INDEX(Node_Pos,BM148)+1)&amp;";",";"&amp;INDEX(Node_RCodes,BM148)&amp;";")),INDEX(Node_Right,BM148),INDEX(Node_Left,BM148)))))</f>
        <v/>
      </c>
      <c r="BO148" s="46">
        <f>MATCH($AA148&amp;"|"&amp;BN148,Node_Key,0)</f>
        <v/>
      </c>
      <c r="BP148" s="46">
        <f>IF(INDEX(Node_Kind,BO148)="leaf",BN148,IF(INDEX($V$10:$V$61,INDEX(Node_Pos,BO148)+1)="",IF(INDEX(Node_Miss,BO148)="left",INDEX(Node_Left,BO148),INDEX(Node_Right,BO148)),IF(INDEX(Node_Kind,BO148)="split",IF(INDEX($V$10:$V$61,INDEX(Node_Pos,BO148)+1)&lt;INDEX(Node_Thr,BO148),INDEX(Node_Left,BO148),INDEX(Node_Right,BO148)),IF(ISNUMBER(SEARCH(";"&amp;INDEX($V$10:$V$61,INDEX(Node_Pos,BO148)+1)&amp;";",";"&amp;INDEX(Node_RCodes,BO148)&amp;";")),INDEX(Node_Right,BO148),INDEX(Node_Left,BO148)))))</f>
        <v/>
      </c>
      <c r="BQ148" s="52">
        <f>IF(INDEX(Node_Kind,MATCH($AA148&amp;"|"&amp;BP148,Node_Key,0))="leaf",INDEX(Node_Leaf,MATCH($AA148&amp;"|"&amp;BP148,Node_Key,0)),"not a leaf")</f>
        <v/>
      </c>
      <c r="BR148" s="46">
        <f>MATCH($AA148&amp;"|0",Node_Key,0)</f>
        <v/>
      </c>
      <c r="BS148" s="46">
        <f>IF(INDEX(Node_Kind,BR148)="leaf",0,IF(INDEX($Y$10:$Y$61,INDEX(Node_Pos,BR148)+1)="",IF(INDEX(Node_Miss,BR148)="left",INDEX(Node_Left,BR148),INDEX(Node_Right,BR148)),IF(INDEX(Node_Kind,BR148)="split",IF(INDEX($Y$10:$Y$61,INDEX(Node_Pos,BR148)+1)&lt;INDEX(Node_Thr,BR148),INDEX(Node_Left,BR148),INDEX(Node_Right,BR148)),IF(ISNUMBER(SEARCH(";"&amp;INDEX($Y$10:$Y$61,INDEX(Node_Pos,BR148)+1)&amp;";",";"&amp;INDEX(Node_RCodes,BR148)&amp;";")),INDEX(Node_Right,BR148),INDEX(Node_Left,BR148)))))</f>
        <v/>
      </c>
      <c r="BT148" s="46">
        <f>MATCH($AA148&amp;"|"&amp;BS148,Node_Key,0)</f>
        <v/>
      </c>
      <c r="BU148" s="46">
        <f>IF(INDEX(Node_Kind,BT148)="leaf",BS148,IF(INDEX($Y$10:$Y$61,INDEX(Node_Pos,BT148)+1)="",IF(INDEX(Node_Miss,BT148)="left",INDEX(Node_Left,BT148),INDEX(Node_Right,BT148)),IF(INDEX(Node_Kind,BT148)="split",IF(INDEX($Y$10:$Y$61,INDEX(Node_Pos,BT148)+1)&lt;INDEX(Node_Thr,BT148),INDEX(Node_Left,BT148),INDEX(Node_Right,BT148)),IF(ISNUMBER(SEARCH(";"&amp;INDEX($Y$10:$Y$61,INDEX(Node_Pos,BT148)+1)&amp;";",";"&amp;INDEX(Node_RCodes,BT148)&amp;";")),INDEX(Node_Right,BT148),INDEX(Node_Left,BT148)))))</f>
        <v/>
      </c>
      <c r="BV148" s="46">
        <f>MATCH($AA148&amp;"|"&amp;BU148,Node_Key,0)</f>
        <v/>
      </c>
      <c r="BW148" s="46">
        <f>IF(INDEX(Node_Kind,BV148)="leaf",BU148,IF(INDEX($Y$10:$Y$61,INDEX(Node_Pos,BV148)+1)="",IF(INDEX(Node_Miss,BV148)="left",INDEX(Node_Left,BV148),INDEX(Node_Right,BV148)),IF(INDEX(Node_Kind,BV148)="split",IF(INDEX($Y$10:$Y$61,INDEX(Node_Pos,BV148)+1)&lt;INDEX(Node_Thr,BV148),INDEX(Node_Left,BV148),INDEX(Node_Right,BV148)),IF(ISNUMBER(SEARCH(";"&amp;INDEX($Y$10:$Y$61,INDEX(Node_Pos,BV148)+1)&amp;";",";"&amp;INDEX(Node_RCodes,BV148)&amp;";")),INDEX(Node_Right,BV148),INDEX(Node_Left,BV148)))))</f>
        <v/>
      </c>
      <c r="BX148" s="52">
        <f>IF(INDEX(Node_Kind,MATCH($AA148&amp;"|"&amp;BW148,Node_Key,0))="leaf",INDEX(Node_Leaf,MATCH($AA148&amp;"|"&amp;BW148,Node_Key,0)),"not a leaf")</f>
        <v/>
      </c>
    </row>
    <row r="149">
      <c r="AA149" s="36" t="n">
        <v>139</v>
      </c>
      <c r="AB149" s="46">
        <f>MATCH($AA149&amp;"|0",Node_Key,0)</f>
        <v/>
      </c>
      <c r="AC149" s="46">
        <f>IF(INDEX(Node_Kind,AB149)="leaf",0,IF(INDEX($G$10:$G$61,INDEX(Node_Pos,AB149)+1)="",IF(INDEX(Node_Miss,AB149)="left",INDEX(Node_Left,AB149),INDEX(Node_Right,AB149)),IF(INDEX(Node_Kind,AB149)="split",IF(INDEX($G$10:$G$61,INDEX(Node_Pos,AB149)+1)&lt;INDEX(Node_Thr,AB149),INDEX(Node_Left,AB149),INDEX(Node_Right,AB149)),IF(ISNUMBER(SEARCH(";"&amp;INDEX($G$10:$G$61,INDEX(Node_Pos,AB149)+1)&amp;";",";"&amp;INDEX(Node_RCodes,AB149)&amp;";")),INDEX(Node_Right,AB149),INDEX(Node_Left,AB149)))))</f>
        <v/>
      </c>
      <c r="AD149" s="46">
        <f>MATCH($AA149&amp;"|"&amp;AC149,Node_Key,0)</f>
        <v/>
      </c>
      <c r="AE149" s="46">
        <f>IF(INDEX(Node_Kind,AD149)="leaf",AC149,IF(INDEX($G$10:$G$61,INDEX(Node_Pos,AD149)+1)="",IF(INDEX(Node_Miss,AD149)="left",INDEX(Node_Left,AD149),INDEX(Node_Right,AD149)),IF(INDEX(Node_Kind,AD149)="split",IF(INDEX($G$10:$G$61,INDEX(Node_Pos,AD149)+1)&lt;INDEX(Node_Thr,AD149),INDEX(Node_Left,AD149),INDEX(Node_Right,AD149)),IF(ISNUMBER(SEARCH(";"&amp;INDEX($G$10:$G$61,INDEX(Node_Pos,AD149)+1)&amp;";",";"&amp;INDEX(Node_RCodes,AD149)&amp;";")),INDEX(Node_Right,AD149),INDEX(Node_Left,AD149)))))</f>
        <v/>
      </c>
      <c r="AF149" s="46">
        <f>MATCH($AA149&amp;"|"&amp;AE149,Node_Key,0)</f>
        <v/>
      </c>
      <c r="AG149" s="46">
        <f>IF(INDEX(Node_Kind,AF149)="leaf",AE149,IF(INDEX($G$10:$G$61,INDEX(Node_Pos,AF149)+1)="",IF(INDEX(Node_Miss,AF149)="left",INDEX(Node_Left,AF149),INDEX(Node_Right,AF149)),IF(INDEX(Node_Kind,AF149)="split",IF(INDEX($G$10:$G$61,INDEX(Node_Pos,AF149)+1)&lt;INDEX(Node_Thr,AF149),INDEX(Node_Left,AF149),INDEX(Node_Right,AF149)),IF(ISNUMBER(SEARCH(";"&amp;INDEX($G$10:$G$61,INDEX(Node_Pos,AF149)+1)&amp;";",";"&amp;INDEX(Node_RCodes,AF149)&amp;";")),INDEX(Node_Right,AF149),INDEX(Node_Left,AF149)))))</f>
        <v/>
      </c>
      <c r="AH149" s="52">
        <f>IF(INDEX(Node_Kind,MATCH($AA149&amp;"|"&amp;AG149,Node_Key,0))="leaf",INDEX(Node_Leaf,MATCH($AA149&amp;"|"&amp;AG149,Node_Key,0)),"not a leaf")</f>
        <v/>
      </c>
      <c r="AI149" s="46">
        <f>MATCH($AA149&amp;"|0",Node_Key,0)</f>
        <v/>
      </c>
      <c r="AJ149" s="46">
        <f>IF(INDEX(Node_Kind,AI149)="leaf",0,IF(INDEX($J$10:$J$61,INDEX(Node_Pos,AI149)+1)="",IF(INDEX(Node_Miss,AI149)="left",INDEX(Node_Left,AI149),INDEX(Node_Right,AI149)),IF(INDEX(Node_Kind,AI149)="split",IF(INDEX($J$10:$J$61,INDEX(Node_Pos,AI149)+1)&lt;INDEX(Node_Thr,AI149),INDEX(Node_Left,AI149),INDEX(Node_Right,AI149)),IF(ISNUMBER(SEARCH(";"&amp;INDEX($J$10:$J$61,INDEX(Node_Pos,AI149)+1)&amp;";",";"&amp;INDEX(Node_RCodes,AI149)&amp;";")),INDEX(Node_Right,AI149),INDEX(Node_Left,AI149)))))</f>
        <v/>
      </c>
      <c r="AK149" s="46">
        <f>MATCH($AA149&amp;"|"&amp;AJ149,Node_Key,0)</f>
        <v/>
      </c>
      <c r="AL149" s="46">
        <f>IF(INDEX(Node_Kind,AK149)="leaf",AJ149,IF(INDEX($J$10:$J$61,INDEX(Node_Pos,AK149)+1)="",IF(INDEX(Node_Miss,AK149)="left",INDEX(Node_Left,AK149),INDEX(Node_Right,AK149)),IF(INDEX(Node_Kind,AK149)="split",IF(INDEX($J$10:$J$61,INDEX(Node_Pos,AK149)+1)&lt;INDEX(Node_Thr,AK149),INDEX(Node_Left,AK149),INDEX(Node_Right,AK149)),IF(ISNUMBER(SEARCH(";"&amp;INDEX($J$10:$J$61,INDEX(Node_Pos,AK149)+1)&amp;";",";"&amp;INDEX(Node_RCodes,AK149)&amp;";")),INDEX(Node_Right,AK149),INDEX(Node_Left,AK149)))))</f>
        <v/>
      </c>
      <c r="AM149" s="46">
        <f>MATCH($AA149&amp;"|"&amp;AL149,Node_Key,0)</f>
        <v/>
      </c>
      <c r="AN149" s="46">
        <f>IF(INDEX(Node_Kind,AM149)="leaf",AL149,IF(INDEX($J$10:$J$61,INDEX(Node_Pos,AM149)+1)="",IF(INDEX(Node_Miss,AM149)="left",INDEX(Node_Left,AM149),INDEX(Node_Right,AM149)),IF(INDEX(Node_Kind,AM149)="split",IF(INDEX($J$10:$J$61,INDEX(Node_Pos,AM149)+1)&lt;INDEX(Node_Thr,AM149),INDEX(Node_Left,AM149),INDEX(Node_Right,AM149)),IF(ISNUMBER(SEARCH(";"&amp;INDEX($J$10:$J$61,INDEX(Node_Pos,AM149)+1)&amp;";",";"&amp;INDEX(Node_RCodes,AM149)&amp;";")),INDEX(Node_Right,AM149),INDEX(Node_Left,AM149)))))</f>
        <v/>
      </c>
      <c r="AO149" s="52">
        <f>IF(INDEX(Node_Kind,MATCH($AA149&amp;"|"&amp;AN149,Node_Key,0))="leaf",INDEX(Node_Leaf,MATCH($AA149&amp;"|"&amp;AN149,Node_Key,0)),"not a leaf")</f>
        <v/>
      </c>
      <c r="AP149" s="46">
        <f>MATCH($AA149&amp;"|0",Node_Key,0)</f>
        <v/>
      </c>
      <c r="AQ149" s="46">
        <f>IF(INDEX(Node_Kind,AP149)="leaf",0,IF(INDEX($M$10:$M$61,INDEX(Node_Pos,AP149)+1)="",IF(INDEX(Node_Miss,AP149)="left",INDEX(Node_Left,AP149),INDEX(Node_Right,AP149)),IF(INDEX(Node_Kind,AP149)="split",IF(INDEX($M$10:$M$61,INDEX(Node_Pos,AP149)+1)&lt;INDEX(Node_Thr,AP149),INDEX(Node_Left,AP149),INDEX(Node_Right,AP149)),IF(ISNUMBER(SEARCH(";"&amp;INDEX($M$10:$M$61,INDEX(Node_Pos,AP149)+1)&amp;";",";"&amp;INDEX(Node_RCodes,AP149)&amp;";")),INDEX(Node_Right,AP149),INDEX(Node_Left,AP149)))))</f>
        <v/>
      </c>
      <c r="AR149" s="46">
        <f>MATCH($AA149&amp;"|"&amp;AQ149,Node_Key,0)</f>
        <v/>
      </c>
      <c r="AS149" s="46">
        <f>IF(INDEX(Node_Kind,AR149)="leaf",AQ149,IF(INDEX($M$10:$M$61,INDEX(Node_Pos,AR149)+1)="",IF(INDEX(Node_Miss,AR149)="left",INDEX(Node_Left,AR149),INDEX(Node_Right,AR149)),IF(INDEX(Node_Kind,AR149)="split",IF(INDEX($M$10:$M$61,INDEX(Node_Pos,AR149)+1)&lt;INDEX(Node_Thr,AR149),INDEX(Node_Left,AR149),INDEX(Node_Right,AR149)),IF(ISNUMBER(SEARCH(";"&amp;INDEX($M$10:$M$61,INDEX(Node_Pos,AR149)+1)&amp;";",";"&amp;INDEX(Node_RCodes,AR149)&amp;";")),INDEX(Node_Right,AR149),INDEX(Node_Left,AR149)))))</f>
        <v/>
      </c>
      <c r="AT149" s="46">
        <f>MATCH($AA149&amp;"|"&amp;AS149,Node_Key,0)</f>
        <v/>
      </c>
      <c r="AU149" s="46">
        <f>IF(INDEX(Node_Kind,AT149)="leaf",AS149,IF(INDEX($M$10:$M$61,INDEX(Node_Pos,AT149)+1)="",IF(INDEX(Node_Miss,AT149)="left",INDEX(Node_Left,AT149),INDEX(Node_Right,AT149)),IF(INDEX(Node_Kind,AT149)="split",IF(INDEX($M$10:$M$61,INDEX(Node_Pos,AT149)+1)&lt;INDEX(Node_Thr,AT149),INDEX(Node_Left,AT149),INDEX(Node_Right,AT149)),IF(ISNUMBER(SEARCH(";"&amp;INDEX($M$10:$M$61,INDEX(Node_Pos,AT149)+1)&amp;";",";"&amp;INDEX(Node_RCodes,AT149)&amp;";")),INDEX(Node_Right,AT149),INDEX(Node_Left,AT149)))))</f>
        <v/>
      </c>
      <c r="AV149" s="52">
        <f>IF(INDEX(Node_Kind,MATCH($AA149&amp;"|"&amp;AU149,Node_Key,0))="leaf",INDEX(Node_Leaf,MATCH($AA149&amp;"|"&amp;AU149,Node_Key,0)),"not a leaf")</f>
        <v/>
      </c>
      <c r="AW149" s="46">
        <f>MATCH($AA149&amp;"|0",Node_Key,0)</f>
        <v/>
      </c>
      <c r="AX149" s="46">
        <f>IF(INDEX(Node_Kind,AW149)="leaf",0,IF(INDEX($P$10:$P$61,INDEX(Node_Pos,AW149)+1)="",IF(INDEX(Node_Miss,AW149)="left",INDEX(Node_Left,AW149),INDEX(Node_Right,AW149)),IF(INDEX(Node_Kind,AW149)="split",IF(INDEX($P$10:$P$61,INDEX(Node_Pos,AW149)+1)&lt;INDEX(Node_Thr,AW149),INDEX(Node_Left,AW149),INDEX(Node_Right,AW149)),IF(ISNUMBER(SEARCH(";"&amp;INDEX($P$10:$P$61,INDEX(Node_Pos,AW149)+1)&amp;";",";"&amp;INDEX(Node_RCodes,AW149)&amp;";")),INDEX(Node_Right,AW149),INDEX(Node_Left,AW149)))))</f>
        <v/>
      </c>
      <c r="AY149" s="46">
        <f>MATCH($AA149&amp;"|"&amp;AX149,Node_Key,0)</f>
        <v/>
      </c>
      <c r="AZ149" s="46">
        <f>IF(INDEX(Node_Kind,AY149)="leaf",AX149,IF(INDEX($P$10:$P$61,INDEX(Node_Pos,AY149)+1)="",IF(INDEX(Node_Miss,AY149)="left",INDEX(Node_Left,AY149),INDEX(Node_Right,AY149)),IF(INDEX(Node_Kind,AY149)="split",IF(INDEX($P$10:$P$61,INDEX(Node_Pos,AY149)+1)&lt;INDEX(Node_Thr,AY149),INDEX(Node_Left,AY149),INDEX(Node_Right,AY149)),IF(ISNUMBER(SEARCH(";"&amp;INDEX($P$10:$P$61,INDEX(Node_Pos,AY149)+1)&amp;";",";"&amp;INDEX(Node_RCodes,AY149)&amp;";")),INDEX(Node_Right,AY149),INDEX(Node_Left,AY149)))))</f>
        <v/>
      </c>
      <c r="BA149" s="46">
        <f>MATCH($AA149&amp;"|"&amp;AZ149,Node_Key,0)</f>
        <v/>
      </c>
      <c r="BB149" s="46">
        <f>IF(INDEX(Node_Kind,BA149)="leaf",AZ149,IF(INDEX($P$10:$P$61,INDEX(Node_Pos,BA149)+1)="",IF(INDEX(Node_Miss,BA149)="left",INDEX(Node_Left,BA149),INDEX(Node_Right,BA149)),IF(INDEX(Node_Kind,BA149)="split",IF(INDEX($P$10:$P$61,INDEX(Node_Pos,BA149)+1)&lt;INDEX(Node_Thr,BA149),INDEX(Node_Left,BA149),INDEX(Node_Right,BA149)),IF(ISNUMBER(SEARCH(";"&amp;INDEX($P$10:$P$61,INDEX(Node_Pos,BA149)+1)&amp;";",";"&amp;INDEX(Node_RCodes,BA149)&amp;";")),INDEX(Node_Right,BA149),INDEX(Node_Left,BA149)))))</f>
        <v/>
      </c>
      <c r="BC149" s="52">
        <f>IF(INDEX(Node_Kind,MATCH($AA149&amp;"|"&amp;BB149,Node_Key,0))="leaf",INDEX(Node_Leaf,MATCH($AA149&amp;"|"&amp;BB149,Node_Key,0)),"not a leaf")</f>
        <v/>
      </c>
      <c r="BD149" s="46">
        <f>MATCH($AA149&amp;"|0",Node_Key,0)</f>
        <v/>
      </c>
      <c r="BE149" s="46">
        <f>IF(INDEX(Node_Kind,BD149)="leaf",0,IF(INDEX($S$10:$S$61,INDEX(Node_Pos,BD149)+1)="",IF(INDEX(Node_Miss,BD149)="left",INDEX(Node_Left,BD149),INDEX(Node_Right,BD149)),IF(INDEX(Node_Kind,BD149)="split",IF(INDEX($S$10:$S$61,INDEX(Node_Pos,BD149)+1)&lt;INDEX(Node_Thr,BD149),INDEX(Node_Left,BD149),INDEX(Node_Right,BD149)),IF(ISNUMBER(SEARCH(";"&amp;INDEX($S$10:$S$61,INDEX(Node_Pos,BD149)+1)&amp;";",";"&amp;INDEX(Node_RCodes,BD149)&amp;";")),INDEX(Node_Right,BD149),INDEX(Node_Left,BD149)))))</f>
        <v/>
      </c>
      <c r="BF149" s="46">
        <f>MATCH($AA149&amp;"|"&amp;BE149,Node_Key,0)</f>
        <v/>
      </c>
      <c r="BG149" s="46">
        <f>IF(INDEX(Node_Kind,BF149)="leaf",BE149,IF(INDEX($S$10:$S$61,INDEX(Node_Pos,BF149)+1)="",IF(INDEX(Node_Miss,BF149)="left",INDEX(Node_Left,BF149),INDEX(Node_Right,BF149)),IF(INDEX(Node_Kind,BF149)="split",IF(INDEX($S$10:$S$61,INDEX(Node_Pos,BF149)+1)&lt;INDEX(Node_Thr,BF149),INDEX(Node_Left,BF149),INDEX(Node_Right,BF149)),IF(ISNUMBER(SEARCH(";"&amp;INDEX($S$10:$S$61,INDEX(Node_Pos,BF149)+1)&amp;";",";"&amp;INDEX(Node_RCodes,BF149)&amp;";")),INDEX(Node_Right,BF149),INDEX(Node_Left,BF149)))))</f>
        <v/>
      </c>
      <c r="BH149" s="46">
        <f>MATCH($AA149&amp;"|"&amp;BG149,Node_Key,0)</f>
        <v/>
      </c>
      <c r="BI149" s="46">
        <f>IF(INDEX(Node_Kind,BH149)="leaf",BG149,IF(INDEX($S$10:$S$61,INDEX(Node_Pos,BH149)+1)="",IF(INDEX(Node_Miss,BH149)="left",INDEX(Node_Left,BH149),INDEX(Node_Right,BH149)),IF(INDEX(Node_Kind,BH149)="split",IF(INDEX($S$10:$S$61,INDEX(Node_Pos,BH149)+1)&lt;INDEX(Node_Thr,BH149),INDEX(Node_Left,BH149),INDEX(Node_Right,BH149)),IF(ISNUMBER(SEARCH(";"&amp;INDEX($S$10:$S$61,INDEX(Node_Pos,BH149)+1)&amp;";",";"&amp;INDEX(Node_RCodes,BH149)&amp;";")),INDEX(Node_Right,BH149),INDEX(Node_Left,BH149)))))</f>
        <v/>
      </c>
      <c r="BJ149" s="52">
        <f>IF(INDEX(Node_Kind,MATCH($AA149&amp;"|"&amp;BI149,Node_Key,0))="leaf",INDEX(Node_Leaf,MATCH($AA149&amp;"|"&amp;BI149,Node_Key,0)),"not a leaf")</f>
        <v/>
      </c>
      <c r="BK149" s="46">
        <f>MATCH($AA149&amp;"|0",Node_Key,0)</f>
        <v/>
      </c>
      <c r="BL149" s="46">
        <f>IF(INDEX(Node_Kind,BK149)="leaf",0,IF(INDEX($V$10:$V$61,INDEX(Node_Pos,BK149)+1)="",IF(INDEX(Node_Miss,BK149)="left",INDEX(Node_Left,BK149),INDEX(Node_Right,BK149)),IF(INDEX(Node_Kind,BK149)="split",IF(INDEX($V$10:$V$61,INDEX(Node_Pos,BK149)+1)&lt;INDEX(Node_Thr,BK149),INDEX(Node_Left,BK149),INDEX(Node_Right,BK149)),IF(ISNUMBER(SEARCH(";"&amp;INDEX($V$10:$V$61,INDEX(Node_Pos,BK149)+1)&amp;";",";"&amp;INDEX(Node_RCodes,BK149)&amp;";")),INDEX(Node_Right,BK149),INDEX(Node_Left,BK149)))))</f>
        <v/>
      </c>
      <c r="BM149" s="46">
        <f>MATCH($AA149&amp;"|"&amp;BL149,Node_Key,0)</f>
        <v/>
      </c>
      <c r="BN149" s="46">
        <f>IF(INDEX(Node_Kind,BM149)="leaf",BL149,IF(INDEX($V$10:$V$61,INDEX(Node_Pos,BM149)+1)="",IF(INDEX(Node_Miss,BM149)="left",INDEX(Node_Left,BM149),INDEX(Node_Right,BM149)),IF(INDEX(Node_Kind,BM149)="split",IF(INDEX($V$10:$V$61,INDEX(Node_Pos,BM149)+1)&lt;INDEX(Node_Thr,BM149),INDEX(Node_Left,BM149),INDEX(Node_Right,BM149)),IF(ISNUMBER(SEARCH(";"&amp;INDEX($V$10:$V$61,INDEX(Node_Pos,BM149)+1)&amp;";",";"&amp;INDEX(Node_RCodes,BM149)&amp;";")),INDEX(Node_Right,BM149),INDEX(Node_Left,BM149)))))</f>
        <v/>
      </c>
      <c r="BO149" s="46">
        <f>MATCH($AA149&amp;"|"&amp;BN149,Node_Key,0)</f>
        <v/>
      </c>
      <c r="BP149" s="46">
        <f>IF(INDEX(Node_Kind,BO149)="leaf",BN149,IF(INDEX($V$10:$V$61,INDEX(Node_Pos,BO149)+1)="",IF(INDEX(Node_Miss,BO149)="left",INDEX(Node_Left,BO149),INDEX(Node_Right,BO149)),IF(INDEX(Node_Kind,BO149)="split",IF(INDEX($V$10:$V$61,INDEX(Node_Pos,BO149)+1)&lt;INDEX(Node_Thr,BO149),INDEX(Node_Left,BO149),INDEX(Node_Right,BO149)),IF(ISNUMBER(SEARCH(";"&amp;INDEX($V$10:$V$61,INDEX(Node_Pos,BO149)+1)&amp;";",";"&amp;INDEX(Node_RCodes,BO149)&amp;";")),INDEX(Node_Right,BO149),INDEX(Node_Left,BO149)))))</f>
        <v/>
      </c>
      <c r="BQ149" s="52">
        <f>IF(INDEX(Node_Kind,MATCH($AA149&amp;"|"&amp;BP149,Node_Key,0))="leaf",INDEX(Node_Leaf,MATCH($AA149&amp;"|"&amp;BP149,Node_Key,0)),"not a leaf")</f>
        <v/>
      </c>
      <c r="BR149" s="46">
        <f>MATCH($AA149&amp;"|0",Node_Key,0)</f>
        <v/>
      </c>
      <c r="BS149" s="46">
        <f>IF(INDEX(Node_Kind,BR149)="leaf",0,IF(INDEX($Y$10:$Y$61,INDEX(Node_Pos,BR149)+1)="",IF(INDEX(Node_Miss,BR149)="left",INDEX(Node_Left,BR149),INDEX(Node_Right,BR149)),IF(INDEX(Node_Kind,BR149)="split",IF(INDEX($Y$10:$Y$61,INDEX(Node_Pos,BR149)+1)&lt;INDEX(Node_Thr,BR149),INDEX(Node_Left,BR149),INDEX(Node_Right,BR149)),IF(ISNUMBER(SEARCH(";"&amp;INDEX($Y$10:$Y$61,INDEX(Node_Pos,BR149)+1)&amp;";",";"&amp;INDEX(Node_RCodes,BR149)&amp;";")),INDEX(Node_Right,BR149),INDEX(Node_Left,BR149)))))</f>
        <v/>
      </c>
      <c r="BT149" s="46">
        <f>MATCH($AA149&amp;"|"&amp;BS149,Node_Key,0)</f>
        <v/>
      </c>
      <c r="BU149" s="46">
        <f>IF(INDEX(Node_Kind,BT149)="leaf",BS149,IF(INDEX($Y$10:$Y$61,INDEX(Node_Pos,BT149)+1)="",IF(INDEX(Node_Miss,BT149)="left",INDEX(Node_Left,BT149),INDEX(Node_Right,BT149)),IF(INDEX(Node_Kind,BT149)="split",IF(INDEX($Y$10:$Y$61,INDEX(Node_Pos,BT149)+1)&lt;INDEX(Node_Thr,BT149),INDEX(Node_Left,BT149),INDEX(Node_Right,BT149)),IF(ISNUMBER(SEARCH(";"&amp;INDEX($Y$10:$Y$61,INDEX(Node_Pos,BT149)+1)&amp;";",";"&amp;INDEX(Node_RCodes,BT149)&amp;";")),INDEX(Node_Right,BT149),INDEX(Node_Left,BT149)))))</f>
        <v/>
      </c>
      <c r="BV149" s="46">
        <f>MATCH($AA149&amp;"|"&amp;BU149,Node_Key,0)</f>
        <v/>
      </c>
      <c r="BW149" s="46">
        <f>IF(INDEX(Node_Kind,BV149)="leaf",BU149,IF(INDEX($Y$10:$Y$61,INDEX(Node_Pos,BV149)+1)="",IF(INDEX(Node_Miss,BV149)="left",INDEX(Node_Left,BV149),INDEX(Node_Right,BV149)),IF(INDEX(Node_Kind,BV149)="split",IF(INDEX($Y$10:$Y$61,INDEX(Node_Pos,BV149)+1)&lt;INDEX(Node_Thr,BV149),INDEX(Node_Left,BV149),INDEX(Node_Right,BV149)),IF(ISNUMBER(SEARCH(";"&amp;INDEX($Y$10:$Y$61,INDEX(Node_Pos,BV149)+1)&amp;";",";"&amp;INDEX(Node_RCodes,BV149)&amp;";")),INDEX(Node_Right,BV149),INDEX(Node_Left,BV149)))))</f>
        <v/>
      </c>
      <c r="BX149" s="52">
        <f>IF(INDEX(Node_Kind,MATCH($AA149&amp;"|"&amp;BW149,Node_Key,0))="leaf",INDEX(Node_Leaf,MATCH($AA149&amp;"|"&amp;BW149,Node_Key,0)),"not a leaf")</f>
        <v/>
      </c>
    </row>
    <row r="150">
      <c r="AA150" s="36" t="n">
        <v>140</v>
      </c>
      <c r="AB150" s="46">
        <f>MATCH($AA150&amp;"|0",Node_Key,0)</f>
        <v/>
      </c>
      <c r="AC150" s="46">
        <f>IF(INDEX(Node_Kind,AB150)="leaf",0,IF(INDEX($G$10:$G$61,INDEX(Node_Pos,AB150)+1)="",IF(INDEX(Node_Miss,AB150)="left",INDEX(Node_Left,AB150),INDEX(Node_Right,AB150)),IF(INDEX(Node_Kind,AB150)="split",IF(INDEX($G$10:$G$61,INDEX(Node_Pos,AB150)+1)&lt;INDEX(Node_Thr,AB150),INDEX(Node_Left,AB150),INDEX(Node_Right,AB150)),IF(ISNUMBER(SEARCH(";"&amp;INDEX($G$10:$G$61,INDEX(Node_Pos,AB150)+1)&amp;";",";"&amp;INDEX(Node_RCodes,AB150)&amp;";")),INDEX(Node_Right,AB150),INDEX(Node_Left,AB150)))))</f>
        <v/>
      </c>
      <c r="AD150" s="46">
        <f>MATCH($AA150&amp;"|"&amp;AC150,Node_Key,0)</f>
        <v/>
      </c>
      <c r="AE150" s="46">
        <f>IF(INDEX(Node_Kind,AD150)="leaf",AC150,IF(INDEX($G$10:$G$61,INDEX(Node_Pos,AD150)+1)="",IF(INDEX(Node_Miss,AD150)="left",INDEX(Node_Left,AD150),INDEX(Node_Right,AD150)),IF(INDEX(Node_Kind,AD150)="split",IF(INDEX($G$10:$G$61,INDEX(Node_Pos,AD150)+1)&lt;INDEX(Node_Thr,AD150),INDEX(Node_Left,AD150),INDEX(Node_Right,AD150)),IF(ISNUMBER(SEARCH(";"&amp;INDEX($G$10:$G$61,INDEX(Node_Pos,AD150)+1)&amp;";",";"&amp;INDEX(Node_RCodes,AD150)&amp;";")),INDEX(Node_Right,AD150),INDEX(Node_Left,AD150)))))</f>
        <v/>
      </c>
      <c r="AF150" s="46">
        <f>MATCH($AA150&amp;"|"&amp;AE150,Node_Key,0)</f>
        <v/>
      </c>
      <c r="AG150" s="46">
        <f>IF(INDEX(Node_Kind,AF150)="leaf",AE150,IF(INDEX($G$10:$G$61,INDEX(Node_Pos,AF150)+1)="",IF(INDEX(Node_Miss,AF150)="left",INDEX(Node_Left,AF150),INDEX(Node_Right,AF150)),IF(INDEX(Node_Kind,AF150)="split",IF(INDEX($G$10:$G$61,INDEX(Node_Pos,AF150)+1)&lt;INDEX(Node_Thr,AF150),INDEX(Node_Left,AF150),INDEX(Node_Right,AF150)),IF(ISNUMBER(SEARCH(";"&amp;INDEX($G$10:$G$61,INDEX(Node_Pos,AF150)+1)&amp;";",";"&amp;INDEX(Node_RCodes,AF150)&amp;";")),INDEX(Node_Right,AF150),INDEX(Node_Left,AF150)))))</f>
        <v/>
      </c>
      <c r="AH150" s="52">
        <f>IF(INDEX(Node_Kind,MATCH($AA150&amp;"|"&amp;AG150,Node_Key,0))="leaf",INDEX(Node_Leaf,MATCH($AA150&amp;"|"&amp;AG150,Node_Key,0)),"not a leaf")</f>
        <v/>
      </c>
      <c r="AI150" s="46">
        <f>MATCH($AA150&amp;"|0",Node_Key,0)</f>
        <v/>
      </c>
      <c r="AJ150" s="46">
        <f>IF(INDEX(Node_Kind,AI150)="leaf",0,IF(INDEX($J$10:$J$61,INDEX(Node_Pos,AI150)+1)="",IF(INDEX(Node_Miss,AI150)="left",INDEX(Node_Left,AI150),INDEX(Node_Right,AI150)),IF(INDEX(Node_Kind,AI150)="split",IF(INDEX($J$10:$J$61,INDEX(Node_Pos,AI150)+1)&lt;INDEX(Node_Thr,AI150),INDEX(Node_Left,AI150),INDEX(Node_Right,AI150)),IF(ISNUMBER(SEARCH(";"&amp;INDEX($J$10:$J$61,INDEX(Node_Pos,AI150)+1)&amp;";",";"&amp;INDEX(Node_RCodes,AI150)&amp;";")),INDEX(Node_Right,AI150),INDEX(Node_Left,AI150)))))</f>
        <v/>
      </c>
      <c r="AK150" s="46">
        <f>MATCH($AA150&amp;"|"&amp;AJ150,Node_Key,0)</f>
        <v/>
      </c>
      <c r="AL150" s="46">
        <f>IF(INDEX(Node_Kind,AK150)="leaf",AJ150,IF(INDEX($J$10:$J$61,INDEX(Node_Pos,AK150)+1)="",IF(INDEX(Node_Miss,AK150)="left",INDEX(Node_Left,AK150),INDEX(Node_Right,AK150)),IF(INDEX(Node_Kind,AK150)="split",IF(INDEX($J$10:$J$61,INDEX(Node_Pos,AK150)+1)&lt;INDEX(Node_Thr,AK150),INDEX(Node_Left,AK150),INDEX(Node_Right,AK150)),IF(ISNUMBER(SEARCH(";"&amp;INDEX($J$10:$J$61,INDEX(Node_Pos,AK150)+1)&amp;";",";"&amp;INDEX(Node_RCodes,AK150)&amp;";")),INDEX(Node_Right,AK150),INDEX(Node_Left,AK150)))))</f>
        <v/>
      </c>
      <c r="AM150" s="46">
        <f>MATCH($AA150&amp;"|"&amp;AL150,Node_Key,0)</f>
        <v/>
      </c>
      <c r="AN150" s="46">
        <f>IF(INDEX(Node_Kind,AM150)="leaf",AL150,IF(INDEX($J$10:$J$61,INDEX(Node_Pos,AM150)+1)="",IF(INDEX(Node_Miss,AM150)="left",INDEX(Node_Left,AM150),INDEX(Node_Right,AM150)),IF(INDEX(Node_Kind,AM150)="split",IF(INDEX($J$10:$J$61,INDEX(Node_Pos,AM150)+1)&lt;INDEX(Node_Thr,AM150),INDEX(Node_Left,AM150),INDEX(Node_Right,AM150)),IF(ISNUMBER(SEARCH(";"&amp;INDEX($J$10:$J$61,INDEX(Node_Pos,AM150)+1)&amp;";",";"&amp;INDEX(Node_RCodes,AM150)&amp;";")),INDEX(Node_Right,AM150),INDEX(Node_Left,AM150)))))</f>
        <v/>
      </c>
      <c r="AO150" s="52">
        <f>IF(INDEX(Node_Kind,MATCH($AA150&amp;"|"&amp;AN150,Node_Key,0))="leaf",INDEX(Node_Leaf,MATCH($AA150&amp;"|"&amp;AN150,Node_Key,0)),"not a leaf")</f>
        <v/>
      </c>
      <c r="AP150" s="46">
        <f>MATCH($AA150&amp;"|0",Node_Key,0)</f>
        <v/>
      </c>
      <c r="AQ150" s="46">
        <f>IF(INDEX(Node_Kind,AP150)="leaf",0,IF(INDEX($M$10:$M$61,INDEX(Node_Pos,AP150)+1)="",IF(INDEX(Node_Miss,AP150)="left",INDEX(Node_Left,AP150),INDEX(Node_Right,AP150)),IF(INDEX(Node_Kind,AP150)="split",IF(INDEX($M$10:$M$61,INDEX(Node_Pos,AP150)+1)&lt;INDEX(Node_Thr,AP150),INDEX(Node_Left,AP150),INDEX(Node_Right,AP150)),IF(ISNUMBER(SEARCH(";"&amp;INDEX($M$10:$M$61,INDEX(Node_Pos,AP150)+1)&amp;";",";"&amp;INDEX(Node_RCodes,AP150)&amp;";")),INDEX(Node_Right,AP150),INDEX(Node_Left,AP150)))))</f>
        <v/>
      </c>
      <c r="AR150" s="46">
        <f>MATCH($AA150&amp;"|"&amp;AQ150,Node_Key,0)</f>
        <v/>
      </c>
      <c r="AS150" s="46">
        <f>IF(INDEX(Node_Kind,AR150)="leaf",AQ150,IF(INDEX($M$10:$M$61,INDEX(Node_Pos,AR150)+1)="",IF(INDEX(Node_Miss,AR150)="left",INDEX(Node_Left,AR150),INDEX(Node_Right,AR150)),IF(INDEX(Node_Kind,AR150)="split",IF(INDEX($M$10:$M$61,INDEX(Node_Pos,AR150)+1)&lt;INDEX(Node_Thr,AR150),INDEX(Node_Left,AR150),INDEX(Node_Right,AR150)),IF(ISNUMBER(SEARCH(";"&amp;INDEX($M$10:$M$61,INDEX(Node_Pos,AR150)+1)&amp;";",";"&amp;INDEX(Node_RCodes,AR150)&amp;";")),INDEX(Node_Right,AR150),INDEX(Node_Left,AR150)))))</f>
        <v/>
      </c>
      <c r="AT150" s="46">
        <f>MATCH($AA150&amp;"|"&amp;AS150,Node_Key,0)</f>
        <v/>
      </c>
      <c r="AU150" s="46">
        <f>IF(INDEX(Node_Kind,AT150)="leaf",AS150,IF(INDEX($M$10:$M$61,INDEX(Node_Pos,AT150)+1)="",IF(INDEX(Node_Miss,AT150)="left",INDEX(Node_Left,AT150),INDEX(Node_Right,AT150)),IF(INDEX(Node_Kind,AT150)="split",IF(INDEX($M$10:$M$61,INDEX(Node_Pos,AT150)+1)&lt;INDEX(Node_Thr,AT150),INDEX(Node_Left,AT150),INDEX(Node_Right,AT150)),IF(ISNUMBER(SEARCH(";"&amp;INDEX($M$10:$M$61,INDEX(Node_Pos,AT150)+1)&amp;";",";"&amp;INDEX(Node_RCodes,AT150)&amp;";")),INDEX(Node_Right,AT150),INDEX(Node_Left,AT150)))))</f>
        <v/>
      </c>
      <c r="AV150" s="52">
        <f>IF(INDEX(Node_Kind,MATCH($AA150&amp;"|"&amp;AU150,Node_Key,0))="leaf",INDEX(Node_Leaf,MATCH($AA150&amp;"|"&amp;AU150,Node_Key,0)),"not a leaf")</f>
        <v/>
      </c>
      <c r="AW150" s="46">
        <f>MATCH($AA150&amp;"|0",Node_Key,0)</f>
        <v/>
      </c>
      <c r="AX150" s="46">
        <f>IF(INDEX(Node_Kind,AW150)="leaf",0,IF(INDEX($P$10:$P$61,INDEX(Node_Pos,AW150)+1)="",IF(INDEX(Node_Miss,AW150)="left",INDEX(Node_Left,AW150),INDEX(Node_Right,AW150)),IF(INDEX(Node_Kind,AW150)="split",IF(INDEX($P$10:$P$61,INDEX(Node_Pos,AW150)+1)&lt;INDEX(Node_Thr,AW150),INDEX(Node_Left,AW150),INDEX(Node_Right,AW150)),IF(ISNUMBER(SEARCH(";"&amp;INDEX($P$10:$P$61,INDEX(Node_Pos,AW150)+1)&amp;";",";"&amp;INDEX(Node_RCodes,AW150)&amp;";")),INDEX(Node_Right,AW150),INDEX(Node_Left,AW150)))))</f>
        <v/>
      </c>
      <c r="AY150" s="46">
        <f>MATCH($AA150&amp;"|"&amp;AX150,Node_Key,0)</f>
        <v/>
      </c>
      <c r="AZ150" s="46">
        <f>IF(INDEX(Node_Kind,AY150)="leaf",AX150,IF(INDEX($P$10:$P$61,INDEX(Node_Pos,AY150)+1)="",IF(INDEX(Node_Miss,AY150)="left",INDEX(Node_Left,AY150),INDEX(Node_Right,AY150)),IF(INDEX(Node_Kind,AY150)="split",IF(INDEX($P$10:$P$61,INDEX(Node_Pos,AY150)+1)&lt;INDEX(Node_Thr,AY150),INDEX(Node_Left,AY150),INDEX(Node_Right,AY150)),IF(ISNUMBER(SEARCH(";"&amp;INDEX($P$10:$P$61,INDEX(Node_Pos,AY150)+1)&amp;";",";"&amp;INDEX(Node_RCodes,AY150)&amp;";")),INDEX(Node_Right,AY150),INDEX(Node_Left,AY150)))))</f>
        <v/>
      </c>
      <c r="BA150" s="46">
        <f>MATCH($AA150&amp;"|"&amp;AZ150,Node_Key,0)</f>
        <v/>
      </c>
      <c r="BB150" s="46">
        <f>IF(INDEX(Node_Kind,BA150)="leaf",AZ150,IF(INDEX($P$10:$P$61,INDEX(Node_Pos,BA150)+1)="",IF(INDEX(Node_Miss,BA150)="left",INDEX(Node_Left,BA150),INDEX(Node_Right,BA150)),IF(INDEX(Node_Kind,BA150)="split",IF(INDEX($P$10:$P$61,INDEX(Node_Pos,BA150)+1)&lt;INDEX(Node_Thr,BA150),INDEX(Node_Left,BA150),INDEX(Node_Right,BA150)),IF(ISNUMBER(SEARCH(";"&amp;INDEX($P$10:$P$61,INDEX(Node_Pos,BA150)+1)&amp;";",";"&amp;INDEX(Node_RCodes,BA150)&amp;";")),INDEX(Node_Right,BA150),INDEX(Node_Left,BA150)))))</f>
        <v/>
      </c>
      <c r="BC150" s="52">
        <f>IF(INDEX(Node_Kind,MATCH($AA150&amp;"|"&amp;BB150,Node_Key,0))="leaf",INDEX(Node_Leaf,MATCH($AA150&amp;"|"&amp;BB150,Node_Key,0)),"not a leaf")</f>
        <v/>
      </c>
      <c r="BD150" s="46">
        <f>MATCH($AA150&amp;"|0",Node_Key,0)</f>
        <v/>
      </c>
      <c r="BE150" s="46">
        <f>IF(INDEX(Node_Kind,BD150)="leaf",0,IF(INDEX($S$10:$S$61,INDEX(Node_Pos,BD150)+1)="",IF(INDEX(Node_Miss,BD150)="left",INDEX(Node_Left,BD150),INDEX(Node_Right,BD150)),IF(INDEX(Node_Kind,BD150)="split",IF(INDEX($S$10:$S$61,INDEX(Node_Pos,BD150)+1)&lt;INDEX(Node_Thr,BD150),INDEX(Node_Left,BD150),INDEX(Node_Right,BD150)),IF(ISNUMBER(SEARCH(";"&amp;INDEX($S$10:$S$61,INDEX(Node_Pos,BD150)+1)&amp;";",";"&amp;INDEX(Node_RCodes,BD150)&amp;";")),INDEX(Node_Right,BD150),INDEX(Node_Left,BD150)))))</f>
        <v/>
      </c>
      <c r="BF150" s="46">
        <f>MATCH($AA150&amp;"|"&amp;BE150,Node_Key,0)</f>
        <v/>
      </c>
      <c r="BG150" s="46">
        <f>IF(INDEX(Node_Kind,BF150)="leaf",BE150,IF(INDEX($S$10:$S$61,INDEX(Node_Pos,BF150)+1)="",IF(INDEX(Node_Miss,BF150)="left",INDEX(Node_Left,BF150),INDEX(Node_Right,BF150)),IF(INDEX(Node_Kind,BF150)="split",IF(INDEX($S$10:$S$61,INDEX(Node_Pos,BF150)+1)&lt;INDEX(Node_Thr,BF150),INDEX(Node_Left,BF150),INDEX(Node_Right,BF150)),IF(ISNUMBER(SEARCH(";"&amp;INDEX($S$10:$S$61,INDEX(Node_Pos,BF150)+1)&amp;";",";"&amp;INDEX(Node_RCodes,BF150)&amp;";")),INDEX(Node_Right,BF150),INDEX(Node_Left,BF150)))))</f>
        <v/>
      </c>
      <c r="BH150" s="46">
        <f>MATCH($AA150&amp;"|"&amp;BG150,Node_Key,0)</f>
        <v/>
      </c>
      <c r="BI150" s="46">
        <f>IF(INDEX(Node_Kind,BH150)="leaf",BG150,IF(INDEX($S$10:$S$61,INDEX(Node_Pos,BH150)+1)="",IF(INDEX(Node_Miss,BH150)="left",INDEX(Node_Left,BH150),INDEX(Node_Right,BH150)),IF(INDEX(Node_Kind,BH150)="split",IF(INDEX($S$10:$S$61,INDEX(Node_Pos,BH150)+1)&lt;INDEX(Node_Thr,BH150),INDEX(Node_Left,BH150),INDEX(Node_Right,BH150)),IF(ISNUMBER(SEARCH(";"&amp;INDEX($S$10:$S$61,INDEX(Node_Pos,BH150)+1)&amp;";",";"&amp;INDEX(Node_RCodes,BH150)&amp;";")),INDEX(Node_Right,BH150),INDEX(Node_Left,BH150)))))</f>
        <v/>
      </c>
      <c r="BJ150" s="52">
        <f>IF(INDEX(Node_Kind,MATCH($AA150&amp;"|"&amp;BI150,Node_Key,0))="leaf",INDEX(Node_Leaf,MATCH($AA150&amp;"|"&amp;BI150,Node_Key,0)),"not a leaf")</f>
        <v/>
      </c>
      <c r="BK150" s="46">
        <f>MATCH($AA150&amp;"|0",Node_Key,0)</f>
        <v/>
      </c>
      <c r="BL150" s="46">
        <f>IF(INDEX(Node_Kind,BK150)="leaf",0,IF(INDEX($V$10:$V$61,INDEX(Node_Pos,BK150)+1)="",IF(INDEX(Node_Miss,BK150)="left",INDEX(Node_Left,BK150),INDEX(Node_Right,BK150)),IF(INDEX(Node_Kind,BK150)="split",IF(INDEX($V$10:$V$61,INDEX(Node_Pos,BK150)+1)&lt;INDEX(Node_Thr,BK150),INDEX(Node_Left,BK150),INDEX(Node_Right,BK150)),IF(ISNUMBER(SEARCH(";"&amp;INDEX($V$10:$V$61,INDEX(Node_Pos,BK150)+1)&amp;";",";"&amp;INDEX(Node_RCodes,BK150)&amp;";")),INDEX(Node_Right,BK150),INDEX(Node_Left,BK150)))))</f>
        <v/>
      </c>
      <c r="BM150" s="46">
        <f>MATCH($AA150&amp;"|"&amp;BL150,Node_Key,0)</f>
        <v/>
      </c>
      <c r="BN150" s="46">
        <f>IF(INDEX(Node_Kind,BM150)="leaf",BL150,IF(INDEX($V$10:$V$61,INDEX(Node_Pos,BM150)+1)="",IF(INDEX(Node_Miss,BM150)="left",INDEX(Node_Left,BM150),INDEX(Node_Right,BM150)),IF(INDEX(Node_Kind,BM150)="split",IF(INDEX($V$10:$V$61,INDEX(Node_Pos,BM150)+1)&lt;INDEX(Node_Thr,BM150),INDEX(Node_Left,BM150),INDEX(Node_Right,BM150)),IF(ISNUMBER(SEARCH(";"&amp;INDEX($V$10:$V$61,INDEX(Node_Pos,BM150)+1)&amp;";",";"&amp;INDEX(Node_RCodes,BM150)&amp;";")),INDEX(Node_Right,BM150),INDEX(Node_Left,BM150)))))</f>
        <v/>
      </c>
      <c r="BO150" s="46">
        <f>MATCH($AA150&amp;"|"&amp;BN150,Node_Key,0)</f>
        <v/>
      </c>
      <c r="BP150" s="46">
        <f>IF(INDEX(Node_Kind,BO150)="leaf",BN150,IF(INDEX($V$10:$V$61,INDEX(Node_Pos,BO150)+1)="",IF(INDEX(Node_Miss,BO150)="left",INDEX(Node_Left,BO150),INDEX(Node_Right,BO150)),IF(INDEX(Node_Kind,BO150)="split",IF(INDEX($V$10:$V$61,INDEX(Node_Pos,BO150)+1)&lt;INDEX(Node_Thr,BO150),INDEX(Node_Left,BO150),INDEX(Node_Right,BO150)),IF(ISNUMBER(SEARCH(";"&amp;INDEX($V$10:$V$61,INDEX(Node_Pos,BO150)+1)&amp;";",";"&amp;INDEX(Node_RCodes,BO150)&amp;";")),INDEX(Node_Right,BO150),INDEX(Node_Left,BO150)))))</f>
        <v/>
      </c>
      <c r="BQ150" s="52">
        <f>IF(INDEX(Node_Kind,MATCH($AA150&amp;"|"&amp;BP150,Node_Key,0))="leaf",INDEX(Node_Leaf,MATCH($AA150&amp;"|"&amp;BP150,Node_Key,0)),"not a leaf")</f>
        <v/>
      </c>
      <c r="BR150" s="46">
        <f>MATCH($AA150&amp;"|0",Node_Key,0)</f>
        <v/>
      </c>
      <c r="BS150" s="46">
        <f>IF(INDEX(Node_Kind,BR150)="leaf",0,IF(INDEX($Y$10:$Y$61,INDEX(Node_Pos,BR150)+1)="",IF(INDEX(Node_Miss,BR150)="left",INDEX(Node_Left,BR150),INDEX(Node_Right,BR150)),IF(INDEX(Node_Kind,BR150)="split",IF(INDEX($Y$10:$Y$61,INDEX(Node_Pos,BR150)+1)&lt;INDEX(Node_Thr,BR150),INDEX(Node_Left,BR150),INDEX(Node_Right,BR150)),IF(ISNUMBER(SEARCH(";"&amp;INDEX($Y$10:$Y$61,INDEX(Node_Pos,BR150)+1)&amp;";",";"&amp;INDEX(Node_RCodes,BR150)&amp;";")),INDEX(Node_Right,BR150),INDEX(Node_Left,BR150)))))</f>
        <v/>
      </c>
      <c r="BT150" s="46">
        <f>MATCH($AA150&amp;"|"&amp;BS150,Node_Key,0)</f>
        <v/>
      </c>
      <c r="BU150" s="46">
        <f>IF(INDEX(Node_Kind,BT150)="leaf",BS150,IF(INDEX($Y$10:$Y$61,INDEX(Node_Pos,BT150)+1)="",IF(INDEX(Node_Miss,BT150)="left",INDEX(Node_Left,BT150),INDEX(Node_Right,BT150)),IF(INDEX(Node_Kind,BT150)="split",IF(INDEX($Y$10:$Y$61,INDEX(Node_Pos,BT150)+1)&lt;INDEX(Node_Thr,BT150),INDEX(Node_Left,BT150),INDEX(Node_Right,BT150)),IF(ISNUMBER(SEARCH(";"&amp;INDEX($Y$10:$Y$61,INDEX(Node_Pos,BT150)+1)&amp;";",";"&amp;INDEX(Node_RCodes,BT150)&amp;";")),INDEX(Node_Right,BT150),INDEX(Node_Left,BT150)))))</f>
        <v/>
      </c>
      <c r="BV150" s="46">
        <f>MATCH($AA150&amp;"|"&amp;BU150,Node_Key,0)</f>
        <v/>
      </c>
      <c r="BW150" s="46">
        <f>IF(INDEX(Node_Kind,BV150)="leaf",BU150,IF(INDEX($Y$10:$Y$61,INDEX(Node_Pos,BV150)+1)="",IF(INDEX(Node_Miss,BV150)="left",INDEX(Node_Left,BV150),INDEX(Node_Right,BV150)),IF(INDEX(Node_Kind,BV150)="split",IF(INDEX($Y$10:$Y$61,INDEX(Node_Pos,BV150)+1)&lt;INDEX(Node_Thr,BV150),INDEX(Node_Left,BV150),INDEX(Node_Right,BV150)),IF(ISNUMBER(SEARCH(";"&amp;INDEX($Y$10:$Y$61,INDEX(Node_Pos,BV150)+1)&amp;";",";"&amp;INDEX(Node_RCodes,BV150)&amp;";")),INDEX(Node_Right,BV150),INDEX(Node_Left,BV150)))))</f>
        <v/>
      </c>
      <c r="BX150" s="52">
        <f>IF(INDEX(Node_Kind,MATCH($AA150&amp;"|"&amp;BW150,Node_Key,0))="leaf",INDEX(Node_Leaf,MATCH($AA150&amp;"|"&amp;BW150,Node_Key,0)),"not a leaf")</f>
        <v/>
      </c>
    </row>
    <row r="151">
      <c r="AA151" s="36" t="n">
        <v>141</v>
      </c>
      <c r="AB151" s="46">
        <f>MATCH($AA151&amp;"|0",Node_Key,0)</f>
        <v/>
      </c>
      <c r="AC151" s="46">
        <f>IF(INDEX(Node_Kind,AB151)="leaf",0,IF(INDEX($G$10:$G$61,INDEX(Node_Pos,AB151)+1)="",IF(INDEX(Node_Miss,AB151)="left",INDEX(Node_Left,AB151),INDEX(Node_Right,AB151)),IF(INDEX(Node_Kind,AB151)="split",IF(INDEX($G$10:$G$61,INDEX(Node_Pos,AB151)+1)&lt;INDEX(Node_Thr,AB151),INDEX(Node_Left,AB151),INDEX(Node_Right,AB151)),IF(ISNUMBER(SEARCH(";"&amp;INDEX($G$10:$G$61,INDEX(Node_Pos,AB151)+1)&amp;";",";"&amp;INDEX(Node_RCodes,AB151)&amp;";")),INDEX(Node_Right,AB151),INDEX(Node_Left,AB151)))))</f>
        <v/>
      </c>
      <c r="AD151" s="46">
        <f>MATCH($AA151&amp;"|"&amp;AC151,Node_Key,0)</f>
        <v/>
      </c>
      <c r="AE151" s="46">
        <f>IF(INDEX(Node_Kind,AD151)="leaf",AC151,IF(INDEX($G$10:$G$61,INDEX(Node_Pos,AD151)+1)="",IF(INDEX(Node_Miss,AD151)="left",INDEX(Node_Left,AD151),INDEX(Node_Right,AD151)),IF(INDEX(Node_Kind,AD151)="split",IF(INDEX($G$10:$G$61,INDEX(Node_Pos,AD151)+1)&lt;INDEX(Node_Thr,AD151),INDEX(Node_Left,AD151),INDEX(Node_Right,AD151)),IF(ISNUMBER(SEARCH(";"&amp;INDEX($G$10:$G$61,INDEX(Node_Pos,AD151)+1)&amp;";",";"&amp;INDEX(Node_RCodes,AD151)&amp;";")),INDEX(Node_Right,AD151),INDEX(Node_Left,AD151)))))</f>
        <v/>
      </c>
      <c r="AF151" s="46">
        <f>MATCH($AA151&amp;"|"&amp;AE151,Node_Key,0)</f>
        <v/>
      </c>
      <c r="AG151" s="46">
        <f>IF(INDEX(Node_Kind,AF151)="leaf",AE151,IF(INDEX($G$10:$G$61,INDEX(Node_Pos,AF151)+1)="",IF(INDEX(Node_Miss,AF151)="left",INDEX(Node_Left,AF151),INDEX(Node_Right,AF151)),IF(INDEX(Node_Kind,AF151)="split",IF(INDEX($G$10:$G$61,INDEX(Node_Pos,AF151)+1)&lt;INDEX(Node_Thr,AF151),INDEX(Node_Left,AF151),INDEX(Node_Right,AF151)),IF(ISNUMBER(SEARCH(";"&amp;INDEX($G$10:$G$61,INDEX(Node_Pos,AF151)+1)&amp;";",";"&amp;INDEX(Node_RCodes,AF151)&amp;";")),INDEX(Node_Right,AF151),INDEX(Node_Left,AF151)))))</f>
        <v/>
      </c>
      <c r="AH151" s="52">
        <f>IF(INDEX(Node_Kind,MATCH($AA151&amp;"|"&amp;AG151,Node_Key,0))="leaf",INDEX(Node_Leaf,MATCH($AA151&amp;"|"&amp;AG151,Node_Key,0)),"not a leaf")</f>
        <v/>
      </c>
      <c r="AI151" s="46">
        <f>MATCH($AA151&amp;"|0",Node_Key,0)</f>
        <v/>
      </c>
      <c r="AJ151" s="46">
        <f>IF(INDEX(Node_Kind,AI151)="leaf",0,IF(INDEX($J$10:$J$61,INDEX(Node_Pos,AI151)+1)="",IF(INDEX(Node_Miss,AI151)="left",INDEX(Node_Left,AI151),INDEX(Node_Right,AI151)),IF(INDEX(Node_Kind,AI151)="split",IF(INDEX($J$10:$J$61,INDEX(Node_Pos,AI151)+1)&lt;INDEX(Node_Thr,AI151),INDEX(Node_Left,AI151),INDEX(Node_Right,AI151)),IF(ISNUMBER(SEARCH(";"&amp;INDEX($J$10:$J$61,INDEX(Node_Pos,AI151)+1)&amp;";",";"&amp;INDEX(Node_RCodes,AI151)&amp;";")),INDEX(Node_Right,AI151),INDEX(Node_Left,AI151)))))</f>
        <v/>
      </c>
      <c r="AK151" s="46">
        <f>MATCH($AA151&amp;"|"&amp;AJ151,Node_Key,0)</f>
        <v/>
      </c>
      <c r="AL151" s="46">
        <f>IF(INDEX(Node_Kind,AK151)="leaf",AJ151,IF(INDEX($J$10:$J$61,INDEX(Node_Pos,AK151)+1)="",IF(INDEX(Node_Miss,AK151)="left",INDEX(Node_Left,AK151),INDEX(Node_Right,AK151)),IF(INDEX(Node_Kind,AK151)="split",IF(INDEX($J$10:$J$61,INDEX(Node_Pos,AK151)+1)&lt;INDEX(Node_Thr,AK151),INDEX(Node_Left,AK151),INDEX(Node_Right,AK151)),IF(ISNUMBER(SEARCH(";"&amp;INDEX($J$10:$J$61,INDEX(Node_Pos,AK151)+1)&amp;";",";"&amp;INDEX(Node_RCodes,AK151)&amp;";")),INDEX(Node_Right,AK151),INDEX(Node_Left,AK151)))))</f>
        <v/>
      </c>
      <c r="AM151" s="46">
        <f>MATCH($AA151&amp;"|"&amp;AL151,Node_Key,0)</f>
        <v/>
      </c>
      <c r="AN151" s="46">
        <f>IF(INDEX(Node_Kind,AM151)="leaf",AL151,IF(INDEX($J$10:$J$61,INDEX(Node_Pos,AM151)+1)="",IF(INDEX(Node_Miss,AM151)="left",INDEX(Node_Left,AM151),INDEX(Node_Right,AM151)),IF(INDEX(Node_Kind,AM151)="split",IF(INDEX($J$10:$J$61,INDEX(Node_Pos,AM151)+1)&lt;INDEX(Node_Thr,AM151),INDEX(Node_Left,AM151),INDEX(Node_Right,AM151)),IF(ISNUMBER(SEARCH(";"&amp;INDEX($J$10:$J$61,INDEX(Node_Pos,AM151)+1)&amp;";",";"&amp;INDEX(Node_RCodes,AM151)&amp;";")),INDEX(Node_Right,AM151),INDEX(Node_Left,AM151)))))</f>
        <v/>
      </c>
      <c r="AO151" s="52">
        <f>IF(INDEX(Node_Kind,MATCH($AA151&amp;"|"&amp;AN151,Node_Key,0))="leaf",INDEX(Node_Leaf,MATCH($AA151&amp;"|"&amp;AN151,Node_Key,0)),"not a leaf")</f>
        <v/>
      </c>
      <c r="AP151" s="46">
        <f>MATCH($AA151&amp;"|0",Node_Key,0)</f>
        <v/>
      </c>
      <c r="AQ151" s="46">
        <f>IF(INDEX(Node_Kind,AP151)="leaf",0,IF(INDEX($M$10:$M$61,INDEX(Node_Pos,AP151)+1)="",IF(INDEX(Node_Miss,AP151)="left",INDEX(Node_Left,AP151),INDEX(Node_Right,AP151)),IF(INDEX(Node_Kind,AP151)="split",IF(INDEX($M$10:$M$61,INDEX(Node_Pos,AP151)+1)&lt;INDEX(Node_Thr,AP151),INDEX(Node_Left,AP151),INDEX(Node_Right,AP151)),IF(ISNUMBER(SEARCH(";"&amp;INDEX($M$10:$M$61,INDEX(Node_Pos,AP151)+1)&amp;";",";"&amp;INDEX(Node_RCodes,AP151)&amp;";")),INDEX(Node_Right,AP151),INDEX(Node_Left,AP151)))))</f>
        <v/>
      </c>
      <c r="AR151" s="46">
        <f>MATCH($AA151&amp;"|"&amp;AQ151,Node_Key,0)</f>
        <v/>
      </c>
      <c r="AS151" s="46">
        <f>IF(INDEX(Node_Kind,AR151)="leaf",AQ151,IF(INDEX($M$10:$M$61,INDEX(Node_Pos,AR151)+1)="",IF(INDEX(Node_Miss,AR151)="left",INDEX(Node_Left,AR151),INDEX(Node_Right,AR151)),IF(INDEX(Node_Kind,AR151)="split",IF(INDEX($M$10:$M$61,INDEX(Node_Pos,AR151)+1)&lt;INDEX(Node_Thr,AR151),INDEX(Node_Left,AR151),INDEX(Node_Right,AR151)),IF(ISNUMBER(SEARCH(";"&amp;INDEX($M$10:$M$61,INDEX(Node_Pos,AR151)+1)&amp;";",";"&amp;INDEX(Node_RCodes,AR151)&amp;";")),INDEX(Node_Right,AR151),INDEX(Node_Left,AR151)))))</f>
        <v/>
      </c>
      <c r="AT151" s="46">
        <f>MATCH($AA151&amp;"|"&amp;AS151,Node_Key,0)</f>
        <v/>
      </c>
      <c r="AU151" s="46">
        <f>IF(INDEX(Node_Kind,AT151)="leaf",AS151,IF(INDEX($M$10:$M$61,INDEX(Node_Pos,AT151)+1)="",IF(INDEX(Node_Miss,AT151)="left",INDEX(Node_Left,AT151),INDEX(Node_Right,AT151)),IF(INDEX(Node_Kind,AT151)="split",IF(INDEX($M$10:$M$61,INDEX(Node_Pos,AT151)+1)&lt;INDEX(Node_Thr,AT151),INDEX(Node_Left,AT151),INDEX(Node_Right,AT151)),IF(ISNUMBER(SEARCH(";"&amp;INDEX($M$10:$M$61,INDEX(Node_Pos,AT151)+1)&amp;";",";"&amp;INDEX(Node_RCodes,AT151)&amp;";")),INDEX(Node_Right,AT151),INDEX(Node_Left,AT151)))))</f>
        <v/>
      </c>
      <c r="AV151" s="52">
        <f>IF(INDEX(Node_Kind,MATCH($AA151&amp;"|"&amp;AU151,Node_Key,0))="leaf",INDEX(Node_Leaf,MATCH($AA151&amp;"|"&amp;AU151,Node_Key,0)),"not a leaf")</f>
        <v/>
      </c>
      <c r="AW151" s="46">
        <f>MATCH($AA151&amp;"|0",Node_Key,0)</f>
        <v/>
      </c>
      <c r="AX151" s="46">
        <f>IF(INDEX(Node_Kind,AW151)="leaf",0,IF(INDEX($P$10:$P$61,INDEX(Node_Pos,AW151)+1)="",IF(INDEX(Node_Miss,AW151)="left",INDEX(Node_Left,AW151),INDEX(Node_Right,AW151)),IF(INDEX(Node_Kind,AW151)="split",IF(INDEX($P$10:$P$61,INDEX(Node_Pos,AW151)+1)&lt;INDEX(Node_Thr,AW151),INDEX(Node_Left,AW151),INDEX(Node_Right,AW151)),IF(ISNUMBER(SEARCH(";"&amp;INDEX($P$10:$P$61,INDEX(Node_Pos,AW151)+1)&amp;";",";"&amp;INDEX(Node_RCodes,AW151)&amp;";")),INDEX(Node_Right,AW151),INDEX(Node_Left,AW151)))))</f>
        <v/>
      </c>
      <c r="AY151" s="46">
        <f>MATCH($AA151&amp;"|"&amp;AX151,Node_Key,0)</f>
        <v/>
      </c>
      <c r="AZ151" s="46">
        <f>IF(INDEX(Node_Kind,AY151)="leaf",AX151,IF(INDEX($P$10:$P$61,INDEX(Node_Pos,AY151)+1)="",IF(INDEX(Node_Miss,AY151)="left",INDEX(Node_Left,AY151),INDEX(Node_Right,AY151)),IF(INDEX(Node_Kind,AY151)="split",IF(INDEX($P$10:$P$61,INDEX(Node_Pos,AY151)+1)&lt;INDEX(Node_Thr,AY151),INDEX(Node_Left,AY151),INDEX(Node_Right,AY151)),IF(ISNUMBER(SEARCH(";"&amp;INDEX($P$10:$P$61,INDEX(Node_Pos,AY151)+1)&amp;";",";"&amp;INDEX(Node_RCodes,AY151)&amp;";")),INDEX(Node_Right,AY151),INDEX(Node_Left,AY151)))))</f>
        <v/>
      </c>
      <c r="BA151" s="46">
        <f>MATCH($AA151&amp;"|"&amp;AZ151,Node_Key,0)</f>
        <v/>
      </c>
      <c r="BB151" s="46">
        <f>IF(INDEX(Node_Kind,BA151)="leaf",AZ151,IF(INDEX($P$10:$P$61,INDEX(Node_Pos,BA151)+1)="",IF(INDEX(Node_Miss,BA151)="left",INDEX(Node_Left,BA151),INDEX(Node_Right,BA151)),IF(INDEX(Node_Kind,BA151)="split",IF(INDEX($P$10:$P$61,INDEX(Node_Pos,BA151)+1)&lt;INDEX(Node_Thr,BA151),INDEX(Node_Left,BA151),INDEX(Node_Right,BA151)),IF(ISNUMBER(SEARCH(";"&amp;INDEX($P$10:$P$61,INDEX(Node_Pos,BA151)+1)&amp;";",";"&amp;INDEX(Node_RCodes,BA151)&amp;";")),INDEX(Node_Right,BA151),INDEX(Node_Left,BA151)))))</f>
        <v/>
      </c>
      <c r="BC151" s="52">
        <f>IF(INDEX(Node_Kind,MATCH($AA151&amp;"|"&amp;BB151,Node_Key,0))="leaf",INDEX(Node_Leaf,MATCH($AA151&amp;"|"&amp;BB151,Node_Key,0)),"not a leaf")</f>
        <v/>
      </c>
      <c r="BD151" s="46">
        <f>MATCH($AA151&amp;"|0",Node_Key,0)</f>
        <v/>
      </c>
      <c r="BE151" s="46">
        <f>IF(INDEX(Node_Kind,BD151)="leaf",0,IF(INDEX($S$10:$S$61,INDEX(Node_Pos,BD151)+1)="",IF(INDEX(Node_Miss,BD151)="left",INDEX(Node_Left,BD151),INDEX(Node_Right,BD151)),IF(INDEX(Node_Kind,BD151)="split",IF(INDEX($S$10:$S$61,INDEX(Node_Pos,BD151)+1)&lt;INDEX(Node_Thr,BD151),INDEX(Node_Left,BD151),INDEX(Node_Right,BD151)),IF(ISNUMBER(SEARCH(";"&amp;INDEX($S$10:$S$61,INDEX(Node_Pos,BD151)+1)&amp;";",";"&amp;INDEX(Node_RCodes,BD151)&amp;";")),INDEX(Node_Right,BD151),INDEX(Node_Left,BD151)))))</f>
        <v/>
      </c>
      <c r="BF151" s="46">
        <f>MATCH($AA151&amp;"|"&amp;BE151,Node_Key,0)</f>
        <v/>
      </c>
      <c r="BG151" s="46">
        <f>IF(INDEX(Node_Kind,BF151)="leaf",BE151,IF(INDEX($S$10:$S$61,INDEX(Node_Pos,BF151)+1)="",IF(INDEX(Node_Miss,BF151)="left",INDEX(Node_Left,BF151),INDEX(Node_Right,BF151)),IF(INDEX(Node_Kind,BF151)="split",IF(INDEX($S$10:$S$61,INDEX(Node_Pos,BF151)+1)&lt;INDEX(Node_Thr,BF151),INDEX(Node_Left,BF151),INDEX(Node_Right,BF151)),IF(ISNUMBER(SEARCH(";"&amp;INDEX($S$10:$S$61,INDEX(Node_Pos,BF151)+1)&amp;";",";"&amp;INDEX(Node_RCodes,BF151)&amp;";")),INDEX(Node_Right,BF151),INDEX(Node_Left,BF151)))))</f>
        <v/>
      </c>
      <c r="BH151" s="46">
        <f>MATCH($AA151&amp;"|"&amp;BG151,Node_Key,0)</f>
        <v/>
      </c>
      <c r="BI151" s="46">
        <f>IF(INDEX(Node_Kind,BH151)="leaf",BG151,IF(INDEX($S$10:$S$61,INDEX(Node_Pos,BH151)+1)="",IF(INDEX(Node_Miss,BH151)="left",INDEX(Node_Left,BH151),INDEX(Node_Right,BH151)),IF(INDEX(Node_Kind,BH151)="split",IF(INDEX($S$10:$S$61,INDEX(Node_Pos,BH151)+1)&lt;INDEX(Node_Thr,BH151),INDEX(Node_Left,BH151),INDEX(Node_Right,BH151)),IF(ISNUMBER(SEARCH(";"&amp;INDEX($S$10:$S$61,INDEX(Node_Pos,BH151)+1)&amp;";",";"&amp;INDEX(Node_RCodes,BH151)&amp;";")),INDEX(Node_Right,BH151),INDEX(Node_Left,BH151)))))</f>
        <v/>
      </c>
      <c r="BJ151" s="52">
        <f>IF(INDEX(Node_Kind,MATCH($AA151&amp;"|"&amp;BI151,Node_Key,0))="leaf",INDEX(Node_Leaf,MATCH($AA151&amp;"|"&amp;BI151,Node_Key,0)),"not a leaf")</f>
        <v/>
      </c>
      <c r="BK151" s="46">
        <f>MATCH($AA151&amp;"|0",Node_Key,0)</f>
        <v/>
      </c>
      <c r="BL151" s="46">
        <f>IF(INDEX(Node_Kind,BK151)="leaf",0,IF(INDEX($V$10:$V$61,INDEX(Node_Pos,BK151)+1)="",IF(INDEX(Node_Miss,BK151)="left",INDEX(Node_Left,BK151),INDEX(Node_Right,BK151)),IF(INDEX(Node_Kind,BK151)="split",IF(INDEX($V$10:$V$61,INDEX(Node_Pos,BK151)+1)&lt;INDEX(Node_Thr,BK151),INDEX(Node_Left,BK151),INDEX(Node_Right,BK151)),IF(ISNUMBER(SEARCH(";"&amp;INDEX($V$10:$V$61,INDEX(Node_Pos,BK151)+1)&amp;";",";"&amp;INDEX(Node_RCodes,BK151)&amp;";")),INDEX(Node_Right,BK151),INDEX(Node_Left,BK151)))))</f>
        <v/>
      </c>
      <c r="BM151" s="46">
        <f>MATCH($AA151&amp;"|"&amp;BL151,Node_Key,0)</f>
        <v/>
      </c>
      <c r="BN151" s="46">
        <f>IF(INDEX(Node_Kind,BM151)="leaf",BL151,IF(INDEX($V$10:$V$61,INDEX(Node_Pos,BM151)+1)="",IF(INDEX(Node_Miss,BM151)="left",INDEX(Node_Left,BM151),INDEX(Node_Right,BM151)),IF(INDEX(Node_Kind,BM151)="split",IF(INDEX($V$10:$V$61,INDEX(Node_Pos,BM151)+1)&lt;INDEX(Node_Thr,BM151),INDEX(Node_Left,BM151),INDEX(Node_Right,BM151)),IF(ISNUMBER(SEARCH(";"&amp;INDEX($V$10:$V$61,INDEX(Node_Pos,BM151)+1)&amp;";",";"&amp;INDEX(Node_RCodes,BM151)&amp;";")),INDEX(Node_Right,BM151),INDEX(Node_Left,BM151)))))</f>
        <v/>
      </c>
      <c r="BO151" s="46">
        <f>MATCH($AA151&amp;"|"&amp;BN151,Node_Key,0)</f>
        <v/>
      </c>
      <c r="BP151" s="46">
        <f>IF(INDEX(Node_Kind,BO151)="leaf",BN151,IF(INDEX($V$10:$V$61,INDEX(Node_Pos,BO151)+1)="",IF(INDEX(Node_Miss,BO151)="left",INDEX(Node_Left,BO151),INDEX(Node_Right,BO151)),IF(INDEX(Node_Kind,BO151)="split",IF(INDEX($V$10:$V$61,INDEX(Node_Pos,BO151)+1)&lt;INDEX(Node_Thr,BO151),INDEX(Node_Left,BO151),INDEX(Node_Right,BO151)),IF(ISNUMBER(SEARCH(";"&amp;INDEX($V$10:$V$61,INDEX(Node_Pos,BO151)+1)&amp;";",";"&amp;INDEX(Node_RCodes,BO151)&amp;";")),INDEX(Node_Right,BO151),INDEX(Node_Left,BO151)))))</f>
        <v/>
      </c>
      <c r="BQ151" s="52">
        <f>IF(INDEX(Node_Kind,MATCH($AA151&amp;"|"&amp;BP151,Node_Key,0))="leaf",INDEX(Node_Leaf,MATCH($AA151&amp;"|"&amp;BP151,Node_Key,0)),"not a leaf")</f>
        <v/>
      </c>
      <c r="BR151" s="46">
        <f>MATCH($AA151&amp;"|0",Node_Key,0)</f>
        <v/>
      </c>
      <c r="BS151" s="46">
        <f>IF(INDEX(Node_Kind,BR151)="leaf",0,IF(INDEX($Y$10:$Y$61,INDEX(Node_Pos,BR151)+1)="",IF(INDEX(Node_Miss,BR151)="left",INDEX(Node_Left,BR151),INDEX(Node_Right,BR151)),IF(INDEX(Node_Kind,BR151)="split",IF(INDEX($Y$10:$Y$61,INDEX(Node_Pos,BR151)+1)&lt;INDEX(Node_Thr,BR151),INDEX(Node_Left,BR151),INDEX(Node_Right,BR151)),IF(ISNUMBER(SEARCH(";"&amp;INDEX($Y$10:$Y$61,INDEX(Node_Pos,BR151)+1)&amp;";",";"&amp;INDEX(Node_RCodes,BR151)&amp;";")),INDEX(Node_Right,BR151),INDEX(Node_Left,BR151)))))</f>
        <v/>
      </c>
      <c r="BT151" s="46">
        <f>MATCH($AA151&amp;"|"&amp;BS151,Node_Key,0)</f>
        <v/>
      </c>
      <c r="BU151" s="46">
        <f>IF(INDEX(Node_Kind,BT151)="leaf",BS151,IF(INDEX($Y$10:$Y$61,INDEX(Node_Pos,BT151)+1)="",IF(INDEX(Node_Miss,BT151)="left",INDEX(Node_Left,BT151),INDEX(Node_Right,BT151)),IF(INDEX(Node_Kind,BT151)="split",IF(INDEX($Y$10:$Y$61,INDEX(Node_Pos,BT151)+1)&lt;INDEX(Node_Thr,BT151),INDEX(Node_Left,BT151),INDEX(Node_Right,BT151)),IF(ISNUMBER(SEARCH(";"&amp;INDEX($Y$10:$Y$61,INDEX(Node_Pos,BT151)+1)&amp;";",";"&amp;INDEX(Node_RCodes,BT151)&amp;";")),INDEX(Node_Right,BT151),INDEX(Node_Left,BT151)))))</f>
        <v/>
      </c>
      <c r="BV151" s="46">
        <f>MATCH($AA151&amp;"|"&amp;BU151,Node_Key,0)</f>
        <v/>
      </c>
      <c r="BW151" s="46">
        <f>IF(INDEX(Node_Kind,BV151)="leaf",BU151,IF(INDEX($Y$10:$Y$61,INDEX(Node_Pos,BV151)+1)="",IF(INDEX(Node_Miss,BV151)="left",INDEX(Node_Left,BV151),INDEX(Node_Right,BV151)),IF(INDEX(Node_Kind,BV151)="split",IF(INDEX($Y$10:$Y$61,INDEX(Node_Pos,BV151)+1)&lt;INDEX(Node_Thr,BV151),INDEX(Node_Left,BV151),INDEX(Node_Right,BV151)),IF(ISNUMBER(SEARCH(";"&amp;INDEX($Y$10:$Y$61,INDEX(Node_Pos,BV151)+1)&amp;";",";"&amp;INDEX(Node_RCodes,BV151)&amp;";")),INDEX(Node_Right,BV151),INDEX(Node_Left,BV151)))))</f>
        <v/>
      </c>
      <c r="BX151" s="52">
        <f>IF(INDEX(Node_Kind,MATCH($AA151&amp;"|"&amp;BW151,Node_Key,0))="leaf",INDEX(Node_Leaf,MATCH($AA151&amp;"|"&amp;BW151,Node_Key,0)),"not a leaf")</f>
        <v/>
      </c>
    </row>
    <row r="152">
      <c r="AA152" s="36" t="n">
        <v>142</v>
      </c>
      <c r="AB152" s="46">
        <f>MATCH($AA152&amp;"|0",Node_Key,0)</f>
        <v/>
      </c>
      <c r="AC152" s="46">
        <f>IF(INDEX(Node_Kind,AB152)="leaf",0,IF(INDEX($G$10:$G$61,INDEX(Node_Pos,AB152)+1)="",IF(INDEX(Node_Miss,AB152)="left",INDEX(Node_Left,AB152),INDEX(Node_Right,AB152)),IF(INDEX(Node_Kind,AB152)="split",IF(INDEX($G$10:$G$61,INDEX(Node_Pos,AB152)+1)&lt;INDEX(Node_Thr,AB152),INDEX(Node_Left,AB152),INDEX(Node_Right,AB152)),IF(ISNUMBER(SEARCH(";"&amp;INDEX($G$10:$G$61,INDEX(Node_Pos,AB152)+1)&amp;";",";"&amp;INDEX(Node_RCodes,AB152)&amp;";")),INDEX(Node_Right,AB152),INDEX(Node_Left,AB152)))))</f>
        <v/>
      </c>
      <c r="AD152" s="46">
        <f>MATCH($AA152&amp;"|"&amp;AC152,Node_Key,0)</f>
        <v/>
      </c>
      <c r="AE152" s="46">
        <f>IF(INDEX(Node_Kind,AD152)="leaf",AC152,IF(INDEX($G$10:$G$61,INDEX(Node_Pos,AD152)+1)="",IF(INDEX(Node_Miss,AD152)="left",INDEX(Node_Left,AD152),INDEX(Node_Right,AD152)),IF(INDEX(Node_Kind,AD152)="split",IF(INDEX($G$10:$G$61,INDEX(Node_Pos,AD152)+1)&lt;INDEX(Node_Thr,AD152),INDEX(Node_Left,AD152),INDEX(Node_Right,AD152)),IF(ISNUMBER(SEARCH(";"&amp;INDEX($G$10:$G$61,INDEX(Node_Pos,AD152)+1)&amp;";",";"&amp;INDEX(Node_RCodes,AD152)&amp;";")),INDEX(Node_Right,AD152),INDEX(Node_Left,AD152)))))</f>
        <v/>
      </c>
      <c r="AF152" s="46">
        <f>MATCH($AA152&amp;"|"&amp;AE152,Node_Key,0)</f>
        <v/>
      </c>
      <c r="AG152" s="46">
        <f>IF(INDEX(Node_Kind,AF152)="leaf",AE152,IF(INDEX($G$10:$G$61,INDEX(Node_Pos,AF152)+1)="",IF(INDEX(Node_Miss,AF152)="left",INDEX(Node_Left,AF152),INDEX(Node_Right,AF152)),IF(INDEX(Node_Kind,AF152)="split",IF(INDEX($G$10:$G$61,INDEX(Node_Pos,AF152)+1)&lt;INDEX(Node_Thr,AF152),INDEX(Node_Left,AF152),INDEX(Node_Right,AF152)),IF(ISNUMBER(SEARCH(";"&amp;INDEX($G$10:$G$61,INDEX(Node_Pos,AF152)+1)&amp;";",";"&amp;INDEX(Node_RCodes,AF152)&amp;";")),INDEX(Node_Right,AF152),INDEX(Node_Left,AF152)))))</f>
        <v/>
      </c>
      <c r="AH152" s="52">
        <f>IF(INDEX(Node_Kind,MATCH($AA152&amp;"|"&amp;AG152,Node_Key,0))="leaf",INDEX(Node_Leaf,MATCH($AA152&amp;"|"&amp;AG152,Node_Key,0)),"not a leaf")</f>
        <v/>
      </c>
      <c r="AI152" s="46">
        <f>MATCH($AA152&amp;"|0",Node_Key,0)</f>
        <v/>
      </c>
      <c r="AJ152" s="46">
        <f>IF(INDEX(Node_Kind,AI152)="leaf",0,IF(INDEX($J$10:$J$61,INDEX(Node_Pos,AI152)+1)="",IF(INDEX(Node_Miss,AI152)="left",INDEX(Node_Left,AI152),INDEX(Node_Right,AI152)),IF(INDEX(Node_Kind,AI152)="split",IF(INDEX($J$10:$J$61,INDEX(Node_Pos,AI152)+1)&lt;INDEX(Node_Thr,AI152),INDEX(Node_Left,AI152),INDEX(Node_Right,AI152)),IF(ISNUMBER(SEARCH(";"&amp;INDEX($J$10:$J$61,INDEX(Node_Pos,AI152)+1)&amp;";",";"&amp;INDEX(Node_RCodes,AI152)&amp;";")),INDEX(Node_Right,AI152),INDEX(Node_Left,AI152)))))</f>
        <v/>
      </c>
      <c r="AK152" s="46">
        <f>MATCH($AA152&amp;"|"&amp;AJ152,Node_Key,0)</f>
        <v/>
      </c>
      <c r="AL152" s="46">
        <f>IF(INDEX(Node_Kind,AK152)="leaf",AJ152,IF(INDEX($J$10:$J$61,INDEX(Node_Pos,AK152)+1)="",IF(INDEX(Node_Miss,AK152)="left",INDEX(Node_Left,AK152),INDEX(Node_Right,AK152)),IF(INDEX(Node_Kind,AK152)="split",IF(INDEX($J$10:$J$61,INDEX(Node_Pos,AK152)+1)&lt;INDEX(Node_Thr,AK152),INDEX(Node_Left,AK152),INDEX(Node_Right,AK152)),IF(ISNUMBER(SEARCH(";"&amp;INDEX($J$10:$J$61,INDEX(Node_Pos,AK152)+1)&amp;";",";"&amp;INDEX(Node_RCodes,AK152)&amp;";")),INDEX(Node_Right,AK152),INDEX(Node_Left,AK152)))))</f>
        <v/>
      </c>
      <c r="AM152" s="46">
        <f>MATCH($AA152&amp;"|"&amp;AL152,Node_Key,0)</f>
        <v/>
      </c>
      <c r="AN152" s="46">
        <f>IF(INDEX(Node_Kind,AM152)="leaf",AL152,IF(INDEX($J$10:$J$61,INDEX(Node_Pos,AM152)+1)="",IF(INDEX(Node_Miss,AM152)="left",INDEX(Node_Left,AM152),INDEX(Node_Right,AM152)),IF(INDEX(Node_Kind,AM152)="split",IF(INDEX($J$10:$J$61,INDEX(Node_Pos,AM152)+1)&lt;INDEX(Node_Thr,AM152),INDEX(Node_Left,AM152),INDEX(Node_Right,AM152)),IF(ISNUMBER(SEARCH(";"&amp;INDEX($J$10:$J$61,INDEX(Node_Pos,AM152)+1)&amp;";",";"&amp;INDEX(Node_RCodes,AM152)&amp;";")),INDEX(Node_Right,AM152),INDEX(Node_Left,AM152)))))</f>
        <v/>
      </c>
      <c r="AO152" s="52">
        <f>IF(INDEX(Node_Kind,MATCH($AA152&amp;"|"&amp;AN152,Node_Key,0))="leaf",INDEX(Node_Leaf,MATCH($AA152&amp;"|"&amp;AN152,Node_Key,0)),"not a leaf")</f>
        <v/>
      </c>
      <c r="AP152" s="46">
        <f>MATCH($AA152&amp;"|0",Node_Key,0)</f>
        <v/>
      </c>
      <c r="AQ152" s="46">
        <f>IF(INDEX(Node_Kind,AP152)="leaf",0,IF(INDEX($M$10:$M$61,INDEX(Node_Pos,AP152)+1)="",IF(INDEX(Node_Miss,AP152)="left",INDEX(Node_Left,AP152),INDEX(Node_Right,AP152)),IF(INDEX(Node_Kind,AP152)="split",IF(INDEX($M$10:$M$61,INDEX(Node_Pos,AP152)+1)&lt;INDEX(Node_Thr,AP152),INDEX(Node_Left,AP152),INDEX(Node_Right,AP152)),IF(ISNUMBER(SEARCH(";"&amp;INDEX($M$10:$M$61,INDEX(Node_Pos,AP152)+1)&amp;";",";"&amp;INDEX(Node_RCodes,AP152)&amp;";")),INDEX(Node_Right,AP152),INDEX(Node_Left,AP152)))))</f>
        <v/>
      </c>
      <c r="AR152" s="46">
        <f>MATCH($AA152&amp;"|"&amp;AQ152,Node_Key,0)</f>
        <v/>
      </c>
      <c r="AS152" s="46">
        <f>IF(INDEX(Node_Kind,AR152)="leaf",AQ152,IF(INDEX($M$10:$M$61,INDEX(Node_Pos,AR152)+1)="",IF(INDEX(Node_Miss,AR152)="left",INDEX(Node_Left,AR152),INDEX(Node_Right,AR152)),IF(INDEX(Node_Kind,AR152)="split",IF(INDEX($M$10:$M$61,INDEX(Node_Pos,AR152)+1)&lt;INDEX(Node_Thr,AR152),INDEX(Node_Left,AR152),INDEX(Node_Right,AR152)),IF(ISNUMBER(SEARCH(";"&amp;INDEX($M$10:$M$61,INDEX(Node_Pos,AR152)+1)&amp;";",";"&amp;INDEX(Node_RCodes,AR152)&amp;";")),INDEX(Node_Right,AR152),INDEX(Node_Left,AR152)))))</f>
        <v/>
      </c>
      <c r="AT152" s="46">
        <f>MATCH($AA152&amp;"|"&amp;AS152,Node_Key,0)</f>
        <v/>
      </c>
      <c r="AU152" s="46">
        <f>IF(INDEX(Node_Kind,AT152)="leaf",AS152,IF(INDEX($M$10:$M$61,INDEX(Node_Pos,AT152)+1)="",IF(INDEX(Node_Miss,AT152)="left",INDEX(Node_Left,AT152),INDEX(Node_Right,AT152)),IF(INDEX(Node_Kind,AT152)="split",IF(INDEX($M$10:$M$61,INDEX(Node_Pos,AT152)+1)&lt;INDEX(Node_Thr,AT152),INDEX(Node_Left,AT152),INDEX(Node_Right,AT152)),IF(ISNUMBER(SEARCH(";"&amp;INDEX($M$10:$M$61,INDEX(Node_Pos,AT152)+1)&amp;";",";"&amp;INDEX(Node_RCodes,AT152)&amp;";")),INDEX(Node_Right,AT152),INDEX(Node_Left,AT152)))))</f>
        <v/>
      </c>
      <c r="AV152" s="52">
        <f>IF(INDEX(Node_Kind,MATCH($AA152&amp;"|"&amp;AU152,Node_Key,0))="leaf",INDEX(Node_Leaf,MATCH($AA152&amp;"|"&amp;AU152,Node_Key,0)),"not a leaf")</f>
        <v/>
      </c>
      <c r="AW152" s="46">
        <f>MATCH($AA152&amp;"|0",Node_Key,0)</f>
        <v/>
      </c>
      <c r="AX152" s="46">
        <f>IF(INDEX(Node_Kind,AW152)="leaf",0,IF(INDEX($P$10:$P$61,INDEX(Node_Pos,AW152)+1)="",IF(INDEX(Node_Miss,AW152)="left",INDEX(Node_Left,AW152),INDEX(Node_Right,AW152)),IF(INDEX(Node_Kind,AW152)="split",IF(INDEX($P$10:$P$61,INDEX(Node_Pos,AW152)+1)&lt;INDEX(Node_Thr,AW152),INDEX(Node_Left,AW152),INDEX(Node_Right,AW152)),IF(ISNUMBER(SEARCH(";"&amp;INDEX($P$10:$P$61,INDEX(Node_Pos,AW152)+1)&amp;";",";"&amp;INDEX(Node_RCodes,AW152)&amp;";")),INDEX(Node_Right,AW152),INDEX(Node_Left,AW152)))))</f>
        <v/>
      </c>
      <c r="AY152" s="46">
        <f>MATCH($AA152&amp;"|"&amp;AX152,Node_Key,0)</f>
        <v/>
      </c>
      <c r="AZ152" s="46">
        <f>IF(INDEX(Node_Kind,AY152)="leaf",AX152,IF(INDEX($P$10:$P$61,INDEX(Node_Pos,AY152)+1)="",IF(INDEX(Node_Miss,AY152)="left",INDEX(Node_Left,AY152),INDEX(Node_Right,AY152)),IF(INDEX(Node_Kind,AY152)="split",IF(INDEX($P$10:$P$61,INDEX(Node_Pos,AY152)+1)&lt;INDEX(Node_Thr,AY152),INDEX(Node_Left,AY152),INDEX(Node_Right,AY152)),IF(ISNUMBER(SEARCH(";"&amp;INDEX($P$10:$P$61,INDEX(Node_Pos,AY152)+1)&amp;";",";"&amp;INDEX(Node_RCodes,AY152)&amp;";")),INDEX(Node_Right,AY152),INDEX(Node_Left,AY152)))))</f>
        <v/>
      </c>
      <c r="BA152" s="46">
        <f>MATCH($AA152&amp;"|"&amp;AZ152,Node_Key,0)</f>
        <v/>
      </c>
      <c r="BB152" s="46">
        <f>IF(INDEX(Node_Kind,BA152)="leaf",AZ152,IF(INDEX($P$10:$P$61,INDEX(Node_Pos,BA152)+1)="",IF(INDEX(Node_Miss,BA152)="left",INDEX(Node_Left,BA152),INDEX(Node_Right,BA152)),IF(INDEX(Node_Kind,BA152)="split",IF(INDEX($P$10:$P$61,INDEX(Node_Pos,BA152)+1)&lt;INDEX(Node_Thr,BA152),INDEX(Node_Left,BA152),INDEX(Node_Right,BA152)),IF(ISNUMBER(SEARCH(";"&amp;INDEX($P$10:$P$61,INDEX(Node_Pos,BA152)+1)&amp;";",";"&amp;INDEX(Node_RCodes,BA152)&amp;";")),INDEX(Node_Right,BA152),INDEX(Node_Left,BA152)))))</f>
        <v/>
      </c>
      <c r="BC152" s="52">
        <f>IF(INDEX(Node_Kind,MATCH($AA152&amp;"|"&amp;BB152,Node_Key,0))="leaf",INDEX(Node_Leaf,MATCH($AA152&amp;"|"&amp;BB152,Node_Key,0)),"not a leaf")</f>
        <v/>
      </c>
      <c r="BD152" s="46">
        <f>MATCH($AA152&amp;"|0",Node_Key,0)</f>
        <v/>
      </c>
      <c r="BE152" s="46">
        <f>IF(INDEX(Node_Kind,BD152)="leaf",0,IF(INDEX($S$10:$S$61,INDEX(Node_Pos,BD152)+1)="",IF(INDEX(Node_Miss,BD152)="left",INDEX(Node_Left,BD152),INDEX(Node_Right,BD152)),IF(INDEX(Node_Kind,BD152)="split",IF(INDEX($S$10:$S$61,INDEX(Node_Pos,BD152)+1)&lt;INDEX(Node_Thr,BD152),INDEX(Node_Left,BD152),INDEX(Node_Right,BD152)),IF(ISNUMBER(SEARCH(";"&amp;INDEX($S$10:$S$61,INDEX(Node_Pos,BD152)+1)&amp;";",";"&amp;INDEX(Node_RCodes,BD152)&amp;";")),INDEX(Node_Right,BD152),INDEX(Node_Left,BD152)))))</f>
        <v/>
      </c>
      <c r="BF152" s="46">
        <f>MATCH($AA152&amp;"|"&amp;BE152,Node_Key,0)</f>
        <v/>
      </c>
      <c r="BG152" s="46">
        <f>IF(INDEX(Node_Kind,BF152)="leaf",BE152,IF(INDEX($S$10:$S$61,INDEX(Node_Pos,BF152)+1)="",IF(INDEX(Node_Miss,BF152)="left",INDEX(Node_Left,BF152),INDEX(Node_Right,BF152)),IF(INDEX(Node_Kind,BF152)="split",IF(INDEX($S$10:$S$61,INDEX(Node_Pos,BF152)+1)&lt;INDEX(Node_Thr,BF152),INDEX(Node_Left,BF152),INDEX(Node_Right,BF152)),IF(ISNUMBER(SEARCH(";"&amp;INDEX($S$10:$S$61,INDEX(Node_Pos,BF152)+1)&amp;";",";"&amp;INDEX(Node_RCodes,BF152)&amp;";")),INDEX(Node_Right,BF152),INDEX(Node_Left,BF152)))))</f>
        <v/>
      </c>
      <c r="BH152" s="46">
        <f>MATCH($AA152&amp;"|"&amp;BG152,Node_Key,0)</f>
        <v/>
      </c>
      <c r="BI152" s="46">
        <f>IF(INDEX(Node_Kind,BH152)="leaf",BG152,IF(INDEX($S$10:$S$61,INDEX(Node_Pos,BH152)+1)="",IF(INDEX(Node_Miss,BH152)="left",INDEX(Node_Left,BH152),INDEX(Node_Right,BH152)),IF(INDEX(Node_Kind,BH152)="split",IF(INDEX($S$10:$S$61,INDEX(Node_Pos,BH152)+1)&lt;INDEX(Node_Thr,BH152),INDEX(Node_Left,BH152),INDEX(Node_Right,BH152)),IF(ISNUMBER(SEARCH(";"&amp;INDEX($S$10:$S$61,INDEX(Node_Pos,BH152)+1)&amp;";",";"&amp;INDEX(Node_RCodes,BH152)&amp;";")),INDEX(Node_Right,BH152),INDEX(Node_Left,BH152)))))</f>
        <v/>
      </c>
      <c r="BJ152" s="52">
        <f>IF(INDEX(Node_Kind,MATCH($AA152&amp;"|"&amp;BI152,Node_Key,0))="leaf",INDEX(Node_Leaf,MATCH($AA152&amp;"|"&amp;BI152,Node_Key,0)),"not a leaf")</f>
        <v/>
      </c>
      <c r="BK152" s="46">
        <f>MATCH($AA152&amp;"|0",Node_Key,0)</f>
        <v/>
      </c>
      <c r="BL152" s="46">
        <f>IF(INDEX(Node_Kind,BK152)="leaf",0,IF(INDEX($V$10:$V$61,INDEX(Node_Pos,BK152)+1)="",IF(INDEX(Node_Miss,BK152)="left",INDEX(Node_Left,BK152),INDEX(Node_Right,BK152)),IF(INDEX(Node_Kind,BK152)="split",IF(INDEX($V$10:$V$61,INDEX(Node_Pos,BK152)+1)&lt;INDEX(Node_Thr,BK152),INDEX(Node_Left,BK152),INDEX(Node_Right,BK152)),IF(ISNUMBER(SEARCH(";"&amp;INDEX($V$10:$V$61,INDEX(Node_Pos,BK152)+1)&amp;";",";"&amp;INDEX(Node_RCodes,BK152)&amp;";")),INDEX(Node_Right,BK152),INDEX(Node_Left,BK152)))))</f>
        <v/>
      </c>
      <c r="BM152" s="46">
        <f>MATCH($AA152&amp;"|"&amp;BL152,Node_Key,0)</f>
        <v/>
      </c>
      <c r="BN152" s="46">
        <f>IF(INDEX(Node_Kind,BM152)="leaf",BL152,IF(INDEX($V$10:$V$61,INDEX(Node_Pos,BM152)+1)="",IF(INDEX(Node_Miss,BM152)="left",INDEX(Node_Left,BM152),INDEX(Node_Right,BM152)),IF(INDEX(Node_Kind,BM152)="split",IF(INDEX($V$10:$V$61,INDEX(Node_Pos,BM152)+1)&lt;INDEX(Node_Thr,BM152),INDEX(Node_Left,BM152),INDEX(Node_Right,BM152)),IF(ISNUMBER(SEARCH(";"&amp;INDEX($V$10:$V$61,INDEX(Node_Pos,BM152)+1)&amp;";",";"&amp;INDEX(Node_RCodes,BM152)&amp;";")),INDEX(Node_Right,BM152),INDEX(Node_Left,BM152)))))</f>
        <v/>
      </c>
      <c r="BO152" s="46">
        <f>MATCH($AA152&amp;"|"&amp;BN152,Node_Key,0)</f>
        <v/>
      </c>
      <c r="BP152" s="46">
        <f>IF(INDEX(Node_Kind,BO152)="leaf",BN152,IF(INDEX($V$10:$V$61,INDEX(Node_Pos,BO152)+1)="",IF(INDEX(Node_Miss,BO152)="left",INDEX(Node_Left,BO152),INDEX(Node_Right,BO152)),IF(INDEX(Node_Kind,BO152)="split",IF(INDEX($V$10:$V$61,INDEX(Node_Pos,BO152)+1)&lt;INDEX(Node_Thr,BO152),INDEX(Node_Left,BO152),INDEX(Node_Right,BO152)),IF(ISNUMBER(SEARCH(";"&amp;INDEX($V$10:$V$61,INDEX(Node_Pos,BO152)+1)&amp;";",";"&amp;INDEX(Node_RCodes,BO152)&amp;";")),INDEX(Node_Right,BO152),INDEX(Node_Left,BO152)))))</f>
        <v/>
      </c>
      <c r="BQ152" s="52">
        <f>IF(INDEX(Node_Kind,MATCH($AA152&amp;"|"&amp;BP152,Node_Key,0))="leaf",INDEX(Node_Leaf,MATCH($AA152&amp;"|"&amp;BP152,Node_Key,0)),"not a leaf")</f>
        <v/>
      </c>
      <c r="BR152" s="46">
        <f>MATCH($AA152&amp;"|0",Node_Key,0)</f>
        <v/>
      </c>
      <c r="BS152" s="46">
        <f>IF(INDEX(Node_Kind,BR152)="leaf",0,IF(INDEX($Y$10:$Y$61,INDEX(Node_Pos,BR152)+1)="",IF(INDEX(Node_Miss,BR152)="left",INDEX(Node_Left,BR152),INDEX(Node_Right,BR152)),IF(INDEX(Node_Kind,BR152)="split",IF(INDEX($Y$10:$Y$61,INDEX(Node_Pos,BR152)+1)&lt;INDEX(Node_Thr,BR152),INDEX(Node_Left,BR152),INDEX(Node_Right,BR152)),IF(ISNUMBER(SEARCH(";"&amp;INDEX($Y$10:$Y$61,INDEX(Node_Pos,BR152)+1)&amp;";",";"&amp;INDEX(Node_RCodes,BR152)&amp;";")),INDEX(Node_Right,BR152),INDEX(Node_Left,BR152)))))</f>
        <v/>
      </c>
      <c r="BT152" s="46">
        <f>MATCH($AA152&amp;"|"&amp;BS152,Node_Key,0)</f>
        <v/>
      </c>
      <c r="BU152" s="46">
        <f>IF(INDEX(Node_Kind,BT152)="leaf",BS152,IF(INDEX($Y$10:$Y$61,INDEX(Node_Pos,BT152)+1)="",IF(INDEX(Node_Miss,BT152)="left",INDEX(Node_Left,BT152),INDEX(Node_Right,BT152)),IF(INDEX(Node_Kind,BT152)="split",IF(INDEX($Y$10:$Y$61,INDEX(Node_Pos,BT152)+1)&lt;INDEX(Node_Thr,BT152),INDEX(Node_Left,BT152),INDEX(Node_Right,BT152)),IF(ISNUMBER(SEARCH(";"&amp;INDEX($Y$10:$Y$61,INDEX(Node_Pos,BT152)+1)&amp;";",";"&amp;INDEX(Node_RCodes,BT152)&amp;";")),INDEX(Node_Right,BT152),INDEX(Node_Left,BT152)))))</f>
        <v/>
      </c>
      <c r="BV152" s="46">
        <f>MATCH($AA152&amp;"|"&amp;BU152,Node_Key,0)</f>
        <v/>
      </c>
      <c r="BW152" s="46">
        <f>IF(INDEX(Node_Kind,BV152)="leaf",BU152,IF(INDEX($Y$10:$Y$61,INDEX(Node_Pos,BV152)+1)="",IF(INDEX(Node_Miss,BV152)="left",INDEX(Node_Left,BV152),INDEX(Node_Right,BV152)),IF(INDEX(Node_Kind,BV152)="split",IF(INDEX($Y$10:$Y$61,INDEX(Node_Pos,BV152)+1)&lt;INDEX(Node_Thr,BV152),INDEX(Node_Left,BV152),INDEX(Node_Right,BV152)),IF(ISNUMBER(SEARCH(";"&amp;INDEX($Y$10:$Y$61,INDEX(Node_Pos,BV152)+1)&amp;";",";"&amp;INDEX(Node_RCodes,BV152)&amp;";")),INDEX(Node_Right,BV152),INDEX(Node_Left,BV152)))))</f>
        <v/>
      </c>
      <c r="BX152" s="52">
        <f>IF(INDEX(Node_Kind,MATCH($AA152&amp;"|"&amp;BW152,Node_Key,0))="leaf",INDEX(Node_Leaf,MATCH($AA152&amp;"|"&amp;BW152,Node_Key,0)),"not a leaf")</f>
        <v/>
      </c>
    </row>
    <row r="153">
      <c r="AA153" s="36" t="n">
        <v>143</v>
      </c>
      <c r="AB153" s="46">
        <f>MATCH($AA153&amp;"|0",Node_Key,0)</f>
        <v/>
      </c>
      <c r="AC153" s="46">
        <f>IF(INDEX(Node_Kind,AB153)="leaf",0,IF(INDEX($G$10:$G$61,INDEX(Node_Pos,AB153)+1)="",IF(INDEX(Node_Miss,AB153)="left",INDEX(Node_Left,AB153),INDEX(Node_Right,AB153)),IF(INDEX(Node_Kind,AB153)="split",IF(INDEX($G$10:$G$61,INDEX(Node_Pos,AB153)+1)&lt;INDEX(Node_Thr,AB153),INDEX(Node_Left,AB153),INDEX(Node_Right,AB153)),IF(ISNUMBER(SEARCH(";"&amp;INDEX($G$10:$G$61,INDEX(Node_Pos,AB153)+1)&amp;";",";"&amp;INDEX(Node_RCodes,AB153)&amp;";")),INDEX(Node_Right,AB153),INDEX(Node_Left,AB153)))))</f>
        <v/>
      </c>
      <c r="AD153" s="46">
        <f>MATCH($AA153&amp;"|"&amp;AC153,Node_Key,0)</f>
        <v/>
      </c>
      <c r="AE153" s="46">
        <f>IF(INDEX(Node_Kind,AD153)="leaf",AC153,IF(INDEX($G$10:$G$61,INDEX(Node_Pos,AD153)+1)="",IF(INDEX(Node_Miss,AD153)="left",INDEX(Node_Left,AD153),INDEX(Node_Right,AD153)),IF(INDEX(Node_Kind,AD153)="split",IF(INDEX($G$10:$G$61,INDEX(Node_Pos,AD153)+1)&lt;INDEX(Node_Thr,AD153),INDEX(Node_Left,AD153),INDEX(Node_Right,AD153)),IF(ISNUMBER(SEARCH(";"&amp;INDEX($G$10:$G$61,INDEX(Node_Pos,AD153)+1)&amp;";",";"&amp;INDEX(Node_RCodes,AD153)&amp;";")),INDEX(Node_Right,AD153),INDEX(Node_Left,AD153)))))</f>
        <v/>
      </c>
      <c r="AF153" s="46">
        <f>MATCH($AA153&amp;"|"&amp;AE153,Node_Key,0)</f>
        <v/>
      </c>
      <c r="AG153" s="46">
        <f>IF(INDEX(Node_Kind,AF153)="leaf",AE153,IF(INDEX($G$10:$G$61,INDEX(Node_Pos,AF153)+1)="",IF(INDEX(Node_Miss,AF153)="left",INDEX(Node_Left,AF153),INDEX(Node_Right,AF153)),IF(INDEX(Node_Kind,AF153)="split",IF(INDEX($G$10:$G$61,INDEX(Node_Pos,AF153)+1)&lt;INDEX(Node_Thr,AF153),INDEX(Node_Left,AF153),INDEX(Node_Right,AF153)),IF(ISNUMBER(SEARCH(";"&amp;INDEX($G$10:$G$61,INDEX(Node_Pos,AF153)+1)&amp;";",";"&amp;INDEX(Node_RCodes,AF153)&amp;";")),INDEX(Node_Right,AF153),INDEX(Node_Left,AF153)))))</f>
        <v/>
      </c>
      <c r="AH153" s="52">
        <f>IF(INDEX(Node_Kind,MATCH($AA153&amp;"|"&amp;AG153,Node_Key,0))="leaf",INDEX(Node_Leaf,MATCH($AA153&amp;"|"&amp;AG153,Node_Key,0)),"not a leaf")</f>
        <v/>
      </c>
      <c r="AI153" s="46">
        <f>MATCH($AA153&amp;"|0",Node_Key,0)</f>
        <v/>
      </c>
      <c r="AJ153" s="46">
        <f>IF(INDEX(Node_Kind,AI153)="leaf",0,IF(INDEX($J$10:$J$61,INDEX(Node_Pos,AI153)+1)="",IF(INDEX(Node_Miss,AI153)="left",INDEX(Node_Left,AI153),INDEX(Node_Right,AI153)),IF(INDEX(Node_Kind,AI153)="split",IF(INDEX($J$10:$J$61,INDEX(Node_Pos,AI153)+1)&lt;INDEX(Node_Thr,AI153),INDEX(Node_Left,AI153),INDEX(Node_Right,AI153)),IF(ISNUMBER(SEARCH(";"&amp;INDEX($J$10:$J$61,INDEX(Node_Pos,AI153)+1)&amp;";",";"&amp;INDEX(Node_RCodes,AI153)&amp;";")),INDEX(Node_Right,AI153),INDEX(Node_Left,AI153)))))</f>
        <v/>
      </c>
      <c r="AK153" s="46">
        <f>MATCH($AA153&amp;"|"&amp;AJ153,Node_Key,0)</f>
        <v/>
      </c>
      <c r="AL153" s="46">
        <f>IF(INDEX(Node_Kind,AK153)="leaf",AJ153,IF(INDEX($J$10:$J$61,INDEX(Node_Pos,AK153)+1)="",IF(INDEX(Node_Miss,AK153)="left",INDEX(Node_Left,AK153),INDEX(Node_Right,AK153)),IF(INDEX(Node_Kind,AK153)="split",IF(INDEX($J$10:$J$61,INDEX(Node_Pos,AK153)+1)&lt;INDEX(Node_Thr,AK153),INDEX(Node_Left,AK153),INDEX(Node_Right,AK153)),IF(ISNUMBER(SEARCH(";"&amp;INDEX($J$10:$J$61,INDEX(Node_Pos,AK153)+1)&amp;";",";"&amp;INDEX(Node_RCodes,AK153)&amp;";")),INDEX(Node_Right,AK153),INDEX(Node_Left,AK153)))))</f>
        <v/>
      </c>
      <c r="AM153" s="46">
        <f>MATCH($AA153&amp;"|"&amp;AL153,Node_Key,0)</f>
        <v/>
      </c>
      <c r="AN153" s="46">
        <f>IF(INDEX(Node_Kind,AM153)="leaf",AL153,IF(INDEX($J$10:$J$61,INDEX(Node_Pos,AM153)+1)="",IF(INDEX(Node_Miss,AM153)="left",INDEX(Node_Left,AM153),INDEX(Node_Right,AM153)),IF(INDEX(Node_Kind,AM153)="split",IF(INDEX($J$10:$J$61,INDEX(Node_Pos,AM153)+1)&lt;INDEX(Node_Thr,AM153),INDEX(Node_Left,AM153),INDEX(Node_Right,AM153)),IF(ISNUMBER(SEARCH(";"&amp;INDEX($J$10:$J$61,INDEX(Node_Pos,AM153)+1)&amp;";",";"&amp;INDEX(Node_RCodes,AM153)&amp;";")),INDEX(Node_Right,AM153),INDEX(Node_Left,AM153)))))</f>
        <v/>
      </c>
      <c r="AO153" s="52">
        <f>IF(INDEX(Node_Kind,MATCH($AA153&amp;"|"&amp;AN153,Node_Key,0))="leaf",INDEX(Node_Leaf,MATCH($AA153&amp;"|"&amp;AN153,Node_Key,0)),"not a leaf")</f>
        <v/>
      </c>
      <c r="AP153" s="46">
        <f>MATCH($AA153&amp;"|0",Node_Key,0)</f>
        <v/>
      </c>
      <c r="AQ153" s="46">
        <f>IF(INDEX(Node_Kind,AP153)="leaf",0,IF(INDEX($M$10:$M$61,INDEX(Node_Pos,AP153)+1)="",IF(INDEX(Node_Miss,AP153)="left",INDEX(Node_Left,AP153),INDEX(Node_Right,AP153)),IF(INDEX(Node_Kind,AP153)="split",IF(INDEX($M$10:$M$61,INDEX(Node_Pos,AP153)+1)&lt;INDEX(Node_Thr,AP153),INDEX(Node_Left,AP153),INDEX(Node_Right,AP153)),IF(ISNUMBER(SEARCH(";"&amp;INDEX($M$10:$M$61,INDEX(Node_Pos,AP153)+1)&amp;";",";"&amp;INDEX(Node_RCodes,AP153)&amp;";")),INDEX(Node_Right,AP153),INDEX(Node_Left,AP153)))))</f>
        <v/>
      </c>
      <c r="AR153" s="46">
        <f>MATCH($AA153&amp;"|"&amp;AQ153,Node_Key,0)</f>
        <v/>
      </c>
      <c r="AS153" s="46">
        <f>IF(INDEX(Node_Kind,AR153)="leaf",AQ153,IF(INDEX($M$10:$M$61,INDEX(Node_Pos,AR153)+1)="",IF(INDEX(Node_Miss,AR153)="left",INDEX(Node_Left,AR153),INDEX(Node_Right,AR153)),IF(INDEX(Node_Kind,AR153)="split",IF(INDEX($M$10:$M$61,INDEX(Node_Pos,AR153)+1)&lt;INDEX(Node_Thr,AR153),INDEX(Node_Left,AR153),INDEX(Node_Right,AR153)),IF(ISNUMBER(SEARCH(";"&amp;INDEX($M$10:$M$61,INDEX(Node_Pos,AR153)+1)&amp;";",";"&amp;INDEX(Node_RCodes,AR153)&amp;";")),INDEX(Node_Right,AR153),INDEX(Node_Left,AR153)))))</f>
        <v/>
      </c>
      <c r="AT153" s="46">
        <f>MATCH($AA153&amp;"|"&amp;AS153,Node_Key,0)</f>
        <v/>
      </c>
      <c r="AU153" s="46">
        <f>IF(INDEX(Node_Kind,AT153)="leaf",AS153,IF(INDEX($M$10:$M$61,INDEX(Node_Pos,AT153)+1)="",IF(INDEX(Node_Miss,AT153)="left",INDEX(Node_Left,AT153),INDEX(Node_Right,AT153)),IF(INDEX(Node_Kind,AT153)="split",IF(INDEX($M$10:$M$61,INDEX(Node_Pos,AT153)+1)&lt;INDEX(Node_Thr,AT153),INDEX(Node_Left,AT153),INDEX(Node_Right,AT153)),IF(ISNUMBER(SEARCH(";"&amp;INDEX($M$10:$M$61,INDEX(Node_Pos,AT153)+1)&amp;";",";"&amp;INDEX(Node_RCodes,AT153)&amp;";")),INDEX(Node_Right,AT153),INDEX(Node_Left,AT153)))))</f>
        <v/>
      </c>
      <c r="AV153" s="52">
        <f>IF(INDEX(Node_Kind,MATCH($AA153&amp;"|"&amp;AU153,Node_Key,0))="leaf",INDEX(Node_Leaf,MATCH($AA153&amp;"|"&amp;AU153,Node_Key,0)),"not a leaf")</f>
        <v/>
      </c>
      <c r="AW153" s="46">
        <f>MATCH($AA153&amp;"|0",Node_Key,0)</f>
        <v/>
      </c>
      <c r="AX153" s="46">
        <f>IF(INDEX(Node_Kind,AW153)="leaf",0,IF(INDEX($P$10:$P$61,INDEX(Node_Pos,AW153)+1)="",IF(INDEX(Node_Miss,AW153)="left",INDEX(Node_Left,AW153),INDEX(Node_Right,AW153)),IF(INDEX(Node_Kind,AW153)="split",IF(INDEX($P$10:$P$61,INDEX(Node_Pos,AW153)+1)&lt;INDEX(Node_Thr,AW153),INDEX(Node_Left,AW153),INDEX(Node_Right,AW153)),IF(ISNUMBER(SEARCH(";"&amp;INDEX($P$10:$P$61,INDEX(Node_Pos,AW153)+1)&amp;";",";"&amp;INDEX(Node_RCodes,AW153)&amp;";")),INDEX(Node_Right,AW153),INDEX(Node_Left,AW153)))))</f>
        <v/>
      </c>
      <c r="AY153" s="46">
        <f>MATCH($AA153&amp;"|"&amp;AX153,Node_Key,0)</f>
        <v/>
      </c>
      <c r="AZ153" s="46">
        <f>IF(INDEX(Node_Kind,AY153)="leaf",AX153,IF(INDEX($P$10:$P$61,INDEX(Node_Pos,AY153)+1)="",IF(INDEX(Node_Miss,AY153)="left",INDEX(Node_Left,AY153),INDEX(Node_Right,AY153)),IF(INDEX(Node_Kind,AY153)="split",IF(INDEX($P$10:$P$61,INDEX(Node_Pos,AY153)+1)&lt;INDEX(Node_Thr,AY153),INDEX(Node_Left,AY153),INDEX(Node_Right,AY153)),IF(ISNUMBER(SEARCH(";"&amp;INDEX($P$10:$P$61,INDEX(Node_Pos,AY153)+1)&amp;";",";"&amp;INDEX(Node_RCodes,AY153)&amp;";")),INDEX(Node_Right,AY153),INDEX(Node_Left,AY153)))))</f>
        <v/>
      </c>
      <c r="BA153" s="46">
        <f>MATCH($AA153&amp;"|"&amp;AZ153,Node_Key,0)</f>
        <v/>
      </c>
      <c r="BB153" s="46">
        <f>IF(INDEX(Node_Kind,BA153)="leaf",AZ153,IF(INDEX($P$10:$P$61,INDEX(Node_Pos,BA153)+1)="",IF(INDEX(Node_Miss,BA153)="left",INDEX(Node_Left,BA153),INDEX(Node_Right,BA153)),IF(INDEX(Node_Kind,BA153)="split",IF(INDEX($P$10:$P$61,INDEX(Node_Pos,BA153)+1)&lt;INDEX(Node_Thr,BA153),INDEX(Node_Left,BA153),INDEX(Node_Right,BA153)),IF(ISNUMBER(SEARCH(";"&amp;INDEX($P$10:$P$61,INDEX(Node_Pos,BA153)+1)&amp;";",";"&amp;INDEX(Node_RCodes,BA153)&amp;";")),INDEX(Node_Right,BA153),INDEX(Node_Left,BA153)))))</f>
        <v/>
      </c>
      <c r="BC153" s="52">
        <f>IF(INDEX(Node_Kind,MATCH($AA153&amp;"|"&amp;BB153,Node_Key,0))="leaf",INDEX(Node_Leaf,MATCH($AA153&amp;"|"&amp;BB153,Node_Key,0)),"not a leaf")</f>
        <v/>
      </c>
      <c r="BD153" s="46">
        <f>MATCH($AA153&amp;"|0",Node_Key,0)</f>
        <v/>
      </c>
      <c r="BE153" s="46">
        <f>IF(INDEX(Node_Kind,BD153)="leaf",0,IF(INDEX($S$10:$S$61,INDEX(Node_Pos,BD153)+1)="",IF(INDEX(Node_Miss,BD153)="left",INDEX(Node_Left,BD153),INDEX(Node_Right,BD153)),IF(INDEX(Node_Kind,BD153)="split",IF(INDEX($S$10:$S$61,INDEX(Node_Pos,BD153)+1)&lt;INDEX(Node_Thr,BD153),INDEX(Node_Left,BD153),INDEX(Node_Right,BD153)),IF(ISNUMBER(SEARCH(";"&amp;INDEX($S$10:$S$61,INDEX(Node_Pos,BD153)+1)&amp;";",";"&amp;INDEX(Node_RCodes,BD153)&amp;";")),INDEX(Node_Right,BD153),INDEX(Node_Left,BD153)))))</f>
        <v/>
      </c>
      <c r="BF153" s="46">
        <f>MATCH($AA153&amp;"|"&amp;BE153,Node_Key,0)</f>
        <v/>
      </c>
      <c r="BG153" s="46">
        <f>IF(INDEX(Node_Kind,BF153)="leaf",BE153,IF(INDEX($S$10:$S$61,INDEX(Node_Pos,BF153)+1)="",IF(INDEX(Node_Miss,BF153)="left",INDEX(Node_Left,BF153),INDEX(Node_Right,BF153)),IF(INDEX(Node_Kind,BF153)="split",IF(INDEX($S$10:$S$61,INDEX(Node_Pos,BF153)+1)&lt;INDEX(Node_Thr,BF153),INDEX(Node_Left,BF153),INDEX(Node_Right,BF153)),IF(ISNUMBER(SEARCH(";"&amp;INDEX($S$10:$S$61,INDEX(Node_Pos,BF153)+1)&amp;";",";"&amp;INDEX(Node_RCodes,BF153)&amp;";")),INDEX(Node_Right,BF153),INDEX(Node_Left,BF153)))))</f>
        <v/>
      </c>
      <c r="BH153" s="46">
        <f>MATCH($AA153&amp;"|"&amp;BG153,Node_Key,0)</f>
        <v/>
      </c>
      <c r="BI153" s="46">
        <f>IF(INDEX(Node_Kind,BH153)="leaf",BG153,IF(INDEX($S$10:$S$61,INDEX(Node_Pos,BH153)+1)="",IF(INDEX(Node_Miss,BH153)="left",INDEX(Node_Left,BH153),INDEX(Node_Right,BH153)),IF(INDEX(Node_Kind,BH153)="split",IF(INDEX($S$10:$S$61,INDEX(Node_Pos,BH153)+1)&lt;INDEX(Node_Thr,BH153),INDEX(Node_Left,BH153),INDEX(Node_Right,BH153)),IF(ISNUMBER(SEARCH(";"&amp;INDEX($S$10:$S$61,INDEX(Node_Pos,BH153)+1)&amp;";",";"&amp;INDEX(Node_RCodes,BH153)&amp;";")),INDEX(Node_Right,BH153),INDEX(Node_Left,BH153)))))</f>
        <v/>
      </c>
      <c r="BJ153" s="52">
        <f>IF(INDEX(Node_Kind,MATCH($AA153&amp;"|"&amp;BI153,Node_Key,0))="leaf",INDEX(Node_Leaf,MATCH($AA153&amp;"|"&amp;BI153,Node_Key,0)),"not a leaf")</f>
        <v/>
      </c>
      <c r="BK153" s="46">
        <f>MATCH($AA153&amp;"|0",Node_Key,0)</f>
        <v/>
      </c>
      <c r="BL153" s="46">
        <f>IF(INDEX(Node_Kind,BK153)="leaf",0,IF(INDEX($V$10:$V$61,INDEX(Node_Pos,BK153)+1)="",IF(INDEX(Node_Miss,BK153)="left",INDEX(Node_Left,BK153),INDEX(Node_Right,BK153)),IF(INDEX(Node_Kind,BK153)="split",IF(INDEX($V$10:$V$61,INDEX(Node_Pos,BK153)+1)&lt;INDEX(Node_Thr,BK153),INDEX(Node_Left,BK153),INDEX(Node_Right,BK153)),IF(ISNUMBER(SEARCH(";"&amp;INDEX($V$10:$V$61,INDEX(Node_Pos,BK153)+1)&amp;";",";"&amp;INDEX(Node_RCodes,BK153)&amp;";")),INDEX(Node_Right,BK153),INDEX(Node_Left,BK153)))))</f>
        <v/>
      </c>
      <c r="BM153" s="46">
        <f>MATCH($AA153&amp;"|"&amp;BL153,Node_Key,0)</f>
        <v/>
      </c>
      <c r="BN153" s="46">
        <f>IF(INDEX(Node_Kind,BM153)="leaf",BL153,IF(INDEX($V$10:$V$61,INDEX(Node_Pos,BM153)+1)="",IF(INDEX(Node_Miss,BM153)="left",INDEX(Node_Left,BM153),INDEX(Node_Right,BM153)),IF(INDEX(Node_Kind,BM153)="split",IF(INDEX($V$10:$V$61,INDEX(Node_Pos,BM153)+1)&lt;INDEX(Node_Thr,BM153),INDEX(Node_Left,BM153),INDEX(Node_Right,BM153)),IF(ISNUMBER(SEARCH(";"&amp;INDEX($V$10:$V$61,INDEX(Node_Pos,BM153)+1)&amp;";",";"&amp;INDEX(Node_RCodes,BM153)&amp;";")),INDEX(Node_Right,BM153),INDEX(Node_Left,BM153)))))</f>
        <v/>
      </c>
      <c r="BO153" s="46">
        <f>MATCH($AA153&amp;"|"&amp;BN153,Node_Key,0)</f>
        <v/>
      </c>
      <c r="BP153" s="46">
        <f>IF(INDEX(Node_Kind,BO153)="leaf",BN153,IF(INDEX($V$10:$V$61,INDEX(Node_Pos,BO153)+1)="",IF(INDEX(Node_Miss,BO153)="left",INDEX(Node_Left,BO153),INDEX(Node_Right,BO153)),IF(INDEX(Node_Kind,BO153)="split",IF(INDEX($V$10:$V$61,INDEX(Node_Pos,BO153)+1)&lt;INDEX(Node_Thr,BO153),INDEX(Node_Left,BO153),INDEX(Node_Right,BO153)),IF(ISNUMBER(SEARCH(";"&amp;INDEX($V$10:$V$61,INDEX(Node_Pos,BO153)+1)&amp;";",";"&amp;INDEX(Node_RCodes,BO153)&amp;";")),INDEX(Node_Right,BO153),INDEX(Node_Left,BO153)))))</f>
        <v/>
      </c>
      <c r="BQ153" s="52">
        <f>IF(INDEX(Node_Kind,MATCH($AA153&amp;"|"&amp;BP153,Node_Key,0))="leaf",INDEX(Node_Leaf,MATCH($AA153&amp;"|"&amp;BP153,Node_Key,0)),"not a leaf")</f>
        <v/>
      </c>
      <c r="BR153" s="46">
        <f>MATCH($AA153&amp;"|0",Node_Key,0)</f>
        <v/>
      </c>
      <c r="BS153" s="46">
        <f>IF(INDEX(Node_Kind,BR153)="leaf",0,IF(INDEX($Y$10:$Y$61,INDEX(Node_Pos,BR153)+1)="",IF(INDEX(Node_Miss,BR153)="left",INDEX(Node_Left,BR153),INDEX(Node_Right,BR153)),IF(INDEX(Node_Kind,BR153)="split",IF(INDEX($Y$10:$Y$61,INDEX(Node_Pos,BR153)+1)&lt;INDEX(Node_Thr,BR153),INDEX(Node_Left,BR153),INDEX(Node_Right,BR153)),IF(ISNUMBER(SEARCH(";"&amp;INDEX($Y$10:$Y$61,INDEX(Node_Pos,BR153)+1)&amp;";",";"&amp;INDEX(Node_RCodes,BR153)&amp;";")),INDEX(Node_Right,BR153),INDEX(Node_Left,BR153)))))</f>
        <v/>
      </c>
      <c r="BT153" s="46">
        <f>MATCH($AA153&amp;"|"&amp;BS153,Node_Key,0)</f>
        <v/>
      </c>
      <c r="BU153" s="46">
        <f>IF(INDEX(Node_Kind,BT153)="leaf",BS153,IF(INDEX($Y$10:$Y$61,INDEX(Node_Pos,BT153)+1)="",IF(INDEX(Node_Miss,BT153)="left",INDEX(Node_Left,BT153),INDEX(Node_Right,BT153)),IF(INDEX(Node_Kind,BT153)="split",IF(INDEX($Y$10:$Y$61,INDEX(Node_Pos,BT153)+1)&lt;INDEX(Node_Thr,BT153),INDEX(Node_Left,BT153),INDEX(Node_Right,BT153)),IF(ISNUMBER(SEARCH(";"&amp;INDEX($Y$10:$Y$61,INDEX(Node_Pos,BT153)+1)&amp;";",";"&amp;INDEX(Node_RCodes,BT153)&amp;";")),INDEX(Node_Right,BT153),INDEX(Node_Left,BT153)))))</f>
        <v/>
      </c>
      <c r="BV153" s="46">
        <f>MATCH($AA153&amp;"|"&amp;BU153,Node_Key,0)</f>
        <v/>
      </c>
      <c r="BW153" s="46">
        <f>IF(INDEX(Node_Kind,BV153)="leaf",BU153,IF(INDEX($Y$10:$Y$61,INDEX(Node_Pos,BV153)+1)="",IF(INDEX(Node_Miss,BV153)="left",INDEX(Node_Left,BV153),INDEX(Node_Right,BV153)),IF(INDEX(Node_Kind,BV153)="split",IF(INDEX($Y$10:$Y$61,INDEX(Node_Pos,BV153)+1)&lt;INDEX(Node_Thr,BV153),INDEX(Node_Left,BV153),INDEX(Node_Right,BV153)),IF(ISNUMBER(SEARCH(";"&amp;INDEX($Y$10:$Y$61,INDEX(Node_Pos,BV153)+1)&amp;";",";"&amp;INDEX(Node_RCodes,BV153)&amp;";")),INDEX(Node_Right,BV153),INDEX(Node_Left,BV153)))))</f>
        <v/>
      </c>
      <c r="BX153" s="52">
        <f>IF(INDEX(Node_Kind,MATCH($AA153&amp;"|"&amp;BW153,Node_Key,0))="leaf",INDEX(Node_Leaf,MATCH($AA153&amp;"|"&amp;BW153,Node_Key,0)),"not a leaf")</f>
        <v/>
      </c>
    </row>
    <row r="154">
      <c r="AA154" s="36" t="n">
        <v>144</v>
      </c>
      <c r="AB154" s="46">
        <f>MATCH($AA154&amp;"|0",Node_Key,0)</f>
        <v/>
      </c>
      <c r="AC154" s="46">
        <f>IF(INDEX(Node_Kind,AB154)="leaf",0,IF(INDEX($G$10:$G$61,INDEX(Node_Pos,AB154)+1)="",IF(INDEX(Node_Miss,AB154)="left",INDEX(Node_Left,AB154),INDEX(Node_Right,AB154)),IF(INDEX(Node_Kind,AB154)="split",IF(INDEX($G$10:$G$61,INDEX(Node_Pos,AB154)+1)&lt;INDEX(Node_Thr,AB154),INDEX(Node_Left,AB154),INDEX(Node_Right,AB154)),IF(ISNUMBER(SEARCH(";"&amp;INDEX($G$10:$G$61,INDEX(Node_Pos,AB154)+1)&amp;";",";"&amp;INDEX(Node_RCodes,AB154)&amp;";")),INDEX(Node_Right,AB154),INDEX(Node_Left,AB154)))))</f>
        <v/>
      </c>
      <c r="AD154" s="46">
        <f>MATCH($AA154&amp;"|"&amp;AC154,Node_Key,0)</f>
        <v/>
      </c>
      <c r="AE154" s="46">
        <f>IF(INDEX(Node_Kind,AD154)="leaf",AC154,IF(INDEX($G$10:$G$61,INDEX(Node_Pos,AD154)+1)="",IF(INDEX(Node_Miss,AD154)="left",INDEX(Node_Left,AD154),INDEX(Node_Right,AD154)),IF(INDEX(Node_Kind,AD154)="split",IF(INDEX($G$10:$G$61,INDEX(Node_Pos,AD154)+1)&lt;INDEX(Node_Thr,AD154),INDEX(Node_Left,AD154),INDEX(Node_Right,AD154)),IF(ISNUMBER(SEARCH(";"&amp;INDEX($G$10:$G$61,INDEX(Node_Pos,AD154)+1)&amp;";",";"&amp;INDEX(Node_RCodes,AD154)&amp;";")),INDEX(Node_Right,AD154),INDEX(Node_Left,AD154)))))</f>
        <v/>
      </c>
      <c r="AF154" s="46">
        <f>MATCH($AA154&amp;"|"&amp;AE154,Node_Key,0)</f>
        <v/>
      </c>
      <c r="AG154" s="46">
        <f>IF(INDEX(Node_Kind,AF154)="leaf",AE154,IF(INDEX($G$10:$G$61,INDEX(Node_Pos,AF154)+1)="",IF(INDEX(Node_Miss,AF154)="left",INDEX(Node_Left,AF154),INDEX(Node_Right,AF154)),IF(INDEX(Node_Kind,AF154)="split",IF(INDEX($G$10:$G$61,INDEX(Node_Pos,AF154)+1)&lt;INDEX(Node_Thr,AF154),INDEX(Node_Left,AF154),INDEX(Node_Right,AF154)),IF(ISNUMBER(SEARCH(";"&amp;INDEX($G$10:$G$61,INDEX(Node_Pos,AF154)+1)&amp;";",";"&amp;INDEX(Node_RCodes,AF154)&amp;";")),INDEX(Node_Right,AF154),INDEX(Node_Left,AF154)))))</f>
        <v/>
      </c>
      <c r="AH154" s="52">
        <f>IF(INDEX(Node_Kind,MATCH($AA154&amp;"|"&amp;AG154,Node_Key,0))="leaf",INDEX(Node_Leaf,MATCH($AA154&amp;"|"&amp;AG154,Node_Key,0)),"not a leaf")</f>
        <v/>
      </c>
      <c r="AI154" s="46">
        <f>MATCH($AA154&amp;"|0",Node_Key,0)</f>
        <v/>
      </c>
      <c r="AJ154" s="46">
        <f>IF(INDEX(Node_Kind,AI154)="leaf",0,IF(INDEX($J$10:$J$61,INDEX(Node_Pos,AI154)+1)="",IF(INDEX(Node_Miss,AI154)="left",INDEX(Node_Left,AI154),INDEX(Node_Right,AI154)),IF(INDEX(Node_Kind,AI154)="split",IF(INDEX($J$10:$J$61,INDEX(Node_Pos,AI154)+1)&lt;INDEX(Node_Thr,AI154),INDEX(Node_Left,AI154),INDEX(Node_Right,AI154)),IF(ISNUMBER(SEARCH(";"&amp;INDEX($J$10:$J$61,INDEX(Node_Pos,AI154)+1)&amp;";",";"&amp;INDEX(Node_RCodes,AI154)&amp;";")),INDEX(Node_Right,AI154),INDEX(Node_Left,AI154)))))</f>
        <v/>
      </c>
      <c r="AK154" s="46">
        <f>MATCH($AA154&amp;"|"&amp;AJ154,Node_Key,0)</f>
        <v/>
      </c>
      <c r="AL154" s="46">
        <f>IF(INDEX(Node_Kind,AK154)="leaf",AJ154,IF(INDEX($J$10:$J$61,INDEX(Node_Pos,AK154)+1)="",IF(INDEX(Node_Miss,AK154)="left",INDEX(Node_Left,AK154),INDEX(Node_Right,AK154)),IF(INDEX(Node_Kind,AK154)="split",IF(INDEX($J$10:$J$61,INDEX(Node_Pos,AK154)+1)&lt;INDEX(Node_Thr,AK154),INDEX(Node_Left,AK154),INDEX(Node_Right,AK154)),IF(ISNUMBER(SEARCH(";"&amp;INDEX($J$10:$J$61,INDEX(Node_Pos,AK154)+1)&amp;";",";"&amp;INDEX(Node_RCodes,AK154)&amp;";")),INDEX(Node_Right,AK154),INDEX(Node_Left,AK154)))))</f>
        <v/>
      </c>
      <c r="AM154" s="46">
        <f>MATCH($AA154&amp;"|"&amp;AL154,Node_Key,0)</f>
        <v/>
      </c>
      <c r="AN154" s="46">
        <f>IF(INDEX(Node_Kind,AM154)="leaf",AL154,IF(INDEX($J$10:$J$61,INDEX(Node_Pos,AM154)+1)="",IF(INDEX(Node_Miss,AM154)="left",INDEX(Node_Left,AM154),INDEX(Node_Right,AM154)),IF(INDEX(Node_Kind,AM154)="split",IF(INDEX($J$10:$J$61,INDEX(Node_Pos,AM154)+1)&lt;INDEX(Node_Thr,AM154),INDEX(Node_Left,AM154),INDEX(Node_Right,AM154)),IF(ISNUMBER(SEARCH(";"&amp;INDEX($J$10:$J$61,INDEX(Node_Pos,AM154)+1)&amp;";",";"&amp;INDEX(Node_RCodes,AM154)&amp;";")),INDEX(Node_Right,AM154),INDEX(Node_Left,AM154)))))</f>
        <v/>
      </c>
      <c r="AO154" s="52">
        <f>IF(INDEX(Node_Kind,MATCH($AA154&amp;"|"&amp;AN154,Node_Key,0))="leaf",INDEX(Node_Leaf,MATCH($AA154&amp;"|"&amp;AN154,Node_Key,0)),"not a leaf")</f>
        <v/>
      </c>
      <c r="AP154" s="46">
        <f>MATCH($AA154&amp;"|0",Node_Key,0)</f>
        <v/>
      </c>
      <c r="AQ154" s="46">
        <f>IF(INDEX(Node_Kind,AP154)="leaf",0,IF(INDEX($M$10:$M$61,INDEX(Node_Pos,AP154)+1)="",IF(INDEX(Node_Miss,AP154)="left",INDEX(Node_Left,AP154),INDEX(Node_Right,AP154)),IF(INDEX(Node_Kind,AP154)="split",IF(INDEX($M$10:$M$61,INDEX(Node_Pos,AP154)+1)&lt;INDEX(Node_Thr,AP154),INDEX(Node_Left,AP154),INDEX(Node_Right,AP154)),IF(ISNUMBER(SEARCH(";"&amp;INDEX($M$10:$M$61,INDEX(Node_Pos,AP154)+1)&amp;";",";"&amp;INDEX(Node_RCodes,AP154)&amp;";")),INDEX(Node_Right,AP154),INDEX(Node_Left,AP154)))))</f>
        <v/>
      </c>
      <c r="AR154" s="46">
        <f>MATCH($AA154&amp;"|"&amp;AQ154,Node_Key,0)</f>
        <v/>
      </c>
      <c r="AS154" s="46">
        <f>IF(INDEX(Node_Kind,AR154)="leaf",AQ154,IF(INDEX($M$10:$M$61,INDEX(Node_Pos,AR154)+1)="",IF(INDEX(Node_Miss,AR154)="left",INDEX(Node_Left,AR154),INDEX(Node_Right,AR154)),IF(INDEX(Node_Kind,AR154)="split",IF(INDEX($M$10:$M$61,INDEX(Node_Pos,AR154)+1)&lt;INDEX(Node_Thr,AR154),INDEX(Node_Left,AR154),INDEX(Node_Right,AR154)),IF(ISNUMBER(SEARCH(";"&amp;INDEX($M$10:$M$61,INDEX(Node_Pos,AR154)+1)&amp;";",";"&amp;INDEX(Node_RCodes,AR154)&amp;";")),INDEX(Node_Right,AR154),INDEX(Node_Left,AR154)))))</f>
        <v/>
      </c>
      <c r="AT154" s="46">
        <f>MATCH($AA154&amp;"|"&amp;AS154,Node_Key,0)</f>
        <v/>
      </c>
      <c r="AU154" s="46">
        <f>IF(INDEX(Node_Kind,AT154)="leaf",AS154,IF(INDEX($M$10:$M$61,INDEX(Node_Pos,AT154)+1)="",IF(INDEX(Node_Miss,AT154)="left",INDEX(Node_Left,AT154),INDEX(Node_Right,AT154)),IF(INDEX(Node_Kind,AT154)="split",IF(INDEX($M$10:$M$61,INDEX(Node_Pos,AT154)+1)&lt;INDEX(Node_Thr,AT154),INDEX(Node_Left,AT154),INDEX(Node_Right,AT154)),IF(ISNUMBER(SEARCH(";"&amp;INDEX($M$10:$M$61,INDEX(Node_Pos,AT154)+1)&amp;";",";"&amp;INDEX(Node_RCodes,AT154)&amp;";")),INDEX(Node_Right,AT154),INDEX(Node_Left,AT154)))))</f>
        <v/>
      </c>
      <c r="AV154" s="52">
        <f>IF(INDEX(Node_Kind,MATCH($AA154&amp;"|"&amp;AU154,Node_Key,0))="leaf",INDEX(Node_Leaf,MATCH($AA154&amp;"|"&amp;AU154,Node_Key,0)),"not a leaf")</f>
        <v/>
      </c>
      <c r="AW154" s="46">
        <f>MATCH($AA154&amp;"|0",Node_Key,0)</f>
        <v/>
      </c>
      <c r="AX154" s="46">
        <f>IF(INDEX(Node_Kind,AW154)="leaf",0,IF(INDEX($P$10:$P$61,INDEX(Node_Pos,AW154)+1)="",IF(INDEX(Node_Miss,AW154)="left",INDEX(Node_Left,AW154),INDEX(Node_Right,AW154)),IF(INDEX(Node_Kind,AW154)="split",IF(INDEX($P$10:$P$61,INDEX(Node_Pos,AW154)+1)&lt;INDEX(Node_Thr,AW154),INDEX(Node_Left,AW154),INDEX(Node_Right,AW154)),IF(ISNUMBER(SEARCH(";"&amp;INDEX($P$10:$P$61,INDEX(Node_Pos,AW154)+1)&amp;";",";"&amp;INDEX(Node_RCodes,AW154)&amp;";")),INDEX(Node_Right,AW154),INDEX(Node_Left,AW154)))))</f>
        <v/>
      </c>
      <c r="AY154" s="46">
        <f>MATCH($AA154&amp;"|"&amp;AX154,Node_Key,0)</f>
        <v/>
      </c>
      <c r="AZ154" s="46">
        <f>IF(INDEX(Node_Kind,AY154)="leaf",AX154,IF(INDEX($P$10:$P$61,INDEX(Node_Pos,AY154)+1)="",IF(INDEX(Node_Miss,AY154)="left",INDEX(Node_Left,AY154),INDEX(Node_Right,AY154)),IF(INDEX(Node_Kind,AY154)="split",IF(INDEX($P$10:$P$61,INDEX(Node_Pos,AY154)+1)&lt;INDEX(Node_Thr,AY154),INDEX(Node_Left,AY154),INDEX(Node_Right,AY154)),IF(ISNUMBER(SEARCH(";"&amp;INDEX($P$10:$P$61,INDEX(Node_Pos,AY154)+1)&amp;";",";"&amp;INDEX(Node_RCodes,AY154)&amp;";")),INDEX(Node_Right,AY154),INDEX(Node_Left,AY154)))))</f>
        <v/>
      </c>
      <c r="BA154" s="46">
        <f>MATCH($AA154&amp;"|"&amp;AZ154,Node_Key,0)</f>
        <v/>
      </c>
      <c r="BB154" s="46">
        <f>IF(INDEX(Node_Kind,BA154)="leaf",AZ154,IF(INDEX($P$10:$P$61,INDEX(Node_Pos,BA154)+1)="",IF(INDEX(Node_Miss,BA154)="left",INDEX(Node_Left,BA154),INDEX(Node_Right,BA154)),IF(INDEX(Node_Kind,BA154)="split",IF(INDEX($P$10:$P$61,INDEX(Node_Pos,BA154)+1)&lt;INDEX(Node_Thr,BA154),INDEX(Node_Left,BA154),INDEX(Node_Right,BA154)),IF(ISNUMBER(SEARCH(";"&amp;INDEX($P$10:$P$61,INDEX(Node_Pos,BA154)+1)&amp;";",";"&amp;INDEX(Node_RCodes,BA154)&amp;";")),INDEX(Node_Right,BA154),INDEX(Node_Left,BA154)))))</f>
        <v/>
      </c>
      <c r="BC154" s="52">
        <f>IF(INDEX(Node_Kind,MATCH($AA154&amp;"|"&amp;BB154,Node_Key,0))="leaf",INDEX(Node_Leaf,MATCH($AA154&amp;"|"&amp;BB154,Node_Key,0)),"not a leaf")</f>
        <v/>
      </c>
      <c r="BD154" s="46">
        <f>MATCH($AA154&amp;"|0",Node_Key,0)</f>
        <v/>
      </c>
      <c r="BE154" s="46">
        <f>IF(INDEX(Node_Kind,BD154)="leaf",0,IF(INDEX($S$10:$S$61,INDEX(Node_Pos,BD154)+1)="",IF(INDEX(Node_Miss,BD154)="left",INDEX(Node_Left,BD154),INDEX(Node_Right,BD154)),IF(INDEX(Node_Kind,BD154)="split",IF(INDEX($S$10:$S$61,INDEX(Node_Pos,BD154)+1)&lt;INDEX(Node_Thr,BD154),INDEX(Node_Left,BD154),INDEX(Node_Right,BD154)),IF(ISNUMBER(SEARCH(";"&amp;INDEX($S$10:$S$61,INDEX(Node_Pos,BD154)+1)&amp;";",";"&amp;INDEX(Node_RCodes,BD154)&amp;";")),INDEX(Node_Right,BD154),INDEX(Node_Left,BD154)))))</f>
        <v/>
      </c>
      <c r="BF154" s="46">
        <f>MATCH($AA154&amp;"|"&amp;BE154,Node_Key,0)</f>
        <v/>
      </c>
      <c r="BG154" s="46">
        <f>IF(INDEX(Node_Kind,BF154)="leaf",BE154,IF(INDEX($S$10:$S$61,INDEX(Node_Pos,BF154)+1)="",IF(INDEX(Node_Miss,BF154)="left",INDEX(Node_Left,BF154),INDEX(Node_Right,BF154)),IF(INDEX(Node_Kind,BF154)="split",IF(INDEX($S$10:$S$61,INDEX(Node_Pos,BF154)+1)&lt;INDEX(Node_Thr,BF154),INDEX(Node_Left,BF154),INDEX(Node_Right,BF154)),IF(ISNUMBER(SEARCH(";"&amp;INDEX($S$10:$S$61,INDEX(Node_Pos,BF154)+1)&amp;";",";"&amp;INDEX(Node_RCodes,BF154)&amp;";")),INDEX(Node_Right,BF154),INDEX(Node_Left,BF154)))))</f>
        <v/>
      </c>
      <c r="BH154" s="46">
        <f>MATCH($AA154&amp;"|"&amp;BG154,Node_Key,0)</f>
        <v/>
      </c>
      <c r="BI154" s="46">
        <f>IF(INDEX(Node_Kind,BH154)="leaf",BG154,IF(INDEX($S$10:$S$61,INDEX(Node_Pos,BH154)+1)="",IF(INDEX(Node_Miss,BH154)="left",INDEX(Node_Left,BH154),INDEX(Node_Right,BH154)),IF(INDEX(Node_Kind,BH154)="split",IF(INDEX($S$10:$S$61,INDEX(Node_Pos,BH154)+1)&lt;INDEX(Node_Thr,BH154),INDEX(Node_Left,BH154),INDEX(Node_Right,BH154)),IF(ISNUMBER(SEARCH(";"&amp;INDEX($S$10:$S$61,INDEX(Node_Pos,BH154)+1)&amp;";",";"&amp;INDEX(Node_RCodes,BH154)&amp;";")),INDEX(Node_Right,BH154),INDEX(Node_Left,BH154)))))</f>
        <v/>
      </c>
      <c r="BJ154" s="52">
        <f>IF(INDEX(Node_Kind,MATCH($AA154&amp;"|"&amp;BI154,Node_Key,0))="leaf",INDEX(Node_Leaf,MATCH($AA154&amp;"|"&amp;BI154,Node_Key,0)),"not a leaf")</f>
        <v/>
      </c>
      <c r="BK154" s="46">
        <f>MATCH($AA154&amp;"|0",Node_Key,0)</f>
        <v/>
      </c>
      <c r="BL154" s="46">
        <f>IF(INDEX(Node_Kind,BK154)="leaf",0,IF(INDEX($V$10:$V$61,INDEX(Node_Pos,BK154)+1)="",IF(INDEX(Node_Miss,BK154)="left",INDEX(Node_Left,BK154),INDEX(Node_Right,BK154)),IF(INDEX(Node_Kind,BK154)="split",IF(INDEX($V$10:$V$61,INDEX(Node_Pos,BK154)+1)&lt;INDEX(Node_Thr,BK154),INDEX(Node_Left,BK154),INDEX(Node_Right,BK154)),IF(ISNUMBER(SEARCH(";"&amp;INDEX($V$10:$V$61,INDEX(Node_Pos,BK154)+1)&amp;";",";"&amp;INDEX(Node_RCodes,BK154)&amp;";")),INDEX(Node_Right,BK154),INDEX(Node_Left,BK154)))))</f>
        <v/>
      </c>
      <c r="BM154" s="46">
        <f>MATCH($AA154&amp;"|"&amp;BL154,Node_Key,0)</f>
        <v/>
      </c>
      <c r="BN154" s="46">
        <f>IF(INDEX(Node_Kind,BM154)="leaf",BL154,IF(INDEX($V$10:$V$61,INDEX(Node_Pos,BM154)+1)="",IF(INDEX(Node_Miss,BM154)="left",INDEX(Node_Left,BM154),INDEX(Node_Right,BM154)),IF(INDEX(Node_Kind,BM154)="split",IF(INDEX($V$10:$V$61,INDEX(Node_Pos,BM154)+1)&lt;INDEX(Node_Thr,BM154),INDEX(Node_Left,BM154),INDEX(Node_Right,BM154)),IF(ISNUMBER(SEARCH(";"&amp;INDEX($V$10:$V$61,INDEX(Node_Pos,BM154)+1)&amp;";",";"&amp;INDEX(Node_RCodes,BM154)&amp;";")),INDEX(Node_Right,BM154),INDEX(Node_Left,BM154)))))</f>
        <v/>
      </c>
      <c r="BO154" s="46">
        <f>MATCH($AA154&amp;"|"&amp;BN154,Node_Key,0)</f>
        <v/>
      </c>
      <c r="BP154" s="46">
        <f>IF(INDEX(Node_Kind,BO154)="leaf",BN154,IF(INDEX($V$10:$V$61,INDEX(Node_Pos,BO154)+1)="",IF(INDEX(Node_Miss,BO154)="left",INDEX(Node_Left,BO154),INDEX(Node_Right,BO154)),IF(INDEX(Node_Kind,BO154)="split",IF(INDEX($V$10:$V$61,INDEX(Node_Pos,BO154)+1)&lt;INDEX(Node_Thr,BO154),INDEX(Node_Left,BO154),INDEX(Node_Right,BO154)),IF(ISNUMBER(SEARCH(";"&amp;INDEX($V$10:$V$61,INDEX(Node_Pos,BO154)+1)&amp;";",";"&amp;INDEX(Node_RCodes,BO154)&amp;";")),INDEX(Node_Right,BO154),INDEX(Node_Left,BO154)))))</f>
        <v/>
      </c>
      <c r="BQ154" s="52">
        <f>IF(INDEX(Node_Kind,MATCH($AA154&amp;"|"&amp;BP154,Node_Key,0))="leaf",INDEX(Node_Leaf,MATCH($AA154&amp;"|"&amp;BP154,Node_Key,0)),"not a leaf")</f>
        <v/>
      </c>
      <c r="BR154" s="46">
        <f>MATCH($AA154&amp;"|0",Node_Key,0)</f>
        <v/>
      </c>
      <c r="BS154" s="46">
        <f>IF(INDEX(Node_Kind,BR154)="leaf",0,IF(INDEX($Y$10:$Y$61,INDEX(Node_Pos,BR154)+1)="",IF(INDEX(Node_Miss,BR154)="left",INDEX(Node_Left,BR154),INDEX(Node_Right,BR154)),IF(INDEX(Node_Kind,BR154)="split",IF(INDEX($Y$10:$Y$61,INDEX(Node_Pos,BR154)+1)&lt;INDEX(Node_Thr,BR154),INDEX(Node_Left,BR154),INDEX(Node_Right,BR154)),IF(ISNUMBER(SEARCH(";"&amp;INDEX($Y$10:$Y$61,INDEX(Node_Pos,BR154)+1)&amp;";",";"&amp;INDEX(Node_RCodes,BR154)&amp;";")),INDEX(Node_Right,BR154),INDEX(Node_Left,BR154)))))</f>
        <v/>
      </c>
      <c r="BT154" s="46">
        <f>MATCH($AA154&amp;"|"&amp;BS154,Node_Key,0)</f>
        <v/>
      </c>
      <c r="BU154" s="46">
        <f>IF(INDEX(Node_Kind,BT154)="leaf",BS154,IF(INDEX($Y$10:$Y$61,INDEX(Node_Pos,BT154)+1)="",IF(INDEX(Node_Miss,BT154)="left",INDEX(Node_Left,BT154),INDEX(Node_Right,BT154)),IF(INDEX(Node_Kind,BT154)="split",IF(INDEX($Y$10:$Y$61,INDEX(Node_Pos,BT154)+1)&lt;INDEX(Node_Thr,BT154),INDEX(Node_Left,BT154),INDEX(Node_Right,BT154)),IF(ISNUMBER(SEARCH(";"&amp;INDEX($Y$10:$Y$61,INDEX(Node_Pos,BT154)+1)&amp;";",";"&amp;INDEX(Node_RCodes,BT154)&amp;";")),INDEX(Node_Right,BT154),INDEX(Node_Left,BT154)))))</f>
        <v/>
      </c>
      <c r="BV154" s="46">
        <f>MATCH($AA154&amp;"|"&amp;BU154,Node_Key,0)</f>
        <v/>
      </c>
      <c r="BW154" s="46">
        <f>IF(INDEX(Node_Kind,BV154)="leaf",BU154,IF(INDEX($Y$10:$Y$61,INDEX(Node_Pos,BV154)+1)="",IF(INDEX(Node_Miss,BV154)="left",INDEX(Node_Left,BV154),INDEX(Node_Right,BV154)),IF(INDEX(Node_Kind,BV154)="split",IF(INDEX($Y$10:$Y$61,INDEX(Node_Pos,BV154)+1)&lt;INDEX(Node_Thr,BV154),INDEX(Node_Left,BV154),INDEX(Node_Right,BV154)),IF(ISNUMBER(SEARCH(";"&amp;INDEX($Y$10:$Y$61,INDEX(Node_Pos,BV154)+1)&amp;";",";"&amp;INDEX(Node_RCodes,BV154)&amp;";")),INDEX(Node_Right,BV154),INDEX(Node_Left,BV154)))))</f>
        <v/>
      </c>
      <c r="BX154" s="52">
        <f>IF(INDEX(Node_Kind,MATCH($AA154&amp;"|"&amp;BW154,Node_Key,0))="leaf",INDEX(Node_Leaf,MATCH($AA154&amp;"|"&amp;BW154,Node_Key,0)),"not a leaf")</f>
        <v/>
      </c>
    </row>
    <row r="155">
      <c r="AA155" s="36" t="n">
        <v>145</v>
      </c>
      <c r="AB155" s="46">
        <f>MATCH($AA155&amp;"|0",Node_Key,0)</f>
        <v/>
      </c>
      <c r="AC155" s="46">
        <f>IF(INDEX(Node_Kind,AB155)="leaf",0,IF(INDEX($G$10:$G$61,INDEX(Node_Pos,AB155)+1)="",IF(INDEX(Node_Miss,AB155)="left",INDEX(Node_Left,AB155),INDEX(Node_Right,AB155)),IF(INDEX(Node_Kind,AB155)="split",IF(INDEX($G$10:$G$61,INDEX(Node_Pos,AB155)+1)&lt;INDEX(Node_Thr,AB155),INDEX(Node_Left,AB155),INDEX(Node_Right,AB155)),IF(ISNUMBER(SEARCH(";"&amp;INDEX($G$10:$G$61,INDEX(Node_Pos,AB155)+1)&amp;";",";"&amp;INDEX(Node_RCodes,AB155)&amp;";")),INDEX(Node_Right,AB155),INDEX(Node_Left,AB155)))))</f>
        <v/>
      </c>
      <c r="AD155" s="46">
        <f>MATCH($AA155&amp;"|"&amp;AC155,Node_Key,0)</f>
        <v/>
      </c>
      <c r="AE155" s="46">
        <f>IF(INDEX(Node_Kind,AD155)="leaf",AC155,IF(INDEX($G$10:$G$61,INDEX(Node_Pos,AD155)+1)="",IF(INDEX(Node_Miss,AD155)="left",INDEX(Node_Left,AD155),INDEX(Node_Right,AD155)),IF(INDEX(Node_Kind,AD155)="split",IF(INDEX($G$10:$G$61,INDEX(Node_Pos,AD155)+1)&lt;INDEX(Node_Thr,AD155),INDEX(Node_Left,AD155),INDEX(Node_Right,AD155)),IF(ISNUMBER(SEARCH(";"&amp;INDEX($G$10:$G$61,INDEX(Node_Pos,AD155)+1)&amp;";",";"&amp;INDEX(Node_RCodes,AD155)&amp;";")),INDEX(Node_Right,AD155),INDEX(Node_Left,AD155)))))</f>
        <v/>
      </c>
      <c r="AF155" s="46">
        <f>MATCH($AA155&amp;"|"&amp;AE155,Node_Key,0)</f>
        <v/>
      </c>
      <c r="AG155" s="46">
        <f>IF(INDEX(Node_Kind,AF155)="leaf",AE155,IF(INDEX($G$10:$G$61,INDEX(Node_Pos,AF155)+1)="",IF(INDEX(Node_Miss,AF155)="left",INDEX(Node_Left,AF155),INDEX(Node_Right,AF155)),IF(INDEX(Node_Kind,AF155)="split",IF(INDEX($G$10:$G$61,INDEX(Node_Pos,AF155)+1)&lt;INDEX(Node_Thr,AF155),INDEX(Node_Left,AF155),INDEX(Node_Right,AF155)),IF(ISNUMBER(SEARCH(";"&amp;INDEX($G$10:$G$61,INDEX(Node_Pos,AF155)+1)&amp;";",";"&amp;INDEX(Node_RCodes,AF155)&amp;";")),INDEX(Node_Right,AF155),INDEX(Node_Left,AF155)))))</f>
        <v/>
      </c>
      <c r="AH155" s="52">
        <f>IF(INDEX(Node_Kind,MATCH($AA155&amp;"|"&amp;AG155,Node_Key,0))="leaf",INDEX(Node_Leaf,MATCH($AA155&amp;"|"&amp;AG155,Node_Key,0)),"not a leaf")</f>
        <v/>
      </c>
      <c r="AI155" s="46">
        <f>MATCH($AA155&amp;"|0",Node_Key,0)</f>
        <v/>
      </c>
      <c r="AJ155" s="46">
        <f>IF(INDEX(Node_Kind,AI155)="leaf",0,IF(INDEX($J$10:$J$61,INDEX(Node_Pos,AI155)+1)="",IF(INDEX(Node_Miss,AI155)="left",INDEX(Node_Left,AI155),INDEX(Node_Right,AI155)),IF(INDEX(Node_Kind,AI155)="split",IF(INDEX($J$10:$J$61,INDEX(Node_Pos,AI155)+1)&lt;INDEX(Node_Thr,AI155),INDEX(Node_Left,AI155),INDEX(Node_Right,AI155)),IF(ISNUMBER(SEARCH(";"&amp;INDEX($J$10:$J$61,INDEX(Node_Pos,AI155)+1)&amp;";",";"&amp;INDEX(Node_RCodes,AI155)&amp;";")),INDEX(Node_Right,AI155),INDEX(Node_Left,AI155)))))</f>
        <v/>
      </c>
      <c r="AK155" s="46">
        <f>MATCH($AA155&amp;"|"&amp;AJ155,Node_Key,0)</f>
        <v/>
      </c>
      <c r="AL155" s="46">
        <f>IF(INDEX(Node_Kind,AK155)="leaf",AJ155,IF(INDEX($J$10:$J$61,INDEX(Node_Pos,AK155)+1)="",IF(INDEX(Node_Miss,AK155)="left",INDEX(Node_Left,AK155),INDEX(Node_Right,AK155)),IF(INDEX(Node_Kind,AK155)="split",IF(INDEX($J$10:$J$61,INDEX(Node_Pos,AK155)+1)&lt;INDEX(Node_Thr,AK155),INDEX(Node_Left,AK155),INDEX(Node_Right,AK155)),IF(ISNUMBER(SEARCH(";"&amp;INDEX($J$10:$J$61,INDEX(Node_Pos,AK155)+1)&amp;";",";"&amp;INDEX(Node_RCodes,AK155)&amp;";")),INDEX(Node_Right,AK155),INDEX(Node_Left,AK155)))))</f>
        <v/>
      </c>
      <c r="AM155" s="46">
        <f>MATCH($AA155&amp;"|"&amp;AL155,Node_Key,0)</f>
        <v/>
      </c>
      <c r="AN155" s="46">
        <f>IF(INDEX(Node_Kind,AM155)="leaf",AL155,IF(INDEX($J$10:$J$61,INDEX(Node_Pos,AM155)+1)="",IF(INDEX(Node_Miss,AM155)="left",INDEX(Node_Left,AM155),INDEX(Node_Right,AM155)),IF(INDEX(Node_Kind,AM155)="split",IF(INDEX($J$10:$J$61,INDEX(Node_Pos,AM155)+1)&lt;INDEX(Node_Thr,AM155),INDEX(Node_Left,AM155),INDEX(Node_Right,AM155)),IF(ISNUMBER(SEARCH(";"&amp;INDEX($J$10:$J$61,INDEX(Node_Pos,AM155)+1)&amp;";",";"&amp;INDEX(Node_RCodes,AM155)&amp;";")),INDEX(Node_Right,AM155),INDEX(Node_Left,AM155)))))</f>
        <v/>
      </c>
      <c r="AO155" s="52">
        <f>IF(INDEX(Node_Kind,MATCH($AA155&amp;"|"&amp;AN155,Node_Key,0))="leaf",INDEX(Node_Leaf,MATCH($AA155&amp;"|"&amp;AN155,Node_Key,0)),"not a leaf")</f>
        <v/>
      </c>
      <c r="AP155" s="46">
        <f>MATCH($AA155&amp;"|0",Node_Key,0)</f>
        <v/>
      </c>
      <c r="AQ155" s="46">
        <f>IF(INDEX(Node_Kind,AP155)="leaf",0,IF(INDEX($M$10:$M$61,INDEX(Node_Pos,AP155)+1)="",IF(INDEX(Node_Miss,AP155)="left",INDEX(Node_Left,AP155),INDEX(Node_Right,AP155)),IF(INDEX(Node_Kind,AP155)="split",IF(INDEX($M$10:$M$61,INDEX(Node_Pos,AP155)+1)&lt;INDEX(Node_Thr,AP155),INDEX(Node_Left,AP155),INDEX(Node_Right,AP155)),IF(ISNUMBER(SEARCH(";"&amp;INDEX($M$10:$M$61,INDEX(Node_Pos,AP155)+1)&amp;";",";"&amp;INDEX(Node_RCodes,AP155)&amp;";")),INDEX(Node_Right,AP155),INDEX(Node_Left,AP155)))))</f>
        <v/>
      </c>
      <c r="AR155" s="46">
        <f>MATCH($AA155&amp;"|"&amp;AQ155,Node_Key,0)</f>
        <v/>
      </c>
      <c r="AS155" s="46">
        <f>IF(INDEX(Node_Kind,AR155)="leaf",AQ155,IF(INDEX($M$10:$M$61,INDEX(Node_Pos,AR155)+1)="",IF(INDEX(Node_Miss,AR155)="left",INDEX(Node_Left,AR155),INDEX(Node_Right,AR155)),IF(INDEX(Node_Kind,AR155)="split",IF(INDEX($M$10:$M$61,INDEX(Node_Pos,AR155)+1)&lt;INDEX(Node_Thr,AR155),INDEX(Node_Left,AR155),INDEX(Node_Right,AR155)),IF(ISNUMBER(SEARCH(";"&amp;INDEX($M$10:$M$61,INDEX(Node_Pos,AR155)+1)&amp;";",";"&amp;INDEX(Node_RCodes,AR155)&amp;";")),INDEX(Node_Right,AR155),INDEX(Node_Left,AR155)))))</f>
        <v/>
      </c>
      <c r="AT155" s="46">
        <f>MATCH($AA155&amp;"|"&amp;AS155,Node_Key,0)</f>
        <v/>
      </c>
      <c r="AU155" s="46">
        <f>IF(INDEX(Node_Kind,AT155)="leaf",AS155,IF(INDEX($M$10:$M$61,INDEX(Node_Pos,AT155)+1)="",IF(INDEX(Node_Miss,AT155)="left",INDEX(Node_Left,AT155),INDEX(Node_Right,AT155)),IF(INDEX(Node_Kind,AT155)="split",IF(INDEX($M$10:$M$61,INDEX(Node_Pos,AT155)+1)&lt;INDEX(Node_Thr,AT155),INDEX(Node_Left,AT155),INDEX(Node_Right,AT155)),IF(ISNUMBER(SEARCH(";"&amp;INDEX($M$10:$M$61,INDEX(Node_Pos,AT155)+1)&amp;";",";"&amp;INDEX(Node_RCodes,AT155)&amp;";")),INDEX(Node_Right,AT155),INDEX(Node_Left,AT155)))))</f>
        <v/>
      </c>
      <c r="AV155" s="52">
        <f>IF(INDEX(Node_Kind,MATCH($AA155&amp;"|"&amp;AU155,Node_Key,0))="leaf",INDEX(Node_Leaf,MATCH($AA155&amp;"|"&amp;AU155,Node_Key,0)),"not a leaf")</f>
        <v/>
      </c>
      <c r="AW155" s="46">
        <f>MATCH($AA155&amp;"|0",Node_Key,0)</f>
        <v/>
      </c>
      <c r="AX155" s="46">
        <f>IF(INDEX(Node_Kind,AW155)="leaf",0,IF(INDEX($P$10:$P$61,INDEX(Node_Pos,AW155)+1)="",IF(INDEX(Node_Miss,AW155)="left",INDEX(Node_Left,AW155),INDEX(Node_Right,AW155)),IF(INDEX(Node_Kind,AW155)="split",IF(INDEX($P$10:$P$61,INDEX(Node_Pos,AW155)+1)&lt;INDEX(Node_Thr,AW155),INDEX(Node_Left,AW155),INDEX(Node_Right,AW155)),IF(ISNUMBER(SEARCH(";"&amp;INDEX($P$10:$P$61,INDEX(Node_Pos,AW155)+1)&amp;";",";"&amp;INDEX(Node_RCodes,AW155)&amp;";")),INDEX(Node_Right,AW155),INDEX(Node_Left,AW155)))))</f>
        <v/>
      </c>
      <c r="AY155" s="46">
        <f>MATCH($AA155&amp;"|"&amp;AX155,Node_Key,0)</f>
        <v/>
      </c>
      <c r="AZ155" s="46">
        <f>IF(INDEX(Node_Kind,AY155)="leaf",AX155,IF(INDEX($P$10:$P$61,INDEX(Node_Pos,AY155)+1)="",IF(INDEX(Node_Miss,AY155)="left",INDEX(Node_Left,AY155),INDEX(Node_Right,AY155)),IF(INDEX(Node_Kind,AY155)="split",IF(INDEX($P$10:$P$61,INDEX(Node_Pos,AY155)+1)&lt;INDEX(Node_Thr,AY155),INDEX(Node_Left,AY155),INDEX(Node_Right,AY155)),IF(ISNUMBER(SEARCH(";"&amp;INDEX($P$10:$P$61,INDEX(Node_Pos,AY155)+1)&amp;";",";"&amp;INDEX(Node_RCodes,AY155)&amp;";")),INDEX(Node_Right,AY155),INDEX(Node_Left,AY155)))))</f>
        <v/>
      </c>
      <c r="BA155" s="46">
        <f>MATCH($AA155&amp;"|"&amp;AZ155,Node_Key,0)</f>
        <v/>
      </c>
      <c r="BB155" s="46">
        <f>IF(INDEX(Node_Kind,BA155)="leaf",AZ155,IF(INDEX($P$10:$P$61,INDEX(Node_Pos,BA155)+1)="",IF(INDEX(Node_Miss,BA155)="left",INDEX(Node_Left,BA155),INDEX(Node_Right,BA155)),IF(INDEX(Node_Kind,BA155)="split",IF(INDEX($P$10:$P$61,INDEX(Node_Pos,BA155)+1)&lt;INDEX(Node_Thr,BA155),INDEX(Node_Left,BA155),INDEX(Node_Right,BA155)),IF(ISNUMBER(SEARCH(";"&amp;INDEX($P$10:$P$61,INDEX(Node_Pos,BA155)+1)&amp;";",";"&amp;INDEX(Node_RCodes,BA155)&amp;";")),INDEX(Node_Right,BA155),INDEX(Node_Left,BA155)))))</f>
        <v/>
      </c>
      <c r="BC155" s="52">
        <f>IF(INDEX(Node_Kind,MATCH($AA155&amp;"|"&amp;BB155,Node_Key,0))="leaf",INDEX(Node_Leaf,MATCH($AA155&amp;"|"&amp;BB155,Node_Key,0)),"not a leaf")</f>
        <v/>
      </c>
      <c r="BD155" s="46">
        <f>MATCH($AA155&amp;"|0",Node_Key,0)</f>
        <v/>
      </c>
      <c r="BE155" s="46">
        <f>IF(INDEX(Node_Kind,BD155)="leaf",0,IF(INDEX($S$10:$S$61,INDEX(Node_Pos,BD155)+1)="",IF(INDEX(Node_Miss,BD155)="left",INDEX(Node_Left,BD155),INDEX(Node_Right,BD155)),IF(INDEX(Node_Kind,BD155)="split",IF(INDEX($S$10:$S$61,INDEX(Node_Pos,BD155)+1)&lt;INDEX(Node_Thr,BD155),INDEX(Node_Left,BD155),INDEX(Node_Right,BD155)),IF(ISNUMBER(SEARCH(";"&amp;INDEX($S$10:$S$61,INDEX(Node_Pos,BD155)+1)&amp;";",";"&amp;INDEX(Node_RCodes,BD155)&amp;";")),INDEX(Node_Right,BD155),INDEX(Node_Left,BD155)))))</f>
        <v/>
      </c>
      <c r="BF155" s="46">
        <f>MATCH($AA155&amp;"|"&amp;BE155,Node_Key,0)</f>
        <v/>
      </c>
      <c r="BG155" s="46">
        <f>IF(INDEX(Node_Kind,BF155)="leaf",BE155,IF(INDEX($S$10:$S$61,INDEX(Node_Pos,BF155)+1)="",IF(INDEX(Node_Miss,BF155)="left",INDEX(Node_Left,BF155),INDEX(Node_Right,BF155)),IF(INDEX(Node_Kind,BF155)="split",IF(INDEX($S$10:$S$61,INDEX(Node_Pos,BF155)+1)&lt;INDEX(Node_Thr,BF155),INDEX(Node_Left,BF155),INDEX(Node_Right,BF155)),IF(ISNUMBER(SEARCH(";"&amp;INDEX($S$10:$S$61,INDEX(Node_Pos,BF155)+1)&amp;";",";"&amp;INDEX(Node_RCodes,BF155)&amp;";")),INDEX(Node_Right,BF155),INDEX(Node_Left,BF155)))))</f>
        <v/>
      </c>
      <c r="BH155" s="46">
        <f>MATCH($AA155&amp;"|"&amp;BG155,Node_Key,0)</f>
        <v/>
      </c>
      <c r="BI155" s="46">
        <f>IF(INDEX(Node_Kind,BH155)="leaf",BG155,IF(INDEX($S$10:$S$61,INDEX(Node_Pos,BH155)+1)="",IF(INDEX(Node_Miss,BH155)="left",INDEX(Node_Left,BH155),INDEX(Node_Right,BH155)),IF(INDEX(Node_Kind,BH155)="split",IF(INDEX($S$10:$S$61,INDEX(Node_Pos,BH155)+1)&lt;INDEX(Node_Thr,BH155),INDEX(Node_Left,BH155),INDEX(Node_Right,BH155)),IF(ISNUMBER(SEARCH(";"&amp;INDEX($S$10:$S$61,INDEX(Node_Pos,BH155)+1)&amp;";",";"&amp;INDEX(Node_RCodes,BH155)&amp;";")),INDEX(Node_Right,BH155),INDEX(Node_Left,BH155)))))</f>
        <v/>
      </c>
      <c r="BJ155" s="52">
        <f>IF(INDEX(Node_Kind,MATCH($AA155&amp;"|"&amp;BI155,Node_Key,0))="leaf",INDEX(Node_Leaf,MATCH($AA155&amp;"|"&amp;BI155,Node_Key,0)),"not a leaf")</f>
        <v/>
      </c>
      <c r="BK155" s="46">
        <f>MATCH($AA155&amp;"|0",Node_Key,0)</f>
        <v/>
      </c>
      <c r="BL155" s="46">
        <f>IF(INDEX(Node_Kind,BK155)="leaf",0,IF(INDEX($V$10:$V$61,INDEX(Node_Pos,BK155)+1)="",IF(INDEX(Node_Miss,BK155)="left",INDEX(Node_Left,BK155),INDEX(Node_Right,BK155)),IF(INDEX(Node_Kind,BK155)="split",IF(INDEX($V$10:$V$61,INDEX(Node_Pos,BK155)+1)&lt;INDEX(Node_Thr,BK155),INDEX(Node_Left,BK155),INDEX(Node_Right,BK155)),IF(ISNUMBER(SEARCH(";"&amp;INDEX($V$10:$V$61,INDEX(Node_Pos,BK155)+1)&amp;";",";"&amp;INDEX(Node_RCodes,BK155)&amp;";")),INDEX(Node_Right,BK155),INDEX(Node_Left,BK155)))))</f>
        <v/>
      </c>
      <c r="BM155" s="46">
        <f>MATCH($AA155&amp;"|"&amp;BL155,Node_Key,0)</f>
        <v/>
      </c>
      <c r="BN155" s="46">
        <f>IF(INDEX(Node_Kind,BM155)="leaf",BL155,IF(INDEX($V$10:$V$61,INDEX(Node_Pos,BM155)+1)="",IF(INDEX(Node_Miss,BM155)="left",INDEX(Node_Left,BM155),INDEX(Node_Right,BM155)),IF(INDEX(Node_Kind,BM155)="split",IF(INDEX($V$10:$V$61,INDEX(Node_Pos,BM155)+1)&lt;INDEX(Node_Thr,BM155),INDEX(Node_Left,BM155),INDEX(Node_Right,BM155)),IF(ISNUMBER(SEARCH(";"&amp;INDEX($V$10:$V$61,INDEX(Node_Pos,BM155)+1)&amp;";",";"&amp;INDEX(Node_RCodes,BM155)&amp;";")),INDEX(Node_Right,BM155),INDEX(Node_Left,BM155)))))</f>
        <v/>
      </c>
      <c r="BO155" s="46">
        <f>MATCH($AA155&amp;"|"&amp;BN155,Node_Key,0)</f>
        <v/>
      </c>
      <c r="BP155" s="46">
        <f>IF(INDEX(Node_Kind,BO155)="leaf",BN155,IF(INDEX($V$10:$V$61,INDEX(Node_Pos,BO155)+1)="",IF(INDEX(Node_Miss,BO155)="left",INDEX(Node_Left,BO155),INDEX(Node_Right,BO155)),IF(INDEX(Node_Kind,BO155)="split",IF(INDEX($V$10:$V$61,INDEX(Node_Pos,BO155)+1)&lt;INDEX(Node_Thr,BO155),INDEX(Node_Left,BO155),INDEX(Node_Right,BO155)),IF(ISNUMBER(SEARCH(";"&amp;INDEX($V$10:$V$61,INDEX(Node_Pos,BO155)+1)&amp;";",";"&amp;INDEX(Node_RCodes,BO155)&amp;";")),INDEX(Node_Right,BO155),INDEX(Node_Left,BO155)))))</f>
        <v/>
      </c>
      <c r="BQ155" s="52">
        <f>IF(INDEX(Node_Kind,MATCH($AA155&amp;"|"&amp;BP155,Node_Key,0))="leaf",INDEX(Node_Leaf,MATCH($AA155&amp;"|"&amp;BP155,Node_Key,0)),"not a leaf")</f>
        <v/>
      </c>
      <c r="BR155" s="46">
        <f>MATCH($AA155&amp;"|0",Node_Key,0)</f>
        <v/>
      </c>
      <c r="BS155" s="46">
        <f>IF(INDEX(Node_Kind,BR155)="leaf",0,IF(INDEX($Y$10:$Y$61,INDEX(Node_Pos,BR155)+1)="",IF(INDEX(Node_Miss,BR155)="left",INDEX(Node_Left,BR155),INDEX(Node_Right,BR155)),IF(INDEX(Node_Kind,BR155)="split",IF(INDEX($Y$10:$Y$61,INDEX(Node_Pos,BR155)+1)&lt;INDEX(Node_Thr,BR155),INDEX(Node_Left,BR155),INDEX(Node_Right,BR155)),IF(ISNUMBER(SEARCH(";"&amp;INDEX($Y$10:$Y$61,INDEX(Node_Pos,BR155)+1)&amp;";",";"&amp;INDEX(Node_RCodes,BR155)&amp;";")),INDEX(Node_Right,BR155),INDEX(Node_Left,BR155)))))</f>
        <v/>
      </c>
      <c r="BT155" s="46">
        <f>MATCH($AA155&amp;"|"&amp;BS155,Node_Key,0)</f>
        <v/>
      </c>
      <c r="BU155" s="46">
        <f>IF(INDEX(Node_Kind,BT155)="leaf",BS155,IF(INDEX($Y$10:$Y$61,INDEX(Node_Pos,BT155)+1)="",IF(INDEX(Node_Miss,BT155)="left",INDEX(Node_Left,BT155),INDEX(Node_Right,BT155)),IF(INDEX(Node_Kind,BT155)="split",IF(INDEX($Y$10:$Y$61,INDEX(Node_Pos,BT155)+1)&lt;INDEX(Node_Thr,BT155),INDEX(Node_Left,BT155),INDEX(Node_Right,BT155)),IF(ISNUMBER(SEARCH(";"&amp;INDEX($Y$10:$Y$61,INDEX(Node_Pos,BT155)+1)&amp;";",";"&amp;INDEX(Node_RCodes,BT155)&amp;";")),INDEX(Node_Right,BT155),INDEX(Node_Left,BT155)))))</f>
        <v/>
      </c>
      <c r="BV155" s="46">
        <f>MATCH($AA155&amp;"|"&amp;BU155,Node_Key,0)</f>
        <v/>
      </c>
      <c r="BW155" s="46">
        <f>IF(INDEX(Node_Kind,BV155)="leaf",BU155,IF(INDEX($Y$10:$Y$61,INDEX(Node_Pos,BV155)+1)="",IF(INDEX(Node_Miss,BV155)="left",INDEX(Node_Left,BV155),INDEX(Node_Right,BV155)),IF(INDEX(Node_Kind,BV155)="split",IF(INDEX($Y$10:$Y$61,INDEX(Node_Pos,BV155)+1)&lt;INDEX(Node_Thr,BV155),INDEX(Node_Left,BV155),INDEX(Node_Right,BV155)),IF(ISNUMBER(SEARCH(";"&amp;INDEX($Y$10:$Y$61,INDEX(Node_Pos,BV155)+1)&amp;";",";"&amp;INDEX(Node_RCodes,BV155)&amp;";")),INDEX(Node_Right,BV155),INDEX(Node_Left,BV155)))))</f>
        <v/>
      </c>
      <c r="BX155" s="52">
        <f>IF(INDEX(Node_Kind,MATCH($AA155&amp;"|"&amp;BW155,Node_Key,0))="leaf",INDEX(Node_Leaf,MATCH($AA155&amp;"|"&amp;BW155,Node_Key,0)),"not a leaf")</f>
        <v/>
      </c>
    </row>
    <row r="156">
      <c r="AA156" s="36" t="n">
        <v>146</v>
      </c>
      <c r="AB156" s="46">
        <f>MATCH($AA156&amp;"|0",Node_Key,0)</f>
        <v/>
      </c>
      <c r="AC156" s="46">
        <f>IF(INDEX(Node_Kind,AB156)="leaf",0,IF(INDEX($G$10:$G$61,INDEX(Node_Pos,AB156)+1)="",IF(INDEX(Node_Miss,AB156)="left",INDEX(Node_Left,AB156),INDEX(Node_Right,AB156)),IF(INDEX(Node_Kind,AB156)="split",IF(INDEX($G$10:$G$61,INDEX(Node_Pos,AB156)+1)&lt;INDEX(Node_Thr,AB156),INDEX(Node_Left,AB156),INDEX(Node_Right,AB156)),IF(ISNUMBER(SEARCH(";"&amp;INDEX($G$10:$G$61,INDEX(Node_Pos,AB156)+1)&amp;";",";"&amp;INDEX(Node_RCodes,AB156)&amp;";")),INDEX(Node_Right,AB156),INDEX(Node_Left,AB156)))))</f>
        <v/>
      </c>
      <c r="AD156" s="46">
        <f>MATCH($AA156&amp;"|"&amp;AC156,Node_Key,0)</f>
        <v/>
      </c>
      <c r="AE156" s="46">
        <f>IF(INDEX(Node_Kind,AD156)="leaf",AC156,IF(INDEX($G$10:$G$61,INDEX(Node_Pos,AD156)+1)="",IF(INDEX(Node_Miss,AD156)="left",INDEX(Node_Left,AD156),INDEX(Node_Right,AD156)),IF(INDEX(Node_Kind,AD156)="split",IF(INDEX($G$10:$G$61,INDEX(Node_Pos,AD156)+1)&lt;INDEX(Node_Thr,AD156),INDEX(Node_Left,AD156),INDEX(Node_Right,AD156)),IF(ISNUMBER(SEARCH(";"&amp;INDEX($G$10:$G$61,INDEX(Node_Pos,AD156)+1)&amp;";",";"&amp;INDEX(Node_RCodes,AD156)&amp;";")),INDEX(Node_Right,AD156),INDEX(Node_Left,AD156)))))</f>
        <v/>
      </c>
      <c r="AF156" s="46">
        <f>MATCH($AA156&amp;"|"&amp;AE156,Node_Key,0)</f>
        <v/>
      </c>
      <c r="AG156" s="46">
        <f>IF(INDEX(Node_Kind,AF156)="leaf",AE156,IF(INDEX($G$10:$G$61,INDEX(Node_Pos,AF156)+1)="",IF(INDEX(Node_Miss,AF156)="left",INDEX(Node_Left,AF156),INDEX(Node_Right,AF156)),IF(INDEX(Node_Kind,AF156)="split",IF(INDEX($G$10:$G$61,INDEX(Node_Pos,AF156)+1)&lt;INDEX(Node_Thr,AF156),INDEX(Node_Left,AF156),INDEX(Node_Right,AF156)),IF(ISNUMBER(SEARCH(";"&amp;INDEX($G$10:$G$61,INDEX(Node_Pos,AF156)+1)&amp;";",";"&amp;INDEX(Node_RCodes,AF156)&amp;";")),INDEX(Node_Right,AF156),INDEX(Node_Left,AF156)))))</f>
        <v/>
      </c>
      <c r="AH156" s="52">
        <f>IF(INDEX(Node_Kind,MATCH($AA156&amp;"|"&amp;AG156,Node_Key,0))="leaf",INDEX(Node_Leaf,MATCH($AA156&amp;"|"&amp;AG156,Node_Key,0)),"not a leaf")</f>
        <v/>
      </c>
      <c r="AI156" s="46">
        <f>MATCH($AA156&amp;"|0",Node_Key,0)</f>
        <v/>
      </c>
      <c r="AJ156" s="46">
        <f>IF(INDEX(Node_Kind,AI156)="leaf",0,IF(INDEX($J$10:$J$61,INDEX(Node_Pos,AI156)+1)="",IF(INDEX(Node_Miss,AI156)="left",INDEX(Node_Left,AI156),INDEX(Node_Right,AI156)),IF(INDEX(Node_Kind,AI156)="split",IF(INDEX($J$10:$J$61,INDEX(Node_Pos,AI156)+1)&lt;INDEX(Node_Thr,AI156),INDEX(Node_Left,AI156),INDEX(Node_Right,AI156)),IF(ISNUMBER(SEARCH(";"&amp;INDEX($J$10:$J$61,INDEX(Node_Pos,AI156)+1)&amp;";",";"&amp;INDEX(Node_RCodes,AI156)&amp;";")),INDEX(Node_Right,AI156),INDEX(Node_Left,AI156)))))</f>
        <v/>
      </c>
      <c r="AK156" s="46">
        <f>MATCH($AA156&amp;"|"&amp;AJ156,Node_Key,0)</f>
        <v/>
      </c>
      <c r="AL156" s="46">
        <f>IF(INDEX(Node_Kind,AK156)="leaf",AJ156,IF(INDEX($J$10:$J$61,INDEX(Node_Pos,AK156)+1)="",IF(INDEX(Node_Miss,AK156)="left",INDEX(Node_Left,AK156),INDEX(Node_Right,AK156)),IF(INDEX(Node_Kind,AK156)="split",IF(INDEX($J$10:$J$61,INDEX(Node_Pos,AK156)+1)&lt;INDEX(Node_Thr,AK156),INDEX(Node_Left,AK156),INDEX(Node_Right,AK156)),IF(ISNUMBER(SEARCH(";"&amp;INDEX($J$10:$J$61,INDEX(Node_Pos,AK156)+1)&amp;";",";"&amp;INDEX(Node_RCodes,AK156)&amp;";")),INDEX(Node_Right,AK156),INDEX(Node_Left,AK156)))))</f>
        <v/>
      </c>
      <c r="AM156" s="46">
        <f>MATCH($AA156&amp;"|"&amp;AL156,Node_Key,0)</f>
        <v/>
      </c>
      <c r="AN156" s="46">
        <f>IF(INDEX(Node_Kind,AM156)="leaf",AL156,IF(INDEX($J$10:$J$61,INDEX(Node_Pos,AM156)+1)="",IF(INDEX(Node_Miss,AM156)="left",INDEX(Node_Left,AM156),INDEX(Node_Right,AM156)),IF(INDEX(Node_Kind,AM156)="split",IF(INDEX($J$10:$J$61,INDEX(Node_Pos,AM156)+1)&lt;INDEX(Node_Thr,AM156),INDEX(Node_Left,AM156),INDEX(Node_Right,AM156)),IF(ISNUMBER(SEARCH(";"&amp;INDEX($J$10:$J$61,INDEX(Node_Pos,AM156)+1)&amp;";",";"&amp;INDEX(Node_RCodes,AM156)&amp;";")),INDEX(Node_Right,AM156),INDEX(Node_Left,AM156)))))</f>
        <v/>
      </c>
      <c r="AO156" s="52">
        <f>IF(INDEX(Node_Kind,MATCH($AA156&amp;"|"&amp;AN156,Node_Key,0))="leaf",INDEX(Node_Leaf,MATCH($AA156&amp;"|"&amp;AN156,Node_Key,0)),"not a leaf")</f>
        <v/>
      </c>
      <c r="AP156" s="46">
        <f>MATCH($AA156&amp;"|0",Node_Key,0)</f>
        <v/>
      </c>
      <c r="AQ156" s="46">
        <f>IF(INDEX(Node_Kind,AP156)="leaf",0,IF(INDEX($M$10:$M$61,INDEX(Node_Pos,AP156)+1)="",IF(INDEX(Node_Miss,AP156)="left",INDEX(Node_Left,AP156),INDEX(Node_Right,AP156)),IF(INDEX(Node_Kind,AP156)="split",IF(INDEX($M$10:$M$61,INDEX(Node_Pos,AP156)+1)&lt;INDEX(Node_Thr,AP156),INDEX(Node_Left,AP156),INDEX(Node_Right,AP156)),IF(ISNUMBER(SEARCH(";"&amp;INDEX($M$10:$M$61,INDEX(Node_Pos,AP156)+1)&amp;";",";"&amp;INDEX(Node_RCodes,AP156)&amp;";")),INDEX(Node_Right,AP156),INDEX(Node_Left,AP156)))))</f>
        <v/>
      </c>
      <c r="AR156" s="46">
        <f>MATCH($AA156&amp;"|"&amp;AQ156,Node_Key,0)</f>
        <v/>
      </c>
      <c r="AS156" s="46">
        <f>IF(INDEX(Node_Kind,AR156)="leaf",AQ156,IF(INDEX($M$10:$M$61,INDEX(Node_Pos,AR156)+1)="",IF(INDEX(Node_Miss,AR156)="left",INDEX(Node_Left,AR156),INDEX(Node_Right,AR156)),IF(INDEX(Node_Kind,AR156)="split",IF(INDEX($M$10:$M$61,INDEX(Node_Pos,AR156)+1)&lt;INDEX(Node_Thr,AR156),INDEX(Node_Left,AR156),INDEX(Node_Right,AR156)),IF(ISNUMBER(SEARCH(";"&amp;INDEX($M$10:$M$61,INDEX(Node_Pos,AR156)+1)&amp;";",";"&amp;INDEX(Node_RCodes,AR156)&amp;";")),INDEX(Node_Right,AR156),INDEX(Node_Left,AR156)))))</f>
        <v/>
      </c>
      <c r="AT156" s="46">
        <f>MATCH($AA156&amp;"|"&amp;AS156,Node_Key,0)</f>
        <v/>
      </c>
      <c r="AU156" s="46">
        <f>IF(INDEX(Node_Kind,AT156)="leaf",AS156,IF(INDEX($M$10:$M$61,INDEX(Node_Pos,AT156)+1)="",IF(INDEX(Node_Miss,AT156)="left",INDEX(Node_Left,AT156),INDEX(Node_Right,AT156)),IF(INDEX(Node_Kind,AT156)="split",IF(INDEX($M$10:$M$61,INDEX(Node_Pos,AT156)+1)&lt;INDEX(Node_Thr,AT156),INDEX(Node_Left,AT156),INDEX(Node_Right,AT156)),IF(ISNUMBER(SEARCH(";"&amp;INDEX($M$10:$M$61,INDEX(Node_Pos,AT156)+1)&amp;";",";"&amp;INDEX(Node_RCodes,AT156)&amp;";")),INDEX(Node_Right,AT156),INDEX(Node_Left,AT156)))))</f>
        <v/>
      </c>
      <c r="AV156" s="52">
        <f>IF(INDEX(Node_Kind,MATCH($AA156&amp;"|"&amp;AU156,Node_Key,0))="leaf",INDEX(Node_Leaf,MATCH($AA156&amp;"|"&amp;AU156,Node_Key,0)),"not a leaf")</f>
        <v/>
      </c>
      <c r="AW156" s="46">
        <f>MATCH($AA156&amp;"|0",Node_Key,0)</f>
        <v/>
      </c>
      <c r="AX156" s="46">
        <f>IF(INDEX(Node_Kind,AW156)="leaf",0,IF(INDEX($P$10:$P$61,INDEX(Node_Pos,AW156)+1)="",IF(INDEX(Node_Miss,AW156)="left",INDEX(Node_Left,AW156),INDEX(Node_Right,AW156)),IF(INDEX(Node_Kind,AW156)="split",IF(INDEX($P$10:$P$61,INDEX(Node_Pos,AW156)+1)&lt;INDEX(Node_Thr,AW156),INDEX(Node_Left,AW156),INDEX(Node_Right,AW156)),IF(ISNUMBER(SEARCH(";"&amp;INDEX($P$10:$P$61,INDEX(Node_Pos,AW156)+1)&amp;";",";"&amp;INDEX(Node_RCodes,AW156)&amp;";")),INDEX(Node_Right,AW156),INDEX(Node_Left,AW156)))))</f>
        <v/>
      </c>
      <c r="AY156" s="46">
        <f>MATCH($AA156&amp;"|"&amp;AX156,Node_Key,0)</f>
        <v/>
      </c>
      <c r="AZ156" s="46">
        <f>IF(INDEX(Node_Kind,AY156)="leaf",AX156,IF(INDEX($P$10:$P$61,INDEX(Node_Pos,AY156)+1)="",IF(INDEX(Node_Miss,AY156)="left",INDEX(Node_Left,AY156),INDEX(Node_Right,AY156)),IF(INDEX(Node_Kind,AY156)="split",IF(INDEX($P$10:$P$61,INDEX(Node_Pos,AY156)+1)&lt;INDEX(Node_Thr,AY156),INDEX(Node_Left,AY156),INDEX(Node_Right,AY156)),IF(ISNUMBER(SEARCH(";"&amp;INDEX($P$10:$P$61,INDEX(Node_Pos,AY156)+1)&amp;";",";"&amp;INDEX(Node_RCodes,AY156)&amp;";")),INDEX(Node_Right,AY156),INDEX(Node_Left,AY156)))))</f>
        <v/>
      </c>
      <c r="BA156" s="46">
        <f>MATCH($AA156&amp;"|"&amp;AZ156,Node_Key,0)</f>
        <v/>
      </c>
      <c r="BB156" s="46">
        <f>IF(INDEX(Node_Kind,BA156)="leaf",AZ156,IF(INDEX($P$10:$P$61,INDEX(Node_Pos,BA156)+1)="",IF(INDEX(Node_Miss,BA156)="left",INDEX(Node_Left,BA156),INDEX(Node_Right,BA156)),IF(INDEX(Node_Kind,BA156)="split",IF(INDEX($P$10:$P$61,INDEX(Node_Pos,BA156)+1)&lt;INDEX(Node_Thr,BA156),INDEX(Node_Left,BA156),INDEX(Node_Right,BA156)),IF(ISNUMBER(SEARCH(";"&amp;INDEX($P$10:$P$61,INDEX(Node_Pos,BA156)+1)&amp;";",";"&amp;INDEX(Node_RCodes,BA156)&amp;";")),INDEX(Node_Right,BA156),INDEX(Node_Left,BA156)))))</f>
        <v/>
      </c>
      <c r="BC156" s="52">
        <f>IF(INDEX(Node_Kind,MATCH($AA156&amp;"|"&amp;BB156,Node_Key,0))="leaf",INDEX(Node_Leaf,MATCH($AA156&amp;"|"&amp;BB156,Node_Key,0)),"not a leaf")</f>
        <v/>
      </c>
      <c r="BD156" s="46">
        <f>MATCH($AA156&amp;"|0",Node_Key,0)</f>
        <v/>
      </c>
      <c r="BE156" s="46">
        <f>IF(INDEX(Node_Kind,BD156)="leaf",0,IF(INDEX($S$10:$S$61,INDEX(Node_Pos,BD156)+1)="",IF(INDEX(Node_Miss,BD156)="left",INDEX(Node_Left,BD156),INDEX(Node_Right,BD156)),IF(INDEX(Node_Kind,BD156)="split",IF(INDEX($S$10:$S$61,INDEX(Node_Pos,BD156)+1)&lt;INDEX(Node_Thr,BD156),INDEX(Node_Left,BD156),INDEX(Node_Right,BD156)),IF(ISNUMBER(SEARCH(";"&amp;INDEX($S$10:$S$61,INDEX(Node_Pos,BD156)+1)&amp;";",";"&amp;INDEX(Node_RCodes,BD156)&amp;";")),INDEX(Node_Right,BD156),INDEX(Node_Left,BD156)))))</f>
        <v/>
      </c>
      <c r="BF156" s="46">
        <f>MATCH($AA156&amp;"|"&amp;BE156,Node_Key,0)</f>
        <v/>
      </c>
      <c r="BG156" s="46">
        <f>IF(INDEX(Node_Kind,BF156)="leaf",BE156,IF(INDEX($S$10:$S$61,INDEX(Node_Pos,BF156)+1)="",IF(INDEX(Node_Miss,BF156)="left",INDEX(Node_Left,BF156),INDEX(Node_Right,BF156)),IF(INDEX(Node_Kind,BF156)="split",IF(INDEX($S$10:$S$61,INDEX(Node_Pos,BF156)+1)&lt;INDEX(Node_Thr,BF156),INDEX(Node_Left,BF156),INDEX(Node_Right,BF156)),IF(ISNUMBER(SEARCH(";"&amp;INDEX($S$10:$S$61,INDEX(Node_Pos,BF156)+1)&amp;";",";"&amp;INDEX(Node_RCodes,BF156)&amp;";")),INDEX(Node_Right,BF156),INDEX(Node_Left,BF156)))))</f>
        <v/>
      </c>
      <c r="BH156" s="46">
        <f>MATCH($AA156&amp;"|"&amp;BG156,Node_Key,0)</f>
        <v/>
      </c>
      <c r="BI156" s="46">
        <f>IF(INDEX(Node_Kind,BH156)="leaf",BG156,IF(INDEX($S$10:$S$61,INDEX(Node_Pos,BH156)+1)="",IF(INDEX(Node_Miss,BH156)="left",INDEX(Node_Left,BH156),INDEX(Node_Right,BH156)),IF(INDEX(Node_Kind,BH156)="split",IF(INDEX($S$10:$S$61,INDEX(Node_Pos,BH156)+1)&lt;INDEX(Node_Thr,BH156),INDEX(Node_Left,BH156),INDEX(Node_Right,BH156)),IF(ISNUMBER(SEARCH(";"&amp;INDEX($S$10:$S$61,INDEX(Node_Pos,BH156)+1)&amp;";",";"&amp;INDEX(Node_RCodes,BH156)&amp;";")),INDEX(Node_Right,BH156),INDEX(Node_Left,BH156)))))</f>
        <v/>
      </c>
      <c r="BJ156" s="52">
        <f>IF(INDEX(Node_Kind,MATCH($AA156&amp;"|"&amp;BI156,Node_Key,0))="leaf",INDEX(Node_Leaf,MATCH($AA156&amp;"|"&amp;BI156,Node_Key,0)),"not a leaf")</f>
        <v/>
      </c>
      <c r="BK156" s="46">
        <f>MATCH($AA156&amp;"|0",Node_Key,0)</f>
        <v/>
      </c>
      <c r="BL156" s="46">
        <f>IF(INDEX(Node_Kind,BK156)="leaf",0,IF(INDEX($V$10:$V$61,INDEX(Node_Pos,BK156)+1)="",IF(INDEX(Node_Miss,BK156)="left",INDEX(Node_Left,BK156),INDEX(Node_Right,BK156)),IF(INDEX(Node_Kind,BK156)="split",IF(INDEX($V$10:$V$61,INDEX(Node_Pos,BK156)+1)&lt;INDEX(Node_Thr,BK156),INDEX(Node_Left,BK156),INDEX(Node_Right,BK156)),IF(ISNUMBER(SEARCH(";"&amp;INDEX($V$10:$V$61,INDEX(Node_Pos,BK156)+1)&amp;";",";"&amp;INDEX(Node_RCodes,BK156)&amp;";")),INDEX(Node_Right,BK156),INDEX(Node_Left,BK156)))))</f>
        <v/>
      </c>
      <c r="BM156" s="46">
        <f>MATCH($AA156&amp;"|"&amp;BL156,Node_Key,0)</f>
        <v/>
      </c>
      <c r="BN156" s="46">
        <f>IF(INDEX(Node_Kind,BM156)="leaf",BL156,IF(INDEX($V$10:$V$61,INDEX(Node_Pos,BM156)+1)="",IF(INDEX(Node_Miss,BM156)="left",INDEX(Node_Left,BM156),INDEX(Node_Right,BM156)),IF(INDEX(Node_Kind,BM156)="split",IF(INDEX($V$10:$V$61,INDEX(Node_Pos,BM156)+1)&lt;INDEX(Node_Thr,BM156),INDEX(Node_Left,BM156),INDEX(Node_Right,BM156)),IF(ISNUMBER(SEARCH(";"&amp;INDEX($V$10:$V$61,INDEX(Node_Pos,BM156)+1)&amp;";",";"&amp;INDEX(Node_RCodes,BM156)&amp;";")),INDEX(Node_Right,BM156),INDEX(Node_Left,BM156)))))</f>
        <v/>
      </c>
      <c r="BO156" s="46">
        <f>MATCH($AA156&amp;"|"&amp;BN156,Node_Key,0)</f>
        <v/>
      </c>
      <c r="BP156" s="46">
        <f>IF(INDEX(Node_Kind,BO156)="leaf",BN156,IF(INDEX($V$10:$V$61,INDEX(Node_Pos,BO156)+1)="",IF(INDEX(Node_Miss,BO156)="left",INDEX(Node_Left,BO156),INDEX(Node_Right,BO156)),IF(INDEX(Node_Kind,BO156)="split",IF(INDEX($V$10:$V$61,INDEX(Node_Pos,BO156)+1)&lt;INDEX(Node_Thr,BO156),INDEX(Node_Left,BO156),INDEX(Node_Right,BO156)),IF(ISNUMBER(SEARCH(";"&amp;INDEX($V$10:$V$61,INDEX(Node_Pos,BO156)+1)&amp;";",";"&amp;INDEX(Node_RCodes,BO156)&amp;";")),INDEX(Node_Right,BO156),INDEX(Node_Left,BO156)))))</f>
        <v/>
      </c>
      <c r="BQ156" s="52">
        <f>IF(INDEX(Node_Kind,MATCH($AA156&amp;"|"&amp;BP156,Node_Key,0))="leaf",INDEX(Node_Leaf,MATCH($AA156&amp;"|"&amp;BP156,Node_Key,0)),"not a leaf")</f>
        <v/>
      </c>
      <c r="BR156" s="46">
        <f>MATCH($AA156&amp;"|0",Node_Key,0)</f>
        <v/>
      </c>
      <c r="BS156" s="46">
        <f>IF(INDEX(Node_Kind,BR156)="leaf",0,IF(INDEX($Y$10:$Y$61,INDEX(Node_Pos,BR156)+1)="",IF(INDEX(Node_Miss,BR156)="left",INDEX(Node_Left,BR156),INDEX(Node_Right,BR156)),IF(INDEX(Node_Kind,BR156)="split",IF(INDEX($Y$10:$Y$61,INDEX(Node_Pos,BR156)+1)&lt;INDEX(Node_Thr,BR156),INDEX(Node_Left,BR156),INDEX(Node_Right,BR156)),IF(ISNUMBER(SEARCH(";"&amp;INDEX($Y$10:$Y$61,INDEX(Node_Pos,BR156)+1)&amp;";",";"&amp;INDEX(Node_RCodes,BR156)&amp;";")),INDEX(Node_Right,BR156),INDEX(Node_Left,BR156)))))</f>
        <v/>
      </c>
      <c r="BT156" s="46">
        <f>MATCH($AA156&amp;"|"&amp;BS156,Node_Key,0)</f>
        <v/>
      </c>
      <c r="BU156" s="46">
        <f>IF(INDEX(Node_Kind,BT156)="leaf",BS156,IF(INDEX($Y$10:$Y$61,INDEX(Node_Pos,BT156)+1)="",IF(INDEX(Node_Miss,BT156)="left",INDEX(Node_Left,BT156),INDEX(Node_Right,BT156)),IF(INDEX(Node_Kind,BT156)="split",IF(INDEX($Y$10:$Y$61,INDEX(Node_Pos,BT156)+1)&lt;INDEX(Node_Thr,BT156),INDEX(Node_Left,BT156),INDEX(Node_Right,BT156)),IF(ISNUMBER(SEARCH(";"&amp;INDEX($Y$10:$Y$61,INDEX(Node_Pos,BT156)+1)&amp;";",";"&amp;INDEX(Node_RCodes,BT156)&amp;";")),INDEX(Node_Right,BT156),INDEX(Node_Left,BT156)))))</f>
        <v/>
      </c>
      <c r="BV156" s="46">
        <f>MATCH($AA156&amp;"|"&amp;BU156,Node_Key,0)</f>
        <v/>
      </c>
      <c r="BW156" s="46">
        <f>IF(INDEX(Node_Kind,BV156)="leaf",BU156,IF(INDEX($Y$10:$Y$61,INDEX(Node_Pos,BV156)+1)="",IF(INDEX(Node_Miss,BV156)="left",INDEX(Node_Left,BV156),INDEX(Node_Right,BV156)),IF(INDEX(Node_Kind,BV156)="split",IF(INDEX($Y$10:$Y$61,INDEX(Node_Pos,BV156)+1)&lt;INDEX(Node_Thr,BV156),INDEX(Node_Left,BV156),INDEX(Node_Right,BV156)),IF(ISNUMBER(SEARCH(";"&amp;INDEX($Y$10:$Y$61,INDEX(Node_Pos,BV156)+1)&amp;";",";"&amp;INDEX(Node_RCodes,BV156)&amp;";")),INDEX(Node_Right,BV156),INDEX(Node_Left,BV156)))))</f>
        <v/>
      </c>
      <c r="BX156" s="52">
        <f>IF(INDEX(Node_Kind,MATCH($AA156&amp;"|"&amp;BW156,Node_Key,0))="leaf",INDEX(Node_Leaf,MATCH($AA156&amp;"|"&amp;BW156,Node_Key,0)),"not a leaf")</f>
        <v/>
      </c>
    </row>
    <row r="157">
      <c r="AA157" s="36" t="n">
        <v>147</v>
      </c>
      <c r="AB157" s="46">
        <f>MATCH($AA157&amp;"|0",Node_Key,0)</f>
        <v/>
      </c>
      <c r="AC157" s="46">
        <f>IF(INDEX(Node_Kind,AB157)="leaf",0,IF(INDEX($G$10:$G$61,INDEX(Node_Pos,AB157)+1)="",IF(INDEX(Node_Miss,AB157)="left",INDEX(Node_Left,AB157),INDEX(Node_Right,AB157)),IF(INDEX(Node_Kind,AB157)="split",IF(INDEX($G$10:$G$61,INDEX(Node_Pos,AB157)+1)&lt;INDEX(Node_Thr,AB157),INDEX(Node_Left,AB157),INDEX(Node_Right,AB157)),IF(ISNUMBER(SEARCH(";"&amp;INDEX($G$10:$G$61,INDEX(Node_Pos,AB157)+1)&amp;";",";"&amp;INDEX(Node_RCodes,AB157)&amp;";")),INDEX(Node_Right,AB157),INDEX(Node_Left,AB157)))))</f>
        <v/>
      </c>
      <c r="AD157" s="46">
        <f>MATCH($AA157&amp;"|"&amp;AC157,Node_Key,0)</f>
        <v/>
      </c>
      <c r="AE157" s="46">
        <f>IF(INDEX(Node_Kind,AD157)="leaf",AC157,IF(INDEX($G$10:$G$61,INDEX(Node_Pos,AD157)+1)="",IF(INDEX(Node_Miss,AD157)="left",INDEX(Node_Left,AD157),INDEX(Node_Right,AD157)),IF(INDEX(Node_Kind,AD157)="split",IF(INDEX($G$10:$G$61,INDEX(Node_Pos,AD157)+1)&lt;INDEX(Node_Thr,AD157),INDEX(Node_Left,AD157),INDEX(Node_Right,AD157)),IF(ISNUMBER(SEARCH(";"&amp;INDEX($G$10:$G$61,INDEX(Node_Pos,AD157)+1)&amp;";",";"&amp;INDEX(Node_RCodes,AD157)&amp;";")),INDEX(Node_Right,AD157),INDEX(Node_Left,AD157)))))</f>
        <v/>
      </c>
      <c r="AF157" s="46">
        <f>MATCH($AA157&amp;"|"&amp;AE157,Node_Key,0)</f>
        <v/>
      </c>
      <c r="AG157" s="46">
        <f>IF(INDEX(Node_Kind,AF157)="leaf",AE157,IF(INDEX($G$10:$G$61,INDEX(Node_Pos,AF157)+1)="",IF(INDEX(Node_Miss,AF157)="left",INDEX(Node_Left,AF157),INDEX(Node_Right,AF157)),IF(INDEX(Node_Kind,AF157)="split",IF(INDEX($G$10:$G$61,INDEX(Node_Pos,AF157)+1)&lt;INDEX(Node_Thr,AF157),INDEX(Node_Left,AF157),INDEX(Node_Right,AF157)),IF(ISNUMBER(SEARCH(";"&amp;INDEX($G$10:$G$61,INDEX(Node_Pos,AF157)+1)&amp;";",";"&amp;INDEX(Node_RCodes,AF157)&amp;";")),INDEX(Node_Right,AF157),INDEX(Node_Left,AF157)))))</f>
        <v/>
      </c>
      <c r="AH157" s="52">
        <f>IF(INDEX(Node_Kind,MATCH($AA157&amp;"|"&amp;AG157,Node_Key,0))="leaf",INDEX(Node_Leaf,MATCH($AA157&amp;"|"&amp;AG157,Node_Key,0)),"not a leaf")</f>
        <v/>
      </c>
      <c r="AI157" s="46">
        <f>MATCH($AA157&amp;"|0",Node_Key,0)</f>
        <v/>
      </c>
      <c r="AJ157" s="46">
        <f>IF(INDEX(Node_Kind,AI157)="leaf",0,IF(INDEX($J$10:$J$61,INDEX(Node_Pos,AI157)+1)="",IF(INDEX(Node_Miss,AI157)="left",INDEX(Node_Left,AI157),INDEX(Node_Right,AI157)),IF(INDEX(Node_Kind,AI157)="split",IF(INDEX($J$10:$J$61,INDEX(Node_Pos,AI157)+1)&lt;INDEX(Node_Thr,AI157),INDEX(Node_Left,AI157),INDEX(Node_Right,AI157)),IF(ISNUMBER(SEARCH(";"&amp;INDEX($J$10:$J$61,INDEX(Node_Pos,AI157)+1)&amp;";",";"&amp;INDEX(Node_RCodes,AI157)&amp;";")),INDEX(Node_Right,AI157),INDEX(Node_Left,AI157)))))</f>
        <v/>
      </c>
      <c r="AK157" s="46">
        <f>MATCH($AA157&amp;"|"&amp;AJ157,Node_Key,0)</f>
        <v/>
      </c>
      <c r="AL157" s="46">
        <f>IF(INDEX(Node_Kind,AK157)="leaf",AJ157,IF(INDEX($J$10:$J$61,INDEX(Node_Pos,AK157)+1)="",IF(INDEX(Node_Miss,AK157)="left",INDEX(Node_Left,AK157),INDEX(Node_Right,AK157)),IF(INDEX(Node_Kind,AK157)="split",IF(INDEX($J$10:$J$61,INDEX(Node_Pos,AK157)+1)&lt;INDEX(Node_Thr,AK157),INDEX(Node_Left,AK157),INDEX(Node_Right,AK157)),IF(ISNUMBER(SEARCH(";"&amp;INDEX($J$10:$J$61,INDEX(Node_Pos,AK157)+1)&amp;";",";"&amp;INDEX(Node_RCodes,AK157)&amp;";")),INDEX(Node_Right,AK157),INDEX(Node_Left,AK157)))))</f>
        <v/>
      </c>
      <c r="AM157" s="46">
        <f>MATCH($AA157&amp;"|"&amp;AL157,Node_Key,0)</f>
        <v/>
      </c>
      <c r="AN157" s="46">
        <f>IF(INDEX(Node_Kind,AM157)="leaf",AL157,IF(INDEX($J$10:$J$61,INDEX(Node_Pos,AM157)+1)="",IF(INDEX(Node_Miss,AM157)="left",INDEX(Node_Left,AM157),INDEX(Node_Right,AM157)),IF(INDEX(Node_Kind,AM157)="split",IF(INDEX($J$10:$J$61,INDEX(Node_Pos,AM157)+1)&lt;INDEX(Node_Thr,AM157),INDEX(Node_Left,AM157),INDEX(Node_Right,AM157)),IF(ISNUMBER(SEARCH(";"&amp;INDEX($J$10:$J$61,INDEX(Node_Pos,AM157)+1)&amp;";",";"&amp;INDEX(Node_RCodes,AM157)&amp;";")),INDEX(Node_Right,AM157),INDEX(Node_Left,AM157)))))</f>
        <v/>
      </c>
      <c r="AO157" s="52">
        <f>IF(INDEX(Node_Kind,MATCH($AA157&amp;"|"&amp;AN157,Node_Key,0))="leaf",INDEX(Node_Leaf,MATCH($AA157&amp;"|"&amp;AN157,Node_Key,0)),"not a leaf")</f>
        <v/>
      </c>
      <c r="AP157" s="46">
        <f>MATCH($AA157&amp;"|0",Node_Key,0)</f>
        <v/>
      </c>
      <c r="AQ157" s="46">
        <f>IF(INDEX(Node_Kind,AP157)="leaf",0,IF(INDEX($M$10:$M$61,INDEX(Node_Pos,AP157)+1)="",IF(INDEX(Node_Miss,AP157)="left",INDEX(Node_Left,AP157),INDEX(Node_Right,AP157)),IF(INDEX(Node_Kind,AP157)="split",IF(INDEX($M$10:$M$61,INDEX(Node_Pos,AP157)+1)&lt;INDEX(Node_Thr,AP157),INDEX(Node_Left,AP157),INDEX(Node_Right,AP157)),IF(ISNUMBER(SEARCH(";"&amp;INDEX($M$10:$M$61,INDEX(Node_Pos,AP157)+1)&amp;";",";"&amp;INDEX(Node_RCodes,AP157)&amp;";")),INDEX(Node_Right,AP157),INDEX(Node_Left,AP157)))))</f>
        <v/>
      </c>
      <c r="AR157" s="46">
        <f>MATCH($AA157&amp;"|"&amp;AQ157,Node_Key,0)</f>
        <v/>
      </c>
      <c r="AS157" s="46">
        <f>IF(INDEX(Node_Kind,AR157)="leaf",AQ157,IF(INDEX($M$10:$M$61,INDEX(Node_Pos,AR157)+1)="",IF(INDEX(Node_Miss,AR157)="left",INDEX(Node_Left,AR157),INDEX(Node_Right,AR157)),IF(INDEX(Node_Kind,AR157)="split",IF(INDEX($M$10:$M$61,INDEX(Node_Pos,AR157)+1)&lt;INDEX(Node_Thr,AR157),INDEX(Node_Left,AR157),INDEX(Node_Right,AR157)),IF(ISNUMBER(SEARCH(";"&amp;INDEX($M$10:$M$61,INDEX(Node_Pos,AR157)+1)&amp;";",";"&amp;INDEX(Node_RCodes,AR157)&amp;";")),INDEX(Node_Right,AR157),INDEX(Node_Left,AR157)))))</f>
        <v/>
      </c>
      <c r="AT157" s="46">
        <f>MATCH($AA157&amp;"|"&amp;AS157,Node_Key,0)</f>
        <v/>
      </c>
      <c r="AU157" s="46">
        <f>IF(INDEX(Node_Kind,AT157)="leaf",AS157,IF(INDEX($M$10:$M$61,INDEX(Node_Pos,AT157)+1)="",IF(INDEX(Node_Miss,AT157)="left",INDEX(Node_Left,AT157),INDEX(Node_Right,AT157)),IF(INDEX(Node_Kind,AT157)="split",IF(INDEX($M$10:$M$61,INDEX(Node_Pos,AT157)+1)&lt;INDEX(Node_Thr,AT157),INDEX(Node_Left,AT157),INDEX(Node_Right,AT157)),IF(ISNUMBER(SEARCH(";"&amp;INDEX($M$10:$M$61,INDEX(Node_Pos,AT157)+1)&amp;";",";"&amp;INDEX(Node_RCodes,AT157)&amp;";")),INDEX(Node_Right,AT157),INDEX(Node_Left,AT157)))))</f>
        <v/>
      </c>
      <c r="AV157" s="52">
        <f>IF(INDEX(Node_Kind,MATCH($AA157&amp;"|"&amp;AU157,Node_Key,0))="leaf",INDEX(Node_Leaf,MATCH($AA157&amp;"|"&amp;AU157,Node_Key,0)),"not a leaf")</f>
        <v/>
      </c>
      <c r="AW157" s="46">
        <f>MATCH($AA157&amp;"|0",Node_Key,0)</f>
        <v/>
      </c>
      <c r="AX157" s="46">
        <f>IF(INDEX(Node_Kind,AW157)="leaf",0,IF(INDEX($P$10:$P$61,INDEX(Node_Pos,AW157)+1)="",IF(INDEX(Node_Miss,AW157)="left",INDEX(Node_Left,AW157),INDEX(Node_Right,AW157)),IF(INDEX(Node_Kind,AW157)="split",IF(INDEX($P$10:$P$61,INDEX(Node_Pos,AW157)+1)&lt;INDEX(Node_Thr,AW157),INDEX(Node_Left,AW157),INDEX(Node_Right,AW157)),IF(ISNUMBER(SEARCH(";"&amp;INDEX($P$10:$P$61,INDEX(Node_Pos,AW157)+1)&amp;";",";"&amp;INDEX(Node_RCodes,AW157)&amp;";")),INDEX(Node_Right,AW157),INDEX(Node_Left,AW157)))))</f>
        <v/>
      </c>
      <c r="AY157" s="46">
        <f>MATCH($AA157&amp;"|"&amp;AX157,Node_Key,0)</f>
        <v/>
      </c>
      <c r="AZ157" s="46">
        <f>IF(INDEX(Node_Kind,AY157)="leaf",AX157,IF(INDEX($P$10:$P$61,INDEX(Node_Pos,AY157)+1)="",IF(INDEX(Node_Miss,AY157)="left",INDEX(Node_Left,AY157),INDEX(Node_Right,AY157)),IF(INDEX(Node_Kind,AY157)="split",IF(INDEX($P$10:$P$61,INDEX(Node_Pos,AY157)+1)&lt;INDEX(Node_Thr,AY157),INDEX(Node_Left,AY157),INDEX(Node_Right,AY157)),IF(ISNUMBER(SEARCH(";"&amp;INDEX($P$10:$P$61,INDEX(Node_Pos,AY157)+1)&amp;";",";"&amp;INDEX(Node_RCodes,AY157)&amp;";")),INDEX(Node_Right,AY157),INDEX(Node_Left,AY157)))))</f>
        <v/>
      </c>
      <c r="BA157" s="46">
        <f>MATCH($AA157&amp;"|"&amp;AZ157,Node_Key,0)</f>
        <v/>
      </c>
      <c r="BB157" s="46">
        <f>IF(INDEX(Node_Kind,BA157)="leaf",AZ157,IF(INDEX($P$10:$P$61,INDEX(Node_Pos,BA157)+1)="",IF(INDEX(Node_Miss,BA157)="left",INDEX(Node_Left,BA157),INDEX(Node_Right,BA157)),IF(INDEX(Node_Kind,BA157)="split",IF(INDEX($P$10:$P$61,INDEX(Node_Pos,BA157)+1)&lt;INDEX(Node_Thr,BA157),INDEX(Node_Left,BA157),INDEX(Node_Right,BA157)),IF(ISNUMBER(SEARCH(";"&amp;INDEX($P$10:$P$61,INDEX(Node_Pos,BA157)+1)&amp;";",";"&amp;INDEX(Node_RCodes,BA157)&amp;";")),INDEX(Node_Right,BA157),INDEX(Node_Left,BA157)))))</f>
        <v/>
      </c>
      <c r="BC157" s="52">
        <f>IF(INDEX(Node_Kind,MATCH($AA157&amp;"|"&amp;BB157,Node_Key,0))="leaf",INDEX(Node_Leaf,MATCH($AA157&amp;"|"&amp;BB157,Node_Key,0)),"not a leaf")</f>
        <v/>
      </c>
      <c r="BD157" s="46">
        <f>MATCH($AA157&amp;"|0",Node_Key,0)</f>
        <v/>
      </c>
      <c r="BE157" s="46">
        <f>IF(INDEX(Node_Kind,BD157)="leaf",0,IF(INDEX($S$10:$S$61,INDEX(Node_Pos,BD157)+1)="",IF(INDEX(Node_Miss,BD157)="left",INDEX(Node_Left,BD157),INDEX(Node_Right,BD157)),IF(INDEX(Node_Kind,BD157)="split",IF(INDEX($S$10:$S$61,INDEX(Node_Pos,BD157)+1)&lt;INDEX(Node_Thr,BD157),INDEX(Node_Left,BD157),INDEX(Node_Right,BD157)),IF(ISNUMBER(SEARCH(";"&amp;INDEX($S$10:$S$61,INDEX(Node_Pos,BD157)+1)&amp;";",";"&amp;INDEX(Node_RCodes,BD157)&amp;";")),INDEX(Node_Right,BD157),INDEX(Node_Left,BD157)))))</f>
        <v/>
      </c>
      <c r="BF157" s="46">
        <f>MATCH($AA157&amp;"|"&amp;BE157,Node_Key,0)</f>
        <v/>
      </c>
      <c r="BG157" s="46">
        <f>IF(INDEX(Node_Kind,BF157)="leaf",BE157,IF(INDEX($S$10:$S$61,INDEX(Node_Pos,BF157)+1)="",IF(INDEX(Node_Miss,BF157)="left",INDEX(Node_Left,BF157),INDEX(Node_Right,BF157)),IF(INDEX(Node_Kind,BF157)="split",IF(INDEX($S$10:$S$61,INDEX(Node_Pos,BF157)+1)&lt;INDEX(Node_Thr,BF157),INDEX(Node_Left,BF157),INDEX(Node_Right,BF157)),IF(ISNUMBER(SEARCH(";"&amp;INDEX($S$10:$S$61,INDEX(Node_Pos,BF157)+1)&amp;";",";"&amp;INDEX(Node_RCodes,BF157)&amp;";")),INDEX(Node_Right,BF157),INDEX(Node_Left,BF157)))))</f>
        <v/>
      </c>
      <c r="BH157" s="46">
        <f>MATCH($AA157&amp;"|"&amp;BG157,Node_Key,0)</f>
        <v/>
      </c>
      <c r="BI157" s="46">
        <f>IF(INDEX(Node_Kind,BH157)="leaf",BG157,IF(INDEX($S$10:$S$61,INDEX(Node_Pos,BH157)+1)="",IF(INDEX(Node_Miss,BH157)="left",INDEX(Node_Left,BH157),INDEX(Node_Right,BH157)),IF(INDEX(Node_Kind,BH157)="split",IF(INDEX($S$10:$S$61,INDEX(Node_Pos,BH157)+1)&lt;INDEX(Node_Thr,BH157),INDEX(Node_Left,BH157),INDEX(Node_Right,BH157)),IF(ISNUMBER(SEARCH(";"&amp;INDEX($S$10:$S$61,INDEX(Node_Pos,BH157)+1)&amp;";",";"&amp;INDEX(Node_RCodes,BH157)&amp;";")),INDEX(Node_Right,BH157),INDEX(Node_Left,BH157)))))</f>
        <v/>
      </c>
      <c r="BJ157" s="52">
        <f>IF(INDEX(Node_Kind,MATCH($AA157&amp;"|"&amp;BI157,Node_Key,0))="leaf",INDEX(Node_Leaf,MATCH($AA157&amp;"|"&amp;BI157,Node_Key,0)),"not a leaf")</f>
        <v/>
      </c>
      <c r="BK157" s="46">
        <f>MATCH($AA157&amp;"|0",Node_Key,0)</f>
        <v/>
      </c>
      <c r="BL157" s="46">
        <f>IF(INDEX(Node_Kind,BK157)="leaf",0,IF(INDEX($V$10:$V$61,INDEX(Node_Pos,BK157)+1)="",IF(INDEX(Node_Miss,BK157)="left",INDEX(Node_Left,BK157),INDEX(Node_Right,BK157)),IF(INDEX(Node_Kind,BK157)="split",IF(INDEX($V$10:$V$61,INDEX(Node_Pos,BK157)+1)&lt;INDEX(Node_Thr,BK157),INDEX(Node_Left,BK157),INDEX(Node_Right,BK157)),IF(ISNUMBER(SEARCH(";"&amp;INDEX($V$10:$V$61,INDEX(Node_Pos,BK157)+1)&amp;";",";"&amp;INDEX(Node_RCodes,BK157)&amp;";")),INDEX(Node_Right,BK157),INDEX(Node_Left,BK157)))))</f>
        <v/>
      </c>
      <c r="BM157" s="46">
        <f>MATCH($AA157&amp;"|"&amp;BL157,Node_Key,0)</f>
        <v/>
      </c>
      <c r="BN157" s="46">
        <f>IF(INDEX(Node_Kind,BM157)="leaf",BL157,IF(INDEX($V$10:$V$61,INDEX(Node_Pos,BM157)+1)="",IF(INDEX(Node_Miss,BM157)="left",INDEX(Node_Left,BM157),INDEX(Node_Right,BM157)),IF(INDEX(Node_Kind,BM157)="split",IF(INDEX($V$10:$V$61,INDEX(Node_Pos,BM157)+1)&lt;INDEX(Node_Thr,BM157),INDEX(Node_Left,BM157),INDEX(Node_Right,BM157)),IF(ISNUMBER(SEARCH(";"&amp;INDEX($V$10:$V$61,INDEX(Node_Pos,BM157)+1)&amp;";",";"&amp;INDEX(Node_RCodes,BM157)&amp;";")),INDEX(Node_Right,BM157),INDEX(Node_Left,BM157)))))</f>
        <v/>
      </c>
      <c r="BO157" s="46">
        <f>MATCH($AA157&amp;"|"&amp;BN157,Node_Key,0)</f>
        <v/>
      </c>
      <c r="BP157" s="46">
        <f>IF(INDEX(Node_Kind,BO157)="leaf",BN157,IF(INDEX($V$10:$V$61,INDEX(Node_Pos,BO157)+1)="",IF(INDEX(Node_Miss,BO157)="left",INDEX(Node_Left,BO157),INDEX(Node_Right,BO157)),IF(INDEX(Node_Kind,BO157)="split",IF(INDEX($V$10:$V$61,INDEX(Node_Pos,BO157)+1)&lt;INDEX(Node_Thr,BO157),INDEX(Node_Left,BO157),INDEX(Node_Right,BO157)),IF(ISNUMBER(SEARCH(";"&amp;INDEX($V$10:$V$61,INDEX(Node_Pos,BO157)+1)&amp;";",";"&amp;INDEX(Node_RCodes,BO157)&amp;";")),INDEX(Node_Right,BO157),INDEX(Node_Left,BO157)))))</f>
        <v/>
      </c>
      <c r="BQ157" s="52">
        <f>IF(INDEX(Node_Kind,MATCH($AA157&amp;"|"&amp;BP157,Node_Key,0))="leaf",INDEX(Node_Leaf,MATCH($AA157&amp;"|"&amp;BP157,Node_Key,0)),"not a leaf")</f>
        <v/>
      </c>
      <c r="BR157" s="46">
        <f>MATCH($AA157&amp;"|0",Node_Key,0)</f>
        <v/>
      </c>
      <c r="BS157" s="46">
        <f>IF(INDEX(Node_Kind,BR157)="leaf",0,IF(INDEX($Y$10:$Y$61,INDEX(Node_Pos,BR157)+1)="",IF(INDEX(Node_Miss,BR157)="left",INDEX(Node_Left,BR157),INDEX(Node_Right,BR157)),IF(INDEX(Node_Kind,BR157)="split",IF(INDEX($Y$10:$Y$61,INDEX(Node_Pos,BR157)+1)&lt;INDEX(Node_Thr,BR157),INDEX(Node_Left,BR157),INDEX(Node_Right,BR157)),IF(ISNUMBER(SEARCH(";"&amp;INDEX($Y$10:$Y$61,INDEX(Node_Pos,BR157)+1)&amp;";",";"&amp;INDEX(Node_RCodes,BR157)&amp;";")),INDEX(Node_Right,BR157),INDEX(Node_Left,BR157)))))</f>
        <v/>
      </c>
      <c r="BT157" s="46">
        <f>MATCH($AA157&amp;"|"&amp;BS157,Node_Key,0)</f>
        <v/>
      </c>
      <c r="BU157" s="46">
        <f>IF(INDEX(Node_Kind,BT157)="leaf",BS157,IF(INDEX($Y$10:$Y$61,INDEX(Node_Pos,BT157)+1)="",IF(INDEX(Node_Miss,BT157)="left",INDEX(Node_Left,BT157),INDEX(Node_Right,BT157)),IF(INDEX(Node_Kind,BT157)="split",IF(INDEX($Y$10:$Y$61,INDEX(Node_Pos,BT157)+1)&lt;INDEX(Node_Thr,BT157),INDEX(Node_Left,BT157),INDEX(Node_Right,BT157)),IF(ISNUMBER(SEARCH(";"&amp;INDEX($Y$10:$Y$61,INDEX(Node_Pos,BT157)+1)&amp;";",";"&amp;INDEX(Node_RCodes,BT157)&amp;";")),INDEX(Node_Right,BT157),INDEX(Node_Left,BT157)))))</f>
        <v/>
      </c>
      <c r="BV157" s="46">
        <f>MATCH($AA157&amp;"|"&amp;BU157,Node_Key,0)</f>
        <v/>
      </c>
      <c r="BW157" s="46">
        <f>IF(INDEX(Node_Kind,BV157)="leaf",BU157,IF(INDEX($Y$10:$Y$61,INDEX(Node_Pos,BV157)+1)="",IF(INDEX(Node_Miss,BV157)="left",INDEX(Node_Left,BV157),INDEX(Node_Right,BV157)),IF(INDEX(Node_Kind,BV157)="split",IF(INDEX($Y$10:$Y$61,INDEX(Node_Pos,BV157)+1)&lt;INDEX(Node_Thr,BV157),INDEX(Node_Left,BV157),INDEX(Node_Right,BV157)),IF(ISNUMBER(SEARCH(";"&amp;INDEX($Y$10:$Y$61,INDEX(Node_Pos,BV157)+1)&amp;";",";"&amp;INDEX(Node_RCodes,BV157)&amp;";")),INDEX(Node_Right,BV157),INDEX(Node_Left,BV157)))))</f>
        <v/>
      </c>
      <c r="BX157" s="52">
        <f>IF(INDEX(Node_Kind,MATCH($AA157&amp;"|"&amp;BW157,Node_Key,0))="leaf",INDEX(Node_Leaf,MATCH($AA157&amp;"|"&amp;BW157,Node_Key,0)),"not a leaf")</f>
        <v/>
      </c>
    </row>
    <row r="158">
      <c r="AA158" s="36" t="n">
        <v>148</v>
      </c>
      <c r="AB158" s="46">
        <f>MATCH($AA158&amp;"|0",Node_Key,0)</f>
        <v/>
      </c>
      <c r="AC158" s="46">
        <f>IF(INDEX(Node_Kind,AB158)="leaf",0,IF(INDEX($G$10:$G$61,INDEX(Node_Pos,AB158)+1)="",IF(INDEX(Node_Miss,AB158)="left",INDEX(Node_Left,AB158),INDEX(Node_Right,AB158)),IF(INDEX(Node_Kind,AB158)="split",IF(INDEX($G$10:$G$61,INDEX(Node_Pos,AB158)+1)&lt;INDEX(Node_Thr,AB158),INDEX(Node_Left,AB158),INDEX(Node_Right,AB158)),IF(ISNUMBER(SEARCH(";"&amp;INDEX($G$10:$G$61,INDEX(Node_Pos,AB158)+1)&amp;";",";"&amp;INDEX(Node_RCodes,AB158)&amp;";")),INDEX(Node_Right,AB158),INDEX(Node_Left,AB158)))))</f>
        <v/>
      </c>
      <c r="AD158" s="46">
        <f>MATCH($AA158&amp;"|"&amp;AC158,Node_Key,0)</f>
        <v/>
      </c>
      <c r="AE158" s="46">
        <f>IF(INDEX(Node_Kind,AD158)="leaf",AC158,IF(INDEX($G$10:$G$61,INDEX(Node_Pos,AD158)+1)="",IF(INDEX(Node_Miss,AD158)="left",INDEX(Node_Left,AD158),INDEX(Node_Right,AD158)),IF(INDEX(Node_Kind,AD158)="split",IF(INDEX($G$10:$G$61,INDEX(Node_Pos,AD158)+1)&lt;INDEX(Node_Thr,AD158),INDEX(Node_Left,AD158),INDEX(Node_Right,AD158)),IF(ISNUMBER(SEARCH(";"&amp;INDEX($G$10:$G$61,INDEX(Node_Pos,AD158)+1)&amp;";",";"&amp;INDEX(Node_RCodes,AD158)&amp;";")),INDEX(Node_Right,AD158),INDEX(Node_Left,AD158)))))</f>
        <v/>
      </c>
      <c r="AF158" s="46">
        <f>MATCH($AA158&amp;"|"&amp;AE158,Node_Key,0)</f>
        <v/>
      </c>
      <c r="AG158" s="46">
        <f>IF(INDEX(Node_Kind,AF158)="leaf",AE158,IF(INDEX($G$10:$G$61,INDEX(Node_Pos,AF158)+1)="",IF(INDEX(Node_Miss,AF158)="left",INDEX(Node_Left,AF158),INDEX(Node_Right,AF158)),IF(INDEX(Node_Kind,AF158)="split",IF(INDEX($G$10:$G$61,INDEX(Node_Pos,AF158)+1)&lt;INDEX(Node_Thr,AF158),INDEX(Node_Left,AF158),INDEX(Node_Right,AF158)),IF(ISNUMBER(SEARCH(";"&amp;INDEX($G$10:$G$61,INDEX(Node_Pos,AF158)+1)&amp;";",";"&amp;INDEX(Node_RCodes,AF158)&amp;";")),INDEX(Node_Right,AF158),INDEX(Node_Left,AF158)))))</f>
        <v/>
      </c>
      <c r="AH158" s="52">
        <f>IF(INDEX(Node_Kind,MATCH($AA158&amp;"|"&amp;AG158,Node_Key,0))="leaf",INDEX(Node_Leaf,MATCH($AA158&amp;"|"&amp;AG158,Node_Key,0)),"not a leaf")</f>
        <v/>
      </c>
      <c r="AI158" s="46">
        <f>MATCH($AA158&amp;"|0",Node_Key,0)</f>
        <v/>
      </c>
      <c r="AJ158" s="46">
        <f>IF(INDEX(Node_Kind,AI158)="leaf",0,IF(INDEX($J$10:$J$61,INDEX(Node_Pos,AI158)+1)="",IF(INDEX(Node_Miss,AI158)="left",INDEX(Node_Left,AI158),INDEX(Node_Right,AI158)),IF(INDEX(Node_Kind,AI158)="split",IF(INDEX($J$10:$J$61,INDEX(Node_Pos,AI158)+1)&lt;INDEX(Node_Thr,AI158),INDEX(Node_Left,AI158),INDEX(Node_Right,AI158)),IF(ISNUMBER(SEARCH(";"&amp;INDEX($J$10:$J$61,INDEX(Node_Pos,AI158)+1)&amp;";",";"&amp;INDEX(Node_RCodes,AI158)&amp;";")),INDEX(Node_Right,AI158),INDEX(Node_Left,AI158)))))</f>
        <v/>
      </c>
      <c r="AK158" s="46">
        <f>MATCH($AA158&amp;"|"&amp;AJ158,Node_Key,0)</f>
        <v/>
      </c>
      <c r="AL158" s="46">
        <f>IF(INDEX(Node_Kind,AK158)="leaf",AJ158,IF(INDEX($J$10:$J$61,INDEX(Node_Pos,AK158)+1)="",IF(INDEX(Node_Miss,AK158)="left",INDEX(Node_Left,AK158),INDEX(Node_Right,AK158)),IF(INDEX(Node_Kind,AK158)="split",IF(INDEX($J$10:$J$61,INDEX(Node_Pos,AK158)+1)&lt;INDEX(Node_Thr,AK158),INDEX(Node_Left,AK158),INDEX(Node_Right,AK158)),IF(ISNUMBER(SEARCH(";"&amp;INDEX($J$10:$J$61,INDEX(Node_Pos,AK158)+1)&amp;";",";"&amp;INDEX(Node_RCodes,AK158)&amp;";")),INDEX(Node_Right,AK158),INDEX(Node_Left,AK158)))))</f>
        <v/>
      </c>
      <c r="AM158" s="46">
        <f>MATCH($AA158&amp;"|"&amp;AL158,Node_Key,0)</f>
        <v/>
      </c>
      <c r="AN158" s="46">
        <f>IF(INDEX(Node_Kind,AM158)="leaf",AL158,IF(INDEX($J$10:$J$61,INDEX(Node_Pos,AM158)+1)="",IF(INDEX(Node_Miss,AM158)="left",INDEX(Node_Left,AM158),INDEX(Node_Right,AM158)),IF(INDEX(Node_Kind,AM158)="split",IF(INDEX($J$10:$J$61,INDEX(Node_Pos,AM158)+1)&lt;INDEX(Node_Thr,AM158),INDEX(Node_Left,AM158),INDEX(Node_Right,AM158)),IF(ISNUMBER(SEARCH(";"&amp;INDEX($J$10:$J$61,INDEX(Node_Pos,AM158)+1)&amp;";",";"&amp;INDEX(Node_RCodes,AM158)&amp;";")),INDEX(Node_Right,AM158),INDEX(Node_Left,AM158)))))</f>
        <v/>
      </c>
      <c r="AO158" s="52">
        <f>IF(INDEX(Node_Kind,MATCH($AA158&amp;"|"&amp;AN158,Node_Key,0))="leaf",INDEX(Node_Leaf,MATCH($AA158&amp;"|"&amp;AN158,Node_Key,0)),"not a leaf")</f>
        <v/>
      </c>
      <c r="AP158" s="46">
        <f>MATCH($AA158&amp;"|0",Node_Key,0)</f>
        <v/>
      </c>
      <c r="AQ158" s="46">
        <f>IF(INDEX(Node_Kind,AP158)="leaf",0,IF(INDEX($M$10:$M$61,INDEX(Node_Pos,AP158)+1)="",IF(INDEX(Node_Miss,AP158)="left",INDEX(Node_Left,AP158),INDEX(Node_Right,AP158)),IF(INDEX(Node_Kind,AP158)="split",IF(INDEX($M$10:$M$61,INDEX(Node_Pos,AP158)+1)&lt;INDEX(Node_Thr,AP158),INDEX(Node_Left,AP158),INDEX(Node_Right,AP158)),IF(ISNUMBER(SEARCH(";"&amp;INDEX($M$10:$M$61,INDEX(Node_Pos,AP158)+1)&amp;";",";"&amp;INDEX(Node_RCodes,AP158)&amp;";")),INDEX(Node_Right,AP158),INDEX(Node_Left,AP158)))))</f>
        <v/>
      </c>
      <c r="AR158" s="46">
        <f>MATCH($AA158&amp;"|"&amp;AQ158,Node_Key,0)</f>
        <v/>
      </c>
      <c r="AS158" s="46">
        <f>IF(INDEX(Node_Kind,AR158)="leaf",AQ158,IF(INDEX($M$10:$M$61,INDEX(Node_Pos,AR158)+1)="",IF(INDEX(Node_Miss,AR158)="left",INDEX(Node_Left,AR158),INDEX(Node_Right,AR158)),IF(INDEX(Node_Kind,AR158)="split",IF(INDEX($M$10:$M$61,INDEX(Node_Pos,AR158)+1)&lt;INDEX(Node_Thr,AR158),INDEX(Node_Left,AR158),INDEX(Node_Right,AR158)),IF(ISNUMBER(SEARCH(";"&amp;INDEX($M$10:$M$61,INDEX(Node_Pos,AR158)+1)&amp;";",";"&amp;INDEX(Node_RCodes,AR158)&amp;";")),INDEX(Node_Right,AR158),INDEX(Node_Left,AR158)))))</f>
        <v/>
      </c>
      <c r="AT158" s="46">
        <f>MATCH($AA158&amp;"|"&amp;AS158,Node_Key,0)</f>
        <v/>
      </c>
      <c r="AU158" s="46">
        <f>IF(INDEX(Node_Kind,AT158)="leaf",AS158,IF(INDEX($M$10:$M$61,INDEX(Node_Pos,AT158)+1)="",IF(INDEX(Node_Miss,AT158)="left",INDEX(Node_Left,AT158),INDEX(Node_Right,AT158)),IF(INDEX(Node_Kind,AT158)="split",IF(INDEX($M$10:$M$61,INDEX(Node_Pos,AT158)+1)&lt;INDEX(Node_Thr,AT158),INDEX(Node_Left,AT158),INDEX(Node_Right,AT158)),IF(ISNUMBER(SEARCH(";"&amp;INDEX($M$10:$M$61,INDEX(Node_Pos,AT158)+1)&amp;";",";"&amp;INDEX(Node_RCodes,AT158)&amp;";")),INDEX(Node_Right,AT158),INDEX(Node_Left,AT158)))))</f>
        <v/>
      </c>
      <c r="AV158" s="52">
        <f>IF(INDEX(Node_Kind,MATCH($AA158&amp;"|"&amp;AU158,Node_Key,0))="leaf",INDEX(Node_Leaf,MATCH($AA158&amp;"|"&amp;AU158,Node_Key,0)),"not a leaf")</f>
        <v/>
      </c>
      <c r="AW158" s="46">
        <f>MATCH($AA158&amp;"|0",Node_Key,0)</f>
        <v/>
      </c>
      <c r="AX158" s="46">
        <f>IF(INDEX(Node_Kind,AW158)="leaf",0,IF(INDEX($P$10:$P$61,INDEX(Node_Pos,AW158)+1)="",IF(INDEX(Node_Miss,AW158)="left",INDEX(Node_Left,AW158),INDEX(Node_Right,AW158)),IF(INDEX(Node_Kind,AW158)="split",IF(INDEX($P$10:$P$61,INDEX(Node_Pos,AW158)+1)&lt;INDEX(Node_Thr,AW158),INDEX(Node_Left,AW158),INDEX(Node_Right,AW158)),IF(ISNUMBER(SEARCH(";"&amp;INDEX($P$10:$P$61,INDEX(Node_Pos,AW158)+1)&amp;";",";"&amp;INDEX(Node_RCodes,AW158)&amp;";")),INDEX(Node_Right,AW158),INDEX(Node_Left,AW158)))))</f>
        <v/>
      </c>
      <c r="AY158" s="46">
        <f>MATCH($AA158&amp;"|"&amp;AX158,Node_Key,0)</f>
        <v/>
      </c>
      <c r="AZ158" s="46">
        <f>IF(INDEX(Node_Kind,AY158)="leaf",AX158,IF(INDEX($P$10:$P$61,INDEX(Node_Pos,AY158)+1)="",IF(INDEX(Node_Miss,AY158)="left",INDEX(Node_Left,AY158),INDEX(Node_Right,AY158)),IF(INDEX(Node_Kind,AY158)="split",IF(INDEX($P$10:$P$61,INDEX(Node_Pos,AY158)+1)&lt;INDEX(Node_Thr,AY158),INDEX(Node_Left,AY158),INDEX(Node_Right,AY158)),IF(ISNUMBER(SEARCH(";"&amp;INDEX($P$10:$P$61,INDEX(Node_Pos,AY158)+1)&amp;";",";"&amp;INDEX(Node_RCodes,AY158)&amp;";")),INDEX(Node_Right,AY158),INDEX(Node_Left,AY158)))))</f>
        <v/>
      </c>
      <c r="BA158" s="46">
        <f>MATCH($AA158&amp;"|"&amp;AZ158,Node_Key,0)</f>
        <v/>
      </c>
      <c r="BB158" s="46">
        <f>IF(INDEX(Node_Kind,BA158)="leaf",AZ158,IF(INDEX($P$10:$P$61,INDEX(Node_Pos,BA158)+1)="",IF(INDEX(Node_Miss,BA158)="left",INDEX(Node_Left,BA158),INDEX(Node_Right,BA158)),IF(INDEX(Node_Kind,BA158)="split",IF(INDEX($P$10:$P$61,INDEX(Node_Pos,BA158)+1)&lt;INDEX(Node_Thr,BA158),INDEX(Node_Left,BA158),INDEX(Node_Right,BA158)),IF(ISNUMBER(SEARCH(";"&amp;INDEX($P$10:$P$61,INDEX(Node_Pos,BA158)+1)&amp;";",";"&amp;INDEX(Node_RCodes,BA158)&amp;";")),INDEX(Node_Right,BA158),INDEX(Node_Left,BA158)))))</f>
        <v/>
      </c>
      <c r="BC158" s="52">
        <f>IF(INDEX(Node_Kind,MATCH($AA158&amp;"|"&amp;BB158,Node_Key,0))="leaf",INDEX(Node_Leaf,MATCH($AA158&amp;"|"&amp;BB158,Node_Key,0)),"not a leaf")</f>
        <v/>
      </c>
      <c r="BD158" s="46">
        <f>MATCH($AA158&amp;"|0",Node_Key,0)</f>
        <v/>
      </c>
      <c r="BE158" s="46">
        <f>IF(INDEX(Node_Kind,BD158)="leaf",0,IF(INDEX($S$10:$S$61,INDEX(Node_Pos,BD158)+1)="",IF(INDEX(Node_Miss,BD158)="left",INDEX(Node_Left,BD158),INDEX(Node_Right,BD158)),IF(INDEX(Node_Kind,BD158)="split",IF(INDEX($S$10:$S$61,INDEX(Node_Pos,BD158)+1)&lt;INDEX(Node_Thr,BD158),INDEX(Node_Left,BD158),INDEX(Node_Right,BD158)),IF(ISNUMBER(SEARCH(";"&amp;INDEX($S$10:$S$61,INDEX(Node_Pos,BD158)+1)&amp;";",";"&amp;INDEX(Node_RCodes,BD158)&amp;";")),INDEX(Node_Right,BD158),INDEX(Node_Left,BD158)))))</f>
        <v/>
      </c>
      <c r="BF158" s="46">
        <f>MATCH($AA158&amp;"|"&amp;BE158,Node_Key,0)</f>
        <v/>
      </c>
      <c r="BG158" s="46">
        <f>IF(INDEX(Node_Kind,BF158)="leaf",BE158,IF(INDEX($S$10:$S$61,INDEX(Node_Pos,BF158)+1)="",IF(INDEX(Node_Miss,BF158)="left",INDEX(Node_Left,BF158),INDEX(Node_Right,BF158)),IF(INDEX(Node_Kind,BF158)="split",IF(INDEX($S$10:$S$61,INDEX(Node_Pos,BF158)+1)&lt;INDEX(Node_Thr,BF158),INDEX(Node_Left,BF158),INDEX(Node_Right,BF158)),IF(ISNUMBER(SEARCH(";"&amp;INDEX($S$10:$S$61,INDEX(Node_Pos,BF158)+1)&amp;";",";"&amp;INDEX(Node_RCodes,BF158)&amp;";")),INDEX(Node_Right,BF158),INDEX(Node_Left,BF158)))))</f>
        <v/>
      </c>
      <c r="BH158" s="46">
        <f>MATCH($AA158&amp;"|"&amp;BG158,Node_Key,0)</f>
        <v/>
      </c>
      <c r="BI158" s="46">
        <f>IF(INDEX(Node_Kind,BH158)="leaf",BG158,IF(INDEX($S$10:$S$61,INDEX(Node_Pos,BH158)+1)="",IF(INDEX(Node_Miss,BH158)="left",INDEX(Node_Left,BH158),INDEX(Node_Right,BH158)),IF(INDEX(Node_Kind,BH158)="split",IF(INDEX($S$10:$S$61,INDEX(Node_Pos,BH158)+1)&lt;INDEX(Node_Thr,BH158),INDEX(Node_Left,BH158),INDEX(Node_Right,BH158)),IF(ISNUMBER(SEARCH(";"&amp;INDEX($S$10:$S$61,INDEX(Node_Pos,BH158)+1)&amp;";",";"&amp;INDEX(Node_RCodes,BH158)&amp;";")),INDEX(Node_Right,BH158),INDEX(Node_Left,BH158)))))</f>
        <v/>
      </c>
      <c r="BJ158" s="52">
        <f>IF(INDEX(Node_Kind,MATCH($AA158&amp;"|"&amp;BI158,Node_Key,0))="leaf",INDEX(Node_Leaf,MATCH($AA158&amp;"|"&amp;BI158,Node_Key,0)),"not a leaf")</f>
        <v/>
      </c>
      <c r="BK158" s="46">
        <f>MATCH($AA158&amp;"|0",Node_Key,0)</f>
        <v/>
      </c>
      <c r="BL158" s="46">
        <f>IF(INDEX(Node_Kind,BK158)="leaf",0,IF(INDEX($V$10:$V$61,INDEX(Node_Pos,BK158)+1)="",IF(INDEX(Node_Miss,BK158)="left",INDEX(Node_Left,BK158),INDEX(Node_Right,BK158)),IF(INDEX(Node_Kind,BK158)="split",IF(INDEX($V$10:$V$61,INDEX(Node_Pos,BK158)+1)&lt;INDEX(Node_Thr,BK158),INDEX(Node_Left,BK158),INDEX(Node_Right,BK158)),IF(ISNUMBER(SEARCH(";"&amp;INDEX($V$10:$V$61,INDEX(Node_Pos,BK158)+1)&amp;";",";"&amp;INDEX(Node_RCodes,BK158)&amp;";")),INDEX(Node_Right,BK158),INDEX(Node_Left,BK158)))))</f>
        <v/>
      </c>
      <c r="BM158" s="46">
        <f>MATCH($AA158&amp;"|"&amp;BL158,Node_Key,0)</f>
        <v/>
      </c>
      <c r="BN158" s="46">
        <f>IF(INDEX(Node_Kind,BM158)="leaf",BL158,IF(INDEX($V$10:$V$61,INDEX(Node_Pos,BM158)+1)="",IF(INDEX(Node_Miss,BM158)="left",INDEX(Node_Left,BM158),INDEX(Node_Right,BM158)),IF(INDEX(Node_Kind,BM158)="split",IF(INDEX($V$10:$V$61,INDEX(Node_Pos,BM158)+1)&lt;INDEX(Node_Thr,BM158),INDEX(Node_Left,BM158),INDEX(Node_Right,BM158)),IF(ISNUMBER(SEARCH(";"&amp;INDEX($V$10:$V$61,INDEX(Node_Pos,BM158)+1)&amp;";",";"&amp;INDEX(Node_RCodes,BM158)&amp;";")),INDEX(Node_Right,BM158),INDEX(Node_Left,BM158)))))</f>
        <v/>
      </c>
      <c r="BO158" s="46">
        <f>MATCH($AA158&amp;"|"&amp;BN158,Node_Key,0)</f>
        <v/>
      </c>
      <c r="BP158" s="46">
        <f>IF(INDEX(Node_Kind,BO158)="leaf",BN158,IF(INDEX($V$10:$V$61,INDEX(Node_Pos,BO158)+1)="",IF(INDEX(Node_Miss,BO158)="left",INDEX(Node_Left,BO158),INDEX(Node_Right,BO158)),IF(INDEX(Node_Kind,BO158)="split",IF(INDEX($V$10:$V$61,INDEX(Node_Pos,BO158)+1)&lt;INDEX(Node_Thr,BO158),INDEX(Node_Left,BO158),INDEX(Node_Right,BO158)),IF(ISNUMBER(SEARCH(";"&amp;INDEX($V$10:$V$61,INDEX(Node_Pos,BO158)+1)&amp;";",";"&amp;INDEX(Node_RCodes,BO158)&amp;";")),INDEX(Node_Right,BO158),INDEX(Node_Left,BO158)))))</f>
        <v/>
      </c>
      <c r="BQ158" s="52">
        <f>IF(INDEX(Node_Kind,MATCH($AA158&amp;"|"&amp;BP158,Node_Key,0))="leaf",INDEX(Node_Leaf,MATCH($AA158&amp;"|"&amp;BP158,Node_Key,0)),"not a leaf")</f>
        <v/>
      </c>
      <c r="BR158" s="46">
        <f>MATCH($AA158&amp;"|0",Node_Key,0)</f>
        <v/>
      </c>
      <c r="BS158" s="46">
        <f>IF(INDEX(Node_Kind,BR158)="leaf",0,IF(INDEX($Y$10:$Y$61,INDEX(Node_Pos,BR158)+1)="",IF(INDEX(Node_Miss,BR158)="left",INDEX(Node_Left,BR158),INDEX(Node_Right,BR158)),IF(INDEX(Node_Kind,BR158)="split",IF(INDEX($Y$10:$Y$61,INDEX(Node_Pos,BR158)+1)&lt;INDEX(Node_Thr,BR158),INDEX(Node_Left,BR158),INDEX(Node_Right,BR158)),IF(ISNUMBER(SEARCH(";"&amp;INDEX($Y$10:$Y$61,INDEX(Node_Pos,BR158)+1)&amp;";",";"&amp;INDEX(Node_RCodes,BR158)&amp;";")),INDEX(Node_Right,BR158),INDEX(Node_Left,BR158)))))</f>
        <v/>
      </c>
      <c r="BT158" s="46">
        <f>MATCH($AA158&amp;"|"&amp;BS158,Node_Key,0)</f>
        <v/>
      </c>
      <c r="BU158" s="46">
        <f>IF(INDEX(Node_Kind,BT158)="leaf",BS158,IF(INDEX($Y$10:$Y$61,INDEX(Node_Pos,BT158)+1)="",IF(INDEX(Node_Miss,BT158)="left",INDEX(Node_Left,BT158),INDEX(Node_Right,BT158)),IF(INDEX(Node_Kind,BT158)="split",IF(INDEX($Y$10:$Y$61,INDEX(Node_Pos,BT158)+1)&lt;INDEX(Node_Thr,BT158),INDEX(Node_Left,BT158),INDEX(Node_Right,BT158)),IF(ISNUMBER(SEARCH(";"&amp;INDEX($Y$10:$Y$61,INDEX(Node_Pos,BT158)+1)&amp;";",";"&amp;INDEX(Node_RCodes,BT158)&amp;";")),INDEX(Node_Right,BT158),INDEX(Node_Left,BT158)))))</f>
        <v/>
      </c>
      <c r="BV158" s="46">
        <f>MATCH($AA158&amp;"|"&amp;BU158,Node_Key,0)</f>
        <v/>
      </c>
      <c r="BW158" s="46">
        <f>IF(INDEX(Node_Kind,BV158)="leaf",BU158,IF(INDEX($Y$10:$Y$61,INDEX(Node_Pos,BV158)+1)="",IF(INDEX(Node_Miss,BV158)="left",INDEX(Node_Left,BV158),INDEX(Node_Right,BV158)),IF(INDEX(Node_Kind,BV158)="split",IF(INDEX($Y$10:$Y$61,INDEX(Node_Pos,BV158)+1)&lt;INDEX(Node_Thr,BV158),INDEX(Node_Left,BV158),INDEX(Node_Right,BV158)),IF(ISNUMBER(SEARCH(";"&amp;INDEX($Y$10:$Y$61,INDEX(Node_Pos,BV158)+1)&amp;";",";"&amp;INDEX(Node_RCodes,BV158)&amp;";")),INDEX(Node_Right,BV158),INDEX(Node_Left,BV158)))))</f>
        <v/>
      </c>
      <c r="BX158" s="52">
        <f>IF(INDEX(Node_Kind,MATCH($AA158&amp;"|"&amp;BW158,Node_Key,0))="leaf",INDEX(Node_Leaf,MATCH($AA158&amp;"|"&amp;BW158,Node_Key,0)),"not a leaf")</f>
        <v/>
      </c>
    </row>
    <row r="159">
      <c r="AA159" s="36" t="n">
        <v>149</v>
      </c>
      <c r="AB159" s="46">
        <f>MATCH($AA159&amp;"|0",Node_Key,0)</f>
        <v/>
      </c>
      <c r="AC159" s="46">
        <f>IF(INDEX(Node_Kind,AB159)="leaf",0,IF(INDEX($G$10:$G$61,INDEX(Node_Pos,AB159)+1)="",IF(INDEX(Node_Miss,AB159)="left",INDEX(Node_Left,AB159),INDEX(Node_Right,AB159)),IF(INDEX(Node_Kind,AB159)="split",IF(INDEX($G$10:$G$61,INDEX(Node_Pos,AB159)+1)&lt;INDEX(Node_Thr,AB159),INDEX(Node_Left,AB159),INDEX(Node_Right,AB159)),IF(ISNUMBER(SEARCH(";"&amp;INDEX($G$10:$G$61,INDEX(Node_Pos,AB159)+1)&amp;";",";"&amp;INDEX(Node_RCodes,AB159)&amp;";")),INDEX(Node_Right,AB159),INDEX(Node_Left,AB159)))))</f>
        <v/>
      </c>
      <c r="AD159" s="46">
        <f>MATCH($AA159&amp;"|"&amp;AC159,Node_Key,0)</f>
        <v/>
      </c>
      <c r="AE159" s="46">
        <f>IF(INDEX(Node_Kind,AD159)="leaf",AC159,IF(INDEX($G$10:$G$61,INDEX(Node_Pos,AD159)+1)="",IF(INDEX(Node_Miss,AD159)="left",INDEX(Node_Left,AD159),INDEX(Node_Right,AD159)),IF(INDEX(Node_Kind,AD159)="split",IF(INDEX($G$10:$G$61,INDEX(Node_Pos,AD159)+1)&lt;INDEX(Node_Thr,AD159),INDEX(Node_Left,AD159),INDEX(Node_Right,AD159)),IF(ISNUMBER(SEARCH(";"&amp;INDEX($G$10:$G$61,INDEX(Node_Pos,AD159)+1)&amp;";",";"&amp;INDEX(Node_RCodes,AD159)&amp;";")),INDEX(Node_Right,AD159),INDEX(Node_Left,AD159)))))</f>
        <v/>
      </c>
      <c r="AF159" s="46">
        <f>MATCH($AA159&amp;"|"&amp;AE159,Node_Key,0)</f>
        <v/>
      </c>
      <c r="AG159" s="46">
        <f>IF(INDEX(Node_Kind,AF159)="leaf",AE159,IF(INDEX($G$10:$G$61,INDEX(Node_Pos,AF159)+1)="",IF(INDEX(Node_Miss,AF159)="left",INDEX(Node_Left,AF159),INDEX(Node_Right,AF159)),IF(INDEX(Node_Kind,AF159)="split",IF(INDEX($G$10:$G$61,INDEX(Node_Pos,AF159)+1)&lt;INDEX(Node_Thr,AF159),INDEX(Node_Left,AF159),INDEX(Node_Right,AF159)),IF(ISNUMBER(SEARCH(";"&amp;INDEX($G$10:$G$61,INDEX(Node_Pos,AF159)+1)&amp;";",";"&amp;INDEX(Node_RCodes,AF159)&amp;";")),INDEX(Node_Right,AF159),INDEX(Node_Left,AF159)))))</f>
        <v/>
      </c>
      <c r="AH159" s="52">
        <f>IF(INDEX(Node_Kind,MATCH($AA159&amp;"|"&amp;AG159,Node_Key,0))="leaf",INDEX(Node_Leaf,MATCH($AA159&amp;"|"&amp;AG159,Node_Key,0)),"not a leaf")</f>
        <v/>
      </c>
      <c r="AI159" s="46">
        <f>MATCH($AA159&amp;"|0",Node_Key,0)</f>
        <v/>
      </c>
      <c r="AJ159" s="46">
        <f>IF(INDEX(Node_Kind,AI159)="leaf",0,IF(INDEX($J$10:$J$61,INDEX(Node_Pos,AI159)+1)="",IF(INDEX(Node_Miss,AI159)="left",INDEX(Node_Left,AI159),INDEX(Node_Right,AI159)),IF(INDEX(Node_Kind,AI159)="split",IF(INDEX($J$10:$J$61,INDEX(Node_Pos,AI159)+1)&lt;INDEX(Node_Thr,AI159),INDEX(Node_Left,AI159),INDEX(Node_Right,AI159)),IF(ISNUMBER(SEARCH(";"&amp;INDEX($J$10:$J$61,INDEX(Node_Pos,AI159)+1)&amp;";",";"&amp;INDEX(Node_RCodes,AI159)&amp;";")),INDEX(Node_Right,AI159),INDEX(Node_Left,AI159)))))</f>
        <v/>
      </c>
      <c r="AK159" s="46">
        <f>MATCH($AA159&amp;"|"&amp;AJ159,Node_Key,0)</f>
        <v/>
      </c>
      <c r="AL159" s="46">
        <f>IF(INDEX(Node_Kind,AK159)="leaf",AJ159,IF(INDEX($J$10:$J$61,INDEX(Node_Pos,AK159)+1)="",IF(INDEX(Node_Miss,AK159)="left",INDEX(Node_Left,AK159),INDEX(Node_Right,AK159)),IF(INDEX(Node_Kind,AK159)="split",IF(INDEX($J$10:$J$61,INDEX(Node_Pos,AK159)+1)&lt;INDEX(Node_Thr,AK159),INDEX(Node_Left,AK159),INDEX(Node_Right,AK159)),IF(ISNUMBER(SEARCH(";"&amp;INDEX($J$10:$J$61,INDEX(Node_Pos,AK159)+1)&amp;";",";"&amp;INDEX(Node_RCodes,AK159)&amp;";")),INDEX(Node_Right,AK159),INDEX(Node_Left,AK159)))))</f>
        <v/>
      </c>
      <c r="AM159" s="46">
        <f>MATCH($AA159&amp;"|"&amp;AL159,Node_Key,0)</f>
        <v/>
      </c>
      <c r="AN159" s="46">
        <f>IF(INDEX(Node_Kind,AM159)="leaf",AL159,IF(INDEX($J$10:$J$61,INDEX(Node_Pos,AM159)+1)="",IF(INDEX(Node_Miss,AM159)="left",INDEX(Node_Left,AM159),INDEX(Node_Right,AM159)),IF(INDEX(Node_Kind,AM159)="split",IF(INDEX($J$10:$J$61,INDEX(Node_Pos,AM159)+1)&lt;INDEX(Node_Thr,AM159),INDEX(Node_Left,AM159),INDEX(Node_Right,AM159)),IF(ISNUMBER(SEARCH(";"&amp;INDEX($J$10:$J$61,INDEX(Node_Pos,AM159)+1)&amp;";",";"&amp;INDEX(Node_RCodes,AM159)&amp;";")),INDEX(Node_Right,AM159),INDEX(Node_Left,AM159)))))</f>
        <v/>
      </c>
      <c r="AO159" s="52">
        <f>IF(INDEX(Node_Kind,MATCH($AA159&amp;"|"&amp;AN159,Node_Key,0))="leaf",INDEX(Node_Leaf,MATCH($AA159&amp;"|"&amp;AN159,Node_Key,0)),"not a leaf")</f>
        <v/>
      </c>
      <c r="AP159" s="46">
        <f>MATCH($AA159&amp;"|0",Node_Key,0)</f>
        <v/>
      </c>
      <c r="AQ159" s="46">
        <f>IF(INDEX(Node_Kind,AP159)="leaf",0,IF(INDEX($M$10:$M$61,INDEX(Node_Pos,AP159)+1)="",IF(INDEX(Node_Miss,AP159)="left",INDEX(Node_Left,AP159),INDEX(Node_Right,AP159)),IF(INDEX(Node_Kind,AP159)="split",IF(INDEX($M$10:$M$61,INDEX(Node_Pos,AP159)+1)&lt;INDEX(Node_Thr,AP159),INDEX(Node_Left,AP159),INDEX(Node_Right,AP159)),IF(ISNUMBER(SEARCH(";"&amp;INDEX($M$10:$M$61,INDEX(Node_Pos,AP159)+1)&amp;";",";"&amp;INDEX(Node_RCodes,AP159)&amp;";")),INDEX(Node_Right,AP159),INDEX(Node_Left,AP159)))))</f>
        <v/>
      </c>
      <c r="AR159" s="46">
        <f>MATCH($AA159&amp;"|"&amp;AQ159,Node_Key,0)</f>
        <v/>
      </c>
      <c r="AS159" s="46">
        <f>IF(INDEX(Node_Kind,AR159)="leaf",AQ159,IF(INDEX($M$10:$M$61,INDEX(Node_Pos,AR159)+1)="",IF(INDEX(Node_Miss,AR159)="left",INDEX(Node_Left,AR159),INDEX(Node_Right,AR159)),IF(INDEX(Node_Kind,AR159)="split",IF(INDEX($M$10:$M$61,INDEX(Node_Pos,AR159)+1)&lt;INDEX(Node_Thr,AR159),INDEX(Node_Left,AR159),INDEX(Node_Right,AR159)),IF(ISNUMBER(SEARCH(";"&amp;INDEX($M$10:$M$61,INDEX(Node_Pos,AR159)+1)&amp;";",";"&amp;INDEX(Node_RCodes,AR159)&amp;";")),INDEX(Node_Right,AR159),INDEX(Node_Left,AR159)))))</f>
        <v/>
      </c>
      <c r="AT159" s="46">
        <f>MATCH($AA159&amp;"|"&amp;AS159,Node_Key,0)</f>
        <v/>
      </c>
      <c r="AU159" s="46">
        <f>IF(INDEX(Node_Kind,AT159)="leaf",AS159,IF(INDEX($M$10:$M$61,INDEX(Node_Pos,AT159)+1)="",IF(INDEX(Node_Miss,AT159)="left",INDEX(Node_Left,AT159),INDEX(Node_Right,AT159)),IF(INDEX(Node_Kind,AT159)="split",IF(INDEX($M$10:$M$61,INDEX(Node_Pos,AT159)+1)&lt;INDEX(Node_Thr,AT159),INDEX(Node_Left,AT159),INDEX(Node_Right,AT159)),IF(ISNUMBER(SEARCH(";"&amp;INDEX($M$10:$M$61,INDEX(Node_Pos,AT159)+1)&amp;";",";"&amp;INDEX(Node_RCodes,AT159)&amp;";")),INDEX(Node_Right,AT159),INDEX(Node_Left,AT159)))))</f>
        <v/>
      </c>
      <c r="AV159" s="52">
        <f>IF(INDEX(Node_Kind,MATCH($AA159&amp;"|"&amp;AU159,Node_Key,0))="leaf",INDEX(Node_Leaf,MATCH($AA159&amp;"|"&amp;AU159,Node_Key,0)),"not a leaf")</f>
        <v/>
      </c>
      <c r="AW159" s="46">
        <f>MATCH($AA159&amp;"|0",Node_Key,0)</f>
        <v/>
      </c>
      <c r="AX159" s="46">
        <f>IF(INDEX(Node_Kind,AW159)="leaf",0,IF(INDEX($P$10:$P$61,INDEX(Node_Pos,AW159)+1)="",IF(INDEX(Node_Miss,AW159)="left",INDEX(Node_Left,AW159),INDEX(Node_Right,AW159)),IF(INDEX(Node_Kind,AW159)="split",IF(INDEX($P$10:$P$61,INDEX(Node_Pos,AW159)+1)&lt;INDEX(Node_Thr,AW159),INDEX(Node_Left,AW159),INDEX(Node_Right,AW159)),IF(ISNUMBER(SEARCH(";"&amp;INDEX($P$10:$P$61,INDEX(Node_Pos,AW159)+1)&amp;";",";"&amp;INDEX(Node_RCodes,AW159)&amp;";")),INDEX(Node_Right,AW159),INDEX(Node_Left,AW159)))))</f>
        <v/>
      </c>
      <c r="AY159" s="46">
        <f>MATCH($AA159&amp;"|"&amp;AX159,Node_Key,0)</f>
        <v/>
      </c>
      <c r="AZ159" s="46">
        <f>IF(INDEX(Node_Kind,AY159)="leaf",AX159,IF(INDEX($P$10:$P$61,INDEX(Node_Pos,AY159)+1)="",IF(INDEX(Node_Miss,AY159)="left",INDEX(Node_Left,AY159),INDEX(Node_Right,AY159)),IF(INDEX(Node_Kind,AY159)="split",IF(INDEX($P$10:$P$61,INDEX(Node_Pos,AY159)+1)&lt;INDEX(Node_Thr,AY159),INDEX(Node_Left,AY159),INDEX(Node_Right,AY159)),IF(ISNUMBER(SEARCH(";"&amp;INDEX($P$10:$P$61,INDEX(Node_Pos,AY159)+1)&amp;";",";"&amp;INDEX(Node_RCodes,AY159)&amp;";")),INDEX(Node_Right,AY159),INDEX(Node_Left,AY159)))))</f>
        <v/>
      </c>
      <c r="BA159" s="46">
        <f>MATCH($AA159&amp;"|"&amp;AZ159,Node_Key,0)</f>
        <v/>
      </c>
      <c r="BB159" s="46">
        <f>IF(INDEX(Node_Kind,BA159)="leaf",AZ159,IF(INDEX($P$10:$P$61,INDEX(Node_Pos,BA159)+1)="",IF(INDEX(Node_Miss,BA159)="left",INDEX(Node_Left,BA159),INDEX(Node_Right,BA159)),IF(INDEX(Node_Kind,BA159)="split",IF(INDEX($P$10:$P$61,INDEX(Node_Pos,BA159)+1)&lt;INDEX(Node_Thr,BA159),INDEX(Node_Left,BA159),INDEX(Node_Right,BA159)),IF(ISNUMBER(SEARCH(";"&amp;INDEX($P$10:$P$61,INDEX(Node_Pos,BA159)+1)&amp;";",";"&amp;INDEX(Node_RCodes,BA159)&amp;";")),INDEX(Node_Right,BA159),INDEX(Node_Left,BA159)))))</f>
        <v/>
      </c>
      <c r="BC159" s="52">
        <f>IF(INDEX(Node_Kind,MATCH($AA159&amp;"|"&amp;BB159,Node_Key,0))="leaf",INDEX(Node_Leaf,MATCH($AA159&amp;"|"&amp;BB159,Node_Key,0)),"not a leaf")</f>
        <v/>
      </c>
      <c r="BD159" s="46">
        <f>MATCH($AA159&amp;"|0",Node_Key,0)</f>
        <v/>
      </c>
      <c r="BE159" s="46">
        <f>IF(INDEX(Node_Kind,BD159)="leaf",0,IF(INDEX($S$10:$S$61,INDEX(Node_Pos,BD159)+1)="",IF(INDEX(Node_Miss,BD159)="left",INDEX(Node_Left,BD159),INDEX(Node_Right,BD159)),IF(INDEX(Node_Kind,BD159)="split",IF(INDEX($S$10:$S$61,INDEX(Node_Pos,BD159)+1)&lt;INDEX(Node_Thr,BD159),INDEX(Node_Left,BD159),INDEX(Node_Right,BD159)),IF(ISNUMBER(SEARCH(";"&amp;INDEX($S$10:$S$61,INDEX(Node_Pos,BD159)+1)&amp;";",";"&amp;INDEX(Node_RCodes,BD159)&amp;";")),INDEX(Node_Right,BD159),INDEX(Node_Left,BD159)))))</f>
        <v/>
      </c>
      <c r="BF159" s="46">
        <f>MATCH($AA159&amp;"|"&amp;BE159,Node_Key,0)</f>
        <v/>
      </c>
      <c r="BG159" s="46">
        <f>IF(INDEX(Node_Kind,BF159)="leaf",BE159,IF(INDEX($S$10:$S$61,INDEX(Node_Pos,BF159)+1)="",IF(INDEX(Node_Miss,BF159)="left",INDEX(Node_Left,BF159),INDEX(Node_Right,BF159)),IF(INDEX(Node_Kind,BF159)="split",IF(INDEX($S$10:$S$61,INDEX(Node_Pos,BF159)+1)&lt;INDEX(Node_Thr,BF159),INDEX(Node_Left,BF159),INDEX(Node_Right,BF159)),IF(ISNUMBER(SEARCH(";"&amp;INDEX($S$10:$S$61,INDEX(Node_Pos,BF159)+1)&amp;";",";"&amp;INDEX(Node_RCodes,BF159)&amp;";")),INDEX(Node_Right,BF159),INDEX(Node_Left,BF159)))))</f>
        <v/>
      </c>
      <c r="BH159" s="46">
        <f>MATCH($AA159&amp;"|"&amp;BG159,Node_Key,0)</f>
        <v/>
      </c>
      <c r="BI159" s="46">
        <f>IF(INDEX(Node_Kind,BH159)="leaf",BG159,IF(INDEX($S$10:$S$61,INDEX(Node_Pos,BH159)+1)="",IF(INDEX(Node_Miss,BH159)="left",INDEX(Node_Left,BH159),INDEX(Node_Right,BH159)),IF(INDEX(Node_Kind,BH159)="split",IF(INDEX($S$10:$S$61,INDEX(Node_Pos,BH159)+1)&lt;INDEX(Node_Thr,BH159),INDEX(Node_Left,BH159),INDEX(Node_Right,BH159)),IF(ISNUMBER(SEARCH(";"&amp;INDEX($S$10:$S$61,INDEX(Node_Pos,BH159)+1)&amp;";",";"&amp;INDEX(Node_RCodes,BH159)&amp;";")),INDEX(Node_Right,BH159),INDEX(Node_Left,BH159)))))</f>
        <v/>
      </c>
      <c r="BJ159" s="52">
        <f>IF(INDEX(Node_Kind,MATCH($AA159&amp;"|"&amp;BI159,Node_Key,0))="leaf",INDEX(Node_Leaf,MATCH($AA159&amp;"|"&amp;BI159,Node_Key,0)),"not a leaf")</f>
        <v/>
      </c>
      <c r="BK159" s="46">
        <f>MATCH($AA159&amp;"|0",Node_Key,0)</f>
        <v/>
      </c>
      <c r="BL159" s="46">
        <f>IF(INDEX(Node_Kind,BK159)="leaf",0,IF(INDEX($V$10:$V$61,INDEX(Node_Pos,BK159)+1)="",IF(INDEX(Node_Miss,BK159)="left",INDEX(Node_Left,BK159),INDEX(Node_Right,BK159)),IF(INDEX(Node_Kind,BK159)="split",IF(INDEX($V$10:$V$61,INDEX(Node_Pos,BK159)+1)&lt;INDEX(Node_Thr,BK159),INDEX(Node_Left,BK159),INDEX(Node_Right,BK159)),IF(ISNUMBER(SEARCH(";"&amp;INDEX($V$10:$V$61,INDEX(Node_Pos,BK159)+1)&amp;";",";"&amp;INDEX(Node_RCodes,BK159)&amp;";")),INDEX(Node_Right,BK159),INDEX(Node_Left,BK159)))))</f>
        <v/>
      </c>
      <c r="BM159" s="46">
        <f>MATCH($AA159&amp;"|"&amp;BL159,Node_Key,0)</f>
        <v/>
      </c>
      <c r="BN159" s="46">
        <f>IF(INDEX(Node_Kind,BM159)="leaf",BL159,IF(INDEX($V$10:$V$61,INDEX(Node_Pos,BM159)+1)="",IF(INDEX(Node_Miss,BM159)="left",INDEX(Node_Left,BM159),INDEX(Node_Right,BM159)),IF(INDEX(Node_Kind,BM159)="split",IF(INDEX($V$10:$V$61,INDEX(Node_Pos,BM159)+1)&lt;INDEX(Node_Thr,BM159),INDEX(Node_Left,BM159),INDEX(Node_Right,BM159)),IF(ISNUMBER(SEARCH(";"&amp;INDEX($V$10:$V$61,INDEX(Node_Pos,BM159)+1)&amp;";",";"&amp;INDEX(Node_RCodes,BM159)&amp;";")),INDEX(Node_Right,BM159),INDEX(Node_Left,BM159)))))</f>
        <v/>
      </c>
      <c r="BO159" s="46">
        <f>MATCH($AA159&amp;"|"&amp;BN159,Node_Key,0)</f>
        <v/>
      </c>
      <c r="BP159" s="46">
        <f>IF(INDEX(Node_Kind,BO159)="leaf",BN159,IF(INDEX($V$10:$V$61,INDEX(Node_Pos,BO159)+1)="",IF(INDEX(Node_Miss,BO159)="left",INDEX(Node_Left,BO159),INDEX(Node_Right,BO159)),IF(INDEX(Node_Kind,BO159)="split",IF(INDEX($V$10:$V$61,INDEX(Node_Pos,BO159)+1)&lt;INDEX(Node_Thr,BO159),INDEX(Node_Left,BO159),INDEX(Node_Right,BO159)),IF(ISNUMBER(SEARCH(";"&amp;INDEX($V$10:$V$61,INDEX(Node_Pos,BO159)+1)&amp;";",";"&amp;INDEX(Node_RCodes,BO159)&amp;";")),INDEX(Node_Right,BO159),INDEX(Node_Left,BO159)))))</f>
        <v/>
      </c>
      <c r="BQ159" s="52">
        <f>IF(INDEX(Node_Kind,MATCH($AA159&amp;"|"&amp;BP159,Node_Key,0))="leaf",INDEX(Node_Leaf,MATCH($AA159&amp;"|"&amp;BP159,Node_Key,0)),"not a leaf")</f>
        <v/>
      </c>
      <c r="BR159" s="46">
        <f>MATCH($AA159&amp;"|0",Node_Key,0)</f>
        <v/>
      </c>
      <c r="BS159" s="46">
        <f>IF(INDEX(Node_Kind,BR159)="leaf",0,IF(INDEX($Y$10:$Y$61,INDEX(Node_Pos,BR159)+1)="",IF(INDEX(Node_Miss,BR159)="left",INDEX(Node_Left,BR159),INDEX(Node_Right,BR159)),IF(INDEX(Node_Kind,BR159)="split",IF(INDEX($Y$10:$Y$61,INDEX(Node_Pos,BR159)+1)&lt;INDEX(Node_Thr,BR159),INDEX(Node_Left,BR159),INDEX(Node_Right,BR159)),IF(ISNUMBER(SEARCH(";"&amp;INDEX($Y$10:$Y$61,INDEX(Node_Pos,BR159)+1)&amp;";",";"&amp;INDEX(Node_RCodes,BR159)&amp;";")),INDEX(Node_Right,BR159),INDEX(Node_Left,BR159)))))</f>
        <v/>
      </c>
      <c r="BT159" s="46">
        <f>MATCH($AA159&amp;"|"&amp;BS159,Node_Key,0)</f>
        <v/>
      </c>
      <c r="BU159" s="46">
        <f>IF(INDEX(Node_Kind,BT159)="leaf",BS159,IF(INDEX($Y$10:$Y$61,INDEX(Node_Pos,BT159)+1)="",IF(INDEX(Node_Miss,BT159)="left",INDEX(Node_Left,BT159),INDEX(Node_Right,BT159)),IF(INDEX(Node_Kind,BT159)="split",IF(INDEX($Y$10:$Y$61,INDEX(Node_Pos,BT159)+1)&lt;INDEX(Node_Thr,BT159),INDEX(Node_Left,BT159),INDEX(Node_Right,BT159)),IF(ISNUMBER(SEARCH(";"&amp;INDEX($Y$10:$Y$61,INDEX(Node_Pos,BT159)+1)&amp;";",";"&amp;INDEX(Node_RCodes,BT159)&amp;";")),INDEX(Node_Right,BT159),INDEX(Node_Left,BT159)))))</f>
        <v/>
      </c>
      <c r="BV159" s="46">
        <f>MATCH($AA159&amp;"|"&amp;BU159,Node_Key,0)</f>
        <v/>
      </c>
      <c r="BW159" s="46">
        <f>IF(INDEX(Node_Kind,BV159)="leaf",BU159,IF(INDEX($Y$10:$Y$61,INDEX(Node_Pos,BV159)+1)="",IF(INDEX(Node_Miss,BV159)="left",INDEX(Node_Left,BV159),INDEX(Node_Right,BV159)),IF(INDEX(Node_Kind,BV159)="split",IF(INDEX($Y$10:$Y$61,INDEX(Node_Pos,BV159)+1)&lt;INDEX(Node_Thr,BV159),INDEX(Node_Left,BV159),INDEX(Node_Right,BV159)),IF(ISNUMBER(SEARCH(";"&amp;INDEX($Y$10:$Y$61,INDEX(Node_Pos,BV159)+1)&amp;";",";"&amp;INDEX(Node_RCodes,BV159)&amp;";")),INDEX(Node_Right,BV159),INDEX(Node_Left,BV159)))))</f>
        <v/>
      </c>
      <c r="BX159" s="52">
        <f>IF(INDEX(Node_Kind,MATCH($AA159&amp;"|"&amp;BW159,Node_Key,0))="leaf",INDEX(Node_Leaf,MATCH($AA159&amp;"|"&amp;BW159,Node_Key,0)),"not a leaf")</f>
        <v/>
      </c>
    </row>
    <row r="160">
      <c r="AA160" s="36" t="n">
        <v>150</v>
      </c>
      <c r="AB160" s="46">
        <f>MATCH($AA160&amp;"|0",Node_Key,0)</f>
        <v/>
      </c>
      <c r="AC160" s="46">
        <f>IF(INDEX(Node_Kind,AB160)="leaf",0,IF(INDEX($G$10:$G$61,INDEX(Node_Pos,AB160)+1)="",IF(INDEX(Node_Miss,AB160)="left",INDEX(Node_Left,AB160),INDEX(Node_Right,AB160)),IF(INDEX(Node_Kind,AB160)="split",IF(INDEX($G$10:$G$61,INDEX(Node_Pos,AB160)+1)&lt;INDEX(Node_Thr,AB160),INDEX(Node_Left,AB160),INDEX(Node_Right,AB160)),IF(ISNUMBER(SEARCH(";"&amp;INDEX($G$10:$G$61,INDEX(Node_Pos,AB160)+1)&amp;";",";"&amp;INDEX(Node_RCodes,AB160)&amp;";")),INDEX(Node_Right,AB160),INDEX(Node_Left,AB160)))))</f>
        <v/>
      </c>
      <c r="AD160" s="46">
        <f>MATCH($AA160&amp;"|"&amp;AC160,Node_Key,0)</f>
        <v/>
      </c>
      <c r="AE160" s="46">
        <f>IF(INDEX(Node_Kind,AD160)="leaf",AC160,IF(INDEX($G$10:$G$61,INDEX(Node_Pos,AD160)+1)="",IF(INDEX(Node_Miss,AD160)="left",INDEX(Node_Left,AD160),INDEX(Node_Right,AD160)),IF(INDEX(Node_Kind,AD160)="split",IF(INDEX($G$10:$G$61,INDEX(Node_Pos,AD160)+1)&lt;INDEX(Node_Thr,AD160),INDEX(Node_Left,AD160),INDEX(Node_Right,AD160)),IF(ISNUMBER(SEARCH(";"&amp;INDEX($G$10:$G$61,INDEX(Node_Pos,AD160)+1)&amp;";",";"&amp;INDEX(Node_RCodes,AD160)&amp;";")),INDEX(Node_Right,AD160),INDEX(Node_Left,AD160)))))</f>
        <v/>
      </c>
      <c r="AF160" s="46">
        <f>MATCH($AA160&amp;"|"&amp;AE160,Node_Key,0)</f>
        <v/>
      </c>
      <c r="AG160" s="46">
        <f>IF(INDEX(Node_Kind,AF160)="leaf",AE160,IF(INDEX($G$10:$G$61,INDEX(Node_Pos,AF160)+1)="",IF(INDEX(Node_Miss,AF160)="left",INDEX(Node_Left,AF160),INDEX(Node_Right,AF160)),IF(INDEX(Node_Kind,AF160)="split",IF(INDEX($G$10:$G$61,INDEX(Node_Pos,AF160)+1)&lt;INDEX(Node_Thr,AF160),INDEX(Node_Left,AF160),INDEX(Node_Right,AF160)),IF(ISNUMBER(SEARCH(";"&amp;INDEX($G$10:$G$61,INDEX(Node_Pos,AF160)+1)&amp;";",";"&amp;INDEX(Node_RCodes,AF160)&amp;";")),INDEX(Node_Right,AF160),INDEX(Node_Left,AF160)))))</f>
        <v/>
      </c>
      <c r="AH160" s="52">
        <f>IF(INDEX(Node_Kind,MATCH($AA160&amp;"|"&amp;AG160,Node_Key,0))="leaf",INDEX(Node_Leaf,MATCH($AA160&amp;"|"&amp;AG160,Node_Key,0)),"not a leaf")</f>
        <v/>
      </c>
      <c r="AI160" s="46">
        <f>MATCH($AA160&amp;"|0",Node_Key,0)</f>
        <v/>
      </c>
      <c r="AJ160" s="46">
        <f>IF(INDEX(Node_Kind,AI160)="leaf",0,IF(INDEX($J$10:$J$61,INDEX(Node_Pos,AI160)+1)="",IF(INDEX(Node_Miss,AI160)="left",INDEX(Node_Left,AI160),INDEX(Node_Right,AI160)),IF(INDEX(Node_Kind,AI160)="split",IF(INDEX($J$10:$J$61,INDEX(Node_Pos,AI160)+1)&lt;INDEX(Node_Thr,AI160),INDEX(Node_Left,AI160),INDEX(Node_Right,AI160)),IF(ISNUMBER(SEARCH(";"&amp;INDEX($J$10:$J$61,INDEX(Node_Pos,AI160)+1)&amp;";",";"&amp;INDEX(Node_RCodes,AI160)&amp;";")),INDEX(Node_Right,AI160),INDEX(Node_Left,AI160)))))</f>
        <v/>
      </c>
      <c r="AK160" s="46">
        <f>MATCH($AA160&amp;"|"&amp;AJ160,Node_Key,0)</f>
        <v/>
      </c>
      <c r="AL160" s="46">
        <f>IF(INDEX(Node_Kind,AK160)="leaf",AJ160,IF(INDEX($J$10:$J$61,INDEX(Node_Pos,AK160)+1)="",IF(INDEX(Node_Miss,AK160)="left",INDEX(Node_Left,AK160),INDEX(Node_Right,AK160)),IF(INDEX(Node_Kind,AK160)="split",IF(INDEX($J$10:$J$61,INDEX(Node_Pos,AK160)+1)&lt;INDEX(Node_Thr,AK160),INDEX(Node_Left,AK160),INDEX(Node_Right,AK160)),IF(ISNUMBER(SEARCH(";"&amp;INDEX($J$10:$J$61,INDEX(Node_Pos,AK160)+1)&amp;";",";"&amp;INDEX(Node_RCodes,AK160)&amp;";")),INDEX(Node_Right,AK160),INDEX(Node_Left,AK160)))))</f>
        <v/>
      </c>
      <c r="AM160" s="46">
        <f>MATCH($AA160&amp;"|"&amp;AL160,Node_Key,0)</f>
        <v/>
      </c>
      <c r="AN160" s="46">
        <f>IF(INDEX(Node_Kind,AM160)="leaf",AL160,IF(INDEX($J$10:$J$61,INDEX(Node_Pos,AM160)+1)="",IF(INDEX(Node_Miss,AM160)="left",INDEX(Node_Left,AM160),INDEX(Node_Right,AM160)),IF(INDEX(Node_Kind,AM160)="split",IF(INDEX($J$10:$J$61,INDEX(Node_Pos,AM160)+1)&lt;INDEX(Node_Thr,AM160),INDEX(Node_Left,AM160),INDEX(Node_Right,AM160)),IF(ISNUMBER(SEARCH(";"&amp;INDEX($J$10:$J$61,INDEX(Node_Pos,AM160)+1)&amp;";",";"&amp;INDEX(Node_RCodes,AM160)&amp;";")),INDEX(Node_Right,AM160),INDEX(Node_Left,AM160)))))</f>
        <v/>
      </c>
      <c r="AO160" s="52">
        <f>IF(INDEX(Node_Kind,MATCH($AA160&amp;"|"&amp;AN160,Node_Key,0))="leaf",INDEX(Node_Leaf,MATCH($AA160&amp;"|"&amp;AN160,Node_Key,0)),"not a leaf")</f>
        <v/>
      </c>
      <c r="AP160" s="46">
        <f>MATCH($AA160&amp;"|0",Node_Key,0)</f>
        <v/>
      </c>
      <c r="AQ160" s="46">
        <f>IF(INDEX(Node_Kind,AP160)="leaf",0,IF(INDEX($M$10:$M$61,INDEX(Node_Pos,AP160)+1)="",IF(INDEX(Node_Miss,AP160)="left",INDEX(Node_Left,AP160),INDEX(Node_Right,AP160)),IF(INDEX(Node_Kind,AP160)="split",IF(INDEX($M$10:$M$61,INDEX(Node_Pos,AP160)+1)&lt;INDEX(Node_Thr,AP160),INDEX(Node_Left,AP160),INDEX(Node_Right,AP160)),IF(ISNUMBER(SEARCH(";"&amp;INDEX($M$10:$M$61,INDEX(Node_Pos,AP160)+1)&amp;";",";"&amp;INDEX(Node_RCodes,AP160)&amp;";")),INDEX(Node_Right,AP160),INDEX(Node_Left,AP160)))))</f>
        <v/>
      </c>
      <c r="AR160" s="46">
        <f>MATCH($AA160&amp;"|"&amp;AQ160,Node_Key,0)</f>
        <v/>
      </c>
      <c r="AS160" s="46">
        <f>IF(INDEX(Node_Kind,AR160)="leaf",AQ160,IF(INDEX($M$10:$M$61,INDEX(Node_Pos,AR160)+1)="",IF(INDEX(Node_Miss,AR160)="left",INDEX(Node_Left,AR160),INDEX(Node_Right,AR160)),IF(INDEX(Node_Kind,AR160)="split",IF(INDEX($M$10:$M$61,INDEX(Node_Pos,AR160)+1)&lt;INDEX(Node_Thr,AR160),INDEX(Node_Left,AR160),INDEX(Node_Right,AR160)),IF(ISNUMBER(SEARCH(";"&amp;INDEX($M$10:$M$61,INDEX(Node_Pos,AR160)+1)&amp;";",";"&amp;INDEX(Node_RCodes,AR160)&amp;";")),INDEX(Node_Right,AR160),INDEX(Node_Left,AR160)))))</f>
        <v/>
      </c>
      <c r="AT160" s="46">
        <f>MATCH($AA160&amp;"|"&amp;AS160,Node_Key,0)</f>
        <v/>
      </c>
      <c r="AU160" s="46">
        <f>IF(INDEX(Node_Kind,AT160)="leaf",AS160,IF(INDEX($M$10:$M$61,INDEX(Node_Pos,AT160)+1)="",IF(INDEX(Node_Miss,AT160)="left",INDEX(Node_Left,AT160),INDEX(Node_Right,AT160)),IF(INDEX(Node_Kind,AT160)="split",IF(INDEX($M$10:$M$61,INDEX(Node_Pos,AT160)+1)&lt;INDEX(Node_Thr,AT160),INDEX(Node_Left,AT160),INDEX(Node_Right,AT160)),IF(ISNUMBER(SEARCH(";"&amp;INDEX($M$10:$M$61,INDEX(Node_Pos,AT160)+1)&amp;";",";"&amp;INDEX(Node_RCodes,AT160)&amp;";")),INDEX(Node_Right,AT160),INDEX(Node_Left,AT160)))))</f>
        <v/>
      </c>
      <c r="AV160" s="52">
        <f>IF(INDEX(Node_Kind,MATCH($AA160&amp;"|"&amp;AU160,Node_Key,0))="leaf",INDEX(Node_Leaf,MATCH($AA160&amp;"|"&amp;AU160,Node_Key,0)),"not a leaf")</f>
        <v/>
      </c>
      <c r="AW160" s="46">
        <f>MATCH($AA160&amp;"|0",Node_Key,0)</f>
        <v/>
      </c>
      <c r="AX160" s="46">
        <f>IF(INDEX(Node_Kind,AW160)="leaf",0,IF(INDEX($P$10:$P$61,INDEX(Node_Pos,AW160)+1)="",IF(INDEX(Node_Miss,AW160)="left",INDEX(Node_Left,AW160),INDEX(Node_Right,AW160)),IF(INDEX(Node_Kind,AW160)="split",IF(INDEX($P$10:$P$61,INDEX(Node_Pos,AW160)+1)&lt;INDEX(Node_Thr,AW160),INDEX(Node_Left,AW160),INDEX(Node_Right,AW160)),IF(ISNUMBER(SEARCH(";"&amp;INDEX($P$10:$P$61,INDEX(Node_Pos,AW160)+1)&amp;";",";"&amp;INDEX(Node_RCodes,AW160)&amp;";")),INDEX(Node_Right,AW160),INDEX(Node_Left,AW160)))))</f>
        <v/>
      </c>
      <c r="AY160" s="46">
        <f>MATCH($AA160&amp;"|"&amp;AX160,Node_Key,0)</f>
        <v/>
      </c>
      <c r="AZ160" s="46">
        <f>IF(INDEX(Node_Kind,AY160)="leaf",AX160,IF(INDEX($P$10:$P$61,INDEX(Node_Pos,AY160)+1)="",IF(INDEX(Node_Miss,AY160)="left",INDEX(Node_Left,AY160),INDEX(Node_Right,AY160)),IF(INDEX(Node_Kind,AY160)="split",IF(INDEX($P$10:$P$61,INDEX(Node_Pos,AY160)+1)&lt;INDEX(Node_Thr,AY160),INDEX(Node_Left,AY160),INDEX(Node_Right,AY160)),IF(ISNUMBER(SEARCH(";"&amp;INDEX($P$10:$P$61,INDEX(Node_Pos,AY160)+1)&amp;";",";"&amp;INDEX(Node_RCodes,AY160)&amp;";")),INDEX(Node_Right,AY160),INDEX(Node_Left,AY160)))))</f>
        <v/>
      </c>
      <c r="BA160" s="46">
        <f>MATCH($AA160&amp;"|"&amp;AZ160,Node_Key,0)</f>
        <v/>
      </c>
      <c r="BB160" s="46">
        <f>IF(INDEX(Node_Kind,BA160)="leaf",AZ160,IF(INDEX($P$10:$P$61,INDEX(Node_Pos,BA160)+1)="",IF(INDEX(Node_Miss,BA160)="left",INDEX(Node_Left,BA160),INDEX(Node_Right,BA160)),IF(INDEX(Node_Kind,BA160)="split",IF(INDEX($P$10:$P$61,INDEX(Node_Pos,BA160)+1)&lt;INDEX(Node_Thr,BA160),INDEX(Node_Left,BA160),INDEX(Node_Right,BA160)),IF(ISNUMBER(SEARCH(";"&amp;INDEX($P$10:$P$61,INDEX(Node_Pos,BA160)+1)&amp;";",";"&amp;INDEX(Node_RCodes,BA160)&amp;";")),INDEX(Node_Right,BA160),INDEX(Node_Left,BA160)))))</f>
        <v/>
      </c>
      <c r="BC160" s="52">
        <f>IF(INDEX(Node_Kind,MATCH($AA160&amp;"|"&amp;BB160,Node_Key,0))="leaf",INDEX(Node_Leaf,MATCH($AA160&amp;"|"&amp;BB160,Node_Key,0)),"not a leaf")</f>
        <v/>
      </c>
      <c r="BD160" s="46">
        <f>MATCH($AA160&amp;"|0",Node_Key,0)</f>
        <v/>
      </c>
      <c r="BE160" s="46">
        <f>IF(INDEX(Node_Kind,BD160)="leaf",0,IF(INDEX($S$10:$S$61,INDEX(Node_Pos,BD160)+1)="",IF(INDEX(Node_Miss,BD160)="left",INDEX(Node_Left,BD160),INDEX(Node_Right,BD160)),IF(INDEX(Node_Kind,BD160)="split",IF(INDEX($S$10:$S$61,INDEX(Node_Pos,BD160)+1)&lt;INDEX(Node_Thr,BD160),INDEX(Node_Left,BD160),INDEX(Node_Right,BD160)),IF(ISNUMBER(SEARCH(";"&amp;INDEX($S$10:$S$61,INDEX(Node_Pos,BD160)+1)&amp;";",";"&amp;INDEX(Node_RCodes,BD160)&amp;";")),INDEX(Node_Right,BD160),INDEX(Node_Left,BD160)))))</f>
        <v/>
      </c>
      <c r="BF160" s="46">
        <f>MATCH($AA160&amp;"|"&amp;BE160,Node_Key,0)</f>
        <v/>
      </c>
      <c r="BG160" s="46">
        <f>IF(INDEX(Node_Kind,BF160)="leaf",BE160,IF(INDEX($S$10:$S$61,INDEX(Node_Pos,BF160)+1)="",IF(INDEX(Node_Miss,BF160)="left",INDEX(Node_Left,BF160),INDEX(Node_Right,BF160)),IF(INDEX(Node_Kind,BF160)="split",IF(INDEX($S$10:$S$61,INDEX(Node_Pos,BF160)+1)&lt;INDEX(Node_Thr,BF160),INDEX(Node_Left,BF160),INDEX(Node_Right,BF160)),IF(ISNUMBER(SEARCH(";"&amp;INDEX($S$10:$S$61,INDEX(Node_Pos,BF160)+1)&amp;";",";"&amp;INDEX(Node_RCodes,BF160)&amp;";")),INDEX(Node_Right,BF160),INDEX(Node_Left,BF160)))))</f>
        <v/>
      </c>
      <c r="BH160" s="46">
        <f>MATCH($AA160&amp;"|"&amp;BG160,Node_Key,0)</f>
        <v/>
      </c>
      <c r="BI160" s="46">
        <f>IF(INDEX(Node_Kind,BH160)="leaf",BG160,IF(INDEX($S$10:$S$61,INDEX(Node_Pos,BH160)+1)="",IF(INDEX(Node_Miss,BH160)="left",INDEX(Node_Left,BH160),INDEX(Node_Right,BH160)),IF(INDEX(Node_Kind,BH160)="split",IF(INDEX($S$10:$S$61,INDEX(Node_Pos,BH160)+1)&lt;INDEX(Node_Thr,BH160),INDEX(Node_Left,BH160),INDEX(Node_Right,BH160)),IF(ISNUMBER(SEARCH(";"&amp;INDEX($S$10:$S$61,INDEX(Node_Pos,BH160)+1)&amp;";",";"&amp;INDEX(Node_RCodes,BH160)&amp;";")),INDEX(Node_Right,BH160),INDEX(Node_Left,BH160)))))</f>
        <v/>
      </c>
      <c r="BJ160" s="52">
        <f>IF(INDEX(Node_Kind,MATCH($AA160&amp;"|"&amp;BI160,Node_Key,0))="leaf",INDEX(Node_Leaf,MATCH($AA160&amp;"|"&amp;BI160,Node_Key,0)),"not a leaf")</f>
        <v/>
      </c>
      <c r="BK160" s="46">
        <f>MATCH($AA160&amp;"|0",Node_Key,0)</f>
        <v/>
      </c>
      <c r="BL160" s="46">
        <f>IF(INDEX(Node_Kind,BK160)="leaf",0,IF(INDEX($V$10:$V$61,INDEX(Node_Pos,BK160)+1)="",IF(INDEX(Node_Miss,BK160)="left",INDEX(Node_Left,BK160),INDEX(Node_Right,BK160)),IF(INDEX(Node_Kind,BK160)="split",IF(INDEX($V$10:$V$61,INDEX(Node_Pos,BK160)+1)&lt;INDEX(Node_Thr,BK160),INDEX(Node_Left,BK160),INDEX(Node_Right,BK160)),IF(ISNUMBER(SEARCH(";"&amp;INDEX($V$10:$V$61,INDEX(Node_Pos,BK160)+1)&amp;";",";"&amp;INDEX(Node_RCodes,BK160)&amp;";")),INDEX(Node_Right,BK160),INDEX(Node_Left,BK160)))))</f>
        <v/>
      </c>
      <c r="BM160" s="46">
        <f>MATCH($AA160&amp;"|"&amp;BL160,Node_Key,0)</f>
        <v/>
      </c>
      <c r="BN160" s="46">
        <f>IF(INDEX(Node_Kind,BM160)="leaf",BL160,IF(INDEX($V$10:$V$61,INDEX(Node_Pos,BM160)+1)="",IF(INDEX(Node_Miss,BM160)="left",INDEX(Node_Left,BM160),INDEX(Node_Right,BM160)),IF(INDEX(Node_Kind,BM160)="split",IF(INDEX($V$10:$V$61,INDEX(Node_Pos,BM160)+1)&lt;INDEX(Node_Thr,BM160),INDEX(Node_Left,BM160),INDEX(Node_Right,BM160)),IF(ISNUMBER(SEARCH(";"&amp;INDEX($V$10:$V$61,INDEX(Node_Pos,BM160)+1)&amp;";",";"&amp;INDEX(Node_RCodes,BM160)&amp;";")),INDEX(Node_Right,BM160),INDEX(Node_Left,BM160)))))</f>
        <v/>
      </c>
      <c r="BO160" s="46">
        <f>MATCH($AA160&amp;"|"&amp;BN160,Node_Key,0)</f>
        <v/>
      </c>
      <c r="BP160" s="46">
        <f>IF(INDEX(Node_Kind,BO160)="leaf",BN160,IF(INDEX($V$10:$V$61,INDEX(Node_Pos,BO160)+1)="",IF(INDEX(Node_Miss,BO160)="left",INDEX(Node_Left,BO160),INDEX(Node_Right,BO160)),IF(INDEX(Node_Kind,BO160)="split",IF(INDEX($V$10:$V$61,INDEX(Node_Pos,BO160)+1)&lt;INDEX(Node_Thr,BO160),INDEX(Node_Left,BO160),INDEX(Node_Right,BO160)),IF(ISNUMBER(SEARCH(";"&amp;INDEX($V$10:$V$61,INDEX(Node_Pos,BO160)+1)&amp;";",";"&amp;INDEX(Node_RCodes,BO160)&amp;";")),INDEX(Node_Right,BO160),INDEX(Node_Left,BO160)))))</f>
        <v/>
      </c>
      <c r="BQ160" s="52">
        <f>IF(INDEX(Node_Kind,MATCH($AA160&amp;"|"&amp;BP160,Node_Key,0))="leaf",INDEX(Node_Leaf,MATCH($AA160&amp;"|"&amp;BP160,Node_Key,0)),"not a leaf")</f>
        <v/>
      </c>
      <c r="BR160" s="46">
        <f>MATCH($AA160&amp;"|0",Node_Key,0)</f>
        <v/>
      </c>
      <c r="BS160" s="46">
        <f>IF(INDEX(Node_Kind,BR160)="leaf",0,IF(INDEX($Y$10:$Y$61,INDEX(Node_Pos,BR160)+1)="",IF(INDEX(Node_Miss,BR160)="left",INDEX(Node_Left,BR160),INDEX(Node_Right,BR160)),IF(INDEX(Node_Kind,BR160)="split",IF(INDEX($Y$10:$Y$61,INDEX(Node_Pos,BR160)+1)&lt;INDEX(Node_Thr,BR160),INDEX(Node_Left,BR160),INDEX(Node_Right,BR160)),IF(ISNUMBER(SEARCH(";"&amp;INDEX($Y$10:$Y$61,INDEX(Node_Pos,BR160)+1)&amp;";",";"&amp;INDEX(Node_RCodes,BR160)&amp;";")),INDEX(Node_Right,BR160),INDEX(Node_Left,BR160)))))</f>
        <v/>
      </c>
      <c r="BT160" s="46">
        <f>MATCH($AA160&amp;"|"&amp;BS160,Node_Key,0)</f>
        <v/>
      </c>
      <c r="BU160" s="46">
        <f>IF(INDEX(Node_Kind,BT160)="leaf",BS160,IF(INDEX($Y$10:$Y$61,INDEX(Node_Pos,BT160)+1)="",IF(INDEX(Node_Miss,BT160)="left",INDEX(Node_Left,BT160),INDEX(Node_Right,BT160)),IF(INDEX(Node_Kind,BT160)="split",IF(INDEX($Y$10:$Y$61,INDEX(Node_Pos,BT160)+1)&lt;INDEX(Node_Thr,BT160),INDEX(Node_Left,BT160),INDEX(Node_Right,BT160)),IF(ISNUMBER(SEARCH(";"&amp;INDEX($Y$10:$Y$61,INDEX(Node_Pos,BT160)+1)&amp;";",";"&amp;INDEX(Node_RCodes,BT160)&amp;";")),INDEX(Node_Right,BT160),INDEX(Node_Left,BT160)))))</f>
        <v/>
      </c>
      <c r="BV160" s="46">
        <f>MATCH($AA160&amp;"|"&amp;BU160,Node_Key,0)</f>
        <v/>
      </c>
      <c r="BW160" s="46">
        <f>IF(INDEX(Node_Kind,BV160)="leaf",BU160,IF(INDEX($Y$10:$Y$61,INDEX(Node_Pos,BV160)+1)="",IF(INDEX(Node_Miss,BV160)="left",INDEX(Node_Left,BV160),INDEX(Node_Right,BV160)),IF(INDEX(Node_Kind,BV160)="split",IF(INDEX($Y$10:$Y$61,INDEX(Node_Pos,BV160)+1)&lt;INDEX(Node_Thr,BV160),INDEX(Node_Left,BV160),INDEX(Node_Right,BV160)),IF(ISNUMBER(SEARCH(";"&amp;INDEX($Y$10:$Y$61,INDEX(Node_Pos,BV160)+1)&amp;";",";"&amp;INDEX(Node_RCodes,BV160)&amp;";")),INDEX(Node_Right,BV160),INDEX(Node_Left,BV160)))))</f>
        <v/>
      </c>
      <c r="BX160" s="52">
        <f>IF(INDEX(Node_Kind,MATCH($AA160&amp;"|"&amp;BW160,Node_Key,0))="leaf",INDEX(Node_Leaf,MATCH($AA160&amp;"|"&amp;BW160,Node_Key,0)),"not a leaf")</f>
        <v/>
      </c>
    </row>
    <row r="161">
      <c r="AA161" s="36" t="n">
        <v>151</v>
      </c>
      <c r="AB161" s="46">
        <f>MATCH($AA161&amp;"|0",Node_Key,0)</f>
        <v/>
      </c>
      <c r="AC161" s="46">
        <f>IF(INDEX(Node_Kind,AB161)="leaf",0,IF(INDEX($G$10:$G$61,INDEX(Node_Pos,AB161)+1)="",IF(INDEX(Node_Miss,AB161)="left",INDEX(Node_Left,AB161),INDEX(Node_Right,AB161)),IF(INDEX(Node_Kind,AB161)="split",IF(INDEX($G$10:$G$61,INDEX(Node_Pos,AB161)+1)&lt;INDEX(Node_Thr,AB161),INDEX(Node_Left,AB161),INDEX(Node_Right,AB161)),IF(ISNUMBER(SEARCH(";"&amp;INDEX($G$10:$G$61,INDEX(Node_Pos,AB161)+1)&amp;";",";"&amp;INDEX(Node_RCodes,AB161)&amp;";")),INDEX(Node_Right,AB161),INDEX(Node_Left,AB161)))))</f>
        <v/>
      </c>
      <c r="AD161" s="46">
        <f>MATCH($AA161&amp;"|"&amp;AC161,Node_Key,0)</f>
        <v/>
      </c>
      <c r="AE161" s="46">
        <f>IF(INDEX(Node_Kind,AD161)="leaf",AC161,IF(INDEX($G$10:$G$61,INDEX(Node_Pos,AD161)+1)="",IF(INDEX(Node_Miss,AD161)="left",INDEX(Node_Left,AD161),INDEX(Node_Right,AD161)),IF(INDEX(Node_Kind,AD161)="split",IF(INDEX($G$10:$G$61,INDEX(Node_Pos,AD161)+1)&lt;INDEX(Node_Thr,AD161),INDEX(Node_Left,AD161),INDEX(Node_Right,AD161)),IF(ISNUMBER(SEARCH(";"&amp;INDEX($G$10:$G$61,INDEX(Node_Pos,AD161)+1)&amp;";",";"&amp;INDEX(Node_RCodes,AD161)&amp;";")),INDEX(Node_Right,AD161),INDEX(Node_Left,AD161)))))</f>
        <v/>
      </c>
      <c r="AF161" s="46">
        <f>MATCH($AA161&amp;"|"&amp;AE161,Node_Key,0)</f>
        <v/>
      </c>
      <c r="AG161" s="46">
        <f>IF(INDEX(Node_Kind,AF161)="leaf",AE161,IF(INDEX($G$10:$G$61,INDEX(Node_Pos,AF161)+1)="",IF(INDEX(Node_Miss,AF161)="left",INDEX(Node_Left,AF161),INDEX(Node_Right,AF161)),IF(INDEX(Node_Kind,AF161)="split",IF(INDEX($G$10:$G$61,INDEX(Node_Pos,AF161)+1)&lt;INDEX(Node_Thr,AF161),INDEX(Node_Left,AF161),INDEX(Node_Right,AF161)),IF(ISNUMBER(SEARCH(";"&amp;INDEX($G$10:$G$61,INDEX(Node_Pos,AF161)+1)&amp;";",";"&amp;INDEX(Node_RCodes,AF161)&amp;";")),INDEX(Node_Right,AF161),INDEX(Node_Left,AF161)))))</f>
        <v/>
      </c>
      <c r="AH161" s="52">
        <f>IF(INDEX(Node_Kind,MATCH($AA161&amp;"|"&amp;AG161,Node_Key,0))="leaf",INDEX(Node_Leaf,MATCH($AA161&amp;"|"&amp;AG161,Node_Key,0)),"not a leaf")</f>
        <v/>
      </c>
      <c r="AI161" s="46">
        <f>MATCH($AA161&amp;"|0",Node_Key,0)</f>
        <v/>
      </c>
      <c r="AJ161" s="46">
        <f>IF(INDEX(Node_Kind,AI161)="leaf",0,IF(INDEX($J$10:$J$61,INDEX(Node_Pos,AI161)+1)="",IF(INDEX(Node_Miss,AI161)="left",INDEX(Node_Left,AI161),INDEX(Node_Right,AI161)),IF(INDEX(Node_Kind,AI161)="split",IF(INDEX($J$10:$J$61,INDEX(Node_Pos,AI161)+1)&lt;INDEX(Node_Thr,AI161),INDEX(Node_Left,AI161),INDEX(Node_Right,AI161)),IF(ISNUMBER(SEARCH(";"&amp;INDEX($J$10:$J$61,INDEX(Node_Pos,AI161)+1)&amp;";",";"&amp;INDEX(Node_RCodes,AI161)&amp;";")),INDEX(Node_Right,AI161),INDEX(Node_Left,AI161)))))</f>
        <v/>
      </c>
      <c r="AK161" s="46">
        <f>MATCH($AA161&amp;"|"&amp;AJ161,Node_Key,0)</f>
        <v/>
      </c>
      <c r="AL161" s="46">
        <f>IF(INDEX(Node_Kind,AK161)="leaf",AJ161,IF(INDEX($J$10:$J$61,INDEX(Node_Pos,AK161)+1)="",IF(INDEX(Node_Miss,AK161)="left",INDEX(Node_Left,AK161),INDEX(Node_Right,AK161)),IF(INDEX(Node_Kind,AK161)="split",IF(INDEX($J$10:$J$61,INDEX(Node_Pos,AK161)+1)&lt;INDEX(Node_Thr,AK161),INDEX(Node_Left,AK161),INDEX(Node_Right,AK161)),IF(ISNUMBER(SEARCH(";"&amp;INDEX($J$10:$J$61,INDEX(Node_Pos,AK161)+1)&amp;";",";"&amp;INDEX(Node_RCodes,AK161)&amp;";")),INDEX(Node_Right,AK161),INDEX(Node_Left,AK161)))))</f>
        <v/>
      </c>
      <c r="AM161" s="46">
        <f>MATCH($AA161&amp;"|"&amp;AL161,Node_Key,0)</f>
        <v/>
      </c>
      <c r="AN161" s="46">
        <f>IF(INDEX(Node_Kind,AM161)="leaf",AL161,IF(INDEX($J$10:$J$61,INDEX(Node_Pos,AM161)+1)="",IF(INDEX(Node_Miss,AM161)="left",INDEX(Node_Left,AM161),INDEX(Node_Right,AM161)),IF(INDEX(Node_Kind,AM161)="split",IF(INDEX($J$10:$J$61,INDEX(Node_Pos,AM161)+1)&lt;INDEX(Node_Thr,AM161),INDEX(Node_Left,AM161),INDEX(Node_Right,AM161)),IF(ISNUMBER(SEARCH(";"&amp;INDEX($J$10:$J$61,INDEX(Node_Pos,AM161)+1)&amp;";",";"&amp;INDEX(Node_RCodes,AM161)&amp;";")),INDEX(Node_Right,AM161),INDEX(Node_Left,AM161)))))</f>
        <v/>
      </c>
      <c r="AO161" s="52">
        <f>IF(INDEX(Node_Kind,MATCH($AA161&amp;"|"&amp;AN161,Node_Key,0))="leaf",INDEX(Node_Leaf,MATCH($AA161&amp;"|"&amp;AN161,Node_Key,0)),"not a leaf")</f>
        <v/>
      </c>
      <c r="AP161" s="46">
        <f>MATCH($AA161&amp;"|0",Node_Key,0)</f>
        <v/>
      </c>
      <c r="AQ161" s="46">
        <f>IF(INDEX(Node_Kind,AP161)="leaf",0,IF(INDEX($M$10:$M$61,INDEX(Node_Pos,AP161)+1)="",IF(INDEX(Node_Miss,AP161)="left",INDEX(Node_Left,AP161),INDEX(Node_Right,AP161)),IF(INDEX(Node_Kind,AP161)="split",IF(INDEX($M$10:$M$61,INDEX(Node_Pos,AP161)+1)&lt;INDEX(Node_Thr,AP161),INDEX(Node_Left,AP161),INDEX(Node_Right,AP161)),IF(ISNUMBER(SEARCH(";"&amp;INDEX($M$10:$M$61,INDEX(Node_Pos,AP161)+1)&amp;";",";"&amp;INDEX(Node_RCodes,AP161)&amp;";")),INDEX(Node_Right,AP161),INDEX(Node_Left,AP161)))))</f>
        <v/>
      </c>
      <c r="AR161" s="46">
        <f>MATCH($AA161&amp;"|"&amp;AQ161,Node_Key,0)</f>
        <v/>
      </c>
      <c r="AS161" s="46">
        <f>IF(INDEX(Node_Kind,AR161)="leaf",AQ161,IF(INDEX($M$10:$M$61,INDEX(Node_Pos,AR161)+1)="",IF(INDEX(Node_Miss,AR161)="left",INDEX(Node_Left,AR161),INDEX(Node_Right,AR161)),IF(INDEX(Node_Kind,AR161)="split",IF(INDEX($M$10:$M$61,INDEX(Node_Pos,AR161)+1)&lt;INDEX(Node_Thr,AR161),INDEX(Node_Left,AR161),INDEX(Node_Right,AR161)),IF(ISNUMBER(SEARCH(";"&amp;INDEX($M$10:$M$61,INDEX(Node_Pos,AR161)+1)&amp;";",";"&amp;INDEX(Node_RCodes,AR161)&amp;";")),INDEX(Node_Right,AR161),INDEX(Node_Left,AR161)))))</f>
        <v/>
      </c>
      <c r="AT161" s="46">
        <f>MATCH($AA161&amp;"|"&amp;AS161,Node_Key,0)</f>
        <v/>
      </c>
      <c r="AU161" s="46">
        <f>IF(INDEX(Node_Kind,AT161)="leaf",AS161,IF(INDEX($M$10:$M$61,INDEX(Node_Pos,AT161)+1)="",IF(INDEX(Node_Miss,AT161)="left",INDEX(Node_Left,AT161),INDEX(Node_Right,AT161)),IF(INDEX(Node_Kind,AT161)="split",IF(INDEX($M$10:$M$61,INDEX(Node_Pos,AT161)+1)&lt;INDEX(Node_Thr,AT161),INDEX(Node_Left,AT161),INDEX(Node_Right,AT161)),IF(ISNUMBER(SEARCH(";"&amp;INDEX($M$10:$M$61,INDEX(Node_Pos,AT161)+1)&amp;";",";"&amp;INDEX(Node_RCodes,AT161)&amp;";")),INDEX(Node_Right,AT161),INDEX(Node_Left,AT161)))))</f>
        <v/>
      </c>
      <c r="AV161" s="52">
        <f>IF(INDEX(Node_Kind,MATCH($AA161&amp;"|"&amp;AU161,Node_Key,0))="leaf",INDEX(Node_Leaf,MATCH($AA161&amp;"|"&amp;AU161,Node_Key,0)),"not a leaf")</f>
        <v/>
      </c>
      <c r="AW161" s="46">
        <f>MATCH($AA161&amp;"|0",Node_Key,0)</f>
        <v/>
      </c>
      <c r="AX161" s="46">
        <f>IF(INDEX(Node_Kind,AW161)="leaf",0,IF(INDEX($P$10:$P$61,INDEX(Node_Pos,AW161)+1)="",IF(INDEX(Node_Miss,AW161)="left",INDEX(Node_Left,AW161),INDEX(Node_Right,AW161)),IF(INDEX(Node_Kind,AW161)="split",IF(INDEX($P$10:$P$61,INDEX(Node_Pos,AW161)+1)&lt;INDEX(Node_Thr,AW161),INDEX(Node_Left,AW161),INDEX(Node_Right,AW161)),IF(ISNUMBER(SEARCH(";"&amp;INDEX($P$10:$P$61,INDEX(Node_Pos,AW161)+1)&amp;";",";"&amp;INDEX(Node_RCodes,AW161)&amp;";")),INDEX(Node_Right,AW161),INDEX(Node_Left,AW161)))))</f>
        <v/>
      </c>
      <c r="AY161" s="46">
        <f>MATCH($AA161&amp;"|"&amp;AX161,Node_Key,0)</f>
        <v/>
      </c>
      <c r="AZ161" s="46">
        <f>IF(INDEX(Node_Kind,AY161)="leaf",AX161,IF(INDEX($P$10:$P$61,INDEX(Node_Pos,AY161)+1)="",IF(INDEX(Node_Miss,AY161)="left",INDEX(Node_Left,AY161),INDEX(Node_Right,AY161)),IF(INDEX(Node_Kind,AY161)="split",IF(INDEX($P$10:$P$61,INDEX(Node_Pos,AY161)+1)&lt;INDEX(Node_Thr,AY161),INDEX(Node_Left,AY161),INDEX(Node_Right,AY161)),IF(ISNUMBER(SEARCH(";"&amp;INDEX($P$10:$P$61,INDEX(Node_Pos,AY161)+1)&amp;";",";"&amp;INDEX(Node_RCodes,AY161)&amp;";")),INDEX(Node_Right,AY161),INDEX(Node_Left,AY161)))))</f>
        <v/>
      </c>
      <c r="BA161" s="46">
        <f>MATCH($AA161&amp;"|"&amp;AZ161,Node_Key,0)</f>
        <v/>
      </c>
      <c r="BB161" s="46">
        <f>IF(INDEX(Node_Kind,BA161)="leaf",AZ161,IF(INDEX($P$10:$P$61,INDEX(Node_Pos,BA161)+1)="",IF(INDEX(Node_Miss,BA161)="left",INDEX(Node_Left,BA161),INDEX(Node_Right,BA161)),IF(INDEX(Node_Kind,BA161)="split",IF(INDEX($P$10:$P$61,INDEX(Node_Pos,BA161)+1)&lt;INDEX(Node_Thr,BA161),INDEX(Node_Left,BA161),INDEX(Node_Right,BA161)),IF(ISNUMBER(SEARCH(";"&amp;INDEX($P$10:$P$61,INDEX(Node_Pos,BA161)+1)&amp;";",";"&amp;INDEX(Node_RCodes,BA161)&amp;";")),INDEX(Node_Right,BA161),INDEX(Node_Left,BA161)))))</f>
        <v/>
      </c>
      <c r="BC161" s="52">
        <f>IF(INDEX(Node_Kind,MATCH($AA161&amp;"|"&amp;BB161,Node_Key,0))="leaf",INDEX(Node_Leaf,MATCH($AA161&amp;"|"&amp;BB161,Node_Key,0)),"not a leaf")</f>
        <v/>
      </c>
      <c r="BD161" s="46">
        <f>MATCH($AA161&amp;"|0",Node_Key,0)</f>
        <v/>
      </c>
      <c r="BE161" s="46">
        <f>IF(INDEX(Node_Kind,BD161)="leaf",0,IF(INDEX($S$10:$S$61,INDEX(Node_Pos,BD161)+1)="",IF(INDEX(Node_Miss,BD161)="left",INDEX(Node_Left,BD161),INDEX(Node_Right,BD161)),IF(INDEX(Node_Kind,BD161)="split",IF(INDEX($S$10:$S$61,INDEX(Node_Pos,BD161)+1)&lt;INDEX(Node_Thr,BD161),INDEX(Node_Left,BD161),INDEX(Node_Right,BD161)),IF(ISNUMBER(SEARCH(";"&amp;INDEX($S$10:$S$61,INDEX(Node_Pos,BD161)+1)&amp;";",";"&amp;INDEX(Node_RCodes,BD161)&amp;";")),INDEX(Node_Right,BD161),INDEX(Node_Left,BD161)))))</f>
        <v/>
      </c>
      <c r="BF161" s="46">
        <f>MATCH($AA161&amp;"|"&amp;BE161,Node_Key,0)</f>
        <v/>
      </c>
      <c r="BG161" s="46">
        <f>IF(INDEX(Node_Kind,BF161)="leaf",BE161,IF(INDEX($S$10:$S$61,INDEX(Node_Pos,BF161)+1)="",IF(INDEX(Node_Miss,BF161)="left",INDEX(Node_Left,BF161),INDEX(Node_Right,BF161)),IF(INDEX(Node_Kind,BF161)="split",IF(INDEX($S$10:$S$61,INDEX(Node_Pos,BF161)+1)&lt;INDEX(Node_Thr,BF161),INDEX(Node_Left,BF161),INDEX(Node_Right,BF161)),IF(ISNUMBER(SEARCH(";"&amp;INDEX($S$10:$S$61,INDEX(Node_Pos,BF161)+1)&amp;";",";"&amp;INDEX(Node_RCodes,BF161)&amp;";")),INDEX(Node_Right,BF161),INDEX(Node_Left,BF161)))))</f>
        <v/>
      </c>
      <c r="BH161" s="46">
        <f>MATCH($AA161&amp;"|"&amp;BG161,Node_Key,0)</f>
        <v/>
      </c>
      <c r="BI161" s="46">
        <f>IF(INDEX(Node_Kind,BH161)="leaf",BG161,IF(INDEX($S$10:$S$61,INDEX(Node_Pos,BH161)+1)="",IF(INDEX(Node_Miss,BH161)="left",INDEX(Node_Left,BH161),INDEX(Node_Right,BH161)),IF(INDEX(Node_Kind,BH161)="split",IF(INDEX($S$10:$S$61,INDEX(Node_Pos,BH161)+1)&lt;INDEX(Node_Thr,BH161),INDEX(Node_Left,BH161),INDEX(Node_Right,BH161)),IF(ISNUMBER(SEARCH(";"&amp;INDEX($S$10:$S$61,INDEX(Node_Pos,BH161)+1)&amp;";",";"&amp;INDEX(Node_RCodes,BH161)&amp;";")),INDEX(Node_Right,BH161),INDEX(Node_Left,BH161)))))</f>
        <v/>
      </c>
      <c r="BJ161" s="52">
        <f>IF(INDEX(Node_Kind,MATCH($AA161&amp;"|"&amp;BI161,Node_Key,0))="leaf",INDEX(Node_Leaf,MATCH($AA161&amp;"|"&amp;BI161,Node_Key,0)),"not a leaf")</f>
        <v/>
      </c>
      <c r="BK161" s="46">
        <f>MATCH($AA161&amp;"|0",Node_Key,0)</f>
        <v/>
      </c>
      <c r="BL161" s="46">
        <f>IF(INDEX(Node_Kind,BK161)="leaf",0,IF(INDEX($V$10:$V$61,INDEX(Node_Pos,BK161)+1)="",IF(INDEX(Node_Miss,BK161)="left",INDEX(Node_Left,BK161),INDEX(Node_Right,BK161)),IF(INDEX(Node_Kind,BK161)="split",IF(INDEX($V$10:$V$61,INDEX(Node_Pos,BK161)+1)&lt;INDEX(Node_Thr,BK161),INDEX(Node_Left,BK161),INDEX(Node_Right,BK161)),IF(ISNUMBER(SEARCH(";"&amp;INDEX($V$10:$V$61,INDEX(Node_Pos,BK161)+1)&amp;";",";"&amp;INDEX(Node_RCodes,BK161)&amp;";")),INDEX(Node_Right,BK161),INDEX(Node_Left,BK161)))))</f>
        <v/>
      </c>
      <c r="BM161" s="46">
        <f>MATCH($AA161&amp;"|"&amp;BL161,Node_Key,0)</f>
        <v/>
      </c>
      <c r="BN161" s="46">
        <f>IF(INDEX(Node_Kind,BM161)="leaf",BL161,IF(INDEX($V$10:$V$61,INDEX(Node_Pos,BM161)+1)="",IF(INDEX(Node_Miss,BM161)="left",INDEX(Node_Left,BM161),INDEX(Node_Right,BM161)),IF(INDEX(Node_Kind,BM161)="split",IF(INDEX($V$10:$V$61,INDEX(Node_Pos,BM161)+1)&lt;INDEX(Node_Thr,BM161),INDEX(Node_Left,BM161),INDEX(Node_Right,BM161)),IF(ISNUMBER(SEARCH(";"&amp;INDEX($V$10:$V$61,INDEX(Node_Pos,BM161)+1)&amp;";",";"&amp;INDEX(Node_RCodes,BM161)&amp;";")),INDEX(Node_Right,BM161),INDEX(Node_Left,BM161)))))</f>
        <v/>
      </c>
      <c r="BO161" s="46">
        <f>MATCH($AA161&amp;"|"&amp;BN161,Node_Key,0)</f>
        <v/>
      </c>
      <c r="BP161" s="46">
        <f>IF(INDEX(Node_Kind,BO161)="leaf",BN161,IF(INDEX($V$10:$V$61,INDEX(Node_Pos,BO161)+1)="",IF(INDEX(Node_Miss,BO161)="left",INDEX(Node_Left,BO161),INDEX(Node_Right,BO161)),IF(INDEX(Node_Kind,BO161)="split",IF(INDEX($V$10:$V$61,INDEX(Node_Pos,BO161)+1)&lt;INDEX(Node_Thr,BO161),INDEX(Node_Left,BO161),INDEX(Node_Right,BO161)),IF(ISNUMBER(SEARCH(";"&amp;INDEX($V$10:$V$61,INDEX(Node_Pos,BO161)+1)&amp;";",";"&amp;INDEX(Node_RCodes,BO161)&amp;";")),INDEX(Node_Right,BO161),INDEX(Node_Left,BO161)))))</f>
        <v/>
      </c>
      <c r="BQ161" s="52">
        <f>IF(INDEX(Node_Kind,MATCH($AA161&amp;"|"&amp;BP161,Node_Key,0))="leaf",INDEX(Node_Leaf,MATCH($AA161&amp;"|"&amp;BP161,Node_Key,0)),"not a leaf")</f>
        <v/>
      </c>
      <c r="BR161" s="46">
        <f>MATCH($AA161&amp;"|0",Node_Key,0)</f>
        <v/>
      </c>
      <c r="BS161" s="46">
        <f>IF(INDEX(Node_Kind,BR161)="leaf",0,IF(INDEX($Y$10:$Y$61,INDEX(Node_Pos,BR161)+1)="",IF(INDEX(Node_Miss,BR161)="left",INDEX(Node_Left,BR161),INDEX(Node_Right,BR161)),IF(INDEX(Node_Kind,BR161)="split",IF(INDEX($Y$10:$Y$61,INDEX(Node_Pos,BR161)+1)&lt;INDEX(Node_Thr,BR161),INDEX(Node_Left,BR161),INDEX(Node_Right,BR161)),IF(ISNUMBER(SEARCH(";"&amp;INDEX($Y$10:$Y$61,INDEX(Node_Pos,BR161)+1)&amp;";",";"&amp;INDEX(Node_RCodes,BR161)&amp;";")),INDEX(Node_Right,BR161),INDEX(Node_Left,BR161)))))</f>
        <v/>
      </c>
      <c r="BT161" s="46">
        <f>MATCH($AA161&amp;"|"&amp;BS161,Node_Key,0)</f>
        <v/>
      </c>
      <c r="BU161" s="46">
        <f>IF(INDEX(Node_Kind,BT161)="leaf",BS161,IF(INDEX($Y$10:$Y$61,INDEX(Node_Pos,BT161)+1)="",IF(INDEX(Node_Miss,BT161)="left",INDEX(Node_Left,BT161),INDEX(Node_Right,BT161)),IF(INDEX(Node_Kind,BT161)="split",IF(INDEX($Y$10:$Y$61,INDEX(Node_Pos,BT161)+1)&lt;INDEX(Node_Thr,BT161),INDEX(Node_Left,BT161),INDEX(Node_Right,BT161)),IF(ISNUMBER(SEARCH(";"&amp;INDEX($Y$10:$Y$61,INDEX(Node_Pos,BT161)+1)&amp;";",";"&amp;INDEX(Node_RCodes,BT161)&amp;";")),INDEX(Node_Right,BT161),INDEX(Node_Left,BT161)))))</f>
        <v/>
      </c>
      <c r="BV161" s="46">
        <f>MATCH($AA161&amp;"|"&amp;BU161,Node_Key,0)</f>
        <v/>
      </c>
      <c r="BW161" s="46">
        <f>IF(INDEX(Node_Kind,BV161)="leaf",BU161,IF(INDEX($Y$10:$Y$61,INDEX(Node_Pos,BV161)+1)="",IF(INDEX(Node_Miss,BV161)="left",INDEX(Node_Left,BV161),INDEX(Node_Right,BV161)),IF(INDEX(Node_Kind,BV161)="split",IF(INDEX($Y$10:$Y$61,INDEX(Node_Pos,BV161)+1)&lt;INDEX(Node_Thr,BV161),INDEX(Node_Left,BV161),INDEX(Node_Right,BV161)),IF(ISNUMBER(SEARCH(";"&amp;INDEX($Y$10:$Y$61,INDEX(Node_Pos,BV161)+1)&amp;";",";"&amp;INDEX(Node_RCodes,BV161)&amp;";")),INDEX(Node_Right,BV161),INDEX(Node_Left,BV161)))))</f>
        <v/>
      </c>
      <c r="BX161" s="52">
        <f>IF(INDEX(Node_Kind,MATCH($AA161&amp;"|"&amp;BW161,Node_Key,0))="leaf",INDEX(Node_Leaf,MATCH($AA161&amp;"|"&amp;BW161,Node_Key,0)),"not a leaf")</f>
        <v/>
      </c>
    </row>
    <row r="162">
      <c r="AA162" s="36" t="n">
        <v>152</v>
      </c>
      <c r="AB162" s="46">
        <f>MATCH($AA162&amp;"|0",Node_Key,0)</f>
        <v/>
      </c>
      <c r="AC162" s="46">
        <f>IF(INDEX(Node_Kind,AB162)="leaf",0,IF(INDEX($G$10:$G$61,INDEX(Node_Pos,AB162)+1)="",IF(INDEX(Node_Miss,AB162)="left",INDEX(Node_Left,AB162),INDEX(Node_Right,AB162)),IF(INDEX(Node_Kind,AB162)="split",IF(INDEX($G$10:$G$61,INDEX(Node_Pos,AB162)+1)&lt;INDEX(Node_Thr,AB162),INDEX(Node_Left,AB162),INDEX(Node_Right,AB162)),IF(ISNUMBER(SEARCH(";"&amp;INDEX($G$10:$G$61,INDEX(Node_Pos,AB162)+1)&amp;";",";"&amp;INDEX(Node_RCodes,AB162)&amp;";")),INDEX(Node_Right,AB162),INDEX(Node_Left,AB162)))))</f>
        <v/>
      </c>
      <c r="AD162" s="46">
        <f>MATCH($AA162&amp;"|"&amp;AC162,Node_Key,0)</f>
        <v/>
      </c>
      <c r="AE162" s="46">
        <f>IF(INDEX(Node_Kind,AD162)="leaf",AC162,IF(INDEX($G$10:$G$61,INDEX(Node_Pos,AD162)+1)="",IF(INDEX(Node_Miss,AD162)="left",INDEX(Node_Left,AD162),INDEX(Node_Right,AD162)),IF(INDEX(Node_Kind,AD162)="split",IF(INDEX($G$10:$G$61,INDEX(Node_Pos,AD162)+1)&lt;INDEX(Node_Thr,AD162),INDEX(Node_Left,AD162),INDEX(Node_Right,AD162)),IF(ISNUMBER(SEARCH(";"&amp;INDEX($G$10:$G$61,INDEX(Node_Pos,AD162)+1)&amp;";",";"&amp;INDEX(Node_RCodes,AD162)&amp;";")),INDEX(Node_Right,AD162),INDEX(Node_Left,AD162)))))</f>
        <v/>
      </c>
      <c r="AF162" s="46">
        <f>MATCH($AA162&amp;"|"&amp;AE162,Node_Key,0)</f>
        <v/>
      </c>
      <c r="AG162" s="46">
        <f>IF(INDEX(Node_Kind,AF162)="leaf",AE162,IF(INDEX($G$10:$G$61,INDEX(Node_Pos,AF162)+1)="",IF(INDEX(Node_Miss,AF162)="left",INDEX(Node_Left,AF162),INDEX(Node_Right,AF162)),IF(INDEX(Node_Kind,AF162)="split",IF(INDEX($G$10:$G$61,INDEX(Node_Pos,AF162)+1)&lt;INDEX(Node_Thr,AF162),INDEX(Node_Left,AF162),INDEX(Node_Right,AF162)),IF(ISNUMBER(SEARCH(";"&amp;INDEX($G$10:$G$61,INDEX(Node_Pos,AF162)+1)&amp;";",";"&amp;INDEX(Node_RCodes,AF162)&amp;";")),INDEX(Node_Right,AF162),INDEX(Node_Left,AF162)))))</f>
        <v/>
      </c>
      <c r="AH162" s="52">
        <f>IF(INDEX(Node_Kind,MATCH($AA162&amp;"|"&amp;AG162,Node_Key,0))="leaf",INDEX(Node_Leaf,MATCH($AA162&amp;"|"&amp;AG162,Node_Key,0)),"not a leaf")</f>
        <v/>
      </c>
      <c r="AI162" s="46">
        <f>MATCH($AA162&amp;"|0",Node_Key,0)</f>
        <v/>
      </c>
      <c r="AJ162" s="46">
        <f>IF(INDEX(Node_Kind,AI162)="leaf",0,IF(INDEX($J$10:$J$61,INDEX(Node_Pos,AI162)+1)="",IF(INDEX(Node_Miss,AI162)="left",INDEX(Node_Left,AI162),INDEX(Node_Right,AI162)),IF(INDEX(Node_Kind,AI162)="split",IF(INDEX($J$10:$J$61,INDEX(Node_Pos,AI162)+1)&lt;INDEX(Node_Thr,AI162),INDEX(Node_Left,AI162),INDEX(Node_Right,AI162)),IF(ISNUMBER(SEARCH(";"&amp;INDEX($J$10:$J$61,INDEX(Node_Pos,AI162)+1)&amp;";",";"&amp;INDEX(Node_RCodes,AI162)&amp;";")),INDEX(Node_Right,AI162),INDEX(Node_Left,AI162)))))</f>
        <v/>
      </c>
      <c r="AK162" s="46">
        <f>MATCH($AA162&amp;"|"&amp;AJ162,Node_Key,0)</f>
        <v/>
      </c>
      <c r="AL162" s="46">
        <f>IF(INDEX(Node_Kind,AK162)="leaf",AJ162,IF(INDEX($J$10:$J$61,INDEX(Node_Pos,AK162)+1)="",IF(INDEX(Node_Miss,AK162)="left",INDEX(Node_Left,AK162),INDEX(Node_Right,AK162)),IF(INDEX(Node_Kind,AK162)="split",IF(INDEX($J$10:$J$61,INDEX(Node_Pos,AK162)+1)&lt;INDEX(Node_Thr,AK162),INDEX(Node_Left,AK162),INDEX(Node_Right,AK162)),IF(ISNUMBER(SEARCH(";"&amp;INDEX($J$10:$J$61,INDEX(Node_Pos,AK162)+1)&amp;";",";"&amp;INDEX(Node_RCodes,AK162)&amp;";")),INDEX(Node_Right,AK162),INDEX(Node_Left,AK162)))))</f>
        <v/>
      </c>
      <c r="AM162" s="46">
        <f>MATCH($AA162&amp;"|"&amp;AL162,Node_Key,0)</f>
        <v/>
      </c>
      <c r="AN162" s="46">
        <f>IF(INDEX(Node_Kind,AM162)="leaf",AL162,IF(INDEX($J$10:$J$61,INDEX(Node_Pos,AM162)+1)="",IF(INDEX(Node_Miss,AM162)="left",INDEX(Node_Left,AM162),INDEX(Node_Right,AM162)),IF(INDEX(Node_Kind,AM162)="split",IF(INDEX($J$10:$J$61,INDEX(Node_Pos,AM162)+1)&lt;INDEX(Node_Thr,AM162),INDEX(Node_Left,AM162),INDEX(Node_Right,AM162)),IF(ISNUMBER(SEARCH(";"&amp;INDEX($J$10:$J$61,INDEX(Node_Pos,AM162)+1)&amp;";",";"&amp;INDEX(Node_RCodes,AM162)&amp;";")),INDEX(Node_Right,AM162),INDEX(Node_Left,AM162)))))</f>
        <v/>
      </c>
      <c r="AO162" s="52">
        <f>IF(INDEX(Node_Kind,MATCH($AA162&amp;"|"&amp;AN162,Node_Key,0))="leaf",INDEX(Node_Leaf,MATCH($AA162&amp;"|"&amp;AN162,Node_Key,0)),"not a leaf")</f>
        <v/>
      </c>
      <c r="AP162" s="46">
        <f>MATCH($AA162&amp;"|0",Node_Key,0)</f>
        <v/>
      </c>
      <c r="AQ162" s="46">
        <f>IF(INDEX(Node_Kind,AP162)="leaf",0,IF(INDEX($M$10:$M$61,INDEX(Node_Pos,AP162)+1)="",IF(INDEX(Node_Miss,AP162)="left",INDEX(Node_Left,AP162),INDEX(Node_Right,AP162)),IF(INDEX(Node_Kind,AP162)="split",IF(INDEX($M$10:$M$61,INDEX(Node_Pos,AP162)+1)&lt;INDEX(Node_Thr,AP162),INDEX(Node_Left,AP162),INDEX(Node_Right,AP162)),IF(ISNUMBER(SEARCH(";"&amp;INDEX($M$10:$M$61,INDEX(Node_Pos,AP162)+1)&amp;";",";"&amp;INDEX(Node_RCodes,AP162)&amp;";")),INDEX(Node_Right,AP162),INDEX(Node_Left,AP162)))))</f>
        <v/>
      </c>
      <c r="AR162" s="46">
        <f>MATCH($AA162&amp;"|"&amp;AQ162,Node_Key,0)</f>
        <v/>
      </c>
      <c r="AS162" s="46">
        <f>IF(INDEX(Node_Kind,AR162)="leaf",AQ162,IF(INDEX($M$10:$M$61,INDEX(Node_Pos,AR162)+1)="",IF(INDEX(Node_Miss,AR162)="left",INDEX(Node_Left,AR162),INDEX(Node_Right,AR162)),IF(INDEX(Node_Kind,AR162)="split",IF(INDEX($M$10:$M$61,INDEX(Node_Pos,AR162)+1)&lt;INDEX(Node_Thr,AR162),INDEX(Node_Left,AR162),INDEX(Node_Right,AR162)),IF(ISNUMBER(SEARCH(";"&amp;INDEX($M$10:$M$61,INDEX(Node_Pos,AR162)+1)&amp;";",";"&amp;INDEX(Node_RCodes,AR162)&amp;";")),INDEX(Node_Right,AR162),INDEX(Node_Left,AR162)))))</f>
        <v/>
      </c>
      <c r="AT162" s="46">
        <f>MATCH($AA162&amp;"|"&amp;AS162,Node_Key,0)</f>
        <v/>
      </c>
      <c r="AU162" s="46">
        <f>IF(INDEX(Node_Kind,AT162)="leaf",AS162,IF(INDEX($M$10:$M$61,INDEX(Node_Pos,AT162)+1)="",IF(INDEX(Node_Miss,AT162)="left",INDEX(Node_Left,AT162),INDEX(Node_Right,AT162)),IF(INDEX(Node_Kind,AT162)="split",IF(INDEX($M$10:$M$61,INDEX(Node_Pos,AT162)+1)&lt;INDEX(Node_Thr,AT162),INDEX(Node_Left,AT162),INDEX(Node_Right,AT162)),IF(ISNUMBER(SEARCH(";"&amp;INDEX($M$10:$M$61,INDEX(Node_Pos,AT162)+1)&amp;";",";"&amp;INDEX(Node_RCodes,AT162)&amp;";")),INDEX(Node_Right,AT162),INDEX(Node_Left,AT162)))))</f>
        <v/>
      </c>
      <c r="AV162" s="52">
        <f>IF(INDEX(Node_Kind,MATCH($AA162&amp;"|"&amp;AU162,Node_Key,0))="leaf",INDEX(Node_Leaf,MATCH($AA162&amp;"|"&amp;AU162,Node_Key,0)),"not a leaf")</f>
        <v/>
      </c>
      <c r="AW162" s="46">
        <f>MATCH($AA162&amp;"|0",Node_Key,0)</f>
        <v/>
      </c>
      <c r="AX162" s="46">
        <f>IF(INDEX(Node_Kind,AW162)="leaf",0,IF(INDEX($P$10:$P$61,INDEX(Node_Pos,AW162)+1)="",IF(INDEX(Node_Miss,AW162)="left",INDEX(Node_Left,AW162),INDEX(Node_Right,AW162)),IF(INDEX(Node_Kind,AW162)="split",IF(INDEX($P$10:$P$61,INDEX(Node_Pos,AW162)+1)&lt;INDEX(Node_Thr,AW162),INDEX(Node_Left,AW162),INDEX(Node_Right,AW162)),IF(ISNUMBER(SEARCH(";"&amp;INDEX($P$10:$P$61,INDEX(Node_Pos,AW162)+1)&amp;";",";"&amp;INDEX(Node_RCodes,AW162)&amp;";")),INDEX(Node_Right,AW162),INDEX(Node_Left,AW162)))))</f>
        <v/>
      </c>
      <c r="AY162" s="46">
        <f>MATCH($AA162&amp;"|"&amp;AX162,Node_Key,0)</f>
        <v/>
      </c>
      <c r="AZ162" s="46">
        <f>IF(INDEX(Node_Kind,AY162)="leaf",AX162,IF(INDEX($P$10:$P$61,INDEX(Node_Pos,AY162)+1)="",IF(INDEX(Node_Miss,AY162)="left",INDEX(Node_Left,AY162),INDEX(Node_Right,AY162)),IF(INDEX(Node_Kind,AY162)="split",IF(INDEX($P$10:$P$61,INDEX(Node_Pos,AY162)+1)&lt;INDEX(Node_Thr,AY162),INDEX(Node_Left,AY162),INDEX(Node_Right,AY162)),IF(ISNUMBER(SEARCH(";"&amp;INDEX($P$10:$P$61,INDEX(Node_Pos,AY162)+1)&amp;";",";"&amp;INDEX(Node_RCodes,AY162)&amp;";")),INDEX(Node_Right,AY162),INDEX(Node_Left,AY162)))))</f>
        <v/>
      </c>
      <c r="BA162" s="46">
        <f>MATCH($AA162&amp;"|"&amp;AZ162,Node_Key,0)</f>
        <v/>
      </c>
      <c r="BB162" s="46">
        <f>IF(INDEX(Node_Kind,BA162)="leaf",AZ162,IF(INDEX($P$10:$P$61,INDEX(Node_Pos,BA162)+1)="",IF(INDEX(Node_Miss,BA162)="left",INDEX(Node_Left,BA162),INDEX(Node_Right,BA162)),IF(INDEX(Node_Kind,BA162)="split",IF(INDEX($P$10:$P$61,INDEX(Node_Pos,BA162)+1)&lt;INDEX(Node_Thr,BA162),INDEX(Node_Left,BA162),INDEX(Node_Right,BA162)),IF(ISNUMBER(SEARCH(";"&amp;INDEX($P$10:$P$61,INDEX(Node_Pos,BA162)+1)&amp;";",";"&amp;INDEX(Node_RCodes,BA162)&amp;";")),INDEX(Node_Right,BA162),INDEX(Node_Left,BA162)))))</f>
        <v/>
      </c>
      <c r="BC162" s="52">
        <f>IF(INDEX(Node_Kind,MATCH($AA162&amp;"|"&amp;BB162,Node_Key,0))="leaf",INDEX(Node_Leaf,MATCH($AA162&amp;"|"&amp;BB162,Node_Key,0)),"not a leaf")</f>
        <v/>
      </c>
      <c r="BD162" s="46">
        <f>MATCH($AA162&amp;"|0",Node_Key,0)</f>
        <v/>
      </c>
      <c r="BE162" s="46">
        <f>IF(INDEX(Node_Kind,BD162)="leaf",0,IF(INDEX($S$10:$S$61,INDEX(Node_Pos,BD162)+1)="",IF(INDEX(Node_Miss,BD162)="left",INDEX(Node_Left,BD162),INDEX(Node_Right,BD162)),IF(INDEX(Node_Kind,BD162)="split",IF(INDEX($S$10:$S$61,INDEX(Node_Pos,BD162)+1)&lt;INDEX(Node_Thr,BD162),INDEX(Node_Left,BD162),INDEX(Node_Right,BD162)),IF(ISNUMBER(SEARCH(";"&amp;INDEX($S$10:$S$61,INDEX(Node_Pos,BD162)+1)&amp;";",";"&amp;INDEX(Node_RCodes,BD162)&amp;";")),INDEX(Node_Right,BD162),INDEX(Node_Left,BD162)))))</f>
        <v/>
      </c>
      <c r="BF162" s="46">
        <f>MATCH($AA162&amp;"|"&amp;BE162,Node_Key,0)</f>
        <v/>
      </c>
      <c r="BG162" s="46">
        <f>IF(INDEX(Node_Kind,BF162)="leaf",BE162,IF(INDEX($S$10:$S$61,INDEX(Node_Pos,BF162)+1)="",IF(INDEX(Node_Miss,BF162)="left",INDEX(Node_Left,BF162),INDEX(Node_Right,BF162)),IF(INDEX(Node_Kind,BF162)="split",IF(INDEX($S$10:$S$61,INDEX(Node_Pos,BF162)+1)&lt;INDEX(Node_Thr,BF162),INDEX(Node_Left,BF162),INDEX(Node_Right,BF162)),IF(ISNUMBER(SEARCH(";"&amp;INDEX($S$10:$S$61,INDEX(Node_Pos,BF162)+1)&amp;";",";"&amp;INDEX(Node_RCodes,BF162)&amp;";")),INDEX(Node_Right,BF162),INDEX(Node_Left,BF162)))))</f>
        <v/>
      </c>
      <c r="BH162" s="46">
        <f>MATCH($AA162&amp;"|"&amp;BG162,Node_Key,0)</f>
        <v/>
      </c>
      <c r="BI162" s="46">
        <f>IF(INDEX(Node_Kind,BH162)="leaf",BG162,IF(INDEX($S$10:$S$61,INDEX(Node_Pos,BH162)+1)="",IF(INDEX(Node_Miss,BH162)="left",INDEX(Node_Left,BH162),INDEX(Node_Right,BH162)),IF(INDEX(Node_Kind,BH162)="split",IF(INDEX($S$10:$S$61,INDEX(Node_Pos,BH162)+1)&lt;INDEX(Node_Thr,BH162),INDEX(Node_Left,BH162),INDEX(Node_Right,BH162)),IF(ISNUMBER(SEARCH(";"&amp;INDEX($S$10:$S$61,INDEX(Node_Pos,BH162)+1)&amp;";",";"&amp;INDEX(Node_RCodes,BH162)&amp;";")),INDEX(Node_Right,BH162),INDEX(Node_Left,BH162)))))</f>
        <v/>
      </c>
      <c r="BJ162" s="52">
        <f>IF(INDEX(Node_Kind,MATCH($AA162&amp;"|"&amp;BI162,Node_Key,0))="leaf",INDEX(Node_Leaf,MATCH($AA162&amp;"|"&amp;BI162,Node_Key,0)),"not a leaf")</f>
        <v/>
      </c>
      <c r="BK162" s="46">
        <f>MATCH($AA162&amp;"|0",Node_Key,0)</f>
        <v/>
      </c>
      <c r="BL162" s="46">
        <f>IF(INDEX(Node_Kind,BK162)="leaf",0,IF(INDEX($V$10:$V$61,INDEX(Node_Pos,BK162)+1)="",IF(INDEX(Node_Miss,BK162)="left",INDEX(Node_Left,BK162),INDEX(Node_Right,BK162)),IF(INDEX(Node_Kind,BK162)="split",IF(INDEX($V$10:$V$61,INDEX(Node_Pos,BK162)+1)&lt;INDEX(Node_Thr,BK162),INDEX(Node_Left,BK162),INDEX(Node_Right,BK162)),IF(ISNUMBER(SEARCH(";"&amp;INDEX($V$10:$V$61,INDEX(Node_Pos,BK162)+1)&amp;";",";"&amp;INDEX(Node_RCodes,BK162)&amp;";")),INDEX(Node_Right,BK162),INDEX(Node_Left,BK162)))))</f>
        <v/>
      </c>
      <c r="BM162" s="46">
        <f>MATCH($AA162&amp;"|"&amp;BL162,Node_Key,0)</f>
        <v/>
      </c>
      <c r="BN162" s="46">
        <f>IF(INDEX(Node_Kind,BM162)="leaf",BL162,IF(INDEX($V$10:$V$61,INDEX(Node_Pos,BM162)+1)="",IF(INDEX(Node_Miss,BM162)="left",INDEX(Node_Left,BM162),INDEX(Node_Right,BM162)),IF(INDEX(Node_Kind,BM162)="split",IF(INDEX($V$10:$V$61,INDEX(Node_Pos,BM162)+1)&lt;INDEX(Node_Thr,BM162),INDEX(Node_Left,BM162),INDEX(Node_Right,BM162)),IF(ISNUMBER(SEARCH(";"&amp;INDEX($V$10:$V$61,INDEX(Node_Pos,BM162)+1)&amp;";",";"&amp;INDEX(Node_RCodes,BM162)&amp;";")),INDEX(Node_Right,BM162),INDEX(Node_Left,BM162)))))</f>
        <v/>
      </c>
      <c r="BO162" s="46">
        <f>MATCH($AA162&amp;"|"&amp;BN162,Node_Key,0)</f>
        <v/>
      </c>
      <c r="BP162" s="46">
        <f>IF(INDEX(Node_Kind,BO162)="leaf",BN162,IF(INDEX($V$10:$V$61,INDEX(Node_Pos,BO162)+1)="",IF(INDEX(Node_Miss,BO162)="left",INDEX(Node_Left,BO162),INDEX(Node_Right,BO162)),IF(INDEX(Node_Kind,BO162)="split",IF(INDEX($V$10:$V$61,INDEX(Node_Pos,BO162)+1)&lt;INDEX(Node_Thr,BO162),INDEX(Node_Left,BO162),INDEX(Node_Right,BO162)),IF(ISNUMBER(SEARCH(";"&amp;INDEX($V$10:$V$61,INDEX(Node_Pos,BO162)+1)&amp;";",";"&amp;INDEX(Node_RCodes,BO162)&amp;";")),INDEX(Node_Right,BO162),INDEX(Node_Left,BO162)))))</f>
        <v/>
      </c>
      <c r="BQ162" s="52">
        <f>IF(INDEX(Node_Kind,MATCH($AA162&amp;"|"&amp;BP162,Node_Key,0))="leaf",INDEX(Node_Leaf,MATCH($AA162&amp;"|"&amp;BP162,Node_Key,0)),"not a leaf")</f>
        <v/>
      </c>
      <c r="BR162" s="46">
        <f>MATCH($AA162&amp;"|0",Node_Key,0)</f>
        <v/>
      </c>
      <c r="BS162" s="46">
        <f>IF(INDEX(Node_Kind,BR162)="leaf",0,IF(INDEX($Y$10:$Y$61,INDEX(Node_Pos,BR162)+1)="",IF(INDEX(Node_Miss,BR162)="left",INDEX(Node_Left,BR162),INDEX(Node_Right,BR162)),IF(INDEX(Node_Kind,BR162)="split",IF(INDEX($Y$10:$Y$61,INDEX(Node_Pos,BR162)+1)&lt;INDEX(Node_Thr,BR162),INDEX(Node_Left,BR162),INDEX(Node_Right,BR162)),IF(ISNUMBER(SEARCH(";"&amp;INDEX($Y$10:$Y$61,INDEX(Node_Pos,BR162)+1)&amp;";",";"&amp;INDEX(Node_RCodes,BR162)&amp;";")),INDEX(Node_Right,BR162),INDEX(Node_Left,BR162)))))</f>
        <v/>
      </c>
      <c r="BT162" s="46">
        <f>MATCH($AA162&amp;"|"&amp;BS162,Node_Key,0)</f>
        <v/>
      </c>
      <c r="BU162" s="46">
        <f>IF(INDEX(Node_Kind,BT162)="leaf",BS162,IF(INDEX($Y$10:$Y$61,INDEX(Node_Pos,BT162)+1)="",IF(INDEX(Node_Miss,BT162)="left",INDEX(Node_Left,BT162),INDEX(Node_Right,BT162)),IF(INDEX(Node_Kind,BT162)="split",IF(INDEX($Y$10:$Y$61,INDEX(Node_Pos,BT162)+1)&lt;INDEX(Node_Thr,BT162),INDEX(Node_Left,BT162),INDEX(Node_Right,BT162)),IF(ISNUMBER(SEARCH(";"&amp;INDEX($Y$10:$Y$61,INDEX(Node_Pos,BT162)+1)&amp;";",";"&amp;INDEX(Node_RCodes,BT162)&amp;";")),INDEX(Node_Right,BT162),INDEX(Node_Left,BT162)))))</f>
        <v/>
      </c>
      <c r="BV162" s="46">
        <f>MATCH($AA162&amp;"|"&amp;BU162,Node_Key,0)</f>
        <v/>
      </c>
      <c r="BW162" s="46">
        <f>IF(INDEX(Node_Kind,BV162)="leaf",BU162,IF(INDEX($Y$10:$Y$61,INDEX(Node_Pos,BV162)+1)="",IF(INDEX(Node_Miss,BV162)="left",INDEX(Node_Left,BV162),INDEX(Node_Right,BV162)),IF(INDEX(Node_Kind,BV162)="split",IF(INDEX($Y$10:$Y$61,INDEX(Node_Pos,BV162)+1)&lt;INDEX(Node_Thr,BV162),INDEX(Node_Left,BV162),INDEX(Node_Right,BV162)),IF(ISNUMBER(SEARCH(";"&amp;INDEX($Y$10:$Y$61,INDEX(Node_Pos,BV162)+1)&amp;";",";"&amp;INDEX(Node_RCodes,BV162)&amp;";")),INDEX(Node_Right,BV162),INDEX(Node_Left,BV162)))))</f>
        <v/>
      </c>
      <c r="BX162" s="52">
        <f>IF(INDEX(Node_Kind,MATCH($AA162&amp;"|"&amp;BW162,Node_Key,0))="leaf",INDEX(Node_Leaf,MATCH($AA162&amp;"|"&amp;BW162,Node_Key,0)),"not a leaf")</f>
        <v/>
      </c>
    </row>
    <row r="163">
      <c r="AA163" s="36" t="n">
        <v>153</v>
      </c>
      <c r="AB163" s="46">
        <f>MATCH($AA163&amp;"|0",Node_Key,0)</f>
        <v/>
      </c>
      <c r="AC163" s="46">
        <f>IF(INDEX(Node_Kind,AB163)="leaf",0,IF(INDEX($G$10:$G$61,INDEX(Node_Pos,AB163)+1)="",IF(INDEX(Node_Miss,AB163)="left",INDEX(Node_Left,AB163),INDEX(Node_Right,AB163)),IF(INDEX(Node_Kind,AB163)="split",IF(INDEX($G$10:$G$61,INDEX(Node_Pos,AB163)+1)&lt;INDEX(Node_Thr,AB163),INDEX(Node_Left,AB163),INDEX(Node_Right,AB163)),IF(ISNUMBER(SEARCH(";"&amp;INDEX($G$10:$G$61,INDEX(Node_Pos,AB163)+1)&amp;";",";"&amp;INDEX(Node_RCodes,AB163)&amp;";")),INDEX(Node_Right,AB163),INDEX(Node_Left,AB163)))))</f>
        <v/>
      </c>
      <c r="AD163" s="46">
        <f>MATCH($AA163&amp;"|"&amp;AC163,Node_Key,0)</f>
        <v/>
      </c>
      <c r="AE163" s="46">
        <f>IF(INDEX(Node_Kind,AD163)="leaf",AC163,IF(INDEX($G$10:$G$61,INDEX(Node_Pos,AD163)+1)="",IF(INDEX(Node_Miss,AD163)="left",INDEX(Node_Left,AD163),INDEX(Node_Right,AD163)),IF(INDEX(Node_Kind,AD163)="split",IF(INDEX($G$10:$G$61,INDEX(Node_Pos,AD163)+1)&lt;INDEX(Node_Thr,AD163),INDEX(Node_Left,AD163),INDEX(Node_Right,AD163)),IF(ISNUMBER(SEARCH(";"&amp;INDEX($G$10:$G$61,INDEX(Node_Pos,AD163)+1)&amp;";",";"&amp;INDEX(Node_RCodes,AD163)&amp;";")),INDEX(Node_Right,AD163),INDEX(Node_Left,AD163)))))</f>
        <v/>
      </c>
      <c r="AF163" s="46">
        <f>MATCH($AA163&amp;"|"&amp;AE163,Node_Key,0)</f>
        <v/>
      </c>
      <c r="AG163" s="46">
        <f>IF(INDEX(Node_Kind,AF163)="leaf",AE163,IF(INDEX($G$10:$G$61,INDEX(Node_Pos,AF163)+1)="",IF(INDEX(Node_Miss,AF163)="left",INDEX(Node_Left,AF163),INDEX(Node_Right,AF163)),IF(INDEX(Node_Kind,AF163)="split",IF(INDEX($G$10:$G$61,INDEX(Node_Pos,AF163)+1)&lt;INDEX(Node_Thr,AF163),INDEX(Node_Left,AF163),INDEX(Node_Right,AF163)),IF(ISNUMBER(SEARCH(";"&amp;INDEX($G$10:$G$61,INDEX(Node_Pos,AF163)+1)&amp;";",";"&amp;INDEX(Node_RCodes,AF163)&amp;";")),INDEX(Node_Right,AF163),INDEX(Node_Left,AF163)))))</f>
        <v/>
      </c>
      <c r="AH163" s="52">
        <f>IF(INDEX(Node_Kind,MATCH($AA163&amp;"|"&amp;AG163,Node_Key,0))="leaf",INDEX(Node_Leaf,MATCH($AA163&amp;"|"&amp;AG163,Node_Key,0)),"not a leaf")</f>
        <v/>
      </c>
      <c r="AI163" s="46">
        <f>MATCH($AA163&amp;"|0",Node_Key,0)</f>
        <v/>
      </c>
      <c r="AJ163" s="46">
        <f>IF(INDEX(Node_Kind,AI163)="leaf",0,IF(INDEX($J$10:$J$61,INDEX(Node_Pos,AI163)+1)="",IF(INDEX(Node_Miss,AI163)="left",INDEX(Node_Left,AI163),INDEX(Node_Right,AI163)),IF(INDEX(Node_Kind,AI163)="split",IF(INDEX($J$10:$J$61,INDEX(Node_Pos,AI163)+1)&lt;INDEX(Node_Thr,AI163),INDEX(Node_Left,AI163),INDEX(Node_Right,AI163)),IF(ISNUMBER(SEARCH(";"&amp;INDEX($J$10:$J$61,INDEX(Node_Pos,AI163)+1)&amp;";",";"&amp;INDEX(Node_RCodes,AI163)&amp;";")),INDEX(Node_Right,AI163),INDEX(Node_Left,AI163)))))</f>
        <v/>
      </c>
      <c r="AK163" s="46">
        <f>MATCH($AA163&amp;"|"&amp;AJ163,Node_Key,0)</f>
        <v/>
      </c>
      <c r="AL163" s="46">
        <f>IF(INDEX(Node_Kind,AK163)="leaf",AJ163,IF(INDEX($J$10:$J$61,INDEX(Node_Pos,AK163)+1)="",IF(INDEX(Node_Miss,AK163)="left",INDEX(Node_Left,AK163),INDEX(Node_Right,AK163)),IF(INDEX(Node_Kind,AK163)="split",IF(INDEX($J$10:$J$61,INDEX(Node_Pos,AK163)+1)&lt;INDEX(Node_Thr,AK163),INDEX(Node_Left,AK163),INDEX(Node_Right,AK163)),IF(ISNUMBER(SEARCH(";"&amp;INDEX($J$10:$J$61,INDEX(Node_Pos,AK163)+1)&amp;";",";"&amp;INDEX(Node_RCodes,AK163)&amp;";")),INDEX(Node_Right,AK163),INDEX(Node_Left,AK163)))))</f>
        <v/>
      </c>
      <c r="AM163" s="46">
        <f>MATCH($AA163&amp;"|"&amp;AL163,Node_Key,0)</f>
        <v/>
      </c>
      <c r="AN163" s="46">
        <f>IF(INDEX(Node_Kind,AM163)="leaf",AL163,IF(INDEX($J$10:$J$61,INDEX(Node_Pos,AM163)+1)="",IF(INDEX(Node_Miss,AM163)="left",INDEX(Node_Left,AM163),INDEX(Node_Right,AM163)),IF(INDEX(Node_Kind,AM163)="split",IF(INDEX($J$10:$J$61,INDEX(Node_Pos,AM163)+1)&lt;INDEX(Node_Thr,AM163),INDEX(Node_Left,AM163),INDEX(Node_Right,AM163)),IF(ISNUMBER(SEARCH(";"&amp;INDEX($J$10:$J$61,INDEX(Node_Pos,AM163)+1)&amp;";",";"&amp;INDEX(Node_RCodes,AM163)&amp;";")),INDEX(Node_Right,AM163),INDEX(Node_Left,AM163)))))</f>
        <v/>
      </c>
      <c r="AO163" s="52">
        <f>IF(INDEX(Node_Kind,MATCH($AA163&amp;"|"&amp;AN163,Node_Key,0))="leaf",INDEX(Node_Leaf,MATCH($AA163&amp;"|"&amp;AN163,Node_Key,0)),"not a leaf")</f>
        <v/>
      </c>
      <c r="AP163" s="46">
        <f>MATCH($AA163&amp;"|0",Node_Key,0)</f>
        <v/>
      </c>
      <c r="AQ163" s="46">
        <f>IF(INDEX(Node_Kind,AP163)="leaf",0,IF(INDEX($M$10:$M$61,INDEX(Node_Pos,AP163)+1)="",IF(INDEX(Node_Miss,AP163)="left",INDEX(Node_Left,AP163),INDEX(Node_Right,AP163)),IF(INDEX(Node_Kind,AP163)="split",IF(INDEX($M$10:$M$61,INDEX(Node_Pos,AP163)+1)&lt;INDEX(Node_Thr,AP163),INDEX(Node_Left,AP163),INDEX(Node_Right,AP163)),IF(ISNUMBER(SEARCH(";"&amp;INDEX($M$10:$M$61,INDEX(Node_Pos,AP163)+1)&amp;";",";"&amp;INDEX(Node_RCodes,AP163)&amp;";")),INDEX(Node_Right,AP163),INDEX(Node_Left,AP163)))))</f>
        <v/>
      </c>
      <c r="AR163" s="46">
        <f>MATCH($AA163&amp;"|"&amp;AQ163,Node_Key,0)</f>
        <v/>
      </c>
      <c r="AS163" s="46">
        <f>IF(INDEX(Node_Kind,AR163)="leaf",AQ163,IF(INDEX($M$10:$M$61,INDEX(Node_Pos,AR163)+1)="",IF(INDEX(Node_Miss,AR163)="left",INDEX(Node_Left,AR163),INDEX(Node_Right,AR163)),IF(INDEX(Node_Kind,AR163)="split",IF(INDEX($M$10:$M$61,INDEX(Node_Pos,AR163)+1)&lt;INDEX(Node_Thr,AR163),INDEX(Node_Left,AR163),INDEX(Node_Right,AR163)),IF(ISNUMBER(SEARCH(";"&amp;INDEX($M$10:$M$61,INDEX(Node_Pos,AR163)+1)&amp;";",";"&amp;INDEX(Node_RCodes,AR163)&amp;";")),INDEX(Node_Right,AR163),INDEX(Node_Left,AR163)))))</f>
        <v/>
      </c>
      <c r="AT163" s="46">
        <f>MATCH($AA163&amp;"|"&amp;AS163,Node_Key,0)</f>
        <v/>
      </c>
      <c r="AU163" s="46">
        <f>IF(INDEX(Node_Kind,AT163)="leaf",AS163,IF(INDEX($M$10:$M$61,INDEX(Node_Pos,AT163)+1)="",IF(INDEX(Node_Miss,AT163)="left",INDEX(Node_Left,AT163),INDEX(Node_Right,AT163)),IF(INDEX(Node_Kind,AT163)="split",IF(INDEX($M$10:$M$61,INDEX(Node_Pos,AT163)+1)&lt;INDEX(Node_Thr,AT163),INDEX(Node_Left,AT163),INDEX(Node_Right,AT163)),IF(ISNUMBER(SEARCH(";"&amp;INDEX($M$10:$M$61,INDEX(Node_Pos,AT163)+1)&amp;";",";"&amp;INDEX(Node_RCodes,AT163)&amp;";")),INDEX(Node_Right,AT163),INDEX(Node_Left,AT163)))))</f>
        <v/>
      </c>
      <c r="AV163" s="52">
        <f>IF(INDEX(Node_Kind,MATCH($AA163&amp;"|"&amp;AU163,Node_Key,0))="leaf",INDEX(Node_Leaf,MATCH($AA163&amp;"|"&amp;AU163,Node_Key,0)),"not a leaf")</f>
        <v/>
      </c>
      <c r="AW163" s="46">
        <f>MATCH($AA163&amp;"|0",Node_Key,0)</f>
        <v/>
      </c>
      <c r="AX163" s="46">
        <f>IF(INDEX(Node_Kind,AW163)="leaf",0,IF(INDEX($P$10:$P$61,INDEX(Node_Pos,AW163)+1)="",IF(INDEX(Node_Miss,AW163)="left",INDEX(Node_Left,AW163),INDEX(Node_Right,AW163)),IF(INDEX(Node_Kind,AW163)="split",IF(INDEX($P$10:$P$61,INDEX(Node_Pos,AW163)+1)&lt;INDEX(Node_Thr,AW163),INDEX(Node_Left,AW163),INDEX(Node_Right,AW163)),IF(ISNUMBER(SEARCH(";"&amp;INDEX($P$10:$P$61,INDEX(Node_Pos,AW163)+1)&amp;";",";"&amp;INDEX(Node_RCodes,AW163)&amp;";")),INDEX(Node_Right,AW163),INDEX(Node_Left,AW163)))))</f>
        <v/>
      </c>
      <c r="AY163" s="46">
        <f>MATCH($AA163&amp;"|"&amp;AX163,Node_Key,0)</f>
        <v/>
      </c>
      <c r="AZ163" s="46">
        <f>IF(INDEX(Node_Kind,AY163)="leaf",AX163,IF(INDEX($P$10:$P$61,INDEX(Node_Pos,AY163)+1)="",IF(INDEX(Node_Miss,AY163)="left",INDEX(Node_Left,AY163),INDEX(Node_Right,AY163)),IF(INDEX(Node_Kind,AY163)="split",IF(INDEX($P$10:$P$61,INDEX(Node_Pos,AY163)+1)&lt;INDEX(Node_Thr,AY163),INDEX(Node_Left,AY163),INDEX(Node_Right,AY163)),IF(ISNUMBER(SEARCH(";"&amp;INDEX($P$10:$P$61,INDEX(Node_Pos,AY163)+1)&amp;";",";"&amp;INDEX(Node_RCodes,AY163)&amp;";")),INDEX(Node_Right,AY163),INDEX(Node_Left,AY163)))))</f>
        <v/>
      </c>
      <c r="BA163" s="46">
        <f>MATCH($AA163&amp;"|"&amp;AZ163,Node_Key,0)</f>
        <v/>
      </c>
      <c r="BB163" s="46">
        <f>IF(INDEX(Node_Kind,BA163)="leaf",AZ163,IF(INDEX($P$10:$P$61,INDEX(Node_Pos,BA163)+1)="",IF(INDEX(Node_Miss,BA163)="left",INDEX(Node_Left,BA163),INDEX(Node_Right,BA163)),IF(INDEX(Node_Kind,BA163)="split",IF(INDEX($P$10:$P$61,INDEX(Node_Pos,BA163)+1)&lt;INDEX(Node_Thr,BA163),INDEX(Node_Left,BA163),INDEX(Node_Right,BA163)),IF(ISNUMBER(SEARCH(";"&amp;INDEX($P$10:$P$61,INDEX(Node_Pos,BA163)+1)&amp;";",";"&amp;INDEX(Node_RCodes,BA163)&amp;";")),INDEX(Node_Right,BA163),INDEX(Node_Left,BA163)))))</f>
        <v/>
      </c>
      <c r="BC163" s="52">
        <f>IF(INDEX(Node_Kind,MATCH($AA163&amp;"|"&amp;BB163,Node_Key,0))="leaf",INDEX(Node_Leaf,MATCH($AA163&amp;"|"&amp;BB163,Node_Key,0)),"not a leaf")</f>
        <v/>
      </c>
      <c r="BD163" s="46">
        <f>MATCH($AA163&amp;"|0",Node_Key,0)</f>
        <v/>
      </c>
      <c r="BE163" s="46">
        <f>IF(INDEX(Node_Kind,BD163)="leaf",0,IF(INDEX($S$10:$S$61,INDEX(Node_Pos,BD163)+1)="",IF(INDEX(Node_Miss,BD163)="left",INDEX(Node_Left,BD163),INDEX(Node_Right,BD163)),IF(INDEX(Node_Kind,BD163)="split",IF(INDEX($S$10:$S$61,INDEX(Node_Pos,BD163)+1)&lt;INDEX(Node_Thr,BD163),INDEX(Node_Left,BD163),INDEX(Node_Right,BD163)),IF(ISNUMBER(SEARCH(";"&amp;INDEX($S$10:$S$61,INDEX(Node_Pos,BD163)+1)&amp;";",";"&amp;INDEX(Node_RCodes,BD163)&amp;";")),INDEX(Node_Right,BD163),INDEX(Node_Left,BD163)))))</f>
        <v/>
      </c>
      <c r="BF163" s="46">
        <f>MATCH($AA163&amp;"|"&amp;BE163,Node_Key,0)</f>
        <v/>
      </c>
      <c r="BG163" s="46">
        <f>IF(INDEX(Node_Kind,BF163)="leaf",BE163,IF(INDEX($S$10:$S$61,INDEX(Node_Pos,BF163)+1)="",IF(INDEX(Node_Miss,BF163)="left",INDEX(Node_Left,BF163),INDEX(Node_Right,BF163)),IF(INDEX(Node_Kind,BF163)="split",IF(INDEX($S$10:$S$61,INDEX(Node_Pos,BF163)+1)&lt;INDEX(Node_Thr,BF163),INDEX(Node_Left,BF163),INDEX(Node_Right,BF163)),IF(ISNUMBER(SEARCH(";"&amp;INDEX($S$10:$S$61,INDEX(Node_Pos,BF163)+1)&amp;";",";"&amp;INDEX(Node_RCodes,BF163)&amp;";")),INDEX(Node_Right,BF163),INDEX(Node_Left,BF163)))))</f>
        <v/>
      </c>
      <c r="BH163" s="46">
        <f>MATCH($AA163&amp;"|"&amp;BG163,Node_Key,0)</f>
        <v/>
      </c>
      <c r="BI163" s="46">
        <f>IF(INDEX(Node_Kind,BH163)="leaf",BG163,IF(INDEX($S$10:$S$61,INDEX(Node_Pos,BH163)+1)="",IF(INDEX(Node_Miss,BH163)="left",INDEX(Node_Left,BH163),INDEX(Node_Right,BH163)),IF(INDEX(Node_Kind,BH163)="split",IF(INDEX($S$10:$S$61,INDEX(Node_Pos,BH163)+1)&lt;INDEX(Node_Thr,BH163),INDEX(Node_Left,BH163),INDEX(Node_Right,BH163)),IF(ISNUMBER(SEARCH(";"&amp;INDEX($S$10:$S$61,INDEX(Node_Pos,BH163)+1)&amp;";",";"&amp;INDEX(Node_RCodes,BH163)&amp;";")),INDEX(Node_Right,BH163),INDEX(Node_Left,BH163)))))</f>
        <v/>
      </c>
      <c r="BJ163" s="52">
        <f>IF(INDEX(Node_Kind,MATCH($AA163&amp;"|"&amp;BI163,Node_Key,0))="leaf",INDEX(Node_Leaf,MATCH($AA163&amp;"|"&amp;BI163,Node_Key,0)),"not a leaf")</f>
        <v/>
      </c>
      <c r="BK163" s="46">
        <f>MATCH($AA163&amp;"|0",Node_Key,0)</f>
        <v/>
      </c>
      <c r="BL163" s="46">
        <f>IF(INDEX(Node_Kind,BK163)="leaf",0,IF(INDEX($V$10:$V$61,INDEX(Node_Pos,BK163)+1)="",IF(INDEX(Node_Miss,BK163)="left",INDEX(Node_Left,BK163),INDEX(Node_Right,BK163)),IF(INDEX(Node_Kind,BK163)="split",IF(INDEX($V$10:$V$61,INDEX(Node_Pos,BK163)+1)&lt;INDEX(Node_Thr,BK163),INDEX(Node_Left,BK163),INDEX(Node_Right,BK163)),IF(ISNUMBER(SEARCH(";"&amp;INDEX($V$10:$V$61,INDEX(Node_Pos,BK163)+1)&amp;";",";"&amp;INDEX(Node_RCodes,BK163)&amp;";")),INDEX(Node_Right,BK163),INDEX(Node_Left,BK163)))))</f>
        <v/>
      </c>
      <c r="BM163" s="46">
        <f>MATCH($AA163&amp;"|"&amp;BL163,Node_Key,0)</f>
        <v/>
      </c>
      <c r="BN163" s="46">
        <f>IF(INDEX(Node_Kind,BM163)="leaf",BL163,IF(INDEX($V$10:$V$61,INDEX(Node_Pos,BM163)+1)="",IF(INDEX(Node_Miss,BM163)="left",INDEX(Node_Left,BM163),INDEX(Node_Right,BM163)),IF(INDEX(Node_Kind,BM163)="split",IF(INDEX($V$10:$V$61,INDEX(Node_Pos,BM163)+1)&lt;INDEX(Node_Thr,BM163),INDEX(Node_Left,BM163),INDEX(Node_Right,BM163)),IF(ISNUMBER(SEARCH(";"&amp;INDEX($V$10:$V$61,INDEX(Node_Pos,BM163)+1)&amp;";",";"&amp;INDEX(Node_RCodes,BM163)&amp;";")),INDEX(Node_Right,BM163),INDEX(Node_Left,BM163)))))</f>
        <v/>
      </c>
      <c r="BO163" s="46">
        <f>MATCH($AA163&amp;"|"&amp;BN163,Node_Key,0)</f>
        <v/>
      </c>
      <c r="BP163" s="46">
        <f>IF(INDEX(Node_Kind,BO163)="leaf",BN163,IF(INDEX($V$10:$V$61,INDEX(Node_Pos,BO163)+1)="",IF(INDEX(Node_Miss,BO163)="left",INDEX(Node_Left,BO163),INDEX(Node_Right,BO163)),IF(INDEX(Node_Kind,BO163)="split",IF(INDEX($V$10:$V$61,INDEX(Node_Pos,BO163)+1)&lt;INDEX(Node_Thr,BO163),INDEX(Node_Left,BO163),INDEX(Node_Right,BO163)),IF(ISNUMBER(SEARCH(";"&amp;INDEX($V$10:$V$61,INDEX(Node_Pos,BO163)+1)&amp;";",";"&amp;INDEX(Node_RCodes,BO163)&amp;";")),INDEX(Node_Right,BO163),INDEX(Node_Left,BO163)))))</f>
        <v/>
      </c>
      <c r="BQ163" s="52">
        <f>IF(INDEX(Node_Kind,MATCH($AA163&amp;"|"&amp;BP163,Node_Key,0))="leaf",INDEX(Node_Leaf,MATCH($AA163&amp;"|"&amp;BP163,Node_Key,0)),"not a leaf")</f>
        <v/>
      </c>
      <c r="BR163" s="46">
        <f>MATCH($AA163&amp;"|0",Node_Key,0)</f>
        <v/>
      </c>
      <c r="BS163" s="46">
        <f>IF(INDEX(Node_Kind,BR163)="leaf",0,IF(INDEX($Y$10:$Y$61,INDEX(Node_Pos,BR163)+1)="",IF(INDEX(Node_Miss,BR163)="left",INDEX(Node_Left,BR163),INDEX(Node_Right,BR163)),IF(INDEX(Node_Kind,BR163)="split",IF(INDEX($Y$10:$Y$61,INDEX(Node_Pos,BR163)+1)&lt;INDEX(Node_Thr,BR163),INDEX(Node_Left,BR163),INDEX(Node_Right,BR163)),IF(ISNUMBER(SEARCH(";"&amp;INDEX($Y$10:$Y$61,INDEX(Node_Pos,BR163)+1)&amp;";",";"&amp;INDEX(Node_RCodes,BR163)&amp;";")),INDEX(Node_Right,BR163),INDEX(Node_Left,BR163)))))</f>
        <v/>
      </c>
      <c r="BT163" s="46">
        <f>MATCH($AA163&amp;"|"&amp;BS163,Node_Key,0)</f>
        <v/>
      </c>
      <c r="BU163" s="46">
        <f>IF(INDEX(Node_Kind,BT163)="leaf",BS163,IF(INDEX($Y$10:$Y$61,INDEX(Node_Pos,BT163)+1)="",IF(INDEX(Node_Miss,BT163)="left",INDEX(Node_Left,BT163),INDEX(Node_Right,BT163)),IF(INDEX(Node_Kind,BT163)="split",IF(INDEX($Y$10:$Y$61,INDEX(Node_Pos,BT163)+1)&lt;INDEX(Node_Thr,BT163),INDEX(Node_Left,BT163),INDEX(Node_Right,BT163)),IF(ISNUMBER(SEARCH(";"&amp;INDEX($Y$10:$Y$61,INDEX(Node_Pos,BT163)+1)&amp;";",";"&amp;INDEX(Node_RCodes,BT163)&amp;";")),INDEX(Node_Right,BT163),INDEX(Node_Left,BT163)))))</f>
        <v/>
      </c>
      <c r="BV163" s="46">
        <f>MATCH($AA163&amp;"|"&amp;BU163,Node_Key,0)</f>
        <v/>
      </c>
      <c r="BW163" s="46">
        <f>IF(INDEX(Node_Kind,BV163)="leaf",BU163,IF(INDEX($Y$10:$Y$61,INDEX(Node_Pos,BV163)+1)="",IF(INDEX(Node_Miss,BV163)="left",INDEX(Node_Left,BV163),INDEX(Node_Right,BV163)),IF(INDEX(Node_Kind,BV163)="split",IF(INDEX($Y$10:$Y$61,INDEX(Node_Pos,BV163)+1)&lt;INDEX(Node_Thr,BV163),INDEX(Node_Left,BV163),INDEX(Node_Right,BV163)),IF(ISNUMBER(SEARCH(";"&amp;INDEX($Y$10:$Y$61,INDEX(Node_Pos,BV163)+1)&amp;";",";"&amp;INDEX(Node_RCodes,BV163)&amp;";")),INDEX(Node_Right,BV163),INDEX(Node_Left,BV163)))))</f>
        <v/>
      </c>
      <c r="BX163" s="52">
        <f>IF(INDEX(Node_Kind,MATCH($AA163&amp;"|"&amp;BW163,Node_Key,0))="leaf",INDEX(Node_Leaf,MATCH($AA163&amp;"|"&amp;BW163,Node_Key,0)),"not a leaf")</f>
        <v/>
      </c>
    </row>
    <row r="164">
      <c r="AA164" s="36" t="n">
        <v>154</v>
      </c>
      <c r="AB164" s="46">
        <f>MATCH($AA164&amp;"|0",Node_Key,0)</f>
        <v/>
      </c>
      <c r="AC164" s="46">
        <f>IF(INDEX(Node_Kind,AB164)="leaf",0,IF(INDEX($G$10:$G$61,INDEX(Node_Pos,AB164)+1)="",IF(INDEX(Node_Miss,AB164)="left",INDEX(Node_Left,AB164),INDEX(Node_Right,AB164)),IF(INDEX(Node_Kind,AB164)="split",IF(INDEX($G$10:$G$61,INDEX(Node_Pos,AB164)+1)&lt;INDEX(Node_Thr,AB164),INDEX(Node_Left,AB164),INDEX(Node_Right,AB164)),IF(ISNUMBER(SEARCH(";"&amp;INDEX($G$10:$G$61,INDEX(Node_Pos,AB164)+1)&amp;";",";"&amp;INDEX(Node_RCodes,AB164)&amp;";")),INDEX(Node_Right,AB164),INDEX(Node_Left,AB164)))))</f>
        <v/>
      </c>
      <c r="AD164" s="46">
        <f>MATCH($AA164&amp;"|"&amp;AC164,Node_Key,0)</f>
        <v/>
      </c>
      <c r="AE164" s="46">
        <f>IF(INDEX(Node_Kind,AD164)="leaf",AC164,IF(INDEX($G$10:$G$61,INDEX(Node_Pos,AD164)+1)="",IF(INDEX(Node_Miss,AD164)="left",INDEX(Node_Left,AD164),INDEX(Node_Right,AD164)),IF(INDEX(Node_Kind,AD164)="split",IF(INDEX($G$10:$G$61,INDEX(Node_Pos,AD164)+1)&lt;INDEX(Node_Thr,AD164),INDEX(Node_Left,AD164),INDEX(Node_Right,AD164)),IF(ISNUMBER(SEARCH(";"&amp;INDEX($G$10:$G$61,INDEX(Node_Pos,AD164)+1)&amp;";",";"&amp;INDEX(Node_RCodes,AD164)&amp;";")),INDEX(Node_Right,AD164),INDEX(Node_Left,AD164)))))</f>
        <v/>
      </c>
      <c r="AF164" s="46">
        <f>MATCH($AA164&amp;"|"&amp;AE164,Node_Key,0)</f>
        <v/>
      </c>
      <c r="AG164" s="46">
        <f>IF(INDEX(Node_Kind,AF164)="leaf",AE164,IF(INDEX($G$10:$G$61,INDEX(Node_Pos,AF164)+1)="",IF(INDEX(Node_Miss,AF164)="left",INDEX(Node_Left,AF164),INDEX(Node_Right,AF164)),IF(INDEX(Node_Kind,AF164)="split",IF(INDEX($G$10:$G$61,INDEX(Node_Pos,AF164)+1)&lt;INDEX(Node_Thr,AF164),INDEX(Node_Left,AF164),INDEX(Node_Right,AF164)),IF(ISNUMBER(SEARCH(";"&amp;INDEX($G$10:$G$61,INDEX(Node_Pos,AF164)+1)&amp;";",";"&amp;INDEX(Node_RCodes,AF164)&amp;";")),INDEX(Node_Right,AF164),INDEX(Node_Left,AF164)))))</f>
        <v/>
      </c>
      <c r="AH164" s="52">
        <f>IF(INDEX(Node_Kind,MATCH($AA164&amp;"|"&amp;AG164,Node_Key,0))="leaf",INDEX(Node_Leaf,MATCH($AA164&amp;"|"&amp;AG164,Node_Key,0)),"not a leaf")</f>
        <v/>
      </c>
      <c r="AI164" s="46">
        <f>MATCH($AA164&amp;"|0",Node_Key,0)</f>
        <v/>
      </c>
      <c r="AJ164" s="46">
        <f>IF(INDEX(Node_Kind,AI164)="leaf",0,IF(INDEX($J$10:$J$61,INDEX(Node_Pos,AI164)+1)="",IF(INDEX(Node_Miss,AI164)="left",INDEX(Node_Left,AI164),INDEX(Node_Right,AI164)),IF(INDEX(Node_Kind,AI164)="split",IF(INDEX($J$10:$J$61,INDEX(Node_Pos,AI164)+1)&lt;INDEX(Node_Thr,AI164),INDEX(Node_Left,AI164),INDEX(Node_Right,AI164)),IF(ISNUMBER(SEARCH(";"&amp;INDEX($J$10:$J$61,INDEX(Node_Pos,AI164)+1)&amp;";",";"&amp;INDEX(Node_RCodes,AI164)&amp;";")),INDEX(Node_Right,AI164),INDEX(Node_Left,AI164)))))</f>
        <v/>
      </c>
      <c r="AK164" s="46">
        <f>MATCH($AA164&amp;"|"&amp;AJ164,Node_Key,0)</f>
        <v/>
      </c>
      <c r="AL164" s="46">
        <f>IF(INDEX(Node_Kind,AK164)="leaf",AJ164,IF(INDEX($J$10:$J$61,INDEX(Node_Pos,AK164)+1)="",IF(INDEX(Node_Miss,AK164)="left",INDEX(Node_Left,AK164),INDEX(Node_Right,AK164)),IF(INDEX(Node_Kind,AK164)="split",IF(INDEX($J$10:$J$61,INDEX(Node_Pos,AK164)+1)&lt;INDEX(Node_Thr,AK164),INDEX(Node_Left,AK164),INDEX(Node_Right,AK164)),IF(ISNUMBER(SEARCH(";"&amp;INDEX($J$10:$J$61,INDEX(Node_Pos,AK164)+1)&amp;";",";"&amp;INDEX(Node_RCodes,AK164)&amp;";")),INDEX(Node_Right,AK164),INDEX(Node_Left,AK164)))))</f>
        <v/>
      </c>
      <c r="AM164" s="46">
        <f>MATCH($AA164&amp;"|"&amp;AL164,Node_Key,0)</f>
        <v/>
      </c>
      <c r="AN164" s="46">
        <f>IF(INDEX(Node_Kind,AM164)="leaf",AL164,IF(INDEX($J$10:$J$61,INDEX(Node_Pos,AM164)+1)="",IF(INDEX(Node_Miss,AM164)="left",INDEX(Node_Left,AM164),INDEX(Node_Right,AM164)),IF(INDEX(Node_Kind,AM164)="split",IF(INDEX($J$10:$J$61,INDEX(Node_Pos,AM164)+1)&lt;INDEX(Node_Thr,AM164),INDEX(Node_Left,AM164),INDEX(Node_Right,AM164)),IF(ISNUMBER(SEARCH(";"&amp;INDEX($J$10:$J$61,INDEX(Node_Pos,AM164)+1)&amp;";",";"&amp;INDEX(Node_RCodes,AM164)&amp;";")),INDEX(Node_Right,AM164),INDEX(Node_Left,AM164)))))</f>
        <v/>
      </c>
      <c r="AO164" s="52">
        <f>IF(INDEX(Node_Kind,MATCH($AA164&amp;"|"&amp;AN164,Node_Key,0))="leaf",INDEX(Node_Leaf,MATCH($AA164&amp;"|"&amp;AN164,Node_Key,0)),"not a leaf")</f>
        <v/>
      </c>
      <c r="AP164" s="46">
        <f>MATCH($AA164&amp;"|0",Node_Key,0)</f>
        <v/>
      </c>
      <c r="AQ164" s="46">
        <f>IF(INDEX(Node_Kind,AP164)="leaf",0,IF(INDEX($M$10:$M$61,INDEX(Node_Pos,AP164)+1)="",IF(INDEX(Node_Miss,AP164)="left",INDEX(Node_Left,AP164),INDEX(Node_Right,AP164)),IF(INDEX(Node_Kind,AP164)="split",IF(INDEX($M$10:$M$61,INDEX(Node_Pos,AP164)+1)&lt;INDEX(Node_Thr,AP164),INDEX(Node_Left,AP164),INDEX(Node_Right,AP164)),IF(ISNUMBER(SEARCH(";"&amp;INDEX($M$10:$M$61,INDEX(Node_Pos,AP164)+1)&amp;";",";"&amp;INDEX(Node_RCodes,AP164)&amp;";")),INDEX(Node_Right,AP164),INDEX(Node_Left,AP164)))))</f>
        <v/>
      </c>
      <c r="AR164" s="46">
        <f>MATCH($AA164&amp;"|"&amp;AQ164,Node_Key,0)</f>
        <v/>
      </c>
      <c r="AS164" s="46">
        <f>IF(INDEX(Node_Kind,AR164)="leaf",AQ164,IF(INDEX($M$10:$M$61,INDEX(Node_Pos,AR164)+1)="",IF(INDEX(Node_Miss,AR164)="left",INDEX(Node_Left,AR164),INDEX(Node_Right,AR164)),IF(INDEX(Node_Kind,AR164)="split",IF(INDEX($M$10:$M$61,INDEX(Node_Pos,AR164)+1)&lt;INDEX(Node_Thr,AR164),INDEX(Node_Left,AR164),INDEX(Node_Right,AR164)),IF(ISNUMBER(SEARCH(";"&amp;INDEX($M$10:$M$61,INDEX(Node_Pos,AR164)+1)&amp;";",";"&amp;INDEX(Node_RCodes,AR164)&amp;";")),INDEX(Node_Right,AR164),INDEX(Node_Left,AR164)))))</f>
        <v/>
      </c>
      <c r="AT164" s="46">
        <f>MATCH($AA164&amp;"|"&amp;AS164,Node_Key,0)</f>
        <v/>
      </c>
      <c r="AU164" s="46">
        <f>IF(INDEX(Node_Kind,AT164)="leaf",AS164,IF(INDEX($M$10:$M$61,INDEX(Node_Pos,AT164)+1)="",IF(INDEX(Node_Miss,AT164)="left",INDEX(Node_Left,AT164),INDEX(Node_Right,AT164)),IF(INDEX(Node_Kind,AT164)="split",IF(INDEX($M$10:$M$61,INDEX(Node_Pos,AT164)+1)&lt;INDEX(Node_Thr,AT164),INDEX(Node_Left,AT164),INDEX(Node_Right,AT164)),IF(ISNUMBER(SEARCH(";"&amp;INDEX($M$10:$M$61,INDEX(Node_Pos,AT164)+1)&amp;";",";"&amp;INDEX(Node_RCodes,AT164)&amp;";")),INDEX(Node_Right,AT164),INDEX(Node_Left,AT164)))))</f>
        <v/>
      </c>
      <c r="AV164" s="52">
        <f>IF(INDEX(Node_Kind,MATCH($AA164&amp;"|"&amp;AU164,Node_Key,0))="leaf",INDEX(Node_Leaf,MATCH($AA164&amp;"|"&amp;AU164,Node_Key,0)),"not a leaf")</f>
        <v/>
      </c>
      <c r="AW164" s="46">
        <f>MATCH($AA164&amp;"|0",Node_Key,0)</f>
        <v/>
      </c>
      <c r="AX164" s="46">
        <f>IF(INDEX(Node_Kind,AW164)="leaf",0,IF(INDEX($P$10:$P$61,INDEX(Node_Pos,AW164)+1)="",IF(INDEX(Node_Miss,AW164)="left",INDEX(Node_Left,AW164),INDEX(Node_Right,AW164)),IF(INDEX(Node_Kind,AW164)="split",IF(INDEX($P$10:$P$61,INDEX(Node_Pos,AW164)+1)&lt;INDEX(Node_Thr,AW164),INDEX(Node_Left,AW164),INDEX(Node_Right,AW164)),IF(ISNUMBER(SEARCH(";"&amp;INDEX($P$10:$P$61,INDEX(Node_Pos,AW164)+1)&amp;";",";"&amp;INDEX(Node_RCodes,AW164)&amp;";")),INDEX(Node_Right,AW164),INDEX(Node_Left,AW164)))))</f>
        <v/>
      </c>
      <c r="AY164" s="46">
        <f>MATCH($AA164&amp;"|"&amp;AX164,Node_Key,0)</f>
        <v/>
      </c>
      <c r="AZ164" s="46">
        <f>IF(INDEX(Node_Kind,AY164)="leaf",AX164,IF(INDEX($P$10:$P$61,INDEX(Node_Pos,AY164)+1)="",IF(INDEX(Node_Miss,AY164)="left",INDEX(Node_Left,AY164),INDEX(Node_Right,AY164)),IF(INDEX(Node_Kind,AY164)="split",IF(INDEX($P$10:$P$61,INDEX(Node_Pos,AY164)+1)&lt;INDEX(Node_Thr,AY164),INDEX(Node_Left,AY164),INDEX(Node_Right,AY164)),IF(ISNUMBER(SEARCH(";"&amp;INDEX($P$10:$P$61,INDEX(Node_Pos,AY164)+1)&amp;";",";"&amp;INDEX(Node_RCodes,AY164)&amp;";")),INDEX(Node_Right,AY164),INDEX(Node_Left,AY164)))))</f>
        <v/>
      </c>
      <c r="BA164" s="46">
        <f>MATCH($AA164&amp;"|"&amp;AZ164,Node_Key,0)</f>
        <v/>
      </c>
      <c r="BB164" s="46">
        <f>IF(INDEX(Node_Kind,BA164)="leaf",AZ164,IF(INDEX($P$10:$P$61,INDEX(Node_Pos,BA164)+1)="",IF(INDEX(Node_Miss,BA164)="left",INDEX(Node_Left,BA164),INDEX(Node_Right,BA164)),IF(INDEX(Node_Kind,BA164)="split",IF(INDEX($P$10:$P$61,INDEX(Node_Pos,BA164)+1)&lt;INDEX(Node_Thr,BA164),INDEX(Node_Left,BA164),INDEX(Node_Right,BA164)),IF(ISNUMBER(SEARCH(";"&amp;INDEX($P$10:$P$61,INDEX(Node_Pos,BA164)+1)&amp;";",";"&amp;INDEX(Node_RCodes,BA164)&amp;";")),INDEX(Node_Right,BA164),INDEX(Node_Left,BA164)))))</f>
        <v/>
      </c>
      <c r="BC164" s="52">
        <f>IF(INDEX(Node_Kind,MATCH($AA164&amp;"|"&amp;BB164,Node_Key,0))="leaf",INDEX(Node_Leaf,MATCH($AA164&amp;"|"&amp;BB164,Node_Key,0)),"not a leaf")</f>
        <v/>
      </c>
      <c r="BD164" s="46">
        <f>MATCH($AA164&amp;"|0",Node_Key,0)</f>
        <v/>
      </c>
      <c r="BE164" s="46">
        <f>IF(INDEX(Node_Kind,BD164)="leaf",0,IF(INDEX($S$10:$S$61,INDEX(Node_Pos,BD164)+1)="",IF(INDEX(Node_Miss,BD164)="left",INDEX(Node_Left,BD164),INDEX(Node_Right,BD164)),IF(INDEX(Node_Kind,BD164)="split",IF(INDEX($S$10:$S$61,INDEX(Node_Pos,BD164)+1)&lt;INDEX(Node_Thr,BD164),INDEX(Node_Left,BD164),INDEX(Node_Right,BD164)),IF(ISNUMBER(SEARCH(";"&amp;INDEX($S$10:$S$61,INDEX(Node_Pos,BD164)+1)&amp;";",";"&amp;INDEX(Node_RCodes,BD164)&amp;";")),INDEX(Node_Right,BD164),INDEX(Node_Left,BD164)))))</f>
        <v/>
      </c>
      <c r="BF164" s="46">
        <f>MATCH($AA164&amp;"|"&amp;BE164,Node_Key,0)</f>
        <v/>
      </c>
      <c r="BG164" s="46">
        <f>IF(INDEX(Node_Kind,BF164)="leaf",BE164,IF(INDEX($S$10:$S$61,INDEX(Node_Pos,BF164)+1)="",IF(INDEX(Node_Miss,BF164)="left",INDEX(Node_Left,BF164),INDEX(Node_Right,BF164)),IF(INDEX(Node_Kind,BF164)="split",IF(INDEX($S$10:$S$61,INDEX(Node_Pos,BF164)+1)&lt;INDEX(Node_Thr,BF164),INDEX(Node_Left,BF164),INDEX(Node_Right,BF164)),IF(ISNUMBER(SEARCH(";"&amp;INDEX($S$10:$S$61,INDEX(Node_Pos,BF164)+1)&amp;";",";"&amp;INDEX(Node_RCodes,BF164)&amp;";")),INDEX(Node_Right,BF164),INDEX(Node_Left,BF164)))))</f>
        <v/>
      </c>
      <c r="BH164" s="46">
        <f>MATCH($AA164&amp;"|"&amp;BG164,Node_Key,0)</f>
        <v/>
      </c>
      <c r="BI164" s="46">
        <f>IF(INDEX(Node_Kind,BH164)="leaf",BG164,IF(INDEX($S$10:$S$61,INDEX(Node_Pos,BH164)+1)="",IF(INDEX(Node_Miss,BH164)="left",INDEX(Node_Left,BH164),INDEX(Node_Right,BH164)),IF(INDEX(Node_Kind,BH164)="split",IF(INDEX($S$10:$S$61,INDEX(Node_Pos,BH164)+1)&lt;INDEX(Node_Thr,BH164),INDEX(Node_Left,BH164),INDEX(Node_Right,BH164)),IF(ISNUMBER(SEARCH(";"&amp;INDEX($S$10:$S$61,INDEX(Node_Pos,BH164)+1)&amp;";",";"&amp;INDEX(Node_RCodes,BH164)&amp;";")),INDEX(Node_Right,BH164),INDEX(Node_Left,BH164)))))</f>
        <v/>
      </c>
      <c r="BJ164" s="52">
        <f>IF(INDEX(Node_Kind,MATCH($AA164&amp;"|"&amp;BI164,Node_Key,0))="leaf",INDEX(Node_Leaf,MATCH($AA164&amp;"|"&amp;BI164,Node_Key,0)),"not a leaf")</f>
        <v/>
      </c>
      <c r="BK164" s="46">
        <f>MATCH($AA164&amp;"|0",Node_Key,0)</f>
        <v/>
      </c>
      <c r="BL164" s="46">
        <f>IF(INDEX(Node_Kind,BK164)="leaf",0,IF(INDEX($V$10:$V$61,INDEX(Node_Pos,BK164)+1)="",IF(INDEX(Node_Miss,BK164)="left",INDEX(Node_Left,BK164),INDEX(Node_Right,BK164)),IF(INDEX(Node_Kind,BK164)="split",IF(INDEX($V$10:$V$61,INDEX(Node_Pos,BK164)+1)&lt;INDEX(Node_Thr,BK164),INDEX(Node_Left,BK164),INDEX(Node_Right,BK164)),IF(ISNUMBER(SEARCH(";"&amp;INDEX($V$10:$V$61,INDEX(Node_Pos,BK164)+1)&amp;";",";"&amp;INDEX(Node_RCodes,BK164)&amp;";")),INDEX(Node_Right,BK164),INDEX(Node_Left,BK164)))))</f>
        <v/>
      </c>
      <c r="BM164" s="46">
        <f>MATCH($AA164&amp;"|"&amp;BL164,Node_Key,0)</f>
        <v/>
      </c>
      <c r="BN164" s="46">
        <f>IF(INDEX(Node_Kind,BM164)="leaf",BL164,IF(INDEX($V$10:$V$61,INDEX(Node_Pos,BM164)+1)="",IF(INDEX(Node_Miss,BM164)="left",INDEX(Node_Left,BM164),INDEX(Node_Right,BM164)),IF(INDEX(Node_Kind,BM164)="split",IF(INDEX($V$10:$V$61,INDEX(Node_Pos,BM164)+1)&lt;INDEX(Node_Thr,BM164),INDEX(Node_Left,BM164),INDEX(Node_Right,BM164)),IF(ISNUMBER(SEARCH(";"&amp;INDEX($V$10:$V$61,INDEX(Node_Pos,BM164)+1)&amp;";",";"&amp;INDEX(Node_RCodes,BM164)&amp;";")),INDEX(Node_Right,BM164),INDEX(Node_Left,BM164)))))</f>
        <v/>
      </c>
      <c r="BO164" s="46">
        <f>MATCH($AA164&amp;"|"&amp;BN164,Node_Key,0)</f>
        <v/>
      </c>
      <c r="BP164" s="46">
        <f>IF(INDEX(Node_Kind,BO164)="leaf",BN164,IF(INDEX($V$10:$V$61,INDEX(Node_Pos,BO164)+1)="",IF(INDEX(Node_Miss,BO164)="left",INDEX(Node_Left,BO164),INDEX(Node_Right,BO164)),IF(INDEX(Node_Kind,BO164)="split",IF(INDEX($V$10:$V$61,INDEX(Node_Pos,BO164)+1)&lt;INDEX(Node_Thr,BO164),INDEX(Node_Left,BO164),INDEX(Node_Right,BO164)),IF(ISNUMBER(SEARCH(";"&amp;INDEX($V$10:$V$61,INDEX(Node_Pos,BO164)+1)&amp;";",";"&amp;INDEX(Node_RCodes,BO164)&amp;";")),INDEX(Node_Right,BO164),INDEX(Node_Left,BO164)))))</f>
        <v/>
      </c>
      <c r="BQ164" s="52">
        <f>IF(INDEX(Node_Kind,MATCH($AA164&amp;"|"&amp;BP164,Node_Key,0))="leaf",INDEX(Node_Leaf,MATCH($AA164&amp;"|"&amp;BP164,Node_Key,0)),"not a leaf")</f>
        <v/>
      </c>
      <c r="BR164" s="46">
        <f>MATCH($AA164&amp;"|0",Node_Key,0)</f>
        <v/>
      </c>
      <c r="BS164" s="46">
        <f>IF(INDEX(Node_Kind,BR164)="leaf",0,IF(INDEX($Y$10:$Y$61,INDEX(Node_Pos,BR164)+1)="",IF(INDEX(Node_Miss,BR164)="left",INDEX(Node_Left,BR164),INDEX(Node_Right,BR164)),IF(INDEX(Node_Kind,BR164)="split",IF(INDEX($Y$10:$Y$61,INDEX(Node_Pos,BR164)+1)&lt;INDEX(Node_Thr,BR164),INDEX(Node_Left,BR164),INDEX(Node_Right,BR164)),IF(ISNUMBER(SEARCH(";"&amp;INDEX($Y$10:$Y$61,INDEX(Node_Pos,BR164)+1)&amp;";",";"&amp;INDEX(Node_RCodes,BR164)&amp;";")),INDEX(Node_Right,BR164),INDEX(Node_Left,BR164)))))</f>
        <v/>
      </c>
      <c r="BT164" s="46">
        <f>MATCH($AA164&amp;"|"&amp;BS164,Node_Key,0)</f>
        <v/>
      </c>
      <c r="BU164" s="46">
        <f>IF(INDEX(Node_Kind,BT164)="leaf",BS164,IF(INDEX($Y$10:$Y$61,INDEX(Node_Pos,BT164)+1)="",IF(INDEX(Node_Miss,BT164)="left",INDEX(Node_Left,BT164),INDEX(Node_Right,BT164)),IF(INDEX(Node_Kind,BT164)="split",IF(INDEX($Y$10:$Y$61,INDEX(Node_Pos,BT164)+1)&lt;INDEX(Node_Thr,BT164),INDEX(Node_Left,BT164),INDEX(Node_Right,BT164)),IF(ISNUMBER(SEARCH(";"&amp;INDEX($Y$10:$Y$61,INDEX(Node_Pos,BT164)+1)&amp;";",";"&amp;INDEX(Node_RCodes,BT164)&amp;";")),INDEX(Node_Right,BT164),INDEX(Node_Left,BT164)))))</f>
        <v/>
      </c>
      <c r="BV164" s="46">
        <f>MATCH($AA164&amp;"|"&amp;BU164,Node_Key,0)</f>
        <v/>
      </c>
      <c r="BW164" s="46">
        <f>IF(INDEX(Node_Kind,BV164)="leaf",BU164,IF(INDEX($Y$10:$Y$61,INDEX(Node_Pos,BV164)+1)="",IF(INDEX(Node_Miss,BV164)="left",INDEX(Node_Left,BV164),INDEX(Node_Right,BV164)),IF(INDEX(Node_Kind,BV164)="split",IF(INDEX($Y$10:$Y$61,INDEX(Node_Pos,BV164)+1)&lt;INDEX(Node_Thr,BV164),INDEX(Node_Left,BV164),INDEX(Node_Right,BV164)),IF(ISNUMBER(SEARCH(";"&amp;INDEX($Y$10:$Y$61,INDEX(Node_Pos,BV164)+1)&amp;";",";"&amp;INDEX(Node_RCodes,BV164)&amp;";")),INDEX(Node_Right,BV164),INDEX(Node_Left,BV164)))))</f>
        <v/>
      </c>
      <c r="BX164" s="52">
        <f>IF(INDEX(Node_Kind,MATCH($AA164&amp;"|"&amp;BW164,Node_Key,0))="leaf",INDEX(Node_Leaf,MATCH($AA164&amp;"|"&amp;BW164,Node_Key,0)),"not a leaf")</f>
        <v/>
      </c>
    </row>
    <row r="165">
      <c r="AA165" s="36" t="n">
        <v>155</v>
      </c>
      <c r="AB165" s="46">
        <f>MATCH($AA165&amp;"|0",Node_Key,0)</f>
        <v/>
      </c>
      <c r="AC165" s="46">
        <f>IF(INDEX(Node_Kind,AB165)="leaf",0,IF(INDEX($G$10:$G$61,INDEX(Node_Pos,AB165)+1)="",IF(INDEX(Node_Miss,AB165)="left",INDEX(Node_Left,AB165),INDEX(Node_Right,AB165)),IF(INDEX(Node_Kind,AB165)="split",IF(INDEX($G$10:$G$61,INDEX(Node_Pos,AB165)+1)&lt;INDEX(Node_Thr,AB165),INDEX(Node_Left,AB165),INDEX(Node_Right,AB165)),IF(ISNUMBER(SEARCH(";"&amp;INDEX($G$10:$G$61,INDEX(Node_Pos,AB165)+1)&amp;";",";"&amp;INDEX(Node_RCodes,AB165)&amp;";")),INDEX(Node_Right,AB165),INDEX(Node_Left,AB165)))))</f>
        <v/>
      </c>
      <c r="AD165" s="46">
        <f>MATCH($AA165&amp;"|"&amp;AC165,Node_Key,0)</f>
        <v/>
      </c>
      <c r="AE165" s="46">
        <f>IF(INDEX(Node_Kind,AD165)="leaf",AC165,IF(INDEX($G$10:$G$61,INDEX(Node_Pos,AD165)+1)="",IF(INDEX(Node_Miss,AD165)="left",INDEX(Node_Left,AD165),INDEX(Node_Right,AD165)),IF(INDEX(Node_Kind,AD165)="split",IF(INDEX($G$10:$G$61,INDEX(Node_Pos,AD165)+1)&lt;INDEX(Node_Thr,AD165),INDEX(Node_Left,AD165),INDEX(Node_Right,AD165)),IF(ISNUMBER(SEARCH(";"&amp;INDEX($G$10:$G$61,INDEX(Node_Pos,AD165)+1)&amp;";",";"&amp;INDEX(Node_RCodes,AD165)&amp;";")),INDEX(Node_Right,AD165),INDEX(Node_Left,AD165)))))</f>
        <v/>
      </c>
      <c r="AF165" s="46">
        <f>MATCH($AA165&amp;"|"&amp;AE165,Node_Key,0)</f>
        <v/>
      </c>
      <c r="AG165" s="46">
        <f>IF(INDEX(Node_Kind,AF165)="leaf",AE165,IF(INDEX($G$10:$G$61,INDEX(Node_Pos,AF165)+1)="",IF(INDEX(Node_Miss,AF165)="left",INDEX(Node_Left,AF165),INDEX(Node_Right,AF165)),IF(INDEX(Node_Kind,AF165)="split",IF(INDEX($G$10:$G$61,INDEX(Node_Pos,AF165)+1)&lt;INDEX(Node_Thr,AF165),INDEX(Node_Left,AF165),INDEX(Node_Right,AF165)),IF(ISNUMBER(SEARCH(";"&amp;INDEX($G$10:$G$61,INDEX(Node_Pos,AF165)+1)&amp;";",";"&amp;INDEX(Node_RCodes,AF165)&amp;";")),INDEX(Node_Right,AF165),INDEX(Node_Left,AF165)))))</f>
        <v/>
      </c>
      <c r="AH165" s="52">
        <f>IF(INDEX(Node_Kind,MATCH($AA165&amp;"|"&amp;AG165,Node_Key,0))="leaf",INDEX(Node_Leaf,MATCH($AA165&amp;"|"&amp;AG165,Node_Key,0)),"not a leaf")</f>
        <v/>
      </c>
      <c r="AI165" s="46">
        <f>MATCH($AA165&amp;"|0",Node_Key,0)</f>
        <v/>
      </c>
      <c r="AJ165" s="46">
        <f>IF(INDEX(Node_Kind,AI165)="leaf",0,IF(INDEX($J$10:$J$61,INDEX(Node_Pos,AI165)+1)="",IF(INDEX(Node_Miss,AI165)="left",INDEX(Node_Left,AI165),INDEX(Node_Right,AI165)),IF(INDEX(Node_Kind,AI165)="split",IF(INDEX($J$10:$J$61,INDEX(Node_Pos,AI165)+1)&lt;INDEX(Node_Thr,AI165),INDEX(Node_Left,AI165),INDEX(Node_Right,AI165)),IF(ISNUMBER(SEARCH(";"&amp;INDEX($J$10:$J$61,INDEX(Node_Pos,AI165)+1)&amp;";",";"&amp;INDEX(Node_RCodes,AI165)&amp;";")),INDEX(Node_Right,AI165),INDEX(Node_Left,AI165)))))</f>
        <v/>
      </c>
      <c r="AK165" s="46">
        <f>MATCH($AA165&amp;"|"&amp;AJ165,Node_Key,0)</f>
        <v/>
      </c>
      <c r="AL165" s="46">
        <f>IF(INDEX(Node_Kind,AK165)="leaf",AJ165,IF(INDEX($J$10:$J$61,INDEX(Node_Pos,AK165)+1)="",IF(INDEX(Node_Miss,AK165)="left",INDEX(Node_Left,AK165),INDEX(Node_Right,AK165)),IF(INDEX(Node_Kind,AK165)="split",IF(INDEX($J$10:$J$61,INDEX(Node_Pos,AK165)+1)&lt;INDEX(Node_Thr,AK165),INDEX(Node_Left,AK165),INDEX(Node_Right,AK165)),IF(ISNUMBER(SEARCH(";"&amp;INDEX($J$10:$J$61,INDEX(Node_Pos,AK165)+1)&amp;";",";"&amp;INDEX(Node_RCodes,AK165)&amp;";")),INDEX(Node_Right,AK165),INDEX(Node_Left,AK165)))))</f>
        <v/>
      </c>
      <c r="AM165" s="46">
        <f>MATCH($AA165&amp;"|"&amp;AL165,Node_Key,0)</f>
        <v/>
      </c>
      <c r="AN165" s="46">
        <f>IF(INDEX(Node_Kind,AM165)="leaf",AL165,IF(INDEX($J$10:$J$61,INDEX(Node_Pos,AM165)+1)="",IF(INDEX(Node_Miss,AM165)="left",INDEX(Node_Left,AM165),INDEX(Node_Right,AM165)),IF(INDEX(Node_Kind,AM165)="split",IF(INDEX($J$10:$J$61,INDEX(Node_Pos,AM165)+1)&lt;INDEX(Node_Thr,AM165),INDEX(Node_Left,AM165),INDEX(Node_Right,AM165)),IF(ISNUMBER(SEARCH(";"&amp;INDEX($J$10:$J$61,INDEX(Node_Pos,AM165)+1)&amp;";",";"&amp;INDEX(Node_RCodes,AM165)&amp;";")),INDEX(Node_Right,AM165),INDEX(Node_Left,AM165)))))</f>
        <v/>
      </c>
      <c r="AO165" s="52">
        <f>IF(INDEX(Node_Kind,MATCH($AA165&amp;"|"&amp;AN165,Node_Key,0))="leaf",INDEX(Node_Leaf,MATCH($AA165&amp;"|"&amp;AN165,Node_Key,0)),"not a leaf")</f>
        <v/>
      </c>
      <c r="AP165" s="46">
        <f>MATCH($AA165&amp;"|0",Node_Key,0)</f>
        <v/>
      </c>
      <c r="AQ165" s="46">
        <f>IF(INDEX(Node_Kind,AP165)="leaf",0,IF(INDEX($M$10:$M$61,INDEX(Node_Pos,AP165)+1)="",IF(INDEX(Node_Miss,AP165)="left",INDEX(Node_Left,AP165),INDEX(Node_Right,AP165)),IF(INDEX(Node_Kind,AP165)="split",IF(INDEX($M$10:$M$61,INDEX(Node_Pos,AP165)+1)&lt;INDEX(Node_Thr,AP165),INDEX(Node_Left,AP165),INDEX(Node_Right,AP165)),IF(ISNUMBER(SEARCH(";"&amp;INDEX($M$10:$M$61,INDEX(Node_Pos,AP165)+1)&amp;";",";"&amp;INDEX(Node_RCodes,AP165)&amp;";")),INDEX(Node_Right,AP165),INDEX(Node_Left,AP165)))))</f>
        <v/>
      </c>
      <c r="AR165" s="46">
        <f>MATCH($AA165&amp;"|"&amp;AQ165,Node_Key,0)</f>
        <v/>
      </c>
      <c r="AS165" s="46">
        <f>IF(INDEX(Node_Kind,AR165)="leaf",AQ165,IF(INDEX($M$10:$M$61,INDEX(Node_Pos,AR165)+1)="",IF(INDEX(Node_Miss,AR165)="left",INDEX(Node_Left,AR165),INDEX(Node_Right,AR165)),IF(INDEX(Node_Kind,AR165)="split",IF(INDEX($M$10:$M$61,INDEX(Node_Pos,AR165)+1)&lt;INDEX(Node_Thr,AR165),INDEX(Node_Left,AR165),INDEX(Node_Right,AR165)),IF(ISNUMBER(SEARCH(";"&amp;INDEX($M$10:$M$61,INDEX(Node_Pos,AR165)+1)&amp;";",";"&amp;INDEX(Node_RCodes,AR165)&amp;";")),INDEX(Node_Right,AR165),INDEX(Node_Left,AR165)))))</f>
        <v/>
      </c>
      <c r="AT165" s="46">
        <f>MATCH($AA165&amp;"|"&amp;AS165,Node_Key,0)</f>
        <v/>
      </c>
      <c r="AU165" s="46">
        <f>IF(INDEX(Node_Kind,AT165)="leaf",AS165,IF(INDEX($M$10:$M$61,INDEX(Node_Pos,AT165)+1)="",IF(INDEX(Node_Miss,AT165)="left",INDEX(Node_Left,AT165),INDEX(Node_Right,AT165)),IF(INDEX(Node_Kind,AT165)="split",IF(INDEX($M$10:$M$61,INDEX(Node_Pos,AT165)+1)&lt;INDEX(Node_Thr,AT165),INDEX(Node_Left,AT165),INDEX(Node_Right,AT165)),IF(ISNUMBER(SEARCH(";"&amp;INDEX($M$10:$M$61,INDEX(Node_Pos,AT165)+1)&amp;";",";"&amp;INDEX(Node_RCodes,AT165)&amp;";")),INDEX(Node_Right,AT165),INDEX(Node_Left,AT165)))))</f>
        <v/>
      </c>
      <c r="AV165" s="52">
        <f>IF(INDEX(Node_Kind,MATCH($AA165&amp;"|"&amp;AU165,Node_Key,0))="leaf",INDEX(Node_Leaf,MATCH($AA165&amp;"|"&amp;AU165,Node_Key,0)),"not a leaf")</f>
        <v/>
      </c>
      <c r="AW165" s="46">
        <f>MATCH($AA165&amp;"|0",Node_Key,0)</f>
        <v/>
      </c>
      <c r="AX165" s="46">
        <f>IF(INDEX(Node_Kind,AW165)="leaf",0,IF(INDEX($P$10:$P$61,INDEX(Node_Pos,AW165)+1)="",IF(INDEX(Node_Miss,AW165)="left",INDEX(Node_Left,AW165),INDEX(Node_Right,AW165)),IF(INDEX(Node_Kind,AW165)="split",IF(INDEX($P$10:$P$61,INDEX(Node_Pos,AW165)+1)&lt;INDEX(Node_Thr,AW165),INDEX(Node_Left,AW165),INDEX(Node_Right,AW165)),IF(ISNUMBER(SEARCH(";"&amp;INDEX($P$10:$P$61,INDEX(Node_Pos,AW165)+1)&amp;";",";"&amp;INDEX(Node_RCodes,AW165)&amp;";")),INDEX(Node_Right,AW165),INDEX(Node_Left,AW165)))))</f>
        <v/>
      </c>
      <c r="AY165" s="46">
        <f>MATCH($AA165&amp;"|"&amp;AX165,Node_Key,0)</f>
        <v/>
      </c>
      <c r="AZ165" s="46">
        <f>IF(INDEX(Node_Kind,AY165)="leaf",AX165,IF(INDEX($P$10:$P$61,INDEX(Node_Pos,AY165)+1)="",IF(INDEX(Node_Miss,AY165)="left",INDEX(Node_Left,AY165),INDEX(Node_Right,AY165)),IF(INDEX(Node_Kind,AY165)="split",IF(INDEX($P$10:$P$61,INDEX(Node_Pos,AY165)+1)&lt;INDEX(Node_Thr,AY165),INDEX(Node_Left,AY165),INDEX(Node_Right,AY165)),IF(ISNUMBER(SEARCH(";"&amp;INDEX($P$10:$P$61,INDEX(Node_Pos,AY165)+1)&amp;";",";"&amp;INDEX(Node_RCodes,AY165)&amp;";")),INDEX(Node_Right,AY165),INDEX(Node_Left,AY165)))))</f>
        <v/>
      </c>
      <c r="BA165" s="46">
        <f>MATCH($AA165&amp;"|"&amp;AZ165,Node_Key,0)</f>
        <v/>
      </c>
      <c r="BB165" s="46">
        <f>IF(INDEX(Node_Kind,BA165)="leaf",AZ165,IF(INDEX($P$10:$P$61,INDEX(Node_Pos,BA165)+1)="",IF(INDEX(Node_Miss,BA165)="left",INDEX(Node_Left,BA165),INDEX(Node_Right,BA165)),IF(INDEX(Node_Kind,BA165)="split",IF(INDEX($P$10:$P$61,INDEX(Node_Pos,BA165)+1)&lt;INDEX(Node_Thr,BA165),INDEX(Node_Left,BA165),INDEX(Node_Right,BA165)),IF(ISNUMBER(SEARCH(";"&amp;INDEX($P$10:$P$61,INDEX(Node_Pos,BA165)+1)&amp;";",";"&amp;INDEX(Node_RCodes,BA165)&amp;";")),INDEX(Node_Right,BA165),INDEX(Node_Left,BA165)))))</f>
        <v/>
      </c>
      <c r="BC165" s="52">
        <f>IF(INDEX(Node_Kind,MATCH($AA165&amp;"|"&amp;BB165,Node_Key,0))="leaf",INDEX(Node_Leaf,MATCH($AA165&amp;"|"&amp;BB165,Node_Key,0)),"not a leaf")</f>
        <v/>
      </c>
      <c r="BD165" s="46">
        <f>MATCH($AA165&amp;"|0",Node_Key,0)</f>
        <v/>
      </c>
      <c r="BE165" s="46">
        <f>IF(INDEX(Node_Kind,BD165)="leaf",0,IF(INDEX($S$10:$S$61,INDEX(Node_Pos,BD165)+1)="",IF(INDEX(Node_Miss,BD165)="left",INDEX(Node_Left,BD165),INDEX(Node_Right,BD165)),IF(INDEX(Node_Kind,BD165)="split",IF(INDEX($S$10:$S$61,INDEX(Node_Pos,BD165)+1)&lt;INDEX(Node_Thr,BD165),INDEX(Node_Left,BD165),INDEX(Node_Right,BD165)),IF(ISNUMBER(SEARCH(";"&amp;INDEX($S$10:$S$61,INDEX(Node_Pos,BD165)+1)&amp;";",";"&amp;INDEX(Node_RCodes,BD165)&amp;";")),INDEX(Node_Right,BD165),INDEX(Node_Left,BD165)))))</f>
        <v/>
      </c>
      <c r="BF165" s="46">
        <f>MATCH($AA165&amp;"|"&amp;BE165,Node_Key,0)</f>
        <v/>
      </c>
      <c r="BG165" s="46">
        <f>IF(INDEX(Node_Kind,BF165)="leaf",BE165,IF(INDEX($S$10:$S$61,INDEX(Node_Pos,BF165)+1)="",IF(INDEX(Node_Miss,BF165)="left",INDEX(Node_Left,BF165),INDEX(Node_Right,BF165)),IF(INDEX(Node_Kind,BF165)="split",IF(INDEX($S$10:$S$61,INDEX(Node_Pos,BF165)+1)&lt;INDEX(Node_Thr,BF165),INDEX(Node_Left,BF165),INDEX(Node_Right,BF165)),IF(ISNUMBER(SEARCH(";"&amp;INDEX($S$10:$S$61,INDEX(Node_Pos,BF165)+1)&amp;";",";"&amp;INDEX(Node_RCodes,BF165)&amp;";")),INDEX(Node_Right,BF165),INDEX(Node_Left,BF165)))))</f>
        <v/>
      </c>
      <c r="BH165" s="46">
        <f>MATCH($AA165&amp;"|"&amp;BG165,Node_Key,0)</f>
        <v/>
      </c>
      <c r="BI165" s="46">
        <f>IF(INDEX(Node_Kind,BH165)="leaf",BG165,IF(INDEX($S$10:$S$61,INDEX(Node_Pos,BH165)+1)="",IF(INDEX(Node_Miss,BH165)="left",INDEX(Node_Left,BH165),INDEX(Node_Right,BH165)),IF(INDEX(Node_Kind,BH165)="split",IF(INDEX($S$10:$S$61,INDEX(Node_Pos,BH165)+1)&lt;INDEX(Node_Thr,BH165),INDEX(Node_Left,BH165),INDEX(Node_Right,BH165)),IF(ISNUMBER(SEARCH(";"&amp;INDEX($S$10:$S$61,INDEX(Node_Pos,BH165)+1)&amp;";",";"&amp;INDEX(Node_RCodes,BH165)&amp;";")),INDEX(Node_Right,BH165),INDEX(Node_Left,BH165)))))</f>
        <v/>
      </c>
      <c r="BJ165" s="52">
        <f>IF(INDEX(Node_Kind,MATCH($AA165&amp;"|"&amp;BI165,Node_Key,0))="leaf",INDEX(Node_Leaf,MATCH($AA165&amp;"|"&amp;BI165,Node_Key,0)),"not a leaf")</f>
        <v/>
      </c>
      <c r="BK165" s="46">
        <f>MATCH($AA165&amp;"|0",Node_Key,0)</f>
        <v/>
      </c>
      <c r="BL165" s="46">
        <f>IF(INDEX(Node_Kind,BK165)="leaf",0,IF(INDEX($V$10:$V$61,INDEX(Node_Pos,BK165)+1)="",IF(INDEX(Node_Miss,BK165)="left",INDEX(Node_Left,BK165),INDEX(Node_Right,BK165)),IF(INDEX(Node_Kind,BK165)="split",IF(INDEX($V$10:$V$61,INDEX(Node_Pos,BK165)+1)&lt;INDEX(Node_Thr,BK165),INDEX(Node_Left,BK165),INDEX(Node_Right,BK165)),IF(ISNUMBER(SEARCH(";"&amp;INDEX($V$10:$V$61,INDEX(Node_Pos,BK165)+1)&amp;";",";"&amp;INDEX(Node_RCodes,BK165)&amp;";")),INDEX(Node_Right,BK165),INDEX(Node_Left,BK165)))))</f>
        <v/>
      </c>
      <c r="BM165" s="46">
        <f>MATCH($AA165&amp;"|"&amp;BL165,Node_Key,0)</f>
        <v/>
      </c>
      <c r="BN165" s="46">
        <f>IF(INDEX(Node_Kind,BM165)="leaf",BL165,IF(INDEX($V$10:$V$61,INDEX(Node_Pos,BM165)+1)="",IF(INDEX(Node_Miss,BM165)="left",INDEX(Node_Left,BM165),INDEX(Node_Right,BM165)),IF(INDEX(Node_Kind,BM165)="split",IF(INDEX($V$10:$V$61,INDEX(Node_Pos,BM165)+1)&lt;INDEX(Node_Thr,BM165),INDEX(Node_Left,BM165),INDEX(Node_Right,BM165)),IF(ISNUMBER(SEARCH(";"&amp;INDEX($V$10:$V$61,INDEX(Node_Pos,BM165)+1)&amp;";",";"&amp;INDEX(Node_RCodes,BM165)&amp;";")),INDEX(Node_Right,BM165),INDEX(Node_Left,BM165)))))</f>
        <v/>
      </c>
      <c r="BO165" s="46">
        <f>MATCH($AA165&amp;"|"&amp;BN165,Node_Key,0)</f>
        <v/>
      </c>
      <c r="BP165" s="46">
        <f>IF(INDEX(Node_Kind,BO165)="leaf",BN165,IF(INDEX($V$10:$V$61,INDEX(Node_Pos,BO165)+1)="",IF(INDEX(Node_Miss,BO165)="left",INDEX(Node_Left,BO165),INDEX(Node_Right,BO165)),IF(INDEX(Node_Kind,BO165)="split",IF(INDEX($V$10:$V$61,INDEX(Node_Pos,BO165)+1)&lt;INDEX(Node_Thr,BO165),INDEX(Node_Left,BO165),INDEX(Node_Right,BO165)),IF(ISNUMBER(SEARCH(";"&amp;INDEX($V$10:$V$61,INDEX(Node_Pos,BO165)+1)&amp;";",";"&amp;INDEX(Node_RCodes,BO165)&amp;";")),INDEX(Node_Right,BO165),INDEX(Node_Left,BO165)))))</f>
        <v/>
      </c>
      <c r="BQ165" s="52">
        <f>IF(INDEX(Node_Kind,MATCH($AA165&amp;"|"&amp;BP165,Node_Key,0))="leaf",INDEX(Node_Leaf,MATCH($AA165&amp;"|"&amp;BP165,Node_Key,0)),"not a leaf")</f>
        <v/>
      </c>
      <c r="BR165" s="46">
        <f>MATCH($AA165&amp;"|0",Node_Key,0)</f>
        <v/>
      </c>
      <c r="BS165" s="46">
        <f>IF(INDEX(Node_Kind,BR165)="leaf",0,IF(INDEX($Y$10:$Y$61,INDEX(Node_Pos,BR165)+1)="",IF(INDEX(Node_Miss,BR165)="left",INDEX(Node_Left,BR165),INDEX(Node_Right,BR165)),IF(INDEX(Node_Kind,BR165)="split",IF(INDEX($Y$10:$Y$61,INDEX(Node_Pos,BR165)+1)&lt;INDEX(Node_Thr,BR165),INDEX(Node_Left,BR165),INDEX(Node_Right,BR165)),IF(ISNUMBER(SEARCH(";"&amp;INDEX($Y$10:$Y$61,INDEX(Node_Pos,BR165)+1)&amp;";",";"&amp;INDEX(Node_RCodes,BR165)&amp;";")),INDEX(Node_Right,BR165),INDEX(Node_Left,BR165)))))</f>
        <v/>
      </c>
      <c r="BT165" s="46">
        <f>MATCH($AA165&amp;"|"&amp;BS165,Node_Key,0)</f>
        <v/>
      </c>
      <c r="BU165" s="46">
        <f>IF(INDEX(Node_Kind,BT165)="leaf",BS165,IF(INDEX($Y$10:$Y$61,INDEX(Node_Pos,BT165)+1)="",IF(INDEX(Node_Miss,BT165)="left",INDEX(Node_Left,BT165),INDEX(Node_Right,BT165)),IF(INDEX(Node_Kind,BT165)="split",IF(INDEX($Y$10:$Y$61,INDEX(Node_Pos,BT165)+1)&lt;INDEX(Node_Thr,BT165),INDEX(Node_Left,BT165),INDEX(Node_Right,BT165)),IF(ISNUMBER(SEARCH(";"&amp;INDEX($Y$10:$Y$61,INDEX(Node_Pos,BT165)+1)&amp;";",";"&amp;INDEX(Node_RCodes,BT165)&amp;";")),INDEX(Node_Right,BT165),INDEX(Node_Left,BT165)))))</f>
        <v/>
      </c>
      <c r="BV165" s="46">
        <f>MATCH($AA165&amp;"|"&amp;BU165,Node_Key,0)</f>
        <v/>
      </c>
      <c r="BW165" s="46">
        <f>IF(INDEX(Node_Kind,BV165)="leaf",BU165,IF(INDEX($Y$10:$Y$61,INDEX(Node_Pos,BV165)+1)="",IF(INDEX(Node_Miss,BV165)="left",INDEX(Node_Left,BV165),INDEX(Node_Right,BV165)),IF(INDEX(Node_Kind,BV165)="split",IF(INDEX($Y$10:$Y$61,INDEX(Node_Pos,BV165)+1)&lt;INDEX(Node_Thr,BV165),INDEX(Node_Left,BV165),INDEX(Node_Right,BV165)),IF(ISNUMBER(SEARCH(";"&amp;INDEX($Y$10:$Y$61,INDEX(Node_Pos,BV165)+1)&amp;";",";"&amp;INDEX(Node_RCodes,BV165)&amp;";")),INDEX(Node_Right,BV165),INDEX(Node_Left,BV165)))))</f>
        <v/>
      </c>
      <c r="BX165" s="52">
        <f>IF(INDEX(Node_Kind,MATCH($AA165&amp;"|"&amp;BW165,Node_Key,0))="leaf",INDEX(Node_Leaf,MATCH($AA165&amp;"|"&amp;BW165,Node_Key,0)),"not a leaf")</f>
        <v/>
      </c>
    </row>
    <row r="166">
      <c r="AA166" s="36" t="n">
        <v>156</v>
      </c>
      <c r="AB166" s="46">
        <f>MATCH($AA166&amp;"|0",Node_Key,0)</f>
        <v/>
      </c>
      <c r="AC166" s="46">
        <f>IF(INDEX(Node_Kind,AB166)="leaf",0,IF(INDEX($G$10:$G$61,INDEX(Node_Pos,AB166)+1)="",IF(INDEX(Node_Miss,AB166)="left",INDEX(Node_Left,AB166),INDEX(Node_Right,AB166)),IF(INDEX(Node_Kind,AB166)="split",IF(INDEX($G$10:$G$61,INDEX(Node_Pos,AB166)+1)&lt;INDEX(Node_Thr,AB166),INDEX(Node_Left,AB166),INDEX(Node_Right,AB166)),IF(ISNUMBER(SEARCH(";"&amp;INDEX($G$10:$G$61,INDEX(Node_Pos,AB166)+1)&amp;";",";"&amp;INDEX(Node_RCodes,AB166)&amp;";")),INDEX(Node_Right,AB166),INDEX(Node_Left,AB166)))))</f>
        <v/>
      </c>
      <c r="AD166" s="46">
        <f>MATCH($AA166&amp;"|"&amp;AC166,Node_Key,0)</f>
        <v/>
      </c>
      <c r="AE166" s="46">
        <f>IF(INDEX(Node_Kind,AD166)="leaf",AC166,IF(INDEX($G$10:$G$61,INDEX(Node_Pos,AD166)+1)="",IF(INDEX(Node_Miss,AD166)="left",INDEX(Node_Left,AD166),INDEX(Node_Right,AD166)),IF(INDEX(Node_Kind,AD166)="split",IF(INDEX($G$10:$G$61,INDEX(Node_Pos,AD166)+1)&lt;INDEX(Node_Thr,AD166),INDEX(Node_Left,AD166),INDEX(Node_Right,AD166)),IF(ISNUMBER(SEARCH(";"&amp;INDEX($G$10:$G$61,INDEX(Node_Pos,AD166)+1)&amp;";",";"&amp;INDEX(Node_RCodes,AD166)&amp;";")),INDEX(Node_Right,AD166),INDEX(Node_Left,AD166)))))</f>
        <v/>
      </c>
      <c r="AF166" s="46">
        <f>MATCH($AA166&amp;"|"&amp;AE166,Node_Key,0)</f>
        <v/>
      </c>
      <c r="AG166" s="46">
        <f>IF(INDEX(Node_Kind,AF166)="leaf",AE166,IF(INDEX($G$10:$G$61,INDEX(Node_Pos,AF166)+1)="",IF(INDEX(Node_Miss,AF166)="left",INDEX(Node_Left,AF166),INDEX(Node_Right,AF166)),IF(INDEX(Node_Kind,AF166)="split",IF(INDEX($G$10:$G$61,INDEX(Node_Pos,AF166)+1)&lt;INDEX(Node_Thr,AF166),INDEX(Node_Left,AF166),INDEX(Node_Right,AF166)),IF(ISNUMBER(SEARCH(";"&amp;INDEX($G$10:$G$61,INDEX(Node_Pos,AF166)+1)&amp;";",";"&amp;INDEX(Node_RCodes,AF166)&amp;";")),INDEX(Node_Right,AF166),INDEX(Node_Left,AF166)))))</f>
        <v/>
      </c>
      <c r="AH166" s="52">
        <f>IF(INDEX(Node_Kind,MATCH($AA166&amp;"|"&amp;AG166,Node_Key,0))="leaf",INDEX(Node_Leaf,MATCH($AA166&amp;"|"&amp;AG166,Node_Key,0)),"not a leaf")</f>
        <v/>
      </c>
      <c r="AI166" s="46">
        <f>MATCH($AA166&amp;"|0",Node_Key,0)</f>
        <v/>
      </c>
      <c r="AJ166" s="46">
        <f>IF(INDEX(Node_Kind,AI166)="leaf",0,IF(INDEX($J$10:$J$61,INDEX(Node_Pos,AI166)+1)="",IF(INDEX(Node_Miss,AI166)="left",INDEX(Node_Left,AI166),INDEX(Node_Right,AI166)),IF(INDEX(Node_Kind,AI166)="split",IF(INDEX($J$10:$J$61,INDEX(Node_Pos,AI166)+1)&lt;INDEX(Node_Thr,AI166),INDEX(Node_Left,AI166),INDEX(Node_Right,AI166)),IF(ISNUMBER(SEARCH(";"&amp;INDEX($J$10:$J$61,INDEX(Node_Pos,AI166)+1)&amp;";",";"&amp;INDEX(Node_RCodes,AI166)&amp;";")),INDEX(Node_Right,AI166),INDEX(Node_Left,AI166)))))</f>
        <v/>
      </c>
      <c r="AK166" s="46">
        <f>MATCH($AA166&amp;"|"&amp;AJ166,Node_Key,0)</f>
        <v/>
      </c>
      <c r="AL166" s="46">
        <f>IF(INDEX(Node_Kind,AK166)="leaf",AJ166,IF(INDEX($J$10:$J$61,INDEX(Node_Pos,AK166)+1)="",IF(INDEX(Node_Miss,AK166)="left",INDEX(Node_Left,AK166),INDEX(Node_Right,AK166)),IF(INDEX(Node_Kind,AK166)="split",IF(INDEX($J$10:$J$61,INDEX(Node_Pos,AK166)+1)&lt;INDEX(Node_Thr,AK166),INDEX(Node_Left,AK166),INDEX(Node_Right,AK166)),IF(ISNUMBER(SEARCH(";"&amp;INDEX($J$10:$J$61,INDEX(Node_Pos,AK166)+1)&amp;";",";"&amp;INDEX(Node_RCodes,AK166)&amp;";")),INDEX(Node_Right,AK166),INDEX(Node_Left,AK166)))))</f>
        <v/>
      </c>
      <c r="AM166" s="46">
        <f>MATCH($AA166&amp;"|"&amp;AL166,Node_Key,0)</f>
        <v/>
      </c>
      <c r="AN166" s="46">
        <f>IF(INDEX(Node_Kind,AM166)="leaf",AL166,IF(INDEX($J$10:$J$61,INDEX(Node_Pos,AM166)+1)="",IF(INDEX(Node_Miss,AM166)="left",INDEX(Node_Left,AM166),INDEX(Node_Right,AM166)),IF(INDEX(Node_Kind,AM166)="split",IF(INDEX($J$10:$J$61,INDEX(Node_Pos,AM166)+1)&lt;INDEX(Node_Thr,AM166),INDEX(Node_Left,AM166),INDEX(Node_Right,AM166)),IF(ISNUMBER(SEARCH(";"&amp;INDEX($J$10:$J$61,INDEX(Node_Pos,AM166)+1)&amp;";",";"&amp;INDEX(Node_RCodes,AM166)&amp;";")),INDEX(Node_Right,AM166),INDEX(Node_Left,AM166)))))</f>
        <v/>
      </c>
      <c r="AO166" s="52">
        <f>IF(INDEX(Node_Kind,MATCH($AA166&amp;"|"&amp;AN166,Node_Key,0))="leaf",INDEX(Node_Leaf,MATCH($AA166&amp;"|"&amp;AN166,Node_Key,0)),"not a leaf")</f>
        <v/>
      </c>
      <c r="AP166" s="46">
        <f>MATCH($AA166&amp;"|0",Node_Key,0)</f>
        <v/>
      </c>
      <c r="AQ166" s="46">
        <f>IF(INDEX(Node_Kind,AP166)="leaf",0,IF(INDEX($M$10:$M$61,INDEX(Node_Pos,AP166)+1)="",IF(INDEX(Node_Miss,AP166)="left",INDEX(Node_Left,AP166),INDEX(Node_Right,AP166)),IF(INDEX(Node_Kind,AP166)="split",IF(INDEX($M$10:$M$61,INDEX(Node_Pos,AP166)+1)&lt;INDEX(Node_Thr,AP166),INDEX(Node_Left,AP166),INDEX(Node_Right,AP166)),IF(ISNUMBER(SEARCH(";"&amp;INDEX($M$10:$M$61,INDEX(Node_Pos,AP166)+1)&amp;";",";"&amp;INDEX(Node_RCodes,AP166)&amp;";")),INDEX(Node_Right,AP166),INDEX(Node_Left,AP166)))))</f>
        <v/>
      </c>
      <c r="AR166" s="46">
        <f>MATCH($AA166&amp;"|"&amp;AQ166,Node_Key,0)</f>
        <v/>
      </c>
      <c r="AS166" s="46">
        <f>IF(INDEX(Node_Kind,AR166)="leaf",AQ166,IF(INDEX($M$10:$M$61,INDEX(Node_Pos,AR166)+1)="",IF(INDEX(Node_Miss,AR166)="left",INDEX(Node_Left,AR166),INDEX(Node_Right,AR166)),IF(INDEX(Node_Kind,AR166)="split",IF(INDEX($M$10:$M$61,INDEX(Node_Pos,AR166)+1)&lt;INDEX(Node_Thr,AR166),INDEX(Node_Left,AR166),INDEX(Node_Right,AR166)),IF(ISNUMBER(SEARCH(";"&amp;INDEX($M$10:$M$61,INDEX(Node_Pos,AR166)+1)&amp;";",";"&amp;INDEX(Node_RCodes,AR166)&amp;";")),INDEX(Node_Right,AR166),INDEX(Node_Left,AR166)))))</f>
        <v/>
      </c>
      <c r="AT166" s="46">
        <f>MATCH($AA166&amp;"|"&amp;AS166,Node_Key,0)</f>
        <v/>
      </c>
      <c r="AU166" s="46">
        <f>IF(INDEX(Node_Kind,AT166)="leaf",AS166,IF(INDEX($M$10:$M$61,INDEX(Node_Pos,AT166)+1)="",IF(INDEX(Node_Miss,AT166)="left",INDEX(Node_Left,AT166),INDEX(Node_Right,AT166)),IF(INDEX(Node_Kind,AT166)="split",IF(INDEX($M$10:$M$61,INDEX(Node_Pos,AT166)+1)&lt;INDEX(Node_Thr,AT166),INDEX(Node_Left,AT166),INDEX(Node_Right,AT166)),IF(ISNUMBER(SEARCH(";"&amp;INDEX($M$10:$M$61,INDEX(Node_Pos,AT166)+1)&amp;";",";"&amp;INDEX(Node_RCodes,AT166)&amp;";")),INDEX(Node_Right,AT166),INDEX(Node_Left,AT166)))))</f>
        <v/>
      </c>
      <c r="AV166" s="52">
        <f>IF(INDEX(Node_Kind,MATCH($AA166&amp;"|"&amp;AU166,Node_Key,0))="leaf",INDEX(Node_Leaf,MATCH($AA166&amp;"|"&amp;AU166,Node_Key,0)),"not a leaf")</f>
        <v/>
      </c>
      <c r="AW166" s="46">
        <f>MATCH($AA166&amp;"|0",Node_Key,0)</f>
        <v/>
      </c>
      <c r="AX166" s="46">
        <f>IF(INDEX(Node_Kind,AW166)="leaf",0,IF(INDEX($P$10:$P$61,INDEX(Node_Pos,AW166)+1)="",IF(INDEX(Node_Miss,AW166)="left",INDEX(Node_Left,AW166),INDEX(Node_Right,AW166)),IF(INDEX(Node_Kind,AW166)="split",IF(INDEX($P$10:$P$61,INDEX(Node_Pos,AW166)+1)&lt;INDEX(Node_Thr,AW166),INDEX(Node_Left,AW166),INDEX(Node_Right,AW166)),IF(ISNUMBER(SEARCH(";"&amp;INDEX($P$10:$P$61,INDEX(Node_Pos,AW166)+1)&amp;";",";"&amp;INDEX(Node_RCodes,AW166)&amp;";")),INDEX(Node_Right,AW166),INDEX(Node_Left,AW166)))))</f>
        <v/>
      </c>
      <c r="AY166" s="46">
        <f>MATCH($AA166&amp;"|"&amp;AX166,Node_Key,0)</f>
        <v/>
      </c>
      <c r="AZ166" s="46">
        <f>IF(INDEX(Node_Kind,AY166)="leaf",AX166,IF(INDEX($P$10:$P$61,INDEX(Node_Pos,AY166)+1)="",IF(INDEX(Node_Miss,AY166)="left",INDEX(Node_Left,AY166),INDEX(Node_Right,AY166)),IF(INDEX(Node_Kind,AY166)="split",IF(INDEX($P$10:$P$61,INDEX(Node_Pos,AY166)+1)&lt;INDEX(Node_Thr,AY166),INDEX(Node_Left,AY166),INDEX(Node_Right,AY166)),IF(ISNUMBER(SEARCH(";"&amp;INDEX($P$10:$P$61,INDEX(Node_Pos,AY166)+1)&amp;";",";"&amp;INDEX(Node_RCodes,AY166)&amp;";")),INDEX(Node_Right,AY166),INDEX(Node_Left,AY166)))))</f>
        <v/>
      </c>
      <c r="BA166" s="46">
        <f>MATCH($AA166&amp;"|"&amp;AZ166,Node_Key,0)</f>
        <v/>
      </c>
      <c r="BB166" s="46">
        <f>IF(INDEX(Node_Kind,BA166)="leaf",AZ166,IF(INDEX($P$10:$P$61,INDEX(Node_Pos,BA166)+1)="",IF(INDEX(Node_Miss,BA166)="left",INDEX(Node_Left,BA166),INDEX(Node_Right,BA166)),IF(INDEX(Node_Kind,BA166)="split",IF(INDEX($P$10:$P$61,INDEX(Node_Pos,BA166)+1)&lt;INDEX(Node_Thr,BA166),INDEX(Node_Left,BA166),INDEX(Node_Right,BA166)),IF(ISNUMBER(SEARCH(";"&amp;INDEX($P$10:$P$61,INDEX(Node_Pos,BA166)+1)&amp;";",";"&amp;INDEX(Node_RCodes,BA166)&amp;";")),INDEX(Node_Right,BA166),INDEX(Node_Left,BA166)))))</f>
        <v/>
      </c>
      <c r="BC166" s="52">
        <f>IF(INDEX(Node_Kind,MATCH($AA166&amp;"|"&amp;BB166,Node_Key,0))="leaf",INDEX(Node_Leaf,MATCH($AA166&amp;"|"&amp;BB166,Node_Key,0)),"not a leaf")</f>
        <v/>
      </c>
      <c r="BD166" s="46">
        <f>MATCH($AA166&amp;"|0",Node_Key,0)</f>
        <v/>
      </c>
      <c r="BE166" s="46">
        <f>IF(INDEX(Node_Kind,BD166)="leaf",0,IF(INDEX($S$10:$S$61,INDEX(Node_Pos,BD166)+1)="",IF(INDEX(Node_Miss,BD166)="left",INDEX(Node_Left,BD166),INDEX(Node_Right,BD166)),IF(INDEX(Node_Kind,BD166)="split",IF(INDEX($S$10:$S$61,INDEX(Node_Pos,BD166)+1)&lt;INDEX(Node_Thr,BD166),INDEX(Node_Left,BD166),INDEX(Node_Right,BD166)),IF(ISNUMBER(SEARCH(";"&amp;INDEX($S$10:$S$61,INDEX(Node_Pos,BD166)+1)&amp;";",";"&amp;INDEX(Node_RCodes,BD166)&amp;";")),INDEX(Node_Right,BD166),INDEX(Node_Left,BD166)))))</f>
        <v/>
      </c>
      <c r="BF166" s="46">
        <f>MATCH($AA166&amp;"|"&amp;BE166,Node_Key,0)</f>
        <v/>
      </c>
      <c r="BG166" s="46">
        <f>IF(INDEX(Node_Kind,BF166)="leaf",BE166,IF(INDEX($S$10:$S$61,INDEX(Node_Pos,BF166)+1)="",IF(INDEX(Node_Miss,BF166)="left",INDEX(Node_Left,BF166),INDEX(Node_Right,BF166)),IF(INDEX(Node_Kind,BF166)="split",IF(INDEX($S$10:$S$61,INDEX(Node_Pos,BF166)+1)&lt;INDEX(Node_Thr,BF166),INDEX(Node_Left,BF166),INDEX(Node_Right,BF166)),IF(ISNUMBER(SEARCH(";"&amp;INDEX($S$10:$S$61,INDEX(Node_Pos,BF166)+1)&amp;";",";"&amp;INDEX(Node_RCodes,BF166)&amp;";")),INDEX(Node_Right,BF166),INDEX(Node_Left,BF166)))))</f>
        <v/>
      </c>
      <c r="BH166" s="46">
        <f>MATCH($AA166&amp;"|"&amp;BG166,Node_Key,0)</f>
        <v/>
      </c>
      <c r="BI166" s="46">
        <f>IF(INDEX(Node_Kind,BH166)="leaf",BG166,IF(INDEX($S$10:$S$61,INDEX(Node_Pos,BH166)+1)="",IF(INDEX(Node_Miss,BH166)="left",INDEX(Node_Left,BH166),INDEX(Node_Right,BH166)),IF(INDEX(Node_Kind,BH166)="split",IF(INDEX($S$10:$S$61,INDEX(Node_Pos,BH166)+1)&lt;INDEX(Node_Thr,BH166),INDEX(Node_Left,BH166),INDEX(Node_Right,BH166)),IF(ISNUMBER(SEARCH(";"&amp;INDEX($S$10:$S$61,INDEX(Node_Pos,BH166)+1)&amp;";",";"&amp;INDEX(Node_RCodes,BH166)&amp;";")),INDEX(Node_Right,BH166),INDEX(Node_Left,BH166)))))</f>
        <v/>
      </c>
      <c r="BJ166" s="52">
        <f>IF(INDEX(Node_Kind,MATCH($AA166&amp;"|"&amp;BI166,Node_Key,0))="leaf",INDEX(Node_Leaf,MATCH($AA166&amp;"|"&amp;BI166,Node_Key,0)),"not a leaf")</f>
        <v/>
      </c>
      <c r="BK166" s="46">
        <f>MATCH($AA166&amp;"|0",Node_Key,0)</f>
        <v/>
      </c>
      <c r="BL166" s="46">
        <f>IF(INDEX(Node_Kind,BK166)="leaf",0,IF(INDEX($V$10:$V$61,INDEX(Node_Pos,BK166)+1)="",IF(INDEX(Node_Miss,BK166)="left",INDEX(Node_Left,BK166),INDEX(Node_Right,BK166)),IF(INDEX(Node_Kind,BK166)="split",IF(INDEX($V$10:$V$61,INDEX(Node_Pos,BK166)+1)&lt;INDEX(Node_Thr,BK166),INDEX(Node_Left,BK166),INDEX(Node_Right,BK166)),IF(ISNUMBER(SEARCH(";"&amp;INDEX($V$10:$V$61,INDEX(Node_Pos,BK166)+1)&amp;";",";"&amp;INDEX(Node_RCodes,BK166)&amp;";")),INDEX(Node_Right,BK166),INDEX(Node_Left,BK166)))))</f>
        <v/>
      </c>
      <c r="BM166" s="46">
        <f>MATCH($AA166&amp;"|"&amp;BL166,Node_Key,0)</f>
        <v/>
      </c>
      <c r="BN166" s="46">
        <f>IF(INDEX(Node_Kind,BM166)="leaf",BL166,IF(INDEX($V$10:$V$61,INDEX(Node_Pos,BM166)+1)="",IF(INDEX(Node_Miss,BM166)="left",INDEX(Node_Left,BM166),INDEX(Node_Right,BM166)),IF(INDEX(Node_Kind,BM166)="split",IF(INDEX($V$10:$V$61,INDEX(Node_Pos,BM166)+1)&lt;INDEX(Node_Thr,BM166),INDEX(Node_Left,BM166),INDEX(Node_Right,BM166)),IF(ISNUMBER(SEARCH(";"&amp;INDEX($V$10:$V$61,INDEX(Node_Pos,BM166)+1)&amp;";",";"&amp;INDEX(Node_RCodes,BM166)&amp;";")),INDEX(Node_Right,BM166),INDEX(Node_Left,BM166)))))</f>
        <v/>
      </c>
      <c r="BO166" s="46">
        <f>MATCH($AA166&amp;"|"&amp;BN166,Node_Key,0)</f>
        <v/>
      </c>
      <c r="BP166" s="46">
        <f>IF(INDEX(Node_Kind,BO166)="leaf",BN166,IF(INDEX($V$10:$V$61,INDEX(Node_Pos,BO166)+1)="",IF(INDEX(Node_Miss,BO166)="left",INDEX(Node_Left,BO166),INDEX(Node_Right,BO166)),IF(INDEX(Node_Kind,BO166)="split",IF(INDEX($V$10:$V$61,INDEX(Node_Pos,BO166)+1)&lt;INDEX(Node_Thr,BO166),INDEX(Node_Left,BO166),INDEX(Node_Right,BO166)),IF(ISNUMBER(SEARCH(";"&amp;INDEX($V$10:$V$61,INDEX(Node_Pos,BO166)+1)&amp;";",";"&amp;INDEX(Node_RCodes,BO166)&amp;";")),INDEX(Node_Right,BO166),INDEX(Node_Left,BO166)))))</f>
        <v/>
      </c>
      <c r="BQ166" s="52">
        <f>IF(INDEX(Node_Kind,MATCH($AA166&amp;"|"&amp;BP166,Node_Key,0))="leaf",INDEX(Node_Leaf,MATCH($AA166&amp;"|"&amp;BP166,Node_Key,0)),"not a leaf")</f>
        <v/>
      </c>
      <c r="BR166" s="46">
        <f>MATCH($AA166&amp;"|0",Node_Key,0)</f>
        <v/>
      </c>
      <c r="BS166" s="46">
        <f>IF(INDEX(Node_Kind,BR166)="leaf",0,IF(INDEX($Y$10:$Y$61,INDEX(Node_Pos,BR166)+1)="",IF(INDEX(Node_Miss,BR166)="left",INDEX(Node_Left,BR166),INDEX(Node_Right,BR166)),IF(INDEX(Node_Kind,BR166)="split",IF(INDEX($Y$10:$Y$61,INDEX(Node_Pos,BR166)+1)&lt;INDEX(Node_Thr,BR166),INDEX(Node_Left,BR166),INDEX(Node_Right,BR166)),IF(ISNUMBER(SEARCH(";"&amp;INDEX($Y$10:$Y$61,INDEX(Node_Pos,BR166)+1)&amp;";",";"&amp;INDEX(Node_RCodes,BR166)&amp;";")),INDEX(Node_Right,BR166),INDEX(Node_Left,BR166)))))</f>
        <v/>
      </c>
      <c r="BT166" s="46">
        <f>MATCH($AA166&amp;"|"&amp;BS166,Node_Key,0)</f>
        <v/>
      </c>
      <c r="BU166" s="46">
        <f>IF(INDEX(Node_Kind,BT166)="leaf",BS166,IF(INDEX($Y$10:$Y$61,INDEX(Node_Pos,BT166)+1)="",IF(INDEX(Node_Miss,BT166)="left",INDEX(Node_Left,BT166),INDEX(Node_Right,BT166)),IF(INDEX(Node_Kind,BT166)="split",IF(INDEX($Y$10:$Y$61,INDEX(Node_Pos,BT166)+1)&lt;INDEX(Node_Thr,BT166),INDEX(Node_Left,BT166),INDEX(Node_Right,BT166)),IF(ISNUMBER(SEARCH(";"&amp;INDEX($Y$10:$Y$61,INDEX(Node_Pos,BT166)+1)&amp;";",";"&amp;INDEX(Node_RCodes,BT166)&amp;";")),INDEX(Node_Right,BT166),INDEX(Node_Left,BT166)))))</f>
        <v/>
      </c>
      <c r="BV166" s="46">
        <f>MATCH($AA166&amp;"|"&amp;BU166,Node_Key,0)</f>
        <v/>
      </c>
      <c r="BW166" s="46">
        <f>IF(INDEX(Node_Kind,BV166)="leaf",BU166,IF(INDEX($Y$10:$Y$61,INDEX(Node_Pos,BV166)+1)="",IF(INDEX(Node_Miss,BV166)="left",INDEX(Node_Left,BV166),INDEX(Node_Right,BV166)),IF(INDEX(Node_Kind,BV166)="split",IF(INDEX($Y$10:$Y$61,INDEX(Node_Pos,BV166)+1)&lt;INDEX(Node_Thr,BV166),INDEX(Node_Left,BV166),INDEX(Node_Right,BV166)),IF(ISNUMBER(SEARCH(";"&amp;INDEX($Y$10:$Y$61,INDEX(Node_Pos,BV166)+1)&amp;";",";"&amp;INDEX(Node_RCodes,BV166)&amp;";")),INDEX(Node_Right,BV166),INDEX(Node_Left,BV166)))))</f>
        <v/>
      </c>
      <c r="BX166" s="52">
        <f>IF(INDEX(Node_Kind,MATCH($AA166&amp;"|"&amp;BW166,Node_Key,0))="leaf",INDEX(Node_Leaf,MATCH($AA166&amp;"|"&amp;BW166,Node_Key,0)),"not a leaf")</f>
        <v/>
      </c>
    </row>
    <row r="167">
      <c r="AA167" s="36" t="n">
        <v>157</v>
      </c>
      <c r="AB167" s="46">
        <f>MATCH($AA167&amp;"|0",Node_Key,0)</f>
        <v/>
      </c>
      <c r="AC167" s="46">
        <f>IF(INDEX(Node_Kind,AB167)="leaf",0,IF(INDEX($G$10:$G$61,INDEX(Node_Pos,AB167)+1)="",IF(INDEX(Node_Miss,AB167)="left",INDEX(Node_Left,AB167),INDEX(Node_Right,AB167)),IF(INDEX(Node_Kind,AB167)="split",IF(INDEX($G$10:$G$61,INDEX(Node_Pos,AB167)+1)&lt;INDEX(Node_Thr,AB167),INDEX(Node_Left,AB167),INDEX(Node_Right,AB167)),IF(ISNUMBER(SEARCH(";"&amp;INDEX($G$10:$G$61,INDEX(Node_Pos,AB167)+1)&amp;";",";"&amp;INDEX(Node_RCodes,AB167)&amp;";")),INDEX(Node_Right,AB167),INDEX(Node_Left,AB167)))))</f>
        <v/>
      </c>
      <c r="AD167" s="46">
        <f>MATCH($AA167&amp;"|"&amp;AC167,Node_Key,0)</f>
        <v/>
      </c>
      <c r="AE167" s="46">
        <f>IF(INDEX(Node_Kind,AD167)="leaf",AC167,IF(INDEX($G$10:$G$61,INDEX(Node_Pos,AD167)+1)="",IF(INDEX(Node_Miss,AD167)="left",INDEX(Node_Left,AD167),INDEX(Node_Right,AD167)),IF(INDEX(Node_Kind,AD167)="split",IF(INDEX($G$10:$G$61,INDEX(Node_Pos,AD167)+1)&lt;INDEX(Node_Thr,AD167),INDEX(Node_Left,AD167),INDEX(Node_Right,AD167)),IF(ISNUMBER(SEARCH(";"&amp;INDEX($G$10:$G$61,INDEX(Node_Pos,AD167)+1)&amp;";",";"&amp;INDEX(Node_RCodes,AD167)&amp;";")),INDEX(Node_Right,AD167),INDEX(Node_Left,AD167)))))</f>
        <v/>
      </c>
      <c r="AF167" s="46">
        <f>MATCH($AA167&amp;"|"&amp;AE167,Node_Key,0)</f>
        <v/>
      </c>
      <c r="AG167" s="46">
        <f>IF(INDEX(Node_Kind,AF167)="leaf",AE167,IF(INDEX($G$10:$G$61,INDEX(Node_Pos,AF167)+1)="",IF(INDEX(Node_Miss,AF167)="left",INDEX(Node_Left,AF167),INDEX(Node_Right,AF167)),IF(INDEX(Node_Kind,AF167)="split",IF(INDEX($G$10:$G$61,INDEX(Node_Pos,AF167)+1)&lt;INDEX(Node_Thr,AF167),INDEX(Node_Left,AF167),INDEX(Node_Right,AF167)),IF(ISNUMBER(SEARCH(";"&amp;INDEX($G$10:$G$61,INDEX(Node_Pos,AF167)+1)&amp;";",";"&amp;INDEX(Node_RCodes,AF167)&amp;";")),INDEX(Node_Right,AF167),INDEX(Node_Left,AF167)))))</f>
        <v/>
      </c>
      <c r="AH167" s="52">
        <f>IF(INDEX(Node_Kind,MATCH($AA167&amp;"|"&amp;AG167,Node_Key,0))="leaf",INDEX(Node_Leaf,MATCH($AA167&amp;"|"&amp;AG167,Node_Key,0)),"not a leaf")</f>
        <v/>
      </c>
      <c r="AI167" s="46">
        <f>MATCH($AA167&amp;"|0",Node_Key,0)</f>
        <v/>
      </c>
      <c r="AJ167" s="46">
        <f>IF(INDEX(Node_Kind,AI167)="leaf",0,IF(INDEX($J$10:$J$61,INDEX(Node_Pos,AI167)+1)="",IF(INDEX(Node_Miss,AI167)="left",INDEX(Node_Left,AI167),INDEX(Node_Right,AI167)),IF(INDEX(Node_Kind,AI167)="split",IF(INDEX($J$10:$J$61,INDEX(Node_Pos,AI167)+1)&lt;INDEX(Node_Thr,AI167),INDEX(Node_Left,AI167),INDEX(Node_Right,AI167)),IF(ISNUMBER(SEARCH(";"&amp;INDEX($J$10:$J$61,INDEX(Node_Pos,AI167)+1)&amp;";",";"&amp;INDEX(Node_RCodes,AI167)&amp;";")),INDEX(Node_Right,AI167),INDEX(Node_Left,AI167)))))</f>
        <v/>
      </c>
      <c r="AK167" s="46">
        <f>MATCH($AA167&amp;"|"&amp;AJ167,Node_Key,0)</f>
        <v/>
      </c>
      <c r="AL167" s="46">
        <f>IF(INDEX(Node_Kind,AK167)="leaf",AJ167,IF(INDEX($J$10:$J$61,INDEX(Node_Pos,AK167)+1)="",IF(INDEX(Node_Miss,AK167)="left",INDEX(Node_Left,AK167),INDEX(Node_Right,AK167)),IF(INDEX(Node_Kind,AK167)="split",IF(INDEX($J$10:$J$61,INDEX(Node_Pos,AK167)+1)&lt;INDEX(Node_Thr,AK167),INDEX(Node_Left,AK167),INDEX(Node_Right,AK167)),IF(ISNUMBER(SEARCH(";"&amp;INDEX($J$10:$J$61,INDEX(Node_Pos,AK167)+1)&amp;";",";"&amp;INDEX(Node_RCodes,AK167)&amp;";")),INDEX(Node_Right,AK167),INDEX(Node_Left,AK167)))))</f>
        <v/>
      </c>
      <c r="AM167" s="46">
        <f>MATCH($AA167&amp;"|"&amp;AL167,Node_Key,0)</f>
        <v/>
      </c>
      <c r="AN167" s="46">
        <f>IF(INDEX(Node_Kind,AM167)="leaf",AL167,IF(INDEX($J$10:$J$61,INDEX(Node_Pos,AM167)+1)="",IF(INDEX(Node_Miss,AM167)="left",INDEX(Node_Left,AM167),INDEX(Node_Right,AM167)),IF(INDEX(Node_Kind,AM167)="split",IF(INDEX($J$10:$J$61,INDEX(Node_Pos,AM167)+1)&lt;INDEX(Node_Thr,AM167),INDEX(Node_Left,AM167),INDEX(Node_Right,AM167)),IF(ISNUMBER(SEARCH(";"&amp;INDEX($J$10:$J$61,INDEX(Node_Pos,AM167)+1)&amp;";",";"&amp;INDEX(Node_RCodes,AM167)&amp;";")),INDEX(Node_Right,AM167),INDEX(Node_Left,AM167)))))</f>
        <v/>
      </c>
      <c r="AO167" s="52">
        <f>IF(INDEX(Node_Kind,MATCH($AA167&amp;"|"&amp;AN167,Node_Key,0))="leaf",INDEX(Node_Leaf,MATCH($AA167&amp;"|"&amp;AN167,Node_Key,0)),"not a leaf")</f>
        <v/>
      </c>
      <c r="AP167" s="46">
        <f>MATCH($AA167&amp;"|0",Node_Key,0)</f>
        <v/>
      </c>
      <c r="AQ167" s="46">
        <f>IF(INDEX(Node_Kind,AP167)="leaf",0,IF(INDEX($M$10:$M$61,INDEX(Node_Pos,AP167)+1)="",IF(INDEX(Node_Miss,AP167)="left",INDEX(Node_Left,AP167),INDEX(Node_Right,AP167)),IF(INDEX(Node_Kind,AP167)="split",IF(INDEX($M$10:$M$61,INDEX(Node_Pos,AP167)+1)&lt;INDEX(Node_Thr,AP167),INDEX(Node_Left,AP167),INDEX(Node_Right,AP167)),IF(ISNUMBER(SEARCH(";"&amp;INDEX($M$10:$M$61,INDEX(Node_Pos,AP167)+1)&amp;";",";"&amp;INDEX(Node_RCodes,AP167)&amp;";")),INDEX(Node_Right,AP167),INDEX(Node_Left,AP167)))))</f>
        <v/>
      </c>
      <c r="AR167" s="46">
        <f>MATCH($AA167&amp;"|"&amp;AQ167,Node_Key,0)</f>
        <v/>
      </c>
      <c r="AS167" s="46">
        <f>IF(INDEX(Node_Kind,AR167)="leaf",AQ167,IF(INDEX($M$10:$M$61,INDEX(Node_Pos,AR167)+1)="",IF(INDEX(Node_Miss,AR167)="left",INDEX(Node_Left,AR167),INDEX(Node_Right,AR167)),IF(INDEX(Node_Kind,AR167)="split",IF(INDEX($M$10:$M$61,INDEX(Node_Pos,AR167)+1)&lt;INDEX(Node_Thr,AR167),INDEX(Node_Left,AR167),INDEX(Node_Right,AR167)),IF(ISNUMBER(SEARCH(";"&amp;INDEX($M$10:$M$61,INDEX(Node_Pos,AR167)+1)&amp;";",";"&amp;INDEX(Node_RCodes,AR167)&amp;";")),INDEX(Node_Right,AR167),INDEX(Node_Left,AR167)))))</f>
        <v/>
      </c>
      <c r="AT167" s="46">
        <f>MATCH($AA167&amp;"|"&amp;AS167,Node_Key,0)</f>
        <v/>
      </c>
      <c r="AU167" s="46">
        <f>IF(INDEX(Node_Kind,AT167)="leaf",AS167,IF(INDEX($M$10:$M$61,INDEX(Node_Pos,AT167)+1)="",IF(INDEX(Node_Miss,AT167)="left",INDEX(Node_Left,AT167),INDEX(Node_Right,AT167)),IF(INDEX(Node_Kind,AT167)="split",IF(INDEX($M$10:$M$61,INDEX(Node_Pos,AT167)+1)&lt;INDEX(Node_Thr,AT167),INDEX(Node_Left,AT167),INDEX(Node_Right,AT167)),IF(ISNUMBER(SEARCH(";"&amp;INDEX($M$10:$M$61,INDEX(Node_Pos,AT167)+1)&amp;";",";"&amp;INDEX(Node_RCodes,AT167)&amp;";")),INDEX(Node_Right,AT167),INDEX(Node_Left,AT167)))))</f>
        <v/>
      </c>
      <c r="AV167" s="52">
        <f>IF(INDEX(Node_Kind,MATCH($AA167&amp;"|"&amp;AU167,Node_Key,0))="leaf",INDEX(Node_Leaf,MATCH($AA167&amp;"|"&amp;AU167,Node_Key,0)),"not a leaf")</f>
        <v/>
      </c>
      <c r="AW167" s="46">
        <f>MATCH($AA167&amp;"|0",Node_Key,0)</f>
        <v/>
      </c>
      <c r="AX167" s="46">
        <f>IF(INDEX(Node_Kind,AW167)="leaf",0,IF(INDEX($P$10:$P$61,INDEX(Node_Pos,AW167)+1)="",IF(INDEX(Node_Miss,AW167)="left",INDEX(Node_Left,AW167),INDEX(Node_Right,AW167)),IF(INDEX(Node_Kind,AW167)="split",IF(INDEX($P$10:$P$61,INDEX(Node_Pos,AW167)+1)&lt;INDEX(Node_Thr,AW167),INDEX(Node_Left,AW167),INDEX(Node_Right,AW167)),IF(ISNUMBER(SEARCH(";"&amp;INDEX($P$10:$P$61,INDEX(Node_Pos,AW167)+1)&amp;";",";"&amp;INDEX(Node_RCodes,AW167)&amp;";")),INDEX(Node_Right,AW167),INDEX(Node_Left,AW167)))))</f>
        <v/>
      </c>
      <c r="AY167" s="46">
        <f>MATCH($AA167&amp;"|"&amp;AX167,Node_Key,0)</f>
        <v/>
      </c>
      <c r="AZ167" s="46">
        <f>IF(INDEX(Node_Kind,AY167)="leaf",AX167,IF(INDEX($P$10:$P$61,INDEX(Node_Pos,AY167)+1)="",IF(INDEX(Node_Miss,AY167)="left",INDEX(Node_Left,AY167),INDEX(Node_Right,AY167)),IF(INDEX(Node_Kind,AY167)="split",IF(INDEX($P$10:$P$61,INDEX(Node_Pos,AY167)+1)&lt;INDEX(Node_Thr,AY167),INDEX(Node_Left,AY167),INDEX(Node_Right,AY167)),IF(ISNUMBER(SEARCH(";"&amp;INDEX($P$10:$P$61,INDEX(Node_Pos,AY167)+1)&amp;";",";"&amp;INDEX(Node_RCodes,AY167)&amp;";")),INDEX(Node_Right,AY167),INDEX(Node_Left,AY167)))))</f>
        <v/>
      </c>
      <c r="BA167" s="46">
        <f>MATCH($AA167&amp;"|"&amp;AZ167,Node_Key,0)</f>
        <v/>
      </c>
      <c r="BB167" s="46">
        <f>IF(INDEX(Node_Kind,BA167)="leaf",AZ167,IF(INDEX($P$10:$P$61,INDEX(Node_Pos,BA167)+1)="",IF(INDEX(Node_Miss,BA167)="left",INDEX(Node_Left,BA167),INDEX(Node_Right,BA167)),IF(INDEX(Node_Kind,BA167)="split",IF(INDEX($P$10:$P$61,INDEX(Node_Pos,BA167)+1)&lt;INDEX(Node_Thr,BA167),INDEX(Node_Left,BA167),INDEX(Node_Right,BA167)),IF(ISNUMBER(SEARCH(";"&amp;INDEX($P$10:$P$61,INDEX(Node_Pos,BA167)+1)&amp;";",";"&amp;INDEX(Node_RCodes,BA167)&amp;";")),INDEX(Node_Right,BA167),INDEX(Node_Left,BA167)))))</f>
        <v/>
      </c>
      <c r="BC167" s="52">
        <f>IF(INDEX(Node_Kind,MATCH($AA167&amp;"|"&amp;BB167,Node_Key,0))="leaf",INDEX(Node_Leaf,MATCH($AA167&amp;"|"&amp;BB167,Node_Key,0)),"not a leaf")</f>
        <v/>
      </c>
      <c r="BD167" s="46">
        <f>MATCH($AA167&amp;"|0",Node_Key,0)</f>
        <v/>
      </c>
      <c r="BE167" s="46">
        <f>IF(INDEX(Node_Kind,BD167)="leaf",0,IF(INDEX($S$10:$S$61,INDEX(Node_Pos,BD167)+1)="",IF(INDEX(Node_Miss,BD167)="left",INDEX(Node_Left,BD167),INDEX(Node_Right,BD167)),IF(INDEX(Node_Kind,BD167)="split",IF(INDEX($S$10:$S$61,INDEX(Node_Pos,BD167)+1)&lt;INDEX(Node_Thr,BD167),INDEX(Node_Left,BD167),INDEX(Node_Right,BD167)),IF(ISNUMBER(SEARCH(";"&amp;INDEX($S$10:$S$61,INDEX(Node_Pos,BD167)+1)&amp;";",";"&amp;INDEX(Node_RCodes,BD167)&amp;";")),INDEX(Node_Right,BD167),INDEX(Node_Left,BD167)))))</f>
        <v/>
      </c>
      <c r="BF167" s="46">
        <f>MATCH($AA167&amp;"|"&amp;BE167,Node_Key,0)</f>
        <v/>
      </c>
      <c r="BG167" s="46">
        <f>IF(INDEX(Node_Kind,BF167)="leaf",BE167,IF(INDEX($S$10:$S$61,INDEX(Node_Pos,BF167)+1)="",IF(INDEX(Node_Miss,BF167)="left",INDEX(Node_Left,BF167),INDEX(Node_Right,BF167)),IF(INDEX(Node_Kind,BF167)="split",IF(INDEX($S$10:$S$61,INDEX(Node_Pos,BF167)+1)&lt;INDEX(Node_Thr,BF167),INDEX(Node_Left,BF167),INDEX(Node_Right,BF167)),IF(ISNUMBER(SEARCH(";"&amp;INDEX($S$10:$S$61,INDEX(Node_Pos,BF167)+1)&amp;";",";"&amp;INDEX(Node_RCodes,BF167)&amp;";")),INDEX(Node_Right,BF167),INDEX(Node_Left,BF167)))))</f>
        <v/>
      </c>
      <c r="BH167" s="46">
        <f>MATCH($AA167&amp;"|"&amp;BG167,Node_Key,0)</f>
        <v/>
      </c>
      <c r="BI167" s="46">
        <f>IF(INDEX(Node_Kind,BH167)="leaf",BG167,IF(INDEX($S$10:$S$61,INDEX(Node_Pos,BH167)+1)="",IF(INDEX(Node_Miss,BH167)="left",INDEX(Node_Left,BH167),INDEX(Node_Right,BH167)),IF(INDEX(Node_Kind,BH167)="split",IF(INDEX($S$10:$S$61,INDEX(Node_Pos,BH167)+1)&lt;INDEX(Node_Thr,BH167),INDEX(Node_Left,BH167),INDEX(Node_Right,BH167)),IF(ISNUMBER(SEARCH(";"&amp;INDEX($S$10:$S$61,INDEX(Node_Pos,BH167)+1)&amp;";",";"&amp;INDEX(Node_RCodes,BH167)&amp;";")),INDEX(Node_Right,BH167),INDEX(Node_Left,BH167)))))</f>
        <v/>
      </c>
      <c r="BJ167" s="52">
        <f>IF(INDEX(Node_Kind,MATCH($AA167&amp;"|"&amp;BI167,Node_Key,0))="leaf",INDEX(Node_Leaf,MATCH($AA167&amp;"|"&amp;BI167,Node_Key,0)),"not a leaf")</f>
        <v/>
      </c>
      <c r="BK167" s="46">
        <f>MATCH($AA167&amp;"|0",Node_Key,0)</f>
        <v/>
      </c>
      <c r="BL167" s="46">
        <f>IF(INDEX(Node_Kind,BK167)="leaf",0,IF(INDEX($V$10:$V$61,INDEX(Node_Pos,BK167)+1)="",IF(INDEX(Node_Miss,BK167)="left",INDEX(Node_Left,BK167),INDEX(Node_Right,BK167)),IF(INDEX(Node_Kind,BK167)="split",IF(INDEX($V$10:$V$61,INDEX(Node_Pos,BK167)+1)&lt;INDEX(Node_Thr,BK167),INDEX(Node_Left,BK167),INDEX(Node_Right,BK167)),IF(ISNUMBER(SEARCH(";"&amp;INDEX($V$10:$V$61,INDEX(Node_Pos,BK167)+1)&amp;";",";"&amp;INDEX(Node_RCodes,BK167)&amp;";")),INDEX(Node_Right,BK167),INDEX(Node_Left,BK167)))))</f>
        <v/>
      </c>
      <c r="BM167" s="46">
        <f>MATCH($AA167&amp;"|"&amp;BL167,Node_Key,0)</f>
        <v/>
      </c>
      <c r="BN167" s="46">
        <f>IF(INDEX(Node_Kind,BM167)="leaf",BL167,IF(INDEX($V$10:$V$61,INDEX(Node_Pos,BM167)+1)="",IF(INDEX(Node_Miss,BM167)="left",INDEX(Node_Left,BM167),INDEX(Node_Right,BM167)),IF(INDEX(Node_Kind,BM167)="split",IF(INDEX($V$10:$V$61,INDEX(Node_Pos,BM167)+1)&lt;INDEX(Node_Thr,BM167),INDEX(Node_Left,BM167),INDEX(Node_Right,BM167)),IF(ISNUMBER(SEARCH(";"&amp;INDEX($V$10:$V$61,INDEX(Node_Pos,BM167)+1)&amp;";",";"&amp;INDEX(Node_RCodes,BM167)&amp;";")),INDEX(Node_Right,BM167),INDEX(Node_Left,BM167)))))</f>
        <v/>
      </c>
      <c r="BO167" s="46">
        <f>MATCH($AA167&amp;"|"&amp;BN167,Node_Key,0)</f>
        <v/>
      </c>
      <c r="BP167" s="46">
        <f>IF(INDEX(Node_Kind,BO167)="leaf",BN167,IF(INDEX($V$10:$V$61,INDEX(Node_Pos,BO167)+1)="",IF(INDEX(Node_Miss,BO167)="left",INDEX(Node_Left,BO167),INDEX(Node_Right,BO167)),IF(INDEX(Node_Kind,BO167)="split",IF(INDEX($V$10:$V$61,INDEX(Node_Pos,BO167)+1)&lt;INDEX(Node_Thr,BO167),INDEX(Node_Left,BO167),INDEX(Node_Right,BO167)),IF(ISNUMBER(SEARCH(";"&amp;INDEX($V$10:$V$61,INDEX(Node_Pos,BO167)+1)&amp;";",";"&amp;INDEX(Node_RCodes,BO167)&amp;";")),INDEX(Node_Right,BO167),INDEX(Node_Left,BO167)))))</f>
        <v/>
      </c>
      <c r="BQ167" s="52">
        <f>IF(INDEX(Node_Kind,MATCH($AA167&amp;"|"&amp;BP167,Node_Key,0))="leaf",INDEX(Node_Leaf,MATCH($AA167&amp;"|"&amp;BP167,Node_Key,0)),"not a leaf")</f>
        <v/>
      </c>
      <c r="BR167" s="46">
        <f>MATCH($AA167&amp;"|0",Node_Key,0)</f>
        <v/>
      </c>
      <c r="BS167" s="46">
        <f>IF(INDEX(Node_Kind,BR167)="leaf",0,IF(INDEX($Y$10:$Y$61,INDEX(Node_Pos,BR167)+1)="",IF(INDEX(Node_Miss,BR167)="left",INDEX(Node_Left,BR167),INDEX(Node_Right,BR167)),IF(INDEX(Node_Kind,BR167)="split",IF(INDEX($Y$10:$Y$61,INDEX(Node_Pos,BR167)+1)&lt;INDEX(Node_Thr,BR167),INDEX(Node_Left,BR167),INDEX(Node_Right,BR167)),IF(ISNUMBER(SEARCH(";"&amp;INDEX($Y$10:$Y$61,INDEX(Node_Pos,BR167)+1)&amp;";",";"&amp;INDEX(Node_RCodes,BR167)&amp;";")),INDEX(Node_Right,BR167),INDEX(Node_Left,BR167)))))</f>
        <v/>
      </c>
      <c r="BT167" s="46">
        <f>MATCH($AA167&amp;"|"&amp;BS167,Node_Key,0)</f>
        <v/>
      </c>
      <c r="BU167" s="46">
        <f>IF(INDEX(Node_Kind,BT167)="leaf",BS167,IF(INDEX($Y$10:$Y$61,INDEX(Node_Pos,BT167)+1)="",IF(INDEX(Node_Miss,BT167)="left",INDEX(Node_Left,BT167),INDEX(Node_Right,BT167)),IF(INDEX(Node_Kind,BT167)="split",IF(INDEX($Y$10:$Y$61,INDEX(Node_Pos,BT167)+1)&lt;INDEX(Node_Thr,BT167),INDEX(Node_Left,BT167),INDEX(Node_Right,BT167)),IF(ISNUMBER(SEARCH(";"&amp;INDEX($Y$10:$Y$61,INDEX(Node_Pos,BT167)+1)&amp;";",";"&amp;INDEX(Node_RCodes,BT167)&amp;";")),INDEX(Node_Right,BT167),INDEX(Node_Left,BT167)))))</f>
        <v/>
      </c>
      <c r="BV167" s="46">
        <f>MATCH($AA167&amp;"|"&amp;BU167,Node_Key,0)</f>
        <v/>
      </c>
      <c r="BW167" s="46">
        <f>IF(INDEX(Node_Kind,BV167)="leaf",BU167,IF(INDEX($Y$10:$Y$61,INDEX(Node_Pos,BV167)+1)="",IF(INDEX(Node_Miss,BV167)="left",INDEX(Node_Left,BV167),INDEX(Node_Right,BV167)),IF(INDEX(Node_Kind,BV167)="split",IF(INDEX($Y$10:$Y$61,INDEX(Node_Pos,BV167)+1)&lt;INDEX(Node_Thr,BV167),INDEX(Node_Left,BV167),INDEX(Node_Right,BV167)),IF(ISNUMBER(SEARCH(";"&amp;INDEX($Y$10:$Y$61,INDEX(Node_Pos,BV167)+1)&amp;";",";"&amp;INDEX(Node_RCodes,BV167)&amp;";")),INDEX(Node_Right,BV167),INDEX(Node_Left,BV167)))))</f>
        <v/>
      </c>
      <c r="BX167" s="52">
        <f>IF(INDEX(Node_Kind,MATCH($AA167&amp;"|"&amp;BW167,Node_Key,0))="leaf",INDEX(Node_Leaf,MATCH($AA167&amp;"|"&amp;BW167,Node_Key,0)),"not a leaf")</f>
        <v/>
      </c>
    </row>
    <row r="168">
      <c r="AA168" s="36" t="n">
        <v>158</v>
      </c>
      <c r="AB168" s="46">
        <f>MATCH($AA168&amp;"|0",Node_Key,0)</f>
        <v/>
      </c>
      <c r="AC168" s="46">
        <f>IF(INDEX(Node_Kind,AB168)="leaf",0,IF(INDEX($G$10:$G$61,INDEX(Node_Pos,AB168)+1)="",IF(INDEX(Node_Miss,AB168)="left",INDEX(Node_Left,AB168),INDEX(Node_Right,AB168)),IF(INDEX(Node_Kind,AB168)="split",IF(INDEX($G$10:$G$61,INDEX(Node_Pos,AB168)+1)&lt;INDEX(Node_Thr,AB168),INDEX(Node_Left,AB168),INDEX(Node_Right,AB168)),IF(ISNUMBER(SEARCH(";"&amp;INDEX($G$10:$G$61,INDEX(Node_Pos,AB168)+1)&amp;";",";"&amp;INDEX(Node_RCodes,AB168)&amp;";")),INDEX(Node_Right,AB168),INDEX(Node_Left,AB168)))))</f>
        <v/>
      </c>
      <c r="AD168" s="46">
        <f>MATCH($AA168&amp;"|"&amp;AC168,Node_Key,0)</f>
        <v/>
      </c>
      <c r="AE168" s="46">
        <f>IF(INDEX(Node_Kind,AD168)="leaf",AC168,IF(INDEX($G$10:$G$61,INDEX(Node_Pos,AD168)+1)="",IF(INDEX(Node_Miss,AD168)="left",INDEX(Node_Left,AD168),INDEX(Node_Right,AD168)),IF(INDEX(Node_Kind,AD168)="split",IF(INDEX($G$10:$G$61,INDEX(Node_Pos,AD168)+1)&lt;INDEX(Node_Thr,AD168),INDEX(Node_Left,AD168),INDEX(Node_Right,AD168)),IF(ISNUMBER(SEARCH(";"&amp;INDEX($G$10:$G$61,INDEX(Node_Pos,AD168)+1)&amp;";",";"&amp;INDEX(Node_RCodes,AD168)&amp;";")),INDEX(Node_Right,AD168),INDEX(Node_Left,AD168)))))</f>
        <v/>
      </c>
      <c r="AF168" s="46">
        <f>MATCH($AA168&amp;"|"&amp;AE168,Node_Key,0)</f>
        <v/>
      </c>
      <c r="AG168" s="46">
        <f>IF(INDEX(Node_Kind,AF168)="leaf",AE168,IF(INDEX($G$10:$G$61,INDEX(Node_Pos,AF168)+1)="",IF(INDEX(Node_Miss,AF168)="left",INDEX(Node_Left,AF168),INDEX(Node_Right,AF168)),IF(INDEX(Node_Kind,AF168)="split",IF(INDEX($G$10:$G$61,INDEX(Node_Pos,AF168)+1)&lt;INDEX(Node_Thr,AF168),INDEX(Node_Left,AF168),INDEX(Node_Right,AF168)),IF(ISNUMBER(SEARCH(";"&amp;INDEX($G$10:$G$61,INDEX(Node_Pos,AF168)+1)&amp;";",";"&amp;INDEX(Node_RCodes,AF168)&amp;";")),INDEX(Node_Right,AF168),INDEX(Node_Left,AF168)))))</f>
        <v/>
      </c>
      <c r="AH168" s="52">
        <f>IF(INDEX(Node_Kind,MATCH($AA168&amp;"|"&amp;AG168,Node_Key,0))="leaf",INDEX(Node_Leaf,MATCH($AA168&amp;"|"&amp;AG168,Node_Key,0)),"not a leaf")</f>
        <v/>
      </c>
      <c r="AI168" s="46">
        <f>MATCH($AA168&amp;"|0",Node_Key,0)</f>
        <v/>
      </c>
      <c r="AJ168" s="46">
        <f>IF(INDEX(Node_Kind,AI168)="leaf",0,IF(INDEX($J$10:$J$61,INDEX(Node_Pos,AI168)+1)="",IF(INDEX(Node_Miss,AI168)="left",INDEX(Node_Left,AI168),INDEX(Node_Right,AI168)),IF(INDEX(Node_Kind,AI168)="split",IF(INDEX($J$10:$J$61,INDEX(Node_Pos,AI168)+1)&lt;INDEX(Node_Thr,AI168),INDEX(Node_Left,AI168),INDEX(Node_Right,AI168)),IF(ISNUMBER(SEARCH(";"&amp;INDEX($J$10:$J$61,INDEX(Node_Pos,AI168)+1)&amp;";",";"&amp;INDEX(Node_RCodes,AI168)&amp;";")),INDEX(Node_Right,AI168),INDEX(Node_Left,AI168)))))</f>
        <v/>
      </c>
      <c r="AK168" s="46">
        <f>MATCH($AA168&amp;"|"&amp;AJ168,Node_Key,0)</f>
        <v/>
      </c>
      <c r="AL168" s="46">
        <f>IF(INDEX(Node_Kind,AK168)="leaf",AJ168,IF(INDEX($J$10:$J$61,INDEX(Node_Pos,AK168)+1)="",IF(INDEX(Node_Miss,AK168)="left",INDEX(Node_Left,AK168),INDEX(Node_Right,AK168)),IF(INDEX(Node_Kind,AK168)="split",IF(INDEX($J$10:$J$61,INDEX(Node_Pos,AK168)+1)&lt;INDEX(Node_Thr,AK168),INDEX(Node_Left,AK168),INDEX(Node_Right,AK168)),IF(ISNUMBER(SEARCH(";"&amp;INDEX($J$10:$J$61,INDEX(Node_Pos,AK168)+1)&amp;";",";"&amp;INDEX(Node_RCodes,AK168)&amp;";")),INDEX(Node_Right,AK168),INDEX(Node_Left,AK168)))))</f>
        <v/>
      </c>
      <c r="AM168" s="46">
        <f>MATCH($AA168&amp;"|"&amp;AL168,Node_Key,0)</f>
        <v/>
      </c>
      <c r="AN168" s="46">
        <f>IF(INDEX(Node_Kind,AM168)="leaf",AL168,IF(INDEX($J$10:$J$61,INDEX(Node_Pos,AM168)+1)="",IF(INDEX(Node_Miss,AM168)="left",INDEX(Node_Left,AM168),INDEX(Node_Right,AM168)),IF(INDEX(Node_Kind,AM168)="split",IF(INDEX($J$10:$J$61,INDEX(Node_Pos,AM168)+1)&lt;INDEX(Node_Thr,AM168),INDEX(Node_Left,AM168),INDEX(Node_Right,AM168)),IF(ISNUMBER(SEARCH(";"&amp;INDEX($J$10:$J$61,INDEX(Node_Pos,AM168)+1)&amp;";",";"&amp;INDEX(Node_RCodes,AM168)&amp;";")),INDEX(Node_Right,AM168),INDEX(Node_Left,AM168)))))</f>
        <v/>
      </c>
      <c r="AO168" s="52">
        <f>IF(INDEX(Node_Kind,MATCH($AA168&amp;"|"&amp;AN168,Node_Key,0))="leaf",INDEX(Node_Leaf,MATCH($AA168&amp;"|"&amp;AN168,Node_Key,0)),"not a leaf")</f>
        <v/>
      </c>
      <c r="AP168" s="46">
        <f>MATCH($AA168&amp;"|0",Node_Key,0)</f>
        <v/>
      </c>
      <c r="AQ168" s="46">
        <f>IF(INDEX(Node_Kind,AP168)="leaf",0,IF(INDEX($M$10:$M$61,INDEX(Node_Pos,AP168)+1)="",IF(INDEX(Node_Miss,AP168)="left",INDEX(Node_Left,AP168),INDEX(Node_Right,AP168)),IF(INDEX(Node_Kind,AP168)="split",IF(INDEX($M$10:$M$61,INDEX(Node_Pos,AP168)+1)&lt;INDEX(Node_Thr,AP168),INDEX(Node_Left,AP168),INDEX(Node_Right,AP168)),IF(ISNUMBER(SEARCH(";"&amp;INDEX($M$10:$M$61,INDEX(Node_Pos,AP168)+1)&amp;";",";"&amp;INDEX(Node_RCodes,AP168)&amp;";")),INDEX(Node_Right,AP168),INDEX(Node_Left,AP168)))))</f>
        <v/>
      </c>
      <c r="AR168" s="46">
        <f>MATCH($AA168&amp;"|"&amp;AQ168,Node_Key,0)</f>
        <v/>
      </c>
      <c r="AS168" s="46">
        <f>IF(INDEX(Node_Kind,AR168)="leaf",AQ168,IF(INDEX($M$10:$M$61,INDEX(Node_Pos,AR168)+1)="",IF(INDEX(Node_Miss,AR168)="left",INDEX(Node_Left,AR168),INDEX(Node_Right,AR168)),IF(INDEX(Node_Kind,AR168)="split",IF(INDEX($M$10:$M$61,INDEX(Node_Pos,AR168)+1)&lt;INDEX(Node_Thr,AR168),INDEX(Node_Left,AR168),INDEX(Node_Right,AR168)),IF(ISNUMBER(SEARCH(";"&amp;INDEX($M$10:$M$61,INDEX(Node_Pos,AR168)+1)&amp;";",";"&amp;INDEX(Node_RCodes,AR168)&amp;";")),INDEX(Node_Right,AR168),INDEX(Node_Left,AR168)))))</f>
        <v/>
      </c>
      <c r="AT168" s="46">
        <f>MATCH($AA168&amp;"|"&amp;AS168,Node_Key,0)</f>
        <v/>
      </c>
      <c r="AU168" s="46">
        <f>IF(INDEX(Node_Kind,AT168)="leaf",AS168,IF(INDEX($M$10:$M$61,INDEX(Node_Pos,AT168)+1)="",IF(INDEX(Node_Miss,AT168)="left",INDEX(Node_Left,AT168),INDEX(Node_Right,AT168)),IF(INDEX(Node_Kind,AT168)="split",IF(INDEX($M$10:$M$61,INDEX(Node_Pos,AT168)+1)&lt;INDEX(Node_Thr,AT168),INDEX(Node_Left,AT168),INDEX(Node_Right,AT168)),IF(ISNUMBER(SEARCH(";"&amp;INDEX($M$10:$M$61,INDEX(Node_Pos,AT168)+1)&amp;";",";"&amp;INDEX(Node_RCodes,AT168)&amp;";")),INDEX(Node_Right,AT168),INDEX(Node_Left,AT168)))))</f>
        <v/>
      </c>
      <c r="AV168" s="52">
        <f>IF(INDEX(Node_Kind,MATCH($AA168&amp;"|"&amp;AU168,Node_Key,0))="leaf",INDEX(Node_Leaf,MATCH($AA168&amp;"|"&amp;AU168,Node_Key,0)),"not a leaf")</f>
        <v/>
      </c>
      <c r="AW168" s="46">
        <f>MATCH($AA168&amp;"|0",Node_Key,0)</f>
        <v/>
      </c>
      <c r="AX168" s="46">
        <f>IF(INDEX(Node_Kind,AW168)="leaf",0,IF(INDEX($P$10:$P$61,INDEX(Node_Pos,AW168)+1)="",IF(INDEX(Node_Miss,AW168)="left",INDEX(Node_Left,AW168),INDEX(Node_Right,AW168)),IF(INDEX(Node_Kind,AW168)="split",IF(INDEX($P$10:$P$61,INDEX(Node_Pos,AW168)+1)&lt;INDEX(Node_Thr,AW168),INDEX(Node_Left,AW168),INDEX(Node_Right,AW168)),IF(ISNUMBER(SEARCH(";"&amp;INDEX($P$10:$P$61,INDEX(Node_Pos,AW168)+1)&amp;";",";"&amp;INDEX(Node_RCodes,AW168)&amp;";")),INDEX(Node_Right,AW168),INDEX(Node_Left,AW168)))))</f>
        <v/>
      </c>
      <c r="AY168" s="46">
        <f>MATCH($AA168&amp;"|"&amp;AX168,Node_Key,0)</f>
        <v/>
      </c>
      <c r="AZ168" s="46">
        <f>IF(INDEX(Node_Kind,AY168)="leaf",AX168,IF(INDEX($P$10:$P$61,INDEX(Node_Pos,AY168)+1)="",IF(INDEX(Node_Miss,AY168)="left",INDEX(Node_Left,AY168),INDEX(Node_Right,AY168)),IF(INDEX(Node_Kind,AY168)="split",IF(INDEX($P$10:$P$61,INDEX(Node_Pos,AY168)+1)&lt;INDEX(Node_Thr,AY168),INDEX(Node_Left,AY168),INDEX(Node_Right,AY168)),IF(ISNUMBER(SEARCH(";"&amp;INDEX($P$10:$P$61,INDEX(Node_Pos,AY168)+1)&amp;";",";"&amp;INDEX(Node_RCodes,AY168)&amp;";")),INDEX(Node_Right,AY168),INDEX(Node_Left,AY168)))))</f>
        <v/>
      </c>
      <c r="BA168" s="46">
        <f>MATCH($AA168&amp;"|"&amp;AZ168,Node_Key,0)</f>
        <v/>
      </c>
      <c r="BB168" s="46">
        <f>IF(INDEX(Node_Kind,BA168)="leaf",AZ168,IF(INDEX($P$10:$P$61,INDEX(Node_Pos,BA168)+1)="",IF(INDEX(Node_Miss,BA168)="left",INDEX(Node_Left,BA168),INDEX(Node_Right,BA168)),IF(INDEX(Node_Kind,BA168)="split",IF(INDEX($P$10:$P$61,INDEX(Node_Pos,BA168)+1)&lt;INDEX(Node_Thr,BA168),INDEX(Node_Left,BA168),INDEX(Node_Right,BA168)),IF(ISNUMBER(SEARCH(";"&amp;INDEX($P$10:$P$61,INDEX(Node_Pos,BA168)+1)&amp;";",";"&amp;INDEX(Node_RCodes,BA168)&amp;";")),INDEX(Node_Right,BA168),INDEX(Node_Left,BA168)))))</f>
        <v/>
      </c>
      <c r="BC168" s="52">
        <f>IF(INDEX(Node_Kind,MATCH($AA168&amp;"|"&amp;BB168,Node_Key,0))="leaf",INDEX(Node_Leaf,MATCH($AA168&amp;"|"&amp;BB168,Node_Key,0)),"not a leaf")</f>
        <v/>
      </c>
      <c r="BD168" s="46">
        <f>MATCH($AA168&amp;"|0",Node_Key,0)</f>
        <v/>
      </c>
      <c r="BE168" s="46">
        <f>IF(INDEX(Node_Kind,BD168)="leaf",0,IF(INDEX($S$10:$S$61,INDEX(Node_Pos,BD168)+1)="",IF(INDEX(Node_Miss,BD168)="left",INDEX(Node_Left,BD168),INDEX(Node_Right,BD168)),IF(INDEX(Node_Kind,BD168)="split",IF(INDEX($S$10:$S$61,INDEX(Node_Pos,BD168)+1)&lt;INDEX(Node_Thr,BD168),INDEX(Node_Left,BD168),INDEX(Node_Right,BD168)),IF(ISNUMBER(SEARCH(";"&amp;INDEX($S$10:$S$61,INDEX(Node_Pos,BD168)+1)&amp;";",";"&amp;INDEX(Node_RCodes,BD168)&amp;";")),INDEX(Node_Right,BD168),INDEX(Node_Left,BD168)))))</f>
        <v/>
      </c>
      <c r="BF168" s="46">
        <f>MATCH($AA168&amp;"|"&amp;BE168,Node_Key,0)</f>
        <v/>
      </c>
      <c r="BG168" s="46">
        <f>IF(INDEX(Node_Kind,BF168)="leaf",BE168,IF(INDEX($S$10:$S$61,INDEX(Node_Pos,BF168)+1)="",IF(INDEX(Node_Miss,BF168)="left",INDEX(Node_Left,BF168),INDEX(Node_Right,BF168)),IF(INDEX(Node_Kind,BF168)="split",IF(INDEX($S$10:$S$61,INDEX(Node_Pos,BF168)+1)&lt;INDEX(Node_Thr,BF168),INDEX(Node_Left,BF168),INDEX(Node_Right,BF168)),IF(ISNUMBER(SEARCH(";"&amp;INDEX($S$10:$S$61,INDEX(Node_Pos,BF168)+1)&amp;";",";"&amp;INDEX(Node_RCodes,BF168)&amp;";")),INDEX(Node_Right,BF168),INDEX(Node_Left,BF168)))))</f>
        <v/>
      </c>
      <c r="BH168" s="46">
        <f>MATCH($AA168&amp;"|"&amp;BG168,Node_Key,0)</f>
        <v/>
      </c>
      <c r="BI168" s="46">
        <f>IF(INDEX(Node_Kind,BH168)="leaf",BG168,IF(INDEX($S$10:$S$61,INDEX(Node_Pos,BH168)+1)="",IF(INDEX(Node_Miss,BH168)="left",INDEX(Node_Left,BH168),INDEX(Node_Right,BH168)),IF(INDEX(Node_Kind,BH168)="split",IF(INDEX($S$10:$S$61,INDEX(Node_Pos,BH168)+1)&lt;INDEX(Node_Thr,BH168),INDEX(Node_Left,BH168),INDEX(Node_Right,BH168)),IF(ISNUMBER(SEARCH(";"&amp;INDEX($S$10:$S$61,INDEX(Node_Pos,BH168)+1)&amp;";",";"&amp;INDEX(Node_RCodes,BH168)&amp;";")),INDEX(Node_Right,BH168),INDEX(Node_Left,BH168)))))</f>
        <v/>
      </c>
      <c r="BJ168" s="52">
        <f>IF(INDEX(Node_Kind,MATCH($AA168&amp;"|"&amp;BI168,Node_Key,0))="leaf",INDEX(Node_Leaf,MATCH($AA168&amp;"|"&amp;BI168,Node_Key,0)),"not a leaf")</f>
        <v/>
      </c>
      <c r="BK168" s="46">
        <f>MATCH($AA168&amp;"|0",Node_Key,0)</f>
        <v/>
      </c>
      <c r="BL168" s="46">
        <f>IF(INDEX(Node_Kind,BK168)="leaf",0,IF(INDEX($V$10:$V$61,INDEX(Node_Pos,BK168)+1)="",IF(INDEX(Node_Miss,BK168)="left",INDEX(Node_Left,BK168),INDEX(Node_Right,BK168)),IF(INDEX(Node_Kind,BK168)="split",IF(INDEX($V$10:$V$61,INDEX(Node_Pos,BK168)+1)&lt;INDEX(Node_Thr,BK168),INDEX(Node_Left,BK168),INDEX(Node_Right,BK168)),IF(ISNUMBER(SEARCH(";"&amp;INDEX($V$10:$V$61,INDEX(Node_Pos,BK168)+1)&amp;";",";"&amp;INDEX(Node_RCodes,BK168)&amp;";")),INDEX(Node_Right,BK168),INDEX(Node_Left,BK168)))))</f>
        <v/>
      </c>
      <c r="BM168" s="46">
        <f>MATCH($AA168&amp;"|"&amp;BL168,Node_Key,0)</f>
        <v/>
      </c>
      <c r="BN168" s="46">
        <f>IF(INDEX(Node_Kind,BM168)="leaf",BL168,IF(INDEX($V$10:$V$61,INDEX(Node_Pos,BM168)+1)="",IF(INDEX(Node_Miss,BM168)="left",INDEX(Node_Left,BM168),INDEX(Node_Right,BM168)),IF(INDEX(Node_Kind,BM168)="split",IF(INDEX($V$10:$V$61,INDEX(Node_Pos,BM168)+1)&lt;INDEX(Node_Thr,BM168),INDEX(Node_Left,BM168),INDEX(Node_Right,BM168)),IF(ISNUMBER(SEARCH(";"&amp;INDEX($V$10:$V$61,INDEX(Node_Pos,BM168)+1)&amp;";",";"&amp;INDEX(Node_RCodes,BM168)&amp;";")),INDEX(Node_Right,BM168),INDEX(Node_Left,BM168)))))</f>
        <v/>
      </c>
      <c r="BO168" s="46">
        <f>MATCH($AA168&amp;"|"&amp;BN168,Node_Key,0)</f>
        <v/>
      </c>
      <c r="BP168" s="46">
        <f>IF(INDEX(Node_Kind,BO168)="leaf",BN168,IF(INDEX($V$10:$V$61,INDEX(Node_Pos,BO168)+1)="",IF(INDEX(Node_Miss,BO168)="left",INDEX(Node_Left,BO168),INDEX(Node_Right,BO168)),IF(INDEX(Node_Kind,BO168)="split",IF(INDEX($V$10:$V$61,INDEX(Node_Pos,BO168)+1)&lt;INDEX(Node_Thr,BO168),INDEX(Node_Left,BO168),INDEX(Node_Right,BO168)),IF(ISNUMBER(SEARCH(";"&amp;INDEX($V$10:$V$61,INDEX(Node_Pos,BO168)+1)&amp;";",";"&amp;INDEX(Node_RCodes,BO168)&amp;";")),INDEX(Node_Right,BO168),INDEX(Node_Left,BO168)))))</f>
        <v/>
      </c>
      <c r="BQ168" s="52">
        <f>IF(INDEX(Node_Kind,MATCH($AA168&amp;"|"&amp;BP168,Node_Key,0))="leaf",INDEX(Node_Leaf,MATCH($AA168&amp;"|"&amp;BP168,Node_Key,0)),"not a leaf")</f>
        <v/>
      </c>
      <c r="BR168" s="46">
        <f>MATCH($AA168&amp;"|0",Node_Key,0)</f>
        <v/>
      </c>
      <c r="BS168" s="46">
        <f>IF(INDEX(Node_Kind,BR168)="leaf",0,IF(INDEX($Y$10:$Y$61,INDEX(Node_Pos,BR168)+1)="",IF(INDEX(Node_Miss,BR168)="left",INDEX(Node_Left,BR168),INDEX(Node_Right,BR168)),IF(INDEX(Node_Kind,BR168)="split",IF(INDEX($Y$10:$Y$61,INDEX(Node_Pos,BR168)+1)&lt;INDEX(Node_Thr,BR168),INDEX(Node_Left,BR168),INDEX(Node_Right,BR168)),IF(ISNUMBER(SEARCH(";"&amp;INDEX($Y$10:$Y$61,INDEX(Node_Pos,BR168)+1)&amp;";",";"&amp;INDEX(Node_RCodes,BR168)&amp;";")),INDEX(Node_Right,BR168),INDEX(Node_Left,BR168)))))</f>
        <v/>
      </c>
      <c r="BT168" s="46">
        <f>MATCH($AA168&amp;"|"&amp;BS168,Node_Key,0)</f>
        <v/>
      </c>
      <c r="BU168" s="46">
        <f>IF(INDEX(Node_Kind,BT168)="leaf",BS168,IF(INDEX($Y$10:$Y$61,INDEX(Node_Pos,BT168)+1)="",IF(INDEX(Node_Miss,BT168)="left",INDEX(Node_Left,BT168),INDEX(Node_Right,BT168)),IF(INDEX(Node_Kind,BT168)="split",IF(INDEX($Y$10:$Y$61,INDEX(Node_Pos,BT168)+1)&lt;INDEX(Node_Thr,BT168),INDEX(Node_Left,BT168),INDEX(Node_Right,BT168)),IF(ISNUMBER(SEARCH(";"&amp;INDEX($Y$10:$Y$61,INDEX(Node_Pos,BT168)+1)&amp;";",";"&amp;INDEX(Node_RCodes,BT168)&amp;";")),INDEX(Node_Right,BT168),INDEX(Node_Left,BT168)))))</f>
        <v/>
      </c>
      <c r="BV168" s="46">
        <f>MATCH($AA168&amp;"|"&amp;BU168,Node_Key,0)</f>
        <v/>
      </c>
      <c r="BW168" s="46">
        <f>IF(INDEX(Node_Kind,BV168)="leaf",BU168,IF(INDEX($Y$10:$Y$61,INDEX(Node_Pos,BV168)+1)="",IF(INDEX(Node_Miss,BV168)="left",INDEX(Node_Left,BV168),INDEX(Node_Right,BV168)),IF(INDEX(Node_Kind,BV168)="split",IF(INDEX($Y$10:$Y$61,INDEX(Node_Pos,BV168)+1)&lt;INDEX(Node_Thr,BV168),INDEX(Node_Left,BV168),INDEX(Node_Right,BV168)),IF(ISNUMBER(SEARCH(";"&amp;INDEX($Y$10:$Y$61,INDEX(Node_Pos,BV168)+1)&amp;";",";"&amp;INDEX(Node_RCodes,BV168)&amp;";")),INDEX(Node_Right,BV168),INDEX(Node_Left,BV168)))))</f>
        <v/>
      </c>
      <c r="BX168" s="52">
        <f>IF(INDEX(Node_Kind,MATCH($AA168&amp;"|"&amp;BW168,Node_Key,0))="leaf",INDEX(Node_Leaf,MATCH($AA168&amp;"|"&amp;BW168,Node_Key,0)),"not a leaf")</f>
        <v/>
      </c>
    </row>
    <row r="169">
      <c r="AA169" s="36" t="n">
        <v>159</v>
      </c>
      <c r="AB169" s="46">
        <f>MATCH($AA169&amp;"|0",Node_Key,0)</f>
        <v/>
      </c>
      <c r="AC169" s="46">
        <f>IF(INDEX(Node_Kind,AB169)="leaf",0,IF(INDEX($G$10:$G$61,INDEX(Node_Pos,AB169)+1)="",IF(INDEX(Node_Miss,AB169)="left",INDEX(Node_Left,AB169),INDEX(Node_Right,AB169)),IF(INDEX(Node_Kind,AB169)="split",IF(INDEX($G$10:$G$61,INDEX(Node_Pos,AB169)+1)&lt;INDEX(Node_Thr,AB169),INDEX(Node_Left,AB169),INDEX(Node_Right,AB169)),IF(ISNUMBER(SEARCH(";"&amp;INDEX($G$10:$G$61,INDEX(Node_Pos,AB169)+1)&amp;";",";"&amp;INDEX(Node_RCodes,AB169)&amp;";")),INDEX(Node_Right,AB169),INDEX(Node_Left,AB169)))))</f>
        <v/>
      </c>
      <c r="AD169" s="46">
        <f>MATCH($AA169&amp;"|"&amp;AC169,Node_Key,0)</f>
        <v/>
      </c>
      <c r="AE169" s="46">
        <f>IF(INDEX(Node_Kind,AD169)="leaf",AC169,IF(INDEX($G$10:$G$61,INDEX(Node_Pos,AD169)+1)="",IF(INDEX(Node_Miss,AD169)="left",INDEX(Node_Left,AD169),INDEX(Node_Right,AD169)),IF(INDEX(Node_Kind,AD169)="split",IF(INDEX($G$10:$G$61,INDEX(Node_Pos,AD169)+1)&lt;INDEX(Node_Thr,AD169),INDEX(Node_Left,AD169),INDEX(Node_Right,AD169)),IF(ISNUMBER(SEARCH(";"&amp;INDEX($G$10:$G$61,INDEX(Node_Pos,AD169)+1)&amp;";",";"&amp;INDEX(Node_RCodes,AD169)&amp;";")),INDEX(Node_Right,AD169),INDEX(Node_Left,AD169)))))</f>
        <v/>
      </c>
      <c r="AF169" s="46">
        <f>MATCH($AA169&amp;"|"&amp;AE169,Node_Key,0)</f>
        <v/>
      </c>
      <c r="AG169" s="46">
        <f>IF(INDEX(Node_Kind,AF169)="leaf",AE169,IF(INDEX($G$10:$G$61,INDEX(Node_Pos,AF169)+1)="",IF(INDEX(Node_Miss,AF169)="left",INDEX(Node_Left,AF169),INDEX(Node_Right,AF169)),IF(INDEX(Node_Kind,AF169)="split",IF(INDEX($G$10:$G$61,INDEX(Node_Pos,AF169)+1)&lt;INDEX(Node_Thr,AF169),INDEX(Node_Left,AF169),INDEX(Node_Right,AF169)),IF(ISNUMBER(SEARCH(";"&amp;INDEX($G$10:$G$61,INDEX(Node_Pos,AF169)+1)&amp;";",";"&amp;INDEX(Node_RCodes,AF169)&amp;";")),INDEX(Node_Right,AF169),INDEX(Node_Left,AF169)))))</f>
        <v/>
      </c>
      <c r="AH169" s="52">
        <f>IF(INDEX(Node_Kind,MATCH($AA169&amp;"|"&amp;AG169,Node_Key,0))="leaf",INDEX(Node_Leaf,MATCH($AA169&amp;"|"&amp;AG169,Node_Key,0)),"not a leaf")</f>
        <v/>
      </c>
      <c r="AI169" s="46">
        <f>MATCH($AA169&amp;"|0",Node_Key,0)</f>
        <v/>
      </c>
      <c r="AJ169" s="46">
        <f>IF(INDEX(Node_Kind,AI169)="leaf",0,IF(INDEX($J$10:$J$61,INDEX(Node_Pos,AI169)+1)="",IF(INDEX(Node_Miss,AI169)="left",INDEX(Node_Left,AI169),INDEX(Node_Right,AI169)),IF(INDEX(Node_Kind,AI169)="split",IF(INDEX($J$10:$J$61,INDEX(Node_Pos,AI169)+1)&lt;INDEX(Node_Thr,AI169),INDEX(Node_Left,AI169),INDEX(Node_Right,AI169)),IF(ISNUMBER(SEARCH(";"&amp;INDEX($J$10:$J$61,INDEX(Node_Pos,AI169)+1)&amp;";",";"&amp;INDEX(Node_RCodes,AI169)&amp;";")),INDEX(Node_Right,AI169),INDEX(Node_Left,AI169)))))</f>
        <v/>
      </c>
      <c r="AK169" s="46">
        <f>MATCH($AA169&amp;"|"&amp;AJ169,Node_Key,0)</f>
        <v/>
      </c>
      <c r="AL169" s="46">
        <f>IF(INDEX(Node_Kind,AK169)="leaf",AJ169,IF(INDEX($J$10:$J$61,INDEX(Node_Pos,AK169)+1)="",IF(INDEX(Node_Miss,AK169)="left",INDEX(Node_Left,AK169),INDEX(Node_Right,AK169)),IF(INDEX(Node_Kind,AK169)="split",IF(INDEX($J$10:$J$61,INDEX(Node_Pos,AK169)+1)&lt;INDEX(Node_Thr,AK169),INDEX(Node_Left,AK169),INDEX(Node_Right,AK169)),IF(ISNUMBER(SEARCH(";"&amp;INDEX($J$10:$J$61,INDEX(Node_Pos,AK169)+1)&amp;";",";"&amp;INDEX(Node_RCodes,AK169)&amp;";")),INDEX(Node_Right,AK169),INDEX(Node_Left,AK169)))))</f>
        <v/>
      </c>
      <c r="AM169" s="46">
        <f>MATCH($AA169&amp;"|"&amp;AL169,Node_Key,0)</f>
        <v/>
      </c>
      <c r="AN169" s="46">
        <f>IF(INDEX(Node_Kind,AM169)="leaf",AL169,IF(INDEX($J$10:$J$61,INDEX(Node_Pos,AM169)+1)="",IF(INDEX(Node_Miss,AM169)="left",INDEX(Node_Left,AM169),INDEX(Node_Right,AM169)),IF(INDEX(Node_Kind,AM169)="split",IF(INDEX($J$10:$J$61,INDEX(Node_Pos,AM169)+1)&lt;INDEX(Node_Thr,AM169),INDEX(Node_Left,AM169),INDEX(Node_Right,AM169)),IF(ISNUMBER(SEARCH(";"&amp;INDEX($J$10:$J$61,INDEX(Node_Pos,AM169)+1)&amp;";",";"&amp;INDEX(Node_RCodes,AM169)&amp;";")),INDEX(Node_Right,AM169),INDEX(Node_Left,AM169)))))</f>
        <v/>
      </c>
      <c r="AO169" s="52">
        <f>IF(INDEX(Node_Kind,MATCH($AA169&amp;"|"&amp;AN169,Node_Key,0))="leaf",INDEX(Node_Leaf,MATCH($AA169&amp;"|"&amp;AN169,Node_Key,0)),"not a leaf")</f>
        <v/>
      </c>
      <c r="AP169" s="46">
        <f>MATCH($AA169&amp;"|0",Node_Key,0)</f>
        <v/>
      </c>
      <c r="AQ169" s="46">
        <f>IF(INDEX(Node_Kind,AP169)="leaf",0,IF(INDEX($M$10:$M$61,INDEX(Node_Pos,AP169)+1)="",IF(INDEX(Node_Miss,AP169)="left",INDEX(Node_Left,AP169),INDEX(Node_Right,AP169)),IF(INDEX(Node_Kind,AP169)="split",IF(INDEX($M$10:$M$61,INDEX(Node_Pos,AP169)+1)&lt;INDEX(Node_Thr,AP169),INDEX(Node_Left,AP169),INDEX(Node_Right,AP169)),IF(ISNUMBER(SEARCH(";"&amp;INDEX($M$10:$M$61,INDEX(Node_Pos,AP169)+1)&amp;";",";"&amp;INDEX(Node_RCodes,AP169)&amp;";")),INDEX(Node_Right,AP169),INDEX(Node_Left,AP169)))))</f>
        <v/>
      </c>
      <c r="AR169" s="46">
        <f>MATCH($AA169&amp;"|"&amp;AQ169,Node_Key,0)</f>
        <v/>
      </c>
      <c r="AS169" s="46">
        <f>IF(INDEX(Node_Kind,AR169)="leaf",AQ169,IF(INDEX($M$10:$M$61,INDEX(Node_Pos,AR169)+1)="",IF(INDEX(Node_Miss,AR169)="left",INDEX(Node_Left,AR169),INDEX(Node_Right,AR169)),IF(INDEX(Node_Kind,AR169)="split",IF(INDEX($M$10:$M$61,INDEX(Node_Pos,AR169)+1)&lt;INDEX(Node_Thr,AR169),INDEX(Node_Left,AR169),INDEX(Node_Right,AR169)),IF(ISNUMBER(SEARCH(";"&amp;INDEX($M$10:$M$61,INDEX(Node_Pos,AR169)+1)&amp;";",";"&amp;INDEX(Node_RCodes,AR169)&amp;";")),INDEX(Node_Right,AR169),INDEX(Node_Left,AR169)))))</f>
        <v/>
      </c>
      <c r="AT169" s="46">
        <f>MATCH($AA169&amp;"|"&amp;AS169,Node_Key,0)</f>
        <v/>
      </c>
      <c r="AU169" s="46">
        <f>IF(INDEX(Node_Kind,AT169)="leaf",AS169,IF(INDEX($M$10:$M$61,INDEX(Node_Pos,AT169)+1)="",IF(INDEX(Node_Miss,AT169)="left",INDEX(Node_Left,AT169),INDEX(Node_Right,AT169)),IF(INDEX(Node_Kind,AT169)="split",IF(INDEX($M$10:$M$61,INDEX(Node_Pos,AT169)+1)&lt;INDEX(Node_Thr,AT169),INDEX(Node_Left,AT169),INDEX(Node_Right,AT169)),IF(ISNUMBER(SEARCH(";"&amp;INDEX($M$10:$M$61,INDEX(Node_Pos,AT169)+1)&amp;";",";"&amp;INDEX(Node_RCodes,AT169)&amp;";")),INDEX(Node_Right,AT169),INDEX(Node_Left,AT169)))))</f>
        <v/>
      </c>
      <c r="AV169" s="52">
        <f>IF(INDEX(Node_Kind,MATCH($AA169&amp;"|"&amp;AU169,Node_Key,0))="leaf",INDEX(Node_Leaf,MATCH($AA169&amp;"|"&amp;AU169,Node_Key,0)),"not a leaf")</f>
        <v/>
      </c>
      <c r="AW169" s="46">
        <f>MATCH($AA169&amp;"|0",Node_Key,0)</f>
        <v/>
      </c>
      <c r="AX169" s="46">
        <f>IF(INDEX(Node_Kind,AW169)="leaf",0,IF(INDEX($P$10:$P$61,INDEX(Node_Pos,AW169)+1)="",IF(INDEX(Node_Miss,AW169)="left",INDEX(Node_Left,AW169),INDEX(Node_Right,AW169)),IF(INDEX(Node_Kind,AW169)="split",IF(INDEX($P$10:$P$61,INDEX(Node_Pos,AW169)+1)&lt;INDEX(Node_Thr,AW169),INDEX(Node_Left,AW169),INDEX(Node_Right,AW169)),IF(ISNUMBER(SEARCH(";"&amp;INDEX($P$10:$P$61,INDEX(Node_Pos,AW169)+1)&amp;";",";"&amp;INDEX(Node_RCodes,AW169)&amp;";")),INDEX(Node_Right,AW169),INDEX(Node_Left,AW169)))))</f>
        <v/>
      </c>
      <c r="AY169" s="46">
        <f>MATCH($AA169&amp;"|"&amp;AX169,Node_Key,0)</f>
        <v/>
      </c>
      <c r="AZ169" s="46">
        <f>IF(INDEX(Node_Kind,AY169)="leaf",AX169,IF(INDEX($P$10:$P$61,INDEX(Node_Pos,AY169)+1)="",IF(INDEX(Node_Miss,AY169)="left",INDEX(Node_Left,AY169),INDEX(Node_Right,AY169)),IF(INDEX(Node_Kind,AY169)="split",IF(INDEX($P$10:$P$61,INDEX(Node_Pos,AY169)+1)&lt;INDEX(Node_Thr,AY169),INDEX(Node_Left,AY169),INDEX(Node_Right,AY169)),IF(ISNUMBER(SEARCH(";"&amp;INDEX($P$10:$P$61,INDEX(Node_Pos,AY169)+1)&amp;";",";"&amp;INDEX(Node_RCodes,AY169)&amp;";")),INDEX(Node_Right,AY169),INDEX(Node_Left,AY169)))))</f>
        <v/>
      </c>
      <c r="BA169" s="46">
        <f>MATCH($AA169&amp;"|"&amp;AZ169,Node_Key,0)</f>
        <v/>
      </c>
      <c r="BB169" s="46">
        <f>IF(INDEX(Node_Kind,BA169)="leaf",AZ169,IF(INDEX($P$10:$P$61,INDEX(Node_Pos,BA169)+1)="",IF(INDEX(Node_Miss,BA169)="left",INDEX(Node_Left,BA169),INDEX(Node_Right,BA169)),IF(INDEX(Node_Kind,BA169)="split",IF(INDEX($P$10:$P$61,INDEX(Node_Pos,BA169)+1)&lt;INDEX(Node_Thr,BA169),INDEX(Node_Left,BA169),INDEX(Node_Right,BA169)),IF(ISNUMBER(SEARCH(";"&amp;INDEX($P$10:$P$61,INDEX(Node_Pos,BA169)+1)&amp;";",";"&amp;INDEX(Node_RCodes,BA169)&amp;";")),INDEX(Node_Right,BA169),INDEX(Node_Left,BA169)))))</f>
        <v/>
      </c>
      <c r="BC169" s="52">
        <f>IF(INDEX(Node_Kind,MATCH($AA169&amp;"|"&amp;BB169,Node_Key,0))="leaf",INDEX(Node_Leaf,MATCH($AA169&amp;"|"&amp;BB169,Node_Key,0)),"not a leaf")</f>
        <v/>
      </c>
      <c r="BD169" s="46">
        <f>MATCH($AA169&amp;"|0",Node_Key,0)</f>
        <v/>
      </c>
      <c r="BE169" s="46">
        <f>IF(INDEX(Node_Kind,BD169)="leaf",0,IF(INDEX($S$10:$S$61,INDEX(Node_Pos,BD169)+1)="",IF(INDEX(Node_Miss,BD169)="left",INDEX(Node_Left,BD169),INDEX(Node_Right,BD169)),IF(INDEX(Node_Kind,BD169)="split",IF(INDEX($S$10:$S$61,INDEX(Node_Pos,BD169)+1)&lt;INDEX(Node_Thr,BD169),INDEX(Node_Left,BD169),INDEX(Node_Right,BD169)),IF(ISNUMBER(SEARCH(";"&amp;INDEX($S$10:$S$61,INDEX(Node_Pos,BD169)+1)&amp;";",";"&amp;INDEX(Node_RCodes,BD169)&amp;";")),INDEX(Node_Right,BD169),INDEX(Node_Left,BD169)))))</f>
        <v/>
      </c>
      <c r="BF169" s="46">
        <f>MATCH($AA169&amp;"|"&amp;BE169,Node_Key,0)</f>
        <v/>
      </c>
      <c r="BG169" s="46">
        <f>IF(INDEX(Node_Kind,BF169)="leaf",BE169,IF(INDEX($S$10:$S$61,INDEX(Node_Pos,BF169)+1)="",IF(INDEX(Node_Miss,BF169)="left",INDEX(Node_Left,BF169),INDEX(Node_Right,BF169)),IF(INDEX(Node_Kind,BF169)="split",IF(INDEX($S$10:$S$61,INDEX(Node_Pos,BF169)+1)&lt;INDEX(Node_Thr,BF169),INDEX(Node_Left,BF169),INDEX(Node_Right,BF169)),IF(ISNUMBER(SEARCH(";"&amp;INDEX($S$10:$S$61,INDEX(Node_Pos,BF169)+1)&amp;";",";"&amp;INDEX(Node_RCodes,BF169)&amp;";")),INDEX(Node_Right,BF169),INDEX(Node_Left,BF169)))))</f>
        <v/>
      </c>
      <c r="BH169" s="46">
        <f>MATCH($AA169&amp;"|"&amp;BG169,Node_Key,0)</f>
        <v/>
      </c>
      <c r="BI169" s="46">
        <f>IF(INDEX(Node_Kind,BH169)="leaf",BG169,IF(INDEX($S$10:$S$61,INDEX(Node_Pos,BH169)+1)="",IF(INDEX(Node_Miss,BH169)="left",INDEX(Node_Left,BH169),INDEX(Node_Right,BH169)),IF(INDEX(Node_Kind,BH169)="split",IF(INDEX($S$10:$S$61,INDEX(Node_Pos,BH169)+1)&lt;INDEX(Node_Thr,BH169),INDEX(Node_Left,BH169),INDEX(Node_Right,BH169)),IF(ISNUMBER(SEARCH(";"&amp;INDEX($S$10:$S$61,INDEX(Node_Pos,BH169)+1)&amp;";",";"&amp;INDEX(Node_RCodes,BH169)&amp;";")),INDEX(Node_Right,BH169),INDEX(Node_Left,BH169)))))</f>
        <v/>
      </c>
      <c r="BJ169" s="52">
        <f>IF(INDEX(Node_Kind,MATCH($AA169&amp;"|"&amp;BI169,Node_Key,0))="leaf",INDEX(Node_Leaf,MATCH($AA169&amp;"|"&amp;BI169,Node_Key,0)),"not a leaf")</f>
        <v/>
      </c>
      <c r="BK169" s="46">
        <f>MATCH($AA169&amp;"|0",Node_Key,0)</f>
        <v/>
      </c>
      <c r="BL169" s="46">
        <f>IF(INDEX(Node_Kind,BK169)="leaf",0,IF(INDEX($V$10:$V$61,INDEX(Node_Pos,BK169)+1)="",IF(INDEX(Node_Miss,BK169)="left",INDEX(Node_Left,BK169),INDEX(Node_Right,BK169)),IF(INDEX(Node_Kind,BK169)="split",IF(INDEX($V$10:$V$61,INDEX(Node_Pos,BK169)+1)&lt;INDEX(Node_Thr,BK169),INDEX(Node_Left,BK169),INDEX(Node_Right,BK169)),IF(ISNUMBER(SEARCH(";"&amp;INDEX($V$10:$V$61,INDEX(Node_Pos,BK169)+1)&amp;";",";"&amp;INDEX(Node_RCodes,BK169)&amp;";")),INDEX(Node_Right,BK169),INDEX(Node_Left,BK169)))))</f>
        <v/>
      </c>
      <c r="BM169" s="46">
        <f>MATCH($AA169&amp;"|"&amp;BL169,Node_Key,0)</f>
        <v/>
      </c>
      <c r="BN169" s="46">
        <f>IF(INDEX(Node_Kind,BM169)="leaf",BL169,IF(INDEX($V$10:$V$61,INDEX(Node_Pos,BM169)+1)="",IF(INDEX(Node_Miss,BM169)="left",INDEX(Node_Left,BM169),INDEX(Node_Right,BM169)),IF(INDEX(Node_Kind,BM169)="split",IF(INDEX($V$10:$V$61,INDEX(Node_Pos,BM169)+1)&lt;INDEX(Node_Thr,BM169),INDEX(Node_Left,BM169),INDEX(Node_Right,BM169)),IF(ISNUMBER(SEARCH(";"&amp;INDEX($V$10:$V$61,INDEX(Node_Pos,BM169)+1)&amp;";",";"&amp;INDEX(Node_RCodes,BM169)&amp;";")),INDEX(Node_Right,BM169),INDEX(Node_Left,BM169)))))</f>
        <v/>
      </c>
      <c r="BO169" s="46">
        <f>MATCH($AA169&amp;"|"&amp;BN169,Node_Key,0)</f>
        <v/>
      </c>
      <c r="BP169" s="46">
        <f>IF(INDEX(Node_Kind,BO169)="leaf",BN169,IF(INDEX($V$10:$V$61,INDEX(Node_Pos,BO169)+1)="",IF(INDEX(Node_Miss,BO169)="left",INDEX(Node_Left,BO169),INDEX(Node_Right,BO169)),IF(INDEX(Node_Kind,BO169)="split",IF(INDEX($V$10:$V$61,INDEX(Node_Pos,BO169)+1)&lt;INDEX(Node_Thr,BO169),INDEX(Node_Left,BO169),INDEX(Node_Right,BO169)),IF(ISNUMBER(SEARCH(";"&amp;INDEX($V$10:$V$61,INDEX(Node_Pos,BO169)+1)&amp;";",";"&amp;INDEX(Node_RCodes,BO169)&amp;";")),INDEX(Node_Right,BO169),INDEX(Node_Left,BO169)))))</f>
        <v/>
      </c>
      <c r="BQ169" s="52">
        <f>IF(INDEX(Node_Kind,MATCH($AA169&amp;"|"&amp;BP169,Node_Key,0))="leaf",INDEX(Node_Leaf,MATCH($AA169&amp;"|"&amp;BP169,Node_Key,0)),"not a leaf")</f>
        <v/>
      </c>
      <c r="BR169" s="46">
        <f>MATCH($AA169&amp;"|0",Node_Key,0)</f>
        <v/>
      </c>
      <c r="BS169" s="46">
        <f>IF(INDEX(Node_Kind,BR169)="leaf",0,IF(INDEX($Y$10:$Y$61,INDEX(Node_Pos,BR169)+1)="",IF(INDEX(Node_Miss,BR169)="left",INDEX(Node_Left,BR169),INDEX(Node_Right,BR169)),IF(INDEX(Node_Kind,BR169)="split",IF(INDEX($Y$10:$Y$61,INDEX(Node_Pos,BR169)+1)&lt;INDEX(Node_Thr,BR169),INDEX(Node_Left,BR169),INDEX(Node_Right,BR169)),IF(ISNUMBER(SEARCH(";"&amp;INDEX($Y$10:$Y$61,INDEX(Node_Pos,BR169)+1)&amp;";",";"&amp;INDEX(Node_RCodes,BR169)&amp;";")),INDEX(Node_Right,BR169),INDEX(Node_Left,BR169)))))</f>
        <v/>
      </c>
      <c r="BT169" s="46">
        <f>MATCH($AA169&amp;"|"&amp;BS169,Node_Key,0)</f>
        <v/>
      </c>
      <c r="BU169" s="46">
        <f>IF(INDEX(Node_Kind,BT169)="leaf",BS169,IF(INDEX($Y$10:$Y$61,INDEX(Node_Pos,BT169)+1)="",IF(INDEX(Node_Miss,BT169)="left",INDEX(Node_Left,BT169),INDEX(Node_Right,BT169)),IF(INDEX(Node_Kind,BT169)="split",IF(INDEX($Y$10:$Y$61,INDEX(Node_Pos,BT169)+1)&lt;INDEX(Node_Thr,BT169),INDEX(Node_Left,BT169),INDEX(Node_Right,BT169)),IF(ISNUMBER(SEARCH(";"&amp;INDEX($Y$10:$Y$61,INDEX(Node_Pos,BT169)+1)&amp;";",";"&amp;INDEX(Node_RCodes,BT169)&amp;";")),INDEX(Node_Right,BT169),INDEX(Node_Left,BT169)))))</f>
        <v/>
      </c>
      <c r="BV169" s="46">
        <f>MATCH($AA169&amp;"|"&amp;BU169,Node_Key,0)</f>
        <v/>
      </c>
      <c r="BW169" s="46">
        <f>IF(INDEX(Node_Kind,BV169)="leaf",BU169,IF(INDEX($Y$10:$Y$61,INDEX(Node_Pos,BV169)+1)="",IF(INDEX(Node_Miss,BV169)="left",INDEX(Node_Left,BV169),INDEX(Node_Right,BV169)),IF(INDEX(Node_Kind,BV169)="split",IF(INDEX($Y$10:$Y$61,INDEX(Node_Pos,BV169)+1)&lt;INDEX(Node_Thr,BV169),INDEX(Node_Left,BV169),INDEX(Node_Right,BV169)),IF(ISNUMBER(SEARCH(";"&amp;INDEX($Y$10:$Y$61,INDEX(Node_Pos,BV169)+1)&amp;";",";"&amp;INDEX(Node_RCodes,BV169)&amp;";")),INDEX(Node_Right,BV169),INDEX(Node_Left,BV169)))))</f>
        <v/>
      </c>
      <c r="BX169" s="52">
        <f>IF(INDEX(Node_Kind,MATCH($AA169&amp;"|"&amp;BW169,Node_Key,0))="leaf",INDEX(Node_Leaf,MATCH($AA169&amp;"|"&amp;BW169,Node_Key,0)),"not a leaf")</f>
        <v/>
      </c>
    </row>
    <row r="170">
      <c r="AA170" s="36" t="n">
        <v>160</v>
      </c>
      <c r="AB170" s="46">
        <f>MATCH($AA170&amp;"|0",Node_Key,0)</f>
        <v/>
      </c>
      <c r="AC170" s="46">
        <f>IF(INDEX(Node_Kind,AB170)="leaf",0,IF(INDEX($G$10:$G$61,INDEX(Node_Pos,AB170)+1)="",IF(INDEX(Node_Miss,AB170)="left",INDEX(Node_Left,AB170),INDEX(Node_Right,AB170)),IF(INDEX(Node_Kind,AB170)="split",IF(INDEX($G$10:$G$61,INDEX(Node_Pos,AB170)+1)&lt;INDEX(Node_Thr,AB170),INDEX(Node_Left,AB170),INDEX(Node_Right,AB170)),IF(ISNUMBER(SEARCH(";"&amp;INDEX($G$10:$G$61,INDEX(Node_Pos,AB170)+1)&amp;";",";"&amp;INDEX(Node_RCodes,AB170)&amp;";")),INDEX(Node_Right,AB170),INDEX(Node_Left,AB170)))))</f>
        <v/>
      </c>
      <c r="AD170" s="46">
        <f>MATCH($AA170&amp;"|"&amp;AC170,Node_Key,0)</f>
        <v/>
      </c>
      <c r="AE170" s="46">
        <f>IF(INDEX(Node_Kind,AD170)="leaf",AC170,IF(INDEX($G$10:$G$61,INDEX(Node_Pos,AD170)+1)="",IF(INDEX(Node_Miss,AD170)="left",INDEX(Node_Left,AD170),INDEX(Node_Right,AD170)),IF(INDEX(Node_Kind,AD170)="split",IF(INDEX($G$10:$G$61,INDEX(Node_Pos,AD170)+1)&lt;INDEX(Node_Thr,AD170),INDEX(Node_Left,AD170),INDEX(Node_Right,AD170)),IF(ISNUMBER(SEARCH(";"&amp;INDEX($G$10:$G$61,INDEX(Node_Pos,AD170)+1)&amp;";",";"&amp;INDEX(Node_RCodes,AD170)&amp;";")),INDEX(Node_Right,AD170),INDEX(Node_Left,AD170)))))</f>
        <v/>
      </c>
      <c r="AF170" s="46">
        <f>MATCH($AA170&amp;"|"&amp;AE170,Node_Key,0)</f>
        <v/>
      </c>
      <c r="AG170" s="46">
        <f>IF(INDEX(Node_Kind,AF170)="leaf",AE170,IF(INDEX($G$10:$G$61,INDEX(Node_Pos,AF170)+1)="",IF(INDEX(Node_Miss,AF170)="left",INDEX(Node_Left,AF170),INDEX(Node_Right,AF170)),IF(INDEX(Node_Kind,AF170)="split",IF(INDEX($G$10:$G$61,INDEX(Node_Pos,AF170)+1)&lt;INDEX(Node_Thr,AF170),INDEX(Node_Left,AF170),INDEX(Node_Right,AF170)),IF(ISNUMBER(SEARCH(";"&amp;INDEX($G$10:$G$61,INDEX(Node_Pos,AF170)+1)&amp;";",";"&amp;INDEX(Node_RCodes,AF170)&amp;";")),INDEX(Node_Right,AF170),INDEX(Node_Left,AF170)))))</f>
        <v/>
      </c>
      <c r="AH170" s="52">
        <f>IF(INDEX(Node_Kind,MATCH($AA170&amp;"|"&amp;AG170,Node_Key,0))="leaf",INDEX(Node_Leaf,MATCH($AA170&amp;"|"&amp;AG170,Node_Key,0)),"not a leaf")</f>
        <v/>
      </c>
      <c r="AI170" s="46">
        <f>MATCH($AA170&amp;"|0",Node_Key,0)</f>
        <v/>
      </c>
      <c r="AJ170" s="46">
        <f>IF(INDEX(Node_Kind,AI170)="leaf",0,IF(INDEX($J$10:$J$61,INDEX(Node_Pos,AI170)+1)="",IF(INDEX(Node_Miss,AI170)="left",INDEX(Node_Left,AI170),INDEX(Node_Right,AI170)),IF(INDEX(Node_Kind,AI170)="split",IF(INDEX($J$10:$J$61,INDEX(Node_Pos,AI170)+1)&lt;INDEX(Node_Thr,AI170),INDEX(Node_Left,AI170),INDEX(Node_Right,AI170)),IF(ISNUMBER(SEARCH(";"&amp;INDEX($J$10:$J$61,INDEX(Node_Pos,AI170)+1)&amp;";",";"&amp;INDEX(Node_RCodes,AI170)&amp;";")),INDEX(Node_Right,AI170),INDEX(Node_Left,AI170)))))</f>
        <v/>
      </c>
      <c r="AK170" s="46">
        <f>MATCH($AA170&amp;"|"&amp;AJ170,Node_Key,0)</f>
        <v/>
      </c>
      <c r="AL170" s="46">
        <f>IF(INDEX(Node_Kind,AK170)="leaf",AJ170,IF(INDEX($J$10:$J$61,INDEX(Node_Pos,AK170)+1)="",IF(INDEX(Node_Miss,AK170)="left",INDEX(Node_Left,AK170),INDEX(Node_Right,AK170)),IF(INDEX(Node_Kind,AK170)="split",IF(INDEX($J$10:$J$61,INDEX(Node_Pos,AK170)+1)&lt;INDEX(Node_Thr,AK170),INDEX(Node_Left,AK170),INDEX(Node_Right,AK170)),IF(ISNUMBER(SEARCH(";"&amp;INDEX($J$10:$J$61,INDEX(Node_Pos,AK170)+1)&amp;";",";"&amp;INDEX(Node_RCodes,AK170)&amp;";")),INDEX(Node_Right,AK170),INDEX(Node_Left,AK170)))))</f>
        <v/>
      </c>
      <c r="AM170" s="46">
        <f>MATCH($AA170&amp;"|"&amp;AL170,Node_Key,0)</f>
        <v/>
      </c>
      <c r="AN170" s="46">
        <f>IF(INDEX(Node_Kind,AM170)="leaf",AL170,IF(INDEX($J$10:$J$61,INDEX(Node_Pos,AM170)+1)="",IF(INDEX(Node_Miss,AM170)="left",INDEX(Node_Left,AM170),INDEX(Node_Right,AM170)),IF(INDEX(Node_Kind,AM170)="split",IF(INDEX($J$10:$J$61,INDEX(Node_Pos,AM170)+1)&lt;INDEX(Node_Thr,AM170),INDEX(Node_Left,AM170),INDEX(Node_Right,AM170)),IF(ISNUMBER(SEARCH(";"&amp;INDEX($J$10:$J$61,INDEX(Node_Pos,AM170)+1)&amp;";",";"&amp;INDEX(Node_RCodes,AM170)&amp;";")),INDEX(Node_Right,AM170),INDEX(Node_Left,AM170)))))</f>
        <v/>
      </c>
      <c r="AO170" s="52">
        <f>IF(INDEX(Node_Kind,MATCH($AA170&amp;"|"&amp;AN170,Node_Key,0))="leaf",INDEX(Node_Leaf,MATCH($AA170&amp;"|"&amp;AN170,Node_Key,0)),"not a leaf")</f>
        <v/>
      </c>
      <c r="AP170" s="46">
        <f>MATCH($AA170&amp;"|0",Node_Key,0)</f>
        <v/>
      </c>
      <c r="AQ170" s="46">
        <f>IF(INDEX(Node_Kind,AP170)="leaf",0,IF(INDEX($M$10:$M$61,INDEX(Node_Pos,AP170)+1)="",IF(INDEX(Node_Miss,AP170)="left",INDEX(Node_Left,AP170),INDEX(Node_Right,AP170)),IF(INDEX(Node_Kind,AP170)="split",IF(INDEX($M$10:$M$61,INDEX(Node_Pos,AP170)+1)&lt;INDEX(Node_Thr,AP170),INDEX(Node_Left,AP170),INDEX(Node_Right,AP170)),IF(ISNUMBER(SEARCH(";"&amp;INDEX($M$10:$M$61,INDEX(Node_Pos,AP170)+1)&amp;";",";"&amp;INDEX(Node_RCodes,AP170)&amp;";")),INDEX(Node_Right,AP170),INDEX(Node_Left,AP170)))))</f>
        <v/>
      </c>
      <c r="AR170" s="46">
        <f>MATCH($AA170&amp;"|"&amp;AQ170,Node_Key,0)</f>
        <v/>
      </c>
      <c r="AS170" s="46">
        <f>IF(INDEX(Node_Kind,AR170)="leaf",AQ170,IF(INDEX($M$10:$M$61,INDEX(Node_Pos,AR170)+1)="",IF(INDEX(Node_Miss,AR170)="left",INDEX(Node_Left,AR170),INDEX(Node_Right,AR170)),IF(INDEX(Node_Kind,AR170)="split",IF(INDEX($M$10:$M$61,INDEX(Node_Pos,AR170)+1)&lt;INDEX(Node_Thr,AR170),INDEX(Node_Left,AR170),INDEX(Node_Right,AR170)),IF(ISNUMBER(SEARCH(";"&amp;INDEX($M$10:$M$61,INDEX(Node_Pos,AR170)+1)&amp;";",";"&amp;INDEX(Node_RCodes,AR170)&amp;";")),INDEX(Node_Right,AR170),INDEX(Node_Left,AR170)))))</f>
        <v/>
      </c>
      <c r="AT170" s="46">
        <f>MATCH($AA170&amp;"|"&amp;AS170,Node_Key,0)</f>
        <v/>
      </c>
      <c r="AU170" s="46">
        <f>IF(INDEX(Node_Kind,AT170)="leaf",AS170,IF(INDEX($M$10:$M$61,INDEX(Node_Pos,AT170)+1)="",IF(INDEX(Node_Miss,AT170)="left",INDEX(Node_Left,AT170),INDEX(Node_Right,AT170)),IF(INDEX(Node_Kind,AT170)="split",IF(INDEX($M$10:$M$61,INDEX(Node_Pos,AT170)+1)&lt;INDEX(Node_Thr,AT170),INDEX(Node_Left,AT170),INDEX(Node_Right,AT170)),IF(ISNUMBER(SEARCH(";"&amp;INDEX($M$10:$M$61,INDEX(Node_Pos,AT170)+1)&amp;";",";"&amp;INDEX(Node_RCodes,AT170)&amp;";")),INDEX(Node_Right,AT170),INDEX(Node_Left,AT170)))))</f>
        <v/>
      </c>
      <c r="AV170" s="52">
        <f>IF(INDEX(Node_Kind,MATCH($AA170&amp;"|"&amp;AU170,Node_Key,0))="leaf",INDEX(Node_Leaf,MATCH($AA170&amp;"|"&amp;AU170,Node_Key,0)),"not a leaf")</f>
        <v/>
      </c>
      <c r="AW170" s="46">
        <f>MATCH($AA170&amp;"|0",Node_Key,0)</f>
        <v/>
      </c>
      <c r="AX170" s="46">
        <f>IF(INDEX(Node_Kind,AW170)="leaf",0,IF(INDEX($P$10:$P$61,INDEX(Node_Pos,AW170)+1)="",IF(INDEX(Node_Miss,AW170)="left",INDEX(Node_Left,AW170),INDEX(Node_Right,AW170)),IF(INDEX(Node_Kind,AW170)="split",IF(INDEX($P$10:$P$61,INDEX(Node_Pos,AW170)+1)&lt;INDEX(Node_Thr,AW170),INDEX(Node_Left,AW170),INDEX(Node_Right,AW170)),IF(ISNUMBER(SEARCH(";"&amp;INDEX($P$10:$P$61,INDEX(Node_Pos,AW170)+1)&amp;";",";"&amp;INDEX(Node_RCodes,AW170)&amp;";")),INDEX(Node_Right,AW170),INDEX(Node_Left,AW170)))))</f>
        <v/>
      </c>
      <c r="AY170" s="46">
        <f>MATCH($AA170&amp;"|"&amp;AX170,Node_Key,0)</f>
        <v/>
      </c>
      <c r="AZ170" s="46">
        <f>IF(INDEX(Node_Kind,AY170)="leaf",AX170,IF(INDEX($P$10:$P$61,INDEX(Node_Pos,AY170)+1)="",IF(INDEX(Node_Miss,AY170)="left",INDEX(Node_Left,AY170),INDEX(Node_Right,AY170)),IF(INDEX(Node_Kind,AY170)="split",IF(INDEX($P$10:$P$61,INDEX(Node_Pos,AY170)+1)&lt;INDEX(Node_Thr,AY170),INDEX(Node_Left,AY170),INDEX(Node_Right,AY170)),IF(ISNUMBER(SEARCH(";"&amp;INDEX($P$10:$P$61,INDEX(Node_Pos,AY170)+1)&amp;";",";"&amp;INDEX(Node_RCodes,AY170)&amp;";")),INDEX(Node_Right,AY170),INDEX(Node_Left,AY170)))))</f>
        <v/>
      </c>
      <c r="BA170" s="46">
        <f>MATCH($AA170&amp;"|"&amp;AZ170,Node_Key,0)</f>
        <v/>
      </c>
      <c r="BB170" s="46">
        <f>IF(INDEX(Node_Kind,BA170)="leaf",AZ170,IF(INDEX($P$10:$P$61,INDEX(Node_Pos,BA170)+1)="",IF(INDEX(Node_Miss,BA170)="left",INDEX(Node_Left,BA170),INDEX(Node_Right,BA170)),IF(INDEX(Node_Kind,BA170)="split",IF(INDEX($P$10:$P$61,INDEX(Node_Pos,BA170)+1)&lt;INDEX(Node_Thr,BA170),INDEX(Node_Left,BA170),INDEX(Node_Right,BA170)),IF(ISNUMBER(SEARCH(";"&amp;INDEX($P$10:$P$61,INDEX(Node_Pos,BA170)+1)&amp;";",";"&amp;INDEX(Node_RCodes,BA170)&amp;";")),INDEX(Node_Right,BA170),INDEX(Node_Left,BA170)))))</f>
        <v/>
      </c>
      <c r="BC170" s="52">
        <f>IF(INDEX(Node_Kind,MATCH($AA170&amp;"|"&amp;BB170,Node_Key,0))="leaf",INDEX(Node_Leaf,MATCH($AA170&amp;"|"&amp;BB170,Node_Key,0)),"not a leaf")</f>
        <v/>
      </c>
      <c r="BD170" s="46">
        <f>MATCH($AA170&amp;"|0",Node_Key,0)</f>
        <v/>
      </c>
      <c r="BE170" s="46">
        <f>IF(INDEX(Node_Kind,BD170)="leaf",0,IF(INDEX($S$10:$S$61,INDEX(Node_Pos,BD170)+1)="",IF(INDEX(Node_Miss,BD170)="left",INDEX(Node_Left,BD170),INDEX(Node_Right,BD170)),IF(INDEX(Node_Kind,BD170)="split",IF(INDEX($S$10:$S$61,INDEX(Node_Pos,BD170)+1)&lt;INDEX(Node_Thr,BD170),INDEX(Node_Left,BD170),INDEX(Node_Right,BD170)),IF(ISNUMBER(SEARCH(";"&amp;INDEX($S$10:$S$61,INDEX(Node_Pos,BD170)+1)&amp;";",";"&amp;INDEX(Node_RCodes,BD170)&amp;";")),INDEX(Node_Right,BD170),INDEX(Node_Left,BD170)))))</f>
        <v/>
      </c>
      <c r="BF170" s="46">
        <f>MATCH($AA170&amp;"|"&amp;BE170,Node_Key,0)</f>
        <v/>
      </c>
      <c r="BG170" s="46">
        <f>IF(INDEX(Node_Kind,BF170)="leaf",BE170,IF(INDEX($S$10:$S$61,INDEX(Node_Pos,BF170)+1)="",IF(INDEX(Node_Miss,BF170)="left",INDEX(Node_Left,BF170),INDEX(Node_Right,BF170)),IF(INDEX(Node_Kind,BF170)="split",IF(INDEX($S$10:$S$61,INDEX(Node_Pos,BF170)+1)&lt;INDEX(Node_Thr,BF170),INDEX(Node_Left,BF170),INDEX(Node_Right,BF170)),IF(ISNUMBER(SEARCH(";"&amp;INDEX($S$10:$S$61,INDEX(Node_Pos,BF170)+1)&amp;";",";"&amp;INDEX(Node_RCodes,BF170)&amp;";")),INDEX(Node_Right,BF170),INDEX(Node_Left,BF170)))))</f>
        <v/>
      </c>
      <c r="BH170" s="46">
        <f>MATCH($AA170&amp;"|"&amp;BG170,Node_Key,0)</f>
        <v/>
      </c>
      <c r="BI170" s="46">
        <f>IF(INDEX(Node_Kind,BH170)="leaf",BG170,IF(INDEX($S$10:$S$61,INDEX(Node_Pos,BH170)+1)="",IF(INDEX(Node_Miss,BH170)="left",INDEX(Node_Left,BH170),INDEX(Node_Right,BH170)),IF(INDEX(Node_Kind,BH170)="split",IF(INDEX($S$10:$S$61,INDEX(Node_Pos,BH170)+1)&lt;INDEX(Node_Thr,BH170),INDEX(Node_Left,BH170),INDEX(Node_Right,BH170)),IF(ISNUMBER(SEARCH(";"&amp;INDEX($S$10:$S$61,INDEX(Node_Pos,BH170)+1)&amp;";",";"&amp;INDEX(Node_RCodes,BH170)&amp;";")),INDEX(Node_Right,BH170),INDEX(Node_Left,BH170)))))</f>
        <v/>
      </c>
      <c r="BJ170" s="52">
        <f>IF(INDEX(Node_Kind,MATCH($AA170&amp;"|"&amp;BI170,Node_Key,0))="leaf",INDEX(Node_Leaf,MATCH($AA170&amp;"|"&amp;BI170,Node_Key,0)),"not a leaf")</f>
        <v/>
      </c>
      <c r="BK170" s="46">
        <f>MATCH($AA170&amp;"|0",Node_Key,0)</f>
        <v/>
      </c>
      <c r="BL170" s="46">
        <f>IF(INDEX(Node_Kind,BK170)="leaf",0,IF(INDEX($V$10:$V$61,INDEX(Node_Pos,BK170)+1)="",IF(INDEX(Node_Miss,BK170)="left",INDEX(Node_Left,BK170),INDEX(Node_Right,BK170)),IF(INDEX(Node_Kind,BK170)="split",IF(INDEX($V$10:$V$61,INDEX(Node_Pos,BK170)+1)&lt;INDEX(Node_Thr,BK170),INDEX(Node_Left,BK170),INDEX(Node_Right,BK170)),IF(ISNUMBER(SEARCH(";"&amp;INDEX($V$10:$V$61,INDEX(Node_Pos,BK170)+1)&amp;";",";"&amp;INDEX(Node_RCodes,BK170)&amp;";")),INDEX(Node_Right,BK170),INDEX(Node_Left,BK170)))))</f>
        <v/>
      </c>
      <c r="BM170" s="46">
        <f>MATCH($AA170&amp;"|"&amp;BL170,Node_Key,0)</f>
        <v/>
      </c>
      <c r="BN170" s="46">
        <f>IF(INDEX(Node_Kind,BM170)="leaf",BL170,IF(INDEX($V$10:$V$61,INDEX(Node_Pos,BM170)+1)="",IF(INDEX(Node_Miss,BM170)="left",INDEX(Node_Left,BM170),INDEX(Node_Right,BM170)),IF(INDEX(Node_Kind,BM170)="split",IF(INDEX($V$10:$V$61,INDEX(Node_Pos,BM170)+1)&lt;INDEX(Node_Thr,BM170),INDEX(Node_Left,BM170),INDEX(Node_Right,BM170)),IF(ISNUMBER(SEARCH(";"&amp;INDEX($V$10:$V$61,INDEX(Node_Pos,BM170)+1)&amp;";",";"&amp;INDEX(Node_RCodes,BM170)&amp;";")),INDEX(Node_Right,BM170),INDEX(Node_Left,BM170)))))</f>
        <v/>
      </c>
      <c r="BO170" s="46">
        <f>MATCH($AA170&amp;"|"&amp;BN170,Node_Key,0)</f>
        <v/>
      </c>
      <c r="BP170" s="46">
        <f>IF(INDEX(Node_Kind,BO170)="leaf",BN170,IF(INDEX($V$10:$V$61,INDEX(Node_Pos,BO170)+1)="",IF(INDEX(Node_Miss,BO170)="left",INDEX(Node_Left,BO170),INDEX(Node_Right,BO170)),IF(INDEX(Node_Kind,BO170)="split",IF(INDEX($V$10:$V$61,INDEX(Node_Pos,BO170)+1)&lt;INDEX(Node_Thr,BO170),INDEX(Node_Left,BO170),INDEX(Node_Right,BO170)),IF(ISNUMBER(SEARCH(";"&amp;INDEX($V$10:$V$61,INDEX(Node_Pos,BO170)+1)&amp;";",";"&amp;INDEX(Node_RCodes,BO170)&amp;";")),INDEX(Node_Right,BO170),INDEX(Node_Left,BO170)))))</f>
        <v/>
      </c>
      <c r="BQ170" s="52">
        <f>IF(INDEX(Node_Kind,MATCH($AA170&amp;"|"&amp;BP170,Node_Key,0))="leaf",INDEX(Node_Leaf,MATCH($AA170&amp;"|"&amp;BP170,Node_Key,0)),"not a leaf")</f>
        <v/>
      </c>
      <c r="BR170" s="46">
        <f>MATCH($AA170&amp;"|0",Node_Key,0)</f>
        <v/>
      </c>
      <c r="BS170" s="46">
        <f>IF(INDEX(Node_Kind,BR170)="leaf",0,IF(INDEX($Y$10:$Y$61,INDEX(Node_Pos,BR170)+1)="",IF(INDEX(Node_Miss,BR170)="left",INDEX(Node_Left,BR170),INDEX(Node_Right,BR170)),IF(INDEX(Node_Kind,BR170)="split",IF(INDEX($Y$10:$Y$61,INDEX(Node_Pos,BR170)+1)&lt;INDEX(Node_Thr,BR170),INDEX(Node_Left,BR170),INDEX(Node_Right,BR170)),IF(ISNUMBER(SEARCH(";"&amp;INDEX($Y$10:$Y$61,INDEX(Node_Pos,BR170)+1)&amp;";",";"&amp;INDEX(Node_RCodes,BR170)&amp;";")),INDEX(Node_Right,BR170),INDEX(Node_Left,BR170)))))</f>
        <v/>
      </c>
      <c r="BT170" s="46">
        <f>MATCH($AA170&amp;"|"&amp;BS170,Node_Key,0)</f>
        <v/>
      </c>
      <c r="BU170" s="46">
        <f>IF(INDEX(Node_Kind,BT170)="leaf",BS170,IF(INDEX($Y$10:$Y$61,INDEX(Node_Pos,BT170)+1)="",IF(INDEX(Node_Miss,BT170)="left",INDEX(Node_Left,BT170),INDEX(Node_Right,BT170)),IF(INDEX(Node_Kind,BT170)="split",IF(INDEX($Y$10:$Y$61,INDEX(Node_Pos,BT170)+1)&lt;INDEX(Node_Thr,BT170),INDEX(Node_Left,BT170),INDEX(Node_Right,BT170)),IF(ISNUMBER(SEARCH(";"&amp;INDEX($Y$10:$Y$61,INDEX(Node_Pos,BT170)+1)&amp;";",";"&amp;INDEX(Node_RCodes,BT170)&amp;";")),INDEX(Node_Right,BT170),INDEX(Node_Left,BT170)))))</f>
        <v/>
      </c>
      <c r="BV170" s="46">
        <f>MATCH($AA170&amp;"|"&amp;BU170,Node_Key,0)</f>
        <v/>
      </c>
      <c r="BW170" s="46">
        <f>IF(INDEX(Node_Kind,BV170)="leaf",BU170,IF(INDEX($Y$10:$Y$61,INDEX(Node_Pos,BV170)+1)="",IF(INDEX(Node_Miss,BV170)="left",INDEX(Node_Left,BV170),INDEX(Node_Right,BV170)),IF(INDEX(Node_Kind,BV170)="split",IF(INDEX($Y$10:$Y$61,INDEX(Node_Pos,BV170)+1)&lt;INDEX(Node_Thr,BV170),INDEX(Node_Left,BV170),INDEX(Node_Right,BV170)),IF(ISNUMBER(SEARCH(";"&amp;INDEX($Y$10:$Y$61,INDEX(Node_Pos,BV170)+1)&amp;";",";"&amp;INDEX(Node_RCodes,BV170)&amp;";")),INDEX(Node_Right,BV170),INDEX(Node_Left,BV170)))))</f>
        <v/>
      </c>
      <c r="BX170" s="52">
        <f>IF(INDEX(Node_Kind,MATCH($AA170&amp;"|"&amp;BW170,Node_Key,0))="leaf",INDEX(Node_Leaf,MATCH($AA170&amp;"|"&amp;BW170,Node_Key,0)),"not a leaf")</f>
        <v/>
      </c>
    </row>
    <row r="171">
      <c r="AA171" s="36" t="n">
        <v>161</v>
      </c>
      <c r="AB171" s="46">
        <f>MATCH($AA171&amp;"|0",Node_Key,0)</f>
        <v/>
      </c>
      <c r="AC171" s="46">
        <f>IF(INDEX(Node_Kind,AB171)="leaf",0,IF(INDEX($G$10:$G$61,INDEX(Node_Pos,AB171)+1)="",IF(INDEX(Node_Miss,AB171)="left",INDEX(Node_Left,AB171),INDEX(Node_Right,AB171)),IF(INDEX(Node_Kind,AB171)="split",IF(INDEX($G$10:$G$61,INDEX(Node_Pos,AB171)+1)&lt;INDEX(Node_Thr,AB171),INDEX(Node_Left,AB171),INDEX(Node_Right,AB171)),IF(ISNUMBER(SEARCH(";"&amp;INDEX($G$10:$G$61,INDEX(Node_Pos,AB171)+1)&amp;";",";"&amp;INDEX(Node_RCodes,AB171)&amp;";")),INDEX(Node_Right,AB171),INDEX(Node_Left,AB171)))))</f>
        <v/>
      </c>
      <c r="AD171" s="46">
        <f>MATCH($AA171&amp;"|"&amp;AC171,Node_Key,0)</f>
        <v/>
      </c>
      <c r="AE171" s="46">
        <f>IF(INDEX(Node_Kind,AD171)="leaf",AC171,IF(INDEX($G$10:$G$61,INDEX(Node_Pos,AD171)+1)="",IF(INDEX(Node_Miss,AD171)="left",INDEX(Node_Left,AD171),INDEX(Node_Right,AD171)),IF(INDEX(Node_Kind,AD171)="split",IF(INDEX($G$10:$G$61,INDEX(Node_Pos,AD171)+1)&lt;INDEX(Node_Thr,AD171),INDEX(Node_Left,AD171),INDEX(Node_Right,AD171)),IF(ISNUMBER(SEARCH(";"&amp;INDEX($G$10:$G$61,INDEX(Node_Pos,AD171)+1)&amp;";",";"&amp;INDEX(Node_RCodes,AD171)&amp;";")),INDEX(Node_Right,AD171),INDEX(Node_Left,AD171)))))</f>
        <v/>
      </c>
      <c r="AF171" s="46">
        <f>MATCH($AA171&amp;"|"&amp;AE171,Node_Key,0)</f>
        <v/>
      </c>
      <c r="AG171" s="46">
        <f>IF(INDEX(Node_Kind,AF171)="leaf",AE171,IF(INDEX($G$10:$G$61,INDEX(Node_Pos,AF171)+1)="",IF(INDEX(Node_Miss,AF171)="left",INDEX(Node_Left,AF171),INDEX(Node_Right,AF171)),IF(INDEX(Node_Kind,AF171)="split",IF(INDEX($G$10:$G$61,INDEX(Node_Pos,AF171)+1)&lt;INDEX(Node_Thr,AF171),INDEX(Node_Left,AF171),INDEX(Node_Right,AF171)),IF(ISNUMBER(SEARCH(";"&amp;INDEX($G$10:$G$61,INDEX(Node_Pos,AF171)+1)&amp;";",";"&amp;INDEX(Node_RCodes,AF171)&amp;";")),INDEX(Node_Right,AF171),INDEX(Node_Left,AF171)))))</f>
        <v/>
      </c>
      <c r="AH171" s="52">
        <f>IF(INDEX(Node_Kind,MATCH($AA171&amp;"|"&amp;AG171,Node_Key,0))="leaf",INDEX(Node_Leaf,MATCH($AA171&amp;"|"&amp;AG171,Node_Key,0)),"not a leaf")</f>
        <v/>
      </c>
      <c r="AI171" s="46">
        <f>MATCH($AA171&amp;"|0",Node_Key,0)</f>
        <v/>
      </c>
      <c r="AJ171" s="46">
        <f>IF(INDEX(Node_Kind,AI171)="leaf",0,IF(INDEX($J$10:$J$61,INDEX(Node_Pos,AI171)+1)="",IF(INDEX(Node_Miss,AI171)="left",INDEX(Node_Left,AI171),INDEX(Node_Right,AI171)),IF(INDEX(Node_Kind,AI171)="split",IF(INDEX($J$10:$J$61,INDEX(Node_Pos,AI171)+1)&lt;INDEX(Node_Thr,AI171),INDEX(Node_Left,AI171),INDEX(Node_Right,AI171)),IF(ISNUMBER(SEARCH(";"&amp;INDEX($J$10:$J$61,INDEX(Node_Pos,AI171)+1)&amp;";",";"&amp;INDEX(Node_RCodes,AI171)&amp;";")),INDEX(Node_Right,AI171),INDEX(Node_Left,AI171)))))</f>
        <v/>
      </c>
      <c r="AK171" s="46">
        <f>MATCH($AA171&amp;"|"&amp;AJ171,Node_Key,0)</f>
        <v/>
      </c>
      <c r="AL171" s="46">
        <f>IF(INDEX(Node_Kind,AK171)="leaf",AJ171,IF(INDEX($J$10:$J$61,INDEX(Node_Pos,AK171)+1)="",IF(INDEX(Node_Miss,AK171)="left",INDEX(Node_Left,AK171),INDEX(Node_Right,AK171)),IF(INDEX(Node_Kind,AK171)="split",IF(INDEX($J$10:$J$61,INDEX(Node_Pos,AK171)+1)&lt;INDEX(Node_Thr,AK171),INDEX(Node_Left,AK171),INDEX(Node_Right,AK171)),IF(ISNUMBER(SEARCH(";"&amp;INDEX($J$10:$J$61,INDEX(Node_Pos,AK171)+1)&amp;";",";"&amp;INDEX(Node_RCodes,AK171)&amp;";")),INDEX(Node_Right,AK171),INDEX(Node_Left,AK171)))))</f>
        <v/>
      </c>
      <c r="AM171" s="46">
        <f>MATCH($AA171&amp;"|"&amp;AL171,Node_Key,0)</f>
        <v/>
      </c>
      <c r="AN171" s="46">
        <f>IF(INDEX(Node_Kind,AM171)="leaf",AL171,IF(INDEX($J$10:$J$61,INDEX(Node_Pos,AM171)+1)="",IF(INDEX(Node_Miss,AM171)="left",INDEX(Node_Left,AM171),INDEX(Node_Right,AM171)),IF(INDEX(Node_Kind,AM171)="split",IF(INDEX($J$10:$J$61,INDEX(Node_Pos,AM171)+1)&lt;INDEX(Node_Thr,AM171),INDEX(Node_Left,AM171),INDEX(Node_Right,AM171)),IF(ISNUMBER(SEARCH(";"&amp;INDEX($J$10:$J$61,INDEX(Node_Pos,AM171)+1)&amp;";",";"&amp;INDEX(Node_RCodes,AM171)&amp;";")),INDEX(Node_Right,AM171),INDEX(Node_Left,AM171)))))</f>
        <v/>
      </c>
      <c r="AO171" s="52">
        <f>IF(INDEX(Node_Kind,MATCH($AA171&amp;"|"&amp;AN171,Node_Key,0))="leaf",INDEX(Node_Leaf,MATCH($AA171&amp;"|"&amp;AN171,Node_Key,0)),"not a leaf")</f>
        <v/>
      </c>
      <c r="AP171" s="46">
        <f>MATCH($AA171&amp;"|0",Node_Key,0)</f>
        <v/>
      </c>
      <c r="AQ171" s="46">
        <f>IF(INDEX(Node_Kind,AP171)="leaf",0,IF(INDEX($M$10:$M$61,INDEX(Node_Pos,AP171)+1)="",IF(INDEX(Node_Miss,AP171)="left",INDEX(Node_Left,AP171),INDEX(Node_Right,AP171)),IF(INDEX(Node_Kind,AP171)="split",IF(INDEX($M$10:$M$61,INDEX(Node_Pos,AP171)+1)&lt;INDEX(Node_Thr,AP171),INDEX(Node_Left,AP171),INDEX(Node_Right,AP171)),IF(ISNUMBER(SEARCH(";"&amp;INDEX($M$10:$M$61,INDEX(Node_Pos,AP171)+1)&amp;";",";"&amp;INDEX(Node_RCodes,AP171)&amp;";")),INDEX(Node_Right,AP171),INDEX(Node_Left,AP171)))))</f>
        <v/>
      </c>
      <c r="AR171" s="46">
        <f>MATCH($AA171&amp;"|"&amp;AQ171,Node_Key,0)</f>
        <v/>
      </c>
      <c r="AS171" s="46">
        <f>IF(INDEX(Node_Kind,AR171)="leaf",AQ171,IF(INDEX($M$10:$M$61,INDEX(Node_Pos,AR171)+1)="",IF(INDEX(Node_Miss,AR171)="left",INDEX(Node_Left,AR171),INDEX(Node_Right,AR171)),IF(INDEX(Node_Kind,AR171)="split",IF(INDEX($M$10:$M$61,INDEX(Node_Pos,AR171)+1)&lt;INDEX(Node_Thr,AR171),INDEX(Node_Left,AR171),INDEX(Node_Right,AR171)),IF(ISNUMBER(SEARCH(";"&amp;INDEX($M$10:$M$61,INDEX(Node_Pos,AR171)+1)&amp;";",";"&amp;INDEX(Node_RCodes,AR171)&amp;";")),INDEX(Node_Right,AR171),INDEX(Node_Left,AR171)))))</f>
        <v/>
      </c>
      <c r="AT171" s="46">
        <f>MATCH($AA171&amp;"|"&amp;AS171,Node_Key,0)</f>
        <v/>
      </c>
      <c r="AU171" s="46">
        <f>IF(INDEX(Node_Kind,AT171)="leaf",AS171,IF(INDEX($M$10:$M$61,INDEX(Node_Pos,AT171)+1)="",IF(INDEX(Node_Miss,AT171)="left",INDEX(Node_Left,AT171),INDEX(Node_Right,AT171)),IF(INDEX(Node_Kind,AT171)="split",IF(INDEX($M$10:$M$61,INDEX(Node_Pos,AT171)+1)&lt;INDEX(Node_Thr,AT171),INDEX(Node_Left,AT171),INDEX(Node_Right,AT171)),IF(ISNUMBER(SEARCH(";"&amp;INDEX($M$10:$M$61,INDEX(Node_Pos,AT171)+1)&amp;";",";"&amp;INDEX(Node_RCodes,AT171)&amp;";")),INDEX(Node_Right,AT171),INDEX(Node_Left,AT171)))))</f>
        <v/>
      </c>
      <c r="AV171" s="52">
        <f>IF(INDEX(Node_Kind,MATCH($AA171&amp;"|"&amp;AU171,Node_Key,0))="leaf",INDEX(Node_Leaf,MATCH($AA171&amp;"|"&amp;AU171,Node_Key,0)),"not a leaf")</f>
        <v/>
      </c>
      <c r="AW171" s="46">
        <f>MATCH($AA171&amp;"|0",Node_Key,0)</f>
        <v/>
      </c>
      <c r="AX171" s="46">
        <f>IF(INDEX(Node_Kind,AW171)="leaf",0,IF(INDEX($P$10:$P$61,INDEX(Node_Pos,AW171)+1)="",IF(INDEX(Node_Miss,AW171)="left",INDEX(Node_Left,AW171),INDEX(Node_Right,AW171)),IF(INDEX(Node_Kind,AW171)="split",IF(INDEX($P$10:$P$61,INDEX(Node_Pos,AW171)+1)&lt;INDEX(Node_Thr,AW171),INDEX(Node_Left,AW171),INDEX(Node_Right,AW171)),IF(ISNUMBER(SEARCH(";"&amp;INDEX($P$10:$P$61,INDEX(Node_Pos,AW171)+1)&amp;";",";"&amp;INDEX(Node_RCodes,AW171)&amp;";")),INDEX(Node_Right,AW171),INDEX(Node_Left,AW171)))))</f>
        <v/>
      </c>
      <c r="AY171" s="46">
        <f>MATCH($AA171&amp;"|"&amp;AX171,Node_Key,0)</f>
        <v/>
      </c>
      <c r="AZ171" s="46">
        <f>IF(INDEX(Node_Kind,AY171)="leaf",AX171,IF(INDEX($P$10:$P$61,INDEX(Node_Pos,AY171)+1)="",IF(INDEX(Node_Miss,AY171)="left",INDEX(Node_Left,AY171),INDEX(Node_Right,AY171)),IF(INDEX(Node_Kind,AY171)="split",IF(INDEX($P$10:$P$61,INDEX(Node_Pos,AY171)+1)&lt;INDEX(Node_Thr,AY171),INDEX(Node_Left,AY171),INDEX(Node_Right,AY171)),IF(ISNUMBER(SEARCH(";"&amp;INDEX($P$10:$P$61,INDEX(Node_Pos,AY171)+1)&amp;";",";"&amp;INDEX(Node_RCodes,AY171)&amp;";")),INDEX(Node_Right,AY171),INDEX(Node_Left,AY171)))))</f>
        <v/>
      </c>
      <c r="BA171" s="46">
        <f>MATCH($AA171&amp;"|"&amp;AZ171,Node_Key,0)</f>
        <v/>
      </c>
      <c r="BB171" s="46">
        <f>IF(INDEX(Node_Kind,BA171)="leaf",AZ171,IF(INDEX($P$10:$P$61,INDEX(Node_Pos,BA171)+1)="",IF(INDEX(Node_Miss,BA171)="left",INDEX(Node_Left,BA171),INDEX(Node_Right,BA171)),IF(INDEX(Node_Kind,BA171)="split",IF(INDEX($P$10:$P$61,INDEX(Node_Pos,BA171)+1)&lt;INDEX(Node_Thr,BA171),INDEX(Node_Left,BA171),INDEX(Node_Right,BA171)),IF(ISNUMBER(SEARCH(";"&amp;INDEX($P$10:$P$61,INDEX(Node_Pos,BA171)+1)&amp;";",";"&amp;INDEX(Node_RCodes,BA171)&amp;";")),INDEX(Node_Right,BA171),INDEX(Node_Left,BA171)))))</f>
        <v/>
      </c>
      <c r="BC171" s="52">
        <f>IF(INDEX(Node_Kind,MATCH($AA171&amp;"|"&amp;BB171,Node_Key,0))="leaf",INDEX(Node_Leaf,MATCH($AA171&amp;"|"&amp;BB171,Node_Key,0)),"not a leaf")</f>
        <v/>
      </c>
      <c r="BD171" s="46">
        <f>MATCH($AA171&amp;"|0",Node_Key,0)</f>
        <v/>
      </c>
      <c r="BE171" s="46">
        <f>IF(INDEX(Node_Kind,BD171)="leaf",0,IF(INDEX($S$10:$S$61,INDEX(Node_Pos,BD171)+1)="",IF(INDEX(Node_Miss,BD171)="left",INDEX(Node_Left,BD171),INDEX(Node_Right,BD171)),IF(INDEX(Node_Kind,BD171)="split",IF(INDEX($S$10:$S$61,INDEX(Node_Pos,BD171)+1)&lt;INDEX(Node_Thr,BD171),INDEX(Node_Left,BD171),INDEX(Node_Right,BD171)),IF(ISNUMBER(SEARCH(";"&amp;INDEX($S$10:$S$61,INDEX(Node_Pos,BD171)+1)&amp;";",";"&amp;INDEX(Node_RCodes,BD171)&amp;";")),INDEX(Node_Right,BD171),INDEX(Node_Left,BD171)))))</f>
        <v/>
      </c>
      <c r="BF171" s="46">
        <f>MATCH($AA171&amp;"|"&amp;BE171,Node_Key,0)</f>
        <v/>
      </c>
      <c r="BG171" s="46">
        <f>IF(INDEX(Node_Kind,BF171)="leaf",BE171,IF(INDEX($S$10:$S$61,INDEX(Node_Pos,BF171)+1)="",IF(INDEX(Node_Miss,BF171)="left",INDEX(Node_Left,BF171),INDEX(Node_Right,BF171)),IF(INDEX(Node_Kind,BF171)="split",IF(INDEX($S$10:$S$61,INDEX(Node_Pos,BF171)+1)&lt;INDEX(Node_Thr,BF171),INDEX(Node_Left,BF171),INDEX(Node_Right,BF171)),IF(ISNUMBER(SEARCH(";"&amp;INDEX($S$10:$S$61,INDEX(Node_Pos,BF171)+1)&amp;";",";"&amp;INDEX(Node_RCodes,BF171)&amp;";")),INDEX(Node_Right,BF171),INDEX(Node_Left,BF171)))))</f>
        <v/>
      </c>
      <c r="BH171" s="46">
        <f>MATCH($AA171&amp;"|"&amp;BG171,Node_Key,0)</f>
        <v/>
      </c>
      <c r="BI171" s="46">
        <f>IF(INDEX(Node_Kind,BH171)="leaf",BG171,IF(INDEX($S$10:$S$61,INDEX(Node_Pos,BH171)+1)="",IF(INDEX(Node_Miss,BH171)="left",INDEX(Node_Left,BH171),INDEX(Node_Right,BH171)),IF(INDEX(Node_Kind,BH171)="split",IF(INDEX($S$10:$S$61,INDEX(Node_Pos,BH171)+1)&lt;INDEX(Node_Thr,BH171),INDEX(Node_Left,BH171),INDEX(Node_Right,BH171)),IF(ISNUMBER(SEARCH(";"&amp;INDEX($S$10:$S$61,INDEX(Node_Pos,BH171)+1)&amp;";",";"&amp;INDEX(Node_RCodes,BH171)&amp;";")),INDEX(Node_Right,BH171),INDEX(Node_Left,BH171)))))</f>
        <v/>
      </c>
      <c r="BJ171" s="52">
        <f>IF(INDEX(Node_Kind,MATCH($AA171&amp;"|"&amp;BI171,Node_Key,0))="leaf",INDEX(Node_Leaf,MATCH($AA171&amp;"|"&amp;BI171,Node_Key,0)),"not a leaf")</f>
        <v/>
      </c>
      <c r="BK171" s="46">
        <f>MATCH($AA171&amp;"|0",Node_Key,0)</f>
        <v/>
      </c>
      <c r="BL171" s="46">
        <f>IF(INDEX(Node_Kind,BK171)="leaf",0,IF(INDEX($V$10:$V$61,INDEX(Node_Pos,BK171)+1)="",IF(INDEX(Node_Miss,BK171)="left",INDEX(Node_Left,BK171),INDEX(Node_Right,BK171)),IF(INDEX(Node_Kind,BK171)="split",IF(INDEX($V$10:$V$61,INDEX(Node_Pos,BK171)+1)&lt;INDEX(Node_Thr,BK171),INDEX(Node_Left,BK171),INDEX(Node_Right,BK171)),IF(ISNUMBER(SEARCH(";"&amp;INDEX($V$10:$V$61,INDEX(Node_Pos,BK171)+1)&amp;";",";"&amp;INDEX(Node_RCodes,BK171)&amp;";")),INDEX(Node_Right,BK171),INDEX(Node_Left,BK171)))))</f>
        <v/>
      </c>
      <c r="BM171" s="46">
        <f>MATCH($AA171&amp;"|"&amp;BL171,Node_Key,0)</f>
        <v/>
      </c>
      <c r="BN171" s="46">
        <f>IF(INDEX(Node_Kind,BM171)="leaf",BL171,IF(INDEX($V$10:$V$61,INDEX(Node_Pos,BM171)+1)="",IF(INDEX(Node_Miss,BM171)="left",INDEX(Node_Left,BM171),INDEX(Node_Right,BM171)),IF(INDEX(Node_Kind,BM171)="split",IF(INDEX($V$10:$V$61,INDEX(Node_Pos,BM171)+1)&lt;INDEX(Node_Thr,BM171),INDEX(Node_Left,BM171),INDEX(Node_Right,BM171)),IF(ISNUMBER(SEARCH(";"&amp;INDEX($V$10:$V$61,INDEX(Node_Pos,BM171)+1)&amp;";",";"&amp;INDEX(Node_RCodes,BM171)&amp;";")),INDEX(Node_Right,BM171),INDEX(Node_Left,BM171)))))</f>
        <v/>
      </c>
      <c r="BO171" s="46">
        <f>MATCH($AA171&amp;"|"&amp;BN171,Node_Key,0)</f>
        <v/>
      </c>
      <c r="BP171" s="46">
        <f>IF(INDEX(Node_Kind,BO171)="leaf",BN171,IF(INDEX($V$10:$V$61,INDEX(Node_Pos,BO171)+1)="",IF(INDEX(Node_Miss,BO171)="left",INDEX(Node_Left,BO171),INDEX(Node_Right,BO171)),IF(INDEX(Node_Kind,BO171)="split",IF(INDEX($V$10:$V$61,INDEX(Node_Pos,BO171)+1)&lt;INDEX(Node_Thr,BO171),INDEX(Node_Left,BO171),INDEX(Node_Right,BO171)),IF(ISNUMBER(SEARCH(";"&amp;INDEX($V$10:$V$61,INDEX(Node_Pos,BO171)+1)&amp;";",";"&amp;INDEX(Node_RCodes,BO171)&amp;";")),INDEX(Node_Right,BO171),INDEX(Node_Left,BO171)))))</f>
        <v/>
      </c>
      <c r="BQ171" s="52">
        <f>IF(INDEX(Node_Kind,MATCH($AA171&amp;"|"&amp;BP171,Node_Key,0))="leaf",INDEX(Node_Leaf,MATCH($AA171&amp;"|"&amp;BP171,Node_Key,0)),"not a leaf")</f>
        <v/>
      </c>
      <c r="BR171" s="46">
        <f>MATCH($AA171&amp;"|0",Node_Key,0)</f>
        <v/>
      </c>
      <c r="BS171" s="46">
        <f>IF(INDEX(Node_Kind,BR171)="leaf",0,IF(INDEX($Y$10:$Y$61,INDEX(Node_Pos,BR171)+1)="",IF(INDEX(Node_Miss,BR171)="left",INDEX(Node_Left,BR171),INDEX(Node_Right,BR171)),IF(INDEX(Node_Kind,BR171)="split",IF(INDEX($Y$10:$Y$61,INDEX(Node_Pos,BR171)+1)&lt;INDEX(Node_Thr,BR171),INDEX(Node_Left,BR171),INDEX(Node_Right,BR171)),IF(ISNUMBER(SEARCH(";"&amp;INDEX($Y$10:$Y$61,INDEX(Node_Pos,BR171)+1)&amp;";",";"&amp;INDEX(Node_RCodes,BR171)&amp;";")),INDEX(Node_Right,BR171),INDEX(Node_Left,BR171)))))</f>
        <v/>
      </c>
      <c r="BT171" s="46">
        <f>MATCH($AA171&amp;"|"&amp;BS171,Node_Key,0)</f>
        <v/>
      </c>
      <c r="BU171" s="46">
        <f>IF(INDEX(Node_Kind,BT171)="leaf",BS171,IF(INDEX($Y$10:$Y$61,INDEX(Node_Pos,BT171)+1)="",IF(INDEX(Node_Miss,BT171)="left",INDEX(Node_Left,BT171),INDEX(Node_Right,BT171)),IF(INDEX(Node_Kind,BT171)="split",IF(INDEX($Y$10:$Y$61,INDEX(Node_Pos,BT171)+1)&lt;INDEX(Node_Thr,BT171),INDEX(Node_Left,BT171),INDEX(Node_Right,BT171)),IF(ISNUMBER(SEARCH(";"&amp;INDEX($Y$10:$Y$61,INDEX(Node_Pos,BT171)+1)&amp;";",";"&amp;INDEX(Node_RCodes,BT171)&amp;";")),INDEX(Node_Right,BT171),INDEX(Node_Left,BT171)))))</f>
        <v/>
      </c>
      <c r="BV171" s="46">
        <f>MATCH($AA171&amp;"|"&amp;BU171,Node_Key,0)</f>
        <v/>
      </c>
      <c r="BW171" s="46">
        <f>IF(INDEX(Node_Kind,BV171)="leaf",BU171,IF(INDEX($Y$10:$Y$61,INDEX(Node_Pos,BV171)+1)="",IF(INDEX(Node_Miss,BV171)="left",INDEX(Node_Left,BV171),INDEX(Node_Right,BV171)),IF(INDEX(Node_Kind,BV171)="split",IF(INDEX($Y$10:$Y$61,INDEX(Node_Pos,BV171)+1)&lt;INDEX(Node_Thr,BV171),INDEX(Node_Left,BV171),INDEX(Node_Right,BV171)),IF(ISNUMBER(SEARCH(";"&amp;INDEX($Y$10:$Y$61,INDEX(Node_Pos,BV171)+1)&amp;";",";"&amp;INDEX(Node_RCodes,BV171)&amp;";")),INDEX(Node_Right,BV171),INDEX(Node_Left,BV171)))))</f>
        <v/>
      </c>
      <c r="BX171" s="52">
        <f>IF(INDEX(Node_Kind,MATCH($AA171&amp;"|"&amp;BW171,Node_Key,0))="leaf",INDEX(Node_Leaf,MATCH($AA171&amp;"|"&amp;BW171,Node_Key,0)),"not a leaf")</f>
        <v/>
      </c>
    </row>
    <row r="172">
      <c r="AA172" s="36" t="n">
        <v>162</v>
      </c>
      <c r="AB172" s="46">
        <f>MATCH($AA172&amp;"|0",Node_Key,0)</f>
        <v/>
      </c>
      <c r="AC172" s="46">
        <f>IF(INDEX(Node_Kind,AB172)="leaf",0,IF(INDEX($G$10:$G$61,INDEX(Node_Pos,AB172)+1)="",IF(INDEX(Node_Miss,AB172)="left",INDEX(Node_Left,AB172),INDEX(Node_Right,AB172)),IF(INDEX(Node_Kind,AB172)="split",IF(INDEX($G$10:$G$61,INDEX(Node_Pos,AB172)+1)&lt;INDEX(Node_Thr,AB172),INDEX(Node_Left,AB172),INDEX(Node_Right,AB172)),IF(ISNUMBER(SEARCH(";"&amp;INDEX($G$10:$G$61,INDEX(Node_Pos,AB172)+1)&amp;";",";"&amp;INDEX(Node_RCodes,AB172)&amp;";")),INDEX(Node_Right,AB172),INDEX(Node_Left,AB172)))))</f>
        <v/>
      </c>
      <c r="AD172" s="46">
        <f>MATCH($AA172&amp;"|"&amp;AC172,Node_Key,0)</f>
        <v/>
      </c>
      <c r="AE172" s="46">
        <f>IF(INDEX(Node_Kind,AD172)="leaf",AC172,IF(INDEX($G$10:$G$61,INDEX(Node_Pos,AD172)+1)="",IF(INDEX(Node_Miss,AD172)="left",INDEX(Node_Left,AD172),INDEX(Node_Right,AD172)),IF(INDEX(Node_Kind,AD172)="split",IF(INDEX($G$10:$G$61,INDEX(Node_Pos,AD172)+1)&lt;INDEX(Node_Thr,AD172),INDEX(Node_Left,AD172),INDEX(Node_Right,AD172)),IF(ISNUMBER(SEARCH(";"&amp;INDEX($G$10:$G$61,INDEX(Node_Pos,AD172)+1)&amp;";",";"&amp;INDEX(Node_RCodes,AD172)&amp;";")),INDEX(Node_Right,AD172),INDEX(Node_Left,AD172)))))</f>
        <v/>
      </c>
      <c r="AF172" s="46">
        <f>MATCH($AA172&amp;"|"&amp;AE172,Node_Key,0)</f>
        <v/>
      </c>
      <c r="AG172" s="46">
        <f>IF(INDEX(Node_Kind,AF172)="leaf",AE172,IF(INDEX($G$10:$G$61,INDEX(Node_Pos,AF172)+1)="",IF(INDEX(Node_Miss,AF172)="left",INDEX(Node_Left,AF172),INDEX(Node_Right,AF172)),IF(INDEX(Node_Kind,AF172)="split",IF(INDEX($G$10:$G$61,INDEX(Node_Pos,AF172)+1)&lt;INDEX(Node_Thr,AF172),INDEX(Node_Left,AF172),INDEX(Node_Right,AF172)),IF(ISNUMBER(SEARCH(";"&amp;INDEX($G$10:$G$61,INDEX(Node_Pos,AF172)+1)&amp;";",";"&amp;INDEX(Node_RCodes,AF172)&amp;";")),INDEX(Node_Right,AF172),INDEX(Node_Left,AF172)))))</f>
        <v/>
      </c>
      <c r="AH172" s="52">
        <f>IF(INDEX(Node_Kind,MATCH($AA172&amp;"|"&amp;AG172,Node_Key,0))="leaf",INDEX(Node_Leaf,MATCH($AA172&amp;"|"&amp;AG172,Node_Key,0)),"not a leaf")</f>
        <v/>
      </c>
      <c r="AI172" s="46">
        <f>MATCH($AA172&amp;"|0",Node_Key,0)</f>
        <v/>
      </c>
      <c r="AJ172" s="46">
        <f>IF(INDEX(Node_Kind,AI172)="leaf",0,IF(INDEX($J$10:$J$61,INDEX(Node_Pos,AI172)+1)="",IF(INDEX(Node_Miss,AI172)="left",INDEX(Node_Left,AI172),INDEX(Node_Right,AI172)),IF(INDEX(Node_Kind,AI172)="split",IF(INDEX($J$10:$J$61,INDEX(Node_Pos,AI172)+1)&lt;INDEX(Node_Thr,AI172),INDEX(Node_Left,AI172),INDEX(Node_Right,AI172)),IF(ISNUMBER(SEARCH(";"&amp;INDEX($J$10:$J$61,INDEX(Node_Pos,AI172)+1)&amp;";",";"&amp;INDEX(Node_RCodes,AI172)&amp;";")),INDEX(Node_Right,AI172),INDEX(Node_Left,AI172)))))</f>
        <v/>
      </c>
      <c r="AK172" s="46">
        <f>MATCH($AA172&amp;"|"&amp;AJ172,Node_Key,0)</f>
        <v/>
      </c>
      <c r="AL172" s="46">
        <f>IF(INDEX(Node_Kind,AK172)="leaf",AJ172,IF(INDEX($J$10:$J$61,INDEX(Node_Pos,AK172)+1)="",IF(INDEX(Node_Miss,AK172)="left",INDEX(Node_Left,AK172),INDEX(Node_Right,AK172)),IF(INDEX(Node_Kind,AK172)="split",IF(INDEX($J$10:$J$61,INDEX(Node_Pos,AK172)+1)&lt;INDEX(Node_Thr,AK172),INDEX(Node_Left,AK172),INDEX(Node_Right,AK172)),IF(ISNUMBER(SEARCH(";"&amp;INDEX($J$10:$J$61,INDEX(Node_Pos,AK172)+1)&amp;";",";"&amp;INDEX(Node_RCodes,AK172)&amp;";")),INDEX(Node_Right,AK172),INDEX(Node_Left,AK172)))))</f>
        <v/>
      </c>
      <c r="AM172" s="46">
        <f>MATCH($AA172&amp;"|"&amp;AL172,Node_Key,0)</f>
        <v/>
      </c>
      <c r="AN172" s="46">
        <f>IF(INDEX(Node_Kind,AM172)="leaf",AL172,IF(INDEX($J$10:$J$61,INDEX(Node_Pos,AM172)+1)="",IF(INDEX(Node_Miss,AM172)="left",INDEX(Node_Left,AM172),INDEX(Node_Right,AM172)),IF(INDEX(Node_Kind,AM172)="split",IF(INDEX($J$10:$J$61,INDEX(Node_Pos,AM172)+1)&lt;INDEX(Node_Thr,AM172),INDEX(Node_Left,AM172),INDEX(Node_Right,AM172)),IF(ISNUMBER(SEARCH(";"&amp;INDEX($J$10:$J$61,INDEX(Node_Pos,AM172)+1)&amp;";",";"&amp;INDEX(Node_RCodes,AM172)&amp;";")),INDEX(Node_Right,AM172),INDEX(Node_Left,AM172)))))</f>
        <v/>
      </c>
      <c r="AO172" s="52">
        <f>IF(INDEX(Node_Kind,MATCH($AA172&amp;"|"&amp;AN172,Node_Key,0))="leaf",INDEX(Node_Leaf,MATCH($AA172&amp;"|"&amp;AN172,Node_Key,0)),"not a leaf")</f>
        <v/>
      </c>
      <c r="AP172" s="46">
        <f>MATCH($AA172&amp;"|0",Node_Key,0)</f>
        <v/>
      </c>
      <c r="AQ172" s="46">
        <f>IF(INDEX(Node_Kind,AP172)="leaf",0,IF(INDEX($M$10:$M$61,INDEX(Node_Pos,AP172)+1)="",IF(INDEX(Node_Miss,AP172)="left",INDEX(Node_Left,AP172),INDEX(Node_Right,AP172)),IF(INDEX(Node_Kind,AP172)="split",IF(INDEX($M$10:$M$61,INDEX(Node_Pos,AP172)+1)&lt;INDEX(Node_Thr,AP172),INDEX(Node_Left,AP172),INDEX(Node_Right,AP172)),IF(ISNUMBER(SEARCH(";"&amp;INDEX($M$10:$M$61,INDEX(Node_Pos,AP172)+1)&amp;";",";"&amp;INDEX(Node_RCodes,AP172)&amp;";")),INDEX(Node_Right,AP172),INDEX(Node_Left,AP172)))))</f>
        <v/>
      </c>
      <c r="AR172" s="46">
        <f>MATCH($AA172&amp;"|"&amp;AQ172,Node_Key,0)</f>
        <v/>
      </c>
      <c r="AS172" s="46">
        <f>IF(INDEX(Node_Kind,AR172)="leaf",AQ172,IF(INDEX($M$10:$M$61,INDEX(Node_Pos,AR172)+1)="",IF(INDEX(Node_Miss,AR172)="left",INDEX(Node_Left,AR172),INDEX(Node_Right,AR172)),IF(INDEX(Node_Kind,AR172)="split",IF(INDEX($M$10:$M$61,INDEX(Node_Pos,AR172)+1)&lt;INDEX(Node_Thr,AR172),INDEX(Node_Left,AR172),INDEX(Node_Right,AR172)),IF(ISNUMBER(SEARCH(";"&amp;INDEX($M$10:$M$61,INDEX(Node_Pos,AR172)+1)&amp;";",";"&amp;INDEX(Node_RCodes,AR172)&amp;";")),INDEX(Node_Right,AR172),INDEX(Node_Left,AR172)))))</f>
        <v/>
      </c>
      <c r="AT172" s="46">
        <f>MATCH($AA172&amp;"|"&amp;AS172,Node_Key,0)</f>
        <v/>
      </c>
      <c r="AU172" s="46">
        <f>IF(INDEX(Node_Kind,AT172)="leaf",AS172,IF(INDEX($M$10:$M$61,INDEX(Node_Pos,AT172)+1)="",IF(INDEX(Node_Miss,AT172)="left",INDEX(Node_Left,AT172),INDEX(Node_Right,AT172)),IF(INDEX(Node_Kind,AT172)="split",IF(INDEX($M$10:$M$61,INDEX(Node_Pos,AT172)+1)&lt;INDEX(Node_Thr,AT172),INDEX(Node_Left,AT172),INDEX(Node_Right,AT172)),IF(ISNUMBER(SEARCH(";"&amp;INDEX($M$10:$M$61,INDEX(Node_Pos,AT172)+1)&amp;";",";"&amp;INDEX(Node_RCodes,AT172)&amp;";")),INDEX(Node_Right,AT172),INDEX(Node_Left,AT172)))))</f>
        <v/>
      </c>
      <c r="AV172" s="52">
        <f>IF(INDEX(Node_Kind,MATCH($AA172&amp;"|"&amp;AU172,Node_Key,0))="leaf",INDEX(Node_Leaf,MATCH($AA172&amp;"|"&amp;AU172,Node_Key,0)),"not a leaf")</f>
        <v/>
      </c>
      <c r="AW172" s="46">
        <f>MATCH($AA172&amp;"|0",Node_Key,0)</f>
        <v/>
      </c>
      <c r="AX172" s="46">
        <f>IF(INDEX(Node_Kind,AW172)="leaf",0,IF(INDEX($P$10:$P$61,INDEX(Node_Pos,AW172)+1)="",IF(INDEX(Node_Miss,AW172)="left",INDEX(Node_Left,AW172),INDEX(Node_Right,AW172)),IF(INDEX(Node_Kind,AW172)="split",IF(INDEX($P$10:$P$61,INDEX(Node_Pos,AW172)+1)&lt;INDEX(Node_Thr,AW172),INDEX(Node_Left,AW172),INDEX(Node_Right,AW172)),IF(ISNUMBER(SEARCH(";"&amp;INDEX($P$10:$P$61,INDEX(Node_Pos,AW172)+1)&amp;";",";"&amp;INDEX(Node_RCodes,AW172)&amp;";")),INDEX(Node_Right,AW172),INDEX(Node_Left,AW172)))))</f>
        <v/>
      </c>
      <c r="AY172" s="46">
        <f>MATCH($AA172&amp;"|"&amp;AX172,Node_Key,0)</f>
        <v/>
      </c>
      <c r="AZ172" s="46">
        <f>IF(INDEX(Node_Kind,AY172)="leaf",AX172,IF(INDEX($P$10:$P$61,INDEX(Node_Pos,AY172)+1)="",IF(INDEX(Node_Miss,AY172)="left",INDEX(Node_Left,AY172),INDEX(Node_Right,AY172)),IF(INDEX(Node_Kind,AY172)="split",IF(INDEX($P$10:$P$61,INDEX(Node_Pos,AY172)+1)&lt;INDEX(Node_Thr,AY172),INDEX(Node_Left,AY172),INDEX(Node_Right,AY172)),IF(ISNUMBER(SEARCH(";"&amp;INDEX($P$10:$P$61,INDEX(Node_Pos,AY172)+1)&amp;";",";"&amp;INDEX(Node_RCodes,AY172)&amp;";")),INDEX(Node_Right,AY172),INDEX(Node_Left,AY172)))))</f>
        <v/>
      </c>
      <c r="BA172" s="46">
        <f>MATCH($AA172&amp;"|"&amp;AZ172,Node_Key,0)</f>
        <v/>
      </c>
      <c r="BB172" s="46">
        <f>IF(INDEX(Node_Kind,BA172)="leaf",AZ172,IF(INDEX($P$10:$P$61,INDEX(Node_Pos,BA172)+1)="",IF(INDEX(Node_Miss,BA172)="left",INDEX(Node_Left,BA172),INDEX(Node_Right,BA172)),IF(INDEX(Node_Kind,BA172)="split",IF(INDEX($P$10:$P$61,INDEX(Node_Pos,BA172)+1)&lt;INDEX(Node_Thr,BA172),INDEX(Node_Left,BA172),INDEX(Node_Right,BA172)),IF(ISNUMBER(SEARCH(";"&amp;INDEX($P$10:$P$61,INDEX(Node_Pos,BA172)+1)&amp;";",";"&amp;INDEX(Node_RCodes,BA172)&amp;";")),INDEX(Node_Right,BA172),INDEX(Node_Left,BA172)))))</f>
        <v/>
      </c>
      <c r="BC172" s="52">
        <f>IF(INDEX(Node_Kind,MATCH($AA172&amp;"|"&amp;BB172,Node_Key,0))="leaf",INDEX(Node_Leaf,MATCH($AA172&amp;"|"&amp;BB172,Node_Key,0)),"not a leaf")</f>
        <v/>
      </c>
      <c r="BD172" s="46">
        <f>MATCH($AA172&amp;"|0",Node_Key,0)</f>
        <v/>
      </c>
      <c r="BE172" s="46">
        <f>IF(INDEX(Node_Kind,BD172)="leaf",0,IF(INDEX($S$10:$S$61,INDEX(Node_Pos,BD172)+1)="",IF(INDEX(Node_Miss,BD172)="left",INDEX(Node_Left,BD172),INDEX(Node_Right,BD172)),IF(INDEX(Node_Kind,BD172)="split",IF(INDEX($S$10:$S$61,INDEX(Node_Pos,BD172)+1)&lt;INDEX(Node_Thr,BD172),INDEX(Node_Left,BD172),INDEX(Node_Right,BD172)),IF(ISNUMBER(SEARCH(";"&amp;INDEX($S$10:$S$61,INDEX(Node_Pos,BD172)+1)&amp;";",";"&amp;INDEX(Node_RCodes,BD172)&amp;";")),INDEX(Node_Right,BD172),INDEX(Node_Left,BD172)))))</f>
        <v/>
      </c>
      <c r="BF172" s="46">
        <f>MATCH($AA172&amp;"|"&amp;BE172,Node_Key,0)</f>
        <v/>
      </c>
      <c r="BG172" s="46">
        <f>IF(INDEX(Node_Kind,BF172)="leaf",BE172,IF(INDEX($S$10:$S$61,INDEX(Node_Pos,BF172)+1)="",IF(INDEX(Node_Miss,BF172)="left",INDEX(Node_Left,BF172),INDEX(Node_Right,BF172)),IF(INDEX(Node_Kind,BF172)="split",IF(INDEX($S$10:$S$61,INDEX(Node_Pos,BF172)+1)&lt;INDEX(Node_Thr,BF172),INDEX(Node_Left,BF172),INDEX(Node_Right,BF172)),IF(ISNUMBER(SEARCH(";"&amp;INDEX($S$10:$S$61,INDEX(Node_Pos,BF172)+1)&amp;";",";"&amp;INDEX(Node_RCodes,BF172)&amp;";")),INDEX(Node_Right,BF172),INDEX(Node_Left,BF172)))))</f>
        <v/>
      </c>
      <c r="BH172" s="46">
        <f>MATCH($AA172&amp;"|"&amp;BG172,Node_Key,0)</f>
        <v/>
      </c>
      <c r="BI172" s="46">
        <f>IF(INDEX(Node_Kind,BH172)="leaf",BG172,IF(INDEX($S$10:$S$61,INDEX(Node_Pos,BH172)+1)="",IF(INDEX(Node_Miss,BH172)="left",INDEX(Node_Left,BH172),INDEX(Node_Right,BH172)),IF(INDEX(Node_Kind,BH172)="split",IF(INDEX($S$10:$S$61,INDEX(Node_Pos,BH172)+1)&lt;INDEX(Node_Thr,BH172),INDEX(Node_Left,BH172),INDEX(Node_Right,BH172)),IF(ISNUMBER(SEARCH(";"&amp;INDEX($S$10:$S$61,INDEX(Node_Pos,BH172)+1)&amp;";",";"&amp;INDEX(Node_RCodes,BH172)&amp;";")),INDEX(Node_Right,BH172),INDEX(Node_Left,BH172)))))</f>
        <v/>
      </c>
      <c r="BJ172" s="52">
        <f>IF(INDEX(Node_Kind,MATCH($AA172&amp;"|"&amp;BI172,Node_Key,0))="leaf",INDEX(Node_Leaf,MATCH($AA172&amp;"|"&amp;BI172,Node_Key,0)),"not a leaf")</f>
        <v/>
      </c>
      <c r="BK172" s="46">
        <f>MATCH($AA172&amp;"|0",Node_Key,0)</f>
        <v/>
      </c>
      <c r="BL172" s="46">
        <f>IF(INDEX(Node_Kind,BK172)="leaf",0,IF(INDEX($V$10:$V$61,INDEX(Node_Pos,BK172)+1)="",IF(INDEX(Node_Miss,BK172)="left",INDEX(Node_Left,BK172),INDEX(Node_Right,BK172)),IF(INDEX(Node_Kind,BK172)="split",IF(INDEX($V$10:$V$61,INDEX(Node_Pos,BK172)+1)&lt;INDEX(Node_Thr,BK172),INDEX(Node_Left,BK172),INDEX(Node_Right,BK172)),IF(ISNUMBER(SEARCH(";"&amp;INDEX($V$10:$V$61,INDEX(Node_Pos,BK172)+1)&amp;";",";"&amp;INDEX(Node_RCodes,BK172)&amp;";")),INDEX(Node_Right,BK172),INDEX(Node_Left,BK172)))))</f>
        <v/>
      </c>
      <c r="BM172" s="46">
        <f>MATCH($AA172&amp;"|"&amp;BL172,Node_Key,0)</f>
        <v/>
      </c>
      <c r="BN172" s="46">
        <f>IF(INDEX(Node_Kind,BM172)="leaf",BL172,IF(INDEX($V$10:$V$61,INDEX(Node_Pos,BM172)+1)="",IF(INDEX(Node_Miss,BM172)="left",INDEX(Node_Left,BM172),INDEX(Node_Right,BM172)),IF(INDEX(Node_Kind,BM172)="split",IF(INDEX($V$10:$V$61,INDEX(Node_Pos,BM172)+1)&lt;INDEX(Node_Thr,BM172),INDEX(Node_Left,BM172),INDEX(Node_Right,BM172)),IF(ISNUMBER(SEARCH(";"&amp;INDEX($V$10:$V$61,INDEX(Node_Pos,BM172)+1)&amp;";",";"&amp;INDEX(Node_RCodes,BM172)&amp;";")),INDEX(Node_Right,BM172),INDEX(Node_Left,BM172)))))</f>
        <v/>
      </c>
      <c r="BO172" s="46">
        <f>MATCH($AA172&amp;"|"&amp;BN172,Node_Key,0)</f>
        <v/>
      </c>
      <c r="BP172" s="46">
        <f>IF(INDEX(Node_Kind,BO172)="leaf",BN172,IF(INDEX($V$10:$V$61,INDEX(Node_Pos,BO172)+1)="",IF(INDEX(Node_Miss,BO172)="left",INDEX(Node_Left,BO172),INDEX(Node_Right,BO172)),IF(INDEX(Node_Kind,BO172)="split",IF(INDEX($V$10:$V$61,INDEX(Node_Pos,BO172)+1)&lt;INDEX(Node_Thr,BO172),INDEX(Node_Left,BO172),INDEX(Node_Right,BO172)),IF(ISNUMBER(SEARCH(";"&amp;INDEX($V$10:$V$61,INDEX(Node_Pos,BO172)+1)&amp;";",";"&amp;INDEX(Node_RCodes,BO172)&amp;";")),INDEX(Node_Right,BO172),INDEX(Node_Left,BO172)))))</f>
        <v/>
      </c>
      <c r="BQ172" s="52">
        <f>IF(INDEX(Node_Kind,MATCH($AA172&amp;"|"&amp;BP172,Node_Key,0))="leaf",INDEX(Node_Leaf,MATCH($AA172&amp;"|"&amp;BP172,Node_Key,0)),"not a leaf")</f>
        <v/>
      </c>
      <c r="BR172" s="46">
        <f>MATCH($AA172&amp;"|0",Node_Key,0)</f>
        <v/>
      </c>
      <c r="BS172" s="46">
        <f>IF(INDEX(Node_Kind,BR172)="leaf",0,IF(INDEX($Y$10:$Y$61,INDEX(Node_Pos,BR172)+1)="",IF(INDEX(Node_Miss,BR172)="left",INDEX(Node_Left,BR172),INDEX(Node_Right,BR172)),IF(INDEX(Node_Kind,BR172)="split",IF(INDEX($Y$10:$Y$61,INDEX(Node_Pos,BR172)+1)&lt;INDEX(Node_Thr,BR172),INDEX(Node_Left,BR172),INDEX(Node_Right,BR172)),IF(ISNUMBER(SEARCH(";"&amp;INDEX($Y$10:$Y$61,INDEX(Node_Pos,BR172)+1)&amp;";",";"&amp;INDEX(Node_RCodes,BR172)&amp;";")),INDEX(Node_Right,BR172),INDEX(Node_Left,BR172)))))</f>
        <v/>
      </c>
      <c r="BT172" s="46">
        <f>MATCH($AA172&amp;"|"&amp;BS172,Node_Key,0)</f>
        <v/>
      </c>
      <c r="BU172" s="46">
        <f>IF(INDEX(Node_Kind,BT172)="leaf",BS172,IF(INDEX($Y$10:$Y$61,INDEX(Node_Pos,BT172)+1)="",IF(INDEX(Node_Miss,BT172)="left",INDEX(Node_Left,BT172),INDEX(Node_Right,BT172)),IF(INDEX(Node_Kind,BT172)="split",IF(INDEX($Y$10:$Y$61,INDEX(Node_Pos,BT172)+1)&lt;INDEX(Node_Thr,BT172),INDEX(Node_Left,BT172),INDEX(Node_Right,BT172)),IF(ISNUMBER(SEARCH(";"&amp;INDEX($Y$10:$Y$61,INDEX(Node_Pos,BT172)+1)&amp;";",";"&amp;INDEX(Node_RCodes,BT172)&amp;";")),INDEX(Node_Right,BT172),INDEX(Node_Left,BT172)))))</f>
        <v/>
      </c>
      <c r="BV172" s="46">
        <f>MATCH($AA172&amp;"|"&amp;BU172,Node_Key,0)</f>
        <v/>
      </c>
      <c r="BW172" s="46">
        <f>IF(INDEX(Node_Kind,BV172)="leaf",BU172,IF(INDEX($Y$10:$Y$61,INDEX(Node_Pos,BV172)+1)="",IF(INDEX(Node_Miss,BV172)="left",INDEX(Node_Left,BV172),INDEX(Node_Right,BV172)),IF(INDEX(Node_Kind,BV172)="split",IF(INDEX($Y$10:$Y$61,INDEX(Node_Pos,BV172)+1)&lt;INDEX(Node_Thr,BV172),INDEX(Node_Left,BV172),INDEX(Node_Right,BV172)),IF(ISNUMBER(SEARCH(";"&amp;INDEX($Y$10:$Y$61,INDEX(Node_Pos,BV172)+1)&amp;";",";"&amp;INDEX(Node_RCodes,BV172)&amp;";")),INDEX(Node_Right,BV172),INDEX(Node_Left,BV172)))))</f>
        <v/>
      </c>
      <c r="BX172" s="52">
        <f>IF(INDEX(Node_Kind,MATCH($AA172&amp;"|"&amp;BW172,Node_Key,0))="leaf",INDEX(Node_Leaf,MATCH($AA172&amp;"|"&amp;BW172,Node_Key,0)),"not a leaf")</f>
        <v/>
      </c>
    </row>
    <row r="173">
      <c r="AA173" s="36" t="n">
        <v>163</v>
      </c>
      <c r="AB173" s="46">
        <f>MATCH($AA173&amp;"|0",Node_Key,0)</f>
        <v/>
      </c>
      <c r="AC173" s="46">
        <f>IF(INDEX(Node_Kind,AB173)="leaf",0,IF(INDEX($G$10:$G$61,INDEX(Node_Pos,AB173)+1)="",IF(INDEX(Node_Miss,AB173)="left",INDEX(Node_Left,AB173),INDEX(Node_Right,AB173)),IF(INDEX(Node_Kind,AB173)="split",IF(INDEX($G$10:$G$61,INDEX(Node_Pos,AB173)+1)&lt;INDEX(Node_Thr,AB173),INDEX(Node_Left,AB173),INDEX(Node_Right,AB173)),IF(ISNUMBER(SEARCH(";"&amp;INDEX($G$10:$G$61,INDEX(Node_Pos,AB173)+1)&amp;";",";"&amp;INDEX(Node_RCodes,AB173)&amp;";")),INDEX(Node_Right,AB173),INDEX(Node_Left,AB173)))))</f>
        <v/>
      </c>
      <c r="AD173" s="46">
        <f>MATCH($AA173&amp;"|"&amp;AC173,Node_Key,0)</f>
        <v/>
      </c>
      <c r="AE173" s="46">
        <f>IF(INDEX(Node_Kind,AD173)="leaf",AC173,IF(INDEX($G$10:$G$61,INDEX(Node_Pos,AD173)+1)="",IF(INDEX(Node_Miss,AD173)="left",INDEX(Node_Left,AD173),INDEX(Node_Right,AD173)),IF(INDEX(Node_Kind,AD173)="split",IF(INDEX($G$10:$G$61,INDEX(Node_Pos,AD173)+1)&lt;INDEX(Node_Thr,AD173),INDEX(Node_Left,AD173),INDEX(Node_Right,AD173)),IF(ISNUMBER(SEARCH(";"&amp;INDEX($G$10:$G$61,INDEX(Node_Pos,AD173)+1)&amp;";",";"&amp;INDEX(Node_RCodes,AD173)&amp;";")),INDEX(Node_Right,AD173),INDEX(Node_Left,AD173)))))</f>
        <v/>
      </c>
      <c r="AF173" s="46">
        <f>MATCH($AA173&amp;"|"&amp;AE173,Node_Key,0)</f>
        <v/>
      </c>
      <c r="AG173" s="46">
        <f>IF(INDEX(Node_Kind,AF173)="leaf",AE173,IF(INDEX($G$10:$G$61,INDEX(Node_Pos,AF173)+1)="",IF(INDEX(Node_Miss,AF173)="left",INDEX(Node_Left,AF173),INDEX(Node_Right,AF173)),IF(INDEX(Node_Kind,AF173)="split",IF(INDEX($G$10:$G$61,INDEX(Node_Pos,AF173)+1)&lt;INDEX(Node_Thr,AF173),INDEX(Node_Left,AF173),INDEX(Node_Right,AF173)),IF(ISNUMBER(SEARCH(";"&amp;INDEX($G$10:$G$61,INDEX(Node_Pos,AF173)+1)&amp;";",";"&amp;INDEX(Node_RCodes,AF173)&amp;";")),INDEX(Node_Right,AF173),INDEX(Node_Left,AF173)))))</f>
        <v/>
      </c>
      <c r="AH173" s="52">
        <f>IF(INDEX(Node_Kind,MATCH($AA173&amp;"|"&amp;AG173,Node_Key,0))="leaf",INDEX(Node_Leaf,MATCH($AA173&amp;"|"&amp;AG173,Node_Key,0)),"not a leaf")</f>
        <v/>
      </c>
      <c r="AI173" s="46">
        <f>MATCH($AA173&amp;"|0",Node_Key,0)</f>
        <v/>
      </c>
      <c r="AJ173" s="46">
        <f>IF(INDEX(Node_Kind,AI173)="leaf",0,IF(INDEX($J$10:$J$61,INDEX(Node_Pos,AI173)+1)="",IF(INDEX(Node_Miss,AI173)="left",INDEX(Node_Left,AI173),INDEX(Node_Right,AI173)),IF(INDEX(Node_Kind,AI173)="split",IF(INDEX($J$10:$J$61,INDEX(Node_Pos,AI173)+1)&lt;INDEX(Node_Thr,AI173),INDEX(Node_Left,AI173),INDEX(Node_Right,AI173)),IF(ISNUMBER(SEARCH(";"&amp;INDEX($J$10:$J$61,INDEX(Node_Pos,AI173)+1)&amp;";",";"&amp;INDEX(Node_RCodes,AI173)&amp;";")),INDEX(Node_Right,AI173),INDEX(Node_Left,AI173)))))</f>
        <v/>
      </c>
      <c r="AK173" s="46">
        <f>MATCH($AA173&amp;"|"&amp;AJ173,Node_Key,0)</f>
        <v/>
      </c>
      <c r="AL173" s="46">
        <f>IF(INDEX(Node_Kind,AK173)="leaf",AJ173,IF(INDEX($J$10:$J$61,INDEX(Node_Pos,AK173)+1)="",IF(INDEX(Node_Miss,AK173)="left",INDEX(Node_Left,AK173),INDEX(Node_Right,AK173)),IF(INDEX(Node_Kind,AK173)="split",IF(INDEX($J$10:$J$61,INDEX(Node_Pos,AK173)+1)&lt;INDEX(Node_Thr,AK173),INDEX(Node_Left,AK173),INDEX(Node_Right,AK173)),IF(ISNUMBER(SEARCH(";"&amp;INDEX($J$10:$J$61,INDEX(Node_Pos,AK173)+1)&amp;";",";"&amp;INDEX(Node_RCodes,AK173)&amp;";")),INDEX(Node_Right,AK173),INDEX(Node_Left,AK173)))))</f>
        <v/>
      </c>
      <c r="AM173" s="46">
        <f>MATCH($AA173&amp;"|"&amp;AL173,Node_Key,0)</f>
        <v/>
      </c>
      <c r="AN173" s="46">
        <f>IF(INDEX(Node_Kind,AM173)="leaf",AL173,IF(INDEX($J$10:$J$61,INDEX(Node_Pos,AM173)+1)="",IF(INDEX(Node_Miss,AM173)="left",INDEX(Node_Left,AM173),INDEX(Node_Right,AM173)),IF(INDEX(Node_Kind,AM173)="split",IF(INDEX($J$10:$J$61,INDEX(Node_Pos,AM173)+1)&lt;INDEX(Node_Thr,AM173),INDEX(Node_Left,AM173),INDEX(Node_Right,AM173)),IF(ISNUMBER(SEARCH(";"&amp;INDEX($J$10:$J$61,INDEX(Node_Pos,AM173)+1)&amp;";",";"&amp;INDEX(Node_RCodes,AM173)&amp;";")),INDEX(Node_Right,AM173),INDEX(Node_Left,AM173)))))</f>
        <v/>
      </c>
      <c r="AO173" s="52">
        <f>IF(INDEX(Node_Kind,MATCH($AA173&amp;"|"&amp;AN173,Node_Key,0))="leaf",INDEX(Node_Leaf,MATCH($AA173&amp;"|"&amp;AN173,Node_Key,0)),"not a leaf")</f>
        <v/>
      </c>
      <c r="AP173" s="46">
        <f>MATCH($AA173&amp;"|0",Node_Key,0)</f>
        <v/>
      </c>
      <c r="AQ173" s="46">
        <f>IF(INDEX(Node_Kind,AP173)="leaf",0,IF(INDEX($M$10:$M$61,INDEX(Node_Pos,AP173)+1)="",IF(INDEX(Node_Miss,AP173)="left",INDEX(Node_Left,AP173),INDEX(Node_Right,AP173)),IF(INDEX(Node_Kind,AP173)="split",IF(INDEX($M$10:$M$61,INDEX(Node_Pos,AP173)+1)&lt;INDEX(Node_Thr,AP173),INDEX(Node_Left,AP173),INDEX(Node_Right,AP173)),IF(ISNUMBER(SEARCH(";"&amp;INDEX($M$10:$M$61,INDEX(Node_Pos,AP173)+1)&amp;";",";"&amp;INDEX(Node_RCodes,AP173)&amp;";")),INDEX(Node_Right,AP173),INDEX(Node_Left,AP173)))))</f>
        <v/>
      </c>
      <c r="AR173" s="46">
        <f>MATCH($AA173&amp;"|"&amp;AQ173,Node_Key,0)</f>
        <v/>
      </c>
      <c r="AS173" s="46">
        <f>IF(INDEX(Node_Kind,AR173)="leaf",AQ173,IF(INDEX($M$10:$M$61,INDEX(Node_Pos,AR173)+1)="",IF(INDEX(Node_Miss,AR173)="left",INDEX(Node_Left,AR173),INDEX(Node_Right,AR173)),IF(INDEX(Node_Kind,AR173)="split",IF(INDEX($M$10:$M$61,INDEX(Node_Pos,AR173)+1)&lt;INDEX(Node_Thr,AR173),INDEX(Node_Left,AR173),INDEX(Node_Right,AR173)),IF(ISNUMBER(SEARCH(";"&amp;INDEX($M$10:$M$61,INDEX(Node_Pos,AR173)+1)&amp;";",";"&amp;INDEX(Node_RCodes,AR173)&amp;";")),INDEX(Node_Right,AR173),INDEX(Node_Left,AR173)))))</f>
        <v/>
      </c>
      <c r="AT173" s="46">
        <f>MATCH($AA173&amp;"|"&amp;AS173,Node_Key,0)</f>
        <v/>
      </c>
      <c r="AU173" s="46">
        <f>IF(INDEX(Node_Kind,AT173)="leaf",AS173,IF(INDEX($M$10:$M$61,INDEX(Node_Pos,AT173)+1)="",IF(INDEX(Node_Miss,AT173)="left",INDEX(Node_Left,AT173),INDEX(Node_Right,AT173)),IF(INDEX(Node_Kind,AT173)="split",IF(INDEX($M$10:$M$61,INDEX(Node_Pos,AT173)+1)&lt;INDEX(Node_Thr,AT173),INDEX(Node_Left,AT173),INDEX(Node_Right,AT173)),IF(ISNUMBER(SEARCH(";"&amp;INDEX($M$10:$M$61,INDEX(Node_Pos,AT173)+1)&amp;";",";"&amp;INDEX(Node_RCodes,AT173)&amp;";")),INDEX(Node_Right,AT173),INDEX(Node_Left,AT173)))))</f>
        <v/>
      </c>
      <c r="AV173" s="52">
        <f>IF(INDEX(Node_Kind,MATCH($AA173&amp;"|"&amp;AU173,Node_Key,0))="leaf",INDEX(Node_Leaf,MATCH($AA173&amp;"|"&amp;AU173,Node_Key,0)),"not a leaf")</f>
        <v/>
      </c>
      <c r="AW173" s="46">
        <f>MATCH($AA173&amp;"|0",Node_Key,0)</f>
        <v/>
      </c>
      <c r="AX173" s="46">
        <f>IF(INDEX(Node_Kind,AW173)="leaf",0,IF(INDEX($P$10:$P$61,INDEX(Node_Pos,AW173)+1)="",IF(INDEX(Node_Miss,AW173)="left",INDEX(Node_Left,AW173),INDEX(Node_Right,AW173)),IF(INDEX(Node_Kind,AW173)="split",IF(INDEX($P$10:$P$61,INDEX(Node_Pos,AW173)+1)&lt;INDEX(Node_Thr,AW173),INDEX(Node_Left,AW173),INDEX(Node_Right,AW173)),IF(ISNUMBER(SEARCH(";"&amp;INDEX($P$10:$P$61,INDEX(Node_Pos,AW173)+1)&amp;";",";"&amp;INDEX(Node_RCodes,AW173)&amp;";")),INDEX(Node_Right,AW173),INDEX(Node_Left,AW173)))))</f>
        <v/>
      </c>
      <c r="AY173" s="46">
        <f>MATCH($AA173&amp;"|"&amp;AX173,Node_Key,0)</f>
        <v/>
      </c>
      <c r="AZ173" s="46">
        <f>IF(INDEX(Node_Kind,AY173)="leaf",AX173,IF(INDEX($P$10:$P$61,INDEX(Node_Pos,AY173)+1)="",IF(INDEX(Node_Miss,AY173)="left",INDEX(Node_Left,AY173),INDEX(Node_Right,AY173)),IF(INDEX(Node_Kind,AY173)="split",IF(INDEX($P$10:$P$61,INDEX(Node_Pos,AY173)+1)&lt;INDEX(Node_Thr,AY173),INDEX(Node_Left,AY173),INDEX(Node_Right,AY173)),IF(ISNUMBER(SEARCH(";"&amp;INDEX($P$10:$P$61,INDEX(Node_Pos,AY173)+1)&amp;";",";"&amp;INDEX(Node_RCodes,AY173)&amp;";")),INDEX(Node_Right,AY173),INDEX(Node_Left,AY173)))))</f>
        <v/>
      </c>
      <c r="BA173" s="46">
        <f>MATCH($AA173&amp;"|"&amp;AZ173,Node_Key,0)</f>
        <v/>
      </c>
      <c r="BB173" s="46">
        <f>IF(INDEX(Node_Kind,BA173)="leaf",AZ173,IF(INDEX($P$10:$P$61,INDEX(Node_Pos,BA173)+1)="",IF(INDEX(Node_Miss,BA173)="left",INDEX(Node_Left,BA173),INDEX(Node_Right,BA173)),IF(INDEX(Node_Kind,BA173)="split",IF(INDEX($P$10:$P$61,INDEX(Node_Pos,BA173)+1)&lt;INDEX(Node_Thr,BA173),INDEX(Node_Left,BA173),INDEX(Node_Right,BA173)),IF(ISNUMBER(SEARCH(";"&amp;INDEX($P$10:$P$61,INDEX(Node_Pos,BA173)+1)&amp;";",";"&amp;INDEX(Node_RCodes,BA173)&amp;";")),INDEX(Node_Right,BA173),INDEX(Node_Left,BA173)))))</f>
        <v/>
      </c>
      <c r="BC173" s="52">
        <f>IF(INDEX(Node_Kind,MATCH($AA173&amp;"|"&amp;BB173,Node_Key,0))="leaf",INDEX(Node_Leaf,MATCH($AA173&amp;"|"&amp;BB173,Node_Key,0)),"not a leaf")</f>
        <v/>
      </c>
      <c r="BD173" s="46">
        <f>MATCH($AA173&amp;"|0",Node_Key,0)</f>
        <v/>
      </c>
      <c r="BE173" s="46">
        <f>IF(INDEX(Node_Kind,BD173)="leaf",0,IF(INDEX($S$10:$S$61,INDEX(Node_Pos,BD173)+1)="",IF(INDEX(Node_Miss,BD173)="left",INDEX(Node_Left,BD173),INDEX(Node_Right,BD173)),IF(INDEX(Node_Kind,BD173)="split",IF(INDEX($S$10:$S$61,INDEX(Node_Pos,BD173)+1)&lt;INDEX(Node_Thr,BD173),INDEX(Node_Left,BD173),INDEX(Node_Right,BD173)),IF(ISNUMBER(SEARCH(";"&amp;INDEX($S$10:$S$61,INDEX(Node_Pos,BD173)+1)&amp;";",";"&amp;INDEX(Node_RCodes,BD173)&amp;";")),INDEX(Node_Right,BD173),INDEX(Node_Left,BD173)))))</f>
        <v/>
      </c>
      <c r="BF173" s="46">
        <f>MATCH($AA173&amp;"|"&amp;BE173,Node_Key,0)</f>
        <v/>
      </c>
      <c r="BG173" s="46">
        <f>IF(INDEX(Node_Kind,BF173)="leaf",BE173,IF(INDEX($S$10:$S$61,INDEX(Node_Pos,BF173)+1)="",IF(INDEX(Node_Miss,BF173)="left",INDEX(Node_Left,BF173),INDEX(Node_Right,BF173)),IF(INDEX(Node_Kind,BF173)="split",IF(INDEX($S$10:$S$61,INDEX(Node_Pos,BF173)+1)&lt;INDEX(Node_Thr,BF173),INDEX(Node_Left,BF173),INDEX(Node_Right,BF173)),IF(ISNUMBER(SEARCH(";"&amp;INDEX($S$10:$S$61,INDEX(Node_Pos,BF173)+1)&amp;";",";"&amp;INDEX(Node_RCodes,BF173)&amp;";")),INDEX(Node_Right,BF173),INDEX(Node_Left,BF173)))))</f>
        <v/>
      </c>
      <c r="BH173" s="46">
        <f>MATCH($AA173&amp;"|"&amp;BG173,Node_Key,0)</f>
        <v/>
      </c>
      <c r="BI173" s="46">
        <f>IF(INDEX(Node_Kind,BH173)="leaf",BG173,IF(INDEX($S$10:$S$61,INDEX(Node_Pos,BH173)+1)="",IF(INDEX(Node_Miss,BH173)="left",INDEX(Node_Left,BH173),INDEX(Node_Right,BH173)),IF(INDEX(Node_Kind,BH173)="split",IF(INDEX($S$10:$S$61,INDEX(Node_Pos,BH173)+1)&lt;INDEX(Node_Thr,BH173),INDEX(Node_Left,BH173),INDEX(Node_Right,BH173)),IF(ISNUMBER(SEARCH(";"&amp;INDEX($S$10:$S$61,INDEX(Node_Pos,BH173)+1)&amp;";",";"&amp;INDEX(Node_RCodes,BH173)&amp;";")),INDEX(Node_Right,BH173),INDEX(Node_Left,BH173)))))</f>
        <v/>
      </c>
      <c r="BJ173" s="52">
        <f>IF(INDEX(Node_Kind,MATCH($AA173&amp;"|"&amp;BI173,Node_Key,0))="leaf",INDEX(Node_Leaf,MATCH($AA173&amp;"|"&amp;BI173,Node_Key,0)),"not a leaf")</f>
        <v/>
      </c>
      <c r="BK173" s="46">
        <f>MATCH($AA173&amp;"|0",Node_Key,0)</f>
        <v/>
      </c>
      <c r="BL173" s="46">
        <f>IF(INDEX(Node_Kind,BK173)="leaf",0,IF(INDEX($V$10:$V$61,INDEX(Node_Pos,BK173)+1)="",IF(INDEX(Node_Miss,BK173)="left",INDEX(Node_Left,BK173),INDEX(Node_Right,BK173)),IF(INDEX(Node_Kind,BK173)="split",IF(INDEX($V$10:$V$61,INDEX(Node_Pos,BK173)+1)&lt;INDEX(Node_Thr,BK173),INDEX(Node_Left,BK173),INDEX(Node_Right,BK173)),IF(ISNUMBER(SEARCH(";"&amp;INDEX($V$10:$V$61,INDEX(Node_Pos,BK173)+1)&amp;";",";"&amp;INDEX(Node_RCodes,BK173)&amp;";")),INDEX(Node_Right,BK173),INDEX(Node_Left,BK173)))))</f>
        <v/>
      </c>
      <c r="BM173" s="46">
        <f>MATCH($AA173&amp;"|"&amp;BL173,Node_Key,0)</f>
        <v/>
      </c>
      <c r="BN173" s="46">
        <f>IF(INDEX(Node_Kind,BM173)="leaf",BL173,IF(INDEX($V$10:$V$61,INDEX(Node_Pos,BM173)+1)="",IF(INDEX(Node_Miss,BM173)="left",INDEX(Node_Left,BM173),INDEX(Node_Right,BM173)),IF(INDEX(Node_Kind,BM173)="split",IF(INDEX($V$10:$V$61,INDEX(Node_Pos,BM173)+1)&lt;INDEX(Node_Thr,BM173),INDEX(Node_Left,BM173),INDEX(Node_Right,BM173)),IF(ISNUMBER(SEARCH(";"&amp;INDEX($V$10:$V$61,INDEX(Node_Pos,BM173)+1)&amp;";",";"&amp;INDEX(Node_RCodes,BM173)&amp;";")),INDEX(Node_Right,BM173),INDEX(Node_Left,BM173)))))</f>
        <v/>
      </c>
      <c r="BO173" s="46">
        <f>MATCH($AA173&amp;"|"&amp;BN173,Node_Key,0)</f>
        <v/>
      </c>
      <c r="BP173" s="46">
        <f>IF(INDEX(Node_Kind,BO173)="leaf",BN173,IF(INDEX($V$10:$V$61,INDEX(Node_Pos,BO173)+1)="",IF(INDEX(Node_Miss,BO173)="left",INDEX(Node_Left,BO173),INDEX(Node_Right,BO173)),IF(INDEX(Node_Kind,BO173)="split",IF(INDEX($V$10:$V$61,INDEX(Node_Pos,BO173)+1)&lt;INDEX(Node_Thr,BO173),INDEX(Node_Left,BO173),INDEX(Node_Right,BO173)),IF(ISNUMBER(SEARCH(";"&amp;INDEX($V$10:$V$61,INDEX(Node_Pos,BO173)+1)&amp;";",";"&amp;INDEX(Node_RCodes,BO173)&amp;";")),INDEX(Node_Right,BO173),INDEX(Node_Left,BO173)))))</f>
        <v/>
      </c>
      <c r="BQ173" s="52">
        <f>IF(INDEX(Node_Kind,MATCH($AA173&amp;"|"&amp;BP173,Node_Key,0))="leaf",INDEX(Node_Leaf,MATCH($AA173&amp;"|"&amp;BP173,Node_Key,0)),"not a leaf")</f>
        <v/>
      </c>
      <c r="BR173" s="46">
        <f>MATCH($AA173&amp;"|0",Node_Key,0)</f>
        <v/>
      </c>
      <c r="BS173" s="46">
        <f>IF(INDEX(Node_Kind,BR173)="leaf",0,IF(INDEX($Y$10:$Y$61,INDEX(Node_Pos,BR173)+1)="",IF(INDEX(Node_Miss,BR173)="left",INDEX(Node_Left,BR173),INDEX(Node_Right,BR173)),IF(INDEX(Node_Kind,BR173)="split",IF(INDEX($Y$10:$Y$61,INDEX(Node_Pos,BR173)+1)&lt;INDEX(Node_Thr,BR173),INDEX(Node_Left,BR173),INDEX(Node_Right,BR173)),IF(ISNUMBER(SEARCH(";"&amp;INDEX($Y$10:$Y$61,INDEX(Node_Pos,BR173)+1)&amp;";",";"&amp;INDEX(Node_RCodes,BR173)&amp;";")),INDEX(Node_Right,BR173),INDEX(Node_Left,BR173)))))</f>
        <v/>
      </c>
      <c r="BT173" s="46">
        <f>MATCH($AA173&amp;"|"&amp;BS173,Node_Key,0)</f>
        <v/>
      </c>
      <c r="BU173" s="46">
        <f>IF(INDEX(Node_Kind,BT173)="leaf",BS173,IF(INDEX($Y$10:$Y$61,INDEX(Node_Pos,BT173)+1)="",IF(INDEX(Node_Miss,BT173)="left",INDEX(Node_Left,BT173),INDEX(Node_Right,BT173)),IF(INDEX(Node_Kind,BT173)="split",IF(INDEX($Y$10:$Y$61,INDEX(Node_Pos,BT173)+1)&lt;INDEX(Node_Thr,BT173),INDEX(Node_Left,BT173),INDEX(Node_Right,BT173)),IF(ISNUMBER(SEARCH(";"&amp;INDEX($Y$10:$Y$61,INDEX(Node_Pos,BT173)+1)&amp;";",";"&amp;INDEX(Node_RCodes,BT173)&amp;";")),INDEX(Node_Right,BT173),INDEX(Node_Left,BT173)))))</f>
        <v/>
      </c>
      <c r="BV173" s="46">
        <f>MATCH($AA173&amp;"|"&amp;BU173,Node_Key,0)</f>
        <v/>
      </c>
      <c r="BW173" s="46">
        <f>IF(INDEX(Node_Kind,BV173)="leaf",BU173,IF(INDEX($Y$10:$Y$61,INDEX(Node_Pos,BV173)+1)="",IF(INDEX(Node_Miss,BV173)="left",INDEX(Node_Left,BV173),INDEX(Node_Right,BV173)),IF(INDEX(Node_Kind,BV173)="split",IF(INDEX($Y$10:$Y$61,INDEX(Node_Pos,BV173)+1)&lt;INDEX(Node_Thr,BV173),INDEX(Node_Left,BV173),INDEX(Node_Right,BV173)),IF(ISNUMBER(SEARCH(";"&amp;INDEX($Y$10:$Y$61,INDEX(Node_Pos,BV173)+1)&amp;";",";"&amp;INDEX(Node_RCodes,BV173)&amp;";")),INDEX(Node_Right,BV173),INDEX(Node_Left,BV173)))))</f>
        <v/>
      </c>
      <c r="BX173" s="52">
        <f>IF(INDEX(Node_Kind,MATCH($AA173&amp;"|"&amp;BW173,Node_Key,0))="leaf",INDEX(Node_Leaf,MATCH($AA173&amp;"|"&amp;BW173,Node_Key,0)),"not a leaf")</f>
        <v/>
      </c>
    </row>
    <row r="174">
      <c r="AA174" s="36" t="n">
        <v>164</v>
      </c>
      <c r="AB174" s="46">
        <f>MATCH($AA174&amp;"|0",Node_Key,0)</f>
        <v/>
      </c>
      <c r="AC174" s="46">
        <f>IF(INDEX(Node_Kind,AB174)="leaf",0,IF(INDEX($G$10:$G$61,INDEX(Node_Pos,AB174)+1)="",IF(INDEX(Node_Miss,AB174)="left",INDEX(Node_Left,AB174),INDEX(Node_Right,AB174)),IF(INDEX(Node_Kind,AB174)="split",IF(INDEX($G$10:$G$61,INDEX(Node_Pos,AB174)+1)&lt;INDEX(Node_Thr,AB174),INDEX(Node_Left,AB174),INDEX(Node_Right,AB174)),IF(ISNUMBER(SEARCH(";"&amp;INDEX($G$10:$G$61,INDEX(Node_Pos,AB174)+1)&amp;";",";"&amp;INDEX(Node_RCodes,AB174)&amp;";")),INDEX(Node_Right,AB174),INDEX(Node_Left,AB174)))))</f>
        <v/>
      </c>
      <c r="AD174" s="46">
        <f>MATCH($AA174&amp;"|"&amp;AC174,Node_Key,0)</f>
        <v/>
      </c>
      <c r="AE174" s="46">
        <f>IF(INDEX(Node_Kind,AD174)="leaf",AC174,IF(INDEX($G$10:$G$61,INDEX(Node_Pos,AD174)+1)="",IF(INDEX(Node_Miss,AD174)="left",INDEX(Node_Left,AD174),INDEX(Node_Right,AD174)),IF(INDEX(Node_Kind,AD174)="split",IF(INDEX($G$10:$G$61,INDEX(Node_Pos,AD174)+1)&lt;INDEX(Node_Thr,AD174),INDEX(Node_Left,AD174),INDEX(Node_Right,AD174)),IF(ISNUMBER(SEARCH(";"&amp;INDEX($G$10:$G$61,INDEX(Node_Pos,AD174)+1)&amp;";",";"&amp;INDEX(Node_RCodes,AD174)&amp;";")),INDEX(Node_Right,AD174),INDEX(Node_Left,AD174)))))</f>
        <v/>
      </c>
      <c r="AF174" s="46">
        <f>MATCH($AA174&amp;"|"&amp;AE174,Node_Key,0)</f>
        <v/>
      </c>
      <c r="AG174" s="46">
        <f>IF(INDEX(Node_Kind,AF174)="leaf",AE174,IF(INDEX($G$10:$G$61,INDEX(Node_Pos,AF174)+1)="",IF(INDEX(Node_Miss,AF174)="left",INDEX(Node_Left,AF174),INDEX(Node_Right,AF174)),IF(INDEX(Node_Kind,AF174)="split",IF(INDEX($G$10:$G$61,INDEX(Node_Pos,AF174)+1)&lt;INDEX(Node_Thr,AF174),INDEX(Node_Left,AF174),INDEX(Node_Right,AF174)),IF(ISNUMBER(SEARCH(";"&amp;INDEX($G$10:$G$61,INDEX(Node_Pos,AF174)+1)&amp;";",";"&amp;INDEX(Node_RCodes,AF174)&amp;";")),INDEX(Node_Right,AF174),INDEX(Node_Left,AF174)))))</f>
        <v/>
      </c>
      <c r="AH174" s="52">
        <f>IF(INDEX(Node_Kind,MATCH($AA174&amp;"|"&amp;AG174,Node_Key,0))="leaf",INDEX(Node_Leaf,MATCH($AA174&amp;"|"&amp;AG174,Node_Key,0)),"not a leaf")</f>
        <v/>
      </c>
      <c r="AI174" s="46">
        <f>MATCH($AA174&amp;"|0",Node_Key,0)</f>
        <v/>
      </c>
      <c r="AJ174" s="46">
        <f>IF(INDEX(Node_Kind,AI174)="leaf",0,IF(INDEX($J$10:$J$61,INDEX(Node_Pos,AI174)+1)="",IF(INDEX(Node_Miss,AI174)="left",INDEX(Node_Left,AI174),INDEX(Node_Right,AI174)),IF(INDEX(Node_Kind,AI174)="split",IF(INDEX($J$10:$J$61,INDEX(Node_Pos,AI174)+1)&lt;INDEX(Node_Thr,AI174),INDEX(Node_Left,AI174),INDEX(Node_Right,AI174)),IF(ISNUMBER(SEARCH(";"&amp;INDEX($J$10:$J$61,INDEX(Node_Pos,AI174)+1)&amp;";",";"&amp;INDEX(Node_RCodes,AI174)&amp;";")),INDEX(Node_Right,AI174),INDEX(Node_Left,AI174)))))</f>
        <v/>
      </c>
      <c r="AK174" s="46">
        <f>MATCH($AA174&amp;"|"&amp;AJ174,Node_Key,0)</f>
        <v/>
      </c>
      <c r="AL174" s="46">
        <f>IF(INDEX(Node_Kind,AK174)="leaf",AJ174,IF(INDEX($J$10:$J$61,INDEX(Node_Pos,AK174)+1)="",IF(INDEX(Node_Miss,AK174)="left",INDEX(Node_Left,AK174),INDEX(Node_Right,AK174)),IF(INDEX(Node_Kind,AK174)="split",IF(INDEX($J$10:$J$61,INDEX(Node_Pos,AK174)+1)&lt;INDEX(Node_Thr,AK174),INDEX(Node_Left,AK174),INDEX(Node_Right,AK174)),IF(ISNUMBER(SEARCH(";"&amp;INDEX($J$10:$J$61,INDEX(Node_Pos,AK174)+1)&amp;";",";"&amp;INDEX(Node_RCodes,AK174)&amp;";")),INDEX(Node_Right,AK174),INDEX(Node_Left,AK174)))))</f>
        <v/>
      </c>
      <c r="AM174" s="46">
        <f>MATCH($AA174&amp;"|"&amp;AL174,Node_Key,0)</f>
        <v/>
      </c>
      <c r="AN174" s="46">
        <f>IF(INDEX(Node_Kind,AM174)="leaf",AL174,IF(INDEX($J$10:$J$61,INDEX(Node_Pos,AM174)+1)="",IF(INDEX(Node_Miss,AM174)="left",INDEX(Node_Left,AM174),INDEX(Node_Right,AM174)),IF(INDEX(Node_Kind,AM174)="split",IF(INDEX($J$10:$J$61,INDEX(Node_Pos,AM174)+1)&lt;INDEX(Node_Thr,AM174),INDEX(Node_Left,AM174),INDEX(Node_Right,AM174)),IF(ISNUMBER(SEARCH(";"&amp;INDEX($J$10:$J$61,INDEX(Node_Pos,AM174)+1)&amp;";",";"&amp;INDEX(Node_RCodes,AM174)&amp;";")),INDEX(Node_Right,AM174),INDEX(Node_Left,AM174)))))</f>
        <v/>
      </c>
      <c r="AO174" s="52">
        <f>IF(INDEX(Node_Kind,MATCH($AA174&amp;"|"&amp;AN174,Node_Key,0))="leaf",INDEX(Node_Leaf,MATCH($AA174&amp;"|"&amp;AN174,Node_Key,0)),"not a leaf")</f>
        <v/>
      </c>
      <c r="AP174" s="46">
        <f>MATCH($AA174&amp;"|0",Node_Key,0)</f>
        <v/>
      </c>
      <c r="AQ174" s="46">
        <f>IF(INDEX(Node_Kind,AP174)="leaf",0,IF(INDEX($M$10:$M$61,INDEX(Node_Pos,AP174)+1)="",IF(INDEX(Node_Miss,AP174)="left",INDEX(Node_Left,AP174),INDEX(Node_Right,AP174)),IF(INDEX(Node_Kind,AP174)="split",IF(INDEX($M$10:$M$61,INDEX(Node_Pos,AP174)+1)&lt;INDEX(Node_Thr,AP174),INDEX(Node_Left,AP174),INDEX(Node_Right,AP174)),IF(ISNUMBER(SEARCH(";"&amp;INDEX($M$10:$M$61,INDEX(Node_Pos,AP174)+1)&amp;";",";"&amp;INDEX(Node_RCodes,AP174)&amp;";")),INDEX(Node_Right,AP174),INDEX(Node_Left,AP174)))))</f>
        <v/>
      </c>
      <c r="AR174" s="46">
        <f>MATCH($AA174&amp;"|"&amp;AQ174,Node_Key,0)</f>
        <v/>
      </c>
      <c r="AS174" s="46">
        <f>IF(INDEX(Node_Kind,AR174)="leaf",AQ174,IF(INDEX($M$10:$M$61,INDEX(Node_Pos,AR174)+1)="",IF(INDEX(Node_Miss,AR174)="left",INDEX(Node_Left,AR174),INDEX(Node_Right,AR174)),IF(INDEX(Node_Kind,AR174)="split",IF(INDEX($M$10:$M$61,INDEX(Node_Pos,AR174)+1)&lt;INDEX(Node_Thr,AR174),INDEX(Node_Left,AR174),INDEX(Node_Right,AR174)),IF(ISNUMBER(SEARCH(";"&amp;INDEX($M$10:$M$61,INDEX(Node_Pos,AR174)+1)&amp;";",";"&amp;INDEX(Node_RCodes,AR174)&amp;";")),INDEX(Node_Right,AR174),INDEX(Node_Left,AR174)))))</f>
        <v/>
      </c>
      <c r="AT174" s="46">
        <f>MATCH($AA174&amp;"|"&amp;AS174,Node_Key,0)</f>
        <v/>
      </c>
      <c r="AU174" s="46">
        <f>IF(INDEX(Node_Kind,AT174)="leaf",AS174,IF(INDEX($M$10:$M$61,INDEX(Node_Pos,AT174)+1)="",IF(INDEX(Node_Miss,AT174)="left",INDEX(Node_Left,AT174),INDEX(Node_Right,AT174)),IF(INDEX(Node_Kind,AT174)="split",IF(INDEX($M$10:$M$61,INDEX(Node_Pos,AT174)+1)&lt;INDEX(Node_Thr,AT174),INDEX(Node_Left,AT174),INDEX(Node_Right,AT174)),IF(ISNUMBER(SEARCH(";"&amp;INDEX($M$10:$M$61,INDEX(Node_Pos,AT174)+1)&amp;";",";"&amp;INDEX(Node_RCodes,AT174)&amp;";")),INDEX(Node_Right,AT174),INDEX(Node_Left,AT174)))))</f>
        <v/>
      </c>
      <c r="AV174" s="52">
        <f>IF(INDEX(Node_Kind,MATCH($AA174&amp;"|"&amp;AU174,Node_Key,0))="leaf",INDEX(Node_Leaf,MATCH($AA174&amp;"|"&amp;AU174,Node_Key,0)),"not a leaf")</f>
        <v/>
      </c>
      <c r="AW174" s="46">
        <f>MATCH($AA174&amp;"|0",Node_Key,0)</f>
        <v/>
      </c>
      <c r="AX174" s="46">
        <f>IF(INDEX(Node_Kind,AW174)="leaf",0,IF(INDEX($P$10:$P$61,INDEX(Node_Pos,AW174)+1)="",IF(INDEX(Node_Miss,AW174)="left",INDEX(Node_Left,AW174),INDEX(Node_Right,AW174)),IF(INDEX(Node_Kind,AW174)="split",IF(INDEX($P$10:$P$61,INDEX(Node_Pos,AW174)+1)&lt;INDEX(Node_Thr,AW174),INDEX(Node_Left,AW174),INDEX(Node_Right,AW174)),IF(ISNUMBER(SEARCH(";"&amp;INDEX($P$10:$P$61,INDEX(Node_Pos,AW174)+1)&amp;";",";"&amp;INDEX(Node_RCodes,AW174)&amp;";")),INDEX(Node_Right,AW174),INDEX(Node_Left,AW174)))))</f>
        <v/>
      </c>
      <c r="AY174" s="46">
        <f>MATCH($AA174&amp;"|"&amp;AX174,Node_Key,0)</f>
        <v/>
      </c>
      <c r="AZ174" s="46">
        <f>IF(INDEX(Node_Kind,AY174)="leaf",AX174,IF(INDEX($P$10:$P$61,INDEX(Node_Pos,AY174)+1)="",IF(INDEX(Node_Miss,AY174)="left",INDEX(Node_Left,AY174),INDEX(Node_Right,AY174)),IF(INDEX(Node_Kind,AY174)="split",IF(INDEX($P$10:$P$61,INDEX(Node_Pos,AY174)+1)&lt;INDEX(Node_Thr,AY174),INDEX(Node_Left,AY174),INDEX(Node_Right,AY174)),IF(ISNUMBER(SEARCH(";"&amp;INDEX($P$10:$P$61,INDEX(Node_Pos,AY174)+1)&amp;";",";"&amp;INDEX(Node_RCodes,AY174)&amp;";")),INDEX(Node_Right,AY174),INDEX(Node_Left,AY174)))))</f>
        <v/>
      </c>
      <c r="BA174" s="46">
        <f>MATCH($AA174&amp;"|"&amp;AZ174,Node_Key,0)</f>
        <v/>
      </c>
      <c r="BB174" s="46">
        <f>IF(INDEX(Node_Kind,BA174)="leaf",AZ174,IF(INDEX($P$10:$P$61,INDEX(Node_Pos,BA174)+1)="",IF(INDEX(Node_Miss,BA174)="left",INDEX(Node_Left,BA174),INDEX(Node_Right,BA174)),IF(INDEX(Node_Kind,BA174)="split",IF(INDEX($P$10:$P$61,INDEX(Node_Pos,BA174)+1)&lt;INDEX(Node_Thr,BA174),INDEX(Node_Left,BA174),INDEX(Node_Right,BA174)),IF(ISNUMBER(SEARCH(";"&amp;INDEX($P$10:$P$61,INDEX(Node_Pos,BA174)+1)&amp;";",";"&amp;INDEX(Node_RCodes,BA174)&amp;";")),INDEX(Node_Right,BA174),INDEX(Node_Left,BA174)))))</f>
        <v/>
      </c>
      <c r="BC174" s="52">
        <f>IF(INDEX(Node_Kind,MATCH($AA174&amp;"|"&amp;BB174,Node_Key,0))="leaf",INDEX(Node_Leaf,MATCH($AA174&amp;"|"&amp;BB174,Node_Key,0)),"not a leaf")</f>
        <v/>
      </c>
      <c r="BD174" s="46">
        <f>MATCH($AA174&amp;"|0",Node_Key,0)</f>
        <v/>
      </c>
      <c r="BE174" s="46">
        <f>IF(INDEX(Node_Kind,BD174)="leaf",0,IF(INDEX($S$10:$S$61,INDEX(Node_Pos,BD174)+1)="",IF(INDEX(Node_Miss,BD174)="left",INDEX(Node_Left,BD174),INDEX(Node_Right,BD174)),IF(INDEX(Node_Kind,BD174)="split",IF(INDEX($S$10:$S$61,INDEX(Node_Pos,BD174)+1)&lt;INDEX(Node_Thr,BD174),INDEX(Node_Left,BD174),INDEX(Node_Right,BD174)),IF(ISNUMBER(SEARCH(";"&amp;INDEX($S$10:$S$61,INDEX(Node_Pos,BD174)+1)&amp;";",";"&amp;INDEX(Node_RCodes,BD174)&amp;";")),INDEX(Node_Right,BD174),INDEX(Node_Left,BD174)))))</f>
        <v/>
      </c>
      <c r="BF174" s="46">
        <f>MATCH($AA174&amp;"|"&amp;BE174,Node_Key,0)</f>
        <v/>
      </c>
      <c r="BG174" s="46">
        <f>IF(INDEX(Node_Kind,BF174)="leaf",BE174,IF(INDEX($S$10:$S$61,INDEX(Node_Pos,BF174)+1)="",IF(INDEX(Node_Miss,BF174)="left",INDEX(Node_Left,BF174),INDEX(Node_Right,BF174)),IF(INDEX(Node_Kind,BF174)="split",IF(INDEX($S$10:$S$61,INDEX(Node_Pos,BF174)+1)&lt;INDEX(Node_Thr,BF174),INDEX(Node_Left,BF174),INDEX(Node_Right,BF174)),IF(ISNUMBER(SEARCH(";"&amp;INDEX($S$10:$S$61,INDEX(Node_Pos,BF174)+1)&amp;";",";"&amp;INDEX(Node_RCodes,BF174)&amp;";")),INDEX(Node_Right,BF174),INDEX(Node_Left,BF174)))))</f>
        <v/>
      </c>
      <c r="BH174" s="46">
        <f>MATCH($AA174&amp;"|"&amp;BG174,Node_Key,0)</f>
        <v/>
      </c>
      <c r="BI174" s="46">
        <f>IF(INDEX(Node_Kind,BH174)="leaf",BG174,IF(INDEX($S$10:$S$61,INDEX(Node_Pos,BH174)+1)="",IF(INDEX(Node_Miss,BH174)="left",INDEX(Node_Left,BH174),INDEX(Node_Right,BH174)),IF(INDEX(Node_Kind,BH174)="split",IF(INDEX($S$10:$S$61,INDEX(Node_Pos,BH174)+1)&lt;INDEX(Node_Thr,BH174),INDEX(Node_Left,BH174),INDEX(Node_Right,BH174)),IF(ISNUMBER(SEARCH(";"&amp;INDEX($S$10:$S$61,INDEX(Node_Pos,BH174)+1)&amp;";",";"&amp;INDEX(Node_RCodes,BH174)&amp;";")),INDEX(Node_Right,BH174),INDEX(Node_Left,BH174)))))</f>
        <v/>
      </c>
      <c r="BJ174" s="52">
        <f>IF(INDEX(Node_Kind,MATCH($AA174&amp;"|"&amp;BI174,Node_Key,0))="leaf",INDEX(Node_Leaf,MATCH($AA174&amp;"|"&amp;BI174,Node_Key,0)),"not a leaf")</f>
        <v/>
      </c>
      <c r="BK174" s="46">
        <f>MATCH($AA174&amp;"|0",Node_Key,0)</f>
        <v/>
      </c>
      <c r="BL174" s="46">
        <f>IF(INDEX(Node_Kind,BK174)="leaf",0,IF(INDEX($V$10:$V$61,INDEX(Node_Pos,BK174)+1)="",IF(INDEX(Node_Miss,BK174)="left",INDEX(Node_Left,BK174),INDEX(Node_Right,BK174)),IF(INDEX(Node_Kind,BK174)="split",IF(INDEX($V$10:$V$61,INDEX(Node_Pos,BK174)+1)&lt;INDEX(Node_Thr,BK174),INDEX(Node_Left,BK174),INDEX(Node_Right,BK174)),IF(ISNUMBER(SEARCH(";"&amp;INDEX($V$10:$V$61,INDEX(Node_Pos,BK174)+1)&amp;";",";"&amp;INDEX(Node_RCodes,BK174)&amp;";")),INDEX(Node_Right,BK174),INDEX(Node_Left,BK174)))))</f>
        <v/>
      </c>
      <c r="BM174" s="46">
        <f>MATCH($AA174&amp;"|"&amp;BL174,Node_Key,0)</f>
        <v/>
      </c>
      <c r="BN174" s="46">
        <f>IF(INDEX(Node_Kind,BM174)="leaf",BL174,IF(INDEX($V$10:$V$61,INDEX(Node_Pos,BM174)+1)="",IF(INDEX(Node_Miss,BM174)="left",INDEX(Node_Left,BM174),INDEX(Node_Right,BM174)),IF(INDEX(Node_Kind,BM174)="split",IF(INDEX($V$10:$V$61,INDEX(Node_Pos,BM174)+1)&lt;INDEX(Node_Thr,BM174),INDEX(Node_Left,BM174),INDEX(Node_Right,BM174)),IF(ISNUMBER(SEARCH(";"&amp;INDEX($V$10:$V$61,INDEX(Node_Pos,BM174)+1)&amp;";",";"&amp;INDEX(Node_RCodes,BM174)&amp;";")),INDEX(Node_Right,BM174),INDEX(Node_Left,BM174)))))</f>
        <v/>
      </c>
      <c r="BO174" s="46">
        <f>MATCH($AA174&amp;"|"&amp;BN174,Node_Key,0)</f>
        <v/>
      </c>
      <c r="BP174" s="46">
        <f>IF(INDEX(Node_Kind,BO174)="leaf",BN174,IF(INDEX($V$10:$V$61,INDEX(Node_Pos,BO174)+1)="",IF(INDEX(Node_Miss,BO174)="left",INDEX(Node_Left,BO174),INDEX(Node_Right,BO174)),IF(INDEX(Node_Kind,BO174)="split",IF(INDEX($V$10:$V$61,INDEX(Node_Pos,BO174)+1)&lt;INDEX(Node_Thr,BO174),INDEX(Node_Left,BO174),INDEX(Node_Right,BO174)),IF(ISNUMBER(SEARCH(";"&amp;INDEX($V$10:$V$61,INDEX(Node_Pos,BO174)+1)&amp;";",";"&amp;INDEX(Node_RCodes,BO174)&amp;";")),INDEX(Node_Right,BO174),INDEX(Node_Left,BO174)))))</f>
        <v/>
      </c>
      <c r="BQ174" s="52">
        <f>IF(INDEX(Node_Kind,MATCH($AA174&amp;"|"&amp;BP174,Node_Key,0))="leaf",INDEX(Node_Leaf,MATCH($AA174&amp;"|"&amp;BP174,Node_Key,0)),"not a leaf")</f>
        <v/>
      </c>
      <c r="BR174" s="46">
        <f>MATCH($AA174&amp;"|0",Node_Key,0)</f>
        <v/>
      </c>
      <c r="BS174" s="46">
        <f>IF(INDEX(Node_Kind,BR174)="leaf",0,IF(INDEX($Y$10:$Y$61,INDEX(Node_Pos,BR174)+1)="",IF(INDEX(Node_Miss,BR174)="left",INDEX(Node_Left,BR174),INDEX(Node_Right,BR174)),IF(INDEX(Node_Kind,BR174)="split",IF(INDEX($Y$10:$Y$61,INDEX(Node_Pos,BR174)+1)&lt;INDEX(Node_Thr,BR174),INDEX(Node_Left,BR174),INDEX(Node_Right,BR174)),IF(ISNUMBER(SEARCH(";"&amp;INDEX($Y$10:$Y$61,INDEX(Node_Pos,BR174)+1)&amp;";",";"&amp;INDEX(Node_RCodes,BR174)&amp;";")),INDEX(Node_Right,BR174),INDEX(Node_Left,BR174)))))</f>
        <v/>
      </c>
      <c r="BT174" s="46">
        <f>MATCH($AA174&amp;"|"&amp;BS174,Node_Key,0)</f>
        <v/>
      </c>
      <c r="BU174" s="46">
        <f>IF(INDEX(Node_Kind,BT174)="leaf",BS174,IF(INDEX($Y$10:$Y$61,INDEX(Node_Pos,BT174)+1)="",IF(INDEX(Node_Miss,BT174)="left",INDEX(Node_Left,BT174),INDEX(Node_Right,BT174)),IF(INDEX(Node_Kind,BT174)="split",IF(INDEX($Y$10:$Y$61,INDEX(Node_Pos,BT174)+1)&lt;INDEX(Node_Thr,BT174),INDEX(Node_Left,BT174),INDEX(Node_Right,BT174)),IF(ISNUMBER(SEARCH(";"&amp;INDEX($Y$10:$Y$61,INDEX(Node_Pos,BT174)+1)&amp;";",";"&amp;INDEX(Node_RCodes,BT174)&amp;";")),INDEX(Node_Right,BT174),INDEX(Node_Left,BT174)))))</f>
        <v/>
      </c>
      <c r="BV174" s="46">
        <f>MATCH($AA174&amp;"|"&amp;BU174,Node_Key,0)</f>
        <v/>
      </c>
      <c r="BW174" s="46">
        <f>IF(INDEX(Node_Kind,BV174)="leaf",BU174,IF(INDEX($Y$10:$Y$61,INDEX(Node_Pos,BV174)+1)="",IF(INDEX(Node_Miss,BV174)="left",INDEX(Node_Left,BV174),INDEX(Node_Right,BV174)),IF(INDEX(Node_Kind,BV174)="split",IF(INDEX($Y$10:$Y$61,INDEX(Node_Pos,BV174)+1)&lt;INDEX(Node_Thr,BV174),INDEX(Node_Left,BV174),INDEX(Node_Right,BV174)),IF(ISNUMBER(SEARCH(";"&amp;INDEX($Y$10:$Y$61,INDEX(Node_Pos,BV174)+1)&amp;";",";"&amp;INDEX(Node_RCodes,BV174)&amp;";")),INDEX(Node_Right,BV174),INDEX(Node_Left,BV174)))))</f>
        <v/>
      </c>
      <c r="BX174" s="52">
        <f>IF(INDEX(Node_Kind,MATCH($AA174&amp;"|"&amp;BW174,Node_Key,0))="leaf",INDEX(Node_Leaf,MATCH($AA174&amp;"|"&amp;BW174,Node_Key,0)),"not a leaf")</f>
        <v/>
      </c>
    </row>
    <row r="175">
      <c r="AA175" s="36" t="n">
        <v>165</v>
      </c>
      <c r="AB175" s="46">
        <f>MATCH($AA175&amp;"|0",Node_Key,0)</f>
        <v/>
      </c>
      <c r="AC175" s="46">
        <f>IF(INDEX(Node_Kind,AB175)="leaf",0,IF(INDEX($G$10:$G$61,INDEX(Node_Pos,AB175)+1)="",IF(INDEX(Node_Miss,AB175)="left",INDEX(Node_Left,AB175),INDEX(Node_Right,AB175)),IF(INDEX(Node_Kind,AB175)="split",IF(INDEX($G$10:$G$61,INDEX(Node_Pos,AB175)+1)&lt;INDEX(Node_Thr,AB175),INDEX(Node_Left,AB175),INDEX(Node_Right,AB175)),IF(ISNUMBER(SEARCH(";"&amp;INDEX($G$10:$G$61,INDEX(Node_Pos,AB175)+1)&amp;";",";"&amp;INDEX(Node_RCodes,AB175)&amp;";")),INDEX(Node_Right,AB175),INDEX(Node_Left,AB175)))))</f>
        <v/>
      </c>
      <c r="AD175" s="46">
        <f>MATCH($AA175&amp;"|"&amp;AC175,Node_Key,0)</f>
        <v/>
      </c>
      <c r="AE175" s="46">
        <f>IF(INDEX(Node_Kind,AD175)="leaf",AC175,IF(INDEX($G$10:$G$61,INDEX(Node_Pos,AD175)+1)="",IF(INDEX(Node_Miss,AD175)="left",INDEX(Node_Left,AD175),INDEX(Node_Right,AD175)),IF(INDEX(Node_Kind,AD175)="split",IF(INDEX($G$10:$G$61,INDEX(Node_Pos,AD175)+1)&lt;INDEX(Node_Thr,AD175),INDEX(Node_Left,AD175),INDEX(Node_Right,AD175)),IF(ISNUMBER(SEARCH(";"&amp;INDEX($G$10:$G$61,INDEX(Node_Pos,AD175)+1)&amp;";",";"&amp;INDEX(Node_RCodes,AD175)&amp;";")),INDEX(Node_Right,AD175),INDEX(Node_Left,AD175)))))</f>
        <v/>
      </c>
      <c r="AF175" s="46">
        <f>MATCH($AA175&amp;"|"&amp;AE175,Node_Key,0)</f>
        <v/>
      </c>
      <c r="AG175" s="46">
        <f>IF(INDEX(Node_Kind,AF175)="leaf",AE175,IF(INDEX($G$10:$G$61,INDEX(Node_Pos,AF175)+1)="",IF(INDEX(Node_Miss,AF175)="left",INDEX(Node_Left,AF175),INDEX(Node_Right,AF175)),IF(INDEX(Node_Kind,AF175)="split",IF(INDEX($G$10:$G$61,INDEX(Node_Pos,AF175)+1)&lt;INDEX(Node_Thr,AF175),INDEX(Node_Left,AF175),INDEX(Node_Right,AF175)),IF(ISNUMBER(SEARCH(";"&amp;INDEX($G$10:$G$61,INDEX(Node_Pos,AF175)+1)&amp;";",";"&amp;INDEX(Node_RCodes,AF175)&amp;";")),INDEX(Node_Right,AF175),INDEX(Node_Left,AF175)))))</f>
        <v/>
      </c>
      <c r="AH175" s="52">
        <f>IF(INDEX(Node_Kind,MATCH($AA175&amp;"|"&amp;AG175,Node_Key,0))="leaf",INDEX(Node_Leaf,MATCH($AA175&amp;"|"&amp;AG175,Node_Key,0)),"not a leaf")</f>
        <v/>
      </c>
      <c r="AI175" s="46">
        <f>MATCH($AA175&amp;"|0",Node_Key,0)</f>
        <v/>
      </c>
      <c r="AJ175" s="46">
        <f>IF(INDEX(Node_Kind,AI175)="leaf",0,IF(INDEX($J$10:$J$61,INDEX(Node_Pos,AI175)+1)="",IF(INDEX(Node_Miss,AI175)="left",INDEX(Node_Left,AI175),INDEX(Node_Right,AI175)),IF(INDEX(Node_Kind,AI175)="split",IF(INDEX($J$10:$J$61,INDEX(Node_Pos,AI175)+1)&lt;INDEX(Node_Thr,AI175),INDEX(Node_Left,AI175),INDEX(Node_Right,AI175)),IF(ISNUMBER(SEARCH(";"&amp;INDEX($J$10:$J$61,INDEX(Node_Pos,AI175)+1)&amp;";",";"&amp;INDEX(Node_RCodes,AI175)&amp;";")),INDEX(Node_Right,AI175),INDEX(Node_Left,AI175)))))</f>
        <v/>
      </c>
      <c r="AK175" s="46">
        <f>MATCH($AA175&amp;"|"&amp;AJ175,Node_Key,0)</f>
        <v/>
      </c>
      <c r="AL175" s="46">
        <f>IF(INDEX(Node_Kind,AK175)="leaf",AJ175,IF(INDEX($J$10:$J$61,INDEX(Node_Pos,AK175)+1)="",IF(INDEX(Node_Miss,AK175)="left",INDEX(Node_Left,AK175),INDEX(Node_Right,AK175)),IF(INDEX(Node_Kind,AK175)="split",IF(INDEX($J$10:$J$61,INDEX(Node_Pos,AK175)+1)&lt;INDEX(Node_Thr,AK175),INDEX(Node_Left,AK175),INDEX(Node_Right,AK175)),IF(ISNUMBER(SEARCH(";"&amp;INDEX($J$10:$J$61,INDEX(Node_Pos,AK175)+1)&amp;";",";"&amp;INDEX(Node_RCodes,AK175)&amp;";")),INDEX(Node_Right,AK175),INDEX(Node_Left,AK175)))))</f>
        <v/>
      </c>
      <c r="AM175" s="46">
        <f>MATCH($AA175&amp;"|"&amp;AL175,Node_Key,0)</f>
        <v/>
      </c>
      <c r="AN175" s="46">
        <f>IF(INDEX(Node_Kind,AM175)="leaf",AL175,IF(INDEX($J$10:$J$61,INDEX(Node_Pos,AM175)+1)="",IF(INDEX(Node_Miss,AM175)="left",INDEX(Node_Left,AM175),INDEX(Node_Right,AM175)),IF(INDEX(Node_Kind,AM175)="split",IF(INDEX($J$10:$J$61,INDEX(Node_Pos,AM175)+1)&lt;INDEX(Node_Thr,AM175),INDEX(Node_Left,AM175),INDEX(Node_Right,AM175)),IF(ISNUMBER(SEARCH(";"&amp;INDEX($J$10:$J$61,INDEX(Node_Pos,AM175)+1)&amp;";",";"&amp;INDEX(Node_RCodes,AM175)&amp;";")),INDEX(Node_Right,AM175),INDEX(Node_Left,AM175)))))</f>
        <v/>
      </c>
      <c r="AO175" s="52">
        <f>IF(INDEX(Node_Kind,MATCH($AA175&amp;"|"&amp;AN175,Node_Key,0))="leaf",INDEX(Node_Leaf,MATCH($AA175&amp;"|"&amp;AN175,Node_Key,0)),"not a leaf")</f>
        <v/>
      </c>
      <c r="AP175" s="46">
        <f>MATCH($AA175&amp;"|0",Node_Key,0)</f>
        <v/>
      </c>
      <c r="AQ175" s="46">
        <f>IF(INDEX(Node_Kind,AP175)="leaf",0,IF(INDEX($M$10:$M$61,INDEX(Node_Pos,AP175)+1)="",IF(INDEX(Node_Miss,AP175)="left",INDEX(Node_Left,AP175),INDEX(Node_Right,AP175)),IF(INDEX(Node_Kind,AP175)="split",IF(INDEX($M$10:$M$61,INDEX(Node_Pos,AP175)+1)&lt;INDEX(Node_Thr,AP175),INDEX(Node_Left,AP175),INDEX(Node_Right,AP175)),IF(ISNUMBER(SEARCH(";"&amp;INDEX($M$10:$M$61,INDEX(Node_Pos,AP175)+1)&amp;";",";"&amp;INDEX(Node_RCodes,AP175)&amp;";")),INDEX(Node_Right,AP175),INDEX(Node_Left,AP175)))))</f>
        <v/>
      </c>
      <c r="AR175" s="46">
        <f>MATCH($AA175&amp;"|"&amp;AQ175,Node_Key,0)</f>
        <v/>
      </c>
      <c r="AS175" s="46">
        <f>IF(INDEX(Node_Kind,AR175)="leaf",AQ175,IF(INDEX($M$10:$M$61,INDEX(Node_Pos,AR175)+1)="",IF(INDEX(Node_Miss,AR175)="left",INDEX(Node_Left,AR175),INDEX(Node_Right,AR175)),IF(INDEX(Node_Kind,AR175)="split",IF(INDEX($M$10:$M$61,INDEX(Node_Pos,AR175)+1)&lt;INDEX(Node_Thr,AR175),INDEX(Node_Left,AR175),INDEX(Node_Right,AR175)),IF(ISNUMBER(SEARCH(";"&amp;INDEX($M$10:$M$61,INDEX(Node_Pos,AR175)+1)&amp;";",";"&amp;INDEX(Node_RCodes,AR175)&amp;";")),INDEX(Node_Right,AR175),INDEX(Node_Left,AR175)))))</f>
        <v/>
      </c>
      <c r="AT175" s="46">
        <f>MATCH($AA175&amp;"|"&amp;AS175,Node_Key,0)</f>
        <v/>
      </c>
      <c r="AU175" s="46">
        <f>IF(INDEX(Node_Kind,AT175)="leaf",AS175,IF(INDEX($M$10:$M$61,INDEX(Node_Pos,AT175)+1)="",IF(INDEX(Node_Miss,AT175)="left",INDEX(Node_Left,AT175),INDEX(Node_Right,AT175)),IF(INDEX(Node_Kind,AT175)="split",IF(INDEX($M$10:$M$61,INDEX(Node_Pos,AT175)+1)&lt;INDEX(Node_Thr,AT175),INDEX(Node_Left,AT175),INDEX(Node_Right,AT175)),IF(ISNUMBER(SEARCH(";"&amp;INDEX($M$10:$M$61,INDEX(Node_Pos,AT175)+1)&amp;";",";"&amp;INDEX(Node_RCodes,AT175)&amp;";")),INDEX(Node_Right,AT175),INDEX(Node_Left,AT175)))))</f>
        <v/>
      </c>
      <c r="AV175" s="52">
        <f>IF(INDEX(Node_Kind,MATCH($AA175&amp;"|"&amp;AU175,Node_Key,0))="leaf",INDEX(Node_Leaf,MATCH($AA175&amp;"|"&amp;AU175,Node_Key,0)),"not a leaf")</f>
        <v/>
      </c>
      <c r="AW175" s="46">
        <f>MATCH($AA175&amp;"|0",Node_Key,0)</f>
        <v/>
      </c>
      <c r="AX175" s="46">
        <f>IF(INDEX(Node_Kind,AW175)="leaf",0,IF(INDEX($P$10:$P$61,INDEX(Node_Pos,AW175)+1)="",IF(INDEX(Node_Miss,AW175)="left",INDEX(Node_Left,AW175),INDEX(Node_Right,AW175)),IF(INDEX(Node_Kind,AW175)="split",IF(INDEX($P$10:$P$61,INDEX(Node_Pos,AW175)+1)&lt;INDEX(Node_Thr,AW175),INDEX(Node_Left,AW175),INDEX(Node_Right,AW175)),IF(ISNUMBER(SEARCH(";"&amp;INDEX($P$10:$P$61,INDEX(Node_Pos,AW175)+1)&amp;";",";"&amp;INDEX(Node_RCodes,AW175)&amp;";")),INDEX(Node_Right,AW175),INDEX(Node_Left,AW175)))))</f>
        <v/>
      </c>
      <c r="AY175" s="46">
        <f>MATCH($AA175&amp;"|"&amp;AX175,Node_Key,0)</f>
        <v/>
      </c>
      <c r="AZ175" s="46">
        <f>IF(INDEX(Node_Kind,AY175)="leaf",AX175,IF(INDEX($P$10:$P$61,INDEX(Node_Pos,AY175)+1)="",IF(INDEX(Node_Miss,AY175)="left",INDEX(Node_Left,AY175),INDEX(Node_Right,AY175)),IF(INDEX(Node_Kind,AY175)="split",IF(INDEX($P$10:$P$61,INDEX(Node_Pos,AY175)+1)&lt;INDEX(Node_Thr,AY175),INDEX(Node_Left,AY175),INDEX(Node_Right,AY175)),IF(ISNUMBER(SEARCH(";"&amp;INDEX($P$10:$P$61,INDEX(Node_Pos,AY175)+1)&amp;";",";"&amp;INDEX(Node_RCodes,AY175)&amp;";")),INDEX(Node_Right,AY175),INDEX(Node_Left,AY175)))))</f>
        <v/>
      </c>
      <c r="BA175" s="46">
        <f>MATCH($AA175&amp;"|"&amp;AZ175,Node_Key,0)</f>
        <v/>
      </c>
      <c r="BB175" s="46">
        <f>IF(INDEX(Node_Kind,BA175)="leaf",AZ175,IF(INDEX($P$10:$P$61,INDEX(Node_Pos,BA175)+1)="",IF(INDEX(Node_Miss,BA175)="left",INDEX(Node_Left,BA175),INDEX(Node_Right,BA175)),IF(INDEX(Node_Kind,BA175)="split",IF(INDEX($P$10:$P$61,INDEX(Node_Pos,BA175)+1)&lt;INDEX(Node_Thr,BA175),INDEX(Node_Left,BA175),INDEX(Node_Right,BA175)),IF(ISNUMBER(SEARCH(";"&amp;INDEX($P$10:$P$61,INDEX(Node_Pos,BA175)+1)&amp;";",";"&amp;INDEX(Node_RCodes,BA175)&amp;";")),INDEX(Node_Right,BA175),INDEX(Node_Left,BA175)))))</f>
        <v/>
      </c>
      <c r="BC175" s="52">
        <f>IF(INDEX(Node_Kind,MATCH($AA175&amp;"|"&amp;BB175,Node_Key,0))="leaf",INDEX(Node_Leaf,MATCH($AA175&amp;"|"&amp;BB175,Node_Key,0)),"not a leaf")</f>
        <v/>
      </c>
      <c r="BD175" s="46">
        <f>MATCH($AA175&amp;"|0",Node_Key,0)</f>
        <v/>
      </c>
      <c r="BE175" s="46">
        <f>IF(INDEX(Node_Kind,BD175)="leaf",0,IF(INDEX($S$10:$S$61,INDEX(Node_Pos,BD175)+1)="",IF(INDEX(Node_Miss,BD175)="left",INDEX(Node_Left,BD175),INDEX(Node_Right,BD175)),IF(INDEX(Node_Kind,BD175)="split",IF(INDEX($S$10:$S$61,INDEX(Node_Pos,BD175)+1)&lt;INDEX(Node_Thr,BD175),INDEX(Node_Left,BD175),INDEX(Node_Right,BD175)),IF(ISNUMBER(SEARCH(";"&amp;INDEX($S$10:$S$61,INDEX(Node_Pos,BD175)+1)&amp;";",";"&amp;INDEX(Node_RCodes,BD175)&amp;";")),INDEX(Node_Right,BD175),INDEX(Node_Left,BD175)))))</f>
        <v/>
      </c>
      <c r="BF175" s="46">
        <f>MATCH($AA175&amp;"|"&amp;BE175,Node_Key,0)</f>
        <v/>
      </c>
      <c r="BG175" s="46">
        <f>IF(INDEX(Node_Kind,BF175)="leaf",BE175,IF(INDEX($S$10:$S$61,INDEX(Node_Pos,BF175)+1)="",IF(INDEX(Node_Miss,BF175)="left",INDEX(Node_Left,BF175),INDEX(Node_Right,BF175)),IF(INDEX(Node_Kind,BF175)="split",IF(INDEX($S$10:$S$61,INDEX(Node_Pos,BF175)+1)&lt;INDEX(Node_Thr,BF175),INDEX(Node_Left,BF175),INDEX(Node_Right,BF175)),IF(ISNUMBER(SEARCH(";"&amp;INDEX($S$10:$S$61,INDEX(Node_Pos,BF175)+1)&amp;";",";"&amp;INDEX(Node_RCodes,BF175)&amp;";")),INDEX(Node_Right,BF175),INDEX(Node_Left,BF175)))))</f>
        <v/>
      </c>
      <c r="BH175" s="46">
        <f>MATCH($AA175&amp;"|"&amp;BG175,Node_Key,0)</f>
        <v/>
      </c>
      <c r="BI175" s="46">
        <f>IF(INDEX(Node_Kind,BH175)="leaf",BG175,IF(INDEX($S$10:$S$61,INDEX(Node_Pos,BH175)+1)="",IF(INDEX(Node_Miss,BH175)="left",INDEX(Node_Left,BH175),INDEX(Node_Right,BH175)),IF(INDEX(Node_Kind,BH175)="split",IF(INDEX($S$10:$S$61,INDEX(Node_Pos,BH175)+1)&lt;INDEX(Node_Thr,BH175),INDEX(Node_Left,BH175),INDEX(Node_Right,BH175)),IF(ISNUMBER(SEARCH(";"&amp;INDEX($S$10:$S$61,INDEX(Node_Pos,BH175)+1)&amp;";",";"&amp;INDEX(Node_RCodes,BH175)&amp;";")),INDEX(Node_Right,BH175),INDEX(Node_Left,BH175)))))</f>
        <v/>
      </c>
      <c r="BJ175" s="52">
        <f>IF(INDEX(Node_Kind,MATCH($AA175&amp;"|"&amp;BI175,Node_Key,0))="leaf",INDEX(Node_Leaf,MATCH($AA175&amp;"|"&amp;BI175,Node_Key,0)),"not a leaf")</f>
        <v/>
      </c>
      <c r="BK175" s="46">
        <f>MATCH($AA175&amp;"|0",Node_Key,0)</f>
        <v/>
      </c>
      <c r="BL175" s="46">
        <f>IF(INDEX(Node_Kind,BK175)="leaf",0,IF(INDEX($V$10:$V$61,INDEX(Node_Pos,BK175)+1)="",IF(INDEX(Node_Miss,BK175)="left",INDEX(Node_Left,BK175),INDEX(Node_Right,BK175)),IF(INDEX(Node_Kind,BK175)="split",IF(INDEX($V$10:$V$61,INDEX(Node_Pos,BK175)+1)&lt;INDEX(Node_Thr,BK175),INDEX(Node_Left,BK175),INDEX(Node_Right,BK175)),IF(ISNUMBER(SEARCH(";"&amp;INDEX($V$10:$V$61,INDEX(Node_Pos,BK175)+1)&amp;";",";"&amp;INDEX(Node_RCodes,BK175)&amp;";")),INDEX(Node_Right,BK175),INDEX(Node_Left,BK175)))))</f>
        <v/>
      </c>
      <c r="BM175" s="46">
        <f>MATCH($AA175&amp;"|"&amp;BL175,Node_Key,0)</f>
        <v/>
      </c>
      <c r="BN175" s="46">
        <f>IF(INDEX(Node_Kind,BM175)="leaf",BL175,IF(INDEX($V$10:$V$61,INDEX(Node_Pos,BM175)+1)="",IF(INDEX(Node_Miss,BM175)="left",INDEX(Node_Left,BM175),INDEX(Node_Right,BM175)),IF(INDEX(Node_Kind,BM175)="split",IF(INDEX($V$10:$V$61,INDEX(Node_Pos,BM175)+1)&lt;INDEX(Node_Thr,BM175),INDEX(Node_Left,BM175),INDEX(Node_Right,BM175)),IF(ISNUMBER(SEARCH(";"&amp;INDEX($V$10:$V$61,INDEX(Node_Pos,BM175)+1)&amp;";",";"&amp;INDEX(Node_RCodes,BM175)&amp;";")),INDEX(Node_Right,BM175),INDEX(Node_Left,BM175)))))</f>
        <v/>
      </c>
      <c r="BO175" s="46">
        <f>MATCH($AA175&amp;"|"&amp;BN175,Node_Key,0)</f>
        <v/>
      </c>
      <c r="BP175" s="46">
        <f>IF(INDEX(Node_Kind,BO175)="leaf",BN175,IF(INDEX($V$10:$V$61,INDEX(Node_Pos,BO175)+1)="",IF(INDEX(Node_Miss,BO175)="left",INDEX(Node_Left,BO175),INDEX(Node_Right,BO175)),IF(INDEX(Node_Kind,BO175)="split",IF(INDEX($V$10:$V$61,INDEX(Node_Pos,BO175)+1)&lt;INDEX(Node_Thr,BO175),INDEX(Node_Left,BO175),INDEX(Node_Right,BO175)),IF(ISNUMBER(SEARCH(";"&amp;INDEX($V$10:$V$61,INDEX(Node_Pos,BO175)+1)&amp;";",";"&amp;INDEX(Node_RCodes,BO175)&amp;";")),INDEX(Node_Right,BO175),INDEX(Node_Left,BO175)))))</f>
        <v/>
      </c>
      <c r="BQ175" s="52">
        <f>IF(INDEX(Node_Kind,MATCH($AA175&amp;"|"&amp;BP175,Node_Key,0))="leaf",INDEX(Node_Leaf,MATCH($AA175&amp;"|"&amp;BP175,Node_Key,0)),"not a leaf")</f>
        <v/>
      </c>
      <c r="BR175" s="46">
        <f>MATCH($AA175&amp;"|0",Node_Key,0)</f>
        <v/>
      </c>
      <c r="BS175" s="46">
        <f>IF(INDEX(Node_Kind,BR175)="leaf",0,IF(INDEX($Y$10:$Y$61,INDEX(Node_Pos,BR175)+1)="",IF(INDEX(Node_Miss,BR175)="left",INDEX(Node_Left,BR175),INDEX(Node_Right,BR175)),IF(INDEX(Node_Kind,BR175)="split",IF(INDEX($Y$10:$Y$61,INDEX(Node_Pos,BR175)+1)&lt;INDEX(Node_Thr,BR175),INDEX(Node_Left,BR175),INDEX(Node_Right,BR175)),IF(ISNUMBER(SEARCH(";"&amp;INDEX($Y$10:$Y$61,INDEX(Node_Pos,BR175)+1)&amp;";",";"&amp;INDEX(Node_RCodes,BR175)&amp;";")),INDEX(Node_Right,BR175),INDEX(Node_Left,BR175)))))</f>
        <v/>
      </c>
      <c r="BT175" s="46">
        <f>MATCH($AA175&amp;"|"&amp;BS175,Node_Key,0)</f>
        <v/>
      </c>
      <c r="BU175" s="46">
        <f>IF(INDEX(Node_Kind,BT175)="leaf",BS175,IF(INDEX($Y$10:$Y$61,INDEX(Node_Pos,BT175)+1)="",IF(INDEX(Node_Miss,BT175)="left",INDEX(Node_Left,BT175),INDEX(Node_Right,BT175)),IF(INDEX(Node_Kind,BT175)="split",IF(INDEX($Y$10:$Y$61,INDEX(Node_Pos,BT175)+1)&lt;INDEX(Node_Thr,BT175),INDEX(Node_Left,BT175),INDEX(Node_Right,BT175)),IF(ISNUMBER(SEARCH(";"&amp;INDEX($Y$10:$Y$61,INDEX(Node_Pos,BT175)+1)&amp;";",";"&amp;INDEX(Node_RCodes,BT175)&amp;";")),INDEX(Node_Right,BT175),INDEX(Node_Left,BT175)))))</f>
        <v/>
      </c>
      <c r="BV175" s="46">
        <f>MATCH($AA175&amp;"|"&amp;BU175,Node_Key,0)</f>
        <v/>
      </c>
      <c r="BW175" s="46">
        <f>IF(INDEX(Node_Kind,BV175)="leaf",BU175,IF(INDEX($Y$10:$Y$61,INDEX(Node_Pos,BV175)+1)="",IF(INDEX(Node_Miss,BV175)="left",INDEX(Node_Left,BV175),INDEX(Node_Right,BV175)),IF(INDEX(Node_Kind,BV175)="split",IF(INDEX($Y$10:$Y$61,INDEX(Node_Pos,BV175)+1)&lt;INDEX(Node_Thr,BV175),INDEX(Node_Left,BV175),INDEX(Node_Right,BV175)),IF(ISNUMBER(SEARCH(";"&amp;INDEX($Y$10:$Y$61,INDEX(Node_Pos,BV175)+1)&amp;";",";"&amp;INDEX(Node_RCodes,BV175)&amp;";")),INDEX(Node_Right,BV175),INDEX(Node_Left,BV175)))))</f>
        <v/>
      </c>
      <c r="BX175" s="52">
        <f>IF(INDEX(Node_Kind,MATCH($AA175&amp;"|"&amp;BW175,Node_Key,0))="leaf",INDEX(Node_Leaf,MATCH($AA175&amp;"|"&amp;BW175,Node_Key,0)),"not a leaf")</f>
        <v/>
      </c>
    </row>
    <row r="176">
      <c r="AA176" s="36" t="n">
        <v>166</v>
      </c>
      <c r="AB176" s="46">
        <f>MATCH($AA176&amp;"|0",Node_Key,0)</f>
        <v/>
      </c>
      <c r="AC176" s="46">
        <f>IF(INDEX(Node_Kind,AB176)="leaf",0,IF(INDEX($G$10:$G$61,INDEX(Node_Pos,AB176)+1)="",IF(INDEX(Node_Miss,AB176)="left",INDEX(Node_Left,AB176),INDEX(Node_Right,AB176)),IF(INDEX(Node_Kind,AB176)="split",IF(INDEX($G$10:$G$61,INDEX(Node_Pos,AB176)+1)&lt;INDEX(Node_Thr,AB176),INDEX(Node_Left,AB176),INDEX(Node_Right,AB176)),IF(ISNUMBER(SEARCH(";"&amp;INDEX($G$10:$G$61,INDEX(Node_Pos,AB176)+1)&amp;";",";"&amp;INDEX(Node_RCodes,AB176)&amp;";")),INDEX(Node_Right,AB176),INDEX(Node_Left,AB176)))))</f>
        <v/>
      </c>
      <c r="AD176" s="46">
        <f>MATCH($AA176&amp;"|"&amp;AC176,Node_Key,0)</f>
        <v/>
      </c>
      <c r="AE176" s="46">
        <f>IF(INDEX(Node_Kind,AD176)="leaf",AC176,IF(INDEX($G$10:$G$61,INDEX(Node_Pos,AD176)+1)="",IF(INDEX(Node_Miss,AD176)="left",INDEX(Node_Left,AD176),INDEX(Node_Right,AD176)),IF(INDEX(Node_Kind,AD176)="split",IF(INDEX($G$10:$G$61,INDEX(Node_Pos,AD176)+1)&lt;INDEX(Node_Thr,AD176),INDEX(Node_Left,AD176),INDEX(Node_Right,AD176)),IF(ISNUMBER(SEARCH(";"&amp;INDEX($G$10:$G$61,INDEX(Node_Pos,AD176)+1)&amp;";",";"&amp;INDEX(Node_RCodes,AD176)&amp;";")),INDEX(Node_Right,AD176),INDEX(Node_Left,AD176)))))</f>
        <v/>
      </c>
      <c r="AF176" s="46">
        <f>MATCH($AA176&amp;"|"&amp;AE176,Node_Key,0)</f>
        <v/>
      </c>
      <c r="AG176" s="46">
        <f>IF(INDEX(Node_Kind,AF176)="leaf",AE176,IF(INDEX($G$10:$G$61,INDEX(Node_Pos,AF176)+1)="",IF(INDEX(Node_Miss,AF176)="left",INDEX(Node_Left,AF176),INDEX(Node_Right,AF176)),IF(INDEX(Node_Kind,AF176)="split",IF(INDEX($G$10:$G$61,INDEX(Node_Pos,AF176)+1)&lt;INDEX(Node_Thr,AF176),INDEX(Node_Left,AF176),INDEX(Node_Right,AF176)),IF(ISNUMBER(SEARCH(";"&amp;INDEX($G$10:$G$61,INDEX(Node_Pos,AF176)+1)&amp;";",";"&amp;INDEX(Node_RCodes,AF176)&amp;";")),INDEX(Node_Right,AF176),INDEX(Node_Left,AF176)))))</f>
        <v/>
      </c>
      <c r="AH176" s="52">
        <f>IF(INDEX(Node_Kind,MATCH($AA176&amp;"|"&amp;AG176,Node_Key,0))="leaf",INDEX(Node_Leaf,MATCH($AA176&amp;"|"&amp;AG176,Node_Key,0)),"not a leaf")</f>
        <v/>
      </c>
      <c r="AI176" s="46">
        <f>MATCH($AA176&amp;"|0",Node_Key,0)</f>
        <v/>
      </c>
      <c r="AJ176" s="46">
        <f>IF(INDEX(Node_Kind,AI176)="leaf",0,IF(INDEX($J$10:$J$61,INDEX(Node_Pos,AI176)+1)="",IF(INDEX(Node_Miss,AI176)="left",INDEX(Node_Left,AI176),INDEX(Node_Right,AI176)),IF(INDEX(Node_Kind,AI176)="split",IF(INDEX($J$10:$J$61,INDEX(Node_Pos,AI176)+1)&lt;INDEX(Node_Thr,AI176),INDEX(Node_Left,AI176),INDEX(Node_Right,AI176)),IF(ISNUMBER(SEARCH(";"&amp;INDEX($J$10:$J$61,INDEX(Node_Pos,AI176)+1)&amp;";",";"&amp;INDEX(Node_RCodes,AI176)&amp;";")),INDEX(Node_Right,AI176),INDEX(Node_Left,AI176)))))</f>
        <v/>
      </c>
      <c r="AK176" s="46">
        <f>MATCH($AA176&amp;"|"&amp;AJ176,Node_Key,0)</f>
        <v/>
      </c>
      <c r="AL176" s="46">
        <f>IF(INDEX(Node_Kind,AK176)="leaf",AJ176,IF(INDEX($J$10:$J$61,INDEX(Node_Pos,AK176)+1)="",IF(INDEX(Node_Miss,AK176)="left",INDEX(Node_Left,AK176),INDEX(Node_Right,AK176)),IF(INDEX(Node_Kind,AK176)="split",IF(INDEX($J$10:$J$61,INDEX(Node_Pos,AK176)+1)&lt;INDEX(Node_Thr,AK176),INDEX(Node_Left,AK176),INDEX(Node_Right,AK176)),IF(ISNUMBER(SEARCH(";"&amp;INDEX($J$10:$J$61,INDEX(Node_Pos,AK176)+1)&amp;";",";"&amp;INDEX(Node_RCodes,AK176)&amp;";")),INDEX(Node_Right,AK176),INDEX(Node_Left,AK176)))))</f>
        <v/>
      </c>
      <c r="AM176" s="46">
        <f>MATCH($AA176&amp;"|"&amp;AL176,Node_Key,0)</f>
        <v/>
      </c>
      <c r="AN176" s="46">
        <f>IF(INDEX(Node_Kind,AM176)="leaf",AL176,IF(INDEX($J$10:$J$61,INDEX(Node_Pos,AM176)+1)="",IF(INDEX(Node_Miss,AM176)="left",INDEX(Node_Left,AM176),INDEX(Node_Right,AM176)),IF(INDEX(Node_Kind,AM176)="split",IF(INDEX($J$10:$J$61,INDEX(Node_Pos,AM176)+1)&lt;INDEX(Node_Thr,AM176),INDEX(Node_Left,AM176),INDEX(Node_Right,AM176)),IF(ISNUMBER(SEARCH(";"&amp;INDEX($J$10:$J$61,INDEX(Node_Pos,AM176)+1)&amp;";",";"&amp;INDEX(Node_RCodes,AM176)&amp;";")),INDEX(Node_Right,AM176),INDEX(Node_Left,AM176)))))</f>
        <v/>
      </c>
      <c r="AO176" s="52">
        <f>IF(INDEX(Node_Kind,MATCH($AA176&amp;"|"&amp;AN176,Node_Key,0))="leaf",INDEX(Node_Leaf,MATCH($AA176&amp;"|"&amp;AN176,Node_Key,0)),"not a leaf")</f>
        <v/>
      </c>
      <c r="AP176" s="46">
        <f>MATCH($AA176&amp;"|0",Node_Key,0)</f>
        <v/>
      </c>
      <c r="AQ176" s="46">
        <f>IF(INDEX(Node_Kind,AP176)="leaf",0,IF(INDEX($M$10:$M$61,INDEX(Node_Pos,AP176)+1)="",IF(INDEX(Node_Miss,AP176)="left",INDEX(Node_Left,AP176),INDEX(Node_Right,AP176)),IF(INDEX(Node_Kind,AP176)="split",IF(INDEX($M$10:$M$61,INDEX(Node_Pos,AP176)+1)&lt;INDEX(Node_Thr,AP176),INDEX(Node_Left,AP176),INDEX(Node_Right,AP176)),IF(ISNUMBER(SEARCH(";"&amp;INDEX($M$10:$M$61,INDEX(Node_Pos,AP176)+1)&amp;";",";"&amp;INDEX(Node_RCodes,AP176)&amp;";")),INDEX(Node_Right,AP176),INDEX(Node_Left,AP176)))))</f>
        <v/>
      </c>
      <c r="AR176" s="46">
        <f>MATCH($AA176&amp;"|"&amp;AQ176,Node_Key,0)</f>
        <v/>
      </c>
      <c r="AS176" s="46">
        <f>IF(INDEX(Node_Kind,AR176)="leaf",AQ176,IF(INDEX($M$10:$M$61,INDEX(Node_Pos,AR176)+1)="",IF(INDEX(Node_Miss,AR176)="left",INDEX(Node_Left,AR176),INDEX(Node_Right,AR176)),IF(INDEX(Node_Kind,AR176)="split",IF(INDEX($M$10:$M$61,INDEX(Node_Pos,AR176)+1)&lt;INDEX(Node_Thr,AR176),INDEX(Node_Left,AR176),INDEX(Node_Right,AR176)),IF(ISNUMBER(SEARCH(";"&amp;INDEX($M$10:$M$61,INDEX(Node_Pos,AR176)+1)&amp;";",";"&amp;INDEX(Node_RCodes,AR176)&amp;";")),INDEX(Node_Right,AR176),INDEX(Node_Left,AR176)))))</f>
        <v/>
      </c>
      <c r="AT176" s="46">
        <f>MATCH($AA176&amp;"|"&amp;AS176,Node_Key,0)</f>
        <v/>
      </c>
      <c r="AU176" s="46">
        <f>IF(INDEX(Node_Kind,AT176)="leaf",AS176,IF(INDEX($M$10:$M$61,INDEX(Node_Pos,AT176)+1)="",IF(INDEX(Node_Miss,AT176)="left",INDEX(Node_Left,AT176),INDEX(Node_Right,AT176)),IF(INDEX(Node_Kind,AT176)="split",IF(INDEX($M$10:$M$61,INDEX(Node_Pos,AT176)+1)&lt;INDEX(Node_Thr,AT176),INDEX(Node_Left,AT176),INDEX(Node_Right,AT176)),IF(ISNUMBER(SEARCH(";"&amp;INDEX($M$10:$M$61,INDEX(Node_Pos,AT176)+1)&amp;";",";"&amp;INDEX(Node_RCodes,AT176)&amp;";")),INDEX(Node_Right,AT176),INDEX(Node_Left,AT176)))))</f>
        <v/>
      </c>
      <c r="AV176" s="52">
        <f>IF(INDEX(Node_Kind,MATCH($AA176&amp;"|"&amp;AU176,Node_Key,0))="leaf",INDEX(Node_Leaf,MATCH($AA176&amp;"|"&amp;AU176,Node_Key,0)),"not a leaf")</f>
        <v/>
      </c>
      <c r="AW176" s="46">
        <f>MATCH($AA176&amp;"|0",Node_Key,0)</f>
        <v/>
      </c>
      <c r="AX176" s="46">
        <f>IF(INDEX(Node_Kind,AW176)="leaf",0,IF(INDEX($P$10:$P$61,INDEX(Node_Pos,AW176)+1)="",IF(INDEX(Node_Miss,AW176)="left",INDEX(Node_Left,AW176),INDEX(Node_Right,AW176)),IF(INDEX(Node_Kind,AW176)="split",IF(INDEX($P$10:$P$61,INDEX(Node_Pos,AW176)+1)&lt;INDEX(Node_Thr,AW176),INDEX(Node_Left,AW176),INDEX(Node_Right,AW176)),IF(ISNUMBER(SEARCH(";"&amp;INDEX($P$10:$P$61,INDEX(Node_Pos,AW176)+1)&amp;";",";"&amp;INDEX(Node_RCodes,AW176)&amp;";")),INDEX(Node_Right,AW176),INDEX(Node_Left,AW176)))))</f>
        <v/>
      </c>
      <c r="AY176" s="46">
        <f>MATCH($AA176&amp;"|"&amp;AX176,Node_Key,0)</f>
        <v/>
      </c>
      <c r="AZ176" s="46">
        <f>IF(INDEX(Node_Kind,AY176)="leaf",AX176,IF(INDEX($P$10:$P$61,INDEX(Node_Pos,AY176)+1)="",IF(INDEX(Node_Miss,AY176)="left",INDEX(Node_Left,AY176),INDEX(Node_Right,AY176)),IF(INDEX(Node_Kind,AY176)="split",IF(INDEX($P$10:$P$61,INDEX(Node_Pos,AY176)+1)&lt;INDEX(Node_Thr,AY176),INDEX(Node_Left,AY176),INDEX(Node_Right,AY176)),IF(ISNUMBER(SEARCH(";"&amp;INDEX($P$10:$P$61,INDEX(Node_Pos,AY176)+1)&amp;";",";"&amp;INDEX(Node_RCodes,AY176)&amp;";")),INDEX(Node_Right,AY176),INDEX(Node_Left,AY176)))))</f>
        <v/>
      </c>
      <c r="BA176" s="46">
        <f>MATCH($AA176&amp;"|"&amp;AZ176,Node_Key,0)</f>
        <v/>
      </c>
      <c r="BB176" s="46">
        <f>IF(INDEX(Node_Kind,BA176)="leaf",AZ176,IF(INDEX($P$10:$P$61,INDEX(Node_Pos,BA176)+1)="",IF(INDEX(Node_Miss,BA176)="left",INDEX(Node_Left,BA176),INDEX(Node_Right,BA176)),IF(INDEX(Node_Kind,BA176)="split",IF(INDEX($P$10:$P$61,INDEX(Node_Pos,BA176)+1)&lt;INDEX(Node_Thr,BA176),INDEX(Node_Left,BA176),INDEX(Node_Right,BA176)),IF(ISNUMBER(SEARCH(";"&amp;INDEX($P$10:$P$61,INDEX(Node_Pos,BA176)+1)&amp;";",";"&amp;INDEX(Node_RCodes,BA176)&amp;";")),INDEX(Node_Right,BA176),INDEX(Node_Left,BA176)))))</f>
        <v/>
      </c>
      <c r="BC176" s="52">
        <f>IF(INDEX(Node_Kind,MATCH($AA176&amp;"|"&amp;BB176,Node_Key,0))="leaf",INDEX(Node_Leaf,MATCH($AA176&amp;"|"&amp;BB176,Node_Key,0)),"not a leaf")</f>
        <v/>
      </c>
      <c r="BD176" s="46">
        <f>MATCH($AA176&amp;"|0",Node_Key,0)</f>
        <v/>
      </c>
      <c r="BE176" s="46">
        <f>IF(INDEX(Node_Kind,BD176)="leaf",0,IF(INDEX($S$10:$S$61,INDEX(Node_Pos,BD176)+1)="",IF(INDEX(Node_Miss,BD176)="left",INDEX(Node_Left,BD176),INDEX(Node_Right,BD176)),IF(INDEX(Node_Kind,BD176)="split",IF(INDEX($S$10:$S$61,INDEX(Node_Pos,BD176)+1)&lt;INDEX(Node_Thr,BD176),INDEX(Node_Left,BD176),INDEX(Node_Right,BD176)),IF(ISNUMBER(SEARCH(";"&amp;INDEX($S$10:$S$61,INDEX(Node_Pos,BD176)+1)&amp;";",";"&amp;INDEX(Node_RCodes,BD176)&amp;";")),INDEX(Node_Right,BD176),INDEX(Node_Left,BD176)))))</f>
        <v/>
      </c>
      <c r="BF176" s="46">
        <f>MATCH($AA176&amp;"|"&amp;BE176,Node_Key,0)</f>
        <v/>
      </c>
      <c r="BG176" s="46">
        <f>IF(INDEX(Node_Kind,BF176)="leaf",BE176,IF(INDEX($S$10:$S$61,INDEX(Node_Pos,BF176)+1)="",IF(INDEX(Node_Miss,BF176)="left",INDEX(Node_Left,BF176),INDEX(Node_Right,BF176)),IF(INDEX(Node_Kind,BF176)="split",IF(INDEX($S$10:$S$61,INDEX(Node_Pos,BF176)+1)&lt;INDEX(Node_Thr,BF176),INDEX(Node_Left,BF176),INDEX(Node_Right,BF176)),IF(ISNUMBER(SEARCH(";"&amp;INDEX($S$10:$S$61,INDEX(Node_Pos,BF176)+1)&amp;";",";"&amp;INDEX(Node_RCodes,BF176)&amp;";")),INDEX(Node_Right,BF176),INDEX(Node_Left,BF176)))))</f>
        <v/>
      </c>
      <c r="BH176" s="46">
        <f>MATCH($AA176&amp;"|"&amp;BG176,Node_Key,0)</f>
        <v/>
      </c>
      <c r="BI176" s="46">
        <f>IF(INDEX(Node_Kind,BH176)="leaf",BG176,IF(INDEX($S$10:$S$61,INDEX(Node_Pos,BH176)+1)="",IF(INDEX(Node_Miss,BH176)="left",INDEX(Node_Left,BH176),INDEX(Node_Right,BH176)),IF(INDEX(Node_Kind,BH176)="split",IF(INDEX($S$10:$S$61,INDEX(Node_Pos,BH176)+1)&lt;INDEX(Node_Thr,BH176),INDEX(Node_Left,BH176),INDEX(Node_Right,BH176)),IF(ISNUMBER(SEARCH(";"&amp;INDEX($S$10:$S$61,INDEX(Node_Pos,BH176)+1)&amp;";",";"&amp;INDEX(Node_RCodes,BH176)&amp;";")),INDEX(Node_Right,BH176),INDEX(Node_Left,BH176)))))</f>
        <v/>
      </c>
      <c r="BJ176" s="52">
        <f>IF(INDEX(Node_Kind,MATCH($AA176&amp;"|"&amp;BI176,Node_Key,0))="leaf",INDEX(Node_Leaf,MATCH($AA176&amp;"|"&amp;BI176,Node_Key,0)),"not a leaf")</f>
        <v/>
      </c>
      <c r="BK176" s="46">
        <f>MATCH($AA176&amp;"|0",Node_Key,0)</f>
        <v/>
      </c>
      <c r="BL176" s="46">
        <f>IF(INDEX(Node_Kind,BK176)="leaf",0,IF(INDEX($V$10:$V$61,INDEX(Node_Pos,BK176)+1)="",IF(INDEX(Node_Miss,BK176)="left",INDEX(Node_Left,BK176),INDEX(Node_Right,BK176)),IF(INDEX(Node_Kind,BK176)="split",IF(INDEX($V$10:$V$61,INDEX(Node_Pos,BK176)+1)&lt;INDEX(Node_Thr,BK176),INDEX(Node_Left,BK176),INDEX(Node_Right,BK176)),IF(ISNUMBER(SEARCH(";"&amp;INDEX($V$10:$V$61,INDEX(Node_Pos,BK176)+1)&amp;";",";"&amp;INDEX(Node_RCodes,BK176)&amp;";")),INDEX(Node_Right,BK176),INDEX(Node_Left,BK176)))))</f>
        <v/>
      </c>
      <c r="BM176" s="46">
        <f>MATCH($AA176&amp;"|"&amp;BL176,Node_Key,0)</f>
        <v/>
      </c>
      <c r="BN176" s="46">
        <f>IF(INDEX(Node_Kind,BM176)="leaf",BL176,IF(INDEX($V$10:$V$61,INDEX(Node_Pos,BM176)+1)="",IF(INDEX(Node_Miss,BM176)="left",INDEX(Node_Left,BM176),INDEX(Node_Right,BM176)),IF(INDEX(Node_Kind,BM176)="split",IF(INDEX($V$10:$V$61,INDEX(Node_Pos,BM176)+1)&lt;INDEX(Node_Thr,BM176),INDEX(Node_Left,BM176),INDEX(Node_Right,BM176)),IF(ISNUMBER(SEARCH(";"&amp;INDEX($V$10:$V$61,INDEX(Node_Pos,BM176)+1)&amp;";",";"&amp;INDEX(Node_RCodes,BM176)&amp;";")),INDEX(Node_Right,BM176),INDEX(Node_Left,BM176)))))</f>
        <v/>
      </c>
      <c r="BO176" s="46">
        <f>MATCH($AA176&amp;"|"&amp;BN176,Node_Key,0)</f>
        <v/>
      </c>
      <c r="BP176" s="46">
        <f>IF(INDEX(Node_Kind,BO176)="leaf",BN176,IF(INDEX($V$10:$V$61,INDEX(Node_Pos,BO176)+1)="",IF(INDEX(Node_Miss,BO176)="left",INDEX(Node_Left,BO176),INDEX(Node_Right,BO176)),IF(INDEX(Node_Kind,BO176)="split",IF(INDEX($V$10:$V$61,INDEX(Node_Pos,BO176)+1)&lt;INDEX(Node_Thr,BO176),INDEX(Node_Left,BO176),INDEX(Node_Right,BO176)),IF(ISNUMBER(SEARCH(";"&amp;INDEX($V$10:$V$61,INDEX(Node_Pos,BO176)+1)&amp;";",";"&amp;INDEX(Node_RCodes,BO176)&amp;";")),INDEX(Node_Right,BO176),INDEX(Node_Left,BO176)))))</f>
        <v/>
      </c>
      <c r="BQ176" s="52">
        <f>IF(INDEX(Node_Kind,MATCH($AA176&amp;"|"&amp;BP176,Node_Key,0))="leaf",INDEX(Node_Leaf,MATCH($AA176&amp;"|"&amp;BP176,Node_Key,0)),"not a leaf")</f>
        <v/>
      </c>
      <c r="BR176" s="46">
        <f>MATCH($AA176&amp;"|0",Node_Key,0)</f>
        <v/>
      </c>
      <c r="BS176" s="46">
        <f>IF(INDEX(Node_Kind,BR176)="leaf",0,IF(INDEX($Y$10:$Y$61,INDEX(Node_Pos,BR176)+1)="",IF(INDEX(Node_Miss,BR176)="left",INDEX(Node_Left,BR176),INDEX(Node_Right,BR176)),IF(INDEX(Node_Kind,BR176)="split",IF(INDEX($Y$10:$Y$61,INDEX(Node_Pos,BR176)+1)&lt;INDEX(Node_Thr,BR176),INDEX(Node_Left,BR176),INDEX(Node_Right,BR176)),IF(ISNUMBER(SEARCH(";"&amp;INDEX($Y$10:$Y$61,INDEX(Node_Pos,BR176)+1)&amp;";",";"&amp;INDEX(Node_RCodes,BR176)&amp;";")),INDEX(Node_Right,BR176),INDEX(Node_Left,BR176)))))</f>
        <v/>
      </c>
      <c r="BT176" s="46">
        <f>MATCH($AA176&amp;"|"&amp;BS176,Node_Key,0)</f>
        <v/>
      </c>
      <c r="BU176" s="46">
        <f>IF(INDEX(Node_Kind,BT176)="leaf",BS176,IF(INDEX($Y$10:$Y$61,INDEX(Node_Pos,BT176)+1)="",IF(INDEX(Node_Miss,BT176)="left",INDEX(Node_Left,BT176),INDEX(Node_Right,BT176)),IF(INDEX(Node_Kind,BT176)="split",IF(INDEX($Y$10:$Y$61,INDEX(Node_Pos,BT176)+1)&lt;INDEX(Node_Thr,BT176),INDEX(Node_Left,BT176),INDEX(Node_Right,BT176)),IF(ISNUMBER(SEARCH(";"&amp;INDEX($Y$10:$Y$61,INDEX(Node_Pos,BT176)+1)&amp;";",";"&amp;INDEX(Node_RCodes,BT176)&amp;";")),INDEX(Node_Right,BT176),INDEX(Node_Left,BT176)))))</f>
        <v/>
      </c>
      <c r="BV176" s="46">
        <f>MATCH($AA176&amp;"|"&amp;BU176,Node_Key,0)</f>
        <v/>
      </c>
      <c r="BW176" s="46">
        <f>IF(INDEX(Node_Kind,BV176)="leaf",BU176,IF(INDEX($Y$10:$Y$61,INDEX(Node_Pos,BV176)+1)="",IF(INDEX(Node_Miss,BV176)="left",INDEX(Node_Left,BV176),INDEX(Node_Right,BV176)),IF(INDEX(Node_Kind,BV176)="split",IF(INDEX($Y$10:$Y$61,INDEX(Node_Pos,BV176)+1)&lt;INDEX(Node_Thr,BV176),INDEX(Node_Left,BV176),INDEX(Node_Right,BV176)),IF(ISNUMBER(SEARCH(";"&amp;INDEX($Y$10:$Y$61,INDEX(Node_Pos,BV176)+1)&amp;";",";"&amp;INDEX(Node_RCodes,BV176)&amp;";")),INDEX(Node_Right,BV176),INDEX(Node_Left,BV176)))))</f>
        <v/>
      </c>
      <c r="BX176" s="52">
        <f>IF(INDEX(Node_Kind,MATCH($AA176&amp;"|"&amp;BW176,Node_Key,0))="leaf",INDEX(Node_Leaf,MATCH($AA176&amp;"|"&amp;BW176,Node_Key,0)),"not a leaf")</f>
        <v/>
      </c>
    </row>
    <row r="177">
      <c r="AA177" s="36" t="n">
        <v>167</v>
      </c>
      <c r="AB177" s="46">
        <f>MATCH($AA177&amp;"|0",Node_Key,0)</f>
        <v/>
      </c>
      <c r="AC177" s="46">
        <f>IF(INDEX(Node_Kind,AB177)="leaf",0,IF(INDEX($G$10:$G$61,INDEX(Node_Pos,AB177)+1)="",IF(INDEX(Node_Miss,AB177)="left",INDEX(Node_Left,AB177),INDEX(Node_Right,AB177)),IF(INDEX(Node_Kind,AB177)="split",IF(INDEX($G$10:$G$61,INDEX(Node_Pos,AB177)+1)&lt;INDEX(Node_Thr,AB177),INDEX(Node_Left,AB177),INDEX(Node_Right,AB177)),IF(ISNUMBER(SEARCH(";"&amp;INDEX($G$10:$G$61,INDEX(Node_Pos,AB177)+1)&amp;";",";"&amp;INDEX(Node_RCodes,AB177)&amp;";")),INDEX(Node_Right,AB177),INDEX(Node_Left,AB177)))))</f>
        <v/>
      </c>
      <c r="AD177" s="46">
        <f>MATCH($AA177&amp;"|"&amp;AC177,Node_Key,0)</f>
        <v/>
      </c>
      <c r="AE177" s="46">
        <f>IF(INDEX(Node_Kind,AD177)="leaf",AC177,IF(INDEX($G$10:$G$61,INDEX(Node_Pos,AD177)+1)="",IF(INDEX(Node_Miss,AD177)="left",INDEX(Node_Left,AD177),INDEX(Node_Right,AD177)),IF(INDEX(Node_Kind,AD177)="split",IF(INDEX($G$10:$G$61,INDEX(Node_Pos,AD177)+1)&lt;INDEX(Node_Thr,AD177),INDEX(Node_Left,AD177),INDEX(Node_Right,AD177)),IF(ISNUMBER(SEARCH(";"&amp;INDEX($G$10:$G$61,INDEX(Node_Pos,AD177)+1)&amp;";",";"&amp;INDEX(Node_RCodes,AD177)&amp;";")),INDEX(Node_Right,AD177),INDEX(Node_Left,AD177)))))</f>
        <v/>
      </c>
      <c r="AF177" s="46">
        <f>MATCH($AA177&amp;"|"&amp;AE177,Node_Key,0)</f>
        <v/>
      </c>
      <c r="AG177" s="46">
        <f>IF(INDEX(Node_Kind,AF177)="leaf",AE177,IF(INDEX($G$10:$G$61,INDEX(Node_Pos,AF177)+1)="",IF(INDEX(Node_Miss,AF177)="left",INDEX(Node_Left,AF177),INDEX(Node_Right,AF177)),IF(INDEX(Node_Kind,AF177)="split",IF(INDEX($G$10:$G$61,INDEX(Node_Pos,AF177)+1)&lt;INDEX(Node_Thr,AF177),INDEX(Node_Left,AF177),INDEX(Node_Right,AF177)),IF(ISNUMBER(SEARCH(";"&amp;INDEX($G$10:$G$61,INDEX(Node_Pos,AF177)+1)&amp;";",";"&amp;INDEX(Node_RCodes,AF177)&amp;";")),INDEX(Node_Right,AF177),INDEX(Node_Left,AF177)))))</f>
        <v/>
      </c>
      <c r="AH177" s="52">
        <f>IF(INDEX(Node_Kind,MATCH($AA177&amp;"|"&amp;AG177,Node_Key,0))="leaf",INDEX(Node_Leaf,MATCH($AA177&amp;"|"&amp;AG177,Node_Key,0)),"not a leaf")</f>
        <v/>
      </c>
      <c r="AI177" s="46">
        <f>MATCH($AA177&amp;"|0",Node_Key,0)</f>
        <v/>
      </c>
      <c r="AJ177" s="46">
        <f>IF(INDEX(Node_Kind,AI177)="leaf",0,IF(INDEX($J$10:$J$61,INDEX(Node_Pos,AI177)+1)="",IF(INDEX(Node_Miss,AI177)="left",INDEX(Node_Left,AI177),INDEX(Node_Right,AI177)),IF(INDEX(Node_Kind,AI177)="split",IF(INDEX($J$10:$J$61,INDEX(Node_Pos,AI177)+1)&lt;INDEX(Node_Thr,AI177),INDEX(Node_Left,AI177),INDEX(Node_Right,AI177)),IF(ISNUMBER(SEARCH(";"&amp;INDEX($J$10:$J$61,INDEX(Node_Pos,AI177)+1)&amp;";",";"&amp;INDEX(Node_RCodes,AI177)&amp;";")),INDEX(Node_Right,AI177),INDEX(Node_Left,AI177)))))</f>
        <v/>
      </c>
      <c r="AK177" s="46">
        <f>MATCH($AA177&amp;"|"&amp;AJ177,Node_Key,0)</f>
        <v/>
      </c>
      <c r="AL177" s="46">
        <f>IF(INDEX(Node_Kind,AK177)="leaf",AJ177,IF(INDEX($J$10:$J$61,INDEX(Node_Pos,AK177)+1)="",IF(INDEX(Node_Miss,AK177)="left",INDEX(Node_Left,AK177),INDEX(Node_Right,AK177)),IF(INDEX(Node_Kind,AK177)="split",IF(INDEX($J$10:$J$61,INDEX(Node_Pos,AK177)+1)&lt;INDEX(Node_Thr,AK177),INDEX(Node_Left,AK177),INDEX(Node_Right,AK177)),IF(ISNUMBER(SEARCH(";"&amp;INDEX($J$10:$J$61,INDEX(Node_Pos,AK177)+1)&amp;";",";"&amp;INDEX(Node_RCodes,AK177)&amp;";")),INDEX(Node_Right,AK177),INDEX(Node_Left,AK177)))))</f>
        <v/>
      </c>
      <c r="AM177" s="46">
        <f>MATCH($AA177&amp;"|"&amp;AL177,Node_Key,0)</f>
        <v/>
      </c>
      <c r="AN177" s="46">
        <f>IF(INDEX(Node_Kind,AM177)="leaf",AL177,IF(INDEX($J$10:$J$61,INDEX(Node_Pos,AM177)+1)="",IF(INDEX(Node_Miss,AM177)="left",INDEX(Node_Left,AM177),INDEX(Node_Right,AM177)),IF(INDEX(Node_Kind,AM177)="split",IF(INDEX($J$10:$J$61,INDEX(Node_Pos,AM177)+1)&lt;INDEX(Node_Thr,AM177),INDEX(Node_Left,AM177),INDEX(Node_Right,AM177)),IF(ISNUMBER(SEARCH(";"&amp;INDEX($J$10:$J$61,INDEX(Node_Pos,AM177)+1)&amp;";",";"&amp;INDEX(Node_RCodes,AM177)&amp;";")),INDEX(Node_Right,AM177),INDEX(Node_Left,AM177)))))</f>
        <v/>
      </c>
      <c r="AO177" s="52">
        <f>IF(INDEX(Node_Kind,MATCH($AA177&amp;"|"&amp;AN177,Node_Key,0))="leaf",INDEX(Node_Leaf,MATCH($AA177&amp;"|"&amp;AN177,Node_Key,0)),"not a leaf")</f>
        <v/>
      </c>
      <c r="AP177" s="46">
        <f>MATCH($AA177&amp;"|0",Node_Key,0)</f>
        <v/>
      </c>
      <c r="AQ177" s="46">
        <f>IF(INDEX(Node_Kind,AP177)="leaf",0,IF(INDEX($M$10:$M$61,INDEX(Node_Pos,AP177)+1)="",IF(INDEX(Node_Miss,AP177)="left",INDEX(Node_Left,AP177),INDEX(Node_Right,AP177)),IF(INDEX(Node_Kind,AP177)="split",IF(INDEX($M$10:$M$61,INDEX(Node_Pos,AP177)+1)&lt;INDEX(Node_Thr,AP177),INDEX(Node_Left,AP177),INDEX(Node_Right,AP177)),IF(ISNUMBER(SEARCH(";"&amp;INDEX($M$10:$M$61,INDEX(Node_Pos,AP177)+1)&amp;";",";"&amp;INDEX(Node_RCodes,AP177)&amp;";")),INDEX(Node_Right,AP177),INDEX(Node_Left,AP177)))))</f>
        <v/>
      </c>
      <c r="AR177" s="46">
        <f>MATCH($AA177&amp;"|"&amp;AQ177,Node_Key,0)</f>
        <v/>
      </c>
      <c r="AS177" s="46">
        <f>IF(INDEX(Node_Kind,AR177)="leaf",AQ177,IF(INDEX($M$10:$M$61,INDEX(Node_Pos,AR177)+1)="",IF(INDEX(Node_Miss,AR177)="left",INDEX(Node_Left,AR177),INDEX(Node_Right,AR177)),IF(INDEX(Node_Kind,AR177)="split",IF(INDEX($M$10:$M$61,INDEX(Node_Pos,AR177)+1)&lt;INDEX(Node_Thr,AR177),INDEX(Node_Left,AR177),INDEX(Node_Right,AR177)),IF(ISNUMBER(SEARCH(";"&amp;INDEX($M$10:$M$61,INDEX(Node_Pos,AR177)+1)&amp;";",";"&amp;INDEX(Node_RCodes,AR177)&amp;";")),INDEX(Node_Right,AR177),INDEX(Node_Left,AR177)))))</f>
        <v/>
      </c>
      <c r="AT177" s="46">
        <f>MATCH($AA177&amp;"|"&amp;AS177,Node_Key,0)</f>
        <v/>
      </c>
      <c r="AU177" s="46">
        <f>IF(INDEX(Node_Kind,AT177)="leaf",AS177,IF(INDEX($M$10:$M$61,INDEX(Node_Pos,AT177)+1)="",IF(INDEX(Node_Miss,AT177)="left",INDEX(Node_Left,AT177),INDEX(Node_Right,AT177)),IF(INDEX(Node_Kind,AT177)="split",IF(INDEX($M$10:$M$61,INDEX(Node_Pos,AT177)+1)&lt;INDEX(Node_Thr,AT177),INDEX(Node_Left,AT177),INDEX(Node_Right,AT177)),IF(ISNUMBER(SEARCH(";"&amp;INDEX($M$10:$M$61,INDEX(Node_Pos,AT177)+1)&amp;";",";"&amp;INDEX(Node_RCodes,AT177)&amp;";")),INDEX(Node_Right,AT177),INDEX(Node_Left,AT177)))))</f>
        <v/>
      </c>
      <c r="AV177" s="52">
        <f>IF(INDEX(Node_Kind,MATCH($AA177&amp;"|"&amp;AU177,Node_Key,0))="leaf",INDEX(Node_Leaf,MATCH($AA177&amp;"|"&amp;AU177,Node_Key,0)),"not a leaf")</f>
        <v/>
      </c>
      <c r="AW177" s="46">
        <f>MATCH($AA177&amp;"|0",Node_Key,0)</f>
        <v/>
      </c>
      <c r="AX177" s="46">
        <f>IF(INDEX(Node_Kind,AW177)="leaf",0,IF(INDEX($P$10:$P$61,INDEX(Node_Pos,AW177)+1)="",IF(INDEX(Node_Miss,AW177)="left",INDEX(Node_Left,AW177),INDEX(Node_Right,AW177)),IF(INDEX(Node_Kind,AW177)="split",IF(INDEX($P$10:$P$61,INDEX(Node_Pos,AW177)+1)&lt;INDEX(Node_Thr,AW177),INDEX(Node_Left,AW177),INDEX(Node_Right,AW177)),IF(ISNUMBER(SEARCH(";"&amp;INDEX($P$10:$P$61,INDEX(Node_Pos,AW177)+1)&amp;";",";"&amp;INDEX(Node_RCodes,AW177)&amp;";")),INDEX(Node_Right,AW177),INDEX(Node_Left,AW177)))))</f>
        <v/>
      </c>
      <c r="AY177" s="46">
        <f>MATCH($AA177&amp;"|"&amp;AX177,Node_Key,0)</f>
        <v/>
      </c>
      <c r="AZ177" s="46">
        <f>IF(INDEX(Node_Kind,AY177)="leaf",AX177,IF(INDEX($P$10:$P$61,INDEX(Node_Pos,AY177)+1)="",IF(INDEX(Node_Miss,AY177)="left",INDEX(Node_Left,AY177),INDEX(Node_Right,AY177)),IF(INDEX(Node_Kind,AY177)="split",IF(INDEX($P$10:$P$61,INDEX(Node_Pos,AY177)+1)&lt;INDEX(Node_Thr,AY177),INDEX(Node_Left,AY177),INDEX(Node_Right,AY177)),IF(ISNUMBER(SEARCH(";"&amp;INDEX($P$10:$P$61,INDEX(Node_Pos,AY177)+1)&amp;";",";"&amp;INDEX(Node_RCodes,AY177)&amp;";")),INDEX(Node_Right,AY177),INDEX(Node_Left,AY177)))))</f>
        <v/>
      </c>
      <c r="BA177" s="46">
        <f>MATCH($AA177&amp;"|"&amp;AZ177,Node_Key,0)</f>
        <v/>
      </c>
      <c r="BB177" s="46">
        <f>IF(INDEX(Node_Kind,BA177)="leaf",AZ177,IF(INDEX($P$10:$P$61,INDEX(Node_Pos,BA177)+1)="",IF(INDEX(Node_Miss,BA177)="left",INDEX(Node_Left,BA177),INDEX(Node_Right,BA177)),IF(INDEX(Node_Kind,BA177)="split",IF(INDEX($P$10:$P$61,INDEX(Node_Pos,BA177)+1)&lt;INDEX(Node_Thr,BA177),INDEX(Node_Left,BA177),INDEX(Node_Right,BA177)),IF(ISNUMBER(SEARCH(";"&amp;INDEX($P$10:$P$61,INDEX(Node_Pos,BA177)+1)&amp;";",";"&amp;INDEX(Node_RCodes,BA177)&amp;";")),INDEX(Node_Right,BA177),INDEX(Node_Left,BA177)))))</f>
        <v/>
      </c>
      <c r="BC177" s="52">
        <f>IF(INDEX(Node_Kind,MATCH($AA177&amp;"|"&amp;BB177,Node_Key,0))="leaf",INDEX(Node_Leaf,MATCH($AA177&amp;"|"&amp;BB177,Node_Key,0)),"not a leaf")</f>
        <v/>
      </c>
      <c r="BD177" s="46">
        <f>MATCH($AA177&amp;"|0",Node_Key,0)</f>
        <v/>
      </c>
      <c r="BE177" s="46">
        <f>IF(INDEX(Node_Kind,BD177)="leaf",0,IF(INDEX($S$10:$S$61,INDEX(Node_Pos,BD177)+1)="",IF(INDEX(Node_Miss,BD177)="left",INDEX(Node_Left,BD177),INDEX(Node_Right,BD177)),IF(INDEX(Node_Kind,BD177)="split",IF(INDEX($S$10:$S$61,INDEX(Node_Pos,BD177)+1)&lt;INDEX(Node_Thr,BD177),INDEX(Node_Left,BD177),INDEX(Node_Right,BD177)),IF(ISNUMBER(SEARCH(";"&amp;INDEX($S$10:$S$61,INDEX(Node_Pos,BD177)+1)&amp;";",";"&amp;INDEX(Node_RCodes,BD177)&amp;";")),INDEX(Node_Right,BD177),INDEX(Node_Left,BD177)))))</f>
        <v/>
      </c>
      <c r="BF177" s="46">
        <f>MATCH($AA177&amp;"|"&amp;BE177,Node_Key,0)</f>
        <v/>
      </c>
      <c r="BG177" s="46">
        <f>IF(INDEX(Node_Kind,BF177)="leaf",BE177,IF(INDEX($S$10:$S$61,INDEX(Node_Pos,BF177)+1)="",IF(INDEX(Node_Miss,BF177)="left",INDEX(Node_Left,BF177),INDEX(Node_Right,BF177)),IF(INDEX(Node_Kind,BF177)="split",IF(INDEX($S$10:$S$61,INDEX(Node_Pos,BF177)+1)&lt;INDEX(Node_Thr,BF177),INDEX(Node_Left,BF177),INDEX(Node_Right,BF177)),IF(ISNUMBER(SEARCH(";"&amp;INDEX($S$10:$S$61,INDEX(Node_Pos,BF177)+1)&amp;";",";"&amp;INDEX(Node_RCodes,BF177)&amp;";")),INDEX(Node_Right,BF177),INDEX(Node_Left,BF177)))))</f>
        <v/>
      </c>
      <c r="BH177" s="46">
        <f>MATCH($AA177&amp;"|"&amp;BG177,Node_Key,0)</f>
        <v/>
      </c>
      <c r="BI177" s="46">
        <f>IF(INDEX(Node_Kind,BH177)="leaf",BG177,IF(INDEX($S$10:$S$61,INDEX(Node_Pos,BH177)+1)="",IF(INDEX(Node_Miss,BH177)="left",INDEX(Node_Left,BH177),INDEX(Node_Right,BH177)),IF(INDEX(Node_Kind,BH177)="split",IF(INDEX($S$10:$S$61,INDEX(Node_Pos,BH177)+1)&lt;INDEX(Node_Thr,BH177),INDEX(Node_Left,BH177),INDEX(Node_Right,BH177)),IF(ISNUMBER(SEARCH(";"&amp;INDEX($S$10:$S$61,INDEX(Node_Pos,BH177)+1)&amp;";",";"&amp;INDEX(Node_RCodes,BH177)&amp;";")),INDEX(Node_Right,BH177),INDEX(Node_Left,BH177)))))</f>
        <v/>
      </c>
      <c r="BJ177" s="52">
        <f>IF(INDEX(Node_Kind,MATCH($AA177&amp;"|"&amp;BI177,Node_Key,0))="leaf",INDEX(Node_Leaf,MATCH($AA177&amp;"|"&amp;BI177,Node_Key,0)),"not a leaf")</f>
        <v/>
      </c>
      <c r="BK177" s="46">
        <f>MATCH($AA177&amp;"|0",Node_Key,0)</f>
        <v/>
      </c>
      <c r="BL177" s="46">
        <f>IF(INDEX(Node_Kind,BK177)="leaf",0,IF(INDEX($V$10:$V$61,INDEX(Node_Pos,BK177)+1)="",IF(INDEX(Node_Miss,BK177)="left",INDEX(Node_Left,BK177),INDEX(Node_Right,BK177)),IF(INDEX(Node_Kind,BK177)="split",IF(INDEX($V$10:$V$61,INDEX(Node_Pos,BK177)+1)&lt;INDEX(Node_Thr,BK177),INDEX(Node_Left,BK177),INDEX(Node_Right,BK177)),IF(ISNUMBER(SEARCH(";"&amp;INDEX($V$10:$V$61,INDEX(Node_Pos,BK177)+1)&amp;";",";"&amp;INDEX(Node_RCodes,BK177)&amp;";")),INDEX(Node_Right,BK177),INDEX(Node_Left,BK177)))))</f>
        <v/>
      </c>
      <c r="BM177" s="46">
        <f>MATCH($AA177&amp;"|"&amp;BL177,Node_Key,0)</f>
        <v/>
      </c>
      <c r="BN177" s="46">
        <f>IF(INDEX(Node_Kind,BM177)="leaf",BL177,IF(INDEX($V$10:$V$61,INDEX(Node_Pos,BM177)+1)="",IF(INDEX(Node_Miss,BM177)="left",INDEX(Node_Left,BM177),INDEX(Node_Right,BM177)),IF(INDEX(Node_Kind,BM177)="split",IF(INDEX($V$10:$V$61,INDEX(Node_Pos,BM177)+1)&lt;INDEX(Node_Thr,BM177),INDEX(Node_Left,BM177),INDEX(Node_Right,BM177)),IF(ISNUMBER(SEARCH(";"&amp;INDEX($V$10:$V$61,INDEX(Node_Pos,BM177)+1)&amp;";",";"&amp;INDEX(Node_RCodes,BM177)&amp;";")),INDEX(Node_Right,BM177),INDEX(Node_Left,BM177)))))</f>
        <v/>
      </c>
      <c r="BO177" s="46">
        <f>MATCH($AA177&amp;"|"&amp;BN177,Node_Key,0)</f>
        <v/>
      </c>
      <c r="BP177" s="46">
        <f>IF(INDEX(Node_Kind,BO177)="leaf",BN177,IF(INDEX($V$10:$V$61,INDEX(Node_Pos,BO177)+1)="",IF(INDEX(Node_Miss,BO177)="left",INDEX(Node_Left,BO177),INDEX(Node_Right,BO177)),IF(INDEX(Node_Kind,BO177)="split",IF(INDEX($V$10:$V$61,INDEX(Node_Pos,BO177)+1)&lt;INDEX(Node_Thr,BO177),INDEX(Node_Left,BO177),INDEX(Node_Right,BO177)),IF(ISNUMBER(SEARCH(";"&amp;INDEX($V$10:$V$61,INDEX(Node_Pos,BO177)+1)&amp;";",";"&amp;INDEX(Node_RCodes,BO177)&amp;";")),INDEX(Node_Right,BO177),INDEX(Node_Left,BO177)))))</f>
        <v/>
      </c>
      <c r="BQ177" s="52">
        <f>IF(INDEX(Node_Kind,MATCH($AA177&amp;"|"&amp;BP177,Node_Key,0))="leaf",INDEX(Node_Leaf,MATCH($AA177&amp;"|"&amp;BP177,Node_Key,0)),"not a leaf")</f>
        <v/>
      </c>
      <c r="BR177" s="46">
        <f>MATCH($AA177&amp;"|0",Node_Key,0)</f>
        <v/>
      </c>
      <c r="BS177" s="46">
        <f>IF(INDEX(Node_Kind,BR177)="leaf",0,IF(INDEX($Y$10:$Y$61,INDEX(Node_Pos,BR177)+1)="",IF(INDEX(Node_Miss,BR177)="left",INDEX(Node_Left,BR177),INDEX(Node_Right,BR177)),IF(INDEX(Node_Kind,BR177)="split",IF(INDEX($Y$10:$Y$61,INDEX(Node_Pos,BR177)+1)&lt;INDEX(Node_Thr,BR177),INDEX(Node_Left,BR177),INDEX(Node_Right,BR177)),IF(ISNUMBER(SEARCH(";"&amp;INDEX($Y$10:$Y$61,INDEX(Node_Pos,BR177)+1)&amp;";",";"&amp;INDEX(Node_RCodes,BR177)&amp;";")),INDEX(Node_Right,BR177),INDEX(Node_Left,BR177)))))</f>
        <v/>
      </c>
      <c r="BT177" s="46">
        <f>MATCH($AA177&amp;"|"&amp;BS177,Node_Key,0)</f>
        <v/>
      </c>
      <c r="BU177" s="46">
        <f>IF(INDEX(Node_Kind,BT177)="leaf",BS177,IF(INDEX($Y$10:$Y$61,INDEX(Node_Pos,BT177)+1)="",IF(INDEX(Node_Miss,BT177)="left",INDEX(Node_Left,BT177),INDEX(Node_Right,BT177)),IF(INDEX(Node_Kind,BT177)="split",IF(INDEX($Y$10:$Y$61,INDEX(Node_Pos,BT177)+1)&lt;INDEX(Node_Thr,BT177),INDEX(Node_Left,BT177),INDEX(Node_Right,BT177)),IF(ISNUMBER(SEARCH(";"&amp;INDEX($Y$10:$Y$61,INDEX(Node_Pos,BT177)+1)&amp;";",";"&amp;INDEX(Node_RCodes,BT177)&amp;";")),INDEX(Node_Right,BT177),INDEX(Node_Left,BT177)))))</f>
        <v/>
      </c>
      <c r="BV177" s="46">
        <f>MATCH($AA177&amp;"|"&amp;BU177,Node_Key,0)</f>
        <v/>
      </c>
      <c r="BW177" s="46">
        <f>IF(INDEX(Node_Kind,BV177)="leaf",BU177,IF(INDEX($Y$10:$Y$61,INDEX(Node_Pos,BV177)+1)="",IF(INDEX(Node_Miss,BV177)="left",INDEX(Node_Left,BV177),INDEX(Node_Right,BV177)),IF(INDEX(Node_Kind,BV177)="split",IF(INDEX($Y$10:$Y$61,INDEX(Node_Pos,BV177)+1)&lt;INDEX(Node_Thr,BV177),INDEX(Node_Left,BV177),INDEX(Node_Right,BV177)),IF(ISNUMBER(SEARCH(";"&amp;INDEX($Y$10:$Y$61,INDEX(Node_Pos,BV177)+1)&amp;";",";"&amp;INDEX(Node_RCodes,BV177)&amp;";")),INDEX(Node_Right,BV177),INDEX(Node_Left,BV177)))))</f>
        <v/>
      </c>
      <c r="BX177" s="52">
        <f>IF(INDEX(Node_Kind,MATCH($AA177&amp;"|"&amp;BW177,Node_Key,0))="leaf",INDEX(Node_Leaf,MATCH($AA177&amp;"|"&amp;BW177,Node_Key,0)),"not a leaf")</f>
        <v/>
      </c>
    </row>
    <row r="178">
      <c r="AA178" s="36" t="n">
        <v>168</v>
      </c>
      <c r="AB178" s="46">
        <f>MATCH($AA178&amp;"|0",Node_Key,0)</f>
        <v/>
      </c>
      <c r="AC178" s="46">
        <f>IF(INDEX(Node_Kind,AB178)="leaf",0,IF(INDEX($G$10:$G$61,INDEX(Node_Pos,AB178)+1)="",IF(INDEX(Node_Miss,AB178)="left",INDEX(Node_Left,AB178),INDEX(Node_Right,AB178)),IF(INDEX(Node_Kind,AB178)="split",IF(INDEX($G$10:$G$61,INDEX(Node_Pos,AB178)+1)&lt;INDEX(Node_Thr,AB178),INDEX(Node_Left,AB178),INDEX(Node_Right,AB178)),IF(ISNUMBER(SEARCH(";"&amp;INDEX($G$10:$G$61,INDEX(Node_Pos,AB178)+1)&amp;";",";"&amp;INDEX(Node_RCodes,AB178)&amp;";")),INDEX(Node_Right,AB178),INDEX(Node_Left,AB178)))))</f>
        <v/>
      </c>
      <c r="AD178" s="46">
        <f>MATCH($AA178&amp;"|"&amp;AC178,Node_Key,0)</f>
        <v/>
      </c>
      <c r="AE178" s="46">
        <f>IF(INDEX(Node_Kind,AD178)="leaf",AC178,IF(INDEX($G$10:$G$61,INDEX(Node_Pos,AD178)+1)="",IF(INDEX(Node_Miss,AD178)="left",INDEX(Node_Left,AD178),INDEX(Node_Right,AD178)),IF(INDEX(Node_Kind,AD178)="split",IF(INDEX($G$10:$G$61,INDEX(Node_Pos,AD178)+1)&lt;INDEX(Node_Thr,AD178),INDEX(Node_Left,AD178),INDEX(Node_Right,AD178)),IF(ISNUMBER(SEARCH(";"&amp;INDEX($G$10:$G$61,INDEX(Node_Pos,AD178)+1)&amp;";",";"&amp;INDEX(Node_RCodes,AD178)&amp;";")),INDEX(Node_Right,AD178),INDEX(Node_Left,AD178)))))</f>
        <v/>
      </c>
      <c r="AF178" s="46">
        <f>MATCH($AA178&amp;"|"&amp;AE178,Node_Key,0)</f>
        <v/>
      </c>
      <c r="AG178" s="46">
        <f>IF(INDEX(Node_Kind,AF178)="leaf",AE178,IF(INDEX($G$10:$G$61,INDEX(Node_Pos,AF178)+1)="",IF(INDEX(Node_Miss,AF178)="left",INDEX(Node_Left,AF178),INDEX(Node_Right,AF178)),IF(INDEX(Node_Kind,AF178)="split",IF(INDEX($G$10:$G$61,INDEX(Node_Pos,AF178)+1)&lt;INDEX(Node_Thr,AF178),INDEX(Node_Left,AF178),INDEX(Node_Right,AF178)),IF(ISNUMBER(SEARCH(";"&amp;INDEX($G$10:$G$61,INDEX(Node_Pos,AF178)+1)&amp;";",";"&amp;INDEX(Node_RCodes,AF178)&amp;";")),INDEX(Node_Right,AF178),INDEX(Node_Left,AF178)))))</f>
        <v/>
      </c>
      <c r="AH178" s="52">
        <f>IF(INDEX(Node_Kind,MATCH($AA178&amp;"|"&amp;AG178,Node_Key,0))="leaf",INDEX(Node_Leaf,MATCH($AA178&amp;"|"&amp;AG178,Node_Key,0)),"not a leaf")</f>
        <v/>
      </c>
      <c r="AI178" s="46">
        <f>MATCH($AA178&amp;"|0",Node_Key,0)</f>
        <v/>
      </c>
      <c r="AJ178" s="46">
        <f>IF(INDEX(Node_Kind,AI178)="leaf",0,IF(INDEX($J$10:$J$61,INDEX(Node_Pos,AI178)+1)="",IF(INDEX(Node_Miss,AI178)="left",INDEX(Node_Left,AI178),INDEX(Node_Right,AI178)),IF(INDEX(Node_Kind,AI178)="split",IF(INDEX($J$10:$J$61,INDEX(Node_Pos,AI178)+1)&lt;INDEX(Node_Thr,AI178),INDEX(Node_Left,AI178),INDEX(Node_Right,AI178)),IF(ISNUMBER(SEARCH(";"&amp;INDEX($J$10:$J$61,INDEX(Node_Pos,AI178)+1)&amp;";",";"&amp;INDEX(Node_RCodes,AI178)&amp;";")),INDEX(Node_Right,AI178),INDEX(Node_Left,AI178)))))</f>
        <v/>
      </c>
      <c r="AK178" s="46">
        <f>MATCH($AA178&amp;"|"&amp;AJ178,Node_Key,0)</f>
        <v/>
      </c>
      <c r="AL178" s="46">
        <f>IF(INDEX(Node_Kind,AK178)="leaf",AJ178,IF(INDEX($J$10:$J$61,INDEX(Node_Pos,AK178)+1)="",IF(INDEX(Node_Miss,AK178)="left",INDEX(Node_Left,AK178),INDEX(Node_Right,AK178)),IF(INDEX(Node_Kind,AK178)="split",IF(INDEX($J$10:$J$61,INDEX(Node_Pos,AK178)+1)&lt;INDEX(Node_Thr,AK178),INDEX(Node_Left,AK178),INDEX(Node_Right,AK178)),IF(ISNUMBER(SEARCH(";"&amp;INDEX($J$10:$J$61,INDEX(Node_Pos,AK178)+1)&amp;";",";"&amp;INDEX(Node_RCodes,AK178)&amp;";")),INDEX(Node_Right,AK178),INDEX(Node_Left,AK178)))))</f>
        <v/>
      </c>
      <c r="AM178" s="46">
        <f>MATCH($AA178&amp;"|"&amp;AL178,Node_Key,0)</f>
        <v/>
      </c>
      <c r="AN178" s="46">
        <f>IF(INDEX(Node_Kind,AM178)="leaf",AL178,IF(INDEX($J$10:$J$61,INDEX(Node_Pos,AM178)+1)="",IF(INDEX(Node_Miss,AM178)="left",INDEX(Node_Left,AM178),INDEX(Node_Right,AM178)),IF(INDEX(Node_Kind,AM178)="split",IF(INDEX($J$10:$J$61,INDEX(Node_Pos,AM178)+1)&lt;INDEX(Node_Thr,AM178),INDEX(Node_Left,AM178),INDEX(Node_Right,AM178)),IF(ISNUMBER(SEARCH(";"&amp;INDEX($J$10:$J$61,INDEX(Node_Pos,AM178)+1)&amp;";",";"&amp;INDEX(Node_RCodes,AM178)&amp;";")),INDEX(Node_Right,AM178),INDEX(Node_Left,AM178)))))</f>
        <v/>
      </c>
      <c r="AO178" s="52">
        <f>IF(INDEX(Node_Kind,MATCH($AA178&amp;"|"&amp;AN178,Node_Key,0))="leaf",INDEX(Node_Leaf,MATCH($AA178&amp;"|"&amp;AN178,Node_Key,0)),"not a leaf")</f>
        <v/>
      </c>
      <c r="AP178" s="46">
        <f>MATCH($AA178&amp;"|0",Node_Key,0)</f>
        <v/>
      </c>
      <c r="AQ178" s="46">
        <f>IF(INDEX(Node_Kind,AP178)="leaf",0,IF(INDEX($M$10:$M$61,INDEX(Node_Pos,AP178)+1)="",IF(INDEX(Node_Miss,AP178)="left",INDEX(Node_Left,AP178),INDEX(Node_Right,AP178)),IF(INDEX(Node_Kind,AP178)="split",IF(INDEX($M$10:$M$61,INDEX(Node_Pos,AP178)+1)&lt;INDEX(Node_Thr,AP178),INDEX(Node_Left,AP178),INDEX(Node_Right,AP178)),IF(ISNUMBER(SEARCH(";"&amp;INDEX($M$10:$M$61,INDEX(Node_Pos,AP178)+1)&amp;";",";"&amp;INDEX(Node_RCodes,AP178)&amp;";")),INDEX(Node_Right,AP178),INDEX(Node_Left,AP178)))))</f>
        <v/>
      </c>
      <c r="AR178" s="46">
        <f>MATCH($AA178&amp;"|"&amp;AQ178,Node_Key,0)</f>
        <v/>
      </c>
      <c r="AS178" s="46">
        <f>IF(INDEX(Node_Kind,AR178)="leaf",AQ178,IF(INDEX($M$10:$M$61,INDEX(Node_Pos,AR178)+1)="",IF(INDEX(Node_Miss,AR178)="left",INDEX(Node_Left,AR178),INDEX(Node_Right,AR178)),IF(INDEX(Node_Kind,AR178)="split",IF(INDEX($M$10:$M$61,INDEX(Node_Pos,AR178)+1)&lt;INDEX(Node_Thr,AR178),INDEX(Node_Left,AR178),INDEX(Node_Right,AR178)),IF(ISNUMBER(SEARCH(";"&amp;INDEX($M$10:$M$61,INDEX(Node_Pos,AR178)+1)&amp;";",";"&amp;INDEX(Node_RCodes,AR178)&amp;";")),INDEX(Node_Right,AR178),INDEX(Node_Left,AR178)))))</f>
        <v/>
      </c>
      <c r="AT178" s="46">
        <f>MATCH($AA178&amp;"|"&amp;AS178,Node_Key,0)</f>
        <v/>
      </c>
      <c r="AU178" s="46">
        <f>IF(INDEX(Node_Kind,AT178)="leaf",AS178,IF(INDEX($M$10:$M$61,INDEX(Node_Pos,AT178)+1)="",IF(INDEX(Node_Miss,AT178)="left",INDEX(Node_Left,AT178),INDEX(Node_Right,AT178)),IF(INDEX(Node_Kind,AT178)="split",IF(INDEX($M$10:$M$61,INDEX(Node_Pos,AT178)+1)&lt;INDEX(Node_Thr,AT178),INDEX(Node_Left,AT178),INDEX(Node_Right,AT178)),IF(ISNUMBER(SEARCH(";"&amp;INDEX($M$10:$M$61,INDEX(Node_Pos,AT178)+1)&amp;";",";"&amp;INDEX(Node_RCodes,AT178)&amp;";")),INDEX(Node_Right,AT178),INDEX(Node_Left,AT178)))))</f>
        <v/>
      </c>
      <c r="AV178" s="52">
        <f>IF(INDEX(Node_Kind,MATCH($AA178&amp;"|"&amp;AU178,Node_Key,0))="leaf",INDEX(Node_Leaf,MATCH($AA178&amp;"|"&amp;AU178,Node_Key,0)),"not a leaf")</f>
        <v/>
      </c>
      <c r="AW178" s="46">
        <f>MATCH($AA178&amp;"|0",Node_Key,0)</f>
        <v/>
      </c>
      <c r="AX178" s="46">
        <f>IF(INDEX(Node_Kind,AW178)="leaf",0,IF(INDEX($P$10:$P$61,INDEX(Node_Pos,AW178)+1)="",IF(INDEX(Node_Miss,AW178)="left",INDEX(Node_Left,AW178),INDEX(Node_Right,AW178)),IF(INDEX(Node_Kind,AW178)="split",IF(INDEX($P$10:$P$61,INDEX(Node_Pos,AW178)+1)&lt;INDEX(Node_Thr,AW178),INDEX(Node_Left,AW178),INDEX(Node_Right,AW178)),IF(ISNUMBER(SEARCH(";"&amp;INDEX($P$10:$P$61,INDEX(Node_Pos,AW178)+1)&amp;";",";"&amp;INDEX(Node_RCodes,AW178)&amp;";")),INDEX(Node_Right,AW178),INDEX(Node_Left,AW178)))))</f>
        <v/>
      </c>
      <c r="AY178" s="46">
        <f>MATCH($AA178&amp;"|"&amp;AX178,Node_Key,0)</f>
        <v/>
      </c>
      <c r="AZ178" s="46">
        <f>IF(INDEX(Node_Kind,AY178)="leaf",AX178,IF(INDEX($P$10:$P$61,INDEX(Node_Pos,AY178)+1)="",IF(INDEX(Node_Miss,AY178)="left",INDEX(Node_Left,AY178),INDEX(Node_Right,AY178)),IF(INDEX(Node_Kind,AY178)="split",IF(INDEX($P$10:$P$61,INDEX(Node_Pos,AY178)+1)&lt;INDEX(Node_Thr,AY178),INDEX(Node_Left,AY178),INDEX(Node_Right,AY178)),IF(ISNUMBER(SEARCH(";"&amp;INDEX($P$10:$P$61,INDEX(Node_Pos,AY178)+1)&amp;";",";"&amp;INDEX(Node_RCodes,AY178)&amp;";")),INDEX(Node_Right,AY178),INDEX(Node_Left,AY178)))))</f>
        <v/>
      </c>
      <c r="BA178" s="46">
        <f>MATCH($AA178&amp;"|"&amp;AZ178,Node_Key,0)</f>
        <v/>
      </c>
      <c r="BB178" s="46">
        <f>IF(INDEX(Node_Kind,BA178)="leaf",AZ178,IF(INDEX($P$10:$P$61,INDEX(Node_Pos,BA178)+1)="",IF(INDEX(Node_Miss,BA178)="left",INDEX(Node_Left,BA178),INDEX(Node_Right,BA178)),IF(INDEX(Node_Kind,BA178)="split",IF(INDEX($P$10:$P$61,INDEX(Node_Pos,BA178)+1)&lt;INDEX(Node_Thr,BA178),INDEX(Node_Left,BA178),INDEX(Node_Right,BA178)),IF(ISNUMBER(SEARCH(";"&amp;INDEX($P$10:$P$61,INDEX(Node_Pos,BA178)+1)&amp;";",";"&amp;INDEX(Node_RCodes,BA178)&amp;";")),INDEX(Node_Right,BA178),INDEX(Node_Left,BA178)))))</f>
        <v/>
      </c>
      <c r="BC178" s="52">
        <f>IF(INDEX(Node_Kind,MATCH($AA178&amp;"|"&amp;BB178,Node_Key,0))="leaf",INDEX(Node_Leaf,MATCH($AA178&amp;"|"&amp;BB178,Node_Key,0)),"not a leaf")</f>
        <v/>
      </c>
      <c r="BD178" s="46">
        <f>MATCH($AA178&amp;"|0",Node_Key,0)</f>
        <v/>
      </c>
      <c r="BE178" s="46">
        <f>IF(INDEX(Node_Kind,BD178)="leaf",0,IF(INDEX($S$10:$S$61,INDEX(Node_Pos,BD178)+1)="",IF(INDEX(Node_Miss,BD178)="left",INDEX(Node_Left,BD178),INDEX(Node_Right,BD178)),IF(INDEX(Node_Kind,BD178)="split",IF(INDEX($S$10:$S$61,INDEX(Node_Pos,BD178)+1)&lt;INDEX(Node_Thr,BD178),INDEX(Node_Left,BD178),INDEX(Node_Right,BD178)),IF(ISNUMBER(SEARCH(";"&amp;INDEX($S$10:$S$61,INDEX(Node_Pos,BD178)+1)&amp;";",";"&amp;INDEX(Node_RCodes,BD178)&amp;";")),INDEX(Node_Right,BD178),INDEX(Node_Left,BD178)))))</f>
        <v/>
      </c>
      <c r="BF178" s="46">
        <f>MATCH($AA178&amp;"|"&amp;BE178,Node_Key,0)</f>
        <v/>
      </c>
      <c r="BG178" s="46">
        <f>IF(INDEX(Node_Kind,BF178)="leaf",BE178,IF(INDEX($S$10:$S$61,INDEX(Node_Pos,BF178)+1)="",IF(INDEX(Node_Miss,BF178)="left",INDEX(Node_Left,BF178),INDEX(Node_Right,BF178)),IF(INDEX(Node_Kind,BF178)="split",IF(INDEX($S$10:$S$61,INDEX(Node_Pos,BF178)+1)&lt;INDEX(Node_Thr,BF178),INDEX(Node_Left,BF178),INDEX(Node_Right,BF178)),IF(ISNUMBER(SEARCH(";"&amp;INDEX($S$10:$S$61,INDEX(Node_Pos,BF178)+1)&amp;";",";"&amp;INDEX(Node_RCodes,BF178)&amp;";")),INDEX(Node_Right,BF178),INDEX(Node_Left,BF178)))))</f>
        <v/>
      </c>
      <c r="BH178" s="46">
        <f>MATCH($AA178&amp;"|"&amp;BG178,Node_Key,0)</f>
        <v/>
      </c>
      <c r="BI178" s="46">
        <f>IF(INDEX(Node_Kind,BH178)="leaf",BG178,IF(INDEX($S$10:$S$61,INDEX(Node_Pos,BH178)+1)="",IF(INDEX(Node_Miss,BH178)="left",INDEX(Node_Left,BH178),INDEX(Node_Right,BH178)),IF(INDEX(Node_Kind,BH178)="split",IF(INDEX($S$10:$S$61,INDEX(Node_Pos,BH178)+1)&lt;INDEX(Node_Thr,BH178),INDEX(Node_Left,BH178),INDEX(Node_Right,BH178)),IF(ISNUMBER(SEARCH(";"&amp;INDEX($S$10:$S$61,INDEX(Node_Pos,BH178)+1)&amp;";",";"&amp;INDEX(Node_RCodes,BH178)&amp;";")),INDEX(Node_Right,BH178),INDEX(Node_Left,BH178)))))</f>
        <v/>
      </c>
      <c r="BJ178" s="52">
        <f>IF(INDEX(Node_Kind,MATCH($AA178&amp;"|"&amp;BI178,Node_Key,0))="leaf",INDEX(Node_Leaf,MATCH($AA178&amp;"|"&amp;BI178,Node_Key,0)),"not a leaf")</f>
        <v/>
      </c>
      <c r="BK178" s="46">
        <f>MATCH($AA178&amp;"|0",Node_Key,0)</f>
        <v/>
      </c>
      <c r="BL178" s="46">
        <f>IF(INDEX(Node_Kind,BK178)="leaf",0,IF(INDEX($V$10:$V$61,INDEX(Node_Pos,BK178)+1)="",IF(INDEX(Node_Miss,BK178)="left",INDEX(Node_Left,BK178),INDEX(Node_Right,BK178)),IF(INDEX(Node_Kind,BK178)="split",IF(INDEX($V$10:$V$61,INDEX(Node_Pos,BK178)+1)&lt;INDEX(Node_Thr,BK178),INDEX(Node_Left,BK178),INDEX(Node_Right,BK178)),IF(ISNUMBER(SEARCH(";"&amp;INDEX($V$10:$V$61,INDEX(Node_Pos,BK178)+1)&amp;";",";"&amp;INDEX(Node_RCodes,BK178)&amp;";")),INDEX(Node_Right,BK178),INDEX(Node_Left,BK178)))))</f>
        <v/>
      </c>
      <c r="BM178" s="46">
        <f>MATCH($AA178&amp;"|"&amp;BL178,Node_Key,0)</f>
        <v/>
      </c>
      <c r="BN178" s="46">
        <f>IF(INDEX(Node_Kind,BM178)="leaf",BL178,IF(INDEX($V$10:$V$61,INDEX(Node_Pos,BM178)+1)="",IF(INDEX(Node_Miss,BM178)="left",INDEX(Node_Left,BM178),INDEX(Node_Right,BM178)),IF(INDEX(Node_Kind,BM178)="split",IF(INDEX($V$10:$V$61,INDEX(Node_Pos,BM178)+1)&lt;INDEX(Node_Thr,BM178),INDEX(Node_Left,BM178),INDEX(Node_Right,BM178)),IF(ISNUMBER(SEARCH(";"&amp;INDEX($V$10:$V$61,INDEX(Node_Pos,BM178)+1)&amp;";",";"&amp;INDEX(Node_RCodes,BM178)&amp;";")),INDEX(Node_Right,BM178),INDEX(Node_Left,BM178)))))</f>
        <v/>
      </c>
      <c r="BO178" s="46">
        <f>MATCH($AA178&amp;"|"&amp;BN178,Node_Key,0)</f>
        <v/>
      </c>
      <c r="BP178" s="46">
        <f>IF(INDEX(Node_Kind,BO178)="leaf",BN178,IF(INDEX($V$10:$V$61,INDEX(Node_Pos,BO178)+1)="",IF(INDEX(Node_Miss,BO178)="left",INDEX(Node_Left,BO178),INDEX(Node_Right,BO178)),IF(INDEX(Node_Kind,BO178)="split",IF(INDEX($V$10:$V$61,INDEX(Node_Pos,BO178)+1)&lt;INDEX(Node_Thr,BO178),INDEX(Node_Left,BO178),INDEX(Node_Right,BO178)),IF(ISNUMBER(SEARCH(";"&amp;INDEX($V$10:$V$61,INDEX(Node_Pos,BO178)+1)&amp;";",";"&amp;INDEX(Node_RCodes,BO178)&amp;";")),INDEX(Node_Right,BO178),INDEX(Node_Left,BO178)))))</f>
        <v/>
      </c>
      <c r="BQ178" s="52">
        <f>IF(INDEX(Node_Kind,MATCH($AA178&amp;"|"&amp;BP178,Node_Key,0))="leaf",INDEX(Node_Leaf,MATCH($AA178&amp;"|"&amp;BP178,Node_Key,0)),"not a leaf")</f>
        <v/>
      </c>
      <c r="BR178" s="46">
        <f>MATCH($AA178&amp;"|0",Node_Key,0)</f>
        <v/>
      </c>
      <c r="BS178" s="46">
        <f>IF(INDEX(Node_Kind,BR178)="leaf",0,IF(INDEX($Y$10:$Y$61,INDEX(Node_Pos,BR178)+1)="",IF(INDEX(Node_Miss,BR178)="left",INDEX(Node_Left,BR178),INDEX(Node_Right,BR178)),IF(INDEX(Node_Kind,BR178)="split",IF(INDEX($Y$10:$Y$61,INDEX(Node_Pos,BR178)+1)&lt;INDEX(Node_Thr,BR178),INDEX(Node_Left,BR178),INDEX(Node_Right,BR178)),IF(ISNUMBER(SEARCH(";"&amp;INDEX($Y$10:$Y$61,INDEX(Node_Pos,BR178)+1)&amp;";",";"&amp;INDEX(Node_RCodes,BR178)&amp;";")),INDEX(Node_Right,BR178),INDEX(Node_Left,BR178)))))</f>
        <v/>
      </c>
      <c r="BT178" s="46">
        <f>MATCH($AA178&amp;"|"&amp;BS178,Node_Key,0)</f>
        <v/>
      </c>
      <c r="BU178" s="46">
        <f>IF(INDEX(Node_Kind,BT178)="leaf",BS178,IF(INDEX($Y$10:$Y$61,INDEX(Node_Pos,BT178)+1)="",IF(INDEX(Node_Miss,BT178)="left",INDEX(Node_Left,BT178),INDEX(Node_Right,BT178)),IF(INDEX(Node_Kind,BT178)="split",IF(INDEX($Y$10:$Y$61,INDEX(Node_Pos,BT178)+1)&lt;INDEX(Node_Thr,BT178),INDEX(Node_Left,BT178),INDEX(Node_Right,BT178)),IF(ISNUMBER(SEARCH(";"&amp;INDEX($Y$10:$Y$61,INDEX(Node_Pos,BT178)+1)&amp;";",";"&amp;INDEX(Node_RCodes,BT178)&amp;";")),INDEX(Node_Right,BT178),INDEX(Node_Left,BT178)))))</f>
        <v/>
      </c>
      <c r="BV178" s="46">
        <f>MATCH($AA178&amp;"|"&amp;BU178,Node_Key,0)</f>
        <v/>
      </c>
      <c r="BW178" s="46">
        <f>IF(INDEX(Node_Kind,BV178)="leaf",BU178,IF(INDEX($Y$10:$Y$61,INDEX(Node_Pos,BV178)+1)="",IF(INDEX(Node_Miss,BV178)="left",INDEX(Node_Left,BV178),INDEX(Node_Right,BV178)),IF(INDEX(Node_Kind,BV178)="split",IF(INDEX($Y$10:$Y$61,INDEX(Node_Pos,BV178)+1)&lt;INDEX(Node_Thr,BV178),INDEX(Node_Left,BV178),INDEX(Node_Right,BV178)),IF(ISNUMBER(SEARCH(";"&amp;INDEX($Y$10:$Y$61,INDEX(Node_Pos,BV178)+1)&amp;";",";"&amp;INDEX(Node_RCodes,BV178)&amp;";")),INDEX(Node_Right,BV178),INDEX(Node_Left,BV178)))))</f>
        <v/>
      </c>
      <c r="BX178" s="52">
        <f>IF(INDEX(Node_Kind,MATCH($AA178&amp;"|"&amp;BW178,Node_Key,0))="leaf",INDEX(Node_Leaf,MATCH($AA178&amp;"|"&amp;BW178,Node_Key,0)),"not a leaf")</f>
        <v/>
      </c>
    </row>
    <row r="179">
      <c r="AA179" s="36" t="n">
        <v>169</v>
      </c>
      <c r="AB179" s="46">
        <f>MATCH($AA179&amp;"|0",Node_Key,0)</f>
        <v/>
      </c>
      <c r="AC179" s="46">
        <f>IF(INDEX(Node_Kind,AB179)="leaf",0,IF(INDEX($G$10:$G$61,INDEX(Node_Pos,AB179)+1)="",IF(INDEX(Node_Miss,AB179)="left",INDEX(Node_Left,AB179),INDEX(Node_Right,AB179)),IF(INDEX(Node_Kind,AB179)="split",IF(INDEX($G$10:$G$61,INDEX(Node_Pos,AB179)+1)&lt;INDEX(Node_Thr,AB179),INDEX(Node_Left,AB179),INDEX(Node_Right,AB179)),IF(ISNUMBER(SEARCH(";"&amp;INDEX($G$10:$G$61,INDEX(Node_Pos,AB179)+1)&amp;";",";"&amp;INDEX(Node_RCodes,AB179)&amp;";")),INDEX(Node_Right,AB179),INDEX(Node_Left,AB179)))))</f>
        <v/>
      </c>
      <c r="AD179" s="46">
        <f>MATCH($AA179&amp;"|"&amp;AC179,Node_Key,0)</f>
        <v/>
      </c>
      <c r="AE179" s="46">
        <f>IF(INDEX(Node_Kind,AD179)="leaf",AC179,IF(INDEX($G$10:$G$61,INDEX(Node_Pos,AD179)+1)="",IF(INDEX(Node_Miss,AD179)="left",INDEX(Node_Left,AD179),INDEX(Node_Right,AD179)),IF(INDEX(Node_Kind,AD179)="split",IF(INDEX($G$10:$G$61,INDEX(Node_Pos,AD179)+1)&lt;INDEX(Node_Thr,AD179),INDEX(Node_Left,AD179),INDEX(Node_Right,AD179)),IF(ISNUMBER(SEARCH(";"&amp;INDEX($G$10:$G$61,INDEX(Node_Pos,AD179)+1)&amp;";",";"&amp;INDEX(Node_RCodes,AD179)&amp;";")),INDEX(Node_Right,AD179),INDEX(Node_Left,AD179)))))</f>
        <v/>
      </c>
      <c r="AF179" s="46">
        <f>MATCH($AA179&amp;"|"&amp;AE179,Node_Key,0)</f>
        <v/>
      </c>
      <c r="AG179" s="46">
        <f>IF(INDEX(Node_Kind,AF179)="leaf",AE179,IF(INDEX($G$10:$G$61,INDEX(Node_Pos,AF179)+1)="",IF(INDEX(Node_Miss,AF179)="left",INDEX(Node_Left,AF179),INDEX(Node_Right,AF179)),IF(INDEX(Node_Kind,AF179)="split",IF(INDEX($G$10:$G$61,INDEX(Node_Pos,AF179)+1)&lt;INDEX(Node_Thr,AF179),INDEX(Node_Left,AF179),INDEX(Node_Right,AF179)),IF(ISNUMBER(SEARCH(";"&amp;INDEX($G$10:$G$61,INDEX(Node_Pos,AF179)+1)&amp;";",";"&amp;INDEX(Node_RCodes,AF179)&amp;";")),INDEX(Node_Right,AF179),INDEX(Node_Left,AF179)))))</f>
        <v/>
      </c>
      <c r="AH179" s="52">
        <f>IF(INDEX(Node_Kind,MATCH($AA179&amp;"|"&amp;AG179,Node_Key,0))="leaf",INDEX(Node_Leaf,MATCH($AA179&amp;"|"&amp;AG179,Node_Key,0)),"not a leaf")</f>
        <v/>
      </c>
      <c r="AI179" s="46">
        <f>MATCH($AA179&amp;"|0",Node_Key,0)</f>
        <v/>
      </c>
      <c r="AJ179" s="46">
        <f>IF(INDEX(Node_Kind,AI179)="leaf",0,IF(INDEX($J$10:$J$61,INDEX(Node_Pos,AI179)+1)="",IF(INDEX(Node_Miss,AI179)="left",INDEX(Node_Left,AI179),INDEX(Node_Right,AI179)),IF(INDEX(Node_Kind,AI179)="split",IF(INDEX($J$10:$J$61,INDEX(Node_Pos,AI179)+1)&lt;INDEX(Node_Thr,AI179),INDEX(Node_Left,AI179),INDEX(Node_Right,AI179)),IF(ISNUMBER(SEARCH(";"&amp;INDEX($J$10:$J$61,INDEX(Node_Pos,AI179)+1)&amp;";",";"&amp;INDEX(Node_RCodes,AI179)&amp;";")),INDEX(Node_Right,AI179),INDEX(Node_Left,AI179)))))</f>
        <v/>
      </c>
      <c r="AK179" s="46">
        <f>MATCH($AA179&amp;"|"&amp;AJ179,Node_Key,0)</f>
        <v/>
      </c>
      <c r="AL179" s="46">
        <f>IF(INDEX(Node_Kind,AK179)="leaf",AJ179,IF(INDEX($J$10:$J$61,INDEX(Node_Pos,AK179)+1)="",IF(INDEX(Node_Miss,AK179)="left",INDEX(Node_Left,AK179),INDEX(Node_Right,AK179)),IF(INDEX(Node_Kind,AK179)="split",IF(INDEX($J$10:$J$61,INDEX(Node_Pos,AK179)+1)&lt;INDEX(Node_Thr,AK179),INDEX(Node_Left,AK179),INDEX(Node_Right,AK179)),IF(ISNUMBER(SEARCH(";"&amp;INDEX($J$10:$J$61,INDEX(Node_Pos,AK179)+1)&amp;";",";"&amp;INDEX(Node_RCodes,AK179)&amp;";")),INDEX(Node_Right,AK179),INDEX(Node_Left,AK179)))))</f>
        <v/>
      </c>
      <c r="AM179" s="46">
        <f>MATCH($AA179&amp;"|"&amp;AL179,Node_Key,0)</f>
        <v/>
      </c>
      <c r="AN179" s="46">
        <f>IF(INDEX(Node_Kind,AM179)="leaf",AL179,IF(INDEX($J$10:$J$61,INDEX(Node_Pos,AM179)+1)="",IF(INDEX(Node_Miss,AM179)="left",INDEX(Node_Left,AM179),INDEX(Node_Right,AM179)),IF(INDEX(Node_Kind,AM179)="split",IF(INDEX($J$10:$J$61,INDEX(Node_Pos,AM179)+1)&lt;INDEX(Node_Thr,AM179),INDEX(Node_Left,AM179),INDEX(Node_Right,AM179)),IF(ISNUMBER(SEARCH(";"&amp;INDEX($J$10:$J$61,INDEX(Node_Pos,AM179)+1)&amp;";",";"&amp;INDEX(Node_RCodes,AM179)&amp;";")),INDEX(Node_Right,AM179),INDEX(Node_Left,AM179)))))</f>
        <v/>
      </c>
      <c r="AO179" s="52">
        <f>IF(INDEX(Node_Kind,MATCH($AA179&amp;"|"&amp;AN179,Node_Key,0))="leaf",INDEX(Node_Leaf,MATCH($AA179&amp;"|"&amp;AN179,Node_Key,0)),"not a leaf")</f>
        <v/>
      </c>
      <c r="AP179" s="46">
        <f>MATCH($AA179&amp;"|0",Node_Key,0)</f>
        <v/>
      </c>
      <c r="AQ179" s="46">
        <f>IF(INDEX(Node_Kind,AP179)="leaf",0,IF(INDEX($M$10:$M$61,INDEX(Node_Pos,AP179)+1)="",IF(INDEX(Node_Miss,AP179)="left",INDEX(Node_Left,AP179),INDEX(Node_Right,AP179)),IF(INDEX(Node_Kind,AP179)="split",IF(INDEX($M$10:$M$61,INDEX(Node_Pos,AP179)+1)&lt;INDEX(Node_Thr,AP179),INDEX(Node_Left,AP179),INDEX(Node_Right,AP179)),IF(ISNUMBER(SEARCH(";"&amp;INDEX($M$10:$M$61,INDEX(Node_Pos,AP179)+1)&amp;";",";"&amp;INDEX(Node_RCodes,AP179)&amp;";")),INDEX(Node_Right,AP179),INDEX(Node_Left,AP179)))))</f>
        <v/>
      </c>
      <c r="AR179" s="46">
        <f>MATCH($AA179&amp;"|"&amp;AQ179,Node_Key,0)</f>
        <v/>
      </c>
      <c r="AS179" s="46">
        <f>IF(INDEX(Node_Kind,AR179)="leaf",AQ179,IF(INDEX($M$10:$M$61,INDEX(Node_Pos,AR179)+1)="",IF(INDEX(Node_Miss,AR179)="left",INDEX(Node_Left,AR179),INDEX(Node_Right,AR179)),IF(INDEX(Node_Kind,AR179)="split",IF(INDEX($M$10:$M$61,INDEX(Node_Pos,AR179)+1)&lt;INDEX(Node_Thr,AR179),INDEX(Node_Left,AR179),INDEX(Node_Right,AR179)),IF(ISNUMBER(SEARCH(";"&amp;INDEX($M$10:$M$61,INDEX(Node_Pos,AR179)+1)&amp;";",";"&amp;INDEX(Node_RCodes,AR179)&amp;";")),INDEX(Node_Right,AR179),INDEX(Node_Left,AR179)))))</f>
        <v/>
      </c>
      <c r="AT179" s="46">
        <f>MATCH($AA179&amp;"|"&amp;AS179,Node_Key,0)</f>
        <v/>
      </c>
      <c r="AU179" s="46">
        <f>IF(INDEX(Node_Kind,AT179)="leaf",AS179,IF(INDEX($M$10:$M$61,INDEX(Node_Pos,AT179)+1)="",IF(INDEX(Node_Miss,AT179)="left",INDEX(Node_Left,AT179),INDEX(Node_Right,AT179)),IF(INDEX(Node_Kind,AT179)="split",IF(INDEX($M$10:$M$61,INDEX(Node_Pos,AT179)+1)&lt;INDEX(Node_Thr,AT179),INDEX(Node_Left,AT179),INDEX(Node_Right,AT179)),IF(ISNUMBER(SEARCH(";"&amp;INDEX($M$10:$M$61,INDEX(Node_Pos,AT179)+1)&amp;";",";"&amp;INDEX(Node_RCodes,AT179)&amp;";")),INDEX(Node_Right,AT179),INDEX(Node_Left,AT179)))))</f>
        <v/>
      </c>
      <c r="AV179" s="52">
        <f>IF(INDEX(Node_Kind,MATCH($AA179&amp;"|"&amp;AU179,Node_Key,0))="leaf",INDEX(Node_Leaf,MATCH($AA179&amp;"|"&amp;AU179,Node_Key,0)),"not a leaf")</f>
        <v/>
      </c>
      <c r="AW179" s="46">
        <f>MATCH($AA179&amp;"|0",Node_Key,0)</f>
        <v/>
      </c>
      <c r="AX179" s="46">
        <f>IF(INDEX(Node_Kind,AW179)="leaf",0,IF(INDEX($P$10:$P$61,INDEX(Node_Pos,AW179)+1)="",IF(INDEX(Node_Miss,AW179)="left",INDEX(Node_Left,AW179),INDEX(Node_Right,AW179)),IF(INDEX(Node_Kind,AW179)="split",IF(INDEX($P$10:$P$61,INDEX(Node_Pos,AW179)+1)&lt;INDEX(Node_Thr,AW179),INDEX(Node_Left,AW179),INDEX(Node_Right,AW179)),IF(ISNUMBER(SEARCH(";"&amp;INDEX($P$10:$P$61,INDEX(Node_Pos,AW179)+1)&amp;";",";"&amp;INDEX(Node_RCodes,AW179)&amp;";")),INDEX(Node_Right,AW179),INDEX(Node_Left,AW179)))))</f>
        <v/>
      </c>
      <c r="AY179" s="46">
        <f>MATCH($AA179&amp;"|"&amp;AX179,Node_Key,0)</f>
        <v/>
      </c>
      <c r="AZ179" s="46">
        <f>IF(INDEX(Node_Kind,AY179)="leaf",AX179,IF(INDEX($P$10:$P$61,INDEX(Node_Pos,AY179)+1)="",IF(INDEX(Node_Miss,AY179)="left",INDEX(Node_Left,AY179),INDEX(Node_Right,AY179)),IF(INDEX(Node_Kind,AY179)="split",IF(INDEX($P$10:$P$61,INDEX(Node_Pos,AY179)+1)&lt;INDEX(Node_Thr,AY179),INDEX(Node_Left,AY179),INDEX(Node_Right,AY179)),IF(ISNUMBER(SEARCH(";"&amp;INDEX($P$10:$P$61,INDEX(Node_Pos,AY179)+1)&amp;";",";"&amp;INDEX(Node_RCodes,AY179)&amp;";")),INDEX(Node_Right,AY179),INDEX(Node_Left,AY179)))))</f>
        <v/>
      </c>
      <c r="BA179" s="46">
        <f>MATCH($AA179&amp;"|"&amp;AZ179,Node_Key,0)</f>
        <v/>
      </c>
      <c r="BB179" s="46">
        <f>IF(INDEX(Node_Kind,BA179)="leaf",AZ179,IF(INDEX($P$10:$P$61,INDEX(Node_Pos,BA179)+1)="",IF(INDEX(Node_Miss,BA179)="left",INDEX(Node_Left,BA179),INDEX(Node_Right,BA179)),IF(INDEX(Node_Kind,BA179)="split",IF(INDEX($P$10:$P$61,INDEX(Node_Pos,BA179)+1)&lt;INDEX(Node_Thr,BA179),INDEX(Node_Left,BA179),INDEX(Node_Right,BA179)),IF(ISNUMBER(SEARCH(";"&amp;INDEX($P$10:$P$61,INDEX(Node_Pos,BA179)+1)&amp;";",";"&amp;INDEX(Node_RCodes,BA179)&amp;";")),INDEX(Node_Right,BA179),INDEX(Node_Left,BA179)))))</f>
        <v/>
      </c>
      <c r="BC179" s="52">
        <f>IF(INDEX(Node_Kind,MATCH($AA179&amp;"|"&amp;BB179,Node_Key,0))="leaf",INDEX(Node_Leaf,MATCH($AA179&amp;"|"&amp;BB179,Node_Key,0)),"not a leaf")</f>
        <v/>
      </c>
      <c r="BD179" s="46">
        <f>MATCH($AA179&amp;"|0",Node_Key,0)</f>
        <v/>
      </c>
      <c r="BE179" s="46">
        <f>IF(INDEX(Node_Kind,BD179)="leaf",0,IF(INDEX($S$10:$S$61,INDEX(Node_Pos,BD179)+1)="",IF(INDEX(Node_Miss,BD179)="left",INDEX(Node_Left,BD179),INDEX(Node_Right,BD179)),IF(INDEX(Node_Kind,BD179)="split",IF(INDEX($S$10:$S$61,INDEX(Node_Pos,BD179)+1)&lt;INDEX(Node_Thr,BD179),INDEX(Node_Left,BD179),INDEX(Node_Right,BD179)),IF(ISNUMBER(SEARCH(";"&amp;INDEX($S$10:$S$61,INDEX(Node_Pos,BD179)+1)&amp;";",";"&amp;INDEX(Node_RCodes,BD179)&amp;";")),INDEX(Node_Right,BD179),INDEX(Node_Left,BD179)))))</f>
        <v/>
      </c>
      <c r="BF179" s="46">
        <f>MATCH($AA179&amp;"|"&amp;BE179,Node_Key,0)</f>
        <v/>
      </c>
      <c r="BG179" s="46">
        <f>IF(INDEX(Node_Kind,BF179)="leaf",BE179,IF(INDEX($S$10:$S$61,INDEX(Node_Pos,BF179)+1)="",IF(INDEX(Node_Miss,BF179)="left",INDEX(Node_Left,BF179),INDEX(Node_Right,BF179)),IF(INDEX(Node_Kind,BF179)="split",IF(INDEX($S$10:$S$61,INDEX(Node_Pos,BF179)+1)&lt;INDEX(Node_Thr,BF179),INDEX(Node_Left,BF179),INDEX(Node_Right,BF179)),IF(ISNUMBER(SEARCH(";"&amp;INDEX($S$10:$S$61,INDEX(Node_Pos,BF179)+1)&amp;";",";"&amp;INDEX(Node_RCodes,BF179)&amp;";")),INDEX(Node_Right,BF179),INDEX(Node_Left,BF179)))))</f>
        <v/>
      </c>
      <c r="BH179" s="46">
        <f>MATCH($AA179&amp;"|"&amp;BG179,Node_Key,0)</f>
        <v/>
      </c>
      <c r="BI179" s="46">
        <f>IF(INDEX(Node_Kind,BH179)="leaf",BG179,IF(INDEX($S$10:$S$61,INDEX(Node_Pos,BH179)+1)="",IF(INDEX(Node_Miss,BH179)="left",INDEX(Node_Left,BH179),INDEX(Node_Right,BH179)),IF(INDEX(Node_Kind,BH179)="split",IF(INDEX($S$10:$S$61,INDEX(Node_Pos,BH179)+1)&lt;INDEX(Node_Thr,BH179),INDEX(Node_Left,BH179),INDEX(Node_Right,BH179)),IF(ISNUMBER(SEARCH(";"&amp;INDEX($S$10:$S$61,INDEX(Node_Pos,BH179)+1)&amp;";",";"&amp;INDEX(Node_RCodes,BH179)&amp;";")),INDEX(Node_Right,BH179),INDEX(Node_Left,BH179)))))</f>
        <v/>
      </c>
      <c r="BJ179" s="52">
        <f>IF(INDEX(Node_Kind,MATCH($AA179&amp;"|"&amp;BI179,Node_Key,0))="leaf",INDEX(Node_Leaf,MATCH($AA179&amp;"|"&amp;BI179,Node_Key,0)),"not a leaf")</f>
        <v/>
      </c>
      <c r="BK179" s="46">
        <f>MATCH($AA179&amp;"|0",Node_Key,0)</f>
        <v/>
      </c>
      <c r="BL179" s="46">
        <f>IF(INDEX(Node_Kind,BK179)="leaf",0,IF(INDEX($V$10:$V$61,INDEX(Node_Pos,BK179)+1)="",IF(INDEX(Node_Miss,BK179)="left",INDEX(Node_Left,BK179),INDEX(Node_Right,BK179)),IF(INDEX(Node_Kind,BK179)="split",IF(INDEX($V$10:$V$61,INDEX(Node_Pos,BK179)+1)&lt;INDEX(Node_Thr,BK179),INDEX(Node_Left,BK179),INDEX(Node_Right,BK179)),IF(ISNUMBER(SEARCH(";"&amp;INDEX($V$10:$V$61,INDEX(Node_Pos,BK179)+1)&amp;";",";"&amp;INDEX(Node_RCodes,BK179)&amp;";")),INDEX(Node_Right,BK179),INDEX(Node_Left,BK179)))))</f>
        <v/>
      </c>
      <c r="BM179" s="46">
        <f>MATCH($AA179&amp;"|"&amp;BL179,Node_Key,0)</f>
        <v/>
      </c>
      <c r="BN179" s="46">
        <f>IF(INDEX(Node_Kind,BM179)="leaf",BL179,IF(INDEX($V$10:$V$61,INDEX(Node_Pos,BM179)+1)="",IF(INDEX(Node_Miss,BM179)="left",INDEX(Node_Left,BM179),INDEX(Node_Right,BM179)),IF(INDEX(Node_Kind,BM179)="split",IF(INDEX($V$10:$V$61,INDEX(Node_Pos,BM179)+1)&lt;INDEX(Node_Thr,BM179),INDEX(Node_Left,BM179),INDEX(Node_Right,BM179)),IF(ISNUMBER(SEARCH(";"&amp;INDEX($V$10:$V$61,INDEX(Node_Pos,BM179)+1)&amp;";",";"&amp;INDEX(Node_RCodes,BM179)&amp;";")),INDEX(Node_Right,BM179),INDEX(Node_Left,BM179)))))</f>
        <v/>
      </c>
      <c r="BO179" s="46">
        <f>MATCH($AA179&amp;"|"&amp;BN179,Node_Key,0)</f>
        <v/>
      </c>
      <c r="BP179" s="46">
        <f>IF(INDEX(Node_Kind,BO179)="leaf",BN179,IF(INDEX($V$10:$V$61,INDEX(Node_Pos,BO179)+1)="",IF(INDEX(Node_Miss,BO179)="left",INDEX(Node_Left,BO179),INDEX(Node_Right,BO179)),IF(INDEX(Node_Kind,BO179)="split",IF(INDEX($V$10:$V$61,INDEX(Node_Pos,BO179)+1)&lt;INDEX(Node_Thr,BO179),INDEX(Node_Left,BO179),INDEX(Node_Right,BO179)),IF(ISNUMBER(SEARCH(";"&amp;INDEX($V$10:$V$61,INDEX(Node_Pos,BO179)+1)&amp;";",";"&amp;INDEX(Node_RCodes,BO179)&amp;";")),INDEX(Node_Right,BO179),INDEX(Node_Left,BO179)))))</f>
        <v/>
      </c>
      <c r="BQ179" s="52">
        <f>IF(INDEX(Node_Kind,MATCH($AA179&amp;"|"&amp;BP179,Node_Key,0))="leaf",INDEX(Node_Leaf,MATCH($AA179&amp;"|"&amp;BP179,Node_Key,0)),"not a leaf")</f>
        <v/>
      </c>
      <c r="BR179" s="46">
        <f>MATCH($AA179&amp;"|0",Node_Key,0)</f>
        <v/>
      </c>
      <c r="BS179" s="46">
        <f>IF(INDEX(Node_Kind,BR179)="leaf",0,IF(INDEX($Y$10:$Y$61,INDEX(Node_Pos,BR179)+1)="",IF(INDEX(Node_Miss,BR179)="left",INDEX(Node_Left,BR179),INDEX(Node_Right,BR179)),IF(INDEX(Node_Kind,BR179)="split",IF(INDEX($Y$10:$Y$61,INDEX(Node_Pos,BR179)+1)&lt;INDEX(Node_Thr,BR179),INDEX(Node_Left,BR179),INDEX(Node_Right,BR179)),IF(ISNUMBER(SEARCH(";"&amp;INDEX($Y$10:$Y$61,INDEX(Node_Pos,BR179)+1)&amp;";",";"&amp;INDEX(Node_RCodes,BR179)&amp;";")),INDEX(Node_Right,BR179),INDEX(Node_Left,BR179)))))</f>
        <v/>
      </c>
      <c r="BT179" s="46">
        <f>MATCH($AA179&amp;"|"&amp;BS179,Node_Key,0)</f>
        <v/>
      </c>
      <c r="BU179" s="46">
        <f>IF(INDEX(Node_Kind,BT179)="leaf",BS179,IF(INDEX($Y$10:$Y$61,INDEX(Node_Pos,BT179)+1)="",IF(INDEX(Node_Miss,BT179)="left",INDEX(Node_Left,BT179),INDEX(Node_Right,BT179)),IF(INDEX(Node_Kind,BT179)="split",IF(INDEX($Y$10:$Y$61,INDEX(Node_Pos,BT179)+1)&lt;INDEX(Node_Thr,BT179),INDEX(Node_Left,BT179),INDEX(Node_Right,BT179)),IF(ISNUMBER(SEARCH(";"&amp;INDEX($Y$10:$Y$61,INDEX(Node_Pos,BT179)+1)&amp;";",";"&amp;INDEX(Node_RCodes,BT179)&amp;";")),INDEX(Node_Right,BT179),INDEX(Node_Left,BT179)))))</f>
        <v/>
      </c>
      <c r="BV179" s="46">
        <f>MATCH($AA179&amp;"|"&amp;BU179,Node_Key,0)</f>
        <v/>
      </c>
      <c r="BW179" s="46">
        <f>IF(INDEX(Node_Kind,BV179)="leaf",BU179,IF(INDEX($Y$10:$Y$61,INDEX(Node_Pos,BV179)+1)="",IF(INDEX(Node_Miss,BV179)="left",INDEX(Node_Left,BV179),INDEX(Node_Right,BV179)),IF(INDEX(Node_Kind,BV179)="split",IF(INDEX($Y$10:$Y$61,INDEX(Node_Pos,BV179)+1)&lt;INDEX(Node_Thr,BV179),INDEX(Node_Left,BV179),INDEX(Node_Right,BV179)),IF(ISNUMBER(SEARCH(";"&amp;INDEX($Y$10:$Y$61,INDEX(Node_Pos,BV179)+1)&amp;";",";"&amp;INDEX(Node_RCodes,BV179)&amp;";")),INDEX(Node_Right,BV179),INDEX(Node_Left,BV179)))))</f>
        <v/>
      </c>
      <c r="BX179" s="52">
        <f>IF(INDEX(Node_Kind,MATCH($AA179&amp;"|"&amp;BW179,Node_Key,0))="leaf",INDEX(Node_Leaf,MATCH($AA179&amp;"|"&amp;BW179,Node_Key,0)),"not a leaf")</f>
        <v/>
      </c>
    </row>
    <row r="180">
      <c r="AA180" s="36" t="n">
        <v>170</v>
      </c>
      <c r="AB180" s="46">
        <f>MATCH($AA180&amp;"|0",Node_Key,0)</f>
        <v/>
      </c>
      <c r="AC180" s="46">
        <f>IF(INDEX(Node_Kind,AB180)="leaf",0,IF(INDEX($G$10:$G$61,INDEX(Node_Pos,AB180)+1)="",IF(INDEX(Node_Miss,AB180)="left",INDEX(Node_Left,AB180),INDEX(Node_Right,AB180)),IF(INDEX(Node_Kind,AB180)="split",IF(INDEX($G$10:$G$61,INDEX(Node_Pos,AB180)+1)&lt;INDEX(Node_Thr,AB180),INDEX(Node_Left,AB180),INDEX(Node_Right,AB180)),IF(ISNUMBER(SEARCH(";"&amp;INDEX($G$10:$G$61,INDEX(Node_Pos,AB180)+1)&amp;";",";"&amp;INDEX(Node_RCodes,AB180)&amp;";")),INDEX(Node_Right,AB180),INDEX(Node_Left,AB180)))))</f>
        <v/>
      </c>
      <c r="AD180" s="46">
        <f>MATCH($AA180&amp;"|"&amp;AC180,Node_Key,0)</f>
        <v/>
      </c>
      <c r="AE180" s="46">
        <f>IF(INDEX(Node_Kind,AD180)="leaf",AC180,IF(INDEX($G$10:$G$61,INDEX(Node_Pos,AD180)+1)="",IF(INDEX(Node_Miss,AD180)="left",INDEX(Node_Left,AD180),INDEX(Node_Right,AD180)),IF(INDEX(Node_Kind,AD180)="split",IF(INDEX($G$10:$G$61,INDEX(Node_Pos,AD180)+1)&lt;INDEX(Node_Thr,AD180),INDEX(Node_Left,AD180),INDEX(Node_Right,AD180)),IF(ISNUMBER(SEARCH(";"&amp;INDEX($G$10:$G$61,INDEX(Node_Pos,AD180)+1)&amp;";",";"&amp;INDEX(Node_RCodes,AD180)&amp;";")),INDEX(Node_Right,AD180),INDEX(Node_Left,AD180)))))</f>
        <v/>
      </c>
      <c r="AF180" s="46">
        <f>MATCH($AA180&amp;"|"&amp;AE180,Node_Key,0)</f>
        <v/>
      </c>
      <c r="AG180" s="46">
        <f>IF(INDEX(Node_Kind,AF180)="leaf",AE180,IF(INDEX($G$10:$G$61,INDEX(Node_Pos,AF180)+1)="",IF(INDEX(Node_Miss,AF180)="left",INDEX(Node_Left,AF180),INDEX(Node_Right,AF180)),IF(INDEX(Node_Kind,AF180)="split",IF(INDEX($G$10:$G$61,INDEX(Node_Pos,AF180)+1)&lt;INDEX(Node_Thr,AF180),INDEX(Node_Left,AF180),INDEX(Node_Right,AF180)),IF(ISNUMBER(SEARCH(";"&amp;INDEX($G$10:$G$61,INDEX(Node_Pos,AF180)+1)&amp;";",";"&amp;INDEX(Node_RCodes,AF180)&amp;";")),INDEX(Node_Right,AF180),INDEX(Node_Left,AF180)))))</f>
        <v/>
      </c>
      <c r="AH180" s="52">
        <f>IF(INDEX(Node_Kind,MATCH($AA180&amp;"|"&amp;AG180,Node_Key,0))="leaf",INDEX(Node_Leaf,MATCH($AA180&amp;"|"&amp;AG180,Node_Key,0)),"not a leaf")</f>
        <v/>
      </c>
      <c r="AI180" s="46">
        <f>MATCH($AA180&amp;"|0",Node_Key,0)</f>
        <v/>
      </c>
      <c r="AJ180" s="46">
        <f>IF(INDEX(Node_Kind,AI180)="leaf",0,IF(INDEX($J$10:$J$61,INDEX(Node_Pos,AI180)+1)="",IF(INDEX(Node_Miss,AI180)="left",INDEX(Node_Left,AI180),INDEX(Node_Right,AI180)),IF(INDEX(Node_Kind,AI180)="split",IF(INDEX($J$10:$J$61,INDEX(Node_Pos,AI180)+1)&lt;INDEX(Node_Thr,AI180),INDEX(Node_Left,AI180),INDEX(Node_Right,AI180)),IF(ISNUMBER(SEARCH(";"&amp;INDEX($J$10:$J$61,INDEX(Node_Pos,AI180)+1)&amp;";",";"&amp;INDEX(Node_RCodes,AI180)&amp;";")),INDEX(Node_Right,AI180),INDEX(Node_Left,AI180)))))</f>
        <v/>
      </c>
      <c r="AK180" s="46">
        <f>MATCH($AA180&amp;"|"&amp;AJ180,Node_Key,0)</f>
        <v/>
      </c>
      <c r="AL180" s="46">
        <f>IF(INDEX(Node_Kind,AK180)="leaf",AJ180,IF(INDEX($J$10:$J$61,INDEX(Node_Pos,AK180)+1)="",IF(INDEX(Node_Miss,AK180)="left",INDEX(Node_Left,AK180),INDEX(Node_Right,AK180)),IF(INDEX(Node_Kind,AK180)="split",IF(INDEX($J$10:$J$61,INDEX(Node_Pos,AK180)+1)&lt;INDEX(Node_Thr,AK180),INDEX(Node_Left,AK180),INDEX(Node_Right,AK180)),IF(ISNUMBER(SEARCH(";"&amp;INDEX($J$10:$J$61,INDEX(Node_Pos,AK180)+1)&amp;";",";"&amp;INDEX(Node_RCodes,AK180)&amp;";")),INDEX(Node_Right,AK180),INDEX(Node_Left,AK180)))))</f>
        <v/>
      </c>
      <c r="AM180" s="46">
        <f>MATCH($AA180&amp;"|"&amp;AL180,Node_Key,0)</f>
        <v/>
      </c>
      <c r="AN180" s="46">
        <f>IF(INDEX(Node_Kind,AM180)="leaf",AL180,IF(INDEX($J$10:$J$61,INDEX(Node_Pos,AM180)+1)="",IF(INDEX(Node_Miss,AM180)="left",INDEX(Node_Left,AM180),INDEX(Node_Right,AM180)),IF(INDEX(Node_Kind,AM180)="split",IF(INDEX($J$10:$J$61,INDEX(Node_Pos,AM180)+1)&lt;INDEX(Node_Thr,AM180),INDEX(Node_Left,AM180),INDEX(Node_Right,AM180)),IF(ISNUMBER(SEARCH(";"&amp;INDEX($J$10:$J$61,INDEX(Node_Pos,AM180)+1)&amp;";",";"&amp;INDEX(Node_RCodes,AM180)&amp;";")),INDEX(Node_Right,AM180),INDEX(Node_Left,AM180)))))</f>
        <v/>
      </c>
      <c r="AO180" s="52">
        <f>IF(INDEX(Node_Kind,MATCH($AA180&amp;"|"&amp;AN180,Node_Key,0))="leaf",INDEX(Node_Leaf,MATCH($AA180&amp;"|"&amp;AN180,Node_Key,0)),"not a leaf")</f>
        <v/>
      </c>
      <c r="AP180" s="46">
        <f>MATCH($AA180&amp;"|0",Node_Key,0)</f>
        <v/>
      </c>
      <c r="AQ180" s="46">
        <f>IF(INDEX(Node_Kind,AP180)="leaf",0,IF(INDEX($M$10:$M$61,INDEX(Node_Pos,AP180)+1)="",IF(INDEX(Node_Miss,AP180)="left",INDEX(Node_Left,AP180),INDEX(Node_Right,AP180)),IF(INDEX(Node_Kind,AP180)="split",IF(INDEX($M$10:$M$61,INDEX(Node_Pos,AP180)+1)&lt;INDEX(Node_Thr,AP180),INDEX(Node_Left,AP180),INDEX(Node_Right,AP180)),IF(ISNUMBER(SEARCH(";"&amp;INDEX($M$10:$M$61,INDEX(Node_Pos,AP180)+1)&amp;";",";"&amp;INDEX(Node_RCodes,AP180)&amp;";")),INDEX(Node_Right,AP180),INDEX(Node_Left,AP180)))))</f>
        <v/>
      </c>
      <c r="AR180" s="46">
        <f>MATCH($AA180&amp;"|"&amp;AQ180,Node_Key,0)</f>
        <v/>
      </c>
      <c r="AS180" s="46">
        <f>IF(INDEX(Node_Kind,AR180)="leaf",AQ180,IF(INDEX($M$10:$M$61,INDEX(Node_Pos,AR180)+1)="",IF(INDEX(Node_Miss,AR180)="left",INDEX(Node_Left,AR180),INDEX(Node_Right,AR180)),IF(INDEX(Node_Kind,AR180)="split",IF(INDEX($M$10:$M$61,INDEX(Node_Pos,AR180)+1)&lt;INDEX(Node_Thr,AR180),INDEX(Node_Left,AR180),INDEX(Node_Right,AR180)),IF(ISNUMBER(SEARCH(";"&amp;INDEX($M$10:$M$61,INDEX(Node_Pos,AR180)+1)&amp;";",";"&amp;INDEX(Node_RCodes,AR180)&amp;";")),INDEX(Node_Right,AR180),INDEX(Node_Left,AR180)))))</f>
        <v/>
      </c>
      <c r="AT180" s="46">
        <f>MATCH($AA180&amp;"|"&amp;AS180,Node_Key,0)</f>
        <v/>
      </c>
      <c r="AU180" s="46">
        <f>IF(INDEX(Node_Kind,AT180)="leaf",AS180,IF(INDEX($M$10:$M$61,INDEX(Node_Pos,AT180)+1)="",IF(INDEX(Node_Miss,AT180)="left",INDEX(Node_Left,AT180),INDEX(Node_Right,AT180)),IF(INDEX(Node_Kind,AT180)="split",IF(INDEX($M$10:$M$61,INDEX(Node_Pos,AT180)+1)&lt;INDEX(Node_Thr,AT180),INDEX(Node_Left,AT180),INDEX(Node_Right,AT180)),IF(ISNUMBER(SEARCH(";"&amp;INDEX($M$10:$M$61,INDEX(Node_Pos,AT180)+1)&amp;";",";"&amp;INDEX(Node_RCodes,AT180)&amp;";")),INDEX(Node_Right,AT180),INDEX(Node_Left,AT180)))))</f>
        <v/>
      </c>
      <c r="AV180" s="52">
        <f>IF(INDEX(Node_Kind,MATCH($AA180&amp;"|"&amp;AU180,Node_Key,0))="leaf",INDEX(Node_Leaf,MATCH($AA180&amp;"|"&amp;AU180,Node_Key,0)),"not a leaf")</f>
        <v/>
      </c>
      <c r="AW180" s="46">
        <f>MATCH($AA180&amp;"|0",Node_Key,0)</f>
        <v/>
      </c>
      <c r="AX180" s="46">
        <f>IF(INDEX(Node_Kind,AW180)="leaf",0,IF(INDEX($P$10:$P$61,INDEX(Node_Pos,AW180)+1)="",IF(INDEX(Node_Miss,AW180)="left",INDEX(Node_Left,AW180),INDEX(Node_Right,AW180)),IF(INDEX(Node_Kind,AW180)="split",IF(INDEX($P$10:$P$61,INDEX(Node_Pos,AW180)+1)&lt;INDEX(Node_Thr,AW180),INDEX(Node_Left,AW180),INDEX(Node_Right,AW180)),IF(ISNUMBER(SEARCH(";"&amp;INDEX($P$10:$P$61,INDEX(Node_Pos,AW180)+1)&amp;";",";"&amp;INDEX(Node_RCodes,AW180)&amp;";")),INDEX(Node_Right,AW180),INDEX(Node_Left,AW180)))))</f>
        <v/>
      </c>
      <c r="AY180" s="46">
        <f>MATCH($AA180&amp;"|"&amp;AX180,Node_Key,0)</f>
        <v/>
      </c>
      <c r="AZ180" s="46">
        <f>IF(INDEX(Node_Kind,AY180)="leaf",AX180,IF(INDEX($P$10:$P$61,INDEX(Node_Pos,AY180)+1)="",IF(INDEX(Node_Miss,AY180)="left",INDEX(Node_Left,AY180),INDEX(Node_Right,AY180)),IF(INDEX(Node_Kind,AY180)="split",IF(INDEX($P$10:$P$61,INDEX(Node_Pos,AY180)+1)&lt;INDEX(Node_Thr,AY180),INDEX(Node_Left,AY180),INDEX(Node_Right,AY180)),IF(ISNUMBER(SEARCH(";"&amp;INDEX($P$10:$P$61,INDEX(Node_Pos,AY180)+1)&amp;";",";"&amp;INDEX(Node_RCodes,AY180)&amp;";")),INDEX(Node_Right,AY180),INDEX(Node_Left,AY180)))))</f>
        <v/>
      </c>
      <c r="BA180" s="46">
        <f>MATCH($AA180&amp;"|"&amp;AZ180,Node_Key,0)</f>
        <v/>
      </c>
      <c r="BB180" s="46">
        <f>IF(INDEX(Node_Kind,BA180)="leaf",AZ180,IF(INDEX($P$10:$P$61,INDEX(Node_Pos,BA180)+1)="",IF(INDEX(Node_Miss,BA180)="left",INDEX(Node_Left,BA180),INDEX(Node_Right,BA180)),IF(INDEX(Node_Kind,BA180)="split",IF(INDEX($P$10:$P$61,INDEX(Node_Pos,BA180)+1)&lt;INDEX(Node_Thr,BA180),INDEX(Node_Left,BA180),INDEX(Node_Right,BA180)),IF(ISNUMBER(SEARCH(";"&amp;INDEX($P$10:$P$61,INDEX(Node_Pos,BA180)+1)&amp;";",";"&amp;INDEX(Node_RCodes,BA180)&amp;";")),INDEX(Node_Right,BA180),INDEX(Node_Left,BA180)))))</f>
        <v/>
      </c>
      <c r="BC180" s="52">
        <f>IF(INDEX(Node_Kind,MATCH($AA180&amp;"|"&amp;BB180,Node_Key,0))="leaf",INDEX(Node_Leaf,MATCH($AA180&amp;"|"&amp;BB180,Node_Key,0)),"not a leaf")</f>
        <v/>
      </c>
      <c r="BD180" s="46">
        <f>MATCH($AA180&amp;"|0",Node_Key,0)</f>
        <v/>
      </c>
      <c r="BE180" s="46">
        <f>IF(INDEX(Node_Kind,BD180)="leaf",0,IF(INDEX($S$10:$S$61,INDEX(Node_Pos,BD180)+1)="",IF(INDEX(Node_Miss,BD180)="left",INDEX(Node_Left,BD180),INDEX(Node_Right,BD180)),IF(INDEX(Node_Kind,BD180)="split",IF(INDEX($S$10:$S$61,INDEX(Node_Pos,BD180)+1)&lt;INDEX(Node_Thr,BD180),INDEX(Node_Left,BD180),INDEX(Node_Right,BD180)),IF(ISNUMBER(SEARCH(";"&amp;INDEX($S$10:$S$61,INDEX(Node_Pos,BD180)+1)&amp;";",";"&amp;INDEX(Node_RCodes,BD180)&amp;";")),INDEX(Node_Right,BD180),INDEX(Node_Left,BD180)))))</f>
        <v/>
      </c>
      <c r="BF180" s="46">
        <f>MATCH($AA180&amp;"|"&amp;BE180,Node_Key,0)</f>
        <v/>
      </c>
      <c r="BG180" s="46">
        <f>IF(INDEX(Node_Kind,BF180)="leaf",BE180,IF(INDEX($S$10:$S$61,INDEX(Node_Pos,BF180)+1)="",IF(INDEX(Node_Miss,BF180)="left",INDEX(Node_Left,BF180),INDEX(Node_Right,BF180)),IF(INDEX(Node_Kind,BF180)="split",IF(INDEX($S$10:$S$61,INDEX(Node_Pos,BF180)+1)&lt;INDEX(Node_Thr,BF180),INDEX(Node_Left,BF180),INDEX(Node_Right,BF180)),IF(ISNUMBER(SEARCH(";"&amp;INDEX($S$10:$S$61,INDEX(Node_Pos,BF180)+1)&amp;";",";"&amp;INDEX(Node_RCodes,BF180)&amp;";")),INDEX(Node_Right,BF180),INDEX(Node_Left,BF180)))))</f>
        <v/>
      </c>
      <c r="BH180" s="46">
        <f>MATCH($AA180&amp;"|"&amp;BG180,Node_Key,0)</f>
        <v/>
      </c>
      <c r="BI180" s="46">
        <f>IF(INDEX(Node_Kind,BH180)="leaf",BG180,IF(INDEX($S$10:$S$61,INDEX(Node_Pos,BH180)+1)="",IF(INDEX(Node_Miss,BH180)="left",INDEX(Node_Left,BH180),INDEX(Node_Right,BH180)),IF(INDEX(Node_Kind,BH180)="split",IF(INDEX($S$10:$S$61,INDEX(Node_Pos,BH180)+1)&lt;INDEX(Node_Thr,BH180),INDEX(Node_Left,BH180),INDEX(Node_Right,BH180)),IF(ISNUMBER(SEARCH(";"&amp;INDEX($S$10:$S$61,INDEX(Node_Pos,BH180)+1)&amp;";",";"&amp;INDEX(Node_RCodes,BH180)&amp;";")),INDEX(Node_Right,BH180),INDEX(Node_Left,BH180)))))</f>
        <v/>
      </c>
      <c r="BJ180" s="52">
        <f>IF(INDEX(Node_Kind,MATCH($AA180&amp;"|"&amp;BI180,Node_Key,0))="leaf",INDEX(Node_Leaf,MATCH($AA180&amp;"|"&amp;BI180,Node_Key,0)),"not a leaf")</f>
        <v/>
      </c>
      <c r="BK180" s="46">
        <f>MATCH($AA180&amp;"|0",Node_Key,0)</f>
        <v/>
      </c>
      <c r="BL180" s="46">
        <f>IF(INDEX(Node_Kind,BK180)="leaf",0,IF(INDEX($V$10:$V$61,INDEX(Node_Pos,BK180)+1)="",IF(INDEX(Node_Miss,BK180)="left",INDEX(Node_Left,BK180),INDEX(Node_Right,BK180)),IF(INDEX(Node_Kind,BK180)="split",IF(INDEX($V$10:$V$61,INDEX(Node_Pos,BK180)+1)&lt;INDEX(Node_Thr,BK180),INDEX(Node_Left,BK180),INDEX(Node_Right,BK180)),IF(ISNUMBER(SEARCH(";"&amp;INDEX($V$10:$V$61,INDEX(Node_Pos,BK180)+1)&amp;";",";"&amp;INDEX(Node_RCodes,BK180)&amp;";")),INDEX(Node_Right,BK180),INDEX(Node_Left,BK180)))))</f>
        <v/>
      </c>
      <c r="BM180" s="46">
        <f>MATCH($AA180&amp;"|"&amp;BL180,Node_Key,0)</f>
        <v/>
      </c>
      <c r="BN180" s="46">
        <f>IF(INDEX(Node_Kind,BM180)="leaf",BL180,IF(INDEX($V$10:$V$61,INDEX(Node_Pos,BM180)+1)="",IF(INDEX(Node_Miss,BM180)="left",INDEX(Node_Left,BM180),INDEX(Node_Right,BM180)),IF(INDEX(Node_Kind,BM180)="split",IF(INDEX($V$10:$V$61,INDEX(Node_Pos,BM180)+1)&lt;INDEX(Node_Thr,BM180),INDEX(Node_Left,BM180),INDEX(Node_Right,BM180)),IF(ISNUMBER(SEARCH(";"&amp;INDEX($V$10:$V$61,INDEX(Node_Pos,BM180)+1)&amp;";",";"&amp;INDEX(Node_RCodes,BM180)&amp;";")),INDEX(Node_Right,BM180),INDEX(Node_Left,BM180)))))</f>
        <v/>
      </c>
      <c r="BO180" s="46">
        <f>MATCH($AA180&amp;"|"&amp;BN180,Node_Key,0)</f>
        <v/>
      </c>
      <c r="BP180" s="46">
        <f>IF(INDEX(Node_Kind,BO180)="leaf",BN180,IF(INDEX($V$10:$V$61,INDEX(Node_Pos,BO180)+1)="",IF(INDEX(Node_Miss,BO180)="left",INDEX(Node_Left,BO180),INDEX(Node_Right,BO180)),IF(INDEX(Node_Kind,BO180)="split",IF(INDEX($V$10:$V$61,INDEX(Node_Pos,BO180)+1)&lt;INDEX(Node_Thr,BO180),INDEX(Node_Left,BO180),INDEX(Node_Right,BO180)),IF(ISNUMBER(SEARCH(";"&amp;INDEX($V$10:$V$61,INDEX(Node_Pos,BO180)+1)&amp;";",";"&amp;INDEX(Node_RCodes,BO180)&amp;";")),INDEX(Node_Right,BO180),INDEX(Node_Left,BO180)))))</f>
        <v/>
      </c>
      <c r="BQ180" s="52">
        <f>IF(INDEX(Node_Kind,MATCH($AA180&amp;"|"&amp;BP180,Node_Key,0))="leaf",INDEX(Node_Leaf,MATCH($AA180&amp;"|"&amp;BP180,Node_Key,0)),"not a leaf")</f>
        <v/>
      </c>
      <c r="BR180" s="46">
        <f>MATCH($AA180&amp;"|0",Node_Key,0)</f>
        <v/>
      </c>
      <c r="BS180" s="46">
        <f>IF(INDEX(Node_Kind,BR180)="leaf",0,IF(INDEX($Y$10:$Y$61,INDEX(Node_Pos,BR180)+1)="",IF(INDEX(Node_Miss,BR180)="left",INDEX(Node_Left,BR180),INDEX(Node_Right,BR180)),IF(INDEX(Node_Kind,BR180)="split",IF(INDEX($Y$10:$Y$61,INDEX(Node_Pos,BR180)+1)&lt;INDEX(Node_Thr,BR180),INDEX(Node_Left,BR180),INDEX(Node_Right,BR180)),IF(ISNUMBER(SEARCH(";"&amp;INDEX($Y$10:$Y$61,INDEX(Node_Pos,BR180)+1)&amp;";",";"&amp;INDEX(Node_RCodes,BR180)&amp;";")),INDEX(Node_Right,BR180),INDEX(Node_Left,BR180)))))</f>
        <v/>
      </c>
      <c r="BT180" s="46">
        <f>MATCH($AA180&amp;"|"&amp;BS180,Node_Key,0)</f>
        <v/>
      </c>
      <c r="BU180" s="46">
        <f>IF(INDEX(Node_Kind,BT180)="leaf",BS180,IF(INDEX($Y$10:$Y$61,INDEX(Node_Pos,BT180)+1)="",IF(INDEX(Node_Miss,BT180)="left",INDEX(Node_Left,BT180),INDEX(Node_Right,BT180)),IF(INDEX(Node_Kind,BT180)="split",IF(INDEX($Y$10:$Y$61,INDEX(Node_Pos,BT180)+1)&lt;INDEX(Node_Thr,BT180),INDEX(Node_Left,BT180),INDEX(Node_Right,BT180)),IF(ISNUMBER(SEARCH(";"&amp;INDEX($Y$10:$Y$61,INDEX(Node_Pos,BT180)+1)&amp;";",";"&amp;INDEX(Node_RCodes,BT180)&amp;";")),INDEX(Node_Right,BT180),INDEX(Node_Left,BT180)))))</f>
        <v/>
      </c>
      <c r="BV180" s="46">
        <f>MATCH($AA180&amp;"|"&amp;BU180,Node_Key,0)</f>
        <v/>
      </c>
      <c r="BW180" s="46">
        <f>IF(INDEX(Node_Kind,BV180)="leaf",BU180,IF(INDEX($Y$10:$Y$61,INDEX(Node_Pos,BV180)+1)="",IF(INDEX(Node_Miss,BV180)="left",INDEX(Node_Left,BV180),INDEX(Node_Right,BV180)),IF(INDEX(Node_Kind,BV180)="split",IF(INDEX($Y$10:$Y$61,INDEX(Node_Pos,BV180)+1)&lt;INDEX(Node_Thr,BV180),INDEX(Node_Left,BV180),INDEX(Node_Right,BV180)),IF(ISNUMBER(SEARCH(";"&amp;INDEX($Y$10:$Y$61,INDEX(Node_Pos,BV180)+1)&amp;";",";"&amp;INDEX(Node_RCodes,BV180)&amp;";")),INDEX(Node_Right,BV180),INDEX(Node_Left,BV180)))))</f>
        <v/>
      </c>
      <c r="BX180" s="52">
        <f>IF(INDEX(Node_Kind,MATCH($AA180&amp;"|"&amp;BW180,Node_Key,0))="leaf",INDEX(Node_Leaf,MATCH($AA180&amp;"|"&amp;BW180,Node_Key,0)),"not a leaf")</f>
        <v/>
      </c>
    </row>
    <row r="181">
      <c r="AA181" s="36" t="n">
        <v>171</v>
      </c>
      <c r="AB181" s="46">
        <f>MATCH($AA181&amp;"|0",Node_Key,0)</f>
        <v/>
      </c>
      <c r="AC181" s="46">
        <f>IF(INDEX(Node_Kind,AB181)="leaf",0,IF(INDEX($G$10:$G$61,INDEX(Node_Pos,AB181)+1)="",IF(INDEX(Node_Miss,AB181)="left",INDEX(Node_Left,AB181),INDEX(Node_Right,AB181)),IF(INDEX(Node_Kind,AB181)="split",IF(INDEX($G$10:$G$61,INDEX(Node_Pos,AB181)+1)&lt;INDEX(Node_Thr,AB181),INDEX(Node_Left,AB181),INDEX(Node_Right,AB181)),IF(ISNUMBER(SEARCH(";"&amp;INDEX($G$10:$G$61,INDEX(Node_Pos,AB181)+1)&amp;";",";"&amp;INDEX(Node_RCodes,AB181)&amp;";")),INDEX(Node_Right,AB181),INDEX(Node_Left,AB181)))))</f>
        <v/>
      </c>
      <c r="AD181" s="46">
        <f>MATCH($AA181&amp;"|"&amp;AC181,Node_Key,0)</f>
        <v/>
      </c>
      <c r="AE181" s="46">
        <f>IF(INDEX(Node_Kind,AD181)="leaf",AC181,IF(INDEX($G$10:$G$61,INDEX(Node_Pos,AD181)+1)="",IF(INDEX(Node_Miss,AD181)="left",INDEX(Node_Left,AD181),INDEX(Node_Right,AD181)),IF(INDEX(Node_Kind,AD181)="split",IF(INDEX($G$10:$G$61,INDEX(Node_Pos,AD181)+1)&lt;INDEX(Node_Thr,AD181),INDEX(Node_Left,AD181),INDEX(Node_Right,AD181)),IF(ISNUMBER(SEARCH(";"&amp;INDEX($G$10:$G$61,INDEX(Node_Pos,AD181)+1)&amp;";",";"&amp;INDEX(Node_RCodes,AD181)&amp;";")),INDEX(Node_Right,AD181),INDEX(Node_Left,AD181)))))</f>
        <v/>
      </c>
      <c r="AF181" s="46">
        <f>MATCH($AA181&amp;"|"&amp;AE181,Node_Key,0)</f>
        <v/>
      </c>
      <c r="AG181" s="46">
        <f>IF(INDEX(Node_Kind,AF181)="leaf",AE181,IF(INDEX($G$10:$G$61,INDEX(Node_Pos,AF181)+1)="",IF(INDEX(Node_Miss,AF181)="left",INDEX(Node_Left,AF181),INDEX(Node_Right,AF181)),IF(INDEX(Node_Kind,AF181)="split",IF(INDEX($G$10:$G$61,INDEX(Node_Pos,AF181)+1)&lt;INDEX(Node_Thr,AF181),INDEX(Node_Left,AF181),INDEX(Node_Right,AF181)),IF(ISNUMBER(SEARCH(";"&amp;INDEX($G$10:$G$61,INDEX(Node_Pos,AF181)+1)&amp;";",";"&amp;INDEX(Node_RCodes,AF181)&amp;";")),INDEX(Node_Right,AF181),INDEX(Node_Left,AF181)))))</f>
        <v/>
      </c>
      <c r="AH181" s="52">
        <f>IF(INDEX(Node_Kind,MATCH($AA181&amp;"|"&amp;AG181,Node_Key,0))="leaf",INDEX(Node_Leaf,MATCH($AA181&amp;"|"&amp;AG181,Node_Key,0)),"not a leaf")</f>
        <v/>
      </c>
      <c r="AI181" s="46">
        <f>MATCH($AA181&amp;"|0",Node_Key,0)</f>
        <v/>
      </c>
      <c r="AJ181" s="46">
        <f>IF(INDEX(Node_Kind,AI181)="leaf",0,IF(INDEX($J$10:$J$61,INDEX(Node_Pos,AI181)+1)="",IF(INDEX(Node_Miss,AI181)="left",INDEX(Node_Left,AI181),INDEX(Node_Right,AI181)),IF(INDEX(Node_Kind,AI181)="split",IF(INDEX($J$10:$J$61,INDEX(Node_Pos,AI181)+1)&lt;INDEX(Node_Thr,AI181),INDEX(Node_Left,AI181),INDEX(Node_Right,AI181)),IF(ISNUMBER(SEARCH(";"&amp;INDEX($J$10:$J$61,INDEX(Node_Pos,AI181)+1)&amp;";",";"&amp;INDEX(Node_RCodes,AI181)&amp;";")),INDEX(Node_Right,AI181),INDEX(Node_Left,AI181)))))</f>
        <v/>
      </c>
      <c r="AK181" s="46">
        <f>MATCH($AA181&amp;"|"&amp;AJ181,Node_Key,0)</f>
        <v/>
      </c>
      <c r="AL181" s="46">
        <f>IF(INDEX(Node_Kind,AK181)="leaf",AJ181,IF(INDEX($J$10:$J$61,INDEX(Node_Pos,AK181)+1)="",IF(INDEX(Node_Miss,AK181)="left",INDEX(Node_Left,AK181),INDEX(Node_Right,AK181)),IF(INDEX(Node_Kind,AK181)="split",IF(INDEX($J$10:$J$61,INDEX(Node_Pos,AK181)+1)&lt;INDEX(Node_Thr,AK181),INDEX(Node_Left,AK181),INDEX(Node_Right,AK181)),IF(ISNUMBER(SEARCH(";"&amp;INDEX($J$10:$J$61,INDEX(Node_Pos,AK181)+1)&amp;";",";"&amp;INDEX(Node_RCodes,AK181)&amp;";")),INDEX(Node_Right,AK181),INDEX(Node_Left,AK181)))))</f>
        <v/>
      </c>
      <c r="AM181" s="46">
        <f>MATCH($AA181&amp;"|"&amp;AL181,Node_Key,0)</f>
        <v/>
      </c>
      <c r="AN181" s="46">
        <f>IF(INDEX(Node_Kind,AM181)="leaf",AL181,IF(INDEX($J$10:$J$61,INDEX(Node_Pos,AM181)+1)="",IF(INDEX(Node_Miss,AM181)="left",INDEX(Node_Left,AM181),INDEX(Node_Right,AM181)),IF(INDEX(Node_Kind,AM181)="split",IF(INDEX($J$10:$J$61,INDEX(Node_Pos,AM181)+1)&lt;INDEX(Node_Thr,AM181),INDEX(Node_Left,AM181),INDEX(Node_Right,AM181)),IF(ISNUMBER(SEARCH(";"&amp;INDEX($J$10:$J$61,INDEX(Node_Pos,AM181)+1)&amp;";",";"&amp;INDEX(Node_RCodes,AM181)&amp;";")),INDEX(Node_Right,AM181),INDEX(Node_Left,AM181)))))</f>
        <v/>
      </c>
      <c r="AO181" s="52">
        <f>IF(INDEX(Node_Kind,MATCH($AA181&amp;"|"&amp;AN181,Node_Key,0))="leaf",INDEX(Node_Leaf,MATCH($AA181&amp;"|"&amp;AN181,Node_Key,0)),"not a leaf")</f>
        <v/>
      </c>
      <c r="AP181" s="46">
        <f>MATCH($AA181&amp;"|0",Node_Key,0)</f>
        <v/>
      </c>
      <c r="AQ181" s="46">
        <f>IF(INDEX(Node_Kind,AP181)="leaf",0,IF(INDEX($M$10:$M$61,INDEX(Node_Pos,AP181)+1)="",IF(INDEX(Node_Miss,AP181)="left",INDEX(Node_Left,AP181),INDEX(Node_Right,AP181)),IF(INDEX(Node_Kind,AP181)="split",IF(INDEX($M$10:$M$61,INDEX(Node_Pos,AP181)+1)&lt;INDEX(Node_Thr,AP181),INDEX(Node_Left,AP181),INDEX(Node_Right,AP181)),IF(ISNUMBER(SEARCH(";"&amp;INDEX($M$10:$M$61,INDEX(Node_Pos,AP181)+1)&amp;";",";"&amp;INDEX(Node_RCodes,AP181)&amp;";")),INDEX(Node_Right,AP181),INDEX(Node_Left,AP181)))))</f>
        <v/>
      </c>
      <c r="AR181" s="46">
        <f>MATCH($AA181&amp;"|"&amp;AQ181,Node_Key,0)</f>
        <v/>
      </c>
      <c r="AS181" s="46">
        <f>IF(INDEX(Node_Kind,AR181)="leaf",AQ181,IF(INDEX($M$10:$M$61,INDEX(Node_Pos,AR181)+1)="",IF(INDEX(Node_Miss,AR181)="left",INDEX(Node_Left,AR181),INDEX(Node_Right,AR181)),IF(INDEX(Node_Kind,AR181)="split",IF(INDEX($M$10:$M$61,INDEX(Node_Pos,AR181)+1)&lt;INDEX(Node_Thr,AR181),INDEX(Node_Left,AR181),INDEX(Node_Right,AR181)),IF(ISNUMBER(SEARCH(";"&amp;INDEX($M$10:$M$61,INDEX(Node_Pos,AR181)+1)&amp;";",";"&amp;INDEX(Node_RCodes,AR181)&amp;";")),INDEX(Node_Right,AR181),INDEX(Node_Left,AR181)))))</f>
        <v/>
      </c>
      <c r="AT181" s="46">
        <f>MATCH($AA181&amp;"|"&amp;AS181,Node_Key,0)</f>
        <v/>
      </c>
      <c r="AU181" s="46">
        <f>IF(INDEX(Node_Kind,AT181)="leaf",AS181,IF(INDEX($M$10:$M$61,INDEX(Node_Pos,AT181)+1)="",IF(INDEX(Node_Miss,AT181)="left",INDEX(Node_Left,AT181),INDEX(Node_Right,AT181)),IF(INDEX(Node_Kind,AT181)="split",IF(INDEX($M$10:$M$61,INDEX(Node_Pos,AT181)+1)&lt;INDEX(Node_Thr,AT181),INDEX(Node_Left,AT181),INDEX(Node_Right,AT181)),IF(ISNUMBER(SEARCH(";"&amp;INDEX($M$10:$M$61,INDEX(Node_Pos,AT181)+1)&amp;";",";"&amp;INDEX(Node_RCodes,AT181)&amp;";")),INDEX(Node_Right,AT181),INDEX(Node_Left,AT181)))))</f>
        <v/>
      </c>
      <c r="AV181" s="52">
        <f>IF(INDEX(Node_Kind,MATCH($AA181&amp;"|"&amp;AU181,Node_Key,0))="leaf",INDEX(Node_Leaf,MATCH($AA181&amp;"|"&amp;AU181,Node_Key,0)),"not a leaf")</f>
        <v/>
      </c>
      <c r="AW181" s="46">
        <f>MATCH($AA181&amp;"|0",Node_Key,0)</f>
        <v/>
      </c>
      <c r="AX181" s="46">
        <f>IF(INDEX(Node_Kind,AW181)="leaf",0,IF(INDEX($P$10:$P$61,INDEX(Node_Pos,AW181)+1)="",IF(INDEX(Node_Miss,AW181)="left",INDEX(Node_Left,AW181),INDEX(Node_Right,AW181)),IF(INDEX(Node_Kind,AW181)="split",IF(INDEX($P$10:$P$61,INDEX(Node_Pos,AW181)+1)&lt;INDEX(Node_Thr,AW181),INDEX(Node_Left,AW181),INDEX(Node_Right,AW181)),IF(ISNUMBER(SEARCH(";"&amp;INDEX($P$10:$P$61,INDEX(Node_Pos,AW181)+1)&amp;";",";"&amp;INDEX(Node_RCodes,AW181)&amp;";")),INDEX(Node_Right,AW181),INDEX(Node_Left,AW181)))))</f>
        <v/>
      </c>
      <c r="AY181" s="46">
        <f>MATCH($AA181&amp;"|"&amp;AX181,Node_Key,0)</f>
        <v/>
      </c>
      <c r="AZ181" s="46">
        <f>IF(INDEX(Node_Kind,AY181)="leaf",AX181,IF(INDEX($P$10:$P$61,INDEX(Node_Pos,AY181)+1)="",IF(INDEX(Node_Miss,AY181)="left",INDEX(Node_Left,AY181),INDEX(Node_Right,AY181)),IF(INDEX(Node_Kind,AY181)="split",IF(INDEX($P$10:$P$61,INDEX(Node_Pos,AY181)+1)&lt;INDEX(Node_Thr,AY181),INDEX(Node_Left,AY181),INDEX(Node_Right,AY181)),IF(ISNUMBER(SEARCH(";"&amp;INDEX($P$10:$P$61,INDEX(Node_Pos,AY181)+1)&amp;";",";"&amp;INDEX(Node_RCodes,AY181)&amp;";")),INDEX(Node_Right,AY181),INDEX(Node_Left,AY181)))))</f>
        <v/>
      </c>
      <c r="BA181" s="46">
        <f>MATCH($AA181&amp;"|"&amp;AZ181,Node_Key,0)</f>
        <v/>
      </c>
      <c r="BB181" s="46">
        <f>IF(INDEX(Node_Kind,BA181)="leaf",AZ181,IF(INDEX($P$10:$P$61,INDEX(Node_Pos,BA181)+1)="",IF(INDEX(Node_Miss,BA181)="left",INDEX(Node_Left,BA181),INDEX(Node_Right,BA181)),IF(INDEX(Node_Kind,BA181)="split",IF(INDEX($P$10:$P$61,INDEX(Node_Pos,BA181)+1)&lt;INDEX(Node_Thr,BA181),INDEX(Node_Left,BA181),INDEX(Node_Right,BA181)),IF(ISNUMBER(SEARCH(";"&amp;INDEX($P$10:$P$61,INDEX(Node_Pos,BA181)+1)&amp;";",";"&amp;INDEX(Node_RCodes,BA181)&amp;";")),INDEX(Node_Right,BA181),INDEX(Node_Left,BA181)))))</f>
        <v/>
      </c>
      <c r="BC181" s="52">
        <f>IF(INDEX(Node_Kind,MATCH($AA181&amp;"|"&amp;BB181,Node_Key,0))="leaf",INDEX(Node_Leaf,MATCH($AA181&amp;"|"&amp;BB181,Node_Key,0)),"not a leaf")</f>
        <v/>
      </c>
      <c r="BD181" s="46">
        <f>MATCH($AA181&amp;"|0",Node_Key,0)</f>
        <v/>
      </c>
      <c r="BE181" s="46">
        <f>IF(INDEX(Node_Kind,BD181)="leaf",0,IF(INDEX($S$10:$S$61,INDEX(Node_Pos,BD181)+1)="",IF(INDEX(Node_Miss,BD181)="left",INDEX(Node_Left,BD181),INDEX(Node_Right,BD181)),IF(INDEX(Node_Kind,BD181)="split",IF(INDEX($S$10:$S$61,INDEX(Node_Pos,BD181)+1)&lt;INDEX(Node_Thr,BD181),INDEX(Node_Left,BD181),INDEX(Node_Right,BD181)),IF(ISNUMBER(SEARCH(";"&amp;INDEX($S$10:$S$61,INDEX(Node_Pos,BD181)+1)&amp;";",";"&amp;INDEX(Node_RCodes,BD181)&amp;";")),INDEX(Node_Right,BD181),INDEX(Node_Left,BD181)))))</f>
        <v/>
      </c>
      <c r="BF181" s="46">
        <f>MATCH($AA181&amp;"|"&amp;BE181,Node_Key,0)</f>
        <v/>
      </c>
      <c r="BG181" s="46">
        <f>IF(INDEX(Node_Kind,BF181)="leaf",BE181,IF(INDEX($S$10:$S$61,INDEX(Node_Pos,BF181)+1)="",IF(INDEX(Node_Miss,BF181)="left",INDEX(Node_Left,BF181),INDEX(Node_Right,BF181)),IF(INDEX(Node_Kind,BF181)="split",IF(INDEX($S$10:$S$61,INDEX(Node_Pos,BF181)+1)&lt;INDEX(Node_Thr,BF181),INDEX(Node_Left,BF181),INDEX(Node_Right,BF181)),IF(ISNUMBER(SEARCH(";"&amp;INDEX($S$10:$S$61,INDEX(Node_Pos,BF181)+1)&amp;";",";"&amp;INDEX(Node_RCodes,BF181)&amp;";")),INDEX(Node_Right,BF181),INDEX(Node_Left,BF181)))))</f>
        <v/>
      </c>
      <c r="BH181" s="46">
        <f>MATCH($AA181&amp;"|"&amp;BG181,Node_Key,0)</f>
        <v/>
      </c>
      <c r="BI181" s="46">
        <f>IF(INDEX(Node_Kind,BH181)="leaf",BG181,IF(INDEX($S$10:$S$61,INDEX(Node_Pos,BH181)+1)="",IF(INDEX(Node_Miss,BH181)="left",INDEX(Node_Left,BH181),INDEX(Node_Right,BH181)),IF(INDEX(Node_Kind,BH181)="split",IF(INDEX($S$10:$S$61,INDEX(Node_Pos,BH181)+1)&lt;INDEX(Node_Thr,BH181),INDEX(Node_Left,BH181),INDEX(Node_Right,BH181)),IF(ISNUMBER(SEARCH(";"&amp;INDEX($S$10:$S$61,INDEX(Node_Pos,BH181)+1)&amp;";",";"&amp;INDEX(Node_RCodes,BH181)&amp;";")),INDEX(Node_Right,BH181),INDEX(Node_Left,BH181)))))</f>
        <v/>
      </c>
      <c r="BJ181" s="52">
        <f>IF(INDEX(Node_Kind,MATCH($AA181&amp;"|"&amp;BI181,Node_Key,0))="leaf",INDEX(Node_Leaf,MATCH($AA181&amp;"|"&amp;BI181,Node_Key,0)),"not a leaf")</f>
        <v/>
      </c>
      <c r="BK181" s="46">
        <f>MATCH($AA181&amp;"|0",Node_Key,0)</f>
        <v/>
      </c>
      <c r="BL181" s="46">
        <f>IF(INDEX(Node_Kind,BK181)="leaf",0,IF(INDEX($V$10:$V$61,INDEX(Node_Pos,BK181)+1)="",IF(INDEX(Node_Miss,BK181)="left",INDEX(Node_Left,BK181),INDEX(Node_Right,BK181)),IF(INDEX(Node_Kind,BK181)="split",IF(INDEX($V$10:$V$61,INDEX(Node_Pos,BK181)+1)&lt;INDEX(Node_Thr,BK181),INDEX(Node_Left,BK181),INDEX(Node_Right,BK181)),IF(ISNUMBER(SEARCH(";"&amp;INDEX($V$10:$V$61,INDEX(Node_Pos,BK181)+1)&amp;";",";"&amp;INDEX(Node_RCodes,BK181)&amp;";")),INDEX(Node_Right,BK181),INDEX(Node_Left,BK181)))))</f>
        <v/>
      </c>
      <c r="BM181" s="46">
        <f>MATCH($AA181&amp;"|"&amp;BL181,Node_Key,0)</f>
        <v/>
      </c>
      <c r="BN181" s="46">
        <f>IF(INDEX(Node_Kind,BM181)="leaf",BL181,IF(INDEX($V$10:$V$61,INDEX(Node_Pos,BM181)+1)="",IF(INDEX(Node_Miss,BM181)="left",INDEX(Node_Left,BM181),INDEX(Node_Right,BM181)),IF(INDEX(Node_Kind,BM181)="split",IF(INDEX($V$10:$V$61,INDEX(Node_Pos,BM181)+1)&lt;INDEX(Node_Thr,BM181),INDEX(Node_Left,BM181),INDEX(Node_Right,BM181)),IF(ISNUMBER(SEARCH(";"&amp;INDEX($V$10:$V$61,INDEX(Node_Pos,BM181)+1)&amp;";",";"&amp;INDEX(Node_RCodes,BM181)&amp;";")),INDEX(Node_Right,BM181),INDEX(Node_Left,BM181)))))</f>
        <v/>
      </c>
      <c r="BO181" s="46">
        <f>MATCH($AA181&amp;"|"&amp;BN181,Node_Key,0)</f>
        <v/>
      </c>
      <c r="BP181" s="46">
        <f>IF(INDEX(Node_Kind,BO181)="leaf",BN181,IF(INDEX($V$10:$V$61,INDEX(Node_Pos,BO181)+1)="",IF(INDEX(Node_Miss,BO181)="left",INDEX(Node_Left,BO181),INDEX(Node_Right,BO181)),IF(INDEX(Node_Kind,BO181)="split",IF(INDEX($V$10:$V$61,INDEX(Node_Pos,BO181)+1)&lt;INDEX(Node_Thr,BO181),INDEX(Node_Left,BO181),INDEX(Node_Right,BO181)),IF(ISNUMBER(SEARCH(";"&amp;INDEX($V$10:$V$61,INDEX(Node_Pos,BO181)+1)&amp;";",";"&amp;INDEX(Node_RCodes,BO181)&amp;";")),INDEX(Node_Right,BO181),INDEX(Node_Left,BO181)))))</f>
        <v/>
      </c>
      <c r="BQ181" s="52">
        <f>IF(INDEX(Node_Kind,MATCH($AA181&amp;"|"&amp;BP181,Node_Key,0))="leaf",INDEX(Node_Leaf,MATCH($AA181&amp;"|"&amp;BP181,Node_Key,0)),"not a leaf")</f>
        <v/>
      </c>
      <c r="BR181" s="46">
        <f>MATCH($AA181&amp;"|0",Node_Key,0)</f>
        <v/>
      </c>
      <c r="BS181" s="46">
        <f>IF(INDEX(Node_Kind,BR181)="leaf",0,IF(INDEX($Y$10:$Y$61,INDEX(Node_Pos,BR181)+1)="",IF(INDEX(Node_Miss,BR181)="left",INDEX(Node_Left,BR181),INDEX(Node_Right,BR181)),IF(INDEX(Node_Kind,BR181)="split",IF(INDEX($Y$10:$Y$61,INDEX(Node_Pos,BR181)+1)&lt;INDEX(Node_Thr,BR181),INDEX(Node_Left,BR181),INDEX(Node_Right,BR181)),IF(ISNUMBER(SEARCH(";"&amp;INDEX($Y$10:$Y$61,INDEX(Node_Pos,BR181)+1)&amp;";",";"&amp;INDEX(Node_RCodes,BR181)&amp;";")),INDEX(Node_Right,BR181),INDEX(Node_Left,BR181)))))</f>
        <v/>
      </c>
      <c r="BT181" s="46">
        <f>MATCH($AA181&amp;"|"&amp;BS181,Node_Key,0)</f>
        <v/>
      </c>
      <c r="BU181" s="46">
        <f>IF(INDEX(Node_Kind,BT181)="leaf",BS181,IF(INDEX($Y$10:$Y$61,INDEX(Node_Pos,BT181)+1)="",IF(INDEX(Node_Miss,BT181)="left",INDEX(Node_Left,BT181),INDEX(Node_Right,BT181)),IF(INDEX(Node_Kind,BT181)="split",IF(INDEX($Y$10:$Y$61,INDEX(Node_Pos,BT181)+1)&lt;INDEX(Node_Thr,BT181),INDEX(Node_Left,BT181),INDEX(Node_Right,BT181)),IF(ISNUMBER(SEARCH(";"&amp;INDEX($Y$10:$Y$61,INDEX(Node_Pos,BT181)+1)&amp;";",";"&amp;INDEX(Node_RCodes,BT181)&amp;";")),INDEX(Node_Right,BT181),INDEX(Node_Left,BT181)))))</f>
        <v/>
      </c>
      <c r="BV181" s="46">
        <f>MATCH($AA181&amp;"|"&amp;BU181,Node_Key,0)</f>
        <v/>
      </c>
      <c r="BW181" s="46">
        <f>IF(INDEX(Node_Kind,BV181)="leaf",BU181,IF(INDEX($Y$10:$Y$61,INDEX(Node_Pos,BV181)+1)="",IF(INDEX(Node_Miss,BV181)="left",INDEX(Node_Left,BV181),INDEX(Node_Right,BV181)),IF(INDEX(Node_Kind,BV181)="split",IF(INDEX($Y$10:$Y$61,INDEX(Node_Pos,BV181)+1)&lt;INDEX(Node_Thr,BV181),INDEX(Node_Left,BV181),INDEX(Node_Right,BV181)),IF(ISNUMBER(SEARCH(";"&amp;INDEX($Y$10:$Y$61,INDEX(Node_Pos,BV181)+1)&amp;";",";"&amp;INDEX(Node_RCodes,BV181)&amp;";")),INDEX(Node_Right,BV181),INDEX(Node_Left,BV181)))))</f>
        <v/>
      </c>
      <c r="BX181" s="52">
        <f>IF(INDEX(Node_Kind,MATCH($AA181&amp;"|"&amp;BW181,Node_Key,0))="leaf",INDEX(Node_Leaf,MATCH($AA181&amp;"|"&amp;BW181,Node_Key,0)),"not a leaf")</f>
        <v/>
      </c>
    </row>
    <row r="182">
      <c r="AA182" s="36" t="n">
        <v>172</v>
      </c>
      <c r="AB182" s="46">
        <f>MATCH($AA182&amp;"|0",Node_Key,0)</f>
        <v/>
      </c>
      <c r="AC182" s="46">
        <f>IF(INDEX(Node_Kind,AB182)="leaf",0,IF(INDEX($G$10:$G$61,INDEX(Node_Pos,AB182)+1)="",IF(INDEX(Node_Miss,AB182)="left",INDEX(Node_Left,AB182),INDEX(Node_Right,AB182)),IF(INDEX(Node_Kind,AB182)="split",IF(INDEX($G$10:$G$61,INDEX(Node_Pos,AB182)+1)&lt;INDEX(Node_Thr,AB182),INDEX(Node_Left,AB182),INDEX(Node_Right,AB182)),IF(ISNUMBER(SEARCH(";"&amp;INDEX($G$10:$G$61,INDEX(Node_Pos,AB182)+1)&amp;";",";"&amp;INDEX(Node_RCodes,AB182)&amp;";")),INDEX(Node_Right,AB182),INDEX(Node_Left,AB182)))))</f>
        <v/>
      </c>
      <c r="AD182" s="46">
        <f>MATCH($AA182&amp;"|"&amp;AC182,Node_Key,0)</f>
        <v/>
      </c>
      <c r="AE182" s="46">
        <f>IF(INDEX(Node_Kind,AD182)="leaf",AC182,IF(INDEX($G$10:$G$61,INDEX(Node_Pos,AD182)+1)="",IF(INDEX(Node_Miss,AD182)="left",INDEX(Node_Left,AD182),INDEX(Node_Right,AD182)),IF(INDEX(Node_Kind,AD182)="split",IF(INDEX($G$10:$G$61,INDEX(Node_Pos,AD182)+1)&lt;INDEX(Node_Thr,AD182),INDEX(Node_Left,AD182),INDEX(Node_Right,AD182)),IF(ISNUMBER(SEARCH(";"&amp;INDEX($G$10:$G$61,INDEX(Node_Pos,AD182)+1)&amp;";",";"&amp;INDEX(Node_RCodes,AD182)&amp;";")),INDEX(Node_Right,AD182),INDEX(Node_Left,AD182)))))</f>
        <v/>
      </c>
      <c r="AF182" s="46">
        <f>MATCH($AA182&amp;"|"&amp;AE182,Node_Key,0)</f>
        <v/>
      </c>
      <c r="AG182" s="46">
        <f>IF(INDEX(Node_Kind,AF182)="leaf",AE182,IF(INDEX($G$10:$G$61,INDEX(Node_Pos,AF182)+1)="",IF(INDEX(Node_Miss,AF182)="left",INDEX(Node_Left,AF182),INDEX(Node_Right,AF182)),IF(INDEX(Node_Kind,AF182)="split",IF(INDEX($G$10:$G$61,INDEX(Node_Pos,AF182)+1)&lt;INDEX(Node_Thr,AF182),INDEX(Node_Left,AF182),INDEX(Node_Right,AF182)),IF(ISNUMBER(SEARCH(";"&amp;INDEX($G$10:$G$61,INDEX(Node_Pos,AF182)+1)&amp;";",";"&amp;INDEX(Node_RCodes,AF182)&amp;";")),INDEX(Node_Right,AF182),INDEX(Node_Left,AF182)))))</f>
        <v/>
      </c>
      <c r="AH182" s="52">
        <f>IF(INDEX(Node_Kind,MATCH($AA182&amp;"|"&amp;AG182,Node_Key,0))="leaf",INDEX(Node_Leaf,MATCH($AA182&amp;"|"&amp;AG182,Node_Key,0)),"not a leaf")</f>
        <v/>
      </c>
      <c r="AI182" s="46">
        <f>MATCH($AA182&amp;"|0",Node_Key,0)</f>
        <v/>
      </c>
      <c r="AJ182" s="46">
        <f>IF(INDEX(Node_Kind,AI182)="leaf",0,IF(INDEX($J$10:$J$61,INDEX(Node_Pos,AI182)+1)="",IF(INDEX(Node_Miss,AI182)="left",INDEX(Node_Left,AI182),INDEX(Node_Right,AI182)),IF(INDEX(Node_Kind,AI182)="split",IF(INDEX($J$10:$J$61,INDEX(Node_Pos,AI182)+1)&lt;INDEX(Node_Thr,AI182),INDEX(Node_Left,AI182),INDEX(Node_Right,AI182)),IF(ISNUMBER(SEARCH(";"&amp;INDEX($J$10:$J$61,INDEX(Node_Pos,AI182)+1)&amp;";",";"&amp;INDEX(Node_RCodes,AI182)&amp;";")),INDEX(Node_Right,AI182),INDEX(Node_Left,AI182)))))</f>
        <v/>
      </c>
      <c r="AK182" s="46">
        <f>MATCH($AA182&amp;"|"&amp;AJ182,Node_Key,0)</f>
        <v/>
      </c>
      <c r="AL182" s="46">
        <f>IF(INDEX(Node_Kind,AK182)="leaf",AJ182,IF(INDEX($J$10:$J$61,INDEX(Node_Pos,AK182)+1)="",IF(INDEX(Node_Miss,AK182)="left",INDEX(Node_Left,AK182),INDEX(Node_Right,AK182)),IF(INDEX(Node_Kind,AK182)="split",IF(INDEX($J$10:$J$61,INDEX(Node_Pos,AK182)+1)&lt;INDEX(Node_Thr,AK182),INDEX(Node_Left,AK182),INDEX(Node_Right,AK182)),IF(ISNUMBER(SEARCH(";"&amp;INDEX($J$10:$J$61,INDEX(Node_Pos,AK182)+1)&amp;";",";"&amp;INDEX(Node_RCodes,AK182)&amp;";")),INDEX(Node_Right,AK182),INDEX(Node_Left,AK182)))))</f>
        <v/>
      </c>
      <c r="AM182" s="46">
        <f>MATCH($AA182&amp;"|"&amp;AL182,Node_Key,0)</f>
        <v/>
      </c>
      <c r="AN182" s="46">
        <f>IF(INDEX(Node_Kind,AM182)="leaf",AL182,IF(INDEX($J$10:$J$61,INDEX(Node_Pos,AM182)+1)="",IF(INDEX(Node_Miss,AM182)="left",INDEX(Node_Left,AM182),INDEX(Node_Right,AM182)),IF(INDEX(Node_Kind,AM182)="split",IF(INDEX($J$10:$J$61,INDEX(Node_Pos,AM182)+1)&lt;INDEX(Node_Thr,AM182),INDEX(Node_Left,AM182),INDEX(Node_Right,AM182)),IF(ISNUMBER(SEARCH(";"&amp;INDEX($J$10:$J$61,INDEX(Node_Pos,AM182)+1)&amp;";",";"&amp;INDEX(Node_RCodes,AM182)&amp;";")),INDEX(Node_Right,AM182),INDEX(Node_Left,AM182)))))</f>
        <v/>
      </c>
      <c r="AO182" s="52">
        <f>IF(INDEX(Node_Kind,MATCH($AA182&amp;"|"&amp;AN182,Node_Key,0))="leaf",INDEX(Node_Leaf,MATCH($AA182&amp;"|"&amp;AN182,Node_Key,0)),"not a leaf")</f>
        <v/>
      </c>
      <c r="AP182" s="46">
        <f>MATCH($AA182&amp;"|0",Node_Key,0)</f>
        <v/>
      </c>
      <c r="AQ182" s="46">
        <f>IF(INDEX(Node_Kind,AP182)="leaf",0,IF(INDEX($M$10:$M$61,INDEX(Node_Pos,AP182)+1)="",IF(INDEX(Node_Miss,AP182)="left",INDEX(Node_Left,AP182),INDEX(Node_Right,AP182)),IF(INDEX(Node_Kind,AP182)="split",IF(INDEX($M$10:$M$61,INDEX(Node_Pos,AP182)+1)&lt;INDEX(Node_Thr,AP182),INDEX(Node_Left,AP182),INDEX(Node_Right,AP182)),IF(ISNUMBER(SEARCH(";"&amp;INDEX($M$10:$M$61,INDEX(Node_Pos,AP182)+1)&amp;";",";"&amp;INDEX(Node_RCodes,AP182)&amp;";")),INDEX(Node_Right,AP182),INDEX(Node_Left,AP182)))))</f>
        <v/>
      </c>
      <c r="AR182" s="46">
        <f>MATCH($AA182&amp;"|"&amp;AQ182,Node_Key,0)</f>
        <v/>
      </c>
      <c r="AS182" s="46">
        <f>IF(INDEX(Node_Kind,AR182)="leaf",AQ182,IF(INDEX($M$10:$M$61,INDEX(Node_Pos,AR182)+1)="",IF(INDEX(Node_Miss,AR182)="left",INDEX(Node_Left,AR182),INDEX(Node_Right,AR182)),IF(INDEX(Node_Kind,AR182)="split",IF(INDEX($M$10:$M$61,INDEX(Node_Pos,AR182)+1)&lt;INDEX(Node_Thr,AR182),INDEX(Node_Left,AR182),INDEX(Node_Right,AR182)),IF(ISNUMBER(SEARCH(";"&amp;INDEX($M$10:$M$61,INDEX(Node_Pos,AR182)+1)&amp;";",";"&amp;INDEX(Node_RCodes,AR182)&amp;";")),INDEX(Node_Right,AR182),INDEX(Node_Left,AR182)))))</f>
        <v/>
      </c>
      <c r="AT182" s="46">
        <f>MATCH($AA182&amp;"|"&amp;AS182,Node_Key,0)</f>
        <v/>
      </c>
      <c r="AU182" s="46">
        <f>IF(INDEX(Node_Kind,AT182)="leaf",AS182,IF(INDEX($M$10:$M$61,INDEX(Node_Pos,AT182)+1)="",IF(INDEX(Node_Miss,AT182)="left",INDEX(Node_Left,AT182),INDEX(Node_Right,AT182)),IF(INDEX(Node_Kind,AT182)="split",IF(INDEX($M$10:$M$61,INDEX(Node_Pos,AT182)+1)&lt;INDEX(Node_Thr,AT182),INDEX(Node_Left,AT182),INDEX(Node_Right,AT182)),IF(ISNUMBER(SEARCH(";"&amp;INDEX($M$10:$M$61,INDEX(Node_Pos,AT182)+1)&amp;";",";"&amp;INDEX(Node_RCodes,AT182)&amp;";")),INDEX(Node_Right,AT182),INDEX(Node_Left,AT182)))))</f>
        <v/>
      </c>
      <c r="AV182" s="52">
        <f>IF(INDEX(Node_Kind,MATCH($AA182&amp;"|"&amp;AU182,Node_Key,0))="leaf",INDEX(Node_Leaf,MATCH($AA182&amp;"|"&amp;AU182,Node_Key,0)),"not a leaf")</f>
        <v/>
      </c>
      <c r="AW182" s="46">
        <f>MATCH($AA182&amp;"|0",Node_Key,0)</f>
        <v/>
      </c>
      <c r="AX182" s="46">
        <f>IF(INDEX(Node_Kind,AW182)="leaf",0,IF(INDEX($P$10:$P$61,INDEX(Node_Pos,AW182)+1)="",IF(INDEX(Node_Miss,AW182)="left",INDEX(Node_Left,AW182),INDEX(Node_Right,AW182)),IF(INDEX(Node_Kind,AW182)="split",IF(INDEX($P$10:$P$61,INDEX(Node_Pos,AW182)+1)&lt;INDEX(Node_Thr,AW182),INDEX(Node_Left,AW182),INDEX(Node_Right,AW182)),IF(ISNUMBER(SEARCH(";"&amp;INDEX($P$10:$P$61,INDEX(Node_Pos,AW182)+1)&amp;";",";"&amp;INDEX(Node_RCodes,AW182)&amp;";")),INDEX(Node_Right,AW182),INDEX(Node_Left,AW182)))))</f>
        <v/>
      </c>
      <c r="AY182" s="46">
        <f>MATCH($AA182&amp;"|"&amp;AX182,Node_Key,0)</f>
        <v/>
      </c>
      <c r="AZ182" s="46">
        <f>IF(INDEX(Node_Kind,AY182)="leaf",AX182,IF(INDEX($P$10:$P$61,INDEX(Node_Pos,AY182)+1)="",IF(INDEX(Node_Miss,AY182)="left",INDEX(Node_Left,AY182),INDEX(Node_Right,AY182)),IF(INDEX(Node_Kind,AY182)="split",IF(INDEX($P$10:$P$61,INDEX(Node_Pos,AY182)+1)&lt;INDEX(Node_Thr,AY182),INDEX(Node_Left,AY182),INDEX(Node_Right,AY182)),IF(ISNUMBER(SEARCH(";"&amp;INDEX($P$10:$P$61,INDEX(Node_Pos,AY182)+1)&amp;";",";"&amp;INDEX(Node_RCodes,AY182)&amp;";")),INDEX(Node_Right,AY182),INDEX(Node_Left,AY182)))))</f>
        <v/>
      </c>
      <c r="BA182" s="46">
        <f>MATCH($AA182&amp;"|"&amp;AZ182,Node_Key,0)</f>
        <v/>
      </c>
      <c r="BB182" s="46">
        <f>IF(INDEX(Node_Kind,BA182)="leaf",AZ182,IF(INDEX($P$10:$P$61,INDEX(Node_Pos,BA182)+1)="",IF(INDEX(Node_Miss,BA182)="left",INDEX(Node_Left,BA182),INDEX(Node_Right,BA182)),IF(INDEX(Node_Kind,BA182)="split",IF(INDEX($P$10:$P$61,INDEX(Node_Pos,BA182)+1)&lt;INDEX(Node_Thr,BA182),INDEX(Node_Left,BA182),INDEX(Node_Right,BA182)),IF(ISNUMBER(SEARCH(";"&amp;INDEX($P$10:$P$61,INDEX(Node_Pos,BA182)+1)&amp;";",";"&amp;INDEX(Node_RCodes,BA182)&amp;";")),INDEX(Node_Right,BA182),INDEX(Node_Left,BA182)))))</f>
        <v/>
      </c>
      <c r="BC182" s="52">
        <f>IF(INDEX(Node_Kind,MATCH($AA182&amp;"|"&amp;BB182,Node_Key,0))="leaf",INDEX(Node_Leaf,MATCH($AA182&amp;"|"&amp;BB182,Node_Key,0)),"not a leaf")</f>
        <v/>
      </c>
      <c r="BD182" s="46">
        <f>MATCH($AA182&amp;"|0",Node_Key,0)</f>
        <v/>
      </c>
      <c r="BE182" s="46">
        <f>IF(INDEX(Node_Kind,BD182)="leaf",0,IF(INDEX($S$10:$S$61,INDEX(Node_Pos,BD182)+1)="",IF(INDEX(Node_Miss,BD182)="left",INDEX(Node_Left,BD182),INDEX(Node_Right,BD182)),IF(INDEX(Node_Kind,BD182)="split",IF(INDEX($S$10:$S$61,INDEX(Node_Pos,BD182)+1)&lt;INDEX(Node_Thr,BD182),INDEX(Node_Left,BD182),INDEX(Node_Right,BD182)),IF(ISNUMBER(SEARCH(";"&amp;INDEX($S$10:$S$61,INDEX(Node_Pos,BD182)+1)&amp;";",";"&amp;INDEX(Node_RCodes,BD182)&amp;";")),INDEX(Node_Right,BD182),INDEX(Node_Left,BD182)))))</f>
        <v/>
      </c>
      <c r="BF182" s="46">
        <f>MATCH($AA182&amp;"|"&amp;BE182,Node_Key,0)</f>
        <v/>
      </c>
      <c r="BG182" s="46">
        <f>IF(INDEX(Node_Kind,BF182)="leaf",BE182,IF(INDEX($S$10:$S$61,INDEX(Node_Pos,BF182)+1)="",IF(INDEX(Node_Miss,BF182)="left",INDEX(Node_Left,BF182),INDEX(Node_Right,BF182)),IF(INDEX(Node_Kind,BF182)="split",IF(INDEX($S$10:$S$61,INDEX(Node_Pos,BF182)+1)&lt;INDEX(Node_Thr,BF182),INDEX(Node_Left,BF182),INDEX(Node_Right,BF182)),IF(ISNUMBER(SEARCH(";"&amp;INDEX($S$10:$S$61,INDEX(Node_Pos,BF182)+1)&amp;";",";"&amp;INDEX(Node_RCodes,BF182)&amp;";")),INDEX(Node_Right,BF182),INDEX(Node_Left,BF182)))))</f>
        <v/>
      </c>
      <c r="BH182" s="46">
        <f>MATCH($AA182&amp;"|"&amp;BG182,Node_Key,0)</f>
        <v/>
      </c>
      <c r="BI182" s="46">
        <f>IF(INDEX(Node_Kind,BH182)="leaf",BG182,IF(INDEX($S$10:$S$61,INDEX(Node_Pos,BH182)+1)="",IF(INDEX(Node_Miss,BH182)="left",INDEX(Node_Left,BH182),INDEX(Node_Right,BH182)),IF(INDEX(Node_Kind,BH182)="split",IF(INDEX($S$10:$S$61,INDEX(Node_Pos,BH182)+1)&lt;INDEX(Node_Thr,BH182),INDEX(Node_Left,BH182),INDEX(Node_Right,BH182)),IF(ISNUMBER(SEARCH(";"&amp;INDEX($S$10:$S$61,INDEX(Node_Pos,BH182)+1)&amp;";",";"&amp;INDEX(Node_RCodes,BH182)&amp;";")),INDEX(Node_Right,BH182),INDEX(Node_Left,BH182)))))</f>
        <v/>
      </c>
      <c r="BJ182" s="52">
        <f>IF(INDEX(Node_Kind,MATCH($AA182&amp;"|"&amp;BI182,Node_Key,0))="leaf",INDEX(Node_Leaf,MATCH($AA182&amp;"|"&amp;BI182,Node_Key,0)),"not a leaf")</f>
        <v/>
      </c>
      <c r="BK182" s="46">
        <f>MATCH($AA182&amp;"|0",Node_Key,0)</f>
        <v/>
      </c>
      <c r="BL182" s="46">
        <f>IF(INDEX(Node_Kind,BK182)="leaf",0,IF(INDEX($V$10:$V$61,INDEX(Node_Pos,BK182)+1)="",IF(INDEX(Node_Miss,BK182)="left",INDEX(Node_Left,BK182),INDEX(Node_Right,BK182)),IF(INDEX(Node_Kind,BK182)="split",IF(INDEX($V$10:$V$61,INDEX(Node_Pos,BK182)+1)&lt;INDEX(Node_Thr,BK182),INDEX(Node_Left,BK182),INDEX(Node_Right,BK182)),IF(ISNUMBER(SEARCH(";"&amp;INDEX($V$10:$V$61,INDEX(Node_Pos,BK182)+1)&amp;";",";"&amp;INDEX(Node_RCodes,BK182)&amp;";")),INDEX(Node_Right,BK182),INDEX(Node_Left,BK182)))))</f>
        <v/>
      </c>
      <c r="BM182" s="46">
        <f>MATCH($AA182&amp;"|"&amp;BL182,Node_Key,0)</f>
        <v/>
      </c>
      <c r="BN182" s="46">
        <f>IF(INDEX(Node_Kind,BM182)="leaf",BL182,IF(INDEX($V$10:$V$61,INDEX(Node_Pos,BM182)+1)="",IF(INDEX(Node_Miss,BM182)="left",INDEX(Node_Left,BM182),INDEX(Node_Right,BM182)),IF(INDEX(Node_Kind,BM182)="split",IF(INDEX($V$10:$V$61,INDEX(Node_Pos,BM182)+1)&lt;INDEX(Node_Thr,BM182),INDEX(Node_Left,BM182),INDEX(Node_Right,BM182)),IF(ISNUMBER(SEARCH(";"&amp;INDEX($V$10:$V$61,INDEX(Node_Pos,BM182)+1)&amp;";",";"&amp;INDEX(Node_RCodes,BM182)&amp;";")),INDEX(Node_Right,BM182),INDEX(Node_Left,BM182)))))</f>
        <v/>
      </c>
      <c r="BO182" s="46">
        <f>MATCH($AA182&amp;"|"&amp;BN182,Node_Key,0)</f>
        <v/>
      </c>
      <c r="BP182" s="46">
        <f>IF(INDEX(Node_Kind,BO182)="leaf",BN182,IF(INDEX($V$10:$V$61,INDEX(Node_Pos,BO182)+1)="",IF(INDEX(Node_Miss,BO182)="left",INDEX(Node_Left,BO182),INDEX(Node_Right,BO182)),IF(INDEX(Node_Kind,BO182)="split",IF(INDEX($V$10:$V$61,INDEX(Node_Pos,BO182)+1)&lt;INDEX(Node_Thr,BO182),INDEX(Node_Left,BO182),INDEX(Node_Right,BO182)),IF(ISNUMBER(SEARCH(";"&amp;INDEX($V$10:$V$61,INDEX(Node_Pos,BO182)+1)&amp;";",";"&amp;INDEX(Node_RCodes,BO182)&amp;";")),INDEX(Node_Right,BO182),INDEX(Node_Left,BO182)))))</f>
        <v/>
      </c>
      <c r="BQ182" s="52">
        <f>IF(INDEX(Node_Kind,MATCH($AA182&amp;"|"&amp;BP182,Node_Key,0))="leaf",INDEX(Node_Leaf,MATCH($AA182&amp;"|"&amp;BP182,Node_Key,0)),"not a leaf")</f>
        <v/>
      </c>
      <c r="BR182" s="46">
        <f>MATCH($AA182&amp;"|0",Node_Key,0)</f>
        <v/>
      </c>
      <c r="BS182" s="46">
        <f>IF(INDEX(Node_Kind,BR182)="leaf",0,IF(INDEX($Y$10:$Y$61,INDEX(Node_Pos,BR182)+1)="",IF(INDEX(Node_Miss,BR182)="left",INDEX(Node_Left,BR182),INDEX(Node_Right,BR182)),IF(INDEX(Node_Kind,BR182)="split",IF(INDEX($Y$10:$Y$61,INDEX(Node_Pos,BR182)+1)&lt;INDEX(Node_Thr,BR182),INDEX(Node_Left,BR182),INDEX(Node_Right,BR182)),IF(ISNUMBER(SEARCH(";"&amp;INDEX($Y$10:$Y$61,INDEX(Node_Pos,BR182)+1)&amp;";",";"&amp;INDEX(Node_RCodes,BR182)&amp;";")),INDEX(Node_Right,BR182),INDEX(Node_Left,BR182)))))</f>
        <v/>
      </c>
      <c r="BT182" s="46">
        <f>MATCH($AA182&amp;"|"&amp;BS182,Node_Key,0)</f>
        <v/>
      </c>
      <c r="BU182" s="46">
        <f>IF(INDEX(Node_Kind,BT182)="leaf",BS182,IF(INDEX($Y$10:$Y$61,INDEX(Node_Pos,BT182)+1)="",IF(INDEX(Node_Miss,BT182)="left",INDEX(Node_Left,BT182),INDEX(Node_Right,BT182)),IF(INDEX(Node_Kind,BT182)="split",IF(INDEX($Y$10:$Y$61,INDEX(Node_Pos,BT182)+1)&lt;INDEX(Node_Thr,BT182),INDEX(Node_Left,BT182),INDEX(Node_Right,BT182)),IF(ISNUMBER(SEARCH(";"&amp;INDEX($Y$10:$Y$61,INDEX(Node_Pos,BT182)+1)&amp;";",";"&amp;INDEX(Node_RCodes,BT182)&amp;";")),INDEX(Node_Right,BT182),INDEX(Node_Left,BT182)))))</f>
        <v/>
      </c>
      <c r="BV182" s="46">
        <f>MATCH($AA182&amp;"|"&amp;BU182,Node_Key,0)</f>
        <v/>
      </c>
      <c r="BW182" s="46">
        <f>IF(INDEX(Node_Kind,BV182)="leaf",BU182,IF(INDEX($Y$10:$Y$61,INDEX(Node_Pos,BV182)+1)="",IF(INDEX(Node_Miss,BV182)="left",INDEX(Node_Left,BV182),INDEX(Node_Right,BV182)),IF(INDEX(Node_Kind,BV182)="split",IF(INDEX($Y$10:$Y$61,INDEX(Node_Pos,BV182)+1)&lt;INDEX(Node_Thr,BV182),INDEX(Node_Left,BV182),INDEX(Node_Right,BV182)),IF(ISNUMBER(SEARCH(";"&amp;INDEX($Y$10:$Y$61,INDEX(Node_Pos,BV182)+1)&amp;";",";"&amp;INDEX(Node_RCodes,BV182)&amp;";")),INDEX(Node_Right,BV182),INDEX(Node_Left,BV182)))))</f>
        <v/>
      </c>
      <c r="BX182" s="52">
        <f>IF(INDEX(Node_Kind,MATCH($AA182&amp;"|"&amp;BW182,Node_Key,0))="leaf",INDEX(Node_Leaf,MATCH($AA182&amp;"|"&amp;BW182,Node_Key,0)),"not a leaf")</f>
        <v/>
      </c>
    </row>
    <row r="183">
      <c r="AA183" s="36" t="n">
        <v>173</v>
      </c>
      <c r="AB183" s="46">
        <f>MATCH($AA183&amp;"|0",Node_Key,0)</f>
        <v/>
      </c>
      <c r="AC183" s="46">
        <f>IF(INDEX(Node_Kind,AB183)="leaf",0,IF(INDEX($G$10:$G$61,INDEX(Node_Pos,AB183)+1)="",IF(INDEX(Node_Miss,AB183)="left",INDEX(Node_Left,AB183),INDEX(Node_Right,AB183)),IF(INDEX(Node_Kind,AB183)="split",IF(INDEX($G$10:$G$61,INDEX(Node_Pos,AB183)+1)&lt;INDEX(Node_Thr,AB183),INDEX(Node_Left,AB183),INDEX(Node_Right,AB183)),IF(ISNUMBER(SEARCH(";"&amp;INDEX($G$10:$G$61,INDEX(Node_Pos,AB183)+1)&amp;";",";"&amp;INDEX(Node_RCodes,AB183)&amp;";")),INDEX(Node_Right,AB183),INDEX(Node_Left,AB183)))))</f>
        <v/>
      </c>
      <c r="AD183" s="46">
        <f>MATCH($AA183&amp;"|"&amp;AC183,Node_Key,0)</f>
        <v/>
      </c>
      <c r="AE183" s="46">
        <f>IF(INDEX(Node_Kind,AD183)="leaf",AC183,IF(INDEX($G$10:$G$61,INDEX(Node_Pos,AD183)+1)="",IF(INDEX(Node_Miss,AD183)="left",INDEX(Node_Left,AD183),INDEX(Node_Right,AD183)),IF(INDEX(Node_Kind,AD183)="split",IF(INDEX($G$10:$G$61,INDEX(Node_Pos,AD183)+1)&lt;INDEX(Node_Thr,AD183),INDEX(Node_Left,AD183),INDEX(Node_Right,AD183)),IF(ISNUMBER(SEARCH(";"&amp;INDEX($G$10:$G$61,INDEX(Node_Pos,AD183)+1)&amp;";",";"&amp;INDEX(Node_RCodes,AD183)&amp;";")),INDEX(Node_Right,AD183),INDEX(Node_Left,AD183)))))</f>
        <v/>
      </c>
      <c r="AF183" s="46">
        <f>MATCH($AA183&amp;"|"&amp;AE183,Node_Key,0)</f>
        <v/>
      </c>
      <c r="AG183" s="46">
        <f>IF(INDEX(Node_Kind,AF183)="leaf",AE183,IF(INDEX($G$10:$G$61,INDEX(Node_Pos,AF183)+1)="",IF(INDEX(Node_Miss,AF183)="left",INDEX(Node_Left,AF183),INDEX(Node_Right,AF183)),IF(INDEX(Node_Kind,AF183)="split",IF(INDEX($G$10:$G$61,INDEX(Node_Pos,AF183)+1)&lt;INDEX(Node_Thr,AF183),INDEX(Node_Left,AF183),INDEX(Node_Right,AF183)),IF(ISNUMBER(SEARCH(";"&amp;INDEX($G$10:$G$61,INDEX(Node_Pos,AF183)+1)&amp;";",";"&amp;INDEX(Node_RCodes,AF183)&amp;";")),INDEX(Node_Right,AF183),INDEX(Node_Left,AF183)))))</f>
        <v/>
      </c>
      <c r="AH183" s="52">
        <f>IF(INDEX(Node_Kind,MATCH($AA183&amp;"|"&amp;AG183,Node_Key,0))="leaf",INDEX(Node_Leaf,MATCH($AA183&amp;"|"&amp;AG183,Node_Key,0)),"not a leaf")</f>
        <v/>
      </c>
      <c r="AI183" s="46">
        <f>MATCH($AA183&amp;"|0",Node_Key,0)</f>
        <v/>
      </c>
      <c r="AJ183" s="46">
        <f>IF(INDEX(Node_Kind,AI183)="leaf",0,IF(INDEX($J$10:$J$61,INDEX(Node_Pos,AI183)+1)="",IF(INDEX(Node_Miss,AI183)="left",INDEX(Node_Left,AI183),INDEX(Node_Right,AI183)),IF(INDEX(Node_Kind,AI183)="split",IF(INDEX($J$10:$J$61,INDEX(Node_Pos,AI183)+1)&lt;INDEX(Node_Thr,AI183),INDEX(Node_Left,AI183),INDEX(Node_Right,AI183)),IF(ISNUMBER(SEARCH(";"&amp;INDEX($J$10:$J$61,INDEX(Node_Pos,AI183)+1)&amp;";",";"&amp;INDEX(Node_RCodes,AI183)&amp;";")),INDEX(Node_Right,AI183),INDEX(Node_Left,AI183)))))</f>
        <v/>
      </c>
      <c r="AK183" s="46">
        <f>MATCH($AA183&amp;"|"&amp;AJ183,Node_Key,0)</f>
        <v/>
      </c>
      <c r="AL183" s="46">
        <f>IF(INDEX(Node_Kind,AK183)="leaf",AJ183,IF(INDEX($J$10:$J$61,INDEX(Node_Pos,AK183)+1)="",IF(INDEX(Node_Miss,AK183)="left",INDEX(Node_Left,AK183),INDEX(Node_Right,AK183)),IF(INDEX(Node_Kind,AK183)="split",IF(INDEX($J$10:$J$61,INDEX(Node_Pos,AK183)+1)&lt;INDEX(Node_Thr,AK183),INDEX(Node_Left,AK183),INDEX(Node_Right,AK183)),IF(ISNUMBER(SEARCH(";"&amp;INDEX($J$10:$J$61,INDEX(Node_Pos,AK183)+1)&amp;";",";"&amp;INDEX(Node_RCodes,AK183)&amp;";")),INDEX(Node_Right,AK183),INDEX(Node_Left,AK183)))))</f>
        <v/>
      </c>
      <c r="AM183" s="46">
        <f>MATCH($AA183&amp;"|"&amp;AL183,Node_Key,0)</f>
        <v/>
      </c>
      <c r="AN183" s="46">
        <f>IF(INDEX(Node_Kind,AM183)="leaf",AL183,IF(INDEX($J$10:$J$61,INDEX(Node_Pos,AM183)+1)="",IF(INDEX(Node_Miss,AM183)="left",INDEX(Node_Left,AM183),INDEX(Node_Right,AM183)),IF(INDEX(Node_Kind,AM183)="split",IF(INDEX($J$10:$J$61,INDEX(Node_Pos,AM183)+1)&lt;INDEX(Node_Thr,AM183),INDEX(Node_Left,AM183),INDEX(Node_Right,AM183)),IF(ISNUMBER(SEARCH(";"&amp;INDEX($J$10:$J$61,INDEX(Node_Pos,AM183)+1)&amp;";",";"&amp;INDEX(Node_RCodes,AM183)&amp;";")),INDEX(Node_Right,AM183),INDEX(Node_Left,AM183)))))</f>
        <v/>
      </c>
      <c r="AO183" s="52">
        <f>IF(INDEX(Node_Kind,MATCH($AA183&amp;"|"&amp;AN183,Node_Key,0))="leaf",INDEX(Node_Leaf,MATCH($AA183&amp;"|"&amp;AN183,Node_Key,0)),"not a leaf")</f>
        <v/>
      </c>
      <c r="AP183" s="46">
        <f>MATCH($AA183&amp;"|0",Node_Key,0)</f>
        <v/>
      </c>
      <c r="AQ183" s="46">
        <f>IF(INDEX(Node_Kind,AP183)="leaf",0,IF(INDEX($M$10:$M$61,INDEX(Node_Pos,AP183)+1)="",IF(INDEX(Node_Miss,AP183)="left",INDEX(Node_Left,AP183),INDEX(Node_Right,AP183)),IF(INDEX(Node_Kind,AP183)="split",IF(INDEX($M$10:$M$61,INDEX(Node_Pos,AP183)+1)&lt;INDEX(Node_Thr,AP183),INDEX(Node_Left,AP183),INDEX(Node_Right,AP183)),IF(ISNUMBER(SEARCH(";"&amp;INDEX($M$10:$M$61,INDEX(Node_Pos,AP183)+1)&amp;";",";"&amp;INDEX(Node_RCodes,AP183)&amp;";")),INDEX(Node_Right,AP183),INDEX(Node_Left,AP183)))))</f>
        <v/>
      </c>
      <c r="AR183" s="46">
        <f>MATCH($AA183&amp;"|"&amp;AQ183,Node_Key,0)</f>
        <v/>
      </c>
      <c r="AS183" s="46">
        <f>IF(INDEX(Node_Kind,AR183)="leaf",AQ183,IF(INDEX($M$10:$M$61,INDEX(Node_Pos,AR183)+1)="",IF(INDEX(Node_Miss,AR183)="left",INDEX(Node_Left,AR183),INDEX(Node_Right,AR183)),IF(INDEX(Node_Kind,AR183)="split",IF(INDEX($M$10:$M$61,INDEX(Node_Pos,AR183)+1)&lt;INDEX(Node_Thr,AR183),INDEX(Node_Left,AR183),INDEX(Node_Right,AR183)),IF(ISNUMBER(SEARCH(";"&amp;INDEX($M$10:$M$61,INDEX(Node_Pos,AR183)+1)&amp;";",";"&amp;INDEX(Node_RCodes,AR183)&amp;";")),INDEX(Node_Right,AR183),INDEX(Node_Left,AR183)))))</f>
        <v/>
      </c>
      <c r="AT183" s="46">
        <f>MATCH($AA183&amp;"|"&amp;AS183,Node_Key,0)</f>
        <v/>
      </c>
      <c r="AU183" s="46">
        <f>IF(INDEX(Node_Kind,AT183)="leaf",AS183,IF(INDEX($M$10:$M$61,INDEX(Node_Pos,AT183)+1)="",IF(INDEX(Node_Miss,AT183)="left",INDEX(Node_Left,AT183),INDEX(Node_Right,AT183)),IF(INDEX(Node_Kind,AT183)="split",IF(INDEX($M$10:$M$61,INDEX(Node_Pos,AT183)+1)&lt;INDEX(Node_Thr,AT183),INDEX(Node_Left,AT183),INDEX(Node_Right,AT183)),IF(ISNUMBER(SEARCH(";"&amp;INDEX($M$10:$M$61,INDEX(Node_Pos,AT183)+1)&amp;";",";"&amp;INDEX(Node_RCodes,AT183)&amp;";")),INDEX(Node_Right,AT183),INDEX(Node_Left,AT183)))))</f>
        <v/>
      </c>
      <c r="AV183" s="52">
        <f>IF(INDEX(Node_Kind,MATCH($AA183&amp;"|"&amp;AU183,Node_Key,0))="leaf",INDEX(Node_Leaf,MATCH($AA183&amp;"|"&amp;AU183,Node_Key,0)),"not a leaf")</f>
        <v/>
      </c>
      <c r="AW183" s="46">
        <f>MATCH($AA183&amp;"|0",Node_Key,0)</f>
        <v/>
      </c>
      <c r="AX183" s="46">
        <f>IF(INDEX(Node_Kind,AW183)="leaf",0,IF(INDEX($P$10:$P$61,INDEX(Node_Pos,AW183)+1)="",IF(INDEX(Node_Miss,AW183)="left",INDEX(Node_Left,AW183),INDEX(Node_Right,AW183)),IF(INDEX(Node_Kind,AW183)="split",IF(INDEX($P$10:$P$61,INDEX(Node_Pos,AW183)+1)&lt;INDEX(Node_Thr,AW183),INDEX(Node_Left,AW183),INDEX(Node_Right,AW183)),IF(ISNUMBER(SEARCH(";"&amp;INDEX($P$10:$P$61,INDEX(Node_Pos,AW183)+1)&amp;";",";"&amp;INDEX(Node_RCodes,AW183)&amp;";")),INDEX(Node_Right,AW183),INDEX(Node_Left,AW183)))))</f>
        <v/>
      </c>
      <c r="AY183" s="46">
        <f>MATCH($AA183&amp;"|"&amp;AX183,Node_Key,0)</f>
        <v/>
      </c>
      <c r="AZ183" s="46">
        <f>IF(INDEX(Node_Kind,AY183)="leaf",AX183,IF(INDEX($P$10:$P$61,INDEX(Node_Pos,AY183)+1)="",IF(INDEX(Node_Miss,AY183)="left",INDEX(Node_Left,AY183),INDEX(Node_Right,AY183)),IF(INDEX(Node_Kind,AY183)="split",IF(INDEX($P$10:$P$61,INDEX(Node_Pos,AY183)+1)&lt;INDEX(Node_Thr,AY183),INDEX(Node_Left,AY183),INDEX(Node_Right,AY183)),IF(ISNUMBER(SEARCH(";"&amp;INDEX($P$10:$P$61,INDEX(Node_Pos,AY183)+1)&amp;";",";"&amp;INDEX(Node_RCodes,AY183)&amp;";")),INDEX(Node_Right,AY183),INDEX(Node_Left,AY183)))))</f>
        <v/>
      </c>
      <c r="BA183" s="46">
        <f>MATCH($AA183&amp;"|"&amp;AZ183,Node_Key,0)</f>
        <v/>
      </c>
      <c r="BB183" s="46">
        <f>IF(INDEX(Node_Kind,BA183)="leaf",AZ183,IF(INDEX($P$10:$P$61,INDEX(Node_Pos,BA183)+1)="",IF(INDEX(Node_Miss,BA183)="left",INDEX(Node_Left,BA183),INDEX(Node_Right,BA183)),IF(INDEX(Node_Kind,BA183)="split",IF(INDEX($P$10:$P$61,INDEX(Node_Pos,BA183)+1)&lt;INDEX(Node_Thr,BA183),INDEX(Node_Left,BA183),INDEX(Node_Right,BA183)),IF(ISNUMBER(SEARCH(";"&amp;INDEX($P$10:$P$61,INDEX(Node_Pos,BA183)+1)&amp;";",";"&amp;INDEX(Node_RCodes,BA183)&amp;";")),INDEX(Node_Right,BA183),INDEX(Node_Left,BA183)))))</f>
        <v/>
      </c>
      <c r="BC183" s="52">
        <f>IF(INDEX(Node_Kind,MATCH($AA183&amp;"|"&amp;BB183,Node_Key,0))="leaf",INDEX(Node_Leaf,MATCH($AA183&amp;"|"&amp;BB183,Node_Key,0)),"not a leaf")</f>
        <v/>
      </c>
      <c r="BD183" s="46">
        <f>MATCH($AA183&amp;"|0",Node_Key,0)</f>
        <v/>
      </c>
      <c r="BE183" s="46">
        <f>IF(INDEX(Node_Kind,BD183)="leaf",0,IF(INDEX($S$10:$S$61,INDEX(Node_Pos,BD183)+1)="",IF(INDEX(Node_Miss,BD183)="left",INDEX(Node_Left,BD183),INDEX(Node_Right,BD183)),IF(INDEX(Node_Kind,BD183)="split",IF(INDEX($S$10:$S$61,INDEX(Node_Pos,BD183)+1)&lt;INDEX(Node_Thr,BD183),INDEX(Node_Left,BD183),INDEX(Node_Right,BD183)),IF(ISNUMBER(SEARCH(";"&amp;INDEX($S$10:$S$61,INDEX(Node_Pos,BD183)+1)&amp;";",";"&amp;INDEX(Node_RCodes,BD183)&amp;";")),INDEX(Node_Right,BD183),INDEX(Node_Left,BD183)))))</f>
        <v/>
      </c>
      <c r="BF183" s="46">
        <f>MATCH($AA183&amp;"|"&amp;BE183,Node_Key,0)</f>
        <v/>
      </c>
      <c r="BG183" s="46">
        <f>IF(INDEX(Node_Kind,BF183)="leaf",BE183,IF(INDEX($S$10:$S$61,INDEX(Node_Pos,BF183)+1)="",IF(INDEX(Node_Miss,BF183)="left",INDEX(Node_Left,BF183),INDEX(Node_Right,BF183)),IF(INDEX(Node_Kind,BF183)="split",IF(INDEX($S$10:$S$61,INDEX(Node_Pos,BF183)+1)&lt;INDEX(Node_Thr,BF183),INDEX(Node_Left,BF183),INDEX(Node_Right,BF183)),IF(ISNUMBER(SEARCH(";"&amp;INDEX($S$10:$S$61,INDEX(Node_Pos,BF183)+1)&amp;";",";"&amp;INDEX(Node_RCodes,BF183)&amp;";")),INDEX(Node_Right,BF183),INDEX(Node_Left,BF183)))))</f>
        <v/>
      </c>
      <c r="BH183" s="46">
        <f>MATCH($AA183&amp;"|"&amp;BG183,Node_Key,0)</f>
        <v/>
      </c>
      <c r="BI183" s="46">
        <f>IF(INDEX(Node_Kind,BH183)="leaf",BG183,IF(INDEX($S$10:$S$61,INDEX(Node_Pos,BH183)+1)="",IF(INDEX(Node_Miss,BH183)="left",INDEX(Node_Left,BH183),INDEX(Node_Right,BH183)),IF(INDEX(Node_Kind,BH183)="split",IF(INDEX($S$10:$S$61,INDEX(Node_Pos,BH183)+1)&lt;INDEX(Node_Thr,BH183),INDEX(Node_Left,BH183),INDEX(Node_Right,BH183)),IF(ISNUMBER(SEARCH(";"&amp;INDEX($S$10:$S$61,INDEX(Node_Pos,BH183)+1)&amp;";",";"&amp;INDEX(Node_RCodes,BH183)&amp;";")),INDEX(Node_Right,BH183),INDEX(Node_Left,BH183)))))</f>
        <v/>
      </c>
      <c r="BJ183" s="52">
        <f>IF(INDEX(Node_Kind,MATCH($AA183&amp;"|"&amp;BI183,Node_Key,0))="leaf",INDEX(Node_Leaf,MATCH($AA183&amp;"|"&amp;BI183,Node_Key,0)),"not a leaf")</f>
        <v/>
      </c>
      <c r="BK183" s="46">
        <f>MATCH($AA183&amp;"|0",Node_Key,0)</f>
        <v/>
      </c>
      <c r="BL183" s="46">
        <f>IF(INDEX(Node_Kind,BK183)="leaf",0,IF(INDEX($V$10:$V$61,INDEX(Node_Pos,BK183)+1)="",IF(INDEX(Node_Miss,BK183)="left",INDEX(Node_Left,BK183),INDEX(Node_Right,BK183)),IF(INDEX(Node_Kind,BK183)="split",IF(INDEX($V$10:$V$61,INDEX(Node_Pos,BK183)+1)&lt;INDEX(Node_Thr,BK183),INDEX(Node_Left,BK183),INDEX(Node_Right,BK183)),IF(ISNUMBER(SEARCH(";"&amp;INDEX($V$10:$V$61,INDEX(Node_Pos,BK183)+1)&amp;";",";"&amp;INDEX(Node_RCodes,BK183)&amp;";")),INDEX(Node_Right,BK183),INDEX(Node_Left,BK183)))))</f>
        <v/>
      </c>
      <c r="BM183" s="46">
        <f>MATCH($AA183&amp;"|"&amp;BL183,Node_Key,0)</f>
        <v/>
      </c>
      <c r="BN183" s="46">
        <f>IF(INDEX(Node_Kind,BM183)="leaf",BL183,IF(INDEX($V$10:$V$61,INDEX(Node_Pos,BM183)+1)="",IF(INDEX(Node_Miss,BM183)="left",INDEX(Node_Left,BM183),INDEX(Node_Right,BM183)),IF(INDEX(Node_Kind,BM183)="split",IF(INDEX($V$10:$V$61,INDEX(Node_Pos,BM183)+1)&lt;INDEX(Node_Thr,BM183),INDEX(Node_Left,BM183),INDEX(Node_Right,BM183)),IF(ISNUMBER(SEARCH(";"&amp;INDEX($V$10:$V$61,INDEX(Node_Pos,BM183)+1)&amp;";",";"&amp;INDEX(Node_RCodes,BM183)&amp;";")),INDEX(Node_Right,BM183),INDEX(Node_Left,BM183)))))</f>
        <v/>
      </c>
      <c r="BO183" s="46">
        <f>MATCH($AA183&amp;"|"&amp;BN183,Node_Key,0)</f>
        <v/>
      </c>
      <c r="BP183" s="46">
        <f>IF(INDEX(Node_Kind,BO183)="leaf",BN183,IF(INDEX($V$10:$V$61,INDEX(Node_Pos,BO183)+1)="",IF(INDEX(Node_Miss,BO183)="left",INDEX(Node_Left,BO183),INDEX(Node_Right,BO183)),IF(INDEX(Node_Kind,BO183)="split",IF(INDEX($V$10:$V$61,INDEX(Node_Pos,BO183)+1)&lt;INDEX(Node_Thr,BO183),INDEX(Node_Left,BO183),INDEX(Node_Right,BO183)),IF(ISNUMBER(SEARCH(";"&amp;INDEX($V$10:$V$61,INDEX(Node_Pos,BO183)+1)&amp;";",";"&amp;INDEX(Node_RCodes,BO183)&amp;";")),INDEX(Node_Right,BO183),INDEX(Node_Left,BO183)))))</f>
        <v/>
      </c>
      <c r="BQ183" s="52">
        <f>IF(INDEX(Node_Kind,MATCH($AA183&amp;"|"&amp;BP183,Node_Key,0))="leaf",INDEX(Node_Leaf,MATCH($AA183&amp;"|"&amp;BP183,Node_Key,0)),"not a leaf")</f>
        <v/>
      </c>
      <c r="BR183" s="46">
        <f>MATCH($AA183&amp;"|0",Node_Key,0)</f>
        <v/>
      </c>
      <c r="BS183" s="46">
        <f>IF(INDEX(Node_Kind,BR183)="leaf",0,IF(INDEX($Y$10:$Y$61,INDEX(Node_Pos,BR183)+1)="",IF(INDEX(Node_Miss,BR183)="left",INDEX(Node_Left,BR183),INDEX(Node_Right,BR183)),IF(INDEX(Node_Kind,BR183)="split",IF(INDEX($Y$10:$Y$61,INDEX(Node_Pos,BR183)+1)&lt;INDEX(Node_Thr,BR183),INDEX(Node_Left,BR183),INDEX(Node_Right,BR183)),IF(ISNUMBER(SEARCH(";"&amp;INDEX($Y$10:$Y$61,INDEX(Node_Pos,BR183)+1)&amp;";",";"&amp;INDEX(Node_RCodes,BR183)&amp;";")),INDEX(Node_Right,BR183),INDEX(Node_Left,BR183)))))</f>
        <v/>
      </c>
      <c r="BT183" s="46">
        <f>MATCH($AA183&amp;"|"&amp;BS183,Node_Key,0)</f>
        <v/>
      </c>
      <c r="BU183" s="46">
        <f>IF(INDEX(Node_Kind,BT183)="leaf",BS183,IF(INDEX($Y$10:$Y$61,INDEX(Node_Pos,BT183)+1)="",IF(INDEX(Node_Miss,BT183)="left",INDEX(Node_Left,BT183),INDEX(Node_Right,BT183)),IF(INDEX(Node_Kind,BT183)="split",IF(INDEX($Y$10:$Y$61,INDEX(Node_Pos,BT183)+1)&lt;INDEX(Node_Thr,BT183),INDEX(Node_Left,BT183),INDEX(Node_Right,BT183)),IF(ISNUMBER(SEARCH(";"&amp;INDEX($Y$10:$Y$61,INDEX(Node_Pos,BT183)+1)&amp;";",";"&amp;INDEX(Node_RCodes,BT183)&amp;";")),INDEX(Node_Right,BT183),INDEX(Node_Left,BT183)))))</f>
        <v/>
      </c>
      <c r="BV183" s="46">
        <f>MATCH($AA183&amp;"|"&amp;BU183,Node_Key,0)</f>
        <v/>
      </c>
      <c r="BW183" s="46">
        <f>IF(INDEX(Node_Kind,BV183)="leaf",BU183,IF(INDEX($Y$10:$Y$61,INDEX(Node_Pos,BV183)+1)="",IF(INDEX(Node_Miss,BV183)="left",INDEX(Node_Left,BV183),INDEX(Node_Right,BV183)),IF(INDEX(Node_Kind,BV183)="split",IF(INDEX($Y$10:$Y$61,INDEX(Node_Pos,BV183)+1)&lt;INDEX(Node_Thr,BV183),INDEX(Node_Left,BV183),INDEX(Node_Right,BV183)),IF(ISNUMBER(SEARCH(";"&amp;INDEX($Y$10:$Y$61,INDEX(Node_Pos,BV183)+1)&amp;";",";"&amp;INDEX(Node_RCodes,BV183)&amp;";")),INDEX(Node_Right,BV183),INDEX(Node_Left,BV183)))))</f>
        <v/>
      </c>
      <c r="BX183" s="52">
        <f>IF(INDEX(Node_Kind,MATCH($AA183&amp;"|"&amp;BW183,Node_Key,0))="leaf",INDEX(Node_Leaf,MATCH($AA183&amp;"|"&amp;BW183,Node_Key,0)),"not a leaf")</f>
        <v/>
      </c>
    </row>
    <row r="184">
      <c r="AA184" s="36" t="n">
        <v>174</v>
      </c>
      <c r="AB184" s="46">
        <f>MATCH($AA184&amp;"|0",Node_Key,0)</f>
        <v/>
      </c>
      <c r="AC184" s="46">
        <f>IF(INDEX(Node_Kind,AB184)="leaf",0,IF(INDEX($G$10:$G$61,INDEX(Node_Pos,AB184)+1)="",IF(INDEX(Node_Miss,AB184)="left",INDEX(Node_Left,AB184),INDEX(Node_Right,AB184)),IF(INDEX(Node_Kind,AB184)="split",IF(INDEX($G$10:$G$61,INDEX(Node_Pos,AB184)+1)&lt;INDEX(Node_Thr,AB184),INDEX(Node_Left,AB184),INDEX(Node_Right,AB184)),IF(ISNUMBER(SEARCH(";"&amp;INDEX($G$10:$G$61,INDEX(Node_Pos,AB184)+1)&amp;";",";"&amp;INDEX(Node_RCodes,AB184)&amp;";")),INDEX(Node_Right,AB184),INDEX(Node_Left,AB184)))))</f>
        <v/>
      </c>
      <c r="AD184" s="46">
        <f>MATCH($AA184&amp;"|"&amp;AC184,Node_Key,0)</f>
        <v/>
      </c>
      <c r="AE184" s="46">
        <f>IF(INDEX(Node_Kind,AD184)="leaf",AC184,IF(INDEX($G$10:$G$61,INDEX(Node_Pos,AD184)+1)="",IF(INDEX(Node_Miss,AD184)="left",INDEX(Node_Left,AD184),INDEX(Node_Right,AD184)),IF(INDEX(Node_Kind,AD184)="split",IF(INDEX($G$10:$G$61,INDEX(Node_Pos,AD184)+1)&lt;INDEX(Node_Thr,AD184),INDEX(Node_Left,AD184),INDEX(Node_Right,AD184)),IF(ISNUMBER(SEARCH(";"&amp;INDEX($G$10:$G$61,INDEX(Node_Pos,AD184)+1)&amp;";",";"&amp;INDEX(Node_RCodes,AD184)&amp;";")),INDEX(Node_Right,AD184),INDEX(Node_Left,AD184)))))</f>
        <v/>
      </c>
      <c r="AF184" s="46">
        <f>MATCH($AA184&amp;"|"&amp;AE184,Node_Key,0)</f>
        <v/>
      </c>
      <c r="AG184" s="46">
        <f>IF(INDEX(Node_Kind,AF184)="leaf",AE184,IF(INDEX($G$10:$G$61,INDEX(Node_Pos,AF184)+1)="",IF(INDEX(Node_Miss,AF184)="left",INDEX(Node_Left,AF184),INDEX(Node_Right,AF184)),IF(INDEX(Node_Kind,AF184)="split",IF(INDEX($G$10:$G$61,INDEX(Node_Pos,AF184)+1)&lt;INDEX(Node_Thr,AF184),INDEX(Node_Left,AF184),INDEX(Node_Right,AF184)),IF(ISNUMBER(SEARCH(";"&amp;INDEX($G$10:$G$61,INDEX(Node_Pos,AF184)+1)&amp;";",";"&amp;INDEX(Node_RCodes,AF184)&amp;";")),INDEX(Node_Right,AF184),INDEX(Node_Left,AF184)))))</f>
        <v/>
      </c>
      <c r="AH184" s="52">
        <f>IF(INDEX(Node_Kind,MATCH($AA184&amp;"|"&amp;AG184,Node_Key,0))="leaf",INDEX(Node_Leaf,MATCH($AA184&amp;"|"&amp;AG184,Node_Key,0)),"not a leaf")</f>
        <v/>
      </c>
      <c r="AI184" s="46">
        <f>MATCH($AA184&amp;"|0",Node_Key,0)</f>
        <v/>
      </c>
      <c r="AJ184" s="46">
        <f>IF(INDEX(Node_Kind,AI184)="leaf",0,IF(INDEX($J$10:$J$61,INDEX(Node_Pos,AI184)+1)="",IF(INDEX(Node_Miss,AI184)="left",INDEX(Node_Left,AI184),INDEX(Node_Right,AI184)),IF(INDEX(Node_Kind,AI184)="split",IF(INDEX($J$10:$J$61,INDEX(Node_Pos,AI184)+1)&lt;INDEX(Node_Thr,AI184),INDEX(Node_Left,AI184),INDEX(Node_Right,AI184)),IF(ISNUMBER(SEARCH(";"&amp;INDEX($J$10:$J$61,INDEX(Node_Pos,AI184)+1)&amp;";",";"&amp;INDEX(Node_RCodes,AI184)&amp;";")),INDEX(Node_Right,AI184),INDEX(Node_Left,AI184)))))</f>
        <v/>
      </c>
      <c r="AK184" s="46">
        <f>MATCH($AA184&amp;"|"&amp;AJ184,Node_Key,0)</f>
        <v/>
      </c>
      <c r="AL184" s="46">
        <f>IF(INDEX(Node_Kind,AK184)="leaf",AJ184,IF(INDEX($J$10:$J$61,INDEX(Node_Pos,AK184)+1)="",IF(INDEX(Node_Miss,AK184)="left",INDEX(Node_Left,AK184),INDEX(Node_Right,AK184)),IF(INDEX(Node_Kind,AK184)="split",IF(INDEX($J$10:$J$61,INDEX(Node_Pos,AK184)+1)&lt;INDEX(Node_Thr,AK184),INDEX(Node_Left,AK184),INDEX(Node_Right,AK184)),IF(ISNUMBER(SEARCH(";"&amp;INDEX($J$10:$J$61,INDEX(Node_Pos,AK184)+1)&amp;";",";"&amp;INDEX(Node_RCodes,AK184)&amp;";")),INDEX(Node_Right,AK184),INDEX(Node_Left,AK184)))))</f>
        <v/>
      </c>
      <c r="AM184" s="46">
        <f>MATCH($AA184&amp;"|"&amp;AL184,Node_Key,0)</f>
        <v/>
      </c>
      <c r="AN184" s="46">
        <f>IF(INDEX(Node_Kind,AM184)="leaf",AL184,IF(INDEX($J$10:$J$61,INDEX(Node_Pos,AM184)+1)="",IF(INDEX(Node_Miss,AM184)="left",INDEX(Node_Left,AM184),INDEX(Node_Right,AM184)),IF(INDEX(Node_Kind,AM184)="split",IF(INDEX($J$10:$J$61,INDEX(Node_Pos,AM184)+1)&lt;INDEX(Node_Thr,AM184),INDEX(Node_Left,AM184),INDEX(Node_Right,AM184)),IF(ISNUMBER(SEARCH(";"&amp;INDEX($J$10:$J$61,INDEX(Node_Pos,AM184)+1)&amp;";",";"&amp;INDEX(Node_RCodes,AM184)&amp;";")),INDEX(Node_Right,AM184),INDEX(Node_Left,AM184)))))</f>
        <v/>
      </c>
      <c r="AO184" s="52">
        <f>IF(INDEX(Node_Kind,MATCH($AA184&amp;"|"&amp;AN184,Node_Key,0))="leaf",INDEX(Node_Leaf,MATCH($AA184&amp;"|"&amp;AN184,Node_Key,0)),"not a leaf")</f>
        <v/>
      </c>
      <c r="AP184" s="46">
        <f>MATCH($AA184&amp;"|0",Node_Key,0)</f>
        <v/>
      </c>
      <c r="AQ184" s="46">
        <f>IF(INDEX(Node_Kind,AP184)="leaf",0,IF(INDEX($M$10:$M$61,INDEX(Node_Pos,AP184)+1)="",IF(INDEX(Node_Miss,AP184)="left",INDEX(Node_Left,AP184),INDEX(Node_Right,AP184)),IF(INDEX(Node_Kind,AP184)="split",IF(INDEX($M$10:$M$61,INDEX(Node_Pos,AP184)+1)&lt;INDEX(Node_Thr,AP184),INDEX(Node_Left,AP184),INDEX(Node_Right,AP184)),IF(ISNUMBER(SEARCH(";"&amp;INDEX($M$10:$M$61,INDEX(Node_Pos,AP184)+1)&amp;";",";"&amp;INDEX(Node_RCodes,AP184)&amp;";")),INDEX(Node_Right,AP184),INDEX(Node_Left,AP184)))))</f>
        <v/>
      </c>
      <c r="AR184" s="46">
        <f>MATCH($AA184&amp;"|"&amp;AQ184,Node_Key,0)</f>
        <v/>
      </c>
      <c r="AS184" s="46">
        <f>IF(INDEX(Node_Kind,AR184)="leaf",AQ184,IF(INDEX($M$10:$M$61,INDEX(Node_Pos,AR184)+1)="",IF(INDEX(Node_Miss,AR184)="left",INDEX(Node_Left,AR184),INDEX(Node_Right,AR184)),IF(INDEX(Node_Kind,AR184)="split",IF(INDEX($M$10:$M$61,INDEX(Node_Pos,AR184)+1)&lt;INDEX(Node_Thr,AR184),INDEX(Node_Left,AR184),INDEX(Node_Right,AR184)),IF(ISNUMBER(SEARCH(";"&amp;INDEX($M$10:$M$61,INDEX(Node_Pos,AR184)+1)&amp;";",";"&amp;INDEX(Node_RCodes,AR184)&amp;";")),INDEX(Node_Right,AR184),INDEX(Node_Left,AR184)))))</f>
        <v/>
      </c>
      <c r="AT184" s="46">
        <f>MATCH($AA184&amp;"|"&amp;AS184,Node_Key,0)</f>
        <v/>
      </c>
      <c r="AU184" s="46">
        <f>IF(INDEX(Node_Kind,AT184)="leaf",AS184,IF(INDEX($M$10:$M$61,INDEX(Node_Pos,AT184)+1)="",IF(INDEX(Node_Miss,AT184)="left",INDEX(Node_Left,AT184),INDEX(Node_Right,AT184)),IF(INDEX(Node_Kind,AT184)="split",IF(INDEX($M$10:$M$61,INDEX(Node_Pos,AT184)+1)&lt;INDEX(Node_Thr,AT184),INDEX(Node_Left,AT184),INDEX(Node_Right,AT184)),IF(ISNUMBER(SEARCH(";"&amp;INDEX($M$10:$M$61,INDEX(Node_Pos,AT184)+1)&amp;";",";"&amp;INDEX(Node_RCodes,AT184)&amp;";")),INDEX(Node_Right,AT184),INDEX(Node_Left,AT184)))))</f>
        <v/>
      </c>
      <c r="AV184" s="52">
        <f>IF(INDEX(Node_Kind,MATCH($AA184&amp;"|"&amp;AU184,Node_Key,0))="leaf",INDEX(Node_Leaf,MATCH($AA184&amp;"|"&amp;AU184,Node_Key,0)),"not a leaf")</f>
        <v/>
      </c>
      <c r="AW184" s="46">
        <f>MATCH($AA184&amp;"|0",Node_Key,0)</f>
        <v/>
      </c>
      <c r="AX184" s="46">
        <f>IF(INDEX(Node_Kind,AW184)="leaf",0,IF(INDEX($P$10:$P$61,INDEX(Node_Pos,AW184)+1)="",IF(INDEX(Node_Miss,AW184)="left",INDEX(Node_Left,AW184),INDEX(Node_Right,AW184)),IF(INDEX(Node_Kind,AW184)="split",IF(INDEX($P$10:$P$61,INDEX(Node_Pos,AW184)+1)&lt;INDEX(Node_Thr,AW184),INDEX(Node_Left,AW184),INDEX(Node_Right,AW184)),IF(ISNUMBER(SEARCH(";"&amp;INDEX($P$10:$P$61,INDEX(Node_Pos,AW184)+1)&amp;";",";"&amp;INDEX(Node_RCodes,AW184)&amp;";")),INDEX(Node_Right,AW184),INDEX(Node_Left,AW184)))))</f>
        <v/>
      </c>
      <c r="AY184" s="46">
        <f>MATCH($AA184&amp;"|"&amp;AX184,Node_Key,0)</f>
        <v/>
      </c>
      <c r="AZ184" s="46">
        <f>IF(INDEX(Node_Kind,AY184)="leaf",AX184,IF(INDEX($P$10:$P$61,INDEX(Node_Pos,AY184)+1)="",IF(INDEX(Node_Miss,AY184)="left",INDEX(Node_Left,AY184),INDEX(Node_Right,AY184)),IF(INDEX(Node_Kind,AY184)="split",IF(INDEX($P$10:$P$61,INDEX(Node_Pos,AY184)+1)&lt;INDEX(Node_Thr,AY184),INDEX(Node_Left,AY184),INDEX(Node_Right,AY184)),IF(ISNUMBER(SEARCH(";"&amp;INDEX($P$10:$P$61,INDEX(Node_Pos,AY184)+1)&amp;";",";"&amp;INDEX(Node_RCodes,AY184)&amp;";")),INDEX(Node_Right,AY184),INDEX(Node_Left,AY184)))))</f>
        <v/>
      </c>
      <c r="BA184" s="46">
        <f>MATCH($AA184&amp;"|"&amp;AZ184,Node_Key,0)</f>
        <v/>
      </c>
      <c r="BB184" s="46">
        <f>IF(INDEX(Node_Kind,BA184)="leaf",AZ184,IF(INDEX($P$10:$P$61,INDEX(Node_Pos,BA184)+1)="",IF(INDEX(Node_Miss,BA184)="left",INDEX(Node_Left,BA184),INDEX(Node_Right,BA184)),IF(INDEX(Node_Kind,BA184)="split",IF(INDEX($P$10:$P$61,INDEX(Node_Pos,BA184)+1)&lt;INDEX(Node_Thr,BA184),INDEX(Node_Left,BA184),INDEX(Node_Right,BA184)),IF(ISNUMBER(SEARCH(";"&amp;INDEX($P$10:$P$61,INDEX(Node_Pos,BA184)+1)&amp;";",";"&amp;INDEX(Node_RCodes,BA184)&amp;";")),INDEX(Node_Right,BA184),INDEX(Node_Left,BA184)))))</f>
        <v/>
      </c>
      <c r="BC184" s="52">
        <f>IF(INDEX(Node_Kind,MATCH($AA184&amp;"|"&amp;BB184,Node_Key,0))="leaf",INDEX(Node_Leaf,MATCH($AA184&amp;"|"&amp;BB184,Node_Key,0)),"not a leaf")</f>
        <v/>
      </c>
      <c r="BD184" s="46">
        <f>MATCH($AA184&amp;"|0",Node_Key,0)</f>
        <v/>
      </c>
      <c r="BE184" s="46">
        <f>IF(INDEX(Node_Kind,BD184)="leaf",0,IF(INDEX($S$10:$S$61,INDEX(Node_Pos,BD184)+1)="",IF(INDEX(Node_Miss,BD184)="left",INDEX(Node_Left,BD184),INDEX(Node_Right,BD184)),IF(INDEX(Node_Kind,BD184)="split",IF(INDEX($S$10:$S$61,INDEX(Node_Pos,BD184)+1)&lt;INDEX(Node_Thr,BD184),INDEX(Node_Left,BD184),INDEX(Node_Right,BD184)),IF(ISNUMBER(SEARCH(";"&amp;INDEX($S$10:$S$61,INDEX(Node_Pos,BD184)+1)&amp;";",";"&amp;INDEX(Node_RCodes,BD184)&amp;";")),INDEX(Node_Right,BD184),INDEX(Node_Left,BD184)))))</f>
        <v/>
      </c>
      <c r="BF184" s="46">
        <f>MATCH($AA184&amp;"|"&amp;BE184,Node_Key,0)</f>
        <v/>
      </c>
      <c r="BG184" s="46">
        <f>IF(INDEX(Node_Kind,BF184)="leaf",BE184,IF(INDEX($S$10:$S$61,INDEX(Node_Pos,BF184)+1)="",IF(INDEX(Node_Miss,BF184)="left",INDEX(Node_Left,BF184),INDEX(Node_Right,BF184)),IF(INDEX(Node_Kind,BF184)="split",IF(INDEX($S$10:$S$61,INDEX(Node_Pos,BF184)+1)&lt;INDEX(Node_Thr,BF184),INDEX(Node_Left,BF184),INDEX(Node_Right,BF184)),IF(ISNUMBER(SEARCH(";"&amp;INDEX($S$10:$S$61,INDEX(Node_Pos,BF184)+1)&amp;";",";"&amp;INDEX(Node_RCodes,BF184)&amp;";")),INDEX(Node_Right,BF184),INDEX(Node_Left,BF184)))))</f>
        <v/>
      </c>
      <c r="BH184" s="46">
        <f>MATCH($AA184&amp;"|"&amp;BG184,Node_Key,0)</f>
        <v/>
      </c>
      <c r="BI184" s="46">
        <f>IF(INDEX(Node_Kind,BH184)="leaf",BG184,IF(INDEX($S$10:$S$61,INDEX(Node_Pos,BH184)+1)="",IF(INDEX(Node_Miss,BH184)="left",INDEX(Node_Left,BH184),INDEX(Node_Right,BH184)),IF(INDEX(Node_Kind,BH184)="split",IF(INDEX($S$10:$S$61,INDEX(Node_Pos,BH184)+1)&lt;INDEX(Node_Thr,BH184),INDEX(Node_Left,BH184),INDEX(Node_Right,BH184)),IF(ISNUMBER(SEARCH(";"&amp;INDEX($S$10:$S$61,INDEX(Node_Pos,BH184)+1)&amp;";",";"&amp;INDEX(Node_RCodes,BH184)&amp;";")),INDEX(Node_Right,BH184),INDEX(Node_Left,BH184)))))</f>
        <v/>
      </c>
      <c r="BJ184" s="52">
        <f>IF(INDEX(Node_Kind,MATCH($AA184&amp;"|"&amp;BI184,Node_Key,0))="leaf",INDEX(Node_Leaf,MATCH($AA184&amp;"|"&amp;BI184,Node_Key,0)),"not a leaf")</f>
        <v/>
      </c>
      <c r="BK184" s="46">
        <f>MATCH($AA184&amp;"|0",Node_Key,0)</f>
        <v/>
      </c>
      <c r="BL184" s="46">
        <f>IF(INDEX(Node_Kind,BK184)="leaf",0,IF(INDEX($V$10:$V$61,INDEX(Node_Pos,BK184)+1)="",IF(INDEX(Node_Miss,BK184)="left",INDEX(Node_Left,BK184),INDEX(Node_Right,BK184)),IF(INDEX(Node_Kind,BK184)="split",IF(INDEX($V$10:$V$61,INDEX(Node_Pos,BK184)+1)&lt;INDEX(Node_Thr,BK184),INDEX(Node_Left,BK184),INDEX(Node_Right,BK184)),IF(ISNUMBER(SEARCH(";"&amp;INDEX($V$10:$V$61,INDEX(Node_Pos,BK184)+1)&amp;";",";"&amp;INDEX(Node_RCodes,BK184)&amp;";")),INDEX(Node_Right,BK184),INDEX(Node_Left,BK184)))))</f>
        <v/>
      </c>
      <c r="BM184" s="46">
        <f>MATCH($AA184&amp;"|"&amp;BL184,Node_Key,0)</f>
        <v/>
      </c>
      <c r="BN184" s="46">
        <f>IF(INDEX(Node_Kind,BM184)="leaf",BL184,IF(INDEX($V$10:$V$61,INDEX(Node_Pos,BM184)+1)="",IF(INDEX(Node_Miss,BM184)="left",INDEX(Node_Left,BM184),INDEX(Node_Right,BM184)),IF(INDEX(Node_Kind,BM184)="split",IF(INDEX($V$10:$V$61,INDEX(Node_Pos,BM184)+1)&lt;INDEX(Node_Thr,BM184),INDEX(Node_Left,BM184),INDEX(Node_Right,BM184)),IF(ISNUMBER(SEARCH(";"&amp;INDEX($V$10:$V$61,INDEX(Node_Pos,BM184)+1)&amp;";",";"&amp;INDEX(Node_RCodes,BM184)&amp;";")),INDEX(Node_Right,BM184),INDEX(Node_Left,BM184)))))</f>
        <v/>
      </c>
      <c r="BO184" s="46">
        <f>MATCH($AA184&amp;"|"&amp;BN184,Node_Key,0)</f>
        <v/>
      </c>
      <c r="BP184" s="46">
        <f>IF(INDEX(Node_Kind,BO184)="leaf",BN184,IF(INDEX($V$10:$V$61,INDEX(Node_Pos,BO184)+1)="",IF(INDEX(Node_Miss,BO184)="left",INDEX(Node_Left,BO184),INDEX(Node_Right,BO184)),IF(INDEX(Node_Kind,BO184)="split",IF(INDEX($V$10:$V$61,INDEX(Node_Pos,BO184)+1)&lt;INDEX(Node_Thr,BO184),INDEX(Node_Left,BO184),INDEX(Node_Right,BO184)),IF(ISNUMBER(SEARCH(";"&amp;INDEX($V$10:$V$61,INDEX(Node_Pos,BO184)+1)&amp;";",";"&amp;INDEX(Node_RCodes,BO184)&amp;";")),INDEX(Node_Right,BO184),INDEX(Node_Left,BO184)))))</f>
        <v/>
      </c>
      <c r="BQ184" s="52">
        <f>IF(INDEX(Node_Kind,MATCH($AA184&amp;"|"&amp;BP184,Node_Key,0))="leaf",INDEX(Node_Leaf,MATCH($AA184&amp;"|"&amp;BP184,Node_Key,0)),"not a leaf")</f>
        <v/>
      </c>
      <c r="BR184" s="46">
        <f>MATCH($AA184&amp;"|0",Node_Key,0)</f>
        <v/>
      </c>
      <c r="BS184" s="46">
        <f>IF(INDEX(Node_Kind,BR184)="leaf",0,IF(INDEX($Y$10:$Y$61,INDEX(Node_Pos,BR184)+1)="",IF(INDEX(Node_Miss,BR184)="left",INDEX(Node_Left,BR184),INDEX(Node_Right,BR184)),IF(INDEX(Node_Kind,BR184)="split",IF(INDEX($Y$10:$Y$61,INDEX(Node_Pos,BR184)+1)&lt;INDEX(Node_Thr,BR184),INDEX(Node_Left,BR184),INDEX(Node_Right,BR184)),IF(ISNUMBER(SEARCH(";"&amp;INDEX($Y$10:$Y$61,INDEX(Node_Pos,BR184)+1)&amp;";",";"&amp;INDEX(Node_RCodes,BR184)&amp;";")),INDEX(Node_Right,BR184),INDEX(Node_Left,BR184)))))</f>
        <v/>
      </c>
      <c r="BT184" s="46">
        <f>MATCH($AA184&amp;"|"&amp;BS184,Node_Key,0)</f>
        <v/>
      </c>
      <c r="BU184" s="46">
        <f>IF(INDEX(Node_Kind,BT184)="leaf",BS184,IF(INDEX($Y$10:$Y$61,INDEX(Node_Pos,BT184)+1)="",IF(INDEX(Node_Miss,BT184)="left",INDEX(Node_Left,BT184),INDEX(Node_Right,BT184)),IF(INDEX(Node_Kind,BT184)="split",IF(INDEX($Y$10:$Y$61,INDEX(Node_Pos,BT184)+1)&lt;INDEX(Node_Thr,BT184),INDEX(Node_Left,BT184),INDEX(Node_Right,BT184)),IF(ISNUMBER(SEARCH(";"&amp;INDEX($Y$10:$Y$61,INDEX(Node_Pos,BT184)+1)&amp;";",";"&amp;INDEX(Node_RCodes,BT184)&amp;";")),INDEX(Node_Right,BT184),INDEX(Node_Left,BT184)))))</f>
        <v/>
      </c>
      <c r="BV184" s="46">
        <f>MATCH($AA184&amp;"|"&amp;BU184,Node_Key,0)</f>
        <v/>
      </c>
      <c r="BW184" s="46">
        <f>IF(INDEX(Node_Kind,BV184)="leaf",BU184,IF(INDEX($Y$10:$Y$61,INDEX(Node_Pos,BV184)+1)="",IF(INDEX(Node_Miss,BV184)="left",INDEX(Node_Left,BV184),INDEX(Node_Right,BV184)),IF(INDEX(Node_Kind,BV184)="split",IF(INDEX($Y$10:$Y$61,INDEX(Node_Pos,BV184)+1)&lt;INDEX(Node_Thr,BV184),INDEX(Node_Left,BV184),INDEX(Node_Right,BV184)),IF(ISNUMBER(SEARCH(";"&amp;INDEX($Y$10:$Y$61,INDEX(Node_Pos,BV184)+1)&amp;";",";"&amp;INDEX(Node_RCodes,BV184)&amp;";")),INDEX(Node_Right,BV184),INDEX(Node_Left,BV184)))))</f>
        <v/>
      </c>
      <c r="BX184" s="52">
        <f>IF(INDEX(Node_Kind,MATCH($AA184&amp;"|"&amp;BW184,Node_Key,0))="leaf",INDEX(Node_Leaf,MATCH($AA184&amp;"|"&amp;BW184,Node_Key,0)),"not a leaf")</f>
        <v/>
      </c>
    </row>
    <row r="185">
      <c r="AA185" s="36" t="n">
        <v>175</v>
      </c>
      <c r="AB185" s="46">
        <f>MATCH($AA185&amp;"|0",Node_Key,0)</f>
        <v/>
      </c>
      <c r="AC185" s="46">
        <f>IF(INDEX(Node_Kind,AB185)="leaf",0,IF(INDEX($G$10:$G$61,INDEX(Node_Pos,AB185)+1)="",IF(INDEX(Node_Miss,AB185)="left",INDEX(Node_Left,AB185),INDEX(Node_Right,AB185)),IF(INDEX(Node_Kind,AB185)="split",IF(INDEX($G$10:$G$61,INDEX(Node_Pos,AB185)+1)&lt;INDEX(Node_Thr,AB185),INDEX(Node_Left,AB185),INDEX(Node_Right,AB185)),IF(ISNUMBER(SEARCH(";"&amp;INDEX($G$10:$G$61,INDEX(Node_Pos,AB185)+1)&amp;";",";"&amp;INDEX(Node_RCodes,AB185)&amp;";")),INDEX(Node_Right,AB185),INDEX(Node_Left,AB185)))))</f>
        <v/>
      </c>
      <c r="AD185" s="46">
        <f>MATCH($AA185&amp;"|"&amp;AC185,Node_Key,0)</f>
        <v/>
      </c>
      <c r="AE185" s="46">
        <f>IF(INDEX(Node_Kind,AD185)="leaf",AC185,IF(INDEX($G$10:$G$61,INDEX(Node_Pos,AD185)+1)="",IF(INDEX(Node_Miss,AD185)="left",INDEX(Node_Left,AD185),INDEX(Node_Right,AD185)),IF(INDEX(Node_Kind,AD185)="split",IF(INDEX($G$10:$G$61,INDEX(Node_Pos,AD185)+1)&lt;INDEX(Node_Thr,AD185),INDEX(Node_Left,AD185),INDEX(Node_Right,AD185)),IF(ISNUMBER(SEARCH(";"&amp;INDEX($G$10:$G$61,INDEX(Node_Pos,AD185)+1)&amp;";",";"&amp;INDEX(Node_RCodes,AD185)&amp;";")),INDEX(Node_Right,AD185),INDEX(Node_Left,AD185)))))</f>
        <v/>
      </c>
      <c r="AF185" s="46">
        <f>MATCH($AA185&amp;"|"&amp;AE185,Node_Key,0)</f>
        <v/>
      </c>
      <c r="AG185" s="46">
        <f>IF(INDEX(Node_Kind,AF185)="leaf",AE185,IF(INDEX($G$10:$G$61,INDEX(Node_Pos,AF185)+1)="",IF(INDEX(Node_Miss,AF185)="left",INDEX(Node_Left,AF185),INDEX(Node_Right,AF185)),IF(INDEX(Node_Kind,AF185)="split",IF(INDEX($G$10:$G$61,INDEX(Node_Pos,AF185)+1)&lt;INDEX(Node_Thr,AF185),INDEX(Node_Left,AF185),INDEX(Node_Right,AF185)),IF(ISNUMBER(SEARCH(";"&amp;INDEX($G$10:$G$61,INDEX(Node_Pos,AF185)+1)&amp;";",";"&amp;INDEX(Node_RCodes,AF185)&amp;";")),INDEX(Node_Right,AF185),INDEX(Node_Left,AF185)))))</f>
        <v/>
      </c>
      <c r="AH185" s="52">
        <f>IF(INDEX(Node_Kind,MATCH($AA185&amp;"|"&amp;AG185,Node_Key,0))="leaf",INDEX(Node_Leaf,MATCH($AA185&amp;"|"&amp;AG185,Node_Key,0)),"not a leaf")</f>
        <v/>
      </c>
      <c r="AI185" s="46">
        <f>MATCH($AA185&amp;"|0",Node_Key,0)</f>
        <v/>
      </c>
      <c r="AJ185" s="46">
        <f>IF(INDEX(Node_Kind,AI185)="leaf",0,IF(INDEX($J$10:$J$61,INDEX(Node_Pos,AI185)+1)="",IF(INDEX(Node_Miss,AI185)="left",INDEX(Node_Left,AI185),INDEX(Node_Right,AI185)),IF(INDEX(Node_Kind,AI185)="split",IF(INDEX($J$10:$J$61,INDEX(Node_Pos,AI185)+1)&lt;INDEX(Node_Thr,AI185),INDEX(Node_Left,AI185),INDEX(Node_Right,AI185)),IF(ISNUMBER(SEARCH(";"&amp;INDEX($J$10:$J$61,INDEX(Node_Pos,AI185)+1)&amp;";",";"&amp;INDEX(Node_RCodes,AI185)&amp;";")),INDEX(Node_Right,AI185),INDEX(Node_Left,AI185)))))</f>
        <v/>
      </c>
      <c r="AK185" s="46">
        <f>MATCH($AA185&amp;"|"&amp;AJ185,Node_Key,0)</f>
        <v/>
      </c>
      <c r="AL185" s="46">
        <f>IF(INDEX(Node_Kind,AK185)="leaf",AJ185,IF(INDEX($J$10:$J$61,INDEX(Node_Pos,AK185)+1)="",IF(INDEX(Node_Miss,AK185)="left",INDEX(Node_Left,AK185),INDEX(Node_Right,AK185)),IF(INDEX(Node_Kind,AK185)="split",IF(INDEX($J$10:$J$61,INDEX(Node_Pos,AK185)+1)&lt;INDEX(Node_Thr,AK185),INDEX(Node_Left,AK185),INDEX(Node_Right,AK185)),IF(ISNUMBER(SEARCH(";"&amp;INDEX($J$10:$J$61,INDEX(Node_Pos,AK185)+1)&amp;";",";"&amp;INDEX(Node_RCodes,AK185)&amp;";")),INDEX(Node_Right,AK185),INDEX(Node_Left,AK185)))))</f>
        <v/>
      </c>
      <c r="AM185" s="46">
        <f>MATCH($AA185&amp;"|"&amp;AL185,Node_Key,0)</f>
        <v/>
      </c>
      <c r="AN185" s="46">
        <f>IF(INDEX(Node_Kind,AM185)="leaf",AL185,IF(INDEX($J$10:$J$61,INDEX(Node_Pos,AM185)+1)="",IF(INDEX(Node_Miss,AM185)="left",INDEX(Node_Left,AM185),INDEX(Node_Right,AM185)),IF(INDEX(Node_Kind,AM185)="split",IF(INDEX($J$10:$J$61,INDEX(Node_Pos,AM185)+1)&lt;INDEX(Node_Thr,AM185),INDEX(Node_Left,AM185),INDEX(Node_Right,AM185)),IF(ISNUMBER(SEARCH(";"&amp;INDEX($J$10:$J$61,INDEX(Node_Pos,AM185)+1)&amp;";",";"&amp;INDEX(Node_RCodes,AM185)&amp;";")),INDEX(Node_Right,AM185),INDEX(Node_Left,AM185)))))</f>
        <v/>
      </c>
      <c r="AO185" s="52">
        <f>IF(INDEX(Node_Kind,MATCH($AA185&amp;"|"&amp;AN185,Node_Key,0))="leaf",INDEX(Node_Leaf,MATCH($AA185&amp;"|"&amp;AN185,Node_Key,0)),"not a leaf")</f>
        <v/>
      </c>
      <c r="AP185" s="46">
        <f>MATCH($AA185&amp;"|0",Node_Key,0)</f>
        <v/>
      </c>
      <c r="AQ185" s="46">
        <f>IF(INDEX(Node_Kind,AP185)="leaf",0,IF(INDEX($M$10:$M$61,INDEX(Node_Pos,AP185)+1)="",IF(INDEX(Node_Miss,AP185)="left",INDEX(Node_Left,AP185),INDEX(Node_Right,AP185)),IF(INDEX(Node_Kind,AP185)="split",IF(INDEX($M$10:$M$61,INDEX(Node_Pos,AP185)+1)&lt;INDEX(Node_Thr,AP185),INDEX(Node_Left,AP185),INDEX(Node_Right,AP185)),IF(ISNUMBER(SEARCH(";"&amp;INDEX($M$10:$M$61,INDEX(Node_Pos,AP185)+1)&amp;";",";"&amp;INDEX(Node_RCodes,AP185)&amp;";")),INDEX(Node_Right,AP185),INDEX(Node_Left,AP185)))))</f>
        <v/>
      </c>
      <c r="AR185" s="46">
        <f>MATCH($AA185&amp;"|"&amp;AQ185,Node_Key,0)</f>
        <v/>
      </c>
      <c r="AS185" s="46">
        <f>IF(INDEX(Node_Kind,AR185)="leaf",AQ185,IF(INDEX($M$10:$M$61,INDEX(Node_Pos,AR185)+1)="",IF(INDEX(Node_Miss,AR185)="left",INDEX(Node_Left,AR185),INDEX(Node_Right,AR185)),IF(INDEX(Node_Kind,AR185)="split",IF(INDEX($M$10:$M$61,INDEX(Node_Pos,AR185)+1)&lt;INDEX(Node_Thr,AR185),INDEX(Node_Left,AR185),INDEX(Node_Right,AR185)),IF(ISNUMBER(SEARCH(";"&amp;INDEX($M$10:$M$61,INDEX(Node_Pos,AR185)+1)&amp;";",";"&amp;INDEX(Node_RCodes,AR185)&amp;";")),INDEX(Node_Right,AR185),INDEX(Node_Left,AR185)))))</f>
        <v/>
      </c>
      <c r="AT185" s="46">
        <f>MATCH($AA185&amp;"|"&amp;AS185,Node_Key,0)</f>
        <v/>
      </c>
      <c r="AU185" s="46">
        <f>IF(INDEX(Node_Kind,AT185)="leaf",AS185,IF(INDEX($M$10:$M$61,INDEX(Node_Pos,AT185)+1)="",IF(INDEX(Node_Miss,AT185)="left",INDEX(Node_Left,AT185),INDEX(Node_Right,AT185)),IF(INDEX(Node_Kind,AT185)="split",IF(INDEX($M$10:$M$61,INDEX(Node_Pos,AT185)+1)&lt;INDEX(Node_Thr,AT185),INDEX(Node_Left,AT185),INDEX(Node_Right,AT185)),IF(ISNUMBER(SEARCH(";"&amp;INDEX($M$10:$M$61,INDEX(Node_Pos,AT185)+1)&amp;";",";"&amp;INDEX(Node_RCodes,AT185)&amp;";")),INDEX(Node_Right,AT185),INDEX(Node_Left,AT185)))))</f>
        <v/>
      </c>
      <c r="AV185" s="52">
        <f>IF(INDEX(Node_Kind,MATCH($AA185&amp;"|"&amp;AU185,Node_Key,0))="leaf",INDEX(Node_Leaf,MATCH($AA185&amp;"|"&amp;AU185,Node_Key,0)),"not a leaf")</f>
        <v/>
      </c>
      <c r="AW185" s="46">
        <f>MATCH($AA185&amp;"|0",Node_Key,0)</f>
        <v/>
      </c>
      <c r="AX185" s="46">
        <f>IF(INDEX(Node_Kind,AW185)="leaf",0,IF(INDEX($P$10:$P$61,INDEX(Node_Pos,AW185)+1)="",IF(INDEX(Node_Miss,AW185)="left",INDEX(Node_Left,AW185),INDEX(Node_Right,AW185)),IF(INDEX(Node_Kind,AW185)="split",IF(INDEX($P$10:$P$61,INDEX(Node_Pos,AW185)+1)&lt;INDEX(Node_Thr,AW185),INDEX(Node_Left,AW185),INDEX(Node_Right,AW185)),IF(ISNUMBER(SEARCH(";"&amp;INDEX($P$10:$P$61,INDEX(Node_Pos,AW185)+1)&amp;";",";"&amp;INDEX(Node_RCodes,AW185)&amp;";")),INDEX(Node_Right,AW185),INDEX(Node_Left,AW185)))))</f>
        <v/>
      </c>
      <c r="AY185" s="46">
        <f>MATCH($AA185&amp;"|"&amp;AX185,Node_Key,0)</f>
        <v/>
      </c>
      <c r="AZ185" s="46">
        <f>IF(INDEX(Node_Kind,AY185)="leaf",AX185,IF(INDEX($P$10:$P$61,INDEX(Node_Pos,AY185)+1)="",IF(INDEX(Node_Miss,AY185)="left",INDEX(Node_Left,AY185),INDEX(Node_Right,AY185)),IF(INDEX(Node_Kind,AY185)="split",IF(INDEX($P$10:$P$61,INDEX(Node_Pos,AY185)+1)&lt;INDEX(Node_Thr,AY185),INDEX(Node_Left,AY185),INDEX(Node_Right,AY185)),IF(ISNUMBER(SEARCH(";"&amp;INDEX($P$10:$P$61,INDEX(Node_Pos,AY185)+1)&amp;";",";"&amp;INDEX(Node_RCodes,AY185)&amp;";")),INDEX(Node_Right,AY185),INDEX(Node_Left,AY185)))))</f>
        <v/>
      </c>
      <c r="BA185" s="46">
        <f>MATCH($AA185&amp;"|"&amp;AZ185,Node_Key,0)</f>
        <v/>
      </c>
      <c r="BB185" s="46">
        <f>IF(INDEX(Node_Kind,BA185)="leaf",AZ185,IF(INDEX($P$10:$P$61,INDEX(Node_Pos,BA185)+1)="",IF(INDEX(Node_Miss,BA185)="left",INDEX(Node_Left,BA185),INDEX(Node_Right,BA185)),IF(INDEX(Node_Kind,BA185)="split",IF(INDEX($P$10:$P$61,INDEX(Node_Pos,BA185)+1)&lt;INDEX(Node_Thr,BA185),INDEX(Node_Left,BA185),INDEX(Node_Right,BA185)),IF(ISNUMBER(SEARCH(";"&amp;INDEX($P$10:$P$61,INDEX(Node_Pos,BA185)+1)&amp;";",";"&amp;INDEX(Node_RCodes,BA185)&amp;";")),INDEX(Node_Right,BA185),INDEX(Node_Left,BA185)))))</f>
        <v/>
      </c>
      <c r="BC185" s="52">
        <f>IF(INDEX(Node_Kind,MATCH($AA185&amp;"|"&amp;BB185,Node_Key,0))="leaf",INDEX(Node_Leaf,MATCH($AA185&amp;"|"&amp;BB185,Node_Key,0)),"not a leaf")</f>
        <v/>
      </c>
      <c r="BD185" s="46">
        <f>MATCH($AA185&amp;"|0",Node_Key,0)</f>
        <v/>
      </c>
      <c r="BE185" s="46">
        <f>IF(INDEX(Node_Kind,BD185)="leaf",0,IF(INDEX($S$10:$S$61,INDEX(Node_Pos,BD185)+1)="",IF(INDEX(Node_Miss,BD185)="left",INDEX(Node_Left,BD185),INDEX(Node_Right,BD185)),IF(INDEX(Node_Kind,BD185)="split",IF(INDEX($S$10:$S$61,INDEX(Node_Pos,BD185)+1)&lt;INDEX(Node_Thr,BD185),INDEX(Node_Left,BD185),INDEX(Node_Right,BD185)),IF(ISNUMBER(SEARCH(";"&amp;INDEX($S$10:$S$61,INDEX(Node_Pos,BD185)+1)&amp;";",";"&amp;INDEX(Node_RCodes,BD185)&amp;";")),INDEX(Node_Right,BD185),INDEX(Node_Left,BD185)))))</f>
        <v/>
      </c>
      <c r="BF185" s="46">
        <f>MATCH($AA185&amp;"|"&amp;BE185,Node_Key,0)</f>
        <v/>
      </c>
      <c r="BG185" s="46">
        <f>IF(INDEX(Node_Kind,BF185)="leaf",BE185,IF(INDEX($S$10:$S$61,INDEX(Node_Pos,BF185)+1)="",IF(INDEX(Node_Miss,BF185)="left",INDEX(Node_Left,BF185),INDEX(Node_Right,BF185)),IF(INDEX(Node_Kind,BF185)="split",IF(INDEX($S$10:$S$61,INDEX(Node_Pos,BF185)+1)&lt;INDEX(Node_Thr,BF185),INDEX(Node_Left,BF185),INDEX(Node_Right,BF185)),IF(ISNUMBER(SEARCH(";"&amp;INDEX($S$10:$S$61,INDEX(Node_Pos,BF185)+1)&amp;";",";"&amp;INDEX(Node_RCodes,BF185)&amp;";")),INDEX(Node_Right,BF185),INDEX(Node_Left,BF185)))))</f>
        <v/>
      </c>
      <c r="BH185" s="46">
        <f>MATCH($AA185&amp;"|"&amp;BG185,Node_Key,0)</f>
        <v/>
      </c>
      <c r="BI185" s="46">
        <f>IF(INDEX(Node_Kind,BH185)="leaf",BG185,IF(INDEX($S$10:$S$61,INDEX(Node_Pos,BH185)+1)="",IF(INDEX(Node_Miss,BH185)="left",INDEX(Node_Left,BH185),INDEX(Node_Right,BH185)),IF(INDEX(Node_Kind,BH185)="split",IF(INDEX($S$10:$S$61,INDEX(Node_Pos,BH185)+1)&lt;INDEX(Node_Thr,BH185),INDEX(Node_Left,BH185),INDEX(Node_Right,BH185)),IF(ISNUMBER(SEARCH(";"&amp;INDEX($S$10:$S$61,INDEX(Node_Pos,BH185)+1)&amp;";",";"&amp;INDEX(Node_RCodes,BH185)&amp;";")),INDEX(Node_Right,BH185),INDEX(Node_Left,BH185)))))</f>
        <v/>
      </c>
      <c r="BJ185" s="52">
        <f>IF(INDEX(Node_Kind,MATCH($AA185&amp;"|"&amp;BI185,Node_Key,0))="leaf",INDEX(Node_Leaf,MATCH($AA185&amp;"|"&amp;BI185,Node_Key,0)),"not a leaf")</f>
        <v/>
      </c>
      <c r="BK185" s="46">
        <f>MATCH($AA185&amp;"|0",Node_Key,0)</f>
        <v/>
      </c>
      <c r="BL185" s="46">
        <f>IF(INDEX(Node_Kind,BK185)="leaf",0,IF(INDEX($V$10:$V$61,INDEX(Node_Pos,BK185)+1)="",IF(INDEX(Node_Miss,BK185)="left",INDEX(Node_Left,BK185),INDEX(Node_Right,BK185)),IF(INDEX(Node_Kind,BK185)="split",IF(INDEX($V$10:$V$61,INDEX(Node_Pos,BK185)+1)&lt;INDEX(Node_Thr,BK185),INDEX(Node_Left,BK185),INDEX(Node_Right,BK185)),IF(ISNUMBER(SEARCH(";"&amp;INDEX($V$10:$V$61,INDEX(Node_Pos,BK185)+1)&amp;";",";"&amp;INDEX(Node_RCodes,BK185)&amp;";")),INDEX(Node_Right,BK185),INDEX(Node_Left,BK185)))))</f>
        <v/>
      </c>
      <c r="BM185" s="46">
        <f>MATCH($AA185&amp;"|"&amp;BL185,Node_Key,0)</f>
        <v/>
      </c>
      <c r="BN185" s="46">
        <f>IF(INDEX(Node_Kind,BM185)="leaf",BL185,IF(INDEX($V$10:$V$61,INDEX(Node_Pos,BM185)+1)="",IF(INDEX(Node_Miss,BM185)="left",INDEX(Node_Left,BM185),INDEX(Node_Right,BM185)),IF(INDEX(Node_Kind,BM185)="split",IF(INDEX($V$10:$V$61,INDEX(Node_Pos,BM185)+1)&lt;INDEX(Node_Thr,BM185),INDEX(Node_Left,BM185),INDEX(Node_Right,BM185)),IF(ISNUMBER(SEARCH(";"&amp;INDEX($V$10:$V$61,INDEX(Node_Pos,BM185)+1)&amp;";",";"&amp;INDEX(Node_RCodes,BM185)&amp;";")),INDEX(Node_Right,BM185),INDEX(Node_Left,BM185)))))</f>
        <v/>
      </c>
      <c r="BO185" s="46">
        <f>MATCH($AA185&amp;"|"&amp;BN185,Node_Key,0)</f>
        <v/>
      </c>
      <c r="BP185" s="46">
        <f>IF(INDEX(Node_Kind,BO185)="leaf",BN185,IF(INDEX($V$10:$V$61,INDEX(Node_Pos,BO185)+1)="",IF(INDEX(Node_Miss,BO185)="left",INDEX(Node_Left,BO185),INDEX(Node_Right,BO185)),IF(INDEX(Node_Kind,BO185)="split",IF(INDEX($V$10:$V$61,INDEX(Node_Pos,BO185)+1)&lt;INDEX(Node_Thr,BO185),INDEX(Node_Left,BO185),INDEX(Node_Right,BO185)),IF(ISNUMBER(SEARCH(";"&amp;INDEX($V$10:$V$61,INDEX(Node_Pos,BO185)+1)&amp;";",";"&amp;INDEX(Node_RCodes,BO185)&amp;";")),INDEX(Node_Right,BO185),INDEX(Node_Left,BO185)))))</f>
        <v/>
      </c>
      <c r="BQ185" s="52">
        <f>IF(INDEX(Node_Kind,MATCH($AA185&amp;"|"&amp;BP185,Node_Key,0))="leaf",INDEX(Node_Leaf,MATCH($AA185&amp;"|"&amp;BP185,Node_Key,0)),"not a leaf")</f>
        <v/>
      </c>
      <c r="BR185" s="46">
        <f>MATCH($AA185&amp;"|0",Node_Key,0)</f>
        <v/>
      </c>
      <c r="BS185" s="46">
        <f>IF(INDEX(Node_Kind,BR185)="leaf",0,IF(INDEX($Y$10:$Y$61,INDEX(Node_Pos,BR185)+1)="",IF(INDEX(Node_Miss,BR185)="left",INDEX(Node_Left,BR185),INDEX(Node_Right,BR185)),IF(INDEX(Node_Kind,BR185)="split",IF(INDEX($Y$10:$Y$61,INDEX(Node_Pos,BR185)+1)&lt;INDEX(Node_Thr,BR185),INDEX(Node_Left,BR185),INDEX(Node_Right,BR185)),IF(ISNUMBER(SEARCH(";"&amp;INDEX($Y$10:$Y$61,INDEX(Node_Pos,BR185)+1)&amp;";",";"&amp;INDEX(Node_RCodes,BR185)&amp;";")),INDEX(Node_Right,BR185),INDEX(Node_Left,BR185)))))</f>
        <v/>
      </c>
      <c r="BT185" s="46">
        <f>MATCH($AA185&amp;"|"&amp;BS185,Node_Key,0)</f>
        <v/>
      </c>
      <c r="BU185" s="46">
        <f>IF(INDEX(Node_Kind,BT185)="leaf",BS185,IF(INDEX($Y$10:$Y$61,INDEX(Node_Pos,BT185)+1)="",IF(INDEX(Node_Miss,BT185)="left",INDEX(Node_Left,BT185),INDEX(Node_Right,BT185)),IF(INDEX(Node_Kind,BT185)="split",IF(INDEX($Y$10:$Y$61,INDEX(Node_Pos,BT185)+1)&lt;INDEX(Node_Thr,BT185),INDEX(Node_Left,BT185),INDEX(Node_Right,BT185)),IF(ISNUMBER(SEARCH(";"&amp;INDEX($Y$10:$Y$61,INDEX(Node_Pos,BT185)+1)&amp;";",";"&amp;INDEX(Node_RCodes,BT185)&amp;";")),INDEX(Node_Right,BT185),INDEX(Node_Left,BT185)))))</f>
        <v/>
      </c>
      <c r="BV185" s="46">
        <f>MATCH($AA185&amp;"|"&amp;BU185,Node_Key,0)</f>
        <v/>
      </c>
      <c r="BW185" s="46">
        <f>IF(INDEX(Node_Kind,BV185)="leaf",BU185,IF(INDEX($Y$10:$Y$61,INDEX(Node_Pos,BV185)+1)="",IF(INDEX(Node_Miss,BV185)="left",INDEX(Node_Left,BV185),INDEX(Node_Right,BV185)),IF(INDEX(Node_Kind,BV185)="split",IF(INDEX($Y$10:$Y$61,INDEX(Node_Pos,BV185)+1)&lt;INDEX(Node_Thr,BV185),INDEX(Node_Left,BV185),INDEX(Node_Right,BV185)),IF(ISNUMBER(SEARCH(";"&amp;INDEX($Y$10:$Y$61,INDEX(Node_Pos,BV185)+1)&amp;";",";"&amp;INDEX(Node_RCodes,BV185)&amp;";")),INDEX(Node_Right,BV185),INDEX(Node_Left,BV185)))))</f>
        <v/>
      </c>
      <c r="BX185" s="52">
        <f>IF(INDEX(Node_Kind,MATCH($AA185&amp;"|"&amp;BW185,Node_Key,0))="leaf",INDEX(Node_Leaf,MATCH($AA185&amp;"|"&amp;BW185,Node_Key,0)),"not a leaf")</f>
        <v/>
      </c>
    </row>
    <row r="186">
      <c r="AA186" s="36" t="n">
        <v>176</v>
      </c>
      <c r="AB186" s="46">
        <f>MATCH($AA186&amp;"|0",Node_Key,0)</f>
        <v/>
      </c>
      <c r="AC186" s="46">
        <f>IF(INDEX(Node_Kind,AB186)="leaf",0,IF(INDEX($G$10:$G$61,INDEX(Node_Pos,AB186)+1)="",IF(INDEX(Node_Miss,AB186)="left",INDEX(Node_Left,AB186),INDEX(Node_Right,AB186)),IF(INDEX(Node_Kind,AB186)="split",IF(INDEX($G$10:$G$61,INDEX(Node_Pos,AB186)+1)&lt;INDEX(Node_Thr,AB186),INDEX(Node_Left,AB186),INDEX(Node_Right,AB186)),IF(ISNUMBER(SEARCH(";"&amp;INDEX($G$10:$G$61,INDEX(Node_Pos,AB186)+1)&amp;";",";"&amp;INDEX(Node_RCodes,AB186)&amp;";")),INDEX(Node_Right,AB186),INDEX(Node_Left,AB186)))))</f>
        <v/>
      </c>
      <c r="AD186" s="46">
        <f>MATCH($AA186&amp;"|"&amp;AC186,Node_Key,0)</f>
        <v/>
      </c>
      <c r="AE186" s="46">
        <f>IF(INDEX(Node_Kind,AD186)="leaf",AC186,IF(INDEX($G$10:$G$61,INDEX(Node_Pos,AD186)+1)="",IF(INDEX(Node_Miss,AD186)="left",INDEX(Node_Left,AD186),INDEX(Node_Right,AD186)),IF(INDEX(Node_Kind,AD186)="split",IF(INDEX($G$10:$G$61,INDEX(Node_Pos,AD186)+1)&lt;INDEX(Node_Thr,AD186),INDEX(Node_Left,AD186),INDEX(Node_Right,AD186)),IF(ISNUMBER(SEARCH(";"&amp;INDEX($G$10:$G$61,INDEX(Node_Pos,AD186)+1)&amp;";",";"&amp;INDEX(Node_RCodes,AD186)&amp;";")),INDEX(Node_Right,AD186),INDEX(Node_Left,AD186)))))</f>
        <v/>
      </c>
      <c r="AF186" s="46">
        <f>MATCH($AA186&amp;"|"&amp;AE186,Node_Key,0)</f>
        <v/>
      </c>
      <c r="AG186" s="46">
        <f>IF(INDEX(Node_Kind,AF186)="leaf",AE186,IF(INDEX($G$10:$G$61,INDEX(Node_Pos,AF186)+1)="",IF(INDEX(Node_Miss,AF186)="left",INDEX(Node_Left,AF186),INDEX(Node_Right,AF186)),IF(INDEX(Node_Kind,AF186)="split",IF(INDEX($G$10:$G$61,INDEX(Node_Pos,AF186)+1)&lt;INDEX(Node_Thr,AF186),INDEX(Node_Left,AF186),INDEX(Node_Right,AF186)),IF(ISNUMBER(SEARCH(";"&amp;INDEX($G$10:$G$61,INDEX(Node_Pos,AF186)+1)&amp;";",";"&amp;INDEX(Node_RCodes,AF186)&amp;";")),INDEX(Node_Right,AF186),INDEX(Node_Left,AF186)))))</f>
        <v/>
      </c>
      <c r="AH186" s="52">
        <f>IF(INDEX(Node_Kind,MATCH($AA186&amp;"|"&amp;AG186,Node_Key,0))="leaf",INDEX(Node_Leaf,MATCH($AA186&amp;"|"&amp;AG186,Node_Key,0)),"not a leaf")</f>
        <v/>
      </c>
      <c r="AI186" s="46">
        <f>MATCH($AA186&amp;"|0",Node_Key,0)</f>
        <v/>
      </c>
      <c r="AJ186" s="46">
        <f>IF(INDEX(Node_Kind,AI186)="leaf",0,IF(INDEX($J$10:$J$61,INDEX(Node_Pos,AI186)+1)="",IF(INDEX(Node_Miss,AI186)="left",INDEX(Node_Left,AI186),INDEX(Node_Right,AI186)),IF(INDEX(Node_Kind,AI186)="split",IF(INDEX($J$10:$J$61,INDEX(Node_Pos,AI186)+1)&lt;INDEX(Node_Thr,AI186),INDEX(Node_Left,AI186),INDEX(Node_Right,AI186)),IF(ISNUMBER(SEARCH(";"&amp;INDEX($J$10:$J$61,INDEX(Node_Pos,AI186)+1)&amp;";",";"&amp;INDEX(Node_RCodes,AI186)&amp;";")),INDEX(Node_Right,AI186),INDEX(Node_Left,AI186)))))</f>
        <v/>
      </c>
      <c r="AK186" s="46">
        <f>MATCH($AA186&amp;"|"&amp;AJ186,Node_Key,0)</f>
        <v/>
      </c>
      <c r="AL186" s="46">
        <f>IF(INDEX(Node_Kind,AK186)="leaf",AJ186,IF(INDEX($J$10:$J$61,INDEX(Node_Pos,AK186)+1)="",IF(INDEX(Node_Miss,AK186)="left",INDEX(Node_Left,AK186),INDEX(Node_Right,AK186)),IF(INDEX(Node_Kind,AK186)="split",IF(INDEX($J$10:$J$61,INDEX(Node_Pos,AK186)+1)&lt;INDEX(Node_Thr,AK186),INDEX(Node_Left,AK186),INDEX(Node_Right,AK186)),IF(ISNUMBER(SEARCH(";"&amp;INDEX($J$10:$J$61,INDEX(Node_Pos,AK186)+1)&amp;";",";"&amp;INDEX(Node_RCodes,AK186)&amp;";")),INDEX(Node_Right,AK186),INDEX(Node_Left,AK186)))))</f>
        <v/>
      </c>
      <c r="AM186" s="46">
        <f>MATCH($AA186&amp;"|"&amp;AL186,Node_Key,0)</f>
        <v/>
      </c>
      <c r="AN186" s="46">
        <f>IF(INDEX(Node_Kind,AM186)="leaf",AL186,IF(INDEX($J$10:$J$61,INDEX(Node_Pos,AM186)+1)="",IF(INDEX(Node_Miss,AM186)="left",INDEX(Node_Left,AM186),INDEX(Node_Right,AM186)),IF(INDEX(Node_Kind,AM186)="split",IF(INDEX($J$10:$J$61,INDEX(Node_Pos,AM186)+1)&lt;INDEX(Node_Thr,AM186),INDEX(Node_Left,AM186),INDEX(Node_Right,AM186)),IF(ISNUMBER(SEARCH(";"&amp;INDEX($J$10:$J$61,INDEX(Node_Pos,AM186)+1)&amp;";",";"&amp;INDEX(Node_RCodes,AM186)&amp;";")),INDEX(Node_Right,AM186),INDEX(Node_Left,AM186)))))</f>
        <v/>
      </c>
      <c r="AO186" s="52">
        <f>IF(INDEX(Node_Kind,MATCH($AA186&amp;"|"&amp;AN186,Node_Key,0))="leaf",INDEX(Node_Leaf,MATCH($AA186&amp;"|"&amp;AN186,Node_Key,0)),"not a leaf")</f>
        <v/>
      </c>
      <c r="AP186" s="46">
        <f>MATCH($AA186&amp;"|0",Node_Key,0)</f>
        <v/>
      </c>
      <c r="AQ186" s="46">
        <f>IF(INDEX(Node_Kind,AP186)="leaf",0,IF(INDEX($M$10:$M$61,INDEX(Node_Pos,AP186)+1)="",IF(INDEX(Node_Miss,AP186)="left",INDEX(Node_Left,AP186),INDEX(Node_Right,AP186)),IF(INDEX(Node_Kind,AP186)="split",IF(INDEX($M$10:$M$61,INDEX(Node_Pos,AP186)+1)&lt;INDEX(Node_Thr,AP186),INDEX(Node_Left,AP186),INDEX(Node_Right,AP186)),IF(ISNUMBER(SEARCH(";"&amp;INDEX($M$10:$M$61,INDEX(Node_Pos,AP186)+1)&amp;";",";"&amp;INDEX(Node_RCodes,AP186)&amp;";")),INDEX(Node_Right,AP186),INDEX(Node_Left,AP186)))))</f>
        <v/>
      </c>
      <c r="AR186" s="46">
        <f>MATCH($AA186&amp;"|"&amp;AQ186,Node_Key,0)</f>
        <v/>
      </c>
      <c r="AS186" s="46">
        <f>IF(INDEX(Node_Kind,AR186)="leaf",AQ186,IF(INDEX($M$10:$M$61,INDEX(Node_Pos,AR186)+1)="",IF(INDEX(Node_Miss,AR186)="left",INDEX(Node_Left,AR186),INDEX(Node_Right,AR186)),IF(INDEX(Node_Kind,AR186)="split",IF(INDEX($M$10:$M$61,INDEX(Node_Pos,AR186)+1)&lt;INDEX(Node_Thr,AR186),INDEX(Node_Left,AR186),INDEX(Node_Right,AR186)),IF(ISNUMBER(SEARCH(";"&amp;INDEX($M$10:$M$61,INDEX(Node_Pos,AR186)+1)&amp;";",";"&amp;INDEX(Node_RCodes,AR186)&amp;";")),INDEX(Node_Right,AR186),INDEX(Node_Left,AR186)))))</f>
        <v/>
      </c>
      <c r="AT186" s="46">
        <f>MATCH($AA186&amp;"|"&amp;AS186,Node_Key,0)</f>
        <v/>
      </c>
      <c r="AU186" s="46">
        <f>IF(INDEX(Node_Kind,AT186)="leaf",AS186,IF(INDEX($M$10:$M$61,INDEX(Node_Pos,AT186)+1)="",IF(INDEX(Node_Miss,AT186)="left",INDEX(Node_Left,AT186),INDEX(Node_Right,AT186)),IF(INDEX(Node_Kind,AT186)="split",IF(INDEX($M$10:$M$61,INDEX(Node_Pos,AT186)+1)&lt;INDEX(Node_Thr,AT186),INDEX(Node_Left,AT186),INDEX(Node_Right,AT186)),IF(ISNUMBER(SEARCH(";"&amp;INDEX($M$10:$M$61,INDEX(Node_Pos,AT186)+1)&amp;";",";"&amp;INDEX(Node_RCodes,AT186)&amp;";")),INDEX(Node_Right,AT186),INDEX(Node_Left,AT186)))))</f>
        <v/>
      </c>
      <c r="AV186" s="52">
        <f>IF(INDEX(Node_Kind,MATCH($AA186&amp;"|"&amp;AU186,Node_Key,0))="leaf",INDEX(Node_Leaf,MATCH($AA186&amp;"|"&amp;AU186,Node_Key,0)),"not a leaf")</f>
        <v/>
      </c>
      <c r="AW186" s="46">
        <f>MATCH($AA186&amp;"|0",Node_Key,0)</f>
        <v/>
      </c>
      <c r="AX186" s="46">
        <f>IF(INDEX(Node_Kind,AW186)="leaf",0,IF(INDEX($P$10:$P$61,INDEX(Node_Pos,AW186)+1)="",IF(INDEX(Node_Miss,AW186)="left",INDEX(Node_Left,AW186),INDEX(Node_Right,AW186)),IF(INDEX(Node_Kind,AW186)="split",IF(INDEX($P$10:$P$61,INDEX(Node_Pos,AW186)+1)&lt;INDEX(Node_Thr,AW186),INDEX(Node_Left,AW186),INDEX(Node_Right,AW186)),IF(ISNUMBER(SEARCH(";"&amp;INDEX($P$10:$P$61,INDEX(Node_Pos,AW186)+1)&amp;";",";"&amp;INDEX(Node_RCodes,AW186)&amp;";")),INDEX(Node_Right,AW186),INDEX(Node_Left,AW186)))))</f>
        <v/>
      </c>
      <c r="AY186" s="46">
        <f>MATCH($AA186&amp;"|"&amp;AX186,Node_Key,0)</f>
        <v/>
      </c>
      <c r="AZ186" s="46">
        <f>IF(INDEX(Node_Kind,AY186)="leaf",AX186,IF(INDEX($P$10:$P$61,INDEX(Node_Pos,AY186)+1)="",IF(INDEX(Node_Miss,AY186)="left",INDEX(Node_Left,AY186),INDEX(Node_Right,AY186)),IF(INDEX(Node_Kind,AY186)="split",IF(INDEX($P$10:$P$61,INDEX(Node_Pos,AY186)+1)&lt;INDEX(Node_Thr,AY186),INDEX(Node_Left,AY186),INDEX(Node_Right,AY186)),IF(ISNUMBER(SEARCH(";"&amp;INDEX($P$10:$P$61,INDEX(Node_Pos,AY186)+1)&amp;";",";"&amp;INDEX(Node_RCodes,AY186)&amp;";")),INDEX(Node_Right,AY186),INDEX(Node_Left,AY186)))))</f>
        <v/>
      </c>
      <c r="BA186" s="46">
        <f>MATCH($AA186&amp;"|"&amp;AZ186,Node_Key,0)</f>
        <v/>
      </c>
      <c r="BB186" s="46">
        <f>IF(INDEX(Node_Kind,BA186)="leaf",AZ186,IF(INDEX($P$10:$P$61,INDEX(Node_Pos,BA186)+1)="",IF(INDEX(Node_Miss,BA186)="left",INDEX(Node_Left,BA186),INDEX(Node_Right,BA186)),IF(INDEX(Node_Kind,BA186)="split",IF(INDEX($P$10:$P$61,INDEX(Node_Pos,BA186)+1)&lt;INDEX(Node_Thr,BA186),INDEX(Node_Left,BA186),INDEX(Node_Right,BA186)),IF(ISNUMBER(SEARCH(";"&amp;INDEX($P$10:$P$61,INDEX(Node_Pos,BA186)+1)&amp;";",";"&amp;INDEX(Node_RCodes,BA186)&amp;";")),INDEX(Node_Right,BA186),INDEX(Node_Left,BA186)))))</f>
        <v/>
      </c>
      <c r="BC186" s="52">
        <f>IF(INDEX(Node_Kind,MATCH($AA186&amp;"|"&amp;BB186,Node_Key,0))="leaf",INDEX(Node_Leaf,MATCH($AA186&amp;"|"&amp;BB186,Node_Key,0)),"not a leaf")</f>
        <v/>
      </c>
      <c r="BD186" s="46">
        <f>MATCH($AA186&amp;"|0",Node_Key,0)</f>
        <v/>
      </c>
      <c r="BE186" s="46">
        <f>IF(INDEX(Node_Kind,BD186)="leaf",0,IF(INDEX($S$10:$S$61,INDEX(Node_Pos,BD186)+1)="",IF(INDEX(Node_Miss,BD186)="left",INDEX(Node_Left,BD186),INDEX(Node_Right,BD186)),IF(INDEX(Node_Kind,BD186)="split",IF(INDEX($S$10:$S$61,INDEX(Node_Pos,BD186)+1)&lt;INDEX(Node_Thr,BD186),INDEX(Node_Left,BD186),INDEX(Node_Right,BD186)),IF(ISNUMBER(SEARCH(";"&amp;INDEX($S$10:$S$61,INDEX(Node_Pos,BD186)+1)&amp;";",";"&amp;INDEX(Node_RCodes,BD186)&amp;";")),INDEX(Node_Right,BD186),INDEX(Node_Left,BD186)))))</f>
        <v/>
      </c>
      <c r="BF186" s="46">
        <f>MATCH($AA186&amp;"|"&amp;BE186,Node_Key,0)</f>
        <v/>
      </c>
      <c r="BG186" s="46">
        <f>IF(INDEX(Node_Kind,BF186)="leaf",BE186,IF(INDEX($S$10:$S$61,INDEX(Node_Pos,BF186)+1)="",IF(INDEX(Node_Miss,BF186)="left",INDEX(Node_Left,BF186),INDEX(Node_Right,BF186)),IF(INDEX(Node_Kind,BF186)="split",IF(INDEX($S$10:$S$61,INDEX(Node_Pos,BF186)+1)&lt;INDEX(Node_Thr,BF186),INDEX(Node_Left,BF186),INDEX(Node_Right,BF186)),IF(ISNUMBER(SEARCH(";"&amp;INDEX($S$10:$S$61,INDEX(Node_Pos,BF186)+1)&amp;";",";"&amp;INDEX(Node_RCodes,BF186)&amp;";")),INDEX(Node_Right,BF186),INDEX(Node_Left,BF186)))))</f>
        <v/>
      </c>
      <c r="BH186" s="46">
        <f>MATCH($AA186&amp;"|"&amp;BG186,Node_Key,0)</f>
        <v/>
      </c>
      <c r="BI186" s="46">
        <f>IF(INDEX(Node_Kind,BH186)="leaf",BG186,IF(INDEX($S$10:$S$61,INDEX(Node_Pos,BH186)+1)="",IF(INDEX(Node_Miss,BH186)="left",INDEX(Node_Left,BH186),INDEX(Node_Right,BH186)),IF(INDEX(Node_Kind,BH186)="split",IF(INDEX($S$10:$S$61,INDEX(Node_Pos,BH186)+1)&lt;INDEX(Node_Thr,BH186),INDEX(Node_Left,BH186),INDEX(Node_Right,BH186)),IF(ISNUMBER(SEARCH(";"&amp;INDEX($S$10:$S$61,INDEX(Node_Pos,BH186)+1)&amp;";",";"&amp;INDEX(Node_RCodes,BH186)&amp;";")),INDEX(Node_Right,BH186),INDEX(Node_Left,BH186)))))</f>
        <v/>
      </c>
      <c r="BJ186" s="52">
        <f>IF(INDEX(Node_Kind,MATCH($AA186&amp;"|"&amp;BI186,Node_Key,0))="leaf",INDEX(Node_Leaf,MATCH($AA186&amp;"|"&amp;BI186,Node_Key,0)),"not a leaf")</f>
        <v/>
      </c>
      <c r="BK186" s="46">
        <f>MATCH($AA186&amp;"|0",Node_Key,0)</f>
        <v/>
      </c>
      <c r="BL186" s="46">
        <f>IF(INDEX(Node_Kind,BK186)="leaf",0,IF(INDEX($V$10:$V$61,INDEX(Node_Pos,BK186)+1)="",IF(INDEX(Node_Miss,BK186)="left",INDEX(Node_Left,BK186),INDEX(Node_Right,BK186)),IF(INDEX(Node_Kind,BK186)="split",IF(INDEX($V$10:$V$61,INDEX(Node_Pos,BK186)+1)&lt;INDEX(Node_Thr,BK186),INDEX(Node_Left,BK186),INDEX(Node_Right,BK186)),IF(ISNUMBER(SEARCH(";"&amp;INDEX($V$10:$V$61,INDEX(Node_Pos,BK186)+1)&amp;";",";"&amp;INDEX(Node_RCodes,BK186)&amp;";")),INDEX(Node_Right,BK186),INDEX(Node_Left,BK186)))))</f>
        <v/>
      </c>
      <c r="BM186" s="46">
        <f>MATCH($AA186&amp;"|"&amp;BL186,Node_Key,0)</f>
        <v/>
      </c>
      <c r="BN186" s="46">
        <f>IF(INDEX(Node_Kind,BM186)="leaf",BL186,IF(INDEX($V$10:$V$61,INDEX(Node_Pos,BM186)+1)="",IF(INDEX(Node_Miss,BM186)="left",INDEX(Node_Left,BM186),INDEX(Node_Right,BM186)),IF(INDEX(Node_Kind,BM186)="split",IF(INDEX($V$10:$V$61,INDEX(Node_Pos,BM186)+1)&lt;INDEX(Node_Thr,BM186),INDEX(Node_Left,BM186),INDEX(Node_Right,BM186)),IF(ISNUMBER(SEARCH(";"&amp;INDEX($V$10:$V$61,INDEX(Node_Pos,BM186)+1)&amp;";",";"&amp;INDEX(Node_RCodes,BM186)&amp;";")),INDEX(Node_Right,BM186),INDEX(Node_Left,BM186)))))</f>
        <v/>
      </c>
      <c r="BO186" s="46">
        <f>MATCH($AA186&amp;"|"&amp;BN186,Node_Key,0)</f>
        <v/>
      </c>
      <c r="BP186" s="46">
        <f>IF(INDEX(Node_Kind,BO186)="leaf",BN186,IF(INDEX($V$10:$V$61,INDEX(Node_Pos,BO186)+1)="",IF(INDEX(Node_Miss,BO186)="left",INDEX(Node_Left,BO186),INDEX(Node_Right,BO186)),IF(INDEX(Node_Kind,BO186)="split",IF(INDEX($V$10:$V$61,INDEX(Node_Pos,BO186)+1)&lt;INDEX(Node_Thr,BO186),INDEX(Node_Left,BO186),INDEX(Node_Right,BO186)),IF(ISNUMBER(SEARCH(";"&amp;INDEX($V$10:$V$61,INDEX(Node_Pos,BO186)+1)&amp;";",";"&amp;INDEX(Node_RCodes,BO186)&amp;";")),INDEX(Node_Right,BO186),INDEX(Node_Left,BO186)))))</f>
        <v/>
      </c>
      <c r="BQ186" s="52">
        <f>IF(INDEX(Node_Kind,MATCH($AA186&amp;"|"&amp;BP186,Node_Key,0))="leaf",INDEX(Node_Leaf,MATCH($AA186&amp;"|"&amp;BP186,Node_Key,0)),"not a leaf")</f>
        <v/>
      </c>
      <c r="BR186" s="46">
        <f>MATCH($AA186&amp;"|0",Node_Key,0)</f>
        <v/>
      </c>
      <c r="BS186" s="46">
        <f>IF(INDEX(Node_Kind,BR186)="leaf",0,IF(INDEX($Y$10:$Y$61,INDEX(Node_Pos,BR186)+1)="",IF(INDEX(Node_Miss,BR186)="left",INDEX(Node_Left,BR186),INDEX(Node_Right,BR186)),IF(INDEX(Node_Kind,BR186)="split",IF(INDEX($Y$10:$Y$61,INDEX(Node_Pos,BR186)+1)&lt;INDEX(Node_Thr,BR186),INDEX(Node_Left,BR186),INDEX(Node_Right,BR186)),IF(ISNUMBER(SEARCH(";"&amp;INDEX($Y$10:$Y$61,INDEX(Node_Pos,BR186)+1)&amp;";",";"&amp;INDEX(Node_RCodes,BR186)&amp;";")),INDEX(Node_Right,BR186),INDEX(Node_Left,BR186)))))</f>
        <v/>
      </c>
      <c r="BT186" s="46">
        <f>MATCH($AA186&amp;"|"&amp;BS186,Node_Key,0)</f>
        <v/>
      </c>
      <c r="BU186" s="46">
        <f>IF(INDEX(Node_Kind,BT186)="leaf",BS186,IF(INDEX($Y$10:$Y$61,INDEX(Node_Pos,BT186)+1)="",IF(INDEX(Node_Miss,BT186)="left",INDEX(Node_Left,BT186),INDEX(Node_Right,BT186)),IF(INDEX(Node_Kind,BT186)="split",IF(INDEX($Y$10:$Y$61,INDEX(Node_Pos,BT186)+1)&lt;INDEX(Node_Thr,BT186),INDEX(Node_Left,BT186),INDEX(Node_Right,BT186)),IF(ISNUMBER(SEARCH(";"&amp;INDEX($Y$10:$Y$61,INDEX(Node_Pos,BT186)+1)&amp;";",";"&amp;INDEX(Node_RCodes,BT186)&amp;";")),INDEX(Node_Right,BT186),INDEX(Node_Left,BT186)))))</f>
        <v/>
      </c>
      <c r="BV186" s="46">
        <f>MATCH($AA186&amp;"|"&amp;BU186,Node_Key,0)</f>
        <v/>
      </c>
      <c r="BW186" s="46">
        <f>IF(INDEX(Node_Kind,BV186)="leaf",BU186,IF(INDEX($Y$10:$Y$61,INDEX(Node_Pos,BV186)+1)="",IF(INDEX(Node_Miss,BV186)="left",INDEX(Node_Left,BV186),INDEX(Node_Right,BV186)),IF(INDEX(Node_Kind,BV186)="split",IF(INDEX($Y$10:$Y$61,INDEX(Node_Pos,BV186)+1)&lt;INDEX(Node_Thr,BV186),INDEX(Node_Left,BV186),INDEX(Node_Right,BV186)),IF(ISNUMBER(SEARCH(";"&amp;INDEX($Y$10:$Y$61,INDEX(Node_Pos,BV186)+1)&amp;";",";"&amp;INDEX(Node_RCodes,BV186)&amp;";")),INDEX(Node_Right,BV186),INDEX(Node_Left,BV186)))))</f>
        <v/>
      </c>
      <c r="BX186" s="52">
        <f>IF(INDEX(Node_Kind,MATCH($AA186&amp;"|"&amp;BW186,Node_Key,0))="leaf",INDEX(Node_Leaf,MATCH($AA186&amp;"|"&amp;BW186,Node_Key,0)),"not a leaf")</f>
        <v/>
      </c>
    </row>
    <row r="187">
      <c r="AA187" s="36" t="n">
        <v>177</v>
      </c>
      <c r="AB187" s="46">
        <f>MATCH($AA187&amp;"|0",Node_Key,0)</f>
        <v/>
      </c>
      <c r="AC187" s="46">
        <f>IF(INDEX(Node_Kind,AB187)="leaf",0,IF(INDEX($G$10:$G$61,INDEX(Node_Pos,AB187)+1)="",IF(INDEX(Node_Miss,AB187)="left",INDEX(Node_Left,AB187),INDEX(Node_Right,AB187)),IF(INDEX(Node_Kind,AB187)="split",IF(INDEX($G$10:$G$61,INDEX(Node_Pos,AB187)+1)&lt;INDEX(Node_Thr,AB187),INDEX(Node_Left,AB187),INDEX(Node_Right,AB187)),IF(ISNUMBER(SEARCH(";"&amp;INDEX($G$10:$G$61,INDEX(Node_Pos,AB187)+1)&amp;";",";"&amp;INDEX(Node_RCodes,AB187)&amp;";")),INDEX(Node_Right,AB187),INDEX(Node_Left,AB187)))))</f>
        <v/>
      </c>
      <c r="AD187" s="46">
        <f>MATCH($AA187&amp;"|"&amp;AC187,Node_Key,0)</f>
        <v/>
      </c>
      <c r="AE187" s="46">
        <f>IF(INDEX(Node_Kind,AD187)="leaf",AC187,IF(INDEX($G$10:$G$61,INDEX(Node_Pos,AD187)+1)="",IF(INDEX(Node_Miss,AD187)="left",INDEX(Node_Left,AD187),INDEX(Node_Right,AD187)),IF(INDEX(Node_Kind,AD187)="split",IF(INDEX($G$10:$G$61,INDEX(Node_Pos,AD187)+1)&lt;INDEX(Node_Thr,AD187),INDEX(Node_Left,AD187),INDEX(Node_Right,AD187)),IF(ISNUMBER(SEARCH(";"&amp;INDEX($G$10:$G$61,INDEX(Node_Pos,AD187)+1)&amp;";",";"&amp;INDEX(Node_RCodes,AD187)&amp;";")),INDEX(Node_Right,AD187),INDEX(Node_Left,AD187)))))</f>
        <v/>
      </c>
      <c r="AF187" s="46">
        <f>MATCH($AA187&amp;"|"&amp;AE187,Node_Key,0)</f>
        <v/>
      </c>
      <c r="AG187" s="46">
        <f>IF(INDEX(Node_Kind,AF187)="leaf",AE187,IF(INDEX($G$10:$G$61,INDEX(Node_Pos,AF187)+1)="",IF(INDEX(Node_Miss,AF187)="left",INDEX(Node_Left,AF187),INDEX(Node_Right,AF187)),IF(INDEX(Node_Kind,AF187)="split",IF(INDEX($G$10:$G$61,INDEX(Node_Pos,AF187)+1)&lt;INDEX(Node_Thr,AF187),INDEX(Node_Left,AF187),INDEX(Node_Right,AF187)),IF(ISNUMBER(SEARCH(";"&amp;INDEX($G$10:$G$61,INDEX(Node_Pos,AF187)+1)&amp;";",";"&amp;INDEX(Node_RCodes,AF187)&amp;";")),INDEX(Node_Right,AF187),INDEX(Node_Left,AF187)))))</f>
        <v/>
      </c>
      <c r="AH187" s="52">
        <f>IF(INDEX(Node_Kind,MATCH($AA187&amp;"|"&amp;AG187,Node_Key,0))="leaf",INDEX(Node_Leaf,MATCH($AA187&amp;"|"&amp;AG187,Node_Key,0)),"not a leaf")</f>
        <v/>
      </c>
      <c r="AI187" s="46">
        <f>MATCH($AA187&amp;"|0",Node_Key,0)</f>
        <v/>
      </c>
      <c r="AJ187" s="46">
        <f>IF(INDEX(Node_Kind,AI187)="leaf",0,IF(INDEX($J$10:$J$61,INDEX(Node_Pos,AI187)+1)="",IF(INDEX(Node_Miss,AI187)="left",INDEX(Node_Left,AI187),INDEX(Node_Right,AI187)),IF(INDEX(Node_Kind,AI187)="split",IF(INDEX($J$10:$J$61,INDEX(Node_Pos,AI187)+1)&lt;INDEX(Node_Thr,AI187),INDEX(Node_Left,AI187),INDEX(Node_Right,AI187)),IF(ISNUMBER(SEARCH(";"&amp;INDEX($J$10:$J$61,INDEX(Node_Pos,AI187)+1)&amp;";",";"&amp;INDEX(Node_RCodes,AI187)&amp;";")),INDEX(Node_Right,AI187),INDEX(Node_Left,AI187)))))</f>
        <v/>
      </c>
      <c r="AK187" s="46">
        <f>MATCH($AA187&amp;"|"&amp;AJ187,Node_Key,0)</f>
        <v/>
      </c>
      <c r="AL187" s="46">
        <f>IF(INDEX(Node_Kind,AK187)="leaf",AJ187,IF(INDEX($J$10:$J$61,INDEX(Node_Pos,AK187)+1)="",IF(INDEX(Node_Miss,AK187)="left",INDEX(Node_Left,AK187),INDEX(Node_Right,AK187)),IF(INDEX(Node_Kind,AK187)="split",IF(INDEX($J$10:$J$61,INDEX(Node_Pos,AK187)+1)&lt;INDEX(Node_Thr,AK187),INDEX(Node_Left,AK187),INDEX(Node_Right,AK187)),IF(ISNUMBER(SEARCH(";"&amp;INDEX($J$10:$J$61,INDEX(Node_Pos,AK187)+1)&amp;";",";"&amp;INDEX(Node_RCodes,AK187)&amp;";")),INDEX(Node_Right,AK187),INDEX(Node_Left,AK187)))))</f>
        <v/>
      </c>
      <c r="AM187" s="46">
        <f>MATCH($AA187&amp;"|"&amp;AL187,Node_Key,0)</f>
        <v/>
      </c>
      <c r="AN187" s="46">
        <f>IF(INDEX(Node_Kind,AM187)="leaf",AL187,IF(INDEX($J$10:$J$61,INDEX(Node_Pos,AM187)+1)="",IF(INDEX(Node_Miss,AM187)="left",INDEX(Node_Left,AM187),INDEX(Node_Right,AM187)),IF(INDEX(Node_Kind,AM187)="split",IF(INDEX($J$10:$J$61,INDEX(Node_Pos,AM187)+1)&lt;INDEX(Node_Thr,AM187),INDEX(Node_Left,AM187),INDEX(Node_Right,AM187)),IF(ISNUMBER(SEARCH(";"&amp;INDEX($J$10:$J$61,INDEX(Node_Pos,AM187)+1)&amp;";",";"&amp;INDEX(Node_RCodes,AM187)&amp;";")),INDEX(Node_Right,AM187),INDEX(Node_Left,AM187)))))</f>
        <v/>
      </c>
      <c r="AO187" s="52">
        <f>IF(INDEX(Node_Kind,MATCH($AA187&amp;"|"&amp;AN187,Node_Key,0))="leaf",INDEX(Node_Leaf,MATCH($AA187&amp;"|"&amp;AN187,Node_Key,0)),"not a leaf")</f>
        <v/>
      </c>
      <c r="AP187" s="46">
        <f>MATCH($AA187&amp;"|0",Node_Key,0)</f>
        <v/>
      </c>
      <c r="AQ187" s="46">
        <f>IF(INDEX(Node_Kind,AP187)="leaf",0,IF(INDEX($M$10:$M$61,INDEX(Node_Pos,AP187)+1)="",IF(INDEX(Node_Miss,AP187)="left",INDEX(Node_Left,AP187),INDEX(Node_Right,AP187)),IF(INDEX(Node_Kind,AP187)="split",IF(INDEX($M$10:$M$61,INDEX(Node_Pos,AP187)+1)&lt;INDEX(Node_Thr,AP187),INDEX(Node_Left,AP187),INDEX(Node_Right,AP187)),IF(ISNUMBER(SEARCH(";"&amp;INDEX($M$10:$M$61,INDEX(Node_Pos,AP187)+1)&amp;";",";"&amp;INDEX(Node_RCodes,AP187)&amp;";")),INDEX(Node_Right,AP187),INDEX(Node_Left,AP187)))))</f>
        <v/>
      </c>
      <c r="AR187" s="46">
        <f>MATCH($AA187&amp;"|"&amp;AQ187,Node_Key,0)</f>
        <v/>
      </c>
      <c r="AS187" s="46">
        <f>IF(INDEX(Node_Kind,AR187)="leaf",AQ187,IF(INDEX($M$10:$M$61,INDEX(Node_Pos,AR187)+1)="",IF(INDEX(Node_Miss,AR187)="left",INDEX(Node_Left,AR187),INDEX(Node_Right,AR187)),IF(INDEX(Node_Kind,AR187)="split",IF(INDEX($M$10:$M$61,INDEX(Node_Pos,AR187)+1)&lt;INDEX(Node_Thr,AR187),INDEX(Node_Left,AR187),INDEX(Node_Right,AR187)),IF(ISNUMBER(SEARCH(";"&amp;INDEX($M$10:$M$61,INDEX(Node_Pos,AR187)+1)&amp;";",";"&amp;INDEX(Node_RCodes,AR187)&amp;";")),INDEX(Node_Right,AR187),INDEX(Node_Left,AR187)))))</f>
        <v/>
      </c>
      <c r="AT187" s="46">
        <f>MATCH($AA187&amp;"|"&amp;AS187,Node_Key,0)</f>
        <v/>
      </c>
      <c r="AU187" s="46">
        <f>IF(INDEX(Node_Kind,AT187)="leaf",AS187,IF(INDEX($M$10:$M$61,INDEX(Node_Pos,AT187)+1)="",IF(INDEX(Node_Miss,AT187)="left",INDEX(Node_Left,AT187),INDEX(Node_Right,AT187)),IF(INDEX(Node_Kind,AT187)="split",IF(INDEX($M$10:$M$61,INDEX(Node_Pos,AT187)+1)&lt;INDEX(Node_Thr,AT187),INDEX(Node_Left,AT187),INDEX(Node_Right,AT187)),IF(ISNUMBER(SEARCH(";"&amp;INDEX($M$10:$M$61,INDEX(Node_Pos,AT187)+1)&amp;";",";"&amp;INDEX(Node_RCodes,AT187)&amp;";")),INDEX(Node_Right,AT187),INDEX(Node_Left,AT187)))))</f>
        <v/>
      </c>
      <c r="AV187" s="52">
        <f>IF(INDEX(Node_Kind,MATCH($AA187&amp;"|"&amp;AU187,Node_Key,0))="leaf",INDEX(Node_Leaf,MATCH($AA187&amp;"|"&amp;AU187,Node_Key,0)),"not a leaf")</f>
        <v/>
      </c>
      <c r="AW187" s="46">
        <f>MATCH($AA187&amp;"|0",Node_Key,0)</f>
        <v/>
      </c>
      <c r="AX187" s="46">
        <f>IF(INDEX(Node_Kind,AW187)="leaf",0,IF(INDEX($P$10:$P$61,INDEX(Node_Pos,AW187)+1)="",IF(INDEX(Node_Miss,AW187)="left",INDEX(Node_Left,AW187),INDEX(Node_Right,AW187)),IF(INDEX(Node_Kind,AW187)="split",IF(INDEX($P$10:$P$61,INDEX(Node_Pos,AW187)+1)&lt;INDEX(Node_Thr,AW187),INDEX(Node_Left,AW187),INDEX(Node_Right,AW187)),IF(ISNUMBER(SEARCH(";"&amp;INDEX($P$10:$P$61,INDEX(Node_Pos,AW187)+1)&amp;";",";"&amp;INDEX(Node_RCodes,AW187)&amp;";")),INDEX(Node_Right,AW187),INDEX(Node_Left,AW187)))))</f>
        <v/>
      </c>
      <c r="AY187" s="46">
        <f>MATCH($AA187&amp;"|"&amp;AX187,Node_Key,0)</f>
        <v/>
      </c>
      <c r="AZ187" s="46">
        <f>IF(INDEX(Node_Kind,AY187)="leaf",AX187,IF(INDEX($P$10:$P$61,INDEX(Node_Pos,AY187)+1)="",IF(INDEX(Node_Miss,AY187)="left",INDEX(Node_Left,AY187),INDEX(Node_Right,AY187)),IF(INDEX(Node_Kind,AY187)="split",IF(INDEX($P$10:$P$61,INDEX(Node_Pos,AY187)+1)&lt;INDEX(Node_Thr,AY187),INDEX(Node_Left,AY187),INDEX(Node_Right,AY187)),IF(ISNUMBER(SEARCH(";"&amp;INDEX($P$10:$P$61,INDEX(Node_Pos,AY187)+1)&amp;";",";"&amp;INDEX(Node_RCodes,AY187)&amp;";")),INDEX(Node_Right,AY187),INDEX(Node_Left,AY187)))))</f>
        <v/>
      </c>
      <c r="BA187" s="46">
        <f>MATCH($AA187&amp;"|"&amp;AZ187,Node_Key,0)</f>
        <v/>
      </c>
      <c r="BB187" s="46">
        <f>IF(INDEX(Node_Kind,BA187)="leaf",AZ187,IF(INDEX($P$10:$P$61,INDEX(Node_Pos,BA187)+1)="",IF(INDEX(Node_Miss,BA187)="left",INDEX(Node_Left,BA187),INDEX(Node_Right,BA187)),IF(INDEX(Node_Kind,BA187)="split",IF(INDEX($P$10:$P$61,INDEX(Node_Pos,BA187)+1)&lt;INDEX(Node_Thr,BA187),INDEX(Node_Left,BA187),INDEX(Node_Right,BA187)),IF(ISNUMBER(SEARCH(";"&amp;INDEX($P$10:$P$61,INDEX(Node_Pos,BA187)+1)&amp;";",";"&amp;INDEX(Node_RCodes,BA187)&amp;";")),INDEX(Node_Right,BA187),INDEX(Node_Left,BA187)))))</f>
        <v/>
      </c>
      <c r="BC187" s="52">
        <f>IF(INDEX(Node_Kind,MATCH($AA187&amp;"|"&amp;BB187,Node_Key,0))="leaf",INDEX(Node_Leaf,MATCH($AA187&amp;"|"&amp;BB187,Node_Key,0)),"not a leaf")</f>
        <v/>
      </c>
      <c r="BD187" s="46">
        <f>MATCH($AA187&amp;"|0",Node_Key,0)</f>
        <v/>
      </c>
      <c r="BE187" s="46">
        <f>IF(INDEX(Node_Kind,BD187)="leaf",0,IF(INDEX($S$10:$S$61,INDEX(Node_Pos,BD187)+1)="",IF(INDEX(Node_Miss,BD187)="left",INDEX(Node_Left,BD187),INDEX(Node_Right,BD187)),IF(INDEX(Node_Kind,BD187)="split",IF(INDEX($S$10:$S$61,INDEX(Node_Pos,BD187)+1)&lt;INDEX(Node_Thr,BD187),INDEX(Node_Left,BD187),INDEX(Node_Right,BD187)),IF(ISNUMBER(SEARCH(";"&amp;INDEX($S$10:$S$61,INDEX(Node_Pos,BD187)+1)&amp;";",";"&amp;INDEX(Node_RCodes,BD187)&amp;";")),INDEX(Node_Right,BD187),INDEX(Node_Left,BD187)))))</f>
        <v/>
      </c>
      <c r="BF187" s="46">
        <f>MATCH($AA187&amp;"|"&amp;BE187,Node_Key,0)</f>
        <v/>
      </c>
      <c r="BG187" s="46">
        <f>IF(INDEX(Node_Kind,BF187)="leaf",BE187,IF(INDEX($S$10:$S$61,INDEX(Node_Pos,BF187)+1)="",IF(INDEX(Node_Miss,BF187)="left",INDEX(Node_Left,BF187),INDEX(Node_Right,BF187)),IF(INDEX(Node_Kind,BF187)="split",IF(INDEX($S$10:$S$61,INDEX(Node_Pos,BF187)+1)&lt;INDEX(Node_Thr,BF187),INDEX(Node_Left,BF187),INDEX(Node_Right,BF187)),IF(ISNUMBER(SEARCH(";"&amp;INDEX($S$10:$S$61,INDEX(Node_Pos,BF187)+1)&amp;";",";"&amp;INDEX(Node_RCodes,BF187)&amp;";")),INDEX(Node_Right,BF187),INDEX(Node_Left,BF187)))))</f>
        <v/>
      </c>
      <c r="BH187" s="46">
        <f>MATCH($AA187&amp;"|"&amp;BG187,Node_Key,0)</f>
        <v/>
      </c>
      <c r="BI187" s="46">
        <f>IF(INDEX(Node_Kind,BH187)="leaf",BG187,IF(INDEX($S$10:$S$61,INDEX(Node_Pos,BH187)+1)="",IF(INDEX(Node_Miss,BH187)="left",INDEX(Node_Left,BH187),INDEX(Node_Right,BH187)),IF(INDEX(Node_Kind,BH187)="split",IF(INDEX($S$10:$S$61,INDEX(Node_Pos,BH187)+1)&lt;INDEX(Node_Thr,BH187),INDEX(Node_Left,BH187),INDEX(Node_Right,BH187)),IF(ISNUMBER(SEARCH(";"&amp;INDEX($S$10:$S$61,INDEX(Node_Pos,BH187)+1)&amp;";",";"&amp;INDEX(Node_RCodes,BH187)&amp;";")),INDEX(Node_Right,BH187),INDEX(Node_Left,BH187)))))</f>
        <v/>
      </c>
      <c r="BJ187" s="52">
        <f>IF(INDEX(Node_Kind,MATCH($AA187&amp;"|"&amp;BI187,Node_Key,0))="leaf",INDEX(Node_Leaf,MATCH($AA187&amp;"|"&amp;BI187,Node_Key,0)),"not a leaf")</f>
        <v/>
      </c>
      <c r="BK187" s="46">
        <f>MATCH($AA187&amp;"|0",Node_Key,0)</f>
        <v/>
      </c>
      <c r="BL187" s="46">
        <f>IF(INDEX(Node_Kind,BK187)="leaf",0,IF(INDEX($V$10:$V$61,INDEX(Node_Pos,BK187)+1)="",IF(INDEX(Node_Miss,BK187)="left",INDEX(Node_Left,BK187),INDEX(Node_Right,BK187)),IF(INDEX(Node_Kind,BK187)="split",IF(INDEX($V$10:$V$61,INDEX(Node_Pos,BK187)+1)&lt;INDEX(Node_Thr,BK187),INDEX(Node_Left,BK187),INDEX(Node_Right,BK187)),IF(ISNUMBER(SEARCH(";"&amp;INDEX($V$10:$V$61,INDEX(Node_Pos,BK187)+1)&amp;";",";"&amp;INDEX(Node_RCodes,BK187)&amp;";")),INDEX(Node_Right,BK187),INDEX(Node_Left,BK187)))))</f>
        <v/>
      </c>
      <c r="BM187" s="46">
        <f>MATCH($AA187&amp;"|"&amp;BL187,Node_Key,0)</f>
        <v/>
      </c>
      <c r="BN187" s="46">
        <f>IF(INDEX(Node_Kind,BM187)="leaf",BL187,IF(INDEX($V$10:$V$61,INDEX(Node_Pos,BM187)+1)="",IF(INDEX(Node_Miss,BM187)="left",INDEX(Node_Left,BM187),INDEX(Node_Right,BM187)),IF(INDEX(Node_Kind,BM187)="split",IF(INDEX($V$10:$V$61,INDEX(Node_Pos,BM187)+1)&lt;INDEX(Node_Thr,BM187),INDEX(Node_Left,BM187),INDEX(Node_Right,BM187)),IF(ISNUMBER(SEARCH(";"&amp;INDEX($V$10:$V$61,INDEX(Node_Pos,BM187)+1)&amp;";",";"&amp;INDEX(Node_RCodes,BM187)&amp;";")),INDEX(Node_Right,BM187),INDEX(Node_Left,BM187)))))</f>
        <v/>
      </c>
      <c r="BO187" s="46">
        <f>MATCH($AA187&amp;"|"&amp;BN187,Node_Key,0)</f>
        <v/>
      </c>
      <c r="BP187" s="46">
        <f>IF(INDEX(Node_Kind,BO187)="leaf",BN187,IF(INDEX($V$10:$V$61,INDEX(Node_Pos,BO187)+1)="",IF(INDEX(Node_Miss,BO187)="left",INDEX(Node_Left,BO187),INDEX(Node_Right,BO187)),IF(INDEX(Node_Kind,BO187)="split",IF(INDEX($V$10:$V$61,INDEX(Node_Pos,BO187)+1)&lt;INDEX(Node_Thr,BO187),INDEX(Node_Left,BO187),INDEX(Node_Right,BO187)),IF(ISNUMBER(SEARCH(";"&amp;INDEX($V$10:$V$61,INDEX(Node_Pos,BO187)+1)&amp;";",";"&amp;INDEX(Node_RCodes,BO187)&amp;";")),INDEX(Node_Right,BO187),INDEX(Node_Left,BO187)))))</f>
        <v/>
      </c>
      <c r="BQ187" s="52">
        <f>IF(INDEX(Node_Kind,MATCH($AA187&amp;"|"&amp;BP187,Node_Key,0))="leaf",INDEX(Node_Leaf,MATCH($AA187&amp;"|"&amp;BP187,Node_Key,0)),"not a leaf")</f>
        <v/>
      </c>
      <c r="BR187" s="46">
        <f>MATCH($AA187&amp;"|0",Node_Key,0)</f>
        <v/>
      </c>
      <c r="BS187" s="46">
        <f>IF(INDEX(Node_Kind,BR187)="leaf",0,IF(INDEX($Y$10:$Y$61,INDEX(Node_Pos,BR187)+1)="",IF(INDEX(Node_Miss,BR187)="left",INDEX(Node_Left,BR187),INDEX(Node_Right,BR187)),IF(INDEX(Node_Kind,BR187)="split",IF(INDEX($Y$10:$Y$61,INDEX(Node_Pos,BR187)+1)&lt;INDEX(Node_Thr,BR187),INDEX(Node_Left,BR187),INDEX(Node_Right,BR187)),IF(ISNUMBER(SEARCH(";"&amp;INDEX($Y$10:$Y$61,INDEX(Node_Pos,BR187)+1)&amp;";",";"&amp;INDEX(Node_RCodes,BR187)&amp;";")),INDEX(Node_Right,BR187),INDEX(Node_Left,BR187)))))</f>
        <v/>
      </c>
      <c r="BT187" s="46">
        <f>MATCH($AA187&amp;"|"&amp;BS187,Node_Key,0)</f>
        <v/>
      </c>
      <c r="BU187" s="46">
        <f>IF(INDEX(Node_Kind,BT187)="leaf",BS187,IF(INDEX($Y$10:$Y$61,INDEX(Node_Pos,BT187)+1)="",IF(INDEX(Node_Miss,BT187)="left",INDEX(Node_Left,BT187),INDEX(Node_Right,BT187)),IF(INDEX(Node_Kind,BT187)="split",IF(INDEX($Y$10:$Y$61,INDEX(Node_Pos,BT187)+1)&lt;INDEX(Node_Thr,BT187),INDEX(Node_Left,BT187),INDEX(Node_Right,BT187)),IF(ISNUMBER(SEARCH(";"&amp;INDEX($Y$10:$Y$61,INDEX(Node_Pos,BT187)+1)&amp;";",";"&amp;INDEX(Node_RCodes,BT187)&amp;";")),INDEX(Node_Right,BT187),INDEX(Node_Left,BT187)))))</f>
        <v/>
      </c>
      <c r="BV187" s="46">
        <f>MATCH($AA187&amp;"|"&amp;BU187,Node_Key,0)</f>
        <v/>
      </c>
      <c r="BW187" s="46">
        <f>IF(INDEX(Node_Kind,BV187)="leaf",BU187,IF(INDEX($Y$10:$Y$61,INDEX(Node_Pos,BV187)+1)="",IF(INDEX(Node_Miss,BV187)="left",INDEX(Node_Left,BV187),INDEX(Node_Right,BV187)),IF(INDEX(Node_Kind,BV187)="split",IF(INDEX($Y$10:$Y$61,INDEX(Node_Pos,BV187)+1)&lt;INDEX(Node_Thr,BV187),INDEX(Node_Left,BV187),INDEX(Node_Right,BV187)),IF(ISNUMBER(SEARCH(";"&amp;INDEX($Y$10:$Y$61,INDEX(Node_Pos,BV187)+1)&amp;";",";"&amp;INDEX(Node_RCodes,BV187)&amp;";")),INDEX(Node_Right,BV187),INDEX(Node_Left,BV187)))))</f>
        <v/>
      </c>
      <c r="BX187" s="52">
        <f>IF(INDEX(Node_Kind,MATCH($AA187&amp;"|"&amp;BW187,Node_Key,0))="leaf",INDEX(Node_Leaf,MATCH($AA187&amp;"|"&amp;BW187,Node_Key,0)),"not a leaf")</f>
        <v/>
      </c>
    </row>
    <row r="188">
      <c r="AA188" s="36" t="n">
        <v>178</v>
      </c>
      <c r="AB188" s="46">
        <f>MATCH($AA188&amp;"|0",Node_Key,0)</f>
        <v/>
      </c>
      <c r="AC188" s="46">
        <f>IF(INDEX(Node_Kind,AB188)="leaf",0,IF(INDEX($G$10:$G$61,INDEX(Node_Pos,AB188)+1)="",IF(INDEX(Node_Miss,AB188)="left",INDEX(Node_Left,AB188),INDEX(Node_Right,AB188)),IF(INDEX(Node_Kind,AB188)="split",IF(INDEX($G$10:$G$61,INDEX(Node_Pos,AB188)+1)&lt;INDEX(Node_Thr,AB188),INDEX(Node_Left,AB188),INDEX(Node_Right,AB188)),IF(ISNUMBER(SEARCH(";"&amp;INDEX($G$10:$G$61,INDEX(Node_Pos,AB188)+1)&amp;";",";"&amp;INDEX(Node_RCodes,AB188)&amp;";")),INDEX(Node_Right,AB188),INDEX(Node_Left,AB188)))))</f>
        <v/>
      </c>
      <c r="AD188" s="46">
        <f>MATCH($AA188&amp;"|"&amp;AC188,Node_Key,0)</f>
        <v/>
      </c>
      <c r="AE188" s="46">
        <f>IF(INDEX(Node_Kind,AD188)="leaf",AC188,IF(INDEX($G$10:$G$61,INDEX(Node_Pos,AD188)+1)="",IF(INDEX(Node_Miss,AD188)="left",INDEX(Node_Left,AD188),INDEX(Node_Right,AD188)),IF(INDEX(Node_Kind,AD188)="split",IF(INDEX($G$10:$G$61,INDEX(Node_Pos,AD188)+1)&lt;INDEX(Node_Thr,AD188),INDEX(Node_Left,AD188),INDEX(Node_Right,AD188)),IF(ISNUMBER(SEARCH(";"&amp;INDEX($G$10:$G$61,INDEX(Node_Pos,AD188)+1)&amp;";",";"&amp;INDEX(Node_RCodes,AD188)&amp;";")),INDEX(Node_Right,AD188),INDEX(Node_Left,AD188)))))</f>
        <v/>
      </c>
      <c r="AF188" s="46">
        <f>MATCH($AA188&amp;"|"&amp;AE188,Node_Key,0)</f>
        <v/>
      </c>
      <c r="AG188" s="46">
        <f>IF(INDEX(Node_Kind,AF188)="leaf",AE188,IF(INDEX($G$10:$G$61,INDEX(Node_Pos,AF188)+1)="",IF(INDEX(Node_Miss,AF188)="left",INDEX(Node_Left,AF188),INDEX(Node_Right,AF188)),IF(INDEX(Node_Kind,AF188)="split",IF(INDEX($G$10:$G$61,INDEX(Node_Pos,AF188)+1)&lt;INDEX(Node_Thr,AF188),INDEX(Node_Left,AF188),INDEX(Node_Right,AF188)),IF(ISNUMBER(SEARCH(";"&amp;INDEX($G$10:$G$61,INDEX(Node_Pos,AF188)+1)&amp;";",";"&amp;INDEX(Node_RCodes,AF188)&amp;";")),INDEX(Node_Right,AF188),INDEX(Node_Left,AF188)))))</f>
        <v/>
      </c>
      <c r="AH188" s="52">
        <f>IF(INDEX(Node_Kind,MATCH($AA188&amp;"|"&amp;AG188,Node_Key,0))="leaf",INDEX(Node_Leaf,MATCH($AA188&amp;"|"&amp;AG188,Node_Key,0)),"not a leaf")</f>
        <v/>
      </c>
      <c r="AI188" s="46">
        <f>MATCH($AA188&amp;"|0",Node_Key,0)</f>
        <v/>
      </c>
      <c r="AJ188" s="46">
        <f>IF(INDEX(Node_Kind,AI188)="leaf",0,IF(INDEX($J$10:$J$61,INDEX(Node_Pos,AI188)+1)="",IF(INDEX(Node_Miss,AI188)="left",INDEX(Node_Left,AI188),INDEX(Node_Right,AI188)),IF(INDEX(Node_Kind,AI188)="split",IF(INDEX($J$10:$J$61,INDEX(Node_Pos,AI188)+1)&lt;INDEX(Node_Thr,AI188),INDEX(Node_Left,AI188),INDEX(Node_Right,AI188)),IF(ISNUMBER(SEARCH(";"&amp;INDEX($J$10:$J$61,INDEX(Node_Pos,AI188)+1)&amp;";",";"&amp;INDEX(Node_RCodes,AI188)&amp;";")),INDEX(Node_Right,AI188),INDEX(Node_Left,AI188)))))</f>
        <v/>
      </c>
      <c r="AK188" s="46">
        <f>MATCH($AA188&amp;"|"&amp;AJ188,Node_Key,0)</f>
        <v/>
      </c>
      <c r="AL188" s="46">
        <f>IF(INDEX(Node_Kind,AK188)="leaf",AJ188,IF(INDEX($J$10:$J$61,INDEX(Node_Pos,AK188)+1)="",IF(INDEX(Node_Miss,AK188)="left",INDEX(Node_Left,AK188),INDEX(Node_Right,AK188)),IF(INDEX(Node_Kind,AK188)="split",IF(INDEX($J$10:$J$61,INDEX(Node_Pos,AK188)+1)&lt;INDEX(Node_Thr,AK188),INDEX(Node_Left,AK188),INDEX(Node_Right,AK188)),IF(ISNUMBER(SEARCH(";"&amp;INDEX($J$10:$J$61,INDEX(Node_Pos,AK188)+1)&amp;";",";"&amp;INDEX(Node_RCodes,AK188)&amp;";")),INDEX(Node_Right,AK188),INDEX(Node_Left,AK188)))))</f>
        <v/>
      </c>
      <c r="AM188" s="46">
        <f>MATCH($AA188&amp;"|"&amp;AL188,Node_Key,0)</f>
        <v/>
      </c>
      <c r="AN188" s="46">
        <f>IF(INDEX(Node_Kind,AM188)="leaf",AL188,IF(INDEX($J$10:$J$61,INDEX(Node_Pos,AM188)+1)="",IF(INDEX(Node_Miss,AM188)="left",INDEX(Node_Left,AM188),INDEX(Node_Right,AM188)),IF(INDEX(Node_Kind,AM188)="split",IF(INDEX($J$10:$J$61,INDEX(Node_Pos,AM188)+1)&lt;INDEX(Node_Thr,AM188),INDEX(Node_Left,AM188),INDEX(Node_Right,AM188)),IF(ISNUMBER(SEARCH(";"&amp;INDEX($J$10:$J$61,INDEX(Node_Pos,AM188)+1)&amp;";",";"&amp;INDEX(Node_RCodes,AM188)&amp;";")),INDEX(Node_Right,AM188),INDEX(Node_Left,AM188)))))</f>
        <v/>
      </c>
      <c r="AO188" s="52">
        <f>IF(INDEX(Node_Kind,MATCH($AA188&amp;"|"&amp;AN188,Node_Key,0))="leaf",INDEX(Node_Leaf,MATCH($AA188&amp;"|"&amp;AN188,Node_Key,0)),"not a leaf")</f>
        <v/>
      </c>
      <c r="AP188" s="46">
        <f>MATCH($AA188&amp;"|0",Node_Key,0)</f>
        <v/>
      </c>
      <c r="AQ188" s="46">
        <f>IF(INDEX(Node_Kind,AP188)="leaf",0,IF(INDEX($M$10:$M$61,INDEX(Node_Pos,AP188)+1)="",IF(INDEX(Node_Miss,AP188)="left",INDEX(Node_Left,AP188),INDEX(Node_Right,AP188)),IF(INDEX(Node_Kind,AP188)="split",IF(INDEX($M$10:$M$61,INDEX(Node_Pos,AP188)+1)&lt;INDEX(Node_Thr,AP188),INDEX(Node_Left,AP188),INDEX(Node_Right,AP188)),IF(ISNUMBER(SEARCH(";"&amp;INDEX($M$10:$M$61,INDEX(Node_Pos,AP188)+1)&amp;";",";"&amp;INDEX(Node_RCodes,AP188)&amp;";")),INDEX(Node_Right,AP188),INDEX(Node_Left,AP188)))))</f>
        <v/>
      </c>
      <c r="AR188" s="46">
        <f>MATCH($AA188&amp;"|"&amp;AQ188,Node_Key,0)</f>
        <v/>
      </c>
      <c r="AS188" s="46">
        <f>IF(INDEX(Node_Kind,AR188)="leaf",AQ188,IF(INDEX($M$10:$M$61,INDEX(Node_Pos,AR188)+1)="",IF(INDEX(Node_Miss,AR188)="left",INDEX(Node_Left,AR188),INDEX(Node_Right,AR188)),IF(INDEX(Node_Kind,AR188)="split",IF(INDEX($M$10:$M$61,INDEX(Node_Pos,AR188)+1)&lt;INDEX(Node_Thr,AR188),INDEX(Node_Left,AR188),INDEX(Node_Right,AR188)),IF(ISNUMBER(SEARCH(";"&amp;INDEX($M$10:$M$61,INDEX(Node_Pos,AR188)+1)&amp;";",";"&amp;INDEX(Node_RCodes,AR188)&amp;";")),INDEX(Node_Right,AR188),INDEX(Node_Left,AR188)))))</f>
        <v/>
      </c>
      <c r="AT188" s="46">
        <f>MATCH($AA188&amp;"|"&amp;AS188,Node_Key,0)</f>
        <v/>
      </c>
      <c r="AU188" s="46">
        <f>IF(INDEX(Node_Kind,AT188)="leaf",AS188,IF(INDEX($M$10:$M$61,INDEX(Node_Pos,AT188)+1)="",IF(INDEX(Node_Miss,AT188)="left",INDEX(Node_Left,AT188),INDEX(Node_Right,AT188)),IF(INDEX(Node_Kind,AT188)="split",IF(INDEX($M$10:$M$61,INDEX(Node_Pos,AT188)+1)&lt;INDEX(Node_Thr,AT188),INDEX(Node_Left,AT188),INDEX(Node_Right,AT188)),IF(ISNUMBER(SEARCH(";"&amp;INDEX($M$10:$M$61,INDEX(Node_Pos,AT188)+1)&amp;";",";"&amp;INDEX(Node_RCodes,AT188)&amp;";")),INDEX(Node_Right,AT188),INDEX(Node_Left,AT188)))))</f>
        <v/>
      </c>
      <c r="AV188" s="52">
        <f>IF(INDEX(Node_Kind,MATCH($AA188&amp;"|"&amp;AU188,Node_Key,0))="leaf",INDEX(Node_Leaf,MATCH($AA188&amp;"|"&amp;AU188,Node_Key,0)),"not a leaf")</f>
        <v/>
      </c>
      <c r="AW188" s="46">
        <f>MATCH($AA188&amp;"|0",Node_Key,0)</f>
        <v/>
      </c>
      <c r="AX188" s="46">
        <f>IF(INDEX(Node_Kind,AW188)="leaf",0,IF(INDEX($P$10:$P$61,INDEX(Node_Pos,AW188)+1)="",IF(INDEX(Node_Miss,AW188)="left",INDEX(Node_Left,AW188),INDEX(Node_Right,AW188)),IF(INDEX(Node_Kind,AW188)="split",IF(INDEX($P$10:$P$61,INDEX(Node_Pos,AW188)+1)&lt;INDEX(Node_Thr,AW188),INDEX(Node_Left,AW188),INDEX(Node_Right,AW188)),IF(ISNUMBER(SEARCH(";"&amp;INDEX($P$10:$P$61,INDEX(Node_Pos,AW188)+1)&amp;";",";"&amp;INDEX(Node_RCodes,AW188)&amp;";")),INDEX(Node_Right,AW188),INDEX(Node_Left,AW188)))))</f>
        <v/>
      </c>
      <c r="AY188" s="46">
        <f>MATCH($AA188&amp;"|"&amp;AX188,Node_Key,0)</f>
        <v/>
      </c>
      <c r="AZ188" s="46">
        <f>IF(INDEX(Node_Kind,AY188)="leaf",AX188,IF(INDEX($P$10:$P$61,INDEX(Node_Pos,AY188)+1)="",IF(INDEX(Node_Miss,AY188)="left",INDEX(Node_Left,AY188),INDEX(Node_Right,AY188)),IF(INDEX(Node_Kind,AY188)="split",IF(INDEX($P$10:$P$61,INDEX(Node_Pos,AY188)+1)&lt;INDEX(Node_Thr,AY188),INDEX(Node_Left,AY188),INDEX(Node_Right,AY188)),IF(ISNUMBER(SEARCH(";"&amp;INDEX($P$10:$P$61,INDEX(Node_Pos,AY188)+1)&amp;";",";"&amp;INDEX(Node_RCodes,AY188)&amp;";")),INDEX(Node_Right,AY188),INDEX(Node_Left,AY188)))))</f>
        <v/>
      </c>
      <c r="BA188" s="46">
        <f>MATCH($AA188&amp;"|"&amp;AZ188,Node_Key,0)</f>
        <v/>
      </c>
      <c r="BB188" s="46">
        <f>IF(INDEX(Node_Kind,BA188)="leaf",AZ188,IF(INDEX($P$10:$P$61,INDEX(Node_Pos,BA188)+1)="",IF(INDEX(Node_Miss,BA188)="left",INDEX(Node_Left,BA188),INDEX(Node_Right,BA188)),IF(INDEX(Node_Kind,BA188)="split",IF(INDEX($P$10:$P$61,INDEX(Node_Pos,BA188)+1)&lt;INDEX(Node_Thr,BA188),INDEX(Node_Left,BA188),INDEX(Node_Right,BA188)),IF(ISNUMBER(SEARCH(";"&amp;INDEX($P$10:$P$61,INDEX(Node_Pos,BA188)+1)&amp;";",";"&amp;INDEX(Node_RCodes,BA188)&amp;";")),INDEX(Node_Right,BA188),INDEX(Node_Left,BA188)))))</f>
        <v/>
      </c>
      <c r="BC188" s="52">
        <f>IF(INDEX(Node_Kind,MATCH($AA188&amp;"|"&amp;BB188,Node_Key,0))="leaf",INDEX(Node_Leaf,MATCH($AA188&amp;"|"&amp;BB188,Node_Key,0)),"not a leaf")</f>
        <v/>
      </c>
      <c r="BD188" s="46">
        <f>MATCH($AA188&amp;"|0",Node_Key,0)</f>
        <v/>
      </c>
      <c r="BE188" s="46">
        <f>IF(INDEX(Node_Kind,BD188)="leaf",0,IF(INDEX($S$10:$S$61,INDEX(Node_Pos,BD188)+1)="",IF(INDEX(Node_Miss,BD188)="left",INDEX(Node_Left,BD188),INDEX(Node_Right,BD188)),IF(INDEX(Node_Kind,BD188)="split",IF(INDEX($S$10:$S$61,INDEX(Node_Pos,BD188)+1)&lt;INDEX(Node_Thr,BD188),INDEX(Node_Left,BD188),INDEX(Node_Right,BD188)),IF(ISNUMBER(SEARCH(";"&amp;INDEX($S$10:$S$61,INDEX(Node_Pos,BD188)+1)&amp;";",";"&amp;INDEX(Node_RCodes,BD188)&amp;";")),INDEX(Node_Right,BD188),INDEX(Node_Left,BD188)))))</f>
        <v/>
      </c>
      <c r="BF188" s="46">
        <f>MATCH($AA188&amp;"|"&amp;BE188,Node_Key,0)</f>
        <v/>
      </c>
      <c r="BG188" s="46">
        <f>IF(INDEX(Node_Kind,BF188)="leaf",BE188,IF(INDEX($S$10:$S$61,INDEX(Node_Pos,BF188)+1)="",IF(INDEX(Node_Miss,BF188)="left",INDEX(Node_Left,BF188),INDEX(Node_Right,BF188)),IF(INDEX(Node_Kind,BF188)="split",IF(INDEX($S$10:$S$61,INDEX(Node_Pos,BF188)+1)&lt;INDEX(Node_Thr,BF188),INDEX(Node_Left,BF188),INDEX(Node_Right,BF188)),IF(ISNUMBER(SEARCH(";"&amp;INDEX($S$10:$S$61,INDEX(Node_Pos,BF188)+1)&amp;";",";"&amp;INDEX(Node_RCodes,BF188)&amp;";")),INDEX(Node_Right,BF188),INDEX(Node_Left,BF188)))))</f>
        <v/>
      </c>
      <c r="BH188" s="46">
        <f>MATCH($AA188&amp;"|"&amp;BG188,Node_Key,0)</f>
        <v/>
      </c>
      <c r="BI188" s="46">
        <f>IF(INDEX(Node_Kind,BH188)="leaf",BG188,IF(INDEX($S$10:$S$61,INDEX(Node_Pos,BH188)+1)="",IF(INDEX(Node_Miss,BH188)="left",INDEX(Node_Left,BH188),INDEX(Node_Right,BH188)),IF(INDEX(Node_Kind,BH188)="split",IF(INDEX($S$10:$S$61,INDEX(Node_Pos,BH188)+1)&lt;INDEX(Node_Thr,BH188),INDEX(Node_Left,BH188),INDEX(Node_Right,BH188)),IF(ISNUMBER(SEARCH(";"&amp;INDEX($S$10:$S$61,INDEX(Node_Pos,BH188)+1)&amp;";",";"&amp;INDEX(Node_RCodes,BH188)&amp;";")),INDEX(Node_Right,BH188),INDEX(Node_Left,BH188)))))</f>
        <v/>
      </c>
      <c r="BJ188" s="52">
        <f>IF(INDEX(Node_Kind,MATCH($AA188&amp;"|"&amp;BI188,Node_Key,0))="leaf",INDEX(Node_Leaf,MATCH($AA188&amp;"|"&amp;BI188,Node_Key,0)),"not a leaf")</f>
        <v/>
      </c>
      <c r="BK188" s="46">
        <f>MATCH($AA188&amp;"|0",Node_Key,0)</f>
        <v/>
      </c>
      <c r="BL188" s="46">
        <f>IF(INDEX(Node_Kind,BK188)="leaf",0,IF(INDEX($V$10:$V$61,INDEX(Node_Pos,BK188)+1)="",IF(INDEX(Node_Miss,BK188)="left",INDEX(Node_Left,BK188),INDEX(Node_Right,BK188)),IF(INDEX(Node_Kind,BK188)="split",IF(INDEX($V$10:$V$61,INDEX(Node_Pos,BK188)+1)&lt;INDEX(Node_Thr,BK188),INDEX(Node_Left,BK188),INDEX(Node_Right,BK188)),IF(ISNUMBER(SEARCH(";"&amp;INDEX($V$10:$V$61,INDEX(Node_Pos,BK188)+1)&amp;";",";"&amp;INDEX(Node_RCodes,BK188)&amp;";")),INDEX(Node_Right,BK188),INDEX(Node_Left,BK188)))))</f>
        <v/>
      </c>
      <c r="BM188" s="46">
        <f>MATCH($AA188&amp;"|"&amp;BL188,Node_Key,0)</f>
        <v/>
      </c>
      <c r="BN188" s="46">
        <f>IF(INDEX(Node_Kind,BM188)="leaf",BL188,IF(INDEX($V$10:$V$61,INDEX(Node_Pos,BM188)+1)="",IF(INDEX(Node_Miss,BM188)="left",INDEX(Node_Left,BM188),INDEX(Node_Right,BM188)),IF(INDEX(Node_Kind,BM188)="split",IF(INDEX($V$10:$V$61,INDEX(Node_Pos,BM188)+1)&lt;INDEX(Node_Thr,BM188),INDEX(Node_Left,BM188),INDEX(Node_Right,BM188)),IF(ISNUMBER(SEARCH(";"&amp;INDEX($V$10:$V$61,INDEX(Node_Pos,BM188)+1)&amp;";",";"&amp;INDEX(Node_RCodes,BM188)&amp;";")),INDEX(Node_Right,BM188),INDEX(Node_Left,BM188)))))</f>
        <v/>
      </c>
      <c r="BO188" s="46">
        <f>MATCH($AA188&amp;"|"&amp;BN188,Node_Key,0)</f>
        <v/>
      </c>
      <c r="BP188" s="46">
        <f>IF(INDEX(Node_Kind,BO188)="leaf",BN188,IF(INDEX($V$10:$V$61,INDEX(Node_Pos,BO188)+1)="",IF(INDEX(Node_Miss,BO188)="left",INDEX(Node_Left,BO188),INDEX(Node_Right,BO188)),IF(INDEX(Node_Kind,BO188)="split",IF(INDEX($V$10:$V$61,INDEX(Node_Pos,BO188)+1)&lt;INDEX(Node_Thr,BO188),INDEX(Node_Left,BO188),INDEX(Node_Right,BO188)),IF(ISNUMBER(SEARCH(";"&amp;INDEX($V$10:$V$61,INDEX(Node_Pos,BO188)+1)&amp;";",";"&amp;INDEX(Node_RCodes,BO188)&amp;";")),INDEX(Node_Right,BO188),INDEX(Node_Left,BO188)))))</f>
        <v/>
      </c>
      <c r="BQ188" s="52">
        <f>IF(INDEX(Node_Kind,MATCH($AA188&amp;"|"&amp;BP188,Node_Key,0))="leaf",INDEX(Node_Leaf,MATCH($AA188&amp;"|"&amp;BP188,Node_Key,0)),"not a leaf")</f>
        <v/>
      </c>
      <c r="BR188" s="46">
        <f>MATCH($AA188&amp;"|0",Node_Key,0)</f>
        <v/>
      </c>
      <c r="BS188" s="46">
        <f>IF(INDEX(Node_Kind,BR188)="leaf",0,IF(INDEX($Y$10:$Y$61,INDEX(Node_Pos,BR188)+1)="",IF(INDEX(Node_Miss,BR188)="left",INDEX(Node_Left,BR188),INDEX(Node_Right,BR188)),IF(INDEX(Node_Kind,BR188)="split",IF(INDEX($Y$10:$Y$61,INDEX(Node_Pos,BR188)+1)&lt;INDEX(Node_Thr,BR188),INDEX(Node_Left,BR188),INDEX(Node_Right,BR188)),IF(ISNUMBER(SEARCH(";"&amp;INDEX($Y$10:$Y$61,INDEX(Node_Pos,BR188)+1)&amp;";",";"&amp;INDEX(Node_RCodes,BR188)&amp;";")),INDEX(Node_Right,BR188),INDEX(Node_Left,BR188)))))</f>
        <v/>
      </c>
      <c r="BT188" s="46">
        <f>MATCH($AA188&amp;"|"&amp;BS188,Node_Key,0)</f>
        <v/>
      </c>
      <c r="BU188" s="46">
        <f>IF(INDEX(Node_Kind,BT188)="leaf",BS188,IF(INDEX($Y$10:$Y$61,INDEX(Node_Pos,BT188)+1)="",IF(INDEX(Node_Miss,BT188)="left",INDEX(Node_Left,BT188),INDEX(Node_Right,BT188)),IF(INDEX(Node_Kind,BT188)="split",IF(INDEX($Y$10:$Y$61,INDEX(Node_Pos,BT188)+1)&lt;INDEX(Node_Thr,BT188),INDEX(Node_Left,BT188),INDEX(Node_Right,BT188)),IF(ISNUMBER(SEARCH(";"&amp;INDEX($Y$10:$Y$61,INDEX(Node_Pos,BT188)+1)&amp;";",";"&amp;INDEX(Node_RCodes,BT188)&amp;";")),INDEX(Node_Right,BT188),INDEX(Node_Left,BT188)))))</f>
        <v/>
      </c>
      <c r="BV188" s="46">
        <f>MATCH($AA188&amp;"|"&amp;BU188,Node_Key,0)</f>
        <v/>
      </c>
      <c r="BW188" s="46">
        <f>IF(INDEX(Node_Kind,BV188)="leaf",BU188,IF(INDEX($Y$10:$Y$61,INDEX(Node_Pos,BV188)+1)="",IF(INDEX(Node_Miss,BV188)="left",INDEX(Node_Left,BV188),INDEX(Node_Right,BV188)),IF(INDEX(Node_Kind,BV188)="split",IF(INDEX($Y$10:$Y$61,INDEX(Node_Pos,BV188)+1)&lt;INDEX(Node_Thr,BV188),INDEX(Node_Left,BV188),INDEX(Node_Right,BV188)),IF(ISNUMBER(SEARCH(";"&amp;INDEX($Y$10:$Y$61,INDEX(Node_Pos,BV188)+1)&amp;";",";"&amp;INDEX(Node_RCodes,BV188)&amp;";")),INDEX(Node_Right,BV188),INDEX(Node_Left,BV188)))))</f>
        <v/>
      </c>
      <c r="BX188" s="52">
        <f>IF(INDEX(Node_Kind,MATCH($AA188&amp;"|"&amp;BW188,Node_Key,0))="leaf",INDEX(Node_Leaf,MATCH($AA188&amp;"|"&amp;BW188,Node_Key,0)),"not a leaf")</f>
        <v/>
      </c>
    </row>
    <row r="189">
      <c r="AA189" s="36" t="n">
        <v>179</v>
      </c>
      <c r="AB189" s="46">
        <f>MATCH($AA189&amp;"|0",Node_Key,0)</f>
        <v/>
      </c>
      <c r="AC189" s="46">
        <f>IF(INDEX(Node_Kind,AB189)="leaf",0,IF(INDEX($G$10:$G$61,INDEX(Node_Pos,AB189)+1)="",IF(INDEX(Node_Miss,AB189)="left",INDEX(Node_Left,AB189),INDEX(Node_Right,AB189)),IF(INDEX(Node_Kind,AB189)="split",IF(INDEX($G$10:$G$61,INDEX(Node_Pos,AB189)+1)&lt;INDEX(Node_Thr,AB189),INDEX(Node_Left,AB189),INDEX(Node_Right,AB189)),IF(ISNUMBER(SEARCH(";"&amp;INDEX($G$10:$G$61,INDEX(Node_Pos,AB189)+1)&amp;";",";"&amp;INDEX(Node_RCodes,AB189)&amp;";")),INDEX(Node_Right,AB189),INDEX(Node_Left,AB189)))))</f>
        <v/>
      </c>
      <c r="AD189" s="46">
        <f>MATCH($AA189&amp;"|"&amp;AC189,Node_Key,0)</f>
        <v/>
      </c>
      <c r="AE189" s="46">
        <f>IF(INDEX(Node_Kind,AD189)="leaf",AC189,IF(INDEX($G$10:$G$61,INDEX(Node_Pos,AD189)+1)="",IF(INDEX(Node_Miss,AD189)="left",INDEX(Node_Left,AD189),INDEX(Node_Right,AD189)),IF(INDEX(Node_Kind,AD189)="split",IF(INDEX($G$10:$G$61,INDEX(Node_Pos,AD189)+1)&lt;INDEX(Node_Thr,AD189),INDEX(Node_Left,AD189),INDEX(Node_Right,AD189)),IF(ISNUMBER(SEARCH(";"&amp;INDEX($G$10:$G$61,INDEX(Node_Pos,AD189)+1)&amp;";",";"&amp;INDEX(Node_RCodes,AD189)&amp;";")),INDEX(Node_Right,AD189),INDEX(Node_Left,AD189)))))</f>
        <v/>
      </c>
      <c r="AF189" s="46">
        <f>MATCH($AA189&amp;"|"&amp;AE189,Node_Key,0)</f>
        <v/>
      </c>
      <c r="AG189" s="46">
        <f>IF(INDEX(Node_Kind,AF189)="leaf",AE189,IF(INDEX($G$10:$G$61,INDEX(Node_Pos,AF189)+1)="",IF(INDEX(Node_Miss,AF189)="left",INDEX(Node_Left,AF189),INDEX(Node_Right,AF189)),IF(INDEX(Node_Kind,AF189)="split",IF(INDEX($G$10:$G$61,INDEX(Node_Pos,AF189)+1)&lt;INDEX(Node_Thr,AF189),INDEX(Node_Left,AF189),INDEX(Node_Right,AF189)),IF(ISNUMBER(SEARCH(";"&amp;INDEX($G$10:$G$61,INDEX(Node_Pos,AF189)+1)&amp;";",";"&amp;INDEX(Node_RCodes,AF189)&amp;";")),INDEX(Node_Right,AF189),INDEX(Node_Left,AF189)))))</f>
        <v/>
      </c>
      <c r="AH189" s="52">
        <f>IF(INDEX(Node_Kind,MATCH($AA189&amp;"|"&amp;AG189,Node_Key,0))="leaf",INDEX(Node_Leaf,MATCH($AA189&amp;"|"&amp;AG189,Node_Key,0)),"not a leaf")</f>
        <v/>
      </c>
      <c r="AI189" s="46">
        <f>MATCH($AA189&amp;"|0",Node_Key,0)</f>
        <v/>
      </c>
      <c r="AJ189" s="46">
        <f>IF(INDEX(Node_Kind,AI189)="leaf",0,IF(INDEX($J$10:$J$61,INDEX(Node_Pos,AI189)+1)="",IF(INDEX(Node_Miss,AI189)="left",INDEX(Node_Left,AI189),INDEX(Node_Right,AI189)),IF(INDEX(Node_Kind,AI189)="split",IF(INDEX($J$10:$J$61,INDEX(Node_Pos,AI189)+1)&lt;INDEX(Node_Thr,AI189),INDEX(Node_Left,AI189),INDEX(Node_Right,AI189)),IF(ISNUMBER(SEARCH(";"&amp;INDEX($J$10:$J$61,INDEX(Node_Pos,AI189)+1)&amp;";",";"&amp;INDEX(Node_RCodes,AI189)&amp;";")),INDEX(Node_Right,AI189),INDEX(Node_Left,AI189)))))</f>
        <v/>
      </c>
      <c r="AK189" s="46">
        <f>MATCH($AA189&amp;"|"&amp;AJ189,Node_Key,0)</f>
        <v/>
      </c>
      <c r="AL189" s="46">
        <f>IF(INDEX(Node_Kind,AK189)="leaf",AJ189,IF(INDEX($J$10:$J$61,INDEX(Node_Pos,AK189)+1)="",IF(INDEX(Node_Miss,AK189)="left",INDEX(Node_Left,AK189),INDEX(Node_Right,AK189)),IF(INDEX(Node_Kind,AK189)="split",IF(INDEX($J$10:$J$61,INDEX(Node_Pos,AK189)+1)&lt;INDEX(Node_Thr,AK189),INDEX(Node_Left,AK189),INDEX(Node_Right,AK189)),IF(ISNUMBER(SEARCH(";"&amp;INDEX($J$10:$J$61,INDEX(Node_Pos,AK189)+1)&amp;";",";"&amp;INDEX(Node_RCodes,AK189)&amp;";")),INDEX(Node_Right,AK189),INDEX(Node_Left,AK189)))))</f>
        <v/>
      </c>
      <c r="AM189" s="46">
        <f>MATCH($AA189&amp;"|"&amp;AL189,Node_Key,0)</f>
        <v/>
      </c>
      <c r="AN189" s="46">
        <f>IF(INDEX(Node_Kind,AM189)="leaf",AL189,IF(INDEX($J$10:$J$61,INDEX(Node_Pos,AM189)+1)="",IF(INDEX(Node_Miss,AM189)="left",INDEX(Node_Left,AM189),INDEX(Node_Right,AM189)),IF(INDEX(Node_Kind,AM189)="split",IF(INDEX($J$10:$J$61,INDEX(Node_Pos,AM189)+1)&lt;INDEX(Node_Thr,AM189),INDEX(Node_Left,AM189),INDEX(Node_Right,AM189)),IF(ISNUMBER(SEARCH(";"&amp;INDEX($J$10:$J$61,INDEX(Node_Pos,AM189)+1)&amp;";",";"&amp;INDEX(Node_RCodes,AM189)&amp;";")),INDEX(Node_Right,AM189),INDEX(Node_Left,AM189)))))</f>
        <v/>
      </c>
      <c r="AO189" s="52">
        <f>IF(INDEX(Node_Kind,MATCH($AA189&amp;"|"&amp;AN189,Node_Key,0))="leaf",INDEX(Node_Leaf,MATCH($AA189&amp;"|"&amp;AN189,Node_Key,0)),"not a leaf")</f>
        <v/>
      </c>
      <c r="AP189" s="46">
        <f>MATCH($AA189&amp;"|0",Node_Key,0)</f>
        <v/>
      </c>
      <c r="AQ189" s="46">
        <f>IF(INDEX(Node_Kind,AP189)="leaf",0,IF(INDEX($M$10:$M$61,INDEX(Node_Pos,AP189)+1)="",IF(INDEX(Node_Miss,AP189)="left",INDEX(Node_Left,AP189),INDEX(Node_Right,AP189)),IF(INDEX(Node_Kind,AP189)="split",IF(INDEX($M$10:$M$61,INDEX(Node_Pos,AP189)+1)&lt;INDEX(Node_Thr,AP189),INDEX(Node_Left,AP189),INDEX(Node_Right,AP189)),IF(ISNUMBER(SEARCH(";"&amp;INDEX($M$10:$M$61,INDEX(Node_Pos,AP189)+1)&amp;";",";"&amp;INDEX(Node_RCodes,AP189)&amp;";")),INDEX(Node_Right,AP189),INDEX(Node_Left,AP189)))))</f>
        <v/>
      </c>
      <c r="AR189" s="46">
        <f>MATCH($AA189&amp;"|"&amp;AQ189,Node_Key,0)</f>
        <v/>
      </c>
      <c r="AS189" s="46">
        <f>IF(INDEX(Node_Kind,AR189)="leaf",AQ189,IF(INDEX($M$10:$M$61,INDEX(Node_Pos,AR189)+1)="",IF(INDEX(Node_Miss,AR189)="left",INDEX(Node_Left,AR189),INDEX(Node_Right,AR189)),IF(INDEX(Node_Kind,AR189)="split",IF(INDEX($M$10:$M$61,INDEX(Node_Pos,AR189)+1)&lt;INDEX(Node_Thr,AR189),INDEX(Node_Left,AR189),INDEX(Node_Right,AR189)),IF(ISNUMBER(SEARCH(";"&amp;INDEX($M$10:$M$61,INDEX(Node_Pos,AR189)+1)&amp;";",";"&amp;INDEX(Node_RCodes,AR189)&amp;";")),INDEX(Node_Right,AR189),INDEX(Node_Left,AR189)))))</f>
        <v/>
      </c>
      <c r="AT189" s="46">
        <f>MATCH($AA189&amp;"|"&amp;AS189,Node_Key,0)</f>
        <v/>
      </c>
      <c r="AU189" s="46">
        <f>IF(INDEX(Node_Kind,AT189)="leaf",AS189,IF(INDEX($M$10:$M$61,INDEX(Node_Pos,AT189)+1)="",IF(INDEX(Node_Miss,AT189)="left",INDEX(Node_Left,AT189),INDEX(Node_Right,AT189)),IF(INDEX(Node_Kind,AT189)="split",IF(INDEX($M$10:$M$61,INDEX(Node_Pos,AT189)+1)&lt;INDEX(Node_Thr,AT189),INDEX(Node_Left,AT189),INDEX(Node_Right,AT189)),IF(ISNUMBER(SEARCH(";"&amp;INDEX($M$10:$M$61,INDEX(Node_Pos,AT189)+1)&amp;";",";"&amp;INDEX(Node_RCodes,AT189)&amp;";")),INDEX(Node_Right,AT189),INDEX(Node_Left,AT189)))))</f>
        <v/>
      </c>
      <c r="AV189" s="52">
        <f>IF(INDEX(Node_Kind,MATCH($AA189&amp;"|"&amp;AU189,Node_Key,0))="leaf",INDEX(Node_Leaf,MATCH($AA189&amp;"|"&amp;AU189,Node_Key,0)),"not a leaf")</f>
        <v/>
      </c>
      <c r="AW189" s="46">
        <f>MATCH($AA189&amp;"|0",Node_Key,0)</f>
        <v/>
      </c>
      <c r="AX189" s="46">
        <f>IF(INDEX(Node_Kind,AW189)="leaf",0,IF(INDEX($P$10:$P$61,INDEX(Node_Pos,AW189)+1)="",IF(INDEX(Node_Miss,AW189)="left",INDEX(Node_Left,AW189),INDEX(Node_Right,AW189)),IF(INDEX(Node_Kind,AW189)="split",IF(INDEX($P$10:$P$61,INDEX(Node_Pos,AW189)+1)&lt;INDEX(Node_Thr,AW189),INDEX(Node_Left,AW189),INDEX(Node_Right,AW189)),IF(ISNUMBER(SEARCH(";"&amp;INDEX($P$10:$P$61,INDEX(Node_Pos,AW189)+1)&amp;";",";"&amp;INDEX(Node_RCodes,AW189)&amp;";")),INDEX(Node_Right,AW189),INDEX(Node_Left,AW189)))))</f>
        <v/>
      </c>
      <c r="AY189" s="46">
        <f>MATCH($AA189&amp;"|"&amp;AX189,Node_Key,0)</f>
        <v/>
      </c>
      <c r="AZ189" s="46">
        <f>IF(INDEX(Node_Kind,AY189)="leaf",AX189,IF(INDEX($P$10:$P$61,INDEX(Node_Pos,AY189)+1)="",IF(INDEX(Node_Miss,AY189)="left",INDEX(Node_Left,AY189),INDEX(Node_Right,AY189)),IF(INDEX(Node_Kind,AY189)="split",IF(INDEX($P$10:$P$61,INDEX(Node_Pos,AY189)+1)&lt;INDEX(Node_Thr,AY189),INDEX(Node_Left,AY189),INDEX(Node_Right,AY189)),IF(ISNUMBER(SEARCH(";"&amp;INDEX($P$10:$P$61,INDEX(Node_Pos,AY189)+1)&amp;";",";"&amp;INDEX(Node_RCodes,AY189)&amp;";")),INDEX(Node_Right,AY189),INDEX(Node_Left,AY189)))))</f>
        <v/>
      </c>
      <c r="BA189" s="46">
        <f>MATCH($AA189&amp;"|"&amp;AZ189,Node_Key,0)</f>
        <v/>
      </c>
      <c r="BB189" s="46">
        <f>IF(INDEX(Node_Kind,BA189)="leaf",AZ189,IF(INDEX($P$10:$P$61,INDEX(Node_Pos,BA189)+1)="",IF(INDEX(Node_Miss,BA189)="left",INDEX(Node_Left,BA189),INDEX(Node_Right,BA189)),IF(INDEX(Node_Kind,BA189)="split",IF(INDEX($P$10:$P$61,INDEX(Node_Pos,BA189)+1)&lt;INDEX(Node_Thr,BA189),INDEX(Node_Left,BA189),INDEX(Node_Right,BA189)),IF(ISNUMBER(SEARCH(";"&amp;INDEX($P$10:$P$61,INDEX(Node_Pos,BA189)+1)&amp;";",";"&amp;INDEX(Node_RCodes,BA189)&amp;";")),INDEX(Node_Right,BA189),INDEX(Node_Left,BA189)))))</f>
        <v/>
      </c>
      <c r="BC189" s="52">
        <f>IF(INDEX(Node_Kind,MATCH($AA189&amp;"|"&amp;BB189,Node_Key,0))="leaf",INDEX(Node_Leaf,MATCH($AA189&amp;"|"&amp;BB189,Node_Key,0)),"not a leaf")</f>
        <v/>
      </c>
      <c r="BD189" s="46">
        <f>MATCH($AA189&amp;"|0",Node_Key,0)</f>
        <v/>
      </c>
      <c r="BE189" s="46">
        <f>IF(INDEX(Node_Kind,BD189)="leaf",0,IF(INDEX($S$10:$S$61,INDEX(Node_Pos,BD189)+1)="",IF(INDEX(Node_Miss,BD189)="left",INDEX(Node_Left,BD189),INDEX(Node_Right,BD189)),IF(INDEX(Node_Kind,BD189)="split",IF(INDEX($S$10:$S$61,INDEX(Node_Pos,BD189)+1)&lt;INDEX(Node_Thr,BD189),INDEX(Node_Left,BD189),INDEX(Node_Right,BD189)),IF(ISNUMBER(SEARCH(";"&amp;INDEX($S$10:$S$61,INDEX(Node_Pos,BD189)+1)&amp;";",";"&amp;INDEX(Node_RCodes,BD189)&amp;";")),INDEX(Node_Right,BD189),INDEX(Node_Left,BD189)))))</f>
        <v/>
      </c>
      <c r="BF189" s="46">
        <f>MATCH($AA189&amp;"|"&amp;BE189,Node_Key,0)</f>
        <v/>
      </c>
      <c r="BG189" s="46">
        <f>IF(INDEX(Node_Kind,BF189)="leaf",BE189,IF(INDEX($S$10:$S$61,INDEX(Node_Pos,BF189)+1)="",IF(INDEX(Node_Miss,BF189)="left",INDEX(Node_Left,BF189),INDEX(Node_Right,BF189)),IF(INDEX(Node_Kind,BF189)="split",IF(INDEX($S$10:$S$61,INDEX(Node_Pos,BF189)+1)&lt;INDEX(Node_Thr,BF189),INDEX(Node_Left,BF189),INDEX(Node_Right,BF189)),IF(ISNUMBER(SEARCH(";"&amp;INDEX($S$10:$S$61,INDEX(Node_Pos,BF189)+1)&amp;";",";"&amp;INDEX(Node_RCodes,BF189)&amp;";")),INDEX(Node_Right,BF189),INDEX(Node_Left,BF189)))))</f>
        <v/>
      </c>
      <c r="BH189" s="46">
        <f>MATCH($AA189&amp;"|"&amp;BG189,Node_Key,0)</f>
        <v/>
      </c>
      <c r="BI189" s="46">
        <f>IF(INDEX(Node_Kind,BH189)="leaf",BG189,IF(INDEX($S$10:$S$61,INDEX(Node_Pos,BH189)+1)="",IF(INDEX(Node_Miss,BH189)="left",INDEX(Node_Left,BH189),INDEX(Node_Right,BH189)),IF(INDEX(Node_Kind,BH189)="split",IF(INDEX($S$10:$S$61,INDEX(Node_Pos,BH189)+1)&lt;INDEX(Node_Thr,BH189),INDEX(Node_Left,BH189),INDEX(Node_Right,BH189)),IF(ISNUMBER(SEARCH(";"&amp;INDEX($S$10:$S$61,INDEX(Node_Pos,BH189)+1)&amp;";",";"&amp;INDEX(Node_RCodes,BH189)&amp;";")),INDEX(Node_Right,BH189),INDEX(Node_Left,BH189)))))</f>
        <v/>
      </c>
      <c r="BJ189" s="52">
        <f>IF(INDEX(Node_Kind,MATCH($AA189&amp;"|"&amp;BI189,Node_Key,0))="leaf",INDEX(Node_Leaf,MATCH($AA189&amp;"|"&amp;BI189,Node_Key,0)),"not a leaf")</f>
        <v/>
      </c>
      <c r="BK189" s="46">
        <f>MATCH($AA189&amp;"|0",Node_Key,0)</f>
        <v/>
      </c>
      <c r="BL189" s="46">
        <f>IF(INDEX(Node_Kind,BK189)="leaf",0,IF(INDEX($V$10:$V$61,INDEX(Node_Pos,BK189)+1)="",IF(INDEX(Node_Miss,BK189)="left",INDEX(Node_Left,BK189),INDEX(Node_Right,BK189)),IF(INDEX(Node_Kind,BK189)="split",IF(INDEX($V$10:$V$61,INDEX(Node_Pos,BK189)+1)&lt;INDEX(Node_Thr,BK189),INDEX(Node_Left,BK189),INDEX(Node_Right,BK189)),IF(ISNUMBER(SEARCH(";"&amp;INDEX($V$10:$V$61,INDEX(Node_Pos,BK189)+1)&amp;";",";"&amp;INDEX(Node_RCodes,BK189)&amp;";")),INDEX(Node_Right,BK189),INDEX(Node_Left,BK189)))))</f>
        <v/>
      </c>
      <c r="BM189" s="46">
        <f>MATCH($AA189&amp;"|"&amp;BL189,Node_Key,0)</f>
        <v/>
      </c>
      <c r="BN189" s="46">
        <f>IF(INDEX(Node_Kind,BM189)="leaf",BL189,IF(INDEX($V$10:$V$61,INDEX(Node_Pos,BM189)+1)="",IF(INDEX(Node_Miss,BM189)="left",INDEX(Node_Left,BM189),INDEX(Node_Right,BM189)),IF(INDEX(Node_Kind,BM189)="split",IF(INDEX($V$10:$V$61,INDEX(Node_Pos,BM189)+1)&lt;INDEX(Node_Thr,BM189),INDEX(Node_Left,BM189),INDEX(Node_Right,BM189)),IF(ISNUMBER(SEARCH(";"&amp;INDEX($V$10:$V$61,INDEX(Node_Pos,BM189)+1)&amp;";",";"&amp;INDEX(Node_RCodes,BM189)&amp;";")),INDEX(Node_Right,BM189),INDEX(Node_Left,BM189)))))</f>
        <v/>
      </c>
      <c r="BO189" s="46">
        <f>MATCH($AA189&amp;"|"&amp;BN189,Node_Key,0)</f>
        <v/>
      </c>
      <c r="BP189" s="46">
        <f>IF(INDEX(Node_Kind,BO189)="leaf",BN189,IF(INDEX($V$10:$V$61,INDEX(Node_Pos,BO189)+1)="",IF(INDEX(Node_Miss,BO189)="left",INDEX(Node_Left,BO189),INDEX(Node_Right,BO189)),IF(INDEX(Node_Kind,BO189)="split",IF(INDEX($V$10:$V$61,INDEX(Node_Pos,BO189)+1)&lt;INDEX(Node_Thr,BO189),INDEX(Node_Left,BO189),INDEX(Node_Right,BO189)),IF(ISNUMBER(SEARCH(";"&amp;INDEX($V$10:$V$61,INDEX(Node_Pos,BO189)+1)&amp;";",";"&amp;INDEX(Node_RCodes,BO189)&amp;";")),INDEX(Node_Right,BO189),INDEX(Node_Left,BO189)))))</f>
        <v/>
      </c>
      <c r="BQ189" s="52">
        <f>IF(INDEX(Node_Kind,MATCH($AA189&amp;"|"&amp;BP189,Node_Key,0))="leaf",INDEX(Node_Leaf,MATCH($AA189&amp;"|"&amp;BP189,Node_Key,0)),"not a leaf")</f>
        <v/>
      </c>
      <c r="BR189" s="46">
        <f>MATCH($AA189&amp;"|0",Node_Key,0)</f>
        <v/>
      </c>
      <c r="BS189" s="46">
        <f>IF(INDEX(Node_Kind,BR189)="leaf",0,IF(INDEX($Y$10:$Y$61,INDEX(Node_Pos,BR189)+1)="",IF(INDEX(Node_Miss,BR189)="left",INDEX(Node_Left,BR189),INDEX(Node_Right,BR189)),IF(INDEX(Node_Kind,BR189)="split",IF(INDEX($Y$10:$Y$61,INDEX(Node_Pos,BR189)+1)&lt;INDEX(Node_Thr,BR189),INDEX(Node_Left,BR189),INDEX(Node_Right,BR189)),IF(ISNUMBER(SEARCH(";"&amp;INDEX($Y$10:$Y$61,INDEX(Node_Pos,BR189)+1)&amp;";",";"&amp;INDEX(Node_RCodes,BR189)&amp;";")),INDEX(Node_Right,BR189),INDEX(Node_Left,BR189)))))</f>
        <v/>
      </c>
      <c r="BT189" s="46">
        <f>MATCH($AA189&amp;"|"&amp;BS189,Node_Key,0)</f>
        <v/>
      </c>
      <c r="BU189" s="46">
        <f>IF(INDEX(Node_Kind,BT189)="leaf",BS189,IF(INDEX($Y$10:$Y$61,INDEX(Node_Pos,BT189)+1)="",IF(INDEX(Node_Miss,BT189)="left",INDEX(Node_Left,BT189),INDEX(Node_Right,BT189)),IF(INDEX(Node_Kind,BT189)="split",IF(INDEX($Y$10:$Y$61,INDEX(Node_Pos,BT189)+1)&lt;INDEX(Node_Thr,BT189),INDEX(Node_Left,BT189),INDEX(Node_Right,BT189)),IF(ISNUMBER(SEARCH(";"&amp;INDEX($Y$10:$Y$61,INDEX(Node_Pos,BT189)+1)&amp;";",";"&amp;INDEX(Node_RCodes,BT189)&amp;";")),INDEX(Node_Right,BT189),INDEX(Node_Left,BT189)))))</f>
        <v/>
      </c>
      <c r="BV189" s="46">
        <f>MATCH($AA189&amp;"|"&amp;BU189,Node_Key,0)</f>
        <v/>
      </c>
      <c r="BW189" s="46">
        <f>IF(INDEX(Node_Kind,BV189)="leaf",BU189,IF(INDEX($Y$10:$Y$61,INDEX(Node_Pos,BV189)+1)="",IF(INDEX(Node_Miss,BV189)="left",INDEX(Node_Left,BV189),INDEX(Node_Right,BV189)),IF(INDEX(Node_Kind,BV189)="split",IF(INDEX($Y$10:$Y$61,INDEX(Node_Pos,BV189)+1)&lt;INDEX(Node_Thr,BV189),INDEX(Node_Left,BV189),INDEX(Node_Right,BV189)),IF(ISNUMBER(SEARCH(";"&amp;INDEX($Y$10:$Y$61,INDEX(Node_Pos,BV189)+1)&amp;";",";"&amp;INDEX(Node_RCodes,BV189)&amp;";")),INDEX(Node_Right,BV189),INDEX(Node_Left,BV189)))))</f>
        <v/>
      </c>
      <c r="BX189" s="52">
        <f>IF(INDEX(Node_Kind,MATCH($AA189&amp;"|"&amp;BW189,Node_Key,0))="leaf",INDEX(Node_Leaf,MATCH($AA189&amp;"|"&amp;BW189,Node_Key,0)),"not a leaf")</f>
        <v/>
      </c>
    </row>
    <row r="190">
      <c r="AA190" s="36" t="n">
        <v>180</v>
      </c>
      <c r="AB190" s="46">
        <f>MATCH($AA190&amp;"|0",Node_Key,0)</f>
        <v/>
      </c>
      <c r="AC190" s="46">
        <f>IF(INDEX(Node_Kind,AB190)="leaf",0,IF(INDEX($G$10:$G$61,INDEX(Node_Pos,AB190)+1)="",IF(INDEX(Node_Miss,AB190)="left",INDEX(Node_Left,AB190),INDEX(Node_Right,AB190)),IF(INDEX(Node_Kind,AB190)="split",IF(INDEX($G$10:$G$61,INDEX(Node_Pos,AB190)+1)&lt;INDEX(Node_Thr,AB190),INDEX(Node_Left,AB190),INDEX(Node_Right,AB190)),IF(ISNUMBER(SEARCH(";"&amp;INDEX($G$10:$G$61,INDEX(Node_Pos,AB190)+1)&amp;";",";"&amp;INDEX(Node_RCodes,AB190)&amp;";")),INDEX(Node_Right,AB190),INDEX(Node_Left,AB190)))))</f>
        <v/>
      </c>
      <c r="AD190" s="46">
        <f>MATCH($AA190&amp;"|"&amp;AC190,Node_Key,0)</f>
        <v/>
      </c>
      <c r="AE190" s="46">
        <f>IF(INDEX(Node_Kind,AD190)="leaf",AC190,IF(INDEX($G$10:$G$61,INDEX(Node_Pos,AD190)+1)="",IF(INDEX(Node_Miss,AD190)="left",INDEX(Node_Left,AD190),INDEX(Node_Right,AD190)),IF(INDEX(Node_Kind,AD190)="split",IF(INDEX($G$10:$G$61,INDEX(Node_Pos,AD190)+1)&lt;INDEX(Node_Thr,AD190),INDEX(Node_Left,AD190),INDEX(Node_Right,AD190)),IF(ISNUMBER(SEARCH(";"&amp;INDEX($G$10:$G$61,INDEX(Node_Pos,AD190)+1)&amp;";",";"&amp;INDEX(Node_RCodes,AD190)&amp;";")),INDEX(Node_Right,AD190),INDEX(Node_Left,AD190)))))</f>
        <v/>
      </c>
      <c r="AF190" s="46">
        <f>MATCH($AA190&amp;"|"&amp;AE190,Node_Key,0)</f>
        <v/>
      </c>
      <c r="AG190" s="46">
        <f>IF(INDEX(Node_Kind,AF190)="leaf",AE190,IF(INDEX($G$10:$G$61,INDEX(Node_Pos,AF190)+1)="",IF(INDEX(Node_Miss,AF190)="left",INDEX(Node_Left,AF190),INDEX(Node_Right,AF190)),IF(INDEX(Node_Kind,AF190)="split",IF(INDEX($G$10:$G$61,INDEX(Node_Pos,AF190)+1)&lt;INDEX(Node_Thr,AF190),INDEX(Node_Left,AF190),INDEX(Node_Right,AF190)),IF(ISNUMBER(SEARCH(";"&amp;INDEX($G$10:$G$61,INDEX(Node_Pos,AF190)+1)&amp;";",";"&amp;INDEX(Node_RCodes,AF190)&amp;";")),INDEX(Node_Right,AF190),INDEX(Node_Left,AF190)))))</f>
        <v/>
      </c>
      <c r="AH190" s="52">
        <f>IF(INDEX(Node_Kind,MATCH($AA190&amp;"|"&amp;AG190,Node_Key,0))="leaf",INDEX(Node_Leaf,MATCH($AA190&amp;"|"&amp;AG190,Node_Key,0)),"not a leaf")</f>
        <v/>
      </c>
      <c r="AI190" s="46">
        <f>MATCH($AA190&amp;"|0",Node_Key,0)</f>
        <v/>
      </c>
      <c r="AJ190" s="46">
        <f>IF(INDEX(Node_Kind,AI190)="leaf",0,IF(INDEX($J$10:$J$61,INDEX(Node_Pos,AI190)+1)="",IF(INDEX(Node_Miss,AI190)="left",INDEX(Node_Left,AI190),INDEX(Node_Right,AI190)),IF(INDEX(Node_Kind,AI190)="split",IF(INDEX($J$10:$J$61,INDEX(Node_Pos,AI190)+1)&lt;INDEX(Node_Thr,AI190),INDEX(Node_Left,AI190),INDEX(Node_Right,AI190)),IF(ISNUMBER(SEARCH(";"&amp;INDEX($J$10:$J$61,INDEX(Node_Pos,AI190)+1)&amp;";",";"&amp;INDEX(Node_RCodes,AI190)&amp;";")),INDEX(Node_Right,AI190),INDEX(Node_Left,AI190)))))</f>
        <v/>
      </c>
      <c r="AK190" s="46">
        <f>MATCH($AA190&amp;"|"&amp;AJ190,Node_Key,0)</f>
        <v/>
      </c>
      <c r="AL190" s="46">
        <f>IF(INDEX(Node_Kind,AK190)="leaf",AJ190,IF(INDEX($J$10:$J$61,INDEX(Node_Pos,AK190)+1)="",IF(INDEX(Node_Miss,AK190)="left",INDEX(Node_Left,AK190),INDEX(Node_Right,AK190)),IF(INDEX(Node_Kind,AK190)="split",IF(INDEX($J$10:$J$61,INDEX(Node_Pos,AK190)+1)&lt;INDEX(Node_Thr,AK190),INDEX(Node_Left,AK190),INDEX(Node_Right,AK190)),IF(ISNUMBER(SEARCH(";"&amp;INDEX($J$10:$J$61,INDEX(Node_Pos,AK190)+1)&amp;";",";"&amp;INDEX(Node_RCodes,AK190)&amp;";")),INDEX(Node_Right,AK190),INDEX(Node_Left,AK190)))))</f>
        <v/>
      </c>
      <c r="AM190" s="46">
        <f>MATCH($AA190&amp;"|"&amp;AL190,Node_Key,0)</f>
        <v/>
      </c>
      <c r="AN190" s="46">
        <f>IF(INDEX(Node_Kind,AM190)="leaf",AL190,IF(INDEX($J$10:$J$61,INDEX(Node_Pos,AM190)+1)="",IF(INDEX(Node_Miss,AM190)="left",INDEX(Node_Left,AM190),INDEX(Node_Right,AM190)),IF(INDEX(Node_Kind,AM190)="split",IF(INDEX($J$10:$J$61,INDEX(Node_Pos,AM190)+1)&lt;INDEX(Node_Thr,AM190),INDEX(Node_Left,AM190),INDEX(Node_Right,AM190)),IF(ISNUMBER(SEARCH(";"&amp;INDEX($J$10:$J$61,INDEX(Node_Pos,AM190)+1)&amp;";",";"&amp;INDEX(Node_RCodes,AM190)&amp;";")),INDEX(Node_Right,AM190),INDEX(Node_Left,AM190)))))</f>
        <v/>
      </c>
      <c r="AO190" s="52">
        <f>IF(INDEX(Node_Kind,MATCH($AA190&amp;"|"&amp;AN190,Node_Key,0))="leaf",INDEX(Node_Leaf,MATCH($AA190&amp;"|"&amp;AN190,Node_Key,0)),"not a leaf")</f>
        <v/>
      </c>
      <c r="AP190" s="46">
        <f>MATCH($AA190&amp;"|0",Node_Key,0)</f>
        <v/>
      </c>
      <c r="AQ190" s="46">
        <f>IF(INDEX(Node_Kind,AP190)="leaf",0,IF(INDEX($M$10:$M$61,INDEX(Node_Pos,AP190)+1)="",IF(INDEX(Node_Miss,AP190)="left",INDEX(Node_Left,AP190),INDEX(Node_Right,AP190)),IF(INDEX(Node_Kind,AP190)="split",IF(INDEX($M$10:$M$61,INDEX(Node_Pos,AP190)+1)&lt;INDEX(Node_Thr,AP190),INDEX(Node_Left,AP190),INDEX(Node_Right,AP190)),IF(ISNUMBER(SEARCH(";"&amp;INDEX($M$10:$M$61,INDEX(Node_Pos,AP190)+1)&amp;";",";"&amp;INDEX(Node_RCodes,AP190)&amp;";")),INDEX(Node_Right,AP190),INDEX(Node_Left,AP190)))))</f>
        <v/>
      </c>
      <c r="AR190" s="46">
        <f>MATCH($AA190&amp;"|"&amp;AQ190,Node_Key,0)</f>
        <v/>
      </c>
      <c r="AS190" s="46">
        <f>IF(INDEX(Node_Kind,AR190)="leaf",AQ190,IF(INDEX($M$10:$M$61,INDEX(Node_Pos,AR190)+1)="",IF(INDEX(Node_Miss,AR190)="left",INDEX(Node_Left,AR190),INDEX(Node_Right,AR190)),IF(INDEX(Node_Kind,AR190)="split",IF(INDEX($M$10:$M$61,INDEX(Node_Pos,AR190)+1)&lt;INDEX(Node_Thr,AR190),INDEX(Node_Left,AR190),INDEX(Node_Right,AR190)),IF(ISNUMBER(SEARCH(";"&amp;INDEX($M$10:$M$61,INDEX(Node_Pos,AR190)+1)&amp;";",";"&amp;INDEX(Node_RCodes,AR190)&amp;";")),INDEX(Node_Right,AR190),INDEX(Node_Left,AR190)))))</f>
        <v/>
      </c>
      <c r="AT190" s="46">
        <f>MATCH($AA190&amp;"|"&amp;AS190,Node_Key,0)</f>
        <v/>
      </c>
      <c r="AU190" s="46">
        <f>IF(INDEX(Node_Kind,AT190)="leaf",AS190,IF(INDEX($M$10:$M$61,INDEX(Node_Pos,AT190)+1)="",IF(INDEX(Node_Miss,AT190)="left",INDEX(Node_Left,AT190),INDEX(Node_Right,AT190)),IF(INDEX(Node_Kind,AT190)="split",IF(INDEX($M$10:$M$61,INDEX(Node_Pos,AT190)+1)&lt;INDEX(Node_Thr,AT190),INDEX(Node_Left,AT190),INDEX(Node_Right,AT190)),IF(ISNUMBER(SEARCH(";"&amp;INDEX($M$10:$M$61,INDEX(Node_Pos,AT190)+1)&amp;";",";"&amp;INDEX(Node_RCodes,AT190)&amp;";")),INDEX(Node_Right,AT190),INDEX(Node_Left,AT190)))))</f>
        <v/>
      </c>
      <c r="AV190" s="52">
        <f>IF(INDEX(Node_Kind,MATCH($AA190&amp;"|"&amp;AU190,Node_Key,0))="leaf",INDEX(Node_Leaf,MATCH($AA190&amp;"|"&amp;AU190,Node_Key,0)),"not a leaf")</f>
        <v/>
      </c>
      <c r="AW190" s="46">
        <f>MATCH($AA190&amp;"|0",Node_Key,0)</f>
        <v/>
      </c>
      <c r="AX190" s="46">
        <f>IF(INDEX(Node_Kind,AW190)="leaf",0,IF(INDEX($P$10:$P$61,INDEX(Node_Pos,AW190)+1)="",IF(INDEX(Node_Miss,AW190)="left",INDEX(Node_Left,AW190),INDEX(Node_Right,AW190)),IF(INDEX(Node_Kind,AW190)="split",IF(INDEX($P$10:$P$61,INDEX(Node_Pos,AW190)+1)&lt;INDEX(Node_Thr,AW190),INDEX(Node_Left,AW190),INDEX(Node_Right,AW190)),IF(ISNUMBER(SEARCH(";"&amp;INDEX($P$10:$P$61,INDEX(Node_Pos,AW190)+1)&amp;";",";"&amp;INDEX(Node_RCodes,AW190)&amp;";")),INDEX(Node_Right,AW190),INDEX(Node_Left,AW190)))))</f>
        <v/>
      </c>
      <c r="AY190" s="46">
        <f>MATCH($AA190&amp;"|"&amp;AX190,Node_Key,0)</f>
        <v/>
      </c>
      <c r="AZ190" s="46">
        <f>IF(INDEX(Node_Kind,AY190)="leaf",AX190,IF(INDEX($P$10:$P$61,INDEX(Node_Pos,AY190)+1)="",IF(INDEX(Node_Miss,AY190)="left",INDEX(Node_Left,AY190),INDEX(Node_Right,AY190)),IF(INDEX(Node_Kind,AY190)="split",IF(INDEX($P$10:$P$61,INDEX(Node_Pos,AY190)+1)&lt;INDEX(Node_Thr,AY190),INDEX(Node_Left,AY190),INDEX(Node_Right,AY190)),IF(ISNUMBER(SEARCH(";"&amp;INDEX($P$10:$P$61,INDEX(Node_Pos,AY190)+1)&amp;";",";"&amp;INDEX(Node_RCodes,AY190)&amp;";")),INDEX(Node_Right,AY190),INDEX(Node_Left,AY190)))))</f>
        <v/>
      </c>
      <c r="BA190" s="46">
        <f>MATCH($AA190&amp;"|"&amp;AZ190,Node_Key,0)</f>
        <v/>
      </c>
      <c r="BB190" s="46">
        <f>IF(INDEX(Node_Kind,BA190)="leaf",AZ190,IF(INDEX($P$10:$P$61,INDEX(Node_Pos,BA190)+1)="",IF(INDEX(Node_Miss,BA190)="left",INDEX(Node_Left,BA190),INDEX(Node_Right,BA190)),IF(INDEX(Node_Kind,BA190)="split",IF(INDEX($P$10:$P$61,INDEX(Node_Pos,BA190)+1)&lt;INDEX(Node_Thr,BA190),INDEX(Node_Left,BA190),INDEX(Node_Right,BA190)),IF(ISNUMBER(SEARCH(";"&amp;INDEX($P$10:$P$61,INDEX(Node_Pos,BA190)+1)&amp;";",";"&amp;INDEX(Node_RCodes,BA190)&amp;";")),INDEX(Node_Right,BA190),INDEX(Node_Left,BA190)))))</f>
        <v/>
      </c>
      <c r="BC190" s="52">
        <f>IF(INDEX(Node_Kind,MATCH($AA190&amp;"|"&amp;BB190,Node_Key,0))="leaf",INDEX(Node_Leaf,MATCH($AA190&amp;"|"&amp;BB190,Node_Key,0)),"not a leaf")</f>
        <v/>
      </c>
      <c r="BD190" s="46">
        <f>MATCH($AA190&amp;"|0",Node_Key,0)</f>
        <v/>
      </c>
      <c r="BE190" s="46">
        <f>IF(INDEX(Node_Kind,BD190)="leaf",0,IF(INDEX($S$10:$S$61,INDEX(Node_Pos,BD190)+1)="",IF(INDEX(Node_Miss,BD190)="left",INDEX(Node_Left,BD190),INDEX(Node_Right,BD190)),IF(INDEX(Node_Kind,BD190)="split",IF(INDEX($S$10:$S$61,INDEX(Node_Pos,BD190)+1)&lt;INDEX(Node_Thr,BD190),INDEX(Node_Left,BD190),INDEX(Node_Right,BD190)),IF(ISNUMBER(SEARCH(";"&amp;INDEX($S$10:$S$61,INDEX(Node_Pos,BD190)+1)&amp;";",";"&amp;INDEX(Node_RCodes,BD190)&amp;";")),INDEX(Node_Right,BD190),INDEX(Node_Left,BD190)))))</f>
        <v/>
      </c>
      <c r="BF190" s="46">
        <f>MATCH($AA190&amp;"|"&amp;BE190,Node_Key,0)</f>
        <v/>
      </c>
      <c r="BG190" s="46">
        <f>IF(INDEX(Node_Kind,BF190)="leaf",BE190,IF(INDEX($S$10:$S$61,INDEX(Node_Pos,BF190)+1)="",IF(INDEX(Node_Miss,BF190)="left",INDEX(Node_Left,BF190),INDEX(Node_Right,BF190)),IF(INDEX(Node_Kind,BF190)="split",IF(INDEX($S$10:$S$61,INDEX(Node_Pos,BF190)+1)&lt;INDEX(Node_Thr,BF190),INDEX(Node_Left,BF190),INDEX(Node_Right,BF190)),IF(ISNUMBER(SEARCH(";"&amp;INDEX($S$10:$S$61,INDEX(Node_Pos,BF190)+1)&amp;";",";"&amp;INDEX(Node_RCodes,BF190)&amp;";")),INDEX(Node_Right,BF190),INDEX(Node_Left,BF190)))))</f>
        <v/>
      </c>
      <c r="BH190" s="46">
        <f>MATCH($AA190&amp;"|"&amp;BG190,Node_Key,0)</f>
        <v/>
      </c>
      <c r="BI190" s="46">
        <f>IF(INDEX(Node_Kind,BH190)="leaf",BG190,IF(INDEX($S$10:$S$61,INDEX(Node_Pos,BH190)+1)="",IF(INDEX(Node_Miss,BH190)="left",INDEX(Node_Left,BH190),INDEX(Node_Right,BH190)),IF(INDEX(Node_Kind,BH190)="split",IF(INDEX($S$10:$S$61,INDEX(Node_Pos,BH190)+1)&lt;INDEX(Node_Thr,BH190),INDEX(Node_Left,BH190),INDEX(Node_Right,BH190)),IF(ISNUMBER(SEARCH(";"&amp;INDEX($S$10:$S$61,INDEX(Node_Pos,BH190)+1)&amp;";",";"&amp;INDEX(Node_RCodes,BH190)&amp;";")),INDEX(Node_Right,BH190),INDEX(Node_Left,BH190)))))</f>
        <v/>
      </c>
      <c r="BJ190" s="52">
        <f>IF(INDEX(Node_Kind,MATCH($AA190&amp;"|"&amp;BI190,Node_Key,0))="leaf",INDEX(Node_Leaf,MATCH($AA190&amp;"|"&amp;BI190,Node_Key,0)),"not a leaf")</f>
        <v/>
      </c>
      <c r="BK190" s="46">
        <f>MATCH($AA190&amp;"|0",Node_Key,0)</f>
        <v/>
      </c>
      <c r="BL190" s="46">
        <f>IF(INDEX(Node_Kind,BK190)="leaf",0,IF(INDEX($V$10:$V$61,INDEX(Node_Pos,BK190)+1)="",IF(INDEX(Node_Miss,BK190)="left",INDEX(Node_Left,BK190),INDEX(Node_Right,BK190)),IF(INDEX(Node_Kind,BK190)="split",IF(INDEX($V$10:$V$61,INDEX(Node_Pos,BK190)+1)&lt;INDEX(Node_Thr,BK190),INDEX(Node_Left,BK190),INDEX(Node_Right,BK190)),IF(ISNUMBER(SEARCH(";"&amp;INDEX($V$10:$V$61,INDEX(Node_Pos,BK190)+1)&amp;";",";"&amp;INDEX(Node_RCodes,BK190)&amp;";")),INDEX(Node_Right,BK190),INDEX(Node_Left,BK190)))))</f>
        <v/>
      </c>
      <c r="BM190" s="46">
        <f>MATCH($AA190&amp;"|"&amp;BL190,Node_Key,0)</f>
        <v/>
      </c>
      <c r="BN190" s="46">
        <f>IF(INDEX(Node_Kind,BM190)="leaf",BL190,IF(INDEX($V$10:$V$61,INDEX(Node_Pos,BM190)+1)="",IF(INDEX(Node_Miss,BM190)="left",INDEX(Node_Left,BM190),INDEX(Node_Right,BM190)),IF(INDEX(Node_Kind,BM190)="split",IF(INDEX($V$10:$V$61,INDEX(Node_Pos,BM190)+1)&lt;INDEX(Node_Thr,BM190),INDEX(Node_Left,BM190),INDEX(Node_Right,BM190)),IF(ISNUMBER(SEARCH(";"&amp;INDEX($V$10:$V$61,INDEX(Node_Pos,BM190)+1)&amp;";",";"&amp;INDEX(Node_RCodes,BM190)&amp;";")),INDEX(Node_Right,BM190),INDEX(Node_Left,BM190)))))</f>
        <v/>
      </c>
      <c r="BO190" s="46">
        <f>MATCH($AA190&amp;"|"&amp;BN190,Node_Key,0)</f>
        <v/>
      </c>
      <c r="BP190" s="46">
        <f>IF(INDEX(Node_Kind,BO190)="leaf",BN190,IF(INDEX($V$10:$V$61,INDEX(Node_Pos,BO190)+1)="",IF(INDEX(Node_Miss,BO190)="left",INDEX(Node_Left,BO190),INDEX(Node_Right,BO190)),IF(INDEX(Node_Kind,BO190)="split",IF(INDEX($V$10:$V$61,INDEX(Node_Pos,BO190)+1)&lt;INDEX(Node_Thr,BO190),INDEX(Node_Left,BO190),INDEX(Node_Right,BO190)),IF(ISNUMBER(SEARCH(";"&amp;INDEX($V$10:$V$61,INDEX(Node_Pos,BO190)+1)&amp;";",";"&amp;INDEX(Node_RCodes,BO190)&amp;";")),INDEX(Node_Right,BO190),INDEX(Node_Left,BO190)))))</f>
        <v/>
      </c>
      <c r="BQ190" s="52">
        <f>IF(INDEX(Node_Kind,MATCH($AA190&amp;"|"&amp;BP190,Node_Key,0))="leaf",INDEX(Node_Leaf,MATCH($AA190&amp;"|"&amp;BP190,Node_Key,0)),"not a leaf")</f>
        <v/>
      </c>
      <c r="BR190" s="46">
        <f>MATCH($AA190&amp;"|0",Node_Key,0)</f>
        <v/>
      </c>
      <c r="BS190" s="46">
        <f>IF(INDEX(Node_Kind,BR190)="leaf",0,IF(INDEX($Y$10:$Y$61,INDEX(Node_Pos,BR190)+1)="",IF(INDEX(Node_Miss,BR190)="left",INDEX(Node_Left,BR190),INDEX(Node_Right,BR190)),IF(INDEX(Node_Kind,BR190)="split",IF(INDEX($Y$10:$Y$61,INDEX(Node_Pos,BR190)+1)&lt;INDEX(Node_Thr,BR190),INDEX(Node_Left,BR190),INDEX(Node_Right,BR190)),IF(ISNUMBER(SEARCH(";"&amp;INDEX($Y$10:$Y$61,INDEX(Node_Pos,BR190)+1)&amp;";",";"&amp;INDEX(Node_RCodes,BR190)&amp;";")),INDEX(Node_Right,BR190),INDEX(Node_Left,BR190)))))</f>
        <v/>
      </c>
      <c r="BT190" s="46">
        <f>MATCH($AA190&amp;"|"&amp;BS190,Node_Key,0)</f>
        <v/>
      </c>
      <c r="BU190" s="46">
        <f>IF(INDEX(Node_Kind,BT190)="leaf",BS190,IF(INDEX($Y$10:$Y$61,INDEX(Node_Pos,BT190)+1)="",IF(INDEX(Node_Miss,BT190)="left",INDEX(Node_Left,BT190),INDEX(Node_Right,BT190)),IF(INDEX(Node_Kind,BT190)="split",IF(INDEX($Y$10:$Y$61,INDEX(Node_Pos,BT190)+1)&lt;INDEX(Node_Thr,BT190),INDEX(Node_Left,BT190),INDEX(Node_Right,BT190)),IF(ISNUMBER(SEARCH(";"&amp;INDEX($Y$10:$Y$61,INDEX(Node_Pos,BT190)+1)&amp;";",";"&amp;INDEX(Node_RCodes,BT190)&amp;";")),INDEX(Node_Right,BT190),INDEX(Node_Left,BT190)))))</f>
        <v/>
      </c>
      <c r="BV190" s="46">
        <f>MATCH($AA190&amp;"|"&amp;BU190,Node_Key,0)</f>
        <v/>
      </c>
      <c r="BW190" s="46">
        <f>IF(INDEX(Node_Kind,BV190)="leaf",BU190,IF(INDEX($Y$10:$Y$61,INDEX(Node_Pos,BV190)+1)="",IF(INDEX(Node_Miss,BV190)="left",INDEX(Node_Left,BV190),INDEX(Node_Right,BV190)),IF(INDEX(Node_Kind,BV190)="split",IF(INDEX($Y$10:$Y$61,INDEX(Node_Pos,BV190)+1)&lt;INDEX(Node_Thr,BV190),INDEX(Node_Left,BV190),INDEX(Node_Right,BV190)),IF(ISNUMBER(SEARCH(";"&amp;INDEX($Y$10:$Y$61,INDEX(Node_Pos,BV190)+1)&amp;";",";"&amp;INDEX(Node_RCodes,BV190)&amp;";")),INDEX(Node_Right,BV190),INDEX(Node_Left,BV190)))))</f>
        <v/>
      </c>
      <c r="BX190" s="52">
        <f>IF(INDEX(Node_Kind,MATCH($AA190&amp;"|"&amp;BW190,Node_Key,0))="leaf",INDEX(Node_Leaf,MATCH($AA190&amp;"|"&amp;BW190,Node_Key,0)),"not a leaf")</f>
        <v/>
      </c>
    </row>
    <row r="191">
      <c r="AA191" s="36" t="n">
        <v>181</v>
      </c>
      <c r="AB191" s="46">
        <f>MATCH($AA191&amp;"|0",Node_Key,0)</f>
        <v/>
      </c>
      <c r="AC191" s="46">
        <f>IF(INDEX(Node_Kind,AB191)="leaf",0,IF(INDEX($G$10:$G$61,INDEX(Node_Pos,AB191)+1)="",IF(INDEX(Node_Miss,AB191)="left",INDEX(Node_Left,AB191),INDEX(Node_Right,AB191)),IF(INDEX(Node_Kind,AB191)="split",IF(INDEX($G$10:$G$61,INDEX(Node_Pos,AB191)+1)&lt;INDEX(Node_Thr,AB191),INDEX(Node_Left,AB191),INDEX(Node_Right,AB191)),IF(ISNUMBER(SEARCH(";"&amp;INDEX($G$10:$G$61,INDEX(Node_Pos,AB191)+1)&amp;";",";"&amp;INDEX(Node_RCodes,AB191)&amp;";")),INDEX(Node_Right,AB191),INDEX(Node_Left,AB191)))))</f>
        <v/>
      </c>
      <c r="AD191" s="46">
        <f>MATCH($AA191&amp;"|"&amp;AC191,Node_Key,0)</f>
        <v/>
      </c>
      <c r="AE191" s="46">
        <f>IF(INDEX(Node_Kind,AD191)="leaf",AC191,IF(INDEX($G$10:$G$61,INDEX(Node_Pos,AD191)+1)="",IF(INDEX(Node_Miss,AD191)="left",INDEX(Node_Left,AD191),INDEX(Node_Right,AD191)),IF(INDEX(Node_Kind,AD191)="split",IF(INDEX($G$10:$G$61,INDEX(Node_Pos,AD191)+1)&lt;INDEX(Node_Thr,AD191),INDEX(Node_Left,AD191),INDEX(Node_Right,AD191)),IF(ISNUMBER(SEARCH(";"&amp;INDEX($G$10:$G$61,INDEX(Node_Pos,AD191)+1)&amp;";",";"&amp;INDEX(Node_RCodes,AD191)&amp;";")),INDEX(Node_Right,AD191),INDEX(Node_Left,AD191)))))</f>
        <v/>
      </c>
      <c r="AF191" s="46">
        <f>MATCH($AA191&amp;"|"&amp;AE191,Node_Key,0)</f>
        <v/>
      </c>
      <c r="AG191" s="46">
        <f>IF(INDEX(Node_Kind,AF191)="leaf",AE191,IF(INDEX($G$10:$G$61,INDEX(Node_Pos,AF191)+1)="",IF(INDEX(Node_Miss,AF191)="left",INDEX(Node_Left,AF191),INDEX(Node_Right,AF191)),IF(INDEX(Node_Kind,AF191)="split",IF(INDEX($G$10:$G$61,INDEX(Node_Pos,AF191)+1)&lt;INDEX(Node_Thr,AF191),INDEX(Node_Left,AF191),INDEX(Node_Right,AF191)),IF(ISNUMBER(SEARCH(";"&amp;INDEX($G$10:$G$61,INDEX(Node_Pos,AF191)+1)&amp;";",";"&amp;INDEX(Node_RCodes,AF191)&amp;";")),INDEX(Node_Right,AF191),INDEX(Node_Left,AF191)))))</f>
        <v/>
      </c>
      <c r="AH191" s="52">
        <f>IF(INDEX(Node_Kind,MATCH($AA191&amp;"|"&amp;AG191,Node_Key,0))="leaf",INDEX(Node_Leaf,MATCH($AA191&amp;"|"&amp;AG191,Node_Key,0)),"not a leaf")</f>
        <v/>
      </c>
      <c r="AI191" s="46">
        <f>MATCH($AA191&amp;"|0",Node_Key,0)</f>
        <v/>
      </c>
      <c r="AJ191" s="46">
        <f>IF(INDEX(Node_Kind,AI191)="leaf",0,IF(INDEX($J$10:$J$61,INDEX(Node_Pos,AI191)+1)="",IF(INDEX(Node_Miss,AI191)="left",INDEX(Node_Left,AI191),INDEX(Node_Right,AI191)),IF(INDEX(Node_Kind,AI191)="split",IF(INDEX($J$10:$J$61,INDEX(Node_Pos,AI191)+1)&lt;INDEX(Node_Thr,AI191),INDEX(Node_Left,AI191),INDEX(Node_Right,AI191)),IF(ISNUMBER(SEARCH(";"&amp;INDEX($J$10:$J$61,INDEX(Node_Pos,AI191)+1)&amp;";",";"&amp;INDEX(Node_RCodes,AI191)&amp;";")),INDEX(Node_Right,AI191),INDEX(Node_Left,AI191)))))</f>
        <v/>
      </c>
      <c r="AK191" s="46">
        <f>MATCH($AA191&amp;"|"&amp;AJ191,Node_Key,0)</f>
        <v/>
      </c>
      <c r="AL191" s="46">
        <f>IF(INDEX(Node_Kind,AK191)="leaf",AJ191,IF(INDEX($J$10:$J$61,INDEX(Node_Pos,AK191)+1)="",IF(INDEX(Node_Miss,AK191)="left",INDEX(Node_Left,AK191),INDEX(Node_Right,AK191)),IF(INDEX(Node_Kind,AK191)="split",IF(INDEX($J$10:$J$61,INDEX(Node_Pos,AK191)+1)&lt;INDEX(Node_Thr,AK191),INDEX(Node_Left,AK191),INDEX(Node_Right,AK191)),IF(ISNUMBER(SEARCH(";"&amp;INDEX($J$10:$J$61,INDEX(Node_Pos,AK191)+1)&amp;";",";"&amp;INDEX(Node_RCodes,AK191)&amp;";")),INDEX(Node_Right,AK191),INDEX(Node_Left,AK191)))))</f>
        <v/>
      </c>
      <c r="AM191" s="46">
        <f>MATCH($AA191&amp;"|"&amp;AL191,Node_Key,0)</f>
        <v/>
      </c>
      <c r="AN191" s="46">
        <f>IF(INDEX(Node_Kind,AM191)="leaf",AL191,IF(INDEX($J$10:$J$61,INDEX(Node_Pos,AM191)+1)="",IF(INDEX(Node_Miss,AM191)="left",INDEX(Node_Left,AM191),INDEX(Node_Right,AM191)),IF(INDEX(Node_Kind,AM191)="split",IF(INDEX($J$10:$J$61,INDEX(Node_Pos,AM191)+1)&lt;INDEX(Node_Thr,AM191),INDEX(Node_Left,AM191),INDEX(Node_Right,AM191)),IF(ISNUMBER(SEARCH(";"&amp;INDEX($J$10:$J$61,INDEX(Node_Pos,AM191)+1)&amp;";",";"&amp;INDEX(Node_RCodes,AM191)&amp;";")),INDEX(Node_Right,AM191),INDEX(Node_Left,AM191)))))</f>
        <v/>
      </c>
      <c r="AO191" s="52">
        <f>IF(INDEX(Node_Kind,MATCH($AA191&amp;"|"&amp;AN191,Node_Key,0))="leaf",INDEX(Node_Leaf,MATCH($AA191&amp;"|"&amp;AN191,Node_Key,0)),"not a leaf")</f>
        <v/>
      </c>
      <c r="AP191" s="46">
        <f>MATCH($AA191&amp;"|0",Node_Key,0)</f>
        <v/>
      </c>
      <c r="AQ191" s="46">
        <f>IF(INDEX(Node_Kind,AP191)="leaf",0,IF(INDEX($M$10:$M$61,INDEX(Node_Pos,AP191)+1)="",IF(INDEX(Node_Miss,AP191)="left",INDEX(Node_Left,AP191),INDEX(Node_Right,AP191)),IF(INDEX(Node_Kind,AP191)="split",IF(INDEX($M$10:$M$61,INDEX(Node_Pos,AP191)+1)&lt;INDEX(Node_Thr,AP191),INDEX(Node_Left,AP191),INDEX(Node_Right,AP191)),IF(ISNUMBER(SEARCH(";"&amp;INDEX($M$10:$M$61,INDEX(Node_Pos,AP191)+1)&amp;";",";"&amp;INDEX(Node_RCodes,AP191)&amp;";")),INDEX(Node_Right,AP191),INDEX(Node_Left,AP191)))))</f>
        <v/>
      </c>
      <c r="AR191" s="46">
        <f>MATCH($AA191&amp;"|"&amp;AQ191,Node_Key,0)</f>
        <v/>
      </c>
      <c r="AS191" s="46">
        <f>IF(INDEX(Node_Kind,AR191)="leaf",AQ191,IF(INDEX($M$10:$M$61,INDEX(Node_Pos,AR191)+1)="",IF(INDEX(Node_Miss,AR191)="left",INDEX(Node_Left,AR191),INDEX(Node_Right,AR191)),IF(INDEX(Node_Kind,AR191)="split",IF(INDEX($M$10:$M$61,INDEX(Node_Pos,AR191)+1)&lt;INDEX(Node_Thr,AR191),INDEX(Node_Left,AR191),INDEX(Node_Right,AR191)),IF(ISNUMBER(SEARCH(";"&amp;INDEX($M$10:$M$61,INDEX(Node_Pos,AR191)+1)&amp;";",";"&amp;INDEX(Node_RCodes,AR191)&amp;";")),INDEX(Node_Right,AR191),INDEX(Node_Left,AR191)))))</f>
        <v/>
      </c>
      <c r="AT191" s="46">
        <f>MATCH($AA191&amp;"|"&amp;AS191,Node_Key,0)</f>
        <v/>
      </c>
      <c r="AU191" s="46">
        <f>IF(INDEX(Node_Kind,AT191)="leaf",AS191,IF(INDEX($M$10:$M$61,INDEX(Node_Pos,AT191)+1)="",IF(INDEX(Node_Miss,AT191)="left",INDEX(Node_Left,AT191),INDEX(Node_Right,AT191)),IF(INDEX(Node_Kind,AT191)="split",IF(INDEX($M$10:$M$61,INDEX(Node_Pos,AT191)+1)&lt;INDEX(Node_Thr,AT191),INDEX(Node_Left,AT191),INDEX(Node_Right,AT191)),IF(ISNUMBER(SEARCH(";"&amp;INDEX($M$10:$M$61,INDEX(Node_Pos,AT191)+1)&amp;";",";"&amp;INDEX(Node_RCodes,AT191)&amp;";")),INDEX(Node_Right,AT191),INDEX(Node_Left,AT191)))))</f>
        <v/>
      </c>
      <c r="AV191" s="52">
        <f>IF(INDEX(Node_Kind,MATCH($AA191&amp;"|"&amp;AU191,Node_Key,0))="leaf",INDEX(Node_Leaf,MATCH($AA191&amp;"|"&amp;AU191,Node_Key,0)),"not a leaf")</f>
        <v/>
      </c>
      <c r="AW191" s="46">
        <f>MATCH($AA191&amp;"|0",Node_Key,0)</f>
        <v/>
      </c>
      <c r="AX191" s="46">
        <f>IF(INDEX(Node_Kind,AW191)="leaf",0,IF(INDEX($P$10:$P$61,INDEX(Node_Pos,AW191)+1)="",IF(INDEX(Node_Miss,AW191)="left",INDEX(Node_Left,AW191),INDEX(Node_Right,AW191)),IF(INDEX(Node_Kind,AW191)="split",IF(INDEX($P$10:$P$61,INDEX(Node_Pos,AW191)+1)&lt;INDEX(Node_Thr,AW191),INDEX(Node_Left,AW191),INDEX(Node_Right,AW191)),IF(ISNUMBER(SEARCH(";"&amp;INDEX($P$10:$P$61,INDEX(Node_Pos,AW191)+1)&amp;";",";"&amp;INDEX(Node_RCodes,AW191)&amp;";")),INDEX(Node_Right,AW191),INDEX(Node_Left,AW191)))))</f>
        <v/>
      </c>
      <c r="AY191" s="46">
        <f>MATCH($AA191&amp;"|"&amp;AX191,Node_Key,0)</f>
        <v/>
      </c>
      <c r="AZ191" s="46">
        <f>IF(INDEX(Node_Kind,AY191)="leaf",AX191,IF(INDEX($P$10:$P$61,INDEX(Node_Pos,AY191)+1)="",IF(INDEX(Node_Miss,AY191)="left",INDEX(Node_Left,AY191),INDEX(Node_Right,AY191)),IF(INDEX(Node_Kind,AY191)="split",IF(INDEX($P$10:$P$61,INDEX(Node_Pos,AY191)+1)&lt;INDEX(Node_Thr,AY191),INDEX(Node_Left,AY191),INDEX(Node_Right,AY191)),IF(ISNUMBER(SEARCH(";"&amp;INDEX($P$10:$P$61,INDEX(Node_Pos,AY191)+1)&amp;";",";"&amp;INDEX(Node_RCodes,AY191)&amp;";")),INDEX(Node_Right,AY191),INDEX(Node_Left,AY191)))))</f>
        <v/>
      </c>
      <c r="BA191" s="46">
        <f>MATCH($AA191&amp;"|"&amp;AZ191,Node_Key,0)</f>
        <v/>
      </c>
      <c r="BB191" s="46">
        <f>IF(INDEX(Node_Kind,BA191)="leaf",AZ191,IF(INDEX($P$10:$P$61,INDEX(Node_Pos,BA191)+1)="",IF(INDEX(Node_Miss,BA191)="left",INDEX(Node_Left,BA191),INDEX(Node_Right,BA191)),IF(INDEX(Node_Kind,BA191)="split",IF(INDEX($P$10:$P$61,INDEX(Node_Pos,BA191)+1)&lt;INDEX(Node_Thr,BA191),INDEX(Node_Left,BA191),INDEX(Node_Right,BA191)),IF(ISNUMBER(SEARCH(";"&amp;INDEX($P$10:$P$61,INDEX(Node_Pos,BA191)+1)&amp;";",";"&amp;INDEX(Node_RCodes,BA191)&amp;";")),INDEX(Node_Right,BA191),INDEX(Node_Left,BA191)))))</f>
        <v/>
      </c>
      <c r="BC191" s="52">
        <f>IF(INDEX(Node_Kind,MATCH($AA191&amp;"|"&amp;BB191,Node_Key,0))="leaf",INDEX(Node_Leaf,MATCH($AA191&amp;"|"&amp;BB191,Node_Key,0)),"not a leaf")</f>
        <v/>
      </c>
      <c r="BD191" s="46">
        <f>MATCH($AA191&amp;"|0",Node_Key,0)</f>
        <v/>
      </c>
      <c r="BE191" s="46">
        <f>IF(INDEX(Node_Kind,BD191)="leaf",0,IF(INDEX($S$10:$S$61,INDEX(Node_Pos,BD191)+1)="",IF(INDEX(Node_Miss,BD191)="left",INDEX(Node_Left,BD191),INDEX(Node_Right,BD191)),IF(INDEX(Node_Kind,BD191)="split",IF(INDEX($S$10:$S$61,INDEX(Node_Pos,BD191)+1)&lt;INDEX(Node_Thr,BD191),INDEX(Node_Left,BD191),INDEX(Node_Right,BD191)),IF(ISNUMBER(SEARCH(";"&amp;INDEX($S$10:$S$61,INDEX(Node_Pos,BD191)+1)&amp;";",";"&amp;INDEX(Node_RCodes,BD191)&amp;";")),INDEX(Node_Right,BD191),INDEX(Node_Left,BD191)))))</f>
        <v/>
      </c>
      <c r="BF191" s="46">
        <f>MATCH($AA191&amp;"|"&amp;BE191,Node_Key,0)</f>
        <v/>
      </c>
      <c r="BG191" s="46">
        <f>IF(INDEX(Node_Kind,BF191)="leaf",BE191,IF(INDEX($S$10:$S$61,INDEX(Node_Pos,BF191)+1)="",IF(INDEX(Node_Miss,BF191)="left",INDEX(Node_Left,BF191),INDEX(Node_Right,BF191)),IF(INDEX(Node_Kind,BF191)="split",IF(INDEX($S$10:$S$61,INDEX(Node_Pos,BF191)+1)&lt;INDEX(Node_Thr,BF191),INDEX(Node_Left,BF191),INDEX(Node_Right,BF191)),IF(ISNUMBER(SEARCH(";"&amp;INDEX($S$10:$S$61,INDEX(Node_Pos,BF191)+1)&amp;";",";"&amp;INDEX(Node_RCodes,BF191)&amp;";")),INDEX(Node_Right,BF191),INDEX(Node_Left,BF191)))))</f>
        <v/>
      </c>
      <c r="BH191" s="46">
        <f>MATCH($AA191&amp;"|"&amp;BG191,Node_Key,0)</f>
        <v/>
      </c>
      <c r="BI191" s="46">
        <f>IF(INDEX(Node_Kind,BH191)="leaf",BG191,IF(INDEX($S$10:$S$61,INDEX(Node_Pos,BH191)+1)="",IF(INDEX(Node_Miss,BH191)="left",INDEX(Node_Left,BH191),INDEX(Node_Right,BH191)),IF(INDEX(Node_Kind,BH191)="split",IF(INDEX($S$10:$S$61,INDEX(Node_Pos,BH191)+1)&lt;INDEX(Node_Thr,BH191),INDEX(Node_Left,BH191),INDEX(Node_Right,BH191)),IF(ISNUMBER(SEARCH(";"&amp;INDEX($S$10:$S$61,INDEX(Node_Pos,BH191)+1)&amp;";",";"&amp;INDEX(Node_RCodes,BH191)&amp;";")),INDEX(Node_Right,BH191),INDEX(Node_Left,BH191)))))</f>
        <v/>
      </c>
      <c r="BJ191" s="52">
        <f>IF(INDEX(Node_Kind,MATCH($AA191&amp;"|"&amp;BI191,Node_Key,0))="leaf",INDEX(Node_Leaf,MATCH($AA191&amp;"|"&amp;BI191,Node_Key,0)),"not a leaf")</f>
        <v/>
      </c>
      <c r="BK191" s="46">
        <f>MATCH($AA191&amp;"|0",Node_Key,0)</f>
        <v/>
      </c>
      <c r="BL191" s="46">
        <f>IF(INDEX(Node_Kind,BK191)="leaf",0,IF(INDEX($V$10:$V$61,INDEX(Node_Pos,BK191)+1)="",IF(INDEX(Node_Miss,BK191)="left",INDEX(Node_Left,BK191),INDEX(Node_Right,BK191)),IF(INDEX(Node_Kind,BK191)="split",IF(INDEX($V$10:$V$61,INDEX(Node_Pos,BK191)+1)&lt;INDEX(Node_Thr,BK191),INDEX(Node_Left,BK191),INDEX(Node_Right,BK191)),IF(ISNUMBER(SEARCH(";"&amp;INDEX($V$10:$V$61,INDEX(Node_Pos,BK191)+1)&amp;";",";"&amp;INDEX(Node_RCodes,BK191)&amp;";")),INDEX(Node_Right,BK191),INDEX(Node_Left,BK191)))))</f>
        <v/>
      </c>
      <c r="BM191" s="46">
        <f>MATCH($AA191&amp;"|"&amp;BL191,Node_Key,0)</f>
        <v/>
      </c>
      <c r="BN191" s="46">
        <f>IF(INDEX(Node_Kind,BM191)="leaf",BL191,IF(INDEX($V$10:$V$61,INDEX(Node_Pos,BM191)+1)="",IF(INDEX(Node_Miss,BM191)="left",INDEX(Node_Left,BM191),INDEX(Node_Right,BM191)),IF(INDEX(Node_Kind,BM191)="split",IF(INDEX($V$10:$V$61,INDEX(Node_Pos,BM191)+1)&lt;INDEX(Node_Thr,BM191),INDEX(Node_Left,BM191),INDEX(Node_Right,BM191)),IF(ISNUMBER(SEARCH(";"&amp;INDEX($V$10:$V$61,INDEX(Node_Pos,BM191)+1)&amp;";",";"&amp;INDEX(Node_RCodes,BM191)&amp;";")),INDEX(Node_Right,BM191),INDEX(Node_Left,BM191)))))</f>
        <v/>
      </c>
      <c r="BO191" s="46">
        <f>MATCH($AA191&amp;"|"&amp;BN191,Node_Key,0)</f>
        <v/>
      </c>
      <c r="BP191" s="46">
        <f>IF(INDEX(Node_Kind,BO191)="leaf",BN191,IF(INDEX($V$10:$V$61,INDEX(Node_Pos,BO191)+1)="",IF(INDEX(Node_Miss,BO191)="left",INDEX(Node_Left,BO191),INDEX(Node_Right,BO191)),IF(INDEX(Node_Kind,BO191)="split",IF(INDEX($V$10:$V$61,INDEX(Node_Pos,BO191)+1)&lt;INDEX(Node_Thr,BO191),INDEX(Node_Left,BO191),INDEX(Node_Right,BO191)),IF(ISNUMBER(SEARCH(";"&amp;INDEX($V$10:$V$61,INDEX(Node_Pos,BO191)+1)&amp;";",";"&amp;INDEX(Node_RCodes,BO191)&amp;";")),INDEX(Node_Right,BO191),INDEX(Node_Left,BO191)))))</f>
        <v/>
      </c>
      <c r="BQ191" s="52">
        <f>IF(INDEX(Node_Kind,MATCH($AA191&amp;"|"&amp;BP191,Node_Key,0))="leaf",INDEX(Node_Leaf,MATCH($AA191&amp;"|"&amp;BP191,Node_Key,0)),"not a leaf")</f>
        <v/>
      </c>
      <c r="BR191" s="46">
        <f>MATCH($AA191&amp;"|0",Node_Key,0)</f>
        <v/>
      </c>
      <c r="BS191" s="46">
        <f>IF(INDEX(Node_Kind,BR191)="leaf",0,IF(INDEX($Y$10:$Y$61,INDEX(Node_Pos,BR191)+1)="",IF(INDEX(Node_Miss,BR191)="left",INDEX(Node_Left,BR191),INDEX(Node_Right,BR191)),IF(INDEX(Node_Kind,BR191)="split",IF(INDEX($Y$10:$Y$61,INDEX(Node_Pos,BR191)+1)&lt;INDEX(Node_Thr,BR191),INDEX(Node_Left,BR191),INDEX(Node_Right,BR191)),IF(ISNUMBER(SEARCH(";"&amp;INDEX($Y$10:$Y$61,INDEX(Node_Pos,BR191)+1)&amp;";",";"&amp;INDEX(Node_RCodes,BR191)&amp;";")),INDEX(Node_Right,BR191),INDEX(Node_Left,BR191)))))</f>
        <v/>
      </c>
      <c r="BT191" s="46">
        <f>MATCH($AA191&amp;"|"&amp;BS191,Node_Key,0)</f>
        <v/>
      </c>
      <c r="BU191" s="46">
        <f>IF(INDEX(Node_Kind,BT191)="leaf",BS191,IF(INDEX($Y$10:$Y$61,INDEX(Node_Pos,BT191)+1)="",IF(INDEX(Node_Miss,BT191)="left",INDEX(Node_Left,BT191),INDEX(Node_Right,BT191)),IF(INDEX(Node_Kind,BT191)="split",IF(INDEX($Y$10:$Y$61,INDEX(Node_Pos,BT191)+1)&lt;INDEX(Node_Thr,BT191),INDEX(Node_Left,BT191),INDEX(Node_Right,BT191)),IF(ISNUMBER(SEARCH(";"&amp;INDEX($Y$10:$Y$61,INDEX(Node_Pos,BT191)+1)&amp;";",";"&amp;INDEX(Node_RCodes,BT191)&amp;";")),INDEX(Node_Right,BT191),INDEX(Node_Left,BT191)))))</f>
        <v/>
      </c>
      <c r="BV191" s="46">
        <f>MATCH($AA191&amp;"|"&amp;BU191,Node_Key,0)</f>
        <v/>
      </c>
      <c r="BW191" s="46">
        <f>IF(INDEX(Node_Kind,BV191)="leaf",BU191,IF(INDEX($Y$10:$Y$61,INDEX(Node_Pos,BV191)+1)="",IF(INDEX(Node_Miss,BV191)="left",INDEX(Node_Left,BV191),INDEX(Node_Right,BV191)),IF(INDEX(Node_Kind,BV191)="split",IF(INDEX($Y$10:$Y$61,INDEX(Node_Pos,BV191)+1)&lt;INDEX(Node_Thr,BV191),INDEX(Node_Left,BV191),INDEX(Node_Right,BV191)),IF(ISNUMBER(SEARCH(";"&amp;INDEX($Y$10:$Y$61,INDEX(Node_Pos,BV191)+1)&amp;";",";"&amp;INDEX(Node_RCodes,BV191)&amp;";")),INDEX(Node_Right,BV191),INDEX(Node_Left,BV191)))))</f>
        <v/>
      </c>
      <c r="BX191" s="52">
        <f>IF(INDEX(Node_Kind,MATCH($AA191&amp;"|"&amp;BW191,Node_Key,0))="leaf",INDEX(Node_Leaf,MATCH($AA191&amp;"|"&amp;BW191,Node_Key,0)),"not a leaf")</f>
        <v/>
      </c>
    </row>
    <row r="192">
      <c r="AA192" s="36" t="n">
        <v>182</v>
      </c>
      <c r="AB192" s="46">
        <f>MATCH($AA192&amp;"|0",Node_Key,0)</f>
        <v/>
      </c>
      <c r="AC192" s="46">
        <f>IF(INDEX(Node_Kind,AB192)="leaf",0,IF(INDEX($G$10:$G$61,INDEX(Node_Pos,AB192)+1)="",IF(INDEX(Node_Miss,AB192)="left",INDEX(Node_Left,AB192),INDEX(Node_Right,AB192)),IF(INDEX(Node_Kind,AB192)="split",IF(INDEX($G$10:$G$61,INDEX(Node_Pos,AB192)+1)&lt;INDEX(Node_Thr,AB192),INDEX(Node_Left,AB192),INDEX(Node_Right,AB192)),IF(ISNUMBER(SEARCH(";"&amp;INDEX($G$10:$G$61,INDEX(Node_Pos,AB192)+1)&amp;";",";"&amp;INDEX(Node_RCodes,AB192)&amp;";")),INDEX(Node_Right,AB192),INDEX(Node_Left,AB192)))))</f>
        <v/>
      </c>
      <c r="AD192" s="46">
        <f>MATCH($AA192&amp;"|"&amp;AC192,Node_Key,0)</f>
        <v/>
      </c>
      <c r="AE192" s="46">
        <f>IF(INDEX(Node_Kind,AD192)="leaf",AC192,IF(INDEX($G$10:$G$61,INDEX(Node_Pos,AD192)+1)="",IF(INDEX(Node_Miss,AD192)="left",INDEX(Node_Left,AD192),INDEX(Node_Right,AD192)),IF(INDEX(Node_Kind,AD192)="split",IF(INDEX($G$10:$G$61,INDEX(Node_Pos,AD192)+1)&lt;INDEX(Node_Thr,AD192),INDEX(Node_Left,AD192),INDEX(Node_Right,AD192)),IF(ISNUMBER(SEARCH(";"&amp;INDEX($G$10:$G$61,INDEX(Node_Pos,AD192)+1)&amp;";",";"&amp;INDEX(Node_RCodes,AD192)&amp;";")),INDEX(Node_Right,AD192),INDEX(Node_Left,AD192)))))</f>
        <v/>
      </c>
      <c r="AF192" s="46">
        <f>MATCH($AA192&amp;"|"&amp;AE192,Node_Key,0)</f>
        <v/>
      </c>
      <c r="AG192" s="46">
        <f>IF(INDEX(Node_Kind,AF192)="leaf",AE192,IF(INDEX($G$10:$G$61,INDEX(Node_Pos,AF192)+1)="",IF(INDEX(Node_Miss,AF192)="left",INDEX(Node_Left,AF192),INDEX(Node_Right,AF192)),IF(INDEX(Node_Kind,AF192)="split",IF(INDEX($G$10:$G$61,INDEX(Node_Pos,AF192)+1)&lt;INDEX(Node_Thr,AF192),INDEX(Node_Left,AF192),INDEX(Node_Right,AF192)),IF(ISNUMBER(SEARCH(";"&amp;INDEX($G$10:$G$61,INDEX(Node_Pos,AF192)+1)&amp;";",";"&amp;INDEX(Node_RCodes,AF192)&amp;";")),INDEX(Node_Right,AF192),INDEX(Node_Left,AF192)))))</f>
        <v/>
      </c>
      <c r="AH192" s="52">
        <f>IF(INDEX(Node_Kind,MATCH($AA192&amp;"|"&amp;AG192,Node_Key,0))="leaf",INDEX(Node_Leaf,MATCH($AA192&amp;"|"&amp;AG192,Node_Key,0)),"not a leaf")</f>
        <v/>
      </c>
      <c r="AI192" s="46">
        <f>MATCH($AA192&amp;"|0",Node_Key,0)</f>
        <v/>
      </c>
      <c r="AJ192" s="46">
        <f>IF(INDEX(Node_Kind,AI192)="leaf",0,IF(INDEX($J$10:$J$61,INDEX(Node_Pos,AI192)+1)="",IF(INDEX(Node_Miss,AI192)="left",INDEX(Node_Left,AI192),INDEX(Node_Right,AI192)),IF(INDEX(Node_Kind,AI192)="split",IF(INDEX($J$10:$J$61,INDEX(Node_Pos,AI192)+1)&lt;INDEX(Node_Thr,AI192),INDEX(Node_Left,AI192),INDEX(Node_Right,AI192)),IF(ISNUMBER(SEARCH(";"&amp;INDEX($J$10:$J$61,INDEX(Node_Pos,AI192)+1)&amp;";",";"&amp;INDEX(Node_RCodes,AI192)&amp;";")),INDEX(Node_Right,AI192),INDEX(Node_Left,AI192)))))</f>
        <v/>
      </c>
      <c r="AK192" s="46">
        <f>MATCH($AA192&amp;"|"&amp;AJ192,Node_Key,0)</f>
        <v/>
      </c>
      <c r="AL192" s="46">
        <f>IF(INDEX(Node_Kind,AK192)="leaf",AJ192,IF(INDEX($J$10:$J$61,INDEX(Node_Pos,AK192)+1)="",IF(INDEX(Node_Miss,AK192)="left",INDEX(Node_Left,AK192),INDEX(Node_Right,AK192)),IF(INDEX(Node_Kind,AK192)="split",IF(INDEX($J$10:$J$61,INDEX(Node_Pos,AK192)+1)&lt;INDEX(Node_Thr,AK192),INDEX(Node_Left,AK192),INDEX(Node_Right,AK192)),IF(ISNUMBER(SEARCH(";"&amp;INDEX($J$10:$J$61,INDEX(Node_Pos,AK192)+1)&amp;";",";"&amp;INDEX(Node_RCodes,AK192)&amp;";")),INDEX(Node_Right,AK192),INDEX(Node_Left,AK192)))))</f>
        <v/>
      </c>
      <c r="AM192" s="46">
        <f>MATCH($AA192&amp;"|"&amp;AL192,Node_Key,0)</f>
        <v/>
      </c>
      <c r="AN192" s="46">
        <f>IF(INDEX(Node_Kind,AM192)="leaf",AL192,IF(INDEX($J$10:$J$61,INDEX(Node_Pos,AM192)+1)="",IF(INDEX(Node_Miss,AM192)="left",INDEX(Node_Left,AM192),INDEX(Node_Right,AM192)),IF(INDEX(Node_Kind,AM192)="split",IF(INDEX($J$10:$J$61,INDEX(Node_Pos,AM192)+1)&lt;INDEX(Node_Thr,AM192),INDEX(Node_Left,AM192),INDEX(Node_Right,AM192)),IF(ISNUMBER(SEARCH(";"&amp;INDEX($J$10:$J$61,INDEX(Node_Pos,AM192)+1)&amp;";",";"&amp;INDEX(Node_RCodes,AM192)&amp;";")),INDEX(Node_Right,AM192),INDEX(Node_Left,AM192)))))</f>
        <v/>
      </c>
      <c r="AO192" s="52">
        <f>IF(INDEX(Node_Kind,MATCH($AA192&amp;"|"&amp;AN192,Node_Key,0))="leaf",INDEX(Node_Leaf,MATCH($AA192&amp;"|"&amp;AN192,Node_Key,0)),"not a leaf")</f>
        <v/>
      </c>
      <c r="AP192" s="46">
        <f>MATCH($AA192&amp;"|0",Node_Key,0)</f>
        <v/>
      </c>
      <c r="AQ192" s="46">
        <f>IF(INDEX(Node_Kind,AP192)="leaf",0,IF(INDEX($M$10:$M$61,INDEX(Node_Pos,AP192)+1)="",IF(INDEX(Node_Miss,AP192)="left",INDEX(Node_Left,AP192),INDEX(Node_Right,AP192)),IF(INDEX(Node_Kind,AP192)="split",IF(INDEX($M$10:$M$61,INDEX(Node_Pos,AP192)+1)&lt;INDEX(Node_Thr,AP192),INDEX(Node_Left,AP192),INDEX(Node_Right,AP192)),IF(ISNUMBER(SEARCH(";"&amp;INDEX($M$10:$M$61,INDEX(Node_Pos,AP192)+1)&amp;";",";"&amp;INDEX(Node_RCodes,AP192)&amp;";")),INDEX(Node_Right,AP192),INDEX(Node_Left,AP192)))))</f>
        <v/>
      </c>
      <c r="AR192" s="46">
        <f>MATCH($AA192&amp;"|"&amp;AQ192,Node_Key,0)</f>
        <v/>
      </c>
      <c r="AS192" s="46">
        <f>IF(INDEX(Node_Kind,AR192)="leaf",AQ192,IF(INDEX($M$10:$M$61,INDEX(Node_Pos,AR192)+1)="",IF(INDEX(Node_Miss,AR192)="left",INDEX(Node_Left,AR192),INDEX(Node_Right,AR192)),IF(INDEX(Node_Kind,AR192)="split",IF(INDEX($M$10:$M$61,INDEX(Node_Pos,AR192)+1)&lt;INDEX(Node_Thr,AR192),INDEX(Node_Left,AR192),INDEX(Node_Right,AR192)),IF(ISNUMBER(SEARCH(";"&amp;INDEX($M$10:$M$61,INDEX(Node_Pos,AR192)+1)&amp;";",";"&amp;INDEX(Node_RCodes,AR192)&amp;";")),INDEX(Node_Right,AR192),INDEX(Node_Left,AR192)))))</f>
        <v/>
      </c>
      <c r="AT192" s="46">
        <f>MATCH($AA192&amp;"|"&amp;AS192,Node_Key,0)</f>
        <v/>
      </c>
      <c r="AU192" s="46">
        <f>IF(INDEX(Node_Kind,AT192)="leaf",AS192,IF(INDEX($M$10:$M$61,INDEX(Node_Pos,AT192)+1)="",IF(INDEX(Node_Miss,AT192)="left",INDEX(Node_Left,AT192),INDEX(Node_Right,AT192)),IF(INDEX(Node_Kind,AT192)="split",IF(INDEX($M$10:$M$61,INDEX(Node_Pos,AT192)+1)&lt;INDEX(Node_Thr,AT192),INDEX(Node_Left,AT192),INDEX(Node_Right,AT192)),IF(ISNUMBER(SEARCH(";"&amp;INDEX($M$10:$M$61,INDEX(Node_Pos,AT192)+1)&amp;";",";"&amp;INDEX(Node_RCodes,AT192)&amp;";")),INDEX(Node_Right,AT192),INDEX(Node_Left,AT192)))))</f>
        <v/>
      </c>
      <c r="AV192" s="52">
        <f>IF(INDEX(Node_Kind,MATCH($AA192&amp;"|"&amp;AU192,Node_Key,0))="leaf",INDEX(Node_Leaf,MATCH($AA192&amp;"|"&amp;AU192,Node_Key,0)),"not a leaf")</f>
        <v/>
      </c>
      <c r="AW192" s="46">
        <f>MATCH($AA192&amp;"|0",Node_Key,0)</f>
        <v/>
      </c>
      <c r="AX192" s="46">
        <f>IF(INDEX(Node_Kind,AW192)="leaf",0,IF(INDEX($P$10:$P$61,INDEX(Node_Pos,AW192)+1)="",IF(INDEX(Node_Miss,AW192)="left",INDEX(Node_Left,AW192),INDEX(Node_Right,AW192)),IF(INDEX(Node_Kind,AW192)="split",IF(INDEX($P$10:$P$61,INDEX(Node_Pos,AW192)+1)&lt;INDEX(Node_Thr,AW192),INDEX(Node_Left,AW192),INDEX(Node_Right,AW192)),IF(ISNUMBER(SEARCH(";"&amp;INDEX($P$10:$P$61,INDEX(Node_Pos,AW192)+1)&amp;";",";"&amp;INDEX(Node_RCodes,AW192)&amp;";")),INDEX(Node_Right,AW192),INDEX(Node_Left,AW192)))))</f>
        <v/>
      </c>
      <c r="AY192" s="46">
        <f>MATCH($AA192&amp;"|"&amp;AX192,Node_Key,0)</f>
        <v/>
      </c>
      <c r="AZ192" s="46">
        <f>IF(INDEX(Node_Kind,AY192)="leaf",AX192,IF(INDEX($P$10:$P$61,INDEX(Node_Pos,AY192)+1)="",IF(INDEX(Node_Miss,AY192)="left",INDEX(Node_Left,AY192),INDEX(Node_Right,AY192)),IF(INDEX(Node_Kind,AY192)="split",IF(INDEX($P$10:$P$61,INDEX(Node_Pos,AY192)+1)&lt;INDEX(Node_Thr,AY192),INDEX(Node_Left,AY192),INDEX(Node_Right,AY192)),IF(ISNUMBER(SEARCH(";"&amp;INDEX($P$10:$P$61,INDEX(Node_Pos,AY192)+1)&amp;";",";"&amp;INDEX(Node_RCodes,AY192)&amp;";")),INDEX(Node_Right,AY192),INDEX(Node_Left,AY192)))))</f>
        <v/>
      </c>
      <c r="BA192" s="46">
        <f>MATCH($AA192&amp;"|"&amp;AZ192,Node_Key,0)</f>
        <v/>
      </c>
      <c r="BB192" s="46">
        <f>IF(INDEX(Node_Kind,BA192)="leaf",AZ192,IF(INDEX($P$10:$P$61,INDEX(Node_Pos,BA192)+1)="",IF(INDEX(Node_Miss,BA192)="left",INDEX(Node_Left,BA192),INDEX(Node_Right,BA192)),IF(INDEX(Node_Kind,BA192)="split",IF(INDEX($P$10:$P$61,INDEX(Node_Pos,BA192)+1)&lt;INDEX(Node_Thr,BA192),INDEX(Node_Left,BA192),INDEX(Node_Right,BA192)),IF(ISNUMBER(SEARCH(";"&amp;INDEX($P$10:$P$61,INDEX(Node_Pos,BA192)+1)&amp;";",";"&amp;INDEX(Node_RCodes,BA192)&amp;";")),INDEX(Node_Right,BA192),INDEX(Node_Left,BA192)))))</f>
        <v/>
      </c>
      <c r="BC192" s="52">
        <f>IF(INDEX(Node_Kind,MATCH($AA192&amp;"|"&amp;BB192,Node_Key,0))="leaf",INDEX(Node_Leaf,MATCH($AA192&amp;"|"&amp;BB192,Node_Key,0)),"not a leaf")</f>
        <v/>
      </c>
      <c r="BD192" s="46">
        <f>MATCH($AA192&amp;"|0",Node_Key,0)</f>
        <v/>
      </c>
      <c r="BE192" s="46">
        <f>IF(INDEX(Node_Kind,BD192)="leaf",0,IF(INDEX($S$10:$S$61,INDEX(Node_Pos,BD192)+1)="",IF(INDEX(Node_Miss,BD192)="left",INDEX(Node_Left,BD192),INDEX(Node_Right,BD192)),IF(INDEX(Node_Kind,BD192)="split",IF(INDEX($S$10:$S$61,INDEX(Node_Pos,BD192)+1)&lt;INDEX(Node_Thr,BD192),INDEX(Node_Left,BD192),INDEX(Node_Right,BD192)),IF(ISNUMBER(SEARCH(";"&amp;INDEX($S$10:$S$61,INDEX(Node_Pos,BD192)+1)&amp;";",";"&amp;INDEX(Node_RCodes,BD192)&amp;";")),INDEX(Node_Right,BD192),INDEX(Node_Left,BD192)))))</f>
        <v/>
      </c>
      <c r="BF192" s="46">
        <f>MATCH($AA192&amp;"|"&amp;BE192,Node_Key,0)</f>
        <v/>
      </c>
      <c r="BG192" s="46">
        <f>IF(INDEX(Node_Kind,BF192)="leaf",BE192,IF(INDEX($S$10:$S$61,INDEX(Node_Pos,BF192)+1)="",IF(INDEX(Node_Miss,BF192)="left",INDEX(Node_Left,BF192),INDEX(Node_Right,BF192)),IF(INDEX(Node_Kind,BF192)="split",IF(INDEX($S$10:$S$61,INDEX(Node_Pos,BF192)+1)&lt;INDEX(Node_Thr,BF192),INDEX(Node_Left,BF192),INDEX(Node_Right,BF192)),IF(ISNUMBER(SEARCH(";"&amp;INDEX($S$10:$S$61,INDEX(Node_Pos,BF192)+1)&amp;";",";"&amp;INDEX(Node_RCodes,BF192)&amp;";")),INDEX(Node_Right,BF192),INDEX(Node_Left,BF192)))))</f>
        <v/>
      </c>
      <c r="BH192" s="46">
        <f>MATCH($AA192&amp;"|"&amp;BG192,Node_Key,0)</f>
        <v/>
      </c>
      <c r="BI192" s="46">
        <f>IF(INDEX(Node_Kind,BH192)="leaf",BG192,IF(INDEX($S$10:$S$61,INDEX(Node_Pos,BH192)+1)="",IF(INDEX(Node_Miss,BH192)="left",INDEX(Node_Left,BH192),INDEX(Node_Right,BH192)),IF(INDEX(Node_Kind,BH192)="split",IF(INDEX($S$10:$S$61,INDEX(Node_Pos,BH192)+1)&lt;INDEX(Node_Thr,BH192),INDEX(Node_Left,BH192),INDEX(Node_Right,BH192)),IF(ISNUMBER(SEARCH(";"&amp;INDEX($S$10:$S$61,INDEX(Node_Pos,BH192)+1)&amp;";",";"&amp;INDEX(Node_RCodes,BH192)&amp;";")),INDEX(Node_Right,BH192),INDEX(Node_Left,BH192)))))</f>
        <v/>
      </c>
      <c r="BJ192" s="52">
        <f>IF(INDEX(Node_Kind,MATCH($AA192&amp;"|"&amp;BI192,Node_Key,0))="leaf",INDEX(Node_Leaf,MATCH($AA192&amp;"|"&amp;BI192,Node_Key,0)),"not a leaf")</f>
        <v/>
      </c>
      <c r="BK192" s="46">
        <f>MATCH($AA192&amp;"|0",Node_Key,0)</f>
        <v/>
      </c>
      <c r="BL192" s="46">
        <f>IF(INDEX(Node_Kind,BK192)="leaf",0,IF(INDEX($V$10:$V$61,INDEX(Node_Pos,BK192)+1)="",IF(INDEX(Node_Miss,BK192)="left",INDEX(Node_Left,BK192),INDEX(Node_Right,BK192)),IF(INDEX(Node_Kind,BK192)="split",IF(INDEX($V$10:$V$61,INDEX(Node_Pos,BK192)+1)&lt;INDEX(Node_Thr,BK192),INDEX(Node_Left,BK192),INDEX(Node_Right,BK192)),IF(ISNUMBER(SEARCH(";"&amp;INDEX($V$10:$V$61,INDEX(Node_Pos,BK192)+1)&amp;";",";"&amp;INDEX(Node_RCodes,BK192)&amp;";")),INDEX(Node_Right,BK192),INDEX(Node_Left,BK192)))))</f>
        <v/>
      </c>
      <c r="BM192" s="46">
        <f>MATCH($AA192&amp;"|"&amp;BL192,Node_Key,0)</f>
        <v/>
      </c>
      <c r="BN192" s="46">
        <f>IF(INDEX(Node_Kind,BM192)="leaf",BL192,IF(INDEX($V$10:$V$61,INDEX(Node_Pos,BM192)+1)="",IF(INDEX(Node_Miss,BM192)="left",INDEX(Node_Left,BM192),INDEX(Node_Right,BM192)),IF(INDEX(Node_Kind,BM192)="split",IF(INDEX($V$10:$V$61,INDEX(Node_Pos,BM192)+1)&lt;INDEX(Node_Thr,BM192),INDEX(Node_Left,BM192),INDEX(Node_Right,BM192)),IF(ISNUMBER(SEARCH(";"&amp;INDEX($V$10:$V$61,INDEX(Node_Pos,BM192)+1)&amp;";",";"&amp;INDEX(Node_RCodes,BM192)&amp;";")),INDEX(Node_Right,BM192),INDEX(Node_Left,BM192)))))</f>
        <v/>
      </c>
      <c r="BO192" s="46">
        <f>MATCH($AA192&amp;"|"&amp;BN192,Node_Key,0)</f>
        <v/>
      </c>
      <c r="BP192" s="46">
        <f>IF(INDEX(Node_Kind,BO192)="leaf",BN192,IF(INDEX($V$10:$V$61,INDEX(Node_Pos,BO192)+1)="",IF(INDEX(Node_Miss,BO192)="left",INDEX(Node_Left,BO192),INDEX(Node_Right,BO192)),IF(INDEX(Node_Kind,BO192)="split",IF(INDEX($V$10:$V$61,INDEX(Node_Pos,BO192)+1)&lt;INDEX(Node_Thr,BO192),INDEX(Node_Left,BO192),INDEX(Node_Right,BO192)),IF(ISNUMBER(SEARCH(";"&amp;INDEX($V$10:$V$61,INDEX(Node_Pos,BO192)+1)&amp;";",";"&amp;INDEX(Node_RCodes,BO192)&amp;";")),INDEX(Node_Right,BO192),INDEX(Node_Left,BO192)))))</f>
        <v/>
      </c>
      <c r="BQ192" s="52">
        <f>IF(INDEX(Node_Kind,MATCH($AA192&amp;"|"&amp;BP192,Node_Key,0))="leaf",INDEX(Node_Leaf,MATCH($AA192&amp;"|"&amp;BP192,Node_Key,0)),"not a leaf")</f>
        <v/>
      </c>
      <c r="BR192" s="46">
        <f>MATCH($AA192&amp;"|0",Node_Key,0)</f>
        <v/>
      </c>
      <c r="BS192" s="46">
        <f>IF(INDEX(Node_Kind,BR192)="leaf",0,IF(INDEX($Y$10:$Y$61,INDEX(Node_Pos,BR192)+1)="",IF(INDEX(Node_Miss,BR192)="left",INDEX(Node_Left,BR192),INDEX(Node_Right,BR192)),IF(INDEX(Node_Kind,BR192)="split",IF(INDEX($Y$10:$Y$61,INDEX(Node_Pos,BR192)+1)&lt;INDEX(Node_Thr,BR192),INDEX(Node_Left,BR192),INDEX(Node_Right,BR192)),IF(ISNUMBER(SEARCH(";"&amp;INDEX($Y$10:$Y$61,INDEX(Node_Pos,BR192)+1)&amp;";",";"&amp;INDEX(Node_RCodes,BR192)&amp;";")),INDEX(Node_Right,BR192),INDEX(Node_Left,BR192)))))</f>
        <v/>
      </c>
      <c r="BT192" s="46">
        <f>MATCH($AA192&amp;"|"&amp;BS192,Node_Key,0)</f>
        <v/>
      </c>
      <c r="BU192" s="46">
        <f>IF(INDEX(Node_Kind,BT192)="leaf",BS192,IF(INDEX($Y$10:$Y$61,INDEX(Node_Pos,BT192)+1)="",IF(INDEX(Node_Miss,BT192)="left",INDEX(Node_Left,BT192),INDEX(Node_Right,BT192)),IF(INDEX(Node_Kind,BT192)="split",IF(INDEX($Y$10:$Y$61,INDEX(Node_Pos,BT192)+1)&lt;INDEX(Node_Thr,BT192),INDEX(Node_Left,BT192),INDEX(Node_Right,BT192)),IF(ISNUMBER(SEARCH(";"&amp;INDEX($Y$10:$Y$61,INDEX(Node_Pos,BT192)+1)&amp;";",";"&amp;INDEX(Node_RCodes,BT192)&amp;";")),INDEX(Node_Right,BT192),INDEX(Node_Left,BT192)))))</f>
        <v/>
      </c>
      <c r="BV192" s="46">
        <f>MATCH($AA192&amp;"|"&amp;BU192,Node_Key,0)</f>
        <v/>
      </c>
      <c r="BW192" s="46">
        <f>IF(INDEX(Node_Kind,BV192)="leaf",BU192,IF(INDEX($Y$10:$Y$61,INDEX(Node_Pos,BV192)+1)="",IF(INDEX(Node_Miss,BV192)="left",INDEX(Node_Left,BV192),INDEX(Node_Right,BV192)),IF(INDEX(Node_Kind,BV192)="split",IF(INDEX($Y$10:$Y$61,INDEX(Node_Pos,BV192)+1)&lt;INDEX(Node_Thr,BV192),INDEX(Node_Left,BV192),INDEX(Node_Right,BV192)),IF(ISNUMBER(SEARCH(";"&amp;INDEX($Y$10:$Y$61,INDEX(Node_Pos,BV192)+1)&amp;";",";"&amp;INDEX(Node_RCodes,BV192)&amp;";")),INDEX(Node_Right,BV192),INDEX(Node_Left,BV192)))))</f>
        <v/>
      </c>
      <c r="BX192" s="52">
        <f>IF(INDEX(Node_Kind,MATCH($AA192&amp;"|"&amp;BW192,Node_Key,0))="leaf",INDEX(Node_Leaf,MATCH($AA192&amp;"|"&amp;BW192,Node_Key,0)),"not a leaf")</f>
        <v/>
      </c>
    </row>
    <row r="193">
      <c r="AA193" s="36" t="n">
        <v>183</v>
      </c>
      <c r="AB193" s="46">
        <f>MATCH($AA193&amp;"|0",Node_Key,0)</f>
        <v/>
      </c>
      <c r="AC193" s="46">
        <f>IF(INDEX(Node_Kind,AB193)="leaf",0,IF(INDEX($G$10:$G$61,INDEX(Node_Pos,AB193)+1)="",IF(INDEX(Node_Miss,AB193)="left",INDEX(Node_Left,AB193),INDEX(Node_Right,AB193)),IF(INDEX(Node_Kind,AB193)="split",IF(INDEX($G$10:$G$61,INDEX(Node_Pos,AB193)+1)&lt;INDEX(Node_Thr,AB193),INDEX(Node_Left,AB193),INDEX(Node_Right,AB193)),IF(ISNUMBER(SEARCH(";"&amp;INDEX($G$10:$G$61,INDEX(Node_Pos,AB193)+1)&amp;";",";"&amp;INDEX(Node_RCodes,AB193)&amp;";")),INDEX(Node_Right,AB193),INDEX(Node_Left,AB193)))))</f>
        <v/>
      </c>
      <c r="AD193" s="46">
        <f>MATCH($AA193&amp;"|"&amp;AC193,Node_Key,0)</f>
        <v/>
      </c>
      <c r="AE193" s="46">
        <f>IF(INDEX(Node_Kind,AD193)="leaf",AC193,IF(INDEX($G$10:$G$61,INDEX(Node_Pos,AD193)+1)="",IF(INDEX(Node_Miss,AD193)="left",INDEX(Node_Left,AD193),INDEX(Node_Right,AD193)),IF(INDEX(Node_Kind,AD193)="split",IF(INDEX($G$10:$G$61,INDEX(Node_Pos,AD193)+1)&lt;INDEX(Node_Thr,AD193),INDEX(Node_Left,AD193),INDEX(Node_Right,AD193)),IF(ISNUMBER(SEARCH(";"&amp;INDEX($G$10:$G$61,INDEX(Node_Pos,AD193)+1)&amp;";",";"&amp;INDEX(Node_RCodes,AD193)&amp;";")),INDEX(Node_Right,AD193),INDEX(Node_Left,AD193)))))</f>
        <v/>
      </c>
      <c r="AF193" s="46">
        <f>MATCH($AA193&amp;"|"&amp;AE193,Node_Key,0)</f>
        <v/>
      </c>
      <c r="AG193" s="46">
        <f>IF(INDEX(Node_Kind,AF193)="leaf",AE193,IF(INDEX($G$10:$G$61,INDEX(Node_Pos,AF193)+1)="",IF(INDEX(Node_Miss,AF193)="left",INDEX(Node_Left,AF193),INDEX(Node_Right,AF193)),IF(INDEX(Node_Kind,AF193)="split",IF(INDEX($G$10:$G$61,INDEX(Node_Pos,AF193)+1)&lt;INDEX(Node_Thr,AF193),INDEX(Node_Left,AF193),INDEX(Node_Right,AF193)),IF(ISNUMBER(SEARCH(";"&amp;INDEX($G$10:$G$61,INDEX(Node_Pos,AF193)+1)&amp;";",";"&amp;INDEX(Node_RCodes,AF193)&amp;";")),INDEX(Node_Right,AF193),INDEX(Node_Left,AF193)))))</f>
        <v/>
      </c>
      <c r="AH193" s="52">
        <f>IF(INDEX(Node_Kind,MATCH($AA193&amp;"|"&amp;AG193,Node_Key,0))="leaf",INDEX(Node_Leaf,MATCH($AA193&amp;"|"&amp;AG193,Node_Key,0)),"not a leaf")</f>
        <v/>
      </c>
      <c r="AI193" s="46">
        <f>MATCH($AA193&amp;"|0",Node_Key,0)</f>
        <v/>
      </c>
      <c r="AJ193" s="46">
        <f>IF(INDEX(Node_Kind,AI193)="leaf",0,IF(INDEX($J$10:$J$61,INDEX(Node_Pos,AI193)+1)="",IF(INDEX(Node_Miss,AI193)="left",INDEX(Node_Left,AI193),INDEX(Node_Right,AI193)),IF(INDEX(Node_Kind,AI193)="split",IF(INDEX($J$10:$J$61,INDEX(Node_Pos,AI193)+1)&lt;INDEX(Node_Thr,AI193),INDEX(Node_Left,AI193),INDEX(Node_Right,AI193)),IF(ISNUMBER(SEARCH(";"&amp;INDEX($J$10:$J$61,INDEX(Node_Pos,AI193)+1)&amp;";",";"&amp;INDEX(Node_RCodes,AI193)&amp;";")),INDEX(Node_Right,AI193),INDEX(Node_Left,AI193)))))</f>
        <v/>
      </c>
      <c r="AK193" s="46">
        <f>MATCH($AA193&amp;"|"&amp;AJ193,Node_Key,0)</f>
        <v/>
      </c>
      <c r="AL193" s="46">
        <f>IF(INDEX(Node_Kind,AK193)="leaf",AJ193,IF(INDEX($J$10:$J$61,INDEX(Node_Pos,AK193)+1)="",IF(INDEX(Node_Miss,AK193)="left",INDEX(Node_Left,AK193),INDEX(Node_Right,AK193)),IF(INDEX(Node_Kind,AK193)="split",IF(INDEX($J$10:$J$61,INDEX(Node_Pos,AK193)+1)&lt;INDEX(Node_Thr,AK193),INDEX(Node_Left,AK193),INDEX(Node_Right,AK193)),IF(ISNUMBER(SEARCH(";"&amp;INDEX($J$10:$J$61,INDEX(Node_Pos,AK193)+1)&amp;";",";"&amp;INDEX(Node_RCodes,AK193)&amp;";")),INDEX(Node_Right,AK193),INDEX(Node_Left,AK193)))))</f>
        <v/>
      </c>
      <c r="AM193" s="46">
        <f>MATCH($AA193&amp;"|"&amp;AL193,Node_Key,0)</f>
        <v/>
      </c>
      <c r="AN193" s="46">
        <f>IF(INDEX(Node_Kind,AM193)="leaf",AL193,IF(INDEX($J$10:$J$61,INDEX(Node_Pos,AM193)+1)="",IF(INDEX(Node_Miss,AM193)="left",INDEX(Node_Left,AM193),INDEX(Node_Right,AM193)),IF(INDEX(Node_Kind,AM193)="split",IF(INDEX($J$10:$J$61,INDEX(Node_Pos,AM193)+1)&lt;INDEX(Node_Thr,AM193),INDEX(Node_Left,AM193),INDEX(Node_Right,AM193)),IF(ISNUMBER(SEARCH(";"&amp;INDEX($J$10:$J$61,INDEX(Node_Pos,AM193)+1)&amp;";",";"&amp;INDEX(Node_RCodes,AM193)&amp;";")),INDEX(Node_Right,AM193),INDEX(Node_Left,AM193)))))</f>
        <v/>
      </c>
      <c r="AO193" s="52">
        <f>IF(INDEX(Node_Kind,MATCH($AA193&amp;"|"&amp;AN193,Node_Key,0))="leaf",INDEX(Node_Leaf,MATCH($AA193&amp;"|"&amp;AN193,Node_Key,0)),"not a leaf")</f>
        <v/>
      </c>
      <c r="AP193" s="46">
        <f>MATCH($AA193&amp;"|0",Node_Key,0)</f>
        <v/>
      </c>
      <c r="AQ193" s="46">
        <f>IF(INDEX(Node_Kind,AP193)="leaf",0,IF(INDEX($M$10:$M$61,INDEX(Node_Pos,AP193)+1)="",IF(INDEX(Node_Miss,AP193)="left",INDEX(Node_Left,AP193),INDEX(Node_Right,AP193)),IF(INDEX(Node_Kind,AP193)="split",IF(INDEX($M$10:$M$61,INDEX(Node_Pos,AP193)+1)&lt;INDEX(Node_Thr,AP193),INDEX(Node_Left,AP193),INDEX(Node_Right,AP193)),IF(ISNUMBER(SEARCH(";"&amp;INDEX($M$10:$M$61,INDEX(Node_Pos,AP193)+1)&amp;";",";"&amp;INDEX(Node_RCodes,AP193)&amp;";")),INDEX(Node_Right,AP193),INDEX(Node_Left,AP193)))))</f>
        <v/>
      </c>
      <c r="AR193" s="46">
        <f>MATCH($AA193&amp;"|"&amp;AQ193,Node_Key,0)</f>
        <v/>
      </c>
      <c r="AS193" s="46">
        <f>IF(INDEX(Node_Kind,AR193)="leaf",AQ193,IF(INDEX($M$10:$M$61,INDEX(Node_Pos,AR193)+1)="",IF(INDEX(Node_Miss,AR193)="left",INDEX(Node_Left,AR193),INDEX(Node_Right,AR193)),IF(INDEX(Node_Kind,AR193)="split",IF(INDEX($M$10:$M$61,INDEX(Node_Pos,AR193)+1)&lt;INDEX(Node_Thr,AR193),INDEX(Node_Left,AR193),INDEX(Node_Right,AR193)),IF(ISNUMBER(SEARCH(";"&amp;INDEX($M$10:$M$61,INDEX(Node_Pos,AR193)+1)&amp;";",";"&amp;INDEX(Node_RCodes,AR193)&amp;";")),INDEX(Node_Right,AR193),INDEX(Node_Left,AR193)))))</f>
        <v/>
      </c>
      <c r="AT193" s="46">
        <f>MATCH($AA193&amp;"|"&amp;AS193,Node_Key,0)</f>
        <v/>
      </c>
      <c r="AU193" s="46">
        <f>IF(INDEX(Node_Kind,AT193)="leaf",AS193,IF(INDEX($M$10:$M$61,INDEX(Node_Pos,AT193)+1)="",IF(INDEX(Node_Miss,AT193)="left",INDEX(Node_Left,AT193),INDEX(Node_Right,AT193)),IF(INDEX(Node_Kind,AT193)="split",IF(INDEX($M$10:$M$61,INDEX(Node_Pos,AT193)+1)&lt;INDEX(Node_Thr,AT193),INDEX(Node_Left,AT193),INDEX(Node_Right,AT193)),IF(ISNUMBER(SEARCH(";"&amp;INDEX($M$10:$M$61,INDEX(Node_Pos,AT193)+1)&amp;";",";"&amp;INDEX(Node_RCodes,AT193)&amp;";")),INDEX(Node_Right,AT193),INDEX(Node_Left,AT193)))))</f>
        <v/>
      </c>
      <c r="AV193" s="52">
        <f>IF(INDEX(Node_Kind,MATCH($AA193&amp;"|"&amp;AU193,Node_Key,0))="leaf",INDEX(Node_Leaf,MATCH($AA193&amp;"|"&amp;AU193,Node_Key,0)),"not a leaf")</f>
        <v/>
      </c>
      <c r="AW193" s="46">
        <f>MATCH($AA193&amp;"|0",Node_Key,0)</f>
        <v/>
      </c>
      <c r="AX193" s="46">
        <f>IF(INDEX(Node_Kind,AW193)="leaf",0,IF(INDEX($P$10:$P$61,INDEX(Node_Pos,AW193)+1)="",IF(INDEX(Node_Miss,AW193)="left",INDEX(Node_Left,AW193),INDEX(Node_Right,AW193)),IF(INDEX(Node_Kind,AW193)="split",IF(INDEX($P$10:$P$61,INDEX(Node_Pos,AW193)+1)&lt;INDEX(Node_Thr,AW193),INDEX(Node_Left,AW193),INDEX(Node_Right,AW193)),IF(ISNUMBER(SEARCH(";"&amp;INDEX($P$10:$P$61,INDEX(Node_Pos,AW193)+1)&amp;";",";"&amp;INDEX(Node_RCodes,AW193)&amp;";")),INDEX(Node_Right,AW193),INDEX(Node_Left,AW193)))))</f>
        <v/>
      </c>
      <c r="AY193" s="46">
        <f>MATCH($AA193&amp;"|"&amp;AX193,Node_Key,0)</f>
        <v/>
      </c>
      <c r="AZ193" s="46">
        <f>IF(INDEX(Node_Kind,AY193)="leaf",AX193,IF(INDEX($P$10:$P$61,INDEX(Node_Pos,AY193)+1)="",IF(INDEX(Node_Miss,AY193)="left",INDEX(Node_Left,AY193),INDEX(Node_Right,AY193)),IF(INDEX(Node_Kind,AY193)="split",IF(INDEX($P$10:$P$61,INDEX(Node_Pos,AY193)+1)&lt;INDEX(Node_Thr,AY193),INDEX(Node_Left,AY193),INDEX(Node_Right,AY193)),IF(ISNUMBER(SEARCH(";"&amp;INDEX($P$10:$P$61,INDEX(Node_Pos,AY193)+1)&amp;";",";"&amp;INDEX(Node_RCodes,AY193)&amp;";")),INDEX(Node_Right,AY193),INDEX(Node_Left,AY193)))))</f>
        <v/>
      </c>
      <c r="BA193" s="46">
        <f>MATCH($AA193&amp;"|"&amp;AZ193,Node_Key,0)</f>
        <v/>
      </c>
      <c r="BB193" s="46">
        <f>IF(INDEX(Node_Kind,BA193)="leaf",AZ193,IF(INDEX($P$10:$P$61,INDEX(Node_Pos,BA193)+1)="",IF(INDEX(Node_Miss,BA193)="left",INDEX(Node_Left,BA193),INDEX(Node_Right,BA193)),IF(INDEX(Node_Kind,BA193)="split",IF(INDEX($P$10:$P$61,INDEX(Node_Pos,BA193)+1)&lt;INDEX(Node_Thr,BA193),INDEX(Node_Left,BA193),INDEX(Node_Right,BA193)),IF(ISNUMBER(SEARCH(";"&amp;INDEX($P$10:$P$61,INDEX(Node_Pos,BA193)+1)&amp;";",";"&amp;INDEX(Node_RCodes,BA193)&amp;";")),INDEX(Node_Right,BA193),INDEX(Node_Left,BA193)))))</f>
        <v/>
      </c>
      <c r="BC193" s="52">
        <f>IF(INDEX(Node_Kind,MATCH($AA193&amp;"|"&amp;BB193,Node_Key,0))="leaf",INDEX(Node_Leaf,MATCH($AA193&amp;"|"&amp;BB193,Node_Key,0)),"not a leaf")</f>
        <v/>
      </c>
      <c r="BD193" s="46">
        <f>MATCH($AA193&amp;"|0",Node_Key,0)</f>
        <v/>
      </c>
      <c r="BE193" s="46">
        <f>IF(INDEX(Node_Kind,BD193)="leaf",0,IF(INDEX($S$10:$S$61,INDEX(Node_Pos,BD193)+1)="",IF(INDEX(Node_Miss,BD193)="left",INDEX(Node_Left,BD193),INDEX(Node_Right,BD193)),IF(INDEX(Node_Kind,BD193)="split",IF(INDEX($S$10:$S$61,INDEX(Node_Pos,BD193)+1)&lt;INDEX(Node_Thr,BD193),INDEX(Node_Left,BD193),INDEX(Node_Right,BD193)),IF(ISNUMBER(SEARCH(";"&amp;INDEX($S$10:$S$61,INDEX(Node_Pos,BD193)+1)&amp;";",";"&amp;INDEX(Node_RCodes,BD193)&amp;";")),INDEX(Node_Right,BD193),INDEX(Node_Left,BD193)))))</f>
        <v/>
      </c>
      <c r="BF193" s="46">
        <f>MATCH($AA193&amp;"|"&amp;BE193,Node_Key,0)</f>
        <v/>
      </c>
      <c r="BG193" s="46">
        <f>IF(INDEX(Node_Kind,BF193)="leaf",BE193,IF(INDEX($S$10:$S$61,INDEX(Node_Pos,BF193)+1)="",IF(INDEX(Node_Miss,BF193)="left",INDEX(Node_Left,BF193),INDEX(Node_Right,BF193)),IF(INDEX(Node_Kind,BF193)="split",IF(INDEX($S$10:$S$61,INDEX(Node_Pos,BF193)+1)&lt;INDEX(Node_Thr,BF193),INDEX(Node_Left,BF193),INDEX(Node_Right,BF193)),IF(ISNUMBER(SEARCH(";"&amp;INDEX($S$10:$S$61,INDEX(Node_Pos,BF193)+1)&amp;";",";"&amp;INDEX(Node_RCodes,BF193)&amp;";")),INDEX(Node_Right,BF193),INDEX(Node_Left,BF193)))))</f>
        <v/>
      </c>
      <c r="BH193" s="46">
        <f>MATCH($AA193&amp;"|"&amp;BG193,Node_Key,0)</f>
        <v/>
      </c>
      <c r="BI193" s="46">
        <f>IF(INDEX(Node_Kind,BH193)="leaf",BG193,IF(INDEX($S$10:$S$61,INDEX(Node_Pos,BH193)+1)="",IF(INDEX(Node_Miss,BH193)="left",INDEX(Node_Left,BH193),INDEX(Node_Right,BH193)),IF(INDEX(Node_Kind,BH193)="split",IF(INDEX($S$10:$S$61,INDEX(Node_Pos,BH193)+1)&lt;INDEX(Node_Thr,BH193),INDEX(Node_Left,BH193),INDEX(Node_Right,BH193)),IF(ISNUMBER(SEARCH(";"&amp;INDEX($S$10:$S$61,INDEX(Node_Pos,BH193)+1)&amp;";",";"&amp;INDEX(Node_RCodes,BH193)&amp;";")),INDEX(Node_Right,BH193),INDEX(Node_Left,BH193)))))</f>
        <v/>
      </c>
      <c r="BJ193" s="52">
        <f>IF(INDEX(Node_Kind,MATCH($AA193&amp;"|"&amp;BI193,Node_Key,0))="leaf",INDEX(Node_Leaf,MATCH($AA193&amp;"|"&amp;BI193,Node_Key,0)),"not a leaf")</f>
        <v/>
      </c>
      <c r="BK193" s="46">
        <f>MATCH($AA193&amp;"|0",Node_Key,0)</f>
        <v/>
      </c>
      <c r="BL193" s="46">
        <f>IF(INDEX(Node_Kind,BK193)="leaf",0,IF(INDEX($V$10:$V$61,INDEX(Node_Pos,BK193)+1)="",IF(INDEX(Node_Miss,BK193)="left",INDEX(Node_Left,BK193),INDEX(Node_Right,BK193)),IF(INDEX(Node_Kind,BK193)="split",IF(INDEX($V$10:$V$61,INDEX(Node_Pos,BK193)+1)&lt;INDEX(Node_Thr,BK193),INDEX(Node_Left,BK193),INDEX(Node_Right,BK193)),IF(ISNUMBER(SEARCH(";"&amp;INDEX($V$10:$V$61,INDEX(Node_Pos,BK193)+1)&amp;";",";"&amp;INDEX(Node_RCodes,BK193)&amp;";")),INDEX(Node_Right,BK193),INDEX(Node_Left,BK193)))))</f>
        <v/>
      </c>
      <c r="BM193" s="46">
        <f>MATCH($AA193&amp;"|"&amp;BL193,Node_Key,0)</f>
        <v/>
      </c>
      <c r="BN193" s="46">
        <f>IF(INDEX(Node_Kind,BM193)="leaf",BL193,IF(INDEX($V$10:$V$61,INDEX(Node_Pos,BM193)+1)="",IF(INDEX(Node_Miss,BM193)="left",INDEX(Node_Left,BM193),INDEX(Node_Right,BM193)),IF(INDEX(Node_Kind,BM193)="split",IF(INDEX($V$10:$V$61,INDEX(Node_Pos,BM193)+1)&lt;INDEX(Node_Thr,BM193),INDEX(Node_Left,BM193),INDEX(Node_Right,BM193)),IF(ISNUMBER(SEARCH(";"&amp;INDEX($V$10:$V$61,INDEX(Node_Pos,BM193)+1)&amp;";",";"&amp;INDEX(Node_RCodes,BM193)&amp;";")),INDEX(Node_Right,BM193),INDEX(Node_Left,BM193)))))</f>
        <v/>
      </c>
      <c r="BO193" s="46">
        <f>MATCH($AA193&amp;"|"&amp;BN193,Node_Key,0)</f>
        <v/>
      </c>
      <c r="BP193" s="46">
        <f>IF(INDEX(Node_Kind,BO193)="leaf",BN193,IF(INDEX($V$10:$V$61,INDEX(Node_Pos,BO193)+1)="",IF(INDEX(Node_Miss,BO193)="left",INDEX(Node_Left,BO193),INDEX(Node_Right,BO193)),IF(INDEX(Node_Kind,BO193)="split",IF(INDEX($V$10:$V$61,INDEX(Node_Pos,BO193)+1)&lt;INDEX(Node_Thr,BO193),INDEX(Node_Left,BO193),INDEX(Node_Right,BO193)),IF(ISNUMBER(SEARCH(";"&amp;INDEX($V$10:$V$61,INDEX(Node_Pos,BO193)+1)&amp;";",";"&amp;INDEX(Node_RCodes,BO193)&amp;";")),INDEX(Node_Right,BO193),INDEX(Node_Left,BO193)))))</f>
        <v/>
      </c>
      <c r="BQ193" s="52">
        <f>IF(INDEX(Node_Kind,MATCH($AA193&amp;"|"&amp;BP193,Node_Key,0))="leaf",INDEX(Node_Leaf,MATCH($AA193&amp;"|"&amp;BP193,Node_Key,0)),"not a leaf")</f>
        <v/>
      </c>
      <c r="BR193" s="46">
        <f>MATCH($AA193&amp;"|0",Node_Key,0)</f>
        <v/>
      </c>
      <c r="BS193" s="46">
        <f>IF(INDEX(Node_Kind,BR193)="leaf",0,IF(INDEX($Y$10:$Y$61,INDEX(Node_Pos,BR193)+1)="",IF(INDEX(Node_Miss,BR193)="left",INDEX(Node_Left,BR193),INDEX(Node_Right,BR193)),IF(INDEX(Node_Kind,BR193)="split",IF(INDEX($Y$10:$Y$61,INDEX(Node_Pos,BR193)+1)&lt;INDEX(Node_Thr,BR193),INDEX(Node_Left,BR193),INDEX(Node_Right,BR193)),IF(ISNUMBER(SEARCH(";"&amp;INDEX($Y$10:$Y$61,INDEX(Node_Pos,BR193)+1)&amp;";",";"&amp;INDEX(Node_RCodes,BR193)&amp;";")),INDEX(Node_Right,BR193),INDEX(Node_Left,BR193)))))</f>
        <v/>
      </c>
      <c r="BT193" s="46">
        <f>MATCH($AA193&amp;"|"&amp;BS193,Node_Key,0)</f>
        <v/>
      </c>
      <c r="BU193" s="46">
        <f>IF(INDEX(Node_Kind,BT193)="leaf",BS193,IF(INDEX($Y$10:$Y$61,INDEX(Node_Pos,BT193)+1)="",IF(INDEX(Node_Miss,BT193)="left",INDEX(Node_Left,BT193),INDEX(Node_Right,BT193)),IF(INDEX(Node_Kind,BT193)="split",IF(INDEX($Y$10:$Y$61,INDEX(Node_Pos,BT193)+1)&lt;INDEX(Node_Thr,BT193),INDEX(Node_Left,BT193),INDEX(Node_Right,BT193)),IF(ISNUMBER(SEARCH(";"&amp;INDEX($Y$10:$Y$61,INDEX(Node_Pos,BT193)+1)&amp;";",";"&amp;INDEX(Node_RCodes,BT193)&amp;";")),INDEX(Node_Right,BT193),INDEX(Node_Left,BT193)))))</f>
        <v/>
      </c>
      <c r="BV193" s="46">
        <f>MATCH($AA193&amp;"|"&amp;BU193,Node_Key,0)</f>
        <v/>
      </c>
      <c r="BW193" s="46">
        <f>IF(INDEX(Node_Kind,BV193)="leaf",BU193,IF(INDEX($Y$10:$Y$61,INDEX(Node_Pos,BV193)+1)="",IF(INDEX(Node_Miss,BV193)="left",INDEX(Node_Left,BV193),INDEX(Node_Right,BV193)),IF(INDEX(Node_Kind,BV193)="split",IF(INDEX($Y$10:$Y$61,INDEX(Node_Pos,BV193)+1)&lt;INDEX(Node_Thr,BV193),INDEX(Node_Left,BV193),INDEX(Node_Right,BV193)),IF(ISNUMBER(SEARCH(";"&amp;INDEX($Y$10:$Y$61,INDEX(Node_Pos,BV193)+1)&amp;";",";"&amp;INDEX(Node_RCodes,BV193)&amp;";")),INDEX(Node_Right,BV193),INDEX(Node_Left,BV193)))))</f>
        <v/>
      </c>
      <c r="BX193" s="52">
        <f>IF(INDEX(Node_Kind,MATCH($AA193&amp;"|"&amp;BW193,Node_Key,0))="leaf",INDEX(Node_Leaf,MATCH($AA193&amp;"|"&amp;BW193,Node_Key,0)),"not a leaf")</f>
        <v/>
      </c>
    </row>
    <row r="194">
      <c r="AA194" s="36" t="n">
        <v>184</v>
      </c>
      <c r="AB194" s="46">
        <f>MATCH($AA194&amp;"|0",Node_Key,0)</f>
        <v/>
      </c>
      <c r="AC194" s="46">
        <f>IF(INDEX(Node_Kind,AB194)="leaf",0,IF(INDEX($G$10:$G$61,INDEX(Node_Pos,AB194)+1)="",IF(INDEX(Node_Miss,AB194)="left",INDEX(Node_Left,AB194),INDEX(Node_Right,AB194)),IF(INDEX(Node_Kind,AB194)="split",IF(INDEX($G$10:$G$61,INDEX(Node_Pos,AB194)+1)&lt;INDEX(Node_Thr,AB194),INDEX(Node_Left,AB194),INDEX(Node_Right,AB194)),IF(ISNUMBER(SEARCH(";"&amp;INDEX($G$10:$G$61,INDEX(Node_Pos,AB194)+1)&amp;";",";"&amp;INDEX(Node_RCodes,AB194)&amp;";")),INDEX(Node_Right,AB194),INDEX(Node_Left,AB194)))))</f>
        <v/>
      </c>
      <c r="AD194" s="46">
        <f>MATCH($AA194&amp;"|"&amp;AC194,Node_Key,0)</f>
        <v/>
      </c>
      <c r="AE194" s="46">
        <f>IF(INDEX(Node_Kind,AD194)="leaf",AC194,IF(INDEX($G$10:$G$61,INDEX(Node_Pos,AD194)+1)="",IF(INDEX(Node_Miss,AD194)="left",INDEX(Node_Left,AD194),INDEX(Node_Right,AD194)),IF(INDEX(Node_Kind,AD194)="split",IF(INDEX($G$10:$G$61,INDEX(Node_Pos,AD194)+1)&lt;INDEX(Node_Thr,AD194),INDEX(Node_Left,AD194),INDEX(Node_Right,AD194)),IF(ISNUMBER(SEARCH(";"&amp;INDEX($G$10:$G$61,INDEX(Node_Pos,AD194)+1)&amp;";",";"&amp;INDEX(Node_RCodes,AD194)&amp;";")),INDEX(Node_Right,AD194),INDEX(Node_Left,AD194)))))</f>
        <v/>
      </c>
      <c r="AF194" s="46">
        <f>MATCH($AA194&amp;"|"&amp;AE194,Node_Key,0)</f>
        <v/>
      </c>
      <c r="AG194" s="46">
        <f>IF(INDEX(Node_Kind,AF194)="leaf",AE194,IF(INDEX($G$10:$G$61,INDEX(Node_Pos,AF194)+1)="",IF(INDEX(Node_Miss,AF194)="left",INDEX(Node_Left,AF194),INDEX(Node_Right,AF194)),IF(INDEX(Node_Kind,AF194)="split",IF(INDEX($G$10:$G$61,INDEX(Node_Pos,AF194)+1)&lt;INDEX(Node_Thr,AF194),INDEX(Node_Left,AF194),INDEX(Node_Right,AF194)),IF(ISNUMBER(SEARCH(";"&amp;INDEX($G$10:$G$61,INDEX(Node_Pos,AF194)+1)&amp;";",";"&amp;INDEX(Node_RCodes,AF194)&amp;";")),INDEX(Node_Right,AF194),INDEX(Node_Left,AF194)))))</f>
        <v/>
      </c>
      <c r="AH194" s="52">
        <f>IF(INDEX(Node_Kind,MATCH($AA194&amp;"|"&amp;AG194,Node_Key,0))="leaf",INDEX(Node_Leaf,MATCH($AA194&amp;"|"&amp;AG194,Node_Key,0)),"not a leaf")</f>
        <v/>
      </c>
      <c r="AI194" s="46">
        <f>MATCH($AA194&amp;"|0",Node_Key,0)</f>
        <v/>
      </c>
      <c r="AJ194" s="46">
        <f>IF(INDEX(Node_Kind,AI194)="leaf",0,IF(INDEX($J$10:$J$61,INDEX(Node_Pos,AI194)+1)="",IF(INDEX(Node_Miss,AI194)="left",INDEX(Node_Left,AI194),INDEX(Node_Right,AI194)),IF(INDEX(Node_Kind,AI194)="split",IF(INDEX($J$10:$J$61,INDEX(Node_Pos,AI194)+1)&lt;INDEX(Node_Thr,AI194),INDEX(Node_Left,AI194),INDEX(Node_Right,AI194)),IF(ISNUMBER(SEARCH(";"&amp;INDEX($J$10:$J$61,INDEX(Node_Pos,AI194)+1)&amp;";",";"&amp;INDEX(Node_RCodes,AI194)&amp;";")),INDEX(Node_Right,AI194),INDEX(Node_Left,AI194)))))</f>
        <v/>
      </c>
      <c r="AK194" s="46">
        <f>MATCH($AA194&amp;"|"&amp;AJ194,Node_Key,0)</f>
        <v/>
      </c>
      <c r="AL194" s="46">
        <f>IF(INDEX(Node_Kind,AK194)="leaf",AJ194,IF(INDEX($J$10:$J$61,INDEX(Node_Pos,AK194)+1)="",IF(INDEX(Node_Miss,AK194)="left",INDEX(Node_Left,AK194),INDEX(Node_Right,AK194)),IF(INDEX(Node_Kind,AK194)="split",IF(INDEX($J$10:$J$61,INDEX(Node_Pos,AK194)+1)&lt;INDEX(Node_Thr,AK194),INDEX(Node_Left,AK194),INDEX(Node_Right,AK194)),IF(ISNUMBER(SEARCH(";"&amp;INDEX($J$10:$J$61,INDEX(Node_Pos,AK194)+1)&amp;";",";"&amp;INDEX(Node_RCodes,AK194)&amp;";")),INDEX(Node_Right,AK194),INDEX(Node_Left,AK194)))))</f>
        <v/>
      </c>
      <c r="AM194" s="46">
        <f>MATCH($AA194&amp;"|"&amp;AL194,Node_Key,0)</f>
        <v/>
      </c>
      <c r="AN194" s="46">
        <f>IF(INDEX(Node_Kind,AM194)="leaf",AL194,IF(INDEX($J$10:$J$61,INDEX(Node_Pos,AM194)+1)="",IF(INDEX(Node_Miss,AM194)="left",INDEX(Node_Left,AM194),INDEX(Node_Right,AM194)),IF(INDEX(Node_Kind,AM194)="split",IF(INDEX($J$10:$J$61,INDEX(Node_Pos,AM194)+1)&lt;INDEX(Node_Thr,AM194),INDEX(Node_Left,AM194),INDEX(Node_Right,AM194)),IF(ISNUMBER(SEARCH(";"&amp;INDEX($J$10:$J$61,INDEX(Node_Pos,AM194)+1)&amp;";",";"&amp;INDEX(Node_RCodes,AM194)&amp;";")),INDEX(Node_Right,AM194),INDEX(Node_Left,AM194)))))</f>
        <v/>
      </c>
      <c r="AO194" s="52">
        <f>IF(INDEX(Node_Kind,MATCH($AA194&amp;"|"&amp;AN194,Node_Key,0))="leaf",INDEX(Node_Leaf,MATCH($AA194&amp;"|"&amp;AN194,Node_Key,0)),"not a leaf")</f>
        <v/>
      </c>
      <c r="AP194" s="46">
        <f>MATCH($AA194&amp;"|0",Node_Key,0)</f>
        <v/>
      </c>
      <c r="AQ194" s="46">
        <f>IF(INDEX(Node_Kind,AP194)="leaf",0,IF(INDEX($M$10:$M$61,INDEX(Node_Pos,AP194)+1)="",IF(INDEX(Node_Miss,AP194)="left",INDEX(Node_Left,AP194),INDEX(Node_Right,AP194)),IF(INDEX(Node_Kind,AP194)="split",IF(INDEX($M$10:$M$61,INDEX(Node_Pos,AP194)+1)&lt;INDEX(Node_Thr,AP194),INDEX(Node_Left,AP194),INDEX(Node_Right,AP194)),IF(ISNUMBER(SEARCH(";"&amp;INDEX($M$10:$M$61,INDEX(Node_Pos,AP194)+1)&amp;";",";"&amp;INDEX(Node_RCodes,AP194)&amp;";")),INDEX(Node_Right,AP194),INDEX(Node_Left,AP194)))))</f>
        <v/>
      </c>
      <c r="AR194" s="46">
        <f>MATCH($AA194&amp;"|"&amp;AQ194,Node_Key,0)</f>
        <v/>
      </c>
      <c r="AS194" s="46">
        <f>IF(INDEX(Node_Kind,AR194)="leaf",AQ194,IF(INDEX($M$10:$M$61,INDEX(Node_Pos,AR194)+1)="",IF(INDEX(Node_Miss,AR194)="left",INDEX(Node_Left,AR194),INDEX(Node_Right,AR194)),IF(INDEX(Node_Kind,AR194)="split",IF(INDEX($M$10:$M$61,INDEX(Node_Pos,AR194)+1)&lt;INDEX(Node_Thr,AR194),INDEX(Node_Left,AR194),INDEX(Node_Right,AR194)),IF(ISNUMBER(SEARCH(";"&amp;INDEX($M$10:$M$61,INDEX(Node_Pos,AR194)+1)&amp;";",";"&amp;INDEX(Node_RCodes,AR194)&amp;";")),INDEX(Node_Right,AR194),INDEX(Node_Left,AR194)))))</f>
        <v/>
      </c>
      <c r="AT194" s="46">
        <f>MATCH($AA194&amp;"|"&amp;AS194,Node_Key,0)</f>
        <v/>
      </c>
      <c r="AU194" s="46">
        <f>IF(INDEX(Node_Kind,AT194)="leaf",AS194,IF(INDEX($M$10:$M$61,INDEX(Node_Pos,AT194)+1)="",IF(INDEX(Node_Miss,AT194)="left",INDEX(Node_Left,AT194),INDEX(Node_Right,AT194)),IF(INDEX(Node_Kind,AT194)="split",IF(INDEX($M$10:$M$61,INDEX(Node_Pos,AT194)+1)&lt;INDEX(Node_Thr,AT194),INDEX(Node_Left,AT194),INDEX(Node_Right,AT194)),IF(ISNUMBER(SEARCH(";"&amp;INDEX($M$10:$M$61,INDEX(Node_Pos,AT194)+1)&amp;";",";"&amp;INDEX(Node_RCodes,AT194)&amp;";")),INDEX(Node_Right,AT194),INDEX(Node_Left,AT194)))))</f>
        <v/>
      </c>
      <c r="AV194" s="52">
        <f>IF(INDEX(Node_Kind,MATCH($AA194&amp;"|"&amp;AU194,Node_Key,0))="leaf",INDEX(Node_Leaf,MATCH($AA194&amp;"|"&amp;AU194,Node_Key,0)),"not a leaf")</f>
        <v/>
      </c>
      <c r="AW194" s="46">
        <f>MATCH($AA194&amp;"|0",Node_Key,0)</f>
        <v/>
      </c>
      <c r="AX194" s="46">
        <f>IF(INDEX(Node_Kind,AW194)="leaf",0,IF(INDEX($P$10:$P$61,INDEX(Node_Pos,AW194)+1)="",IF(INDEX(Node_Miss,AW194)="left",INDEX(Node_Left,AW194),INDEX(Node_Right,AW194)),IF(INDEX(Node_Kind,AW194)="split",IF(INDEX($P$10:$P$61,INDEX(Node_Pos,AW194)+1)&lt;INDEX(Node_Thr,AW194),INDEX(Node_Left,AW194),INDEX(Node_Right,AW194)),IF(ISNUMBER(SEARCH(";"&amp;INDEX($P$10:$P$61,INDEX(Node_Pos,AW194)+1)&amp;";",";"&amp;INDEX(Node_RCodes,AW194)&amp;";")),INDEX(Node_Right,AW194),INDEX(Node_Left,AW194)))))</f>
        <v/>
      </c>
      <c r="AY194" s="46">
        <f>MATCH($AA194&amp;"|"&amp;AX194,Node_Key,0)</f>
        <v/>
      </c>
      <c r="AZ194" s="46">
        <f>IF(INDEX(Node_Kind,AY194)="leaf",AX194,IF(INDEX($P$10:$P$61,INDEX(Node_Pos,AY194)+1)="",IF(INDEX(Node_Miss,AY194)="left",INDEX(Node_Left,AY194),INDEX(Node_Right,AY194)),IF(INDEX(Node_Kind,AY194)="split",IF(INDEX($P$10:$P$61,INDEX(Node_Pos,AY194)+1)&lt;INDEX(Node_Thr,AY194),INDEX(Node_Left,AY194),INDEX(Node_Right,AY194)),IF(ISNUMBER(SEARCH(";"&amp;INDEX($P$10:$P$61,INDEX(Node_Pos,AY194)+1)&amp;";",";"&amp;INDEX(Node_RCodes,AY194)&amp;";")),INDEX(Node_Right,AY194),INDEX(Node_Left,AY194)))))</f>
        <v/>
      </c>
      <c r="BA194" s="46">
        <f>MATCH($AA194&amp;"|"&amp;AZ194,Node_Key,0)</f>
        <v/>
      </c>
      <c r="BB194" s="46">
        <f>IF(INDEX(Node_Kind,BA194)="leaf",AZ194,IF(INDEX($P$10:$P$61,INDEX(Node_Pos,BA194)+1)="",IF(INDEX(Node_Miss,BA194)="left",INDEX(Node_Left,BA194),INDEX(Node_Right,BA194)),IF(INDEX(Node_Kind,BA194)="split",IF(INDEX($P$10:$P$61,INDEX(Node_Pos,BA194)+1)&lt;INDEX(Node_Thr,BA194),INDEX(Node_Left,BA194),INDEX(Node_Right,BA194)),IF(ISNUMBER(SEARCH(";"&amp;INDEX($P$10:$P$61,INDEX(Node_Pos,BA194)+1)&amp;";",";"&amp;INDEX(Node_RCodes,BA194)&amp;";")),INDEX(Node_Right,BA194),INDEX(Node_Left,BA194)))))</f>
        <v/>
      </c>
      <c r="BC194" s="52">
        <f>IF(INDEX(Node_Kind,MATCH($AA194&amp;"|"&amp;BB194,Node_Key,0))="leaf",INDEX(Node_Leaf,MATCH($AA194&amp;"|"&amp;BB194,Node_Key,0)),"not a leaf")</f>
        <v/>
      </c>
      <c r="BD194" s="46">
        <f>MATCH($AA194&amp;"|0",Node_Key,0)</f>
        <v/>
      </c>
      <c r="BE194" s="46">
        <f>IF(INDEX(Node_Kind,BD194)="leaf",0,IF(INDEX($S$10:$S$61,INDEX(Node_Pos,BD194)+1)="",IF(INDEX(Node_Miss,BD194)="left",INDEX(Node_Left,BD194),INDEX(Node_Right,BD194)),IF(INDEX(Node_Kind,BD194)="split",IF(INDEX($S$10:$S$61,INDEX(Node_Pos,BD194)+1)&lt;INDEX(Node_Thr,BD194),INDEX(Node_Left,BD194),INDEX(Node_Right,BD194)),IF(ISNUMBER(SEARCH(";"&amp;INDEX($S$10:$S$61,INDEX(Node_Pos,BD194)+1)&amp;";",";"&amp;INDEX(Node_RCodes,BD194)&amp;";")),INDEX(Node_Right,BD194),INDEX(Node_Left,BD194)))))</f>
        <v/>
      </c>
      <c r="BF194" s="46">
        <f>MATCH($AA194&amp;"|"&amp;BE194,Node_Key,0)</f>
        <v/>
      </c>
      <c r="BG194" s="46">
        <f>IF(INDEX(Node_Kind,BF194)="leaf",BE194,IF(INDEX($S$10:$S$61,INDEX(Node_Pos,BF194)+1)="",IF(INDEX(Node_Miss,BF194)="left",INDEX(Node_Left,BF194),INDEX(Node_Right,BF194)),IF(INDEX(Node_Kind,BF194)="split",IF(INDEX($S$10:$S$61,INDEX(Node_Pos,BF194)+1)&lt;INDEX(Node_Thr,BF194),INDEX(Node_Left,BF194),INDEX(Node_Right,BF194)),IF(ISNUMBER(SEARCH(";"&amp;INDEX($S$10:$S$61,INDEX(Node_Pos,BF194)+1)&amp;";",";"&amp;INDEX(Node_RCodes,BF194)&amp;";")),INDEX(Node_Right,BF194),INDEX(Node_Left,BF194)))))</f>
        <v/>
      </c>
      <c r="BH194" s="46">
        <f>MATCH($AA194&amp;"|"&amp;BG194,Node_Key,0)</f>
        <v/>
      </c>
      <c r="BI194" s="46">
        <f>IF(INDEX(Node_Kind,BH194)="leaf",BG194,IF(INDEX($S$10:$S$61,INDEX(Node_Pos,BH194)+1)="",IF(INDEX(Node_Miss,BH194)="left",INDEX(Node_Left,BH194),INDEX(Node_Right,BH194)),IF(INDEX(Node_Kind,BH194)="split",IF(INDEX($S$10:$S$61,INDEX(Node_Pos,BH194)+1)&lt;INDEX(Node_Thr,BH194),INDEX(Node_Left,BH194),INDEX(Node_Right,BH194)),IF(ISNUMBER(SEARCH(";"&amp;INDEX($S$10:$S$61,INDEX(Node_Pos,BH194)+1)&amp;";",";"&amp;INDEX(Node_RCodes,BH194)&amp;";")),INDEX(Node_Right,BH194),INDEX(Node_Left,BH194)))))</f>
        <v/>
      </c>
      <c r="BJ194" s="52">
        <f>IF(INDEX(Node_Kind,MATCH($AA194&amp;"|"&amp;BI194,Node_Key,0))="leaf",INDEX(Node_Leaf,MATCH($AA194&amp;"|"&amp;BI194,Node_Key,0)),"not a leaf")</f>
        <v/>
      </c>
      <c r="BK194" s="46">
        <f>MATCH($AA194&amp;"|0",Node_Key,0)</f>
        <v/>
      </c>
      <c r="BL194" s="46">
        <f>IF(INDEX(Node_Kind,BK194)="leaf",0,IF(INDEX($V$10:$V$61,INDEX(Node_Pos,BK194)+1)="",IF(INDEX(Node_Miss,BK194)="left",INDEX(Node_Left,BK194),INDEX(Node_Right,BK194)),IF(INDEX(Node_Kind,BK194)="split",IF(INDEX($V$10:$V$61,INDEX(Node_Pos,BK194)+1)&lt;INDEX(Node_Thr,BK194),INDEX(Node_Left,BK194),INDEX(Node_Right,BK194)),IF(ISNUMBER(SEARCH(";"&amp;INDEX($V$10:$V$61,INDEX(Node_Pos,BK194)+1)&amp;";",";"&amp;INDEX(Node_RCodes,BK194)&amp;";")),INDEX(Node_Right,BK194),INDEX(Node_Left,BK194)))))</f>
        <v/>
      </c>
      <c r="BM194" s="46">
        <f>MATCH($AA194&amp;"|"&amp;BL194,Node_Key,0)</f>
        <v/>
      </c>
      <c r="BN194" s="46">
        <f>IF(INDEX(Node_Kind,BM194)="leaf",BL194,IF(INDEX($V$10:$V$61,INDEX(Node_Pos,BM194)+1)="",IF(INDEX(Node_Miss,BM194)="left",INDEX(Node_Left,BM194),INDEX(Node_Right,BM194)),IF(INDEX(Node_Kind,BM194)="split",IF(INDEX($V$10:$V$61,INDEX(Node_Pos,BM194)+1)&lt;INDEX(Node_Thr,BM194),INDEX(Node_Left,BM194),INDEX(Node_Right,BM194)),IF(ISNUMBER(SEARCH(";"&amp;INDEX($V$10:$V$61,INDEX(Node_Pos,BM194)+1)&amp;";",";"&amp;INDEX(Node_RCodes,BM194)&amp;";")),INDEX(Node_Right,BM194),INDEX(Node_Left,BM194)))))</f>
        <v/>
      </c>
      <c r="BO194" s="46">
        <f>MATCH($AA194&amp;"|"&amp;BN194,Node_Key,0)</f>
        <v/>
      </c>
      <c r="BP194" s="46">
        <f>IF(INDEX(Node_Kind,BO194)="leaf",BN194,IF(INDEX($V$10:$V$61,INDEX(Node_Pos,BO194)+1)="",IF(INDEX(Node_Miss,BO194)="left",INDEX(Node_Left,BO194),INDEX(Node_Right,BO194)),IF(INDEX(Node_Kind,BO194)="split",IF(INDEX($V$10:$V$61,INDEX(Node_Pos,BO194)+1)&lt;INDEX(Node_Thr,BO194),INDEX(Node_Left,BO194),INDEX(Node_Right,BO194)),IF(ISNUMBER(SEARCH(";"&amp;INDEX($V$10:$V$61,INDEX(Node_Pos,BO194)+1)&amp;";",";"&amp;INDEX(Node_RCodes,BO194)&amp;";")),INDEX(Node_Right,BO194),INDEX(Node_Left,BO194)))))</f>
        <v/>
      </c>
      <c r="BQ194" s="52">
        <f>IF(INDEX(Node_Kind,MATCH($AA194&amp;"|"&amp;BP194,Node_Key,0))="leaf",INDEX(Node_Leaf,MATCH($AA194&amp;"|"&amp;BP194,Node_Key,0)),"not a leaf")</f>
        <v/>
      </c>
      <c r="BR194" s="46">
        <f>MATCH($AA194&amp;"|0",Node_Key,0)</f>
        <v/>
      </c>
      <c r="BS194" s="46">
        <f>IF(INDEX(Node_Kind,BR194)="leaf",0,IF(INDEX($Y$10:$Y$61,INDEX(Node_Pos,BR194)+1)="",IF(INDEX(Node_Miss,BR194)="left",INDEX(Node_Left,BR194),INDEX(Node_Right,BR194)),IF(INDEX(Node_Kind,BR194)="split",IF(INDEX($Y$10:$Y$61,INDEX(Node_Pos,BR194)+1)&lt;INDEX(Node_Thr,BR194),INDEX(Node_Left,BR194),INDEX(Node_Right,BR194)),IF(ISNUMBER(SEARCH(";"&amp;INDEX($Y$10:$Y$61,INDEX(Node_Pos,BR194)+1)&amp;";",";"&amp;INDEX(Node_RCodes,BR194)&amp;";")),INDEX(Node_Right,BR194),INDEX(Node_Left,BR194)))))</f>
        <v/>
      </c>
      <c r="BT194" s="46">
        <f>MATCH($AA194&amp;"|"&amp;BS194,Node_Key,0)</f>
        <v/>
      </c>
      <c r="BU194" s="46">
        <f>IF(INDEX(Node_Kind,BT194)="leaf",BS194,IF(INDEX($Y$10:$Y$61,INDEX(Node_Pos,BT194)+1)="",IF(INDEX(Node_Miss,BT194)="left",INDEX(Node_Left,BT194),INDEX(Node_Right,BT194)),IF(INDEX(Node_Kind,BT194)="split",IF(INDEX($Y$10:$Y$61,INDEX(Node_Pos,BT194)+1)&lt;INDEX(Node_Thr,BT194),INDEX(Node_Left,BT194),INDEX(Node_Right,BT194)),IF(ISNUMBER(SEARCH(";"&amp;INDEX($Y$10:$Y$61,INDEX(Node_Pos,BT194)+1)&amp;";",";"&amp;INDEX(Node_RCodes,BT194)&amp;";")),INDEX(Node_Right,BT194),INDEX(Node_Left,BT194)))))</f>
        <v/>
      </c>
      <c r="BV194" s="46">
        <f>MATCH($AA194&amp;"|"&amp;BU194,Node_Key,0)</f>
        <v/>
      </c>
      <c r="BW194" s="46">
        <f>IF(INDEX(Node_Kind,BV194)="leaf",BU194,IF(INDEX($Y$10:$Y$61,INDEX(Node_Pos,BV194)+1)="",IF(INDEX(Node_Miss,BV194)="left",INDEX(Node_Left,BV194),INDEX(Node_Right,BV194)),IF(INDEX(Node_Kind,BV194)="split",IF(INDEX($Y$10:$Y$61,INDEX(Node_Pos,BV194)+1)&lt;INDEX(Node_Thr,BV194),INDEX(Node_Left,BV194),INDEX(Node_Right,BV194)),IF(ISNUMBER(SEARCH(";"&amp;INDEX($Y$10:$Y$61,INDEX(Node_Pos,BV194)+1)&amp;";",";"&amp;INDEX(Node_RCodes,BV194)&amp;";")),INDEX(Node_Right,BV194),INDEX(Node_Left,BV194)))))</f>
        <v/>
      </c>
      <c r="BX194" s="52">
        <f>IF(INDEX(Node_Kind,MATCH($AA194&amp;"|"&amp;BW194,Node_Key,0))="leaf",INDEX(Node_Leaf,MATCH($AA194&amp;"|"&amp;BW194,Node_Key,0)),"not a leaf")</f>
        <v/>
      </c>
    </row>
    <row r="195">
      <c r="AA195" s="36" t="n">
        <v>185</v>
      </c>
      <c r="AB195" s="46">
        <f>MATCH($AA195&amp;"|0",Node_Key,0)</f>
        <v/>
      </c>
      <c r="AC195" s="46">
        <f>IF(INDEX(Node_Kind,AB195)="leaf",0,IF(INDEX($G$10:$G$61,INDEX(Node_Pos,AB195)+1)="",IF(INDEX(Node_Miss,AB195)="left",INDEX(Node_Left,AB195),INDEX(Node_Right,AB195)),IF(INDEX(Node_Kind,AB195)="split",IF(INDEX($G$10:$G$61,INDEX(Node_Pos,AB195)+1)&lt;INDEX(Node_Thr,AB195),INDEX(Node_Left,AB195),INDEX(Node_Right,AB195)),IF(ISNUMBER(SEARCH(";"&amp;INDEX($G$10:$G$61,INDEX(Node_Pos,AB195)+1)&amp;";",";"&amp;INDEX(Node_RCodes,AB195)&amp;";")),INDEX(Node_Right,AB195),INDEX(Node_Left,AB195)))))</f>
        <v/>
      </c>
      <c r="AD195" s="46">
        <f>MATCH($AA195&amp;"|"&amp;AC195,Node_Key,0)</f>
        <v/>
      </c>
      <c r="AE195" s="46">
        <f>IF(INDEX(Node_Kind,AD195)="leaf",AC195,IF(INDEX($G$10:$G$61,INDEX(Node_Pos,AD195)+1)="",IF(INDEX(Node_Miss,AD195)="left",INDEX(Node_Left,AD195),INDEX(Node_Right,AD195)),IF(INDEX(Node_Kind,AD195)="split",IF(INDEX($G$10:$G$61,INDEX(Node_Pos,AD195)+1)&lt;INDEX(Node_Thr,AD195),INDEX(Node_Left,AD195),INDEX(Node_Right,AD195)),IF(ISNUMBER(SEARCH(";"&amp;INDEX($G$10:$G$61,INDEX(Node_Pos,AD195)+1)&amp;";",";"&amp;INDEX(Node_RCodes,AD195)&amp;";")),INDEX(Node_Right,AD195),INDEX(Node_Left,AD195)))))</f>
        <v/>
      </c>
      <c r="AF195" s="46">
        <f>MATCH($AA195&amp;"|"&amp;AE195,Node_Key,0)</f>
        <v/>
      </c>
      <c r="AG195" s="46">
        <f>IF(INDEX(Node_Kind,AF195)="leaf",AE195,IF(INDEX($G$10:$G$61,INDEX(Node_Pos,AF195)+1)="",IF(INDEX(Node_Miss,AF195)="left",INDEX(Node_Left,AF195),INDEX(Node_Right,AF195)),IF(INDEX(Node_Kind,AF195)="split",IF(INDEX($G$10:$G$61,INDEX(Node_Pos,AF195)+1)&lt;INDEX(Node_Thr,AF195),INDEX(Node_Left,AF195),INDEX(Node_Right,AF195)),IF(ISNUMBER(SEARCH(";"&amp;INDEX($G$10:$G$61,INDEX(Node_Pos,AF195)+1)&amp;";",";"&amp;INDEX(Node_RCodes,AF195)&amp;";")),INDEX(Node_Right,AF195),INDEX(Node_Left,AF195)))))</f>
        <v/>
      </c>
      <c r="AH195" s="52">
        <f>IF(INDEX(Node_Kind,MATCH($AA195&amp;"|"&amp;AG195,Node_Key,0))="leaf",INDEX(Node_Leaf,MATCH($AA195&amp;"|"&amp;AG195,Node_Key,0)),"not a leaf")</f>
        <v/>
      </c>
      <c r="AI195" s="46">
        <f>MATCH($AA195&amp;"|0",Node_Key,0)</f>
        <v/>
      </c>
      <c r="AJ195" s="46">
        <f>IF(INDEX(Node_Kind,AI195)="leaf",0,IF(INDEX($J$10:$J$61,INDEX(Node_Pos,AI195)+1)="",IF(INDEX(Node_Miss,AI195)="left",INDEX(Node_Left,AI195),INDEX(Node_Right,AI195)),IF(INDEX(Node_Kind,AI195)="split",IF(INDEX($J$10:$J$61,INDEX(Node_Pos,AI195)+1)&lt;INDEX(Node_Thr,AI195),INDEX(Node_Left,AI195),INDEX(Node_Right,AI195)),IF(ISNUMBER(SEARCH(";"&amp;INDEX($J$10:$J$61,INDEX(Node_Pos,AI195)+1)&amp;";",";"&amp;INDEX(Node_RCodes,AI195)&amp;";")),INDEX(Node_Right,AI195),INDEX(Node_Left,AI195)))))</f>
        <v/>
      </c>
      <c r="AK195" s="46">
        <f>MATCH($AA195&amp;"|"&amp;AJ195,Node_Key,0)</f>
        <v/>
      </c>
      <c r="AL195" s="46">
        <f>IF(INDEX(Node_Kind,AK195)="leaf",AJ195,IF(INDEX($J$10:$J$61,INDEX(Node_Pos,AK195)+1)="",IF(INDEX(Node_Miss,AK195)="left",INDEX(Node_Left,AK195),INDEX(Node_Right,AK195)),IF(INDEX(Node_Kind,AK195)="split",IF(INDEX($J$10:$J$61,INDEX(Node_Pos,AK195)+1)&lt;INDEX(Node_Thr,AK195),INDEX(Node_Left,AK195),INDEX(Node_Right,AK195)),IF(ISNUMBER(SEARCH(";"&amp;INDEX($J$10:$J$61,INDEX(Node_Pos,AK195)+1)&amp;";",";"&amp;INDEX(Node_RCodes,AK195)&amp;";")),INDEX(Node_Right,AK195),INDEX(Node_Left,AK195)))))</f>
        <v/>
      </c>
      <c r="AM195" s="46">
        <f>MATCH($AA195&amp;"|"&amp;AL195,Node_Key,0)</f>
        <v/>
      </c>
      <c r="AN195" s="46">
        <f>IF(INDEX(Node_Kind,AM195)="leaf",AL195,IF(INDEX($J$10:$J$61,INDEX(Node_Pos,AM195)+1)="",IF(INDEX(Node_Miss,AM195)="left",INDEX(Node_Left,AM195),INDEX(Node_Right,AM195)),IF(INDEX(Node_Kind,AM195)="split",IF(INDEX($J$10:$J$61,INDEX(Node_Pos,AM195)+1)&lt;INDEX(Node_Thr,AM195),INDEX(Node_Left,AM195),INDEX(Node_Right,AM195)),IF(ISNUMBER(SEARCH(";"&amp;INDEX($J$10:$J$61,INDEX(Node_Pos,AM195)+1)&amp;";",";"&amp;INDEX(Node_RCodes,AM195)&amp;";")),INDEX(Node_Right,AM195),INDEX(Node_Left,AM195)))))</f>
        <v/>
      </c>
      <c r="AO195" s="52">
        <f>IF(INDEX(Node_Kind,MATCH($AA195&amp;"|"&amp;AN195,Node_Key,0))="leaf",INDEX(Node_Leaf,MATCH($AA195&amp;"|"&amp;AN195,Node_Key,0)),"not a leaf")</f>
        <v/>
      </c>
      <c r="AP195" s="46">
        <f>MATCH($AA195&amp;"|0",Node_Key,0)</f>
        <v/>
      </c>
      <c r="AQ195" s="46">
        <f>IF(INDEX(Node_Kind,AP195)="leaf",0,IF(INDEX($M$10:$M$61,INDEX(Node_Pos,AP195)+1)="",IF(INDEX(Node_Miss,AP195)="left",INDEX(Node_Left,AP195),INDEX(Node_Right,AP195)),IF(INDEX(Node_Kind,AP195)="split",IF(INDEX($M$10:$M$61,INDEX(Node_Pos,AP195)+1)&lt;INDEX(Node_Thr,AP195),INDEX(Node_Left,AP195),INDEX(Node_Right,AP195)),IF(ISNUMBER(SEARCH(";"&amp;INDEX($M$10:$M$61,INDEX(Node_Pos,AP195)+1)&amp;";",";"&amp;INDEX(Node_RCodes,AP195)&amp;";")),INDEX(Node_Right,AP195),INDEX(Node_Left,AP195)))))</f>
        <v/>
      </c>
      <c r="AR195" s="46">
        <f>MATCH($AA195&amp;"|"&amp;AQ195,Node_Key,0)</f>
        <v/>
      </c>
      <c r="AS195" s="46">
        <f>IF(INDEX(Node_Kind,AR195)="leaf",AQ195,IF(INDEX($M$10:$M$61,INDEX(Node_Pos,AR195)+1)="",IF(INDEX(Node_Miss,AR195)="left",INDEX(Node_Left,AR195),INDEX(Node_Right,AR195)),IF(INDEX(Node_Kind,AR195)="split",IF(INDEX($M$10:$M$61,INDEX(Node_Pos,AR195)+1)&lt;INDEX(Node_Thr,AR195),INDEX(Node_Left,AR195),INDEX(Node_Right,AR195)),IF(ISNUMBER(SEARCH(";"&amp;INDEX($M$10:$M$61,INDEX(Node_Pos,AR195)+1)&amp;";",";"&amp;INDEX(Node_RCodes,AR195)&amp;";")),INDEX(Node_Right,AR195),INDEX(Node_Left,AR195)))))</f>
        <v/>
      </c>
      <c r="AT195" s="46">
        <f>MATCH($AA195&amp;"|"&amp;AS195,Node_Key,0)</f>
        <v/>
      </c>
      <c r="AU195" s="46">
        <f>IF(INDEX(Node_Kind,AT195)="leaf",AS195,IF(INDEX($M$10:$M$61,INDEX(Node_Pos,AT195)+1)="",IF(INDEX(Node_Miss,AT195)="left",INDEX(Node_Left,AT195),INDEX(Node_Right,AT195)),IF(INDEX(Node_Kind,AT195)="split",IF(INDEX($M$10:$M$61,INDEX(Node_Pos,AT195)+1)&lt;INDEX(Node_Thr,AT195),INDEX(Node_Left,AT195),INDEX(Node_Right,AT195)),IF(ISNUMBER(SEARCH(";"&amp;INDEX($M$10:$M$61,INDEX(Node_Pos,AT195)+1)&amp;";",";"&amp;INDEX(Node_RCodes,AT195)&amp;";")),INDEX(Node_Right,AT195),INDEX(Node_Left,AT195)))))</f>
        <v/>
      </c>
      <c r="AV195" s="52">
        <f>IF(INDEX(Node_Kind,MATCH($AA195&amp;"|"&amp;AU195,Node_Key,0))="leaf",INDEX(Node_Leaf,MATCH($AA195&amp;"|"&amp;AU195,Node_Key,0)),"not a leaf")</f>
        <v/>
      </c>
      <c r="AW195" s="46">
        <f>MATCH($AA195&amp;"|0",Node_Key,0)</f>
        <v/>
      </c>
      <c r="AX195" s="46">
        <f>IF(INDEX(Node_Kind,AW195)="leaf",0,IF(INDEX($P$10:$P$61,INDEX(Node_Pos,AW195)+1)="",IF(INDEX(Node_Miss,AW195)="left",INDEX(Node_Left,AW195),INDEX(Node_Right,AW195)),IF(INDEX(Node_Kind,AW195)="split",IF(INDEX($P$10:$P$61,INDEX(Node_Pos,AW195)+1)&lt;INDEX(Node_Thr,AW195),INDEX(Node_Left,AW195),INDEX(Node_Right,AW195)),IF(ISNUMBER(SEARCH(";"&amp;INDEX($P$10:$P$61,INDEX(Node_Pos,AW195)+1)&amp;";",";"&amp;INDEX(Node_RCodes,AW195)&amp;";")),INDEX(Node_Right,AW195),INDEX(Node_Left,AW195)))))</f>
        <v/>
      </c>
      <c r="AY195" s="46">
        <f>MATCH($AA195&amp;"|"&amp;AX195,Node_Key,0)</f>
        <v/>
      </c>
      <c r="AZ195" s="46">
        <f>IF(INDEX(Node_Kind,AY195)="leaf",AX195,IF(INDEX($P$10:$P$61,INDEX(Node_Pos,AY195)+1)="",IF(INDEX(Node_Miss,AY195)="left",INDEX(Node_Left,AY195),INDEX(Node_Right,AY195)),IF(INDEX(Node_Kind,AY195)="split",IF(INDEX($P$10:$P$61,INDEX(Node_Pos,AY195)+1)&lt;INDEX(Node_Thr,AY195),INDEX(Node_Left,AY195),INDEX(Node_Right,AY195)),IF(ISNUMBER(SEARCH(";"&amp;INDEX($P$10:$P$61,INDEX(Node_Pos,AY195)+1)&amp;";",";"&amp;INDEX(Node_RCodes,AY195)&amp;";")),INDEX(Node_Right,AY195),INDEX(Node_Left,AY195)))))</f>
        <v/>
      </c>
      <c r="BA195" s="46">
        <f>MATCH($AA195&amp;"|"&amp;AZ195,Node_Key,0)</f>
        <v/>
      </c>
      <c r="BB195" s="46">
        <f>IF(INDEX(Node_Kind,BA195)="leaf",AZ195,IF(INDEX($P$10:$P$61,INDEX(Node_Pos,BA195)+1)="",IF(INDEX(Node_Miss,BA195)="left",INDEX(Node_Left,BA195),INDEX(Node_Right,BA195)),IF(INDEX(Node_Kind,BA195)="split",IF(INDEX($P$10:$P$61,INDEX(Node_Pos,BA195)+1)&lt;INDEX(Node_Thr,BA195),INDEX(Node_Left,BA195),INDEX(Node_Right,BA195)),IF(ISNUMBER(SEARCH(";"&amp;INDEX($P$10:$P$61,INDEX(Node_Pos,BA195)+1)&amp;";",";"&amp;INDEX(Node_RCodes,BA195)&amp;";")),INDEX(Node_Right,BA195),INDEX(Node_Left,BA195)))))</f>
        <v/>
      </c>
      <c r="BC195" s="52">
        <f>IF(INDEX(Node_Kind,MATCH($AA195&amp;"|"&amp;BB195,Node_Key,0))="leaf",INDEX(Node_Leaf,MATCH($AA195&amp;"|"&amp;BB195,Node_Key,0)),"not a leaf")</f>
        <v/>
      </c>
      <c r="BD195" s="46">
        <f>MATCH($AA195&amp;"|0",Node_Key,0)</f>
        <v/>
      </c>
      <c r="BE195" s="46">
        <f>IF(INDEX(Node_Kind,BD195)="leaf",0,IF(INDEX($S$10:$S$61,INDEX(Node_Pos,BD195)+1)="",IF(INDEX(Node_Miss,BD195)="left",INDEX(Node_Left,BD195),INDEX(Node_Right,BD195)),IF(INDEX(Node_Kind,BD195)="split",IF(INDEX($S$10:$S$61,INDEX(Node_Pos,BD195)+1)&lt;INDEX(Node_Thr,BD195),INDEX(Node_Left,BD195),INDEX(Node_Right,BD195)),IF(ISNUMBER(SEARCH(";"&amp;INDEX($S$10:$S$61,INDEX(Node_Pos,BD195)+1)&amp;";",";"&amp;INDEX(Node_RCodes,BD195)&amp;";")),INDEX(Node_Right,BD195),INDEX(Node_Left,BD195)))))</f>
        <v/>
      </c>
      <c r="BF195" s="46">
        <f>MATCH($AA195&amp;"|"&amp;BE195,Node_Key,0)</f>
        <v/>
      </c>
      <c r="BG195" s="46">
        <f>IF(INDEX(Node_Kind,BF195)="leaf",BE195,IF(INDEX($S$10:$S$61,INDEX(Node_Pos,BF195)+1)="",IF(INDEX(Node_Miss,BF195)="left",INDEX(Node_Left,BF195),INDEX(Node_Right,BF195)),IF(INDEX(Node_Kind,BF195)="split",IF(INDEX($S$10:$S$61,INDEX(Node_Pos,BF195)+1)&lt;INDEX(Node_Thr,BF195),INDEX(Node_Left,BF195),INDEX(Node_Right,BF195)),IF(ISNUMBER(SEARCH(";"&amp;INDEX($S$10:$S$61,INDEX(Node_Pos,BF195)+1)&amp;";",";"&amp;INDEX(Node_RCodes,BF195)&amp;";")),INDEX(Node_Right,BF195),INDEX(Node_Left,BF195)))))</f>
        <v/>
      </c>
      <c r="BH195" s="46">
        <f>MATCH($AA195&amp;"|"&amp;BG195,Node_Key,0)</f>
        <v/>
      </c>
      <c r="BI195" s="46">
        <f>IF(INDEX(Node_Kind,BH195)="leaf",BG195,IF(INDEX($S$10:$S$61,INDEX(Node_Pos,BH195)+1)="",IF(INDEX(Node_Miss,BH195)="left",INDEX(Node_Left,BH195),INDEX(Node_Right,BH195)),IF(INDEX(Node_Kind,BH195)="split",IF(INDEX($S$10:$S$61,INDEX(Node_Pos,BH195)+1)&lt;INDEX(Node_Thr,BH195),INDEX(Node_Left,BH195),INDEX(Node_Right,BH195)),IF(ISNUMBER(SEARCH(";"&amp;INDEX($S$10:$S$61,INDEX(Node_Pos,BH195)+1)&amp;";",";"&amp;INDEX(Node_RCodes,BH195)&amp;";")),INDEX(Node_Right,BH195),INDEX(Node_Left,BH195)))))</f>
        <v/>
      </c>
      <c r="BJ195" s="52">
        <f>IF(INDEX(Node_Kind,MATCH($AA195&amp;"|"&amp;BI195,Node_Key,0))="leaf",INDEX(Node_Leaf,MATCH($AA195&amp;"|"&amp;BI195,Node_Key,0)),"not a leaf")</f>
        <v/>
      </c>
      <c r="BK195" s="46">
        <f>MATCH($AA195&amp;"|0",Node_Key,0)</f>
        <v/>
      </c>
      <c r="BL195" s="46">
        <f>IF(INDEX(Node_Kind,BK195)="leaf",0,IF(INDEX($V$10:$V$61,INDEX(Node_Pos,BK195)+1)="",IF(INDEX(Node_Miss,BK195)="left",INDEX(Node_Left,BK195),INDEX(Node_Right,BK195)),IF(INDEX(Node_Kind,BK195)="split",IF(INDEX($V$10:$V$61,INDEX(Node_Pos,BK195)+1)&lt;INDEX(Node_Thr,BK195),INDEX(Node_Left,BK195),INDEX(Node_Right,BK195)),IF(ISNUMBER(SEARCH(";"&amp;INDEX($V$10:$V$61,INDEX(Node_Pos,BK195)+1)&amp;";",";"&amp;INDEX(Node_RCodes,BK195)&amp;";")),INDEX(Node_Right,BK195),INDEX(Node_Left,BK195)))))</f>
        <v/>
      </c>
      <c r="BM195" s="46">
        <f>MATCH($AA195&amp;"|"&amp;BL195,Node_Key,0)</f>
        <v/>
      </c>
      <c r="BN195" s="46">
        <f>IF(INDEX(Node_Kind,BM195)="leaf",BL195,IF(INDEX($V$10:$V$61,INDEX(Node_Pos,BM195)+1)="",IF(INDEX(Node_Miss,BM195)="left",INDEX(Node_Left,BM195),INDEX(Node_Right,BM195)),IF(INDEX(Node_Kind,BM195)="split",IF(INDEX($V$10:$V$61,INDEX(Node_Pos,BM195)+1)&lt;INDEX(Node_Thr,BM195),INDEX(Node_Left,BM195),INDEX(Node_Right,BM195)),IF(ISNUMBER(SEARCH(";"&amp;INDEX($V$10:$V$61,INDEX(Node_Pos,BM195)+1)&amp;";",";"&amp;INDEX(Node_RCodes,BM195)&amp;";")),INDEX(Node_Right,BM195),INDEX(Node_Left,BM195)))))</f>
        <v/>
      </c>
      <c r="BO195" s="46">
        <f>MATCH($AA195&amp;"|"&amp;BN195,Node_Key,0)</f>
        <v/>
      </c>
      <c r="BP195" s="46">
        <f>IF(INDEX(Node_Kind,BO195)="leaf",BN195,IF(INDEX($V$10:$V$61,INDEX(Node_Pos,BO195)+1)="",IF(INDEX(Node_Miss,BO195)="left",INDEX(Node_Left,BO195),INDEX(Node_Right,BO195)),IF(INDEX(Node_Kind,BO195)="split",IF(INDEX($V$10:$V$61,INDEX(Node_Pos,BO195)+1)&lt;INDEX(Node_Thr,BO195),INDEX(Node_Left,BO195),INDEX(Node_Right,BO195)),IF(ISNUMBER(SEARCH(";"&amp;INDEX($V$10:$V$61,INDEX(Node_Pos,BO195)+1)&amp;";",";"&amp;INDEX(Node_RCodes,BO195)&amp;";")),INDEX(Node_Right,BO195),INDEX(Node_Left,BO195)))))</f>
        <v/>
      </c>
      <c r="BQ195" s="52">
        <f>IF(INDEX(Node_Kind,MATCH($AA195&amp;"|"&amp;BP195,Node_Key,0))="leaf",INDEX(Node_Leaf,MATCH($AA195&amp;"|"&amp;BP195,Node_Key,0)),"not a leaf")</f>
        <v/>
      </c>
      <c r="BR195" s="46">
        <f>MATCH($AA195&amp;"|0",Node_Key,0)</f>
        <v/>
      </c>
      <c r="BS195" s="46">
        <f>IF(INDEX(Node_Kind,BR195)="leaf",0,IF(INDEX($Y$10:$Y$61,INDEX(Node_Pos,BR195)+1)="",IF(INDEX(Node_Miss,BR195)="left",INDEX(Node_Left,BR195),INDEX(Node_Right,BR195)),IF(INDEX(Node_Kind,BR195)="split",IF(INDEX($Y$10:$Y$61,INDEX(Node_Pos,BR195)+1)&lt;INDEX(Node_Thr,BR195),INDEX(Node_Left,BR195),INDEX(Node_Right,BR195)),IF(ISNUMBER(SEARCH(";"&amp;INDEX($Y$10:$Y$61,INDEX(Node_Pos,BR195)+1)&amp;";",";"&amp;INDEX(Node_RCodes,BR195)&amp;";")),INDEX(Node_Right,BR195),INDEX(Node_Left,BR195)))))</f>
        <v/>
      </c>
      <c r="BT195" s="46">
        <f>MATCH($AA195&amp;"|"&amp;BS195,Node_Key,0)</f>
        <v/>
      </c>
      <c r="BU195" s="46">
        <f>IF(INDEX(Node_Kind,BT195)="leaf",BS195,IF(INDEX($Y$10:$Y$61,INDEX(Node_Pos,BT195)+1)="",IF(INDEX(Node_Miss,BT195)="left",INDEX(Node_Left,BT195),INDEX(Node_Right,BT195)),IF(INDEX(Node_Kind,BT195)="split",IF(INDEX($Y$10:$Y$61,INDEX(Node_Pos,BT195)+1)&lt;INDEX(Node_Thr,BT195),INDEX(Node_Left,BT195),INDEX(Node_Right,BT195)),IF(ISNUMBER(SEARCH(";"&amp;INDEX($Y$10:$Y$61,INDEX(Node_Pos,BT195)+1)&amp;";",";"&amp;INDEX(Node_RCodes,BT195)&amp;";")),INDEX(Node_Right,BT195),INDEX(Node_Left,BT195)))))</f>
        <v/>
      </c>
      <c r="BV195" s="46">
        <f>MATCH($AA195&amp;"|"&amp;BU195,Node_Key,0)</f>
        <v/>
      </c>
      <c r="BW195" s="46">
        <f>IF(INDEX(Node_Kind,BV195)="leaf",BU195,IF(INDEX($Y$10:$Y$61,INDEX(Node_Pos,BV195)+1)="",IF(INDEX(Node_Miss,BV195)="left",INDEX(Node_Left,BV195),INDEX(Node_Right,BV195)),IF(INDEX(Node_Kind,BV195)="split",IF(INDEX($Y$10:$Y$61,INDEX(Node_Pos,BV195)+1)&lt;INDEX(Node_Thr,BV195),INDEX(Node_Left,BV195),INDEX(Node_Right,BV195)),IF(ISNUMBER(SEARCH(";"&amp;INDEX($Y$10:$Y$61,INDEX(Node_Pos,BV195)+1)&amp;";",";"&amp;INDEX(Node_RCodes,BV195)&amp;";")),INDEX(Node_Right,BV195),INDEX(Node_Left,BV195)))))</f>
        <v/>
      </c>
      <c r="BX195" s="52">
        <f>IF(INDEX(Node_Kind,MATCH($AA195&amp;"|"&amp;BW195,Node_Key,0))="leaf",INDEX(Node_Leaf,MATCH($AA195&amp;"|"&amp;BW195,Node_Key,0)),"not a leaf")</f>
        <v/>
      </c>
    </row>
    <row r="196">
      <c r="AA196" s="36" t="n">
        <v>186</v>
      </c>
      <c r="AB196" s="46">
        <f>MATCH($AA196&amp;"|0",Node_Key,0)</f>
        <v/>
      </c>
      <c r="AC196" s="46">
        <f>IF(INDEX(Node_Kind,AB196)="leaf",0,IF(INDEX($G$10:$G$61,INDEX(Node_Pos,AB196)+1)="",IF(INDEX(Node_Miss,AB196)="left",INDEX(Node_Left,AB196),INDEX(Node_Right,AB196)),IF(INDEX(Node_Kind,AB196)="split",IF(INDEX($G$10:$G$61,INDEX(Node_Pos,AB196)+1)&lt;INDEX(Node_Thr,AB196),INDEX(Node_Left,AB196),INDEX(Node_Right,AB196)),IF(ISNUMBER(SEARCH(";"&amp;INDEX($G$10:$G$61,INDEX(Node_Pos,AB196)+1)&amp;";",";"&amp;INDEX(Node_RCodes,AB196)&amp;";")),INDEX(Node_Right,AB196),INDEX(Node_Left,AB196)))))</f>
        <v/>
      </c>
      <c r="AD196" s="46">
        <f>MATCH($AA196&amp;"|"&amp;AC196,Node_Key,0)</f>
        <v/>
      </c>
      <c r="AE196" s="46">
        <f>IF(INDEX(Node_Kind,AD196)="leaf",AC196,IF(INDEX($G$10:$G$61,INDEX(Node_Pos,AD196)+1)="",IF(INDEX(Node_Miss,AD196)="left",INDEX(Node_Left,AD196),INDEX(Node_Right,AD196)),IF(INDEX(Node_Kind,AD196)="split",IF(INDEX($G$10:$G$61,INDEX(Node_Pos,AD196)+1)&lt;INDEX(Node_Thr,AD196),INDEX(Node_Left,AD196),INDEX(Node_Right,AD196)),IF(ISNUMBER(SEARCH(";"&amp;INDEX($G$10:$G$61,INDEX(Node_Pos,AD196)+1)&amp;";",";"&amp;INDEX(Node_RCodes,AD196)&amp;";")),INDEX(Node_Right,AD196),INDEX(Node_Left,AD196)))))</f>
        <v/>
      </c>
      <c r="AF196" s="46">
        <f>MATCH($AA196&amp;"|"&amp;AE196,Node_Key,0)</f>
        <v/>
      </c>
      <c r="AG196" s="46">
        <f>IF(INDEX(Node_Kind,AF196)="leaf",AE196,IF(INDEX($G$10:$G$61,INDEX(Node_Pos,AF196)+1)="",IF(INDEX(Node_Miss,AF196)="left",INDEX(Node_Left,AF196),INDEX(Node_Right,AF196)),IF(INDEX(Node_Kind,AF196)="split",IF(INDEX($G$10:$G$61,INDEX(Node_Pos,AF196)+1)&lt;INDEX(Node_Thr,AF196),INDEX(Node_Left,AF196),INDEX(Node_Right,AF196)),IF(ISNUMBER(SEARCH(";"&amp;INDEX($G$10:$G$61,INDEX(Node_Pos,AF196)+1)&amp;";",";"&amp;INDEX(Node_RCodes,AF196)&amp;";")),INDEX(Node_Right,AF196),INDEX(Node_Left,AF196)))))</f>
        <v/>
      </c>
      <c r="AH196" s="52">
        <f>IF(INDEX(Node_Kind,MATCH($AA196&amp;"|"&amp;AG196,Node_Key,0))="leaf",INDEX(Node_Leaf,MATCH($AA196&amp;"|"&amp;AG196,Node_Key,0)),"not a leaf")</f>
        <v/>
      </c>
      <c r="AI196" s="46">
        <f>MATCH($AA196&amp;"|0",Node_Key,0)</f>
        <v/>
      </c>
      <c r="AJ196" s="46">
        <f>IF(INDEX(Node_Kind,AI196)="leaf",0,IF(INDEX($J$10:$J$61,INDEX(Node_Pos,AI196)+1)="",IF(INDEX(Node_Miss,AI196)="left",INDEX(Node_Left,AI196),INDEX(Node_Right,AI196)),IF(INDEX(Node_Kind,AI196)="split",IF(INDEX($J$10:$J$61,INDEX(Node_Pos,AI196)+1)&lt;INDEX(Node_Thr,AI196),INDEX(Node_Left,AI196),INDEX(Node_Right,AI196)),IF(ISNUMBER(SEARCH(";"&amp;INDEX($J$10:$J$61,INDEX(Node_Pos,AI196)+1)&amp;";",";"&amp;INDEX(Node_RCodes,AI196)&amp;";")),INDEX(Node_Right,AI196),INDEX(Node_Left,AI196)))))</f>
        <v/>
      </c>
      <c r="AK196" s="46">
        <f>MATCH($AA196&amp;"|"&amp;AJ196,Node_Key,0)</f>
        <v/>
      </c>
      <c r="AL196" s="46">
        <f>IF(INDEX(Node_Kind,AK196)="leaf",AJ196,IF(INDEX($J$10:$J$61,INDEX(Node_Pos,AK196)+1)="",IF(INDEX(Node_Miss,AK196)="left",INDEX(Node_Left,AK196),INDEX(Node_Right,AK196)),IF(INDEX(Node_Kind,AK196)="split",IF(INDEX($J$10:$J$61,INDEX(Node_Pos,AK196)+1)&lt;INDEX(Node_Thr,AK196),INDEX(Node_Left,AK196),INDEX(Node_Right,AK196)),IF(ISNUMBER(SEARCH(";"&amp;INDEX($J$10:$J$61,INDEX(Node_Pos,AK196)+1)&amp;";",";"&amp;INDEX(Node_RCodes,AK196)&amp;";")),INDEX(Node_Right,AK196),INDEX(Node_Left,AK196)))))</f>
        <v/>
      </c>
      <c r="AM196" s="46">
        <f>MATCH($AA196&amp;"|"&amp;AL196,Node_Key,0)</f>
        <v/>
      </c>
      <c r="AN196" s="46">
        <f>IF(INDEX(Node_Kind,AM196)="leaf",AL196,IF(INDEX($J$10:$J$61,INDEX(Node_Pos,AM196)+1)="",IF(INDEX(Node_Miss,AM196)="left",INDEX(Node_Left,AM196),INDEX(Node_Right,AM196)),IF(INDEX(Node_Kind,AM196)="split",IF(INDEX($J$10:$J$61,INDEX(Node_Pos,AM196)+1)&lt;INDEX(Node_Thr,AM196),INDEX(Node_Left,AM196),INDEX(Node_Right,AM196)),IF(ISNUMBER(SEARCH(";"&amp;INDEX($J$10:$J$61,INDEX(Node_Pos,AM196)+1)&amp;";",";"&amp;INDEX(Node_RCodes,AM196)&amp;";")),INDEX(Node_Right,AM196),INDEX(Node_Left,AM196)))))</f>
        <v/>
      </c>
      <c r="AO196" s="52">
        <f>IF(INDEX(Node_Kind,MATCH($AA196&amp;"|"&amp;AN196,Node_Key,0))="leaf",INDEX(Node_Leaf,MATCH($AA196&amp;"|"&amp;AN196,Node_Key,0)),"not a leaf")</f>
        <v/>
      </c>
      <c r="AP196" s="46">
        <f>MATCH($AA196&amp;"|0",Node_Key,0)</f>
        <v/>
      </c>
      <c r="AQ196" s="46">
        <f>IF(INDEX(Node_Kind,AP196)="leaf",0,IF(INDEX($M$10:$M$61,INDEX(Node_Pos,AP196)+1)="",IF(INDEX(Node_Miss,AP196)="left",INDEX(Node_Left,AP196),INDEX(Node_Right,AP196)),IF(INDEX(Node_Kind,AP196)="split",IF(INDEX($M$10:$M$61,INDEX(Node_Pos,AP196)+1)&lt;INDEX(Node_Thr,AP196),INDEX(Node_Left,AP196),INDEX(Node_Right,AP196)),IF(ISNUMBER(SEARCH(";"&amp;INDEX($M$10:$M$61,INDEX(Node_Pos,AP196)+1)&amp;";",";"&amp;INDEX(Node_RCodes,AP196)&amp;";")),INDEX(Node_Right,AP196),INDEX(Node_Left,AP196)))))</f>
        <v/>
      </c>
      <c r="AR196" s="46">
        <f>MATCH($AA196&amp;"|"&amp;AQ196,Node_Key,0)</f>
        <v/>
      </c>
      <c r="AS196" s="46">
        <f>IF(INDEX(Node_Kind,AR196)="leaf",AQ196,IF(INDEX($M$10:$M$61,INDEX(Node_Pos,AR196)+1)="",IF(INDEX(Node_Miss,AR196)="left",INDEX(Node_Left,AR196),INDEX(Node_Right,AR196)),IF(INDEX(Node_Kind,AR196)="split",IF(INDEX($M$10:$M$61,INDEX(Node_Pos,AR196)+1)&lt;INDEX(Node_Thr,AR196),INDEX(Node_Left,AR196),INDEX(Node_Right,AR196)),IF(ISNUMBER(SEARCH(";"&amp;INDEX($M$10:$M$61,INDEX(Node_Pos,AR196)+1)&amp;";",";"&amp;INDEX(Node_RCodes,AR196)&amp;";")),INDEX(Node_Right,AR196),INDEX(Node_Left,AR196)))))</f>
        <v/>
      </c>
      <c r="AT196" s="46">
        <f>MATCH($AA196&amp;"|"&amp;AS196,Node_Key,0)</f>
        <v/>
      </c>
      <c r="AU196" s="46">
        <f>IF(INDEX(Node_Kind,AT196)="leaf",AS196,IF(INDEX($M$10:$M$61,INDEX(Node_Pos,AT196)+1)="",IF(INDEX(Node_Miss,AT196)="left",INDEX(Node_Left,AT196),INDEX(Node_Right,AT196)),IF(INDEX(Node_Kind,AT196)="split",IF(INDEX($M$10:$M$61,INDEX(Node_Pos,AT196)+1)&lt;INDEX(Node_Thr,AT196),INDEX(Node_Left,AT196),INDEX(Node_Right,AT196)),IF(ISNUMBER(SEARCH(";"&amp;INDEX($M$10:$M$61,INDEX(Node_Pos,AT196)+1)&amp;";",";"&amp;INDEX(Node_RCodes,AT196)&amp;";")),INDEX(Node_Right,AT196),INDEX(Node_Left,AT196)))))</f>
        <v/>
      </c>
      <c r="AV196" s="52">
        <f>IF(INDEX(Node_Kind,MATCH($AA196&amp;"|"&amp;AU196,Node_Key,0))="leaf",INDEX(Node_Leaf,MATCH($AA196&amp;"|"&amp;AU196,Node_Key,0)),"not a leaf")</f>
        <v/>
      </c>
      <c r="AW196" s="46">
        <f>MATCH($AA196&amp;"|0",Node_Key,0)</f>
        <v/>
      </c>
      <c r="AX196" s="46">
        <f>IF(INDEX(Node_Kind,AW196)="leaf",0,IF(INDEX($P$10:$P$61,INDEX(Node_Pos,AW196)+1)="",IF(INDEX(Node_Miss,AW196)="left",INDEX(Node_Left,AW196),INDEX(Node_Right,AW196)),IF(INDEX(Node_Kind,AW196)="split",IF(INDEX($P$10:$P$61,INDEX(Node_Pos,AW196)+1)&lt;INDEX(Node_Thr,AW196),INDEX(Node_Left,AW196),INDEX(Node_Right,AW196)),IF(ISNUMBER(SEARCH(";"&amp;INDEX($P$10:$P$61,INDEX(Node_Pos,AW196)+1)&amp;";",";"&amp;INDEX(Node_RCodes,AW196)&amp;";")),INDEX(Node_Right,AW196),INDEX(Node_Left,AW196)))))</f>
        <v/>
      </c>
      <c r="AY196" s="46">
        <f>MATCH($AA196&amp;"|"&amp;AX196,Node_Key,0)</f>
        <v/>
      </c>
      <c r="AZ196" s="46">
        <f>IF(INDEX(Node_Kind,AY196)="leaf",AX196,IF(INDEX($P$10:$P$61,INDEX(Node_Pos,AY196)+1)="",IF(INDEX(Node_Miss,AY196)="left",INDEX(Node_Left,AY196),INDEX(Node_Right,AY196)),IF(INDEX(Node_Kind,AY196)="split",IF(INDEX($P$10:$P$61,INDEX(Node_Pos,AY196)+1)&lt;INDEX(Node_Thr,AY196),INDEX(Node_Left,AY196),INDEX(Node_Right,AY196)),IF(ISNUMBER(SEARCH(";"&amp;INDEX($P$10:$P$61,INDEX(Node_Pos,AY196)+1)&amp;";",";"&amp;INDEX(Node_RCodes,AY196)&amp;";")),INDEX(Node_Right,AY196),INDEX(Node_Left,AY196)))))</f>
        <v/>
      </c>
      <c r="BA196" s="46">
        <f>MATCH($AA196&amp;"|"&amp;AZ196,Node_Key,0)</f>
        <v/>
      </c>
      <c r="BB196" s="46">
        <f>IF(INDEX(Node_Kind,BA196)="leaf",AZ196,IF(INDEX($P$10:$P$61,INDEX(Node_Pos,BA196)+1)="",IF(INDEX(Node_Miss,BA196)="left",INDEX(Node_Left,BA196),INDEX(Node_Right,BA196)),IF(INDEX(Node_Kind,BA196)="split",IF(INDEX($P$10:$P$61,INDEX(Node_Pos,BA196)+1)&lt;INDEX(Node_Thr,BA196),INDEX(Node_Left,BA196),INDEX(Node_Right,BA196)),IF(ISNUMBER(SEARCH(";"&amp;INDEX($P$10:$P$61,INDEX(Node_Pos,BA196)+1)&amp;";",";"&amp;INDEX(Node_RCodes,BA196)&amp;";")),INDEX(Node_Right,BA196),INDEX(Node_Left,BA196)))))</f>
        <v/>
      </c>
      <c r="BC196" s="52">
        <f>IF(INDEX(Node_Kind,MATCH($AA196&amp;"|"&amp;BB196,Node_Key,0))="leaf",INDEX(Node_Leaf,MATCH($AA196&amp;"|"&amp;BB196,Node_Key,0)),"not a leaf")</f>
        <v/>
      </c>
      <c r="BD196" s="46">
        <f>MATCH($AA196&amp;"|0",Node_Key,0)</f>
        <v/>
      </c>
      <c r="BE196" s="46">
        <f>IF(INDEX(Node_Kind,BD196)="leaf",0,IF(INDEX($S$10:$S$61,INDEX(Node_Pos,BD196)+1)="",IF(INDEX(Node_Miss,BD196)="left",INDEX(Node_Left,BD196),INDEX(Node_Right,BD196)),IF(INDEX(Node_Kind,BD196)="split",IF(INDEX($S$10:$S$61,INDEX(Node_Pos,BD196)+1)&lt;INDEX(Node_Thr,BD196),INDEX(Node_Left,BD196),INDEX(Node_Right,BD196)),IF(ISNUMBER(SEARCH(";"&amp;INDEX($S$10:$S$61,INDEX(Node_Pos,BD196)+1)&amp;";",";"&amp;INDEX(Node_RCodes,BD196)&amp;";")),INDEX(Node_Right,BD196),INDEX(Node_Left,BD196)))))</f>
        <v/>
      </c>
      <c r="BF196" s="46">
        <f>MATCH($AA196&amp;"|"&amp;BE196,Node_Key,0)</f>
        <v/>
      </c>
      <c r="BG196" s="46">
        <f>IF(INDEX(Node_Kind,BF196)="leaf",BE196,IF(INDEX($S$10:$S$61,INDEX(Node_Pos,BF196)+1)="",IF(INDEX(Node_Miss,BF196)="left",INDEX(Node_Left,BF196),INDEX(Node_Right,BF196)),IF(INDEX(Node_Kind,BF196)="split",IF(INDEX($S$10:$S$61,INDEX(Node_Pos,BF196)+1)&lt;INDEX(Node_Thr,BF196),INDEX(Node_Left,BF196),INDEX(Node_Right,BF196)),IF(ISNUMBER(SEARCH(";"&amp;INDEX($S$10:$S$61,INDEX(Node_Pos,BF196)+1)&amp;";",";"&amp;INDEX(Node_RCodes,BF196)&amp;";")),INDEX(Node_Right,BF196),INDEX(Node_Left,BF196)))))</f>
        <v/>
      </c>
      <c r="BH196" s="46">
        <f>MATCH($AA196&amp;"|"&amp;BG196,Node_Key,0)</f>
        <v/>
      </c>
      <c r="BI196" s="46">
        <f>IF(INDEX(Node_Kind,BH196)="leaf",BG196,IF(INDEX($S$10:$S$61,INDEX(Node_Pos,BH196)+1)="",IF(INDEX(Node_Miss,BH196)="left",INDEX(Node_Left,BH196),INDEX(Node_Right,BH196)),IF(INDEX(Node_Kind,BH196)="split",IF(INDEX($S$10:$S$61,INDEX(Node_Pos,BH196)+1)&lt;INDEX(Node_Thr,BH196),INDEX(Node_Left,BH196),INDEX(Node_Right,BH196)),IF(ISNUMBER(SEARCH(";"&amp;INDEX($S$10:$S$61,INDEX(Node_Pos,BH196)+1)&amp;";",";"&amp;INDEX(Node_RCodes,BH196)&amp;";")),INDEX(Node_Right,BH196),INDEX(Node_Left,BH196)))))</f>
        <v/>
      </c>
      <c r="BJ196" s="52">
        <f>IF(INDEX(Node_Kind,MATCH($AA196&amp;"|"&amp;BI196,Node_Key,0))="leaf",INDEX(Node_Leaf,MATCH($AA196&amp;"|"&amp;BI196,Node_Key,0)),"not a leaf")</f>
        <v/>
      </c>
      <c r="BK196" s="46">
        <f>MATCH($AA196&amp;"|0",Node_Key,0)</f>
        <v/>
      </c>
      <c r="BL196" s="46">
        <f>IF(INDEX(Node_Kind,BK196)="leaf",0,IF(INDEX($V$10:$V$61,INDEX(Node_Pos,BK196)+1)="",IF(INDEX(Node_Miss,BK196)="left",INDEX(Node_Left,BK196),INDEX(Node_Right,BK196)),IF(INDEX(Node_Kind,BK196)="split",IF(INDEX($V$10:$V$61,INDEX(Node_Pos,BK196)+1)&lt;INDEX(Node_Thr,BK196),INDEX(Node_Left,BK196),INDEX(Node_Right,BK196)),IF(ISNUMBER(SEARCH(";"&amp;INDEX($V$10:$V$61,INDEX(Node_Pos,BK196)+1)&amp;";",";"&amp;INDEX(Node_RCodes,BK196)&amp;";")),INDEX(Node_Right,BK196),INDEX(Node_Left,BK196)))))</f>
        <v/>
      </c>
      <c r="BM196" s="46">
        <f>MATCH($AA196&amp;"|"&amp;BL196,Node_Key,0)</f>
        <v/>
      </c>
      <c r="BN196" s="46">
        <f>IF(INDEX(Node_Kind,BM196)="leaf",BL196,IF(INDEX($V$10:$V$61,INDEX(Node_Pos,BM196)+1)="",IF(INDEX(Node_Miss,BM196)="left",INDEX(Node_Left,BM196),INDEX(Node_Right,BM196)),IF(INDEX(Node_Kind,BM196)="split",IF(INDEX($V$10:$V$61,INDEX(Node_Pos,BM196)+1)&lt;INDEX(Node_Thr,BM196),INDEX(Node_Left,BM196),INDEX(Node_Right,BM196)),IF(ISNUMBER(SEARCH(";"&amp;INDEX($V$10:$V$61,INDEX(Node_Pos,BM196)+1)&amp;";",";"&amp;INDEX(Node_RCodes,BM196)&amp;";")),INDEX(Node_Right,BM196),INDEX(Node_Left,BM196)))))</f>
        <v/>
      </c>
      <c r="BO196" s="46">
        <f>MATCH($AA196&amp;"|"&amp;BN196,Node_Key,0)</f>
        <v/>
      </c>
      <c r="BP196" s="46">
        <f>IF(INDEX(Node_Kind,BO196)="leaf",BN196,IF(INDEX($V$10:$V$61,INDEX(Node_Pos,BO196)+1)="",IF(INDEX(Node_Miss,BO196)="left",INDEX(Node_Left,BO196),INDEX(Node_Right,BO196)),IF(INDEX(Node_Kind,BO196)="split",IF(INDEX($V$10:$V$61,INDEX(Node_Pos,BO196)+1)&lt;INDEX(Node_Thr,BO196),INDEX(Node_Left,BO196),INDEX(Node_Right,BO196)),IF(ISNUMBER(SEARCH(";"&amp;INDEX($V$10:$V$61,INDEX(Node_Pos,BO196)+1)&amp;";",";"&amp;INDEX(Node_RCodes,BO196)&amp;";")),INDEX(Node_Right,BO196),INDEX(Node_Left,BO196)))))</f>
        <v/>
      </c>
      <c r="BQ196" s="52">
        <f>IF(INDEX(Node_Kind,MATCH($AA196&amp;"|"&amp;BP196,Node_Key,0))="leaf",INDEX(Node_Leaf,MATCH($AA196&amp;"|"&amp;BP196,Node_Key,0)),"not a leaf")</f>
        <v/>
      </c>
      <c r="BR196" s="46">
        <f>MATCH($AA196&amp;"|0",Node_Key,0)</f>
        <v/>
      </c>
      <c r="BS196" s="46">
        <f>IF(INDEX(Node_Kind,BR196)="leaf",0,IF(INDEX($Y$10:$Y$61,INDEX(Node_Pos,BR196)+1)="",IF(INDEX(Node_Miss,BR196)="left",INDEX(Node_Left,BR196),INDEX(Node_Right,BR196)),IF(INDEX(Node_Kind,BR196)="split",IF(INDEX($Y$10:$Y$61,INDEX(Node_Pos,BR196)+1)&lt;INDEX(Node_Thr,BR196),INDEX(Node_Left,BR196),INDEX(Node_Right,BR196)),IF(ISNUMBER(SEARCH(";"&amp;INDEX($Y$10:$Y$61,INDEX(Node_Pos,BR196)+1)&amp;";",";"&amp;INDEX(Node_RCodes,BR196)&amp;";")),INDEX(Node_Right,BR196),INDEX(Node_Left,BR196)))))</f>
        <v/>
      </c>
      <c r="BT196" s="46">
        <f>MATCH($AA196&amp;"|"&amp;BS196,Node_Key,0)</f>
        <v/>
      </c>
      <c r="BU196" s="46">
        <f>IF(INDEX(Node_Kind,BT196)="leaf",BS196,IF(INDEX($Y$10:$Y$61,INDEX(Node_Pos,BT196)+1)="",IF(INDEX(Node_Miss,BT196)="left",INDEX(Node_Left,BT196),INDEX(Node_Right,BT196)),IF(INDEX(Node_Kind,BT196)="split",IF(INDEX($Y$10:$Y$61,INDEX(Node_Pos,BT196)+1)&lt;INDEX(Node_Thr,BT196),INDEX(Node_Left,BT196),INDEX(Node_Right,BT196)),IF(ISNUMBER(SEARCH(";"&amp;INDEX($Y$10:$Y$61,INDEX(Node_Pos,BT196)+1)&amp;";",";"&amp;INDEX(Node_RCodes,BT196)&amp;";")),INDEX(Node_Right,BT196),INDEX(Node_Left,BT196)))))</f>
        <v/>
      </c>
      <c r="BV196" s="46">
        <f>MATCH($AA196&amp;"|"&amp;BU196,Node_Key,0)</f>
        <v/>
      </c>
      <c r="BW196" s="46">
        <f>IF(INDEX(Node_Kind,BV196)="leaf",BU196,IF(INDEX($Y$10:$Y$61,INDEX(Node_Pos,BV196)+1)="",IF(INDEX(Node_Miss,BV196)="left",INDEX(Node_Left,BV196),INDEX(Node_Right,BV196)),IF(INDEX(Node_Kind,BV196)="split",IF(INDEX($Y$10:$Y$61,INDEX(Node_Pos,BV196)+1)&lt;INDEX(Node_Thr,BV196),INDEX(Node_Left,BV196),INDEX(Node_Right,BV196)),IF(ISNUMBER(SEARCH(";"&amp;INDEX($Y$10:$Y$61,INDEX(Node_Pos,BV196)+1)&amp;";",";"&amp;INDEX(Node_RCodes,BV196)&amp;";")),INDEX(Node_Right,BV196),INDEX(Node_Left,BV196)))))</f>
        <v/>
      </c>
      <c r="BX196" s="52">
        <f>IF(INDEX(Node_Kind,MATCH($AA196&amp;"|"&amp;BW196,Node_Key,0))="leaf",INDEX(Node_Leaf,MATCH($AA196&amp;"|"&amp;BW196,Node_Key,0)),"not a leaf")</f>
        <v/>
      </c>
    </row>
    <row r="197">
      <c r="AA197" s="36" t="n">
        <v>187</v>
      </c>
      <c r="AB197" s="46">
        <f>MATCH($AA197&amp;"|0",Node_Key,0)</f>
        <v/>
      </c>
      <c r="AC197" s="46">
        <f>IF(INDEX(Node_Kind,AB197)="leaf",0,IF(INDEX($G$10:$G$61,INDEX(Node_Pos,AB197)+1)="",IF(INDEX(Node_Miss,AB197)="left",INDEX(Node_Left,AB197),INDEX(Node_Right,AB197)),IF(INDEX(Node_Kind,AB197)="split",IF(INDEX($G$10:$G$61,INDEX(Node_Pos,AB197)+1)&lt;INDEX(Node_Thr,AB197),INDEX(Node_Left,AB197),INDEX(Node_Right,AB197)),IF(ISNUMBER(SEARCH(";"&amp;INDEX($G$10:$G$61,INDEX(Node_Pos,AB197)+1)&amp;";",";"&amp;INDEX(Node_RCodes,AB197)&amp;";")),INDEX(Node_Right,AB197),INDEX(Node_Left,AB197)))))</f>
        <v/>
      </c>
      <c r="AD197" s="46">
        <f>MATCH($AA197&amp;"|"&amp;AC197,Node_Key,0)</f>
        <v/>
      </c>
      <c r="AE197" s="46">
        <f>IF(INDEX(Node_Kind,AD197)="leaf",AC197,IF(INDEX($G$10:$G$61,INDEX(Node_Pos,AD197)+1)="",IF(INDEX(Node_Miss,AD197)="left",INDEX(Node_Left,AD197),INDEX(Node_Right,AD197)),IF(INDEX(Node_Kind,AD197)="split",IF(INDEX($G$10:$G$61,INDEX(Node_Pos,AD197)+1)&lt;INDEX(Node_Thr,AD197),INDEX(Node_Left,AD197),INDEX(Node_Right,AD197)),IF(ISNUMBER(SEARCH(";"&amp;INDEX($G$10:$G$61,INDEX(Node_Pos,AD197)+1)&amp;";",";"&amp;INDEX(Node_RCodes,AD197)&amp;";")),INDEX(Node_Right,AD197),INDEX(Node_Left,AD197)))))</f>
        <v/>
      </c>
      <c r="AF197" s="46">
        <f>MATCH($AA197&amp;"|"&amp;AE197,Node_Key,0)</f>
        <v/>
      </c>
      <c r="AG197" s="46">
        <f>IF(INDEX(Node_Kind,AF197)="leaf",AE197,IF(INDEX($G$10:$G$61,INDEX(Node_Pos,AF197)+1)="",IF(INDEX(Node_Miss,AF197)="left",INDEX(Node_Left,AF197),INDEX(Node_Right,AF197)),IF(INDEX(Node_Kind,AF197)="split",IF(INDEX($G$10:$G$61,INDEX(Node_Pos,AF197)+1)&lt;INDEX(Node_Thr,AF197),INDEX(Node_Left,AF197),INDEX(Node_Right,AF197)),IF(ISNUMBER(SEARCH(";"&amp;INDEX($G$10:$G$61,INDEX(Node_Pos,AF197)+1)&amp;";",";"&amp;INDEX(Node_RCodes,AF197)&amp;";")),INDEX(Node_Right,AF197),INDEX(Node_Left,AF197)))))</f>
        <v/>
      </c>
      <c r="AH197" s="52">
        <f>IF(INDEX(Node_Kind,MATCH($AA197&amp;"|"&amp;AG197,Node_Key,0))="leaf",INDEX(Node_Leaf,MATCH($AA197&amp;"|"&amp;AG197,Node_Key,0)),"not a leaf")</f>
        <v/>
      </c>
      <c r="AI197" s="46">
        <f>MATCH($AA197&amp;"|0",Node_Key,0)</f>
        <v/>
      </c>
      <c r="AJ197" s="46">
        <f>IF(INDEX(Node_Kind,AI197)="leaf",0,IF(INDEX($J$10:$J$61,INDEX(Node_Pos,AI197)+1)="",IF(INDEX(Node_Miss,AI197)="left",INDEX(Node_Left,AI197),INDEX(Node_Right,AI197)),IF(INDEX(Node_Kind,AI197)="split",IF(INDEX($J$10:$J$61,INDEX(Node_Pos,AI197)+1)&lt;INDEX(Node_Thr,AI197),INDEX(Node_Left,AI197),INDEX(Node_Right,AI197)),IF(ISNUMBER(SEARCH(";"&amp;INDEX($J$10:$J$61,INDEX(Node_Pos,AI197)+1)&amp;";",";"&amp;INDEX(Node_RCodes,AI197)&amp;";")),INDEX(Node_Right,AI197),INDEX(Node_Left,AI197)))))</f>
        <v/>
      </c>
      <c r="AK197" s="46">
        <f>MATCH($AA197&amp;"|"&amp;AJ197,Node_Key,0)</f>
        <v/>
      </c>
      <c r="AL197" s="46">
        <f>IF(INDEX(Node_Kind,AK197)="leaf",AJ197,IF(INDEX($J$10:$J$61,INDEX(Node_Pos,AK197)+1)="",IF(INDEX(Node_Miss,AK197)="left",INDEX(Node_Left,AK197),INDEX(Node_Right,AK197)),IF(INDEX(Node_Kind,AK197)="split",IF(INDEX($J$10:$J$61,INDEX(Node_Pos,AK197)+1)&lt;INDEX(Node_Thr,AK197),INDEX(Node_Left,AK197),INDEX(Node_Right,AK197)),IF(ISNUMBER(SEARCH(";"&amp;INDEX($J$10:$J$61,INDEX(Node_Pos,AK197)+1)&amp;";",";"&amp;INDEX(Node_RCodes,AK197)&amp;";")),INDEX(Node_Right,AK197),INDEX(Node_Left,AK197)))))</f>
        <v/>
      </c>
      <c r="AM197" s="46">
        <f>MATCH($AA197&amp;"|"&amp;AL197,Node_Key,0)</f>
        <v/>
      </c>
      <c r="AN197" s="46">
        <f>IF(INDEX(Node_Kind,AM197)="leaf",AL197,IF(INDEX($J$10:$J$61,INDEX(Node_Pos,AM197)+1)="",IF(INDEX(Node_Miss,AM197)="left",INDEX(Node_Left,AM197),INDEX(Node_Right,AM197)),IF(INDEX(Node_Kind,AM197)="split",IF(INDEX($J$10:$J$61,INDEX(Node_Pos,AM197)+1)&lt;INDEX(Node_Thr,AM197),INDEX(Node_Left,AM197),INDEX(Node_Right,AM197)),IF(ISNUMBER(SEARCH(";"&amp;INDEX($J$10:$J$61,INDEX(Node_Pos,AM197)+1)&amp;";",";"&amp;INDEX(Node_RCodes,AM197)&amp;";")),INDEX(Node_Right,AM197),INDEX(Node_Left,AM197)))))</f>
        <v/>
      </c>
      <c r="AO197" s="52">
        <f>IF(INDEX(Node_Kind,MATCH($AA197&amp;"|"&amp;AN197,Node_Key,0))="leaf",INDEX(Node_Leaf,MATCH($AA197&amp;"|"&amp;AN197,Node_Key,0)),"not a leaf")</f>
        <v/>
      </c>
      <c r="AP197" s="46">
        <f>MATCH($AA197&amp;"|0",Node_Key,0)</f>
        <v/>
      </c>
      <c r="AQ197" s="46">
        <f>IF(INDEX(Node_Kind,AP197)="leaf",0,IF(INDEX($M$10:$M$61,INDEX(Node_Pos,AP197)+1)="",IF(INDEX(Node_Miss,AP197)="left",INDEX(Node_Left,AP197),INDEX(Node_Right,AP197)),IF(INDEX(Node_Kind,AP197)="split",IF(INDEX($M$10:$M$61,INDEX(Node_Pos,AP197)+1)&lt;INDEX(Node_Thr,AP197),INDEX(Node_Left,AP197),INDEX(Node_Right,AP197)),IF(ISNUMBER(SEARCH(";"&amp;INDEX($M$10:$M$61,INDEX(Node_Pos,AP197)+1)&amp;";",";"&amp;INDEX(Node_RCodes,AP197)&amp;";")),INDEX(Node_Right,AP197),INDEX(Node_Left,AP197)))))</f>
        <v/>
      </c>
      <c r="AR197" s="46">
        <f>MATCH($AA197&amp;"|"&amp;AQ197,Node_Key,0)</f>
        <v/>
      </c>
      <c r="AS197" s="46">
        <f>IF(INDEX(Node_Kind,AR197)="leaf",AQ197,IF(INDEX($M$10:$M$61,INDEX(Node_Pos,AR197)+1)="",IF(INDEX(Node_Miss,AR197)="left",INDEX(Node_Left,AR197),INDEX(Node_Right,AR197)),IF(INDEX(Node_Kind,AR197)="split",IF(INDEX($M$10:$M$61,INDEX(Node_Pos,AR197)+1)&lt;INDEX(Node_Thr,AR197),INDEX(Node_Left,AR197),INDEX(Node_Right,AR197)),IF(ISNUMBER(SEARCH(";"&amp;INDEX($M$10:$M$61,INDEX(Node_Pos,AR197)+1)&amp;";",";"&amp;INDEX(Node_RCodes,AR197)&amp;";")),INDEX(Node_Right,AR197),INDEX(Node_Left,AR197)))))</f>
        <v/>
      </c>
      <c r="AT197" s="46">
        <f>MATCH($AA197&amp;"|"&amp;AS197,Node_Key,0)</f>
        <v/>
      </c>
      <c r="AU197" s="46">
        <f>IF(INDEX(Node_Kind,AT197)="leaf",AS197,IF(INDEX($M$10:$M$61,INDEX(Node_Pos,AT197)+1)="",IF(INDEX(Node_Miss,AT197)="left",INDEX(Node_Left,AT197),INDEX(Node_Right,AT197)),IF(INDEX(Node_Kind,AT197)="split",IF(INDEX($M$10:$M$61,INDEX(Node_Pos,AT197)+1)&lt;INDEX(Node_Thr,AT197),INDEX(Node_Left,AT197),INDEX(Node_Right,AT197)),IF(ISNUMBER(SEARCH(";"&amp;INDEX($M$10:$M$61,INDEX(Node_Pos,AT197)+1)&amp;";",";"&amp;INDEX(Node_RCodes,AT197)&amp;";")),INDEX(Node_Right,AT197),INDEX(Node_Left,AT197)))))</f>
        <v/>
      </c>
      <c r="AV197" s="52">
        <f>IF(INDEX(Node_Kind,MATCH($AA197&amp;"|"&amp;AU197,Node_Key,0))="leaf",INDEX(Node_Leaf,MATCH($AA197&amp;"|"&amp;AU197,Node_Key,0)),"not a leaf")</f>
        <v/>
      </c>
      <c r="AW197" s="46">
        <f>MATCH($AA197&amp;"|0",Node_Key,0)</f>
        <v/>
      </c>
      <c r="AX197" s="46">
        <f>IF(INDEX(Node_Kind,AW197)="leaf",0,IF(INDEX($P$10:$P$61,INDEX(Node_Pos,AW197)+1)="",IF(INDEX(Node_Miss,AW197)="left",INDEX(Node_Left,AW197),INDEX(Node_Right,AW197)),IF(INDEX(Node_Kind,AW197)="split",IF(INDEX($P$10:$P$61,INDEX(Node_Pos,AW197)+1)&lt;INDEX(Node_Thr,AW197),INDEX(Node_Left,AW197),INDEX(Node_Right,AW197)),IF(ISNUMBER(SEARCH(";"&amp;INDEX($P$10:$P$61,INDEX(Node_Pos,AW197)+1)&amp;";",";"&amp;INDEX(Node_RCodes,AW197)&amp;";")),INDEX(Node_Right,AW197),INDEX(Node_Left,AW197)))))</f>
        <v/>
      </c>
      <c r="AY197" s="46">
        <f>MATCH($AA197&amp;"|"&amp;AX197,Node_Key,0)</f>
        <v/>
      </c>
      <c r="AZ197" s="46">
        <f>IF(INDEX(Node_Kind,AY197)="leaf",AX197,IF(INDEX($P$10:$P$61,INDEX(Node_Pos,AY197)+1)="",IF(INDEX(Node_Miss,AY197)="left",INDEX(Node_Left,AY197),INDEX(Node_Right,AY197)),IF(INDEX(Node_Kind,AY197)="split",IF(INDEX($P$10:$P$61,INDEX(Node_Pos,AY197)+1)&lt;INDEX(Node_Thr,AY197),INDEX(Node_Left,AY197),INDEX(Node_Right,AY197)),IF(ISNUMBER(SEARCH(";"&amp;INDEX($P$10:$P$61,INDEX(Node_Pos,AY197)+1)&amp;";",";"&amp;INDEX(Node_RCodes,AY197)&amp;";")),INDEX(Node_Right,AY197),INDEX(Node_Left,AY197)))))</f>
        <v/>
      </c>
      <c r="BA197" s="46">
        <f>MATCH($AA197&amp;"|"&amp;AZ197,Node_Key,0)</f>
        <v/>
      </c>
      <c r="BB197" s="46">
        <f>IF(INDEX(Node_Kind,BA197)="leaf",AZ197,IF(INDEX($P$10:$P$61,INDEX(Node_Pos,BA197)+1)="",IF(INDEX(Node_Miss,BA197)="left",INDEX(Node_Left,BA197),INDEX(Node_Right,BA197)),IF(INDEX(Node_Kind,BA197)="split",IF(INDEX($P$10:$P$61,INDEX(Node_Pos,BA197)+1)&lt;INDEX(Node_Thr,BA197),INDEX(Node_Left,BA197),INDEX(Node_Right,BA197)),IF(ISNUMBER(SEARCH(";"&amp;INDEX($P$10:$P$61,INDEX(Node_Pos,BA197)+1)&amp;";",";"&amp;INDEX(Node_RCodes,BA197)&amp;";")),INDEX(Node_Right,BA197),INDEX(Node_Left,BA197)))))</f>
        <v/>
      </c>
      <c r="BC197" s="52">
        <f>IF(INDEX(Node_Kind,MATCH($AA197&amp;"|"&amp;BB197,Node_Key,0))="leaf",INDEX(Node_Leaf,MATCH($AA197&amp;"|"&amp;BB197,Node_Key,0)),"not a leaf")</f>
        <v/>
      </c>
      <c r="BD197" s="46">
        <f>MATCH($AA197&amp;"|0",Node_Key,0)</f>
        <v/>
      </c>
      <c r="BE197" s="46">
        <f>IF(INDEX(Node_Kind,BD197)="leaf",0,IF(INDEX($S$10:$S$61,INDEX(Node_Pos,BD197)+1)="",IF(INDEX(Node_Miss,BD197)="left",INDEX(Node_Left,BD197),INDEX(Node_Right,BD197)),IF(INDEX(Node_Kind,BD197)="split",IF(INDEX($S$10:$S$61,INDEX(Node_Pos,BD197)+1)&lt;INDEX(Node_Thr,BD197),INDEX(Node_Left,BD197),INDEX(Node_Right,BD197)),IF(ISNUMBER(SEARCH(";"&amp;INDEX($S$10:$S$61,INDEX(Node_Pos,BD197)+1)&amp;";",";"&amp;INDEX(Node_RCodes,BD197)&amp;";")),INDEX(Node_Right,BD197),INDEX(Node_Left,BD197)))))</f>
        <v/>
      </c>
      <c r="BF197" s="46">
        <f>MATCH($AA197&amp;"|"&amp;BE197,Node_Key,0)</f>
        <v/>
      </c>
      <c r="BG197" s="46">
        <f>IF(INDEX(Node_Kind,BF197)="leaf",BE197,IF(INDEX($S$10:$S$61,INDEX(Node_Pos,BF197)+1)="",IF(INDEX(Node_Miss,BF197)="left",INDEX(Node_Left,BF197),INDEX(Node_Right,BF197)),IF(INDEX(Node_Kind,BF197)="split",IF(INDEX($S$10:$S$61,INDEX(Node_Pos,BF197)+1)&lt;INDEX(Node_Thr,BF197),INDEX(Node_Left,BF197),INDEX(Node_Right,BF197)),IF(ISNUMBER(SEARCH(";"&amp;INDEX($S$10:$S$61,INDEX(Node_Pos,BF197)+1)&amp;";",";"&amp;INDEX(Node_RCodes,BF197)&amp;";")),INDEX(Node_Right,BF197),INDEX(Node_Left,BF197)))))</f>
        <v/>
      </c>
      <c r="BH197" s="46">
        <f>MATCH($AA197&amp;"|"&amp;BG197,Node_Key,0)</f>
        <v/>
      </c>
      <c r="BI197" s="46">
        <f>IF(INDEX(Node_Kind,BH197)="leaf",BG197,IF(INDEX($S$10:$S$61,INDEX(Node_Pos,BH197)+1)="",IF(INDEX(Node_Miss,BH197)="left",INDEX(Node_Left,BH197),INDEX(Node_Right,BH197)),IF(INDEX(Node_Kind,BH197)="split",IF(INDEX($S$10:$S$61,INDEX(Node_Pos,BH197)+1)&lt;INDEX(Node_Thr,BH197),INDEX(Node_Left,BH197),INDEX(Node_Right,BH197)),IF(ISNUMBER(SEARCH(";"&amp;INDEX($S$10:$S$61,INDEX(Node_Pos,BH197)+1)&amp;";",";"&amp;INDEX(Node_RCodes,BH197)&amp;";")),INDEX(Node_Right,BH197),INDEX(Node_Left,BH197)))))</f>
        <v/>
      </c>
      <c r="BJ197" s="52">
        <f>IF(INDEX(Node_Kind,MATCH($AA197&amp;"|"&amp;BI197,Node_Key,0))="leaf",INDEX(Node_Leaf,MATCH($AA197&amp;"|"&amp;BI197,Node_Key,0)),"not a leaf")</f>
        <v/>
      </c>
      <c r="BK197" s="46">
        <f>MATCH($AA197&amp;"|0",Node_Key,0)</f>
        <v/>
      </c>
      <c r="BL197" s="46">
        <f>IF(INDEX(Node_Kind,BK197)="leaf",0,IF(INDEX($V$10:$V$61,INDEX(Node_Pos,BK197)+1)="",IF(INDEX(Node_Miss,BK197)="left",INDEX(Node_Left,BK197),INDEX(Node_Right,BK197)),IF(INDEX(Node_Kind,BK197)="split",IF(INDEX($V$10:$V$61,INDEX(Node_Pos,BK197)+1)&lt;INDEX(Node_Thr,BK197),INDEX(Node_Left,BK197),INDEX(Node_Right,BK197)),IF(ISNUMBER(SEARCH(";"&amp;INDEX($V$10:$V$61,INDEX(Node_Pos,BK197)+1)&amp;";",";"&amp;INDEX(Node_RCodes,BK197)&amp;";")),INDEX(Node_Right,BK197),INDEX(Node_Left,BK197)))))</f>
        <v/>
      </c>
      <c r="BM197" s="46">
        <f>MATCH($AA197&amp;"|"&amp;BL197,Node_Key,0)</f>
        <v/>
      </c>
      <c r="BN197" s="46">
        <f>IF(INDEX(Node_Kind,BM197)="leaf",BL197,IF(INDEX($V$10:$V$61,INDEX(Node_Pos,BM197)+1)="",IF(INDEX(Node_Miss,BM197)="left",INDEX(Node_Left,BM197),INDEX(Node_Right,BM197)),IF(INDEX(Node_Kind,BM197)="split",IF(INDEX($V$10:$V$61,INDEX(Node_Pos,BM197)+1)&lt;INDEX(Node_Thr,BM197),INDEX(Node_Left,BM197),INDEX(Node_Right,BM197)),IF(ISNUMBER(SEARCH(";"&amp;INDEX($V$10:$V$61,INDEX(Node_Pos,BM197)+1)&amp;";",";"&amp;INDEX(Node_RCodes,BM197)&amp;";")),INDEX(Node_Right,BM197),INDEX(Node_Left,BM197)))))</f>
        <v/>
      </c>
      <c r="BO197" s="46">
        <f>MATCH($AA197&amp;"|"&amp;BN197,Node_Key,0)</f>
        <v/>
      </c>
      <c r="BP197" s="46">
        <f>IF(INDEX(Node_Kind,BO197)="leaf",BN197,IF(INDEX($V$10:$V$61,INDEX(Node_Pos,BO197)+1)="",IF(INDEX(Node_Miss,BO197)="left",INDEX(Node_Left,BO197),INDEX(Node_Right,BO197)),IF(INDEX(Node_Kind,BO197)="split",IF(INDEX($V$10:$V$61,INDEX(Node_Pos,BO197)+1)&lt;INDEX(Node_Thr,BO197),INDEX(Node_Left,BO197),INDEX(Node_Right,BO197)),IF(ISNUMBER(SEARCH(";"&amp;INDEX($V$10:$V$61,INDEX(Node_Pos,BO197)+1)&amp;";",";"&amp;INDEX(Node_RCodes,BO197)&amp;";")),INDEX(Node_Right,BO197),INDEX(Node_Left,BO197)))))</f>
        <v/>
      </c>
      <c r="BQ197" s="52">
        <f>IF(INDEX(Node_Kind,MATCH($AA197&amp;"|"&amp;BP197,Node_Key,0))="leaf",INDEX(Node_Leaf,MATCH($AA197&amp;"|"&amp;BP197,Node_Key,0)),"not a leaf")</f>
        <v/>
      </c>
      <c r="BR197" s="46">
        <f>MATCH($AA197&amp;"|0",Node_Key,0)</f>
        <v/>
      </c>
      <c r="BS197" s="46">
        <f>IF(INDEX(Node_Kind,BR197)="leaf",0,IF(INDEX($Y$10:$Y$61,INDEX(Node_Pos,BR197)+1)="",IF(INDEX(Node_Miss,BR197)="left",INDEX(Node_Left,BR197),INDEX(Node_Right,BR197)),IF(INDEX(Node_Kind,BR197)="split",IF(INDEX($Y$10:$Y$61,INDEX(Node_Pos,BR197)+1)&lt;INDEX(Node_Thr,BR197),INDEX(Node_Left,BR197),INDEX(Node_Right,BR197)),IF(ISNUMBER(SEARCH(";"&amp;INDEX($Y$10:$Y$61,INDEX(Node_Pos,BR197)+1)&amp;";",";"&amp;INDEX(Node_RCodes,BR197)&amp;";")),INDEX(Node_Right,BR197),INDEX(Node_Left,BR197)))))</f>
        <v/>
      </c>
      <c r="BT197" s="46">
        <f>MATCH($AA197&amp;"|"&amp;BS197,Node_Key,0)</f>
        <v/>
      </c>
      <c r="BU197" s="46">
        <f>IF(INDEX(Node_Kind,BT197)="leaf",BS197,IF(INDEX($Y$10:$Y$61,INDEX(Node_Pos,BT197)+1)="",IF(INDEX(Node_Miss,BT197)="left",INDEX(Node_Left,BT197),INDEX(Node_Right,BT197)),IF(INDEX(Node_Kind,BT197)="split",IF(INDEX($Y$10:$Y$61,INDEX(Node_Pos,BT197)+1)&lt;INDEX(Node_Thr,BT197),INDEX(Node_Left,BT197),INDEX(Node_Right,BT197)),IF(ISNUMBER(SEARCH(";"&amp;INDEX($Y$10:$Y$61,INDEX(Node_Pos,BT197)+1)&amp;";",";"&amp;INDEX(Node_RCodes,BT197)&amp;";")),INDEX(Node_Right,BT197),INDEX(Node_Left,BT197)))))</f>
        <v/>
      </c>
      <c r="BV197" s="46">
        <f>MATCH($AA197&amp;"|"&amp;BU197,Node_Key,0)</f>
        <v/>
      </c>
      <c r="BW197" s="46">
        <f>IF(INDEX(Node_Kind,BV197)="leaf",BU197,IF(INDEX($Y$10:$Y$61,INDEX(Node_Pos,BV197)+1)="",IF(INDEX(Node_Miss,BV197)="left",INDEX(Node_Left,BV197),INDEX(Node_Right,BV197)),IF(INDEX(Node_Kind,BV197)="split",IF(INDEX($Y$10:$Y$61,INDEX(Node_Pos,BV197)+1)&lt;INDEX(Node_Thr,BV197),INDEX(Node_Left,BV197),INDEX(Node_Right,BV197)),IF(ISNUMBER(SEARCH(";"&amp;INDEX($Y$10:$Y$61,INDEX(Node_Pos,BV197)+1)&amp;";",";"&amp;INDEX(Node_RCodes,BV197)&amp;";")),INDEX(Node_Right,BV197),INDEX(Node_Left,BV197)))))</f>
        <v/>
      </c>
      <c r="BX197" s="52">
        <f>IF(INDEX(Node_Kind,MATCH($AA197&amp;"|"&amp;BW197,Node_Key,0))="leaf",INDEX(Node_Leaf,MATCH($AA197&amp;"|"&amp;BW197,Node_Key,0)),"not a leaf")</f>
        <v/>
      </c>
    </row>
    <row r="198">
      <c r="AA198" s="36" t="n">
        <v>188</v>
      </c>
      <c r="AB198" s="46">
        <f>MATCH($AA198&amp;"|0",Node_Key,0)</f>
        <v/>
      </c>
      <c r="AC198" s="46">
        <f>IF(INDEX(Node_Kind,AB198)="leaf",0,IF(INDEX($G$10:$G$61,INDEX(Node_Pos,AB198)+1)="",IF(INDEX(Node_Miss,AB198)="left",INDEX(Node_Left,AB198),INDEX(Node_Right,AB198)),IF(INDEX(Node_Kind,AB198)="split",IF(INDEX($G$10:$G$61,INDEX(Node_Pos,AB198)+1)&lt;INDEX(Node_Thr,AB198),INDEX(Node_Left,AB198),INDEX(Node_Right,AB198)),IF(ISNUMBER(SEARCH(";"&amp;INDEX($G$10:$G$61,INDEX(Node_Pos,AB198)+1)&amp;";",";"&amp;INDEX(Node_RCodes,AB198)&amp;";")),INDEX(Node_Right,AB198),INDEX(Node_Left,AB198)))))</f>
        <v/>
      </c>
      <c r="AD198" s="46">
        <f>MATCH($AA198&amp;"|"&amp;AC198,Node_Key,0)</f>
        <v/>
      </c>
      <c r="AE198" s="46">
        <f>IF(INDEX(Node_Kind,AD198)="leaf",AC198,IF(INDEX($G$10:$G$61,INDEX(Node_Pos,AD198)+1)="",IF(INDEX(Node_Miss,AD198)="left",INDEX(Node_Left,AD198),INDEX(Node_Right,AD198)),IF(INDEX(Node_Kind,AD198)="split",IF(INDEX($G$10:$G$61,INDEX(Node_Pos,AD198)+1)&lt;INDEX(Node_Thr,AD198),INDEX(Node_Left,AD198),INDEX(Node_Right,AD198)),IF(ISNUMBER(SEARCH(";"&amp;INDEX($G$10:$G$61,INDEX(Node_Pos,AD198)+1)&amp;";",";"&amp;INDEX(Node_RCodes,AD198)&amp;";")),INDEX(Node_Right,AD198),INDEX(Node_Left,AD198)))))</f>
        <v/>
      </c>
      <c r="AF198" s="46">
        <f>MATCH($AA198&amp;"|"&amp;AE198,Node_Key,0)</f>
        <v/>
      </c>
      <c r="AG198" s="46">
        <f>IF(INDEX(Node_Kind,AF198)="leaf",AE198,IF(INDEX($G$10:$G$61,INDEX(Node_Pos,AF198)+1)="",IF(INDEX(Node_Miss,AF198)="left",INDEX(Node_Left,AF198),INDEX(Node_Right,AF198)),IF(INDEX(Node_Kind,AF198)="split",IF(INDEX($G$10:$G$61,INDEX(Node_Pos,AF198)+1)&lt;INDEX(Node_Thr,AF198),INDEX(Node_Left,AF198),INDEX(Node_Right,AF198)),IF(ISNUMBER(SEARCH(";"&amp;INDEX($G$10:$G$61,INDEX(Node_Pos,AF198)+1)&amp;";",";"&amp;INDEX(Node_RCodes,AF198)&amp;";")),INDEX(Node_Right,AF198),INDEX(Node_Left,AF198)))))</f>
        <v/>
      </c>
      <c r="AH198" s="52">
        <f>IF(INDEX(Node_Kind,MATCH($AA198&amp;"|"&amp;AG198,Node_Key,0))="leaf",INDEX(Node_Leaf,MATCH($AA198&amp;"|"&amp;AG198,Node_Key,0)),"not a leaf")</f>
        <v/>
      </c>
      <c r="AI198" s="46">
        <f>MATCH($AA198&amp;"|0",Node_Key,0)</f>
        <v/>
      </c>
      <c r="AJ198" s="46">
        <f>IF(INDEX(Node_Kind,AI198)="leaf",0,IF(INDEX($J$10:$J$61,INDEX(Node_Pos,AI198)+1)="",IF(INDEX(Node_Miss,AI198)="left",INDEX(Node_Left,AI198),INDEX(Node_Right,AI198)),IF(INDEX(Node_Kind,AI198)="split",IF(INDEX($J$10:$J$61,INDEX(Node_Pos,AI198)+1)&lt;INDEX(Node_Thr,AI198),INDEX(Node_Left,AI198),INDEX(Node_Right,AI198)),IF(ISNUMBER(SEARCH(";"&amp;INDEX($J$10:$J$61,INDEX(Node_Pos,AI198)+1)&amp;";",";"&amp;INDEX(Node_RCodes,AI198)&amp;";")),INDEX(Node_Right,AI198),INDEX(Node_Left,AI198)))))</f>
        <v/>
      </c>
      <c r="AK198" s="46">
        <f>MATCH($AA198&amp;"|"&amp;AJ198,Node_Key,0)</f>
        <v/>
      </c>
      <c r="AL198" s="46">
        <f>IF(INDEX(Node_Kind,AK198)="leaf",AJ198,IF(INDEX($J$10:$J$61,INDEX(Node_Pos,AK198)+1)="",IF(INDEX(Node_Miss,AK198)="left",INDEX(Node_Left,AK198),INDEX(Node_Right,AK198)),IF(INDEX(Node_Kind,AK198)="split",IF(INDEX($J$10:$J$61,INDEX(Node_Pos,AK198)+1)&lt;INDEX(Node_Thr,AK198),INDEX(Node_Left,AK198),INDEX(Node_Right,AK198)),IF(ISNUMBER(SEARCH(";"&amp;INDEX($J$10:$J$61,INDEX(Node_Pos,AK198)+1)&amp;";",";"&amp;INDEX(Node_RCodes,AK198)&amp;";")),INDEX(Node_Right,AK198),INDEX(Node_Left,AK198)))))</f>
        <v/>
      </c>
      <c r="AM198" s="46">
        <f>MATCH($AA198&amp;"|"&amp;AL198,Node_Key,0)</f>
        <v/>
      </c>
      <c r="AN198" s="46">
        <f>IF(INDEX(Node_Kind,AM198)="leaf",AL198,IF(INDEX($J$10:$J$61,INDEX(Node_Pos,AM198)+1)="",IF(INDEX(Node_Miss,AM198)="left",INDEX(Node_Left,AM198),INDEX(Node_Right,AM198)),IF(INDEX(Node_Kind,AM198)="split",IF(INDEX($J$10:$J$61,INDEX(Node_Pos,AM198)+1)&lt;INDEX(Node_Thr,AM198),INDEX(Node_Left,AM198),INDEX(Node_Right,AM198)),IF(ISNUMBER(SEARCH(";"&amp;INDEX($J$10:$J$61,INDEX(Node_Pos,AM198)+1)&amp;";",";"&amp;INDEX(Node_RCodes,AM198)&amp;";")),INDEX(Node_Right,AM198),INDEX(Node_Left,AM198)))))</f>
        <v/>
      </c>
      <c r="AO198" s="52">
        <f>IF(INDEX(Node_Kind,MATCH($AA198&amp;"|"&amp;AN198,Node_Key,0))="leaf",INDEX(Node_Leaf,MATCH($AA198&amp;"|"&amp;AN198,Node_Key,0)),"not a leaf")</f>
        <v/>
      </c>
      <c r="AP198" s="46">
        <f>MATCH($AA198&amp;"|0",Node_Key,0)</f>
        <v/>
      </c>
      <c r="AQ198" s="46">
        <f>IF(INDEX(Node_Kind,AP198)="leaf",0,IF(INDEX($M$10:$M$61,INDEX(Node_Pos,AP198)+1)="",IF(INDEX(Node_Miss,AP198)="left",INDEX(Node_Left,AP198),INDEX(Node_Right,AP198)),IF(INDEX(Node_Kind,AP198)="split",IF(INDEX($M$10:$M$61,INDEX(Node_Pos,AP198)+1)&lt;INDEX(Node_Thr,AP198),INDEX(Node_Left,AP198),INDEX(Node_Right,AP198)),IF(ISNUMBER(SEARCH(";"&amp;INDEX($M$10:$M$61,INDEX(Node_Pos,AP198)+1)&amp;";",";"&amp;INDEX(Node_RCodes,AP198)&amp;";")),INDEX(Node_Right,AP198),INDEX(Node_Left,AP198)))))</f>
        <v/>
      </c>
      <c r="AR198" s="46">
        <f>MATCH($AA198&amp;"|"&amp;AQ198,Node_Key,0)</f>
        <v/>
      </c>
      <c r="AS198" s="46">
        <f>IF(INDEX(Node_Kind,AR198)="leaf",AQ198,IF(INDEX($M$10:$M$61,INDEX(Node_Pos,AR198)+1)="",IF(INDEX(Node_Miss,AR198)="left",INDEX(Node_Left,AR198),INDEX(Node_Right,AR198)),IF(INDEX(Node_Kind,AR198)="split",IF(INDEX($M$10:$M$61,INDEX(Node_Pos,AR198)+1)&lt;INDEX(Node_Thr,AR198),INDEX(Node_Left,AR198),INDEX(Node_Right,AR198)),IF(ISNUMBER(SEARCH(";"&amp;INDEX($M$10:$M$61,INDEX(Node_Pos,AR198)+1)&amp;";",";"&amp;INDEX(Node_RCodes,AR198)&amp;";")),INDEX(Node_Right,AR198),INDEX(Node_Left,AR198)))))</f>
        <v/>
      </c>
      <c r="AT198" s="46">
        <f>MATCH($AA198&amp;"|"&amp;AS198,Node_Key,0)</f>
        <v/>
      </c>
      <c r="AU198" s="46">
        <f>IF(INDEX(Node_Kind,AT198)="leaf",AS198,IF(INDEX($M$10:$M$61,INDEX(Node_Pos,AT198)+1)="",IF(INDEX(Node_Miss,AT198)="left",INDEX(Node_Left,AT198),INDEX(Node_Right,AT198)),IF(INDEX(Node_Kind,AT198)="split",IF(INDEX($M$10:$M$61,INDEX(Node_Pos,AT198)+1)&lt;INDEX(Node_Thr,AT198),INDEX(Node_Left,AT198),INDEX(Node_Right,AT198)),IF(ISNUMBER(SEARCH(";"&amp;INDEX($M$10:$M$61,INDEX(Node_Pos,AT198)+1)&amp;";",";"&amp;INDEX(Node_RCodes,AT198)&amp;";")),INDEX(Node_Right,AT198),INDEX(Node_Left,AT198)))))</f>
        <v/>
      </c>
      <c r="AV198" s="52">
        <f>IF(INDEX(Node_Kind,MATCH($AA198&amp;"|"&amp;AU198,Node_Key,0))="leaf",INDEX(Node_Leaf,MATCH($AA198&amp;"|"&amp;AU198,Node_Key,0)),"not a leaf")</f>
        <v/>
      </c>
      <c r="AW198" s="46">
        <f>MATCH($AA198&amp;"|0",Node_Key,0)</f>
        <v/>
      </c>
      <c r="AX198" s="46">
        <f>IF(INDEX(Node_Kind,AW198)="leaf",0,IF(INDEX($P$10:$P$61,INDEX(Node_Pos,AW198)+1)="",IF(INDEX(Node_Miss,AW198)="left",INDEX(Node_Left,AW198),INDEX(Node_Right,AW198)),IF(INDEX(Node_Kind,AW198)="split",IF(INDEX($P$10:$P$61,INDEX(Node_Pos,AW198)+1)&lt;INDEX(Node_Thr,AW198),INDEX(Node_Left,AW198),INDEX(Node_Right,AW198)),IF(ISNUMBER(SEARCH(";"&amp;INDEX($P$10:$P$61,INDEX(Node_Pos,AW198)+1)&amp;";",";"&amp;INDEX(Node_RCodes,AW198)&amp;";")),INDEX(Node_Right,AW198),INDEX(Node_Left,AW198)))))</f>
        <v/>
      </c>
      <c r="AY198" s="46">
        <f>MATCH($AA198&amp;"|"&amp;AX198,Node_Key,0)</f>
        <v/>
      </c>
      <c r="AZ198" s="46">
        <f>IF(INDEX(Node_Kind,AY198)="leaf",AX198,IF(INDEX($P$10:$P$61,INDEX(Node_Pos,AY198)+1)="",IF(INDEX(Node_Miss,AY198)="left",INDEX(Node_Left,AY198),INDEX(Node_Right,AY198)),IF(INDEX(Node_Kind,AY198)="split",IF(INDEX($P$10:$P$61,INDEX(Node_Pos,AY198)+1)&lt;INDEX(Node_Thr,AY198),INDEX(Node_Left,AY198),INDEX(Node_Right,AY198)),IF(ISNUMBER(SEARCH(";"&amp;INDEX($P$10:$P$61,INDEX(Node_Pos,AY198)+1)&amp;";",";"&amp;INDEX(Node_RCodes,AY198)&amp;";")),INDEX(Node_Right,AY198),INDEX(Node_Left,AY198)))))</f>
        <v/>
      </c>
      <c r="BA198" s="46">
        <f>MATCH($AA198&amp;"|"&amp;AZ198,Node_Key,0)</f>
        <v/>
      </c>
      <c r="BB198" s="46">
        <f>IF(INDEX(Node_Kind,BA198)="leaf",AZ198,IF(INDEX($P$10:$P$61,INDEX(Node_Pos,BA198)+1)="",IF(INDEX(Node_Miss,BA198)="left",INDEX(Node_Left,BA198),INDEX(Node_Right,BA198)),IF(INDEX(Node_Kind,BA198)="split",IF(INDEX($P$10:$P$61,INDEX(Node_Pos,BA198)+1)&lt;INDEX(Node_Thr,BA198),INDEX(Node_Left,BA198),INDEX(Node_Right,BA198)),IF(ISNUMBER(SEARCH(";"&amp;INDEX($P$10:$P$61,INDEX(Node_Pos,BA198)+1)&amp;";",";"&amp;INDEX(Node_RCodes,BA198)&amp;";")),INDEX(Node_Right,BA198),INDEX(Node_Left,BA198)))))</f>
        <v/>
      </c>
      <c r="BC198" s="52">
        <f>IF(INDEX(Node_Kind,MATCH($AA198&amp;"|"&amp;BB198,Node_Key,0))="leaf",INDEX(Node_Leaf,MATCH($AA198&amp;"|"&amp;BB198,Node_Key,0)),"not a leaf")</f>
        <v/>
      </c>
      <c r="BD198" s="46">
        <f>MATCH($AA198&amp;"|0",Node_Key,0)</f>
        <v/>
      </c>
      <c r="BE198" s="46">
        <f>IF(INDEX(Node_Kind,BD198)="leaf",0,IF(INDEX($S$10:$S$61,INDEX(Node_Pos,BD198)+1)="",IF(INDEX(Node_Miss,BD198)="left",INDEX(Node_Left,BD198),INDEX(Node_Right,BD198)),IF(INDEX(Node_Kind,BD198)="split",IF(INDEX($S$10:$S$61,INDEX(Node_Pos,BD198)+1)&lt;INDEX(Node_Thr,BD198),INDEX(Node_Left,BD198),INDEX(Node_Right,BD198)),IF(ISNUMBER(SEARCH(";"&amp;INDEX($S$10:$S$61,INDEX(Node_Pos,BD198)+1)&amp;";",";"&amp;INDEX(Node_RCodes,BD198)&amp;";")),INDEX(Node_Right,BD198),INDEX(Node_Left,BD198)))))</f>
        <v/>
      </c>
      <c r="BF198" s="46">
        <f>MATCH($AA198&amp;"|"&amp;BE198,Node_Key,0)</f>
        <v/>
      </c>
      <c r="BG198" s="46">
        <f>IF(INDEX(Node_Kind,BF198)="leaf",BE198,IF(INDEX($S$10:$S$61,INDEX(Node_Pos,BF198)+1)="",IF(INDEX(Node_Miss,BF198)="left",INDEX(Node_Left,BF198),INDEX(Node_Right,BF198)),IF(INDEX(Node_Kind,BF198)="split",IF(INDEX($S$10:$S$61,INDEX(Node_Pos,BF198)+1)&lt;INDEX(Node_Thr,BF198),INDEX(Node_Left,BF198),INDEX(Node_Right,BF198)),IF(ISNUMBER(SEARCH(";"&amp;INDEX($S$10:$S$61,INDEX(Node_Pos,BF198)+1)&amp;";",";"&amp;INDEX(Node_RCodes,BF198)&amp;";")),INDEX(Node_Right,BF198),INDEX(Node_Left,BF198)))))</f>
        <v/>
      </c>
      <c r="BH198" s="46">
        <f>MATCH($AA198&amp;"|"&amp;BG198,Node_Key,0)</f>
        <v/>
      </c>
      <c r="BI198" s="46">
        <f>IF(INDEX(Node_Kind,BH198)="leaf",BG198,IF(INDEX($S$10:$S$61,INDEX(Node_Pos,BH198)+1)="",IF(INDEX(Node_Miss,BH198)="left",INDEX(Node_Left,BH198),INDEX(Node_Right,BH198)),IF(INDEX(Node_Kind,BH198)="split",IF(INDEX($S$10:$S$61,INDEX(Node_Pos,BH198)+1)&lt;INDEX(Node_Thr,BH198),INDEX(Node_Left,BH198),INDEX(Node_Right,BH198)),IF(ISNUMBER(SEARCH(";"&amp;INDEX($S$10:$S$61,INDEX(Node_Pos,BH198)+1)&amp;";",";"&amp;INDEX(Node_RCodes,BH198)&amp;";")),INDEX(Node_Right,BH198),INDEX(Node_Left,BH198)))))</f>
        <v/>
      </c>
      <c r="BJ198" s="52">
        <f>IF(INDEX(Node_Kind,MATCH($AA198&amp;"|"&amp;BI198,Node_Key,0))="leaf",INDEX(Node_Leaf,MATCH($AA198&amp;"|"&amp;BI198,Node_Key,0)),"not a leaf")</f>
        <v/>
      </c>
      <c r="BK198" s="46">
        <f>MATCH($AA198&amp;"|0",Node_Key,0)</f>
        <v/>
      </c>
      <c r="BL198" s="46">
        <f>IF(INDEX(Node_Kind,BK198)="leaf",0,IF(INDEX($V$10:$V$61,INDEX(Node_Pos,BK198)+1)="",IF(INDEX(Node_Miss,BK198)="left",INDEX(Node_Left,BK198),INDEX(Node_Right,BK198)),IF(INDEX(Node_Kind,BK198)="split",IF(INDEX($V$10:$V$61,INDEX(Node_Pos,BK198)+1)&lt;INDEX(Node_Thr,BK198),INDEX(Node_Left,BK198),INDEX(Node_Right,BK198)),IF(ISNUMBER(SEARCH(";"&amp;INDEX($V$10:$V$61,INDEX(Node_Pos,BK198)+1)&amp;";",";"&amp;INDEX(Node_RCodes,BK198)&amp;";")),INDEX(Node_Right,BK198),INDEX(Node_Left,BK198)))))</f>
        <v/>
      </c>
      <c r="BM198" s="46">
        <f>MATCH($AA198&amp;"|"&amp;BL198,Node_Key,0)</f>
        <v/>
      </c>
      <c r="BN198" s="46">
        <f>IF(INDEX(Node_Kind,BM198)="leaf",BL198,IF(INDEX($V$10:$V$61,INDEX(Node_Pos,BM198)+1)="",IF(INDEX(Node_Miss,BM198)="left",INDEX(Node_Left,BM198),INDEX(Node_Right,BM198)),IF(INDEX(Node_Kind,BM198)="split",IF(INDEX($V$10:$V$61,INDEX(Node_Pos,BM198)+1)&lt;INDEX(Node_Thr,BM198),INDEX(Node_Left,BM198),INDEX(Node_Right,BM198)),IF(ISNUMBER(SEARCH(";"&amp;INDEX($V$10:$V$61,INDEX(Node_Pos,BM198)+1)&amp;";",";"&amp;INDEX(Node_RCodes,BM198)&amp;";")),INDEX(Node_Right,BM198),INDEX(Node_Left,BM198)))))</f>
        <v/>
      </c>
      <c r="BO198" s="46">
        <f>MATCH($AA198&amp;"|"&amp;BN198,Node_Key,0)</f>
        <v/>
      </c>
      <c r="BP198" s="46">
        <f>IF(INDEX(Node_Kind,BO198)="leaf",BN198,IF(INDEX($V$10:$V$61,INDEX(Node_Pos,BO198)+1)="",IF(INDEX(Node_Miss,BO198)="left",INDEX(Node_Left,BO198),INDEX(Node_Right,BO198)),IF(INDEX(Node_Kind,BO198)="split",IF(INDEX($V$10:$V$61,INDEX(Node_Pos,BO198)+1)&lt;INDEX(Node_Thr,BO198),INDEX(Node_Left,BO198),INDEX(Node_Right,BO198)),IF(ISNUMBER(SEARCH(";"&amp;INDEX($V$10:$V$61,INDEX(Node_Pos,BO198)+1)&amp;";",";"&amp;INDEX(Node_RCodes,BO198)&amp;";")),INDEX(Node_Right,BO198),INDEX(Node_Left,BO198)))))</f>
        <v/>
      </c>
      <c r="BQ198" s="52">
        <f>IF(INDEX(Node_Kind,MATCH($AA198&amp;"|"&amp;BP198,Node_Key,0))="leaf",INDEX(Node_Leaf,MATCH($AA198&amp;"|"&amp;BP198,Node_Key,0)),"not a leaf")</f>
        <v/>
      </c>
      <c r="BR198" s="46">
        <f>MATCH($AA198&amp;"|0",Node_Key,0)</f>
        <v/>
      </c>
      <c r="BS198" s="46">
        <f>IF(INDEX(Node_Kind,BR198)="leaf",0,IF(INDEX($Y$10:$Y$61,INDEX(Node_Pos,BR198)+1)="",IF(INDEX(Node_Miss,BR198)="left",INDEX(Node_Left,BR198),INDEX(Node_Right,BR198)),IF(INDEX(Node_Kind,BR198)="split",IF(INDEX($Y$10:$Y$61,INDEX(Node_Pos,BR198)+1)&lt;INDEX(Node_Thr,BR198),INDEX(Node_Left,BR198),INDEX(Node_Right,BR198)),IF(ISNUMBER(SEARCH(";"&amp;INDEX($Y$10:$Y$61,INDEX(Node_Pos,BR198)+1)&amp;";",";"&amp;INDEX(Node_RCodes,BR198)&amp;";")),INDEX(Node_Right,BR198),INDEX(Node_Left,BR198)))))</f>
        <v/>
      </c>
      <c r="BT198" s="46">
        <f>MATCH($AA198&amp;"|"&amp;BS198,Node_Key,0)</f>
        <v/>
      </c>
      <c r="BU198" s="46">
        <f>IF(INDEX(Node_Kind,BT198)="leaf",BS198,IF(INDEX($Y$10:$Y$61,INDEX(Node_Pos,BT198)+1)="",IF(INDEX(Node_Miss,BT198)="left",INDEX(Node_Left,BT198),INDEX(Node_Right,BT198)),IF(INDEX(Node_Kind,BT198)="split",IF(INDEX($Y$10:$Y$61,INDEX(Node_Pos,BT198)+1)&lt;INDEX(Node_Thr,BT198),INDEX(Node_Left,BT198),INDEX(Node_Right,BT198)),IF(ISNUMBER(SEARCH(";"&amp;INDEX($Y$10:$Y$61,INDEX(Node_Pos,BT198)+1)&amp;";",";"&amp;INDEX(Node_RCodes,BT198)&amp;";")),INDEX(Node_Right,BT198),INDEX(Node_Left,BT198)))))</f>
        <v/>
      </c>
      <c r="BV198" s="46">
        <f>MATCH($AA198&amp;"|"&amp;BU198,Node_Key,0)</f>
        <v/>
      </c>
      <c r="BW198" s="46">
        <f>IF(INDEX(Node_Kind,BV198)="leaf",BU198,IF(INDEX($Y$10:$Y$61,INDEX(Node_Pos,BV198)+1)="",IF(INDEX(Node_Miss,BV198)="left",INDEX(Node_Left,BV198),INDEX(Node_Right,BV198)),IF(INDEX(Node_Kind,BV198)="split",IF(INDEX($Y$10:$Y$61,INDEX(Node_Pos,BV198)+1)&lt;INDEX(Node_Thr,BV198),INDEX(Node_Left,BV198),INDEX(Node_Right,BV198)),IF(ISNUMBER(SEARCH(";"&amp;INDEX($Y$10:$Y$61,INDEX(Node_Pos,BV198)+1)&amp;";",";"&amp;INDEX(Node_RCodes,BV198)&amp;";")),INDEX(Node_Right,BV198),INDEX(Node_Left,BV198)))))</f>
        <v/>
      </c>
      <c r="BX198" s="52">
        <f>IF(INDEX(Node_Kind,MATCH($AA198&amp;"|"&amp;BW198,Node_Key,0))="leaf",INDEX(Node_Leaf,MATCH($AA198&amp;"|"&amp;BW198,Node_Key,0)),"not a leaf")</f>
        <v/>
      </c>
    </row>
    <row r="199">
      <c r="AA199" s="36" t="n">
        <v>189</v>
      </c>
      <c r="AB199" s="46">
        <f>MATCH($AA199&amp;"|0",Node_Key,0)</f>
        <v/>
      </c>
      <c r="AC199" s="46">
        <f>IF(INDEX(Node_Kind,AB199)="leaf",0,IF(INDEX($G$10:$G$61,INDEX(Node_Pos,AB199)+1)="",IF(INDEX(Node_Miss,AB199)="left",INDEX(Node_Left,AB199),INDEX(Node_Right,AB199)),IF(INDEX(Node_Kind,AB199)="split",IF(INDEX($G$10:$G$61,INDEX(Node_Pos,AB199)+1)&lt;INDEX(Node_Thr,AB199),INDEX(Node_Left,AB199),INDEX(Node_Right,AB199)),IF(ISNUMBER(SEARCH(";"&amp;INDEX($G$10:$G$61,INDEX(Node_Pos,AB199)+1)&amp;";",";"&amp;INDEX(Node_RCodes,AB199)&amp;";")),INDEX(Node_Right,AB199),INDEX(Node_Left,AB199)))))</f>
        <v/>
      </c>
      <c r="AD199" s="46">
        <f>MATCH($AA199&amp;"|"&amp;AC199,Node_Key,0)</f>
        <v/>
      </c>
      <c r="AE199" s="46">
        <f>IF(INDEX(Node_Kind,AD199)="leaf",AC199,IF(INDEX($G$10:$G$61,INDEX(Node_Pos,AD199)+1)="",IF(INDEX(Node_Miss,AD199)="left",INDEX(Node_Left,AD199),INDEX(Node_Right,AD199)),IF(INDEX(Node_Kind,AD199)="split",IF(INDEX($G$10:$G$61,INDEX(Node_Pos,AD199)+1)&lt;INDEX(Node_Thr,AD199),INDEX(Node_Left,AD199),INDEX(Node_Right,AD199)),IF(ISNUMBER(SEARCH(";"&amp;INDEX($G$10:$G$61,INDEX(Node_Pos,AD199)+1)&amp;";",";"&amp;INDEX(Node_RCodes,AD199)&amp;";")),INDEX(Node_Right,AD199),INDEX(Node_Left,AD199)))))</f>
        <v/>
      </c>
      <c r="AF199" s="46">
        <f>MATCH($AA199&amp;"|"&amp;AE199,Node_Key,0)</f>
        <v/>
      </c>
      <c r="AG199" s="46">
        <f>IF(INDEX(Node_Kind,AF199)="leaf",AE199,IF(INDEX($G$10:$G$61,INDEX(Node_Pos,AF199)+1)="",IF(INDEX(Node_Miss,AF199)="left",INDEX(Node_Left,AF199),INDEX(Node_Right,AF199)),IF(INDEX(Node_Kind,AF199)="split",IF(INDEX($G$10:$G$61,INDEX(Node_Pos,AF199)+1)&lt;INDEX(Node_Thr,AF199),INDEX(Node_Left,AF199),INDEX(Node_Right,AF199)),IF(ISNUMBER(SEARCH(";"&amp;INDEX($G$10:$G$61,INDEX(Node_Pos,AF199)+1)&amp;";",";"&amp;INDEX(Node_RCodes,AF199)&amp;";")),INDEX(Node_Right,AF199),INDEX(Node_Left,AF199)))))</f>
        <v/>
      </c>
      <c r="AH199" s="52">
        <f>IF(INDEX(Node_Kind,MATCH($AA199&amp;"|"&amp;AG199,Node_Key,0))="leaf",INDEX(Node_Leaf,MATCH($AA199&amp;"|"&amp;AG199,Node_Key,0)),"not a leaf")</f>
        <v/>
      </c>
      <c r="AI199" s="46">
        <f>MATCH($AA199&amp;"|0",Node_Key,0)</f>
        <v/>
      </c>
      <c r="AJ199" s="46">
        <f>IF(INDEX(Node_Kind,AI199)="leaf",0,IF(INDEX($J$10:$J$61,INDEX(Node_Pos,AI199)+1)="",IF(INDEX(Node_Miss,AI199)="left",INDEX(Node_Left,AI199),INDEX(Node_Right,AI199)),IF(INDEX(Node_Kind,AI199)="split",IF(INDEX($J$10:$J$61,INDEX(Node_Pos,AI199)+1)&lt;INDEX(Node_Thr,AI199),INDEX(Node_Left,AI199),INDEX(Node_Right,AI199)),IF(ISNUMBER(SEARCH(";"&amp;INDEX($J$10:$J$61,INDEX(Node_Pos,AI199)+1)&amp;";",";"&amp;INDEX(Node_RCodes,AI199)&amp;";")),INDEX(Node_Right,AI199),INDEX(Node_Left,AI199)))))</f>
        <v/>
      </c>
      <c r="AK199" s="46">
        <f>MATCH($AA199&amp;"|"&amp;AJ199,Node_Key,0)</f>
        <v/>
      </c>
      <c r="AL199" s="46">
        <f>IF(INDEX(Node_Kind,AK199)="leaf",AJ199,IF(INDEX($J$10:$J$61,INDEX(Node_Pos,AK199)+1)="",IF(INDEX(Node_Miss,AK199)="left",INDEX(Node_Left,AK199),INDEX(Node_Right,AK199)),IF(INDEX(Node_Kind,AK199)="split",IF(INDEX($J$10:$J$61,INDEX(Node_Pos,AK199)+1)&lt;INDEX(Node_Thr,AK199),INDEX(Node_Left,AK199),INDEX(Node_Right,AK199)),IF(ISNUMBER(SEARCH(";"&amp;INDEX($J$10:$J$61,INDEX(Node_Pos,AK199)+1)&amp;";",";"&amp;INDEX(Node_RCodes,AK199)&amp;";")),INDEX(Node_Right,AK199),INDEX(Node_Left,AK199)))))</f>
        <v/>
      </c>
      <c r="AM199" s="46">
        <f>MATCH($AA199&amp;"|"&amp;AL199,Node_Key,0)</f>
        <v/>
      </c>
      <c r="AN199" s="46">
        <f>IF(INDEX(Node_Kind,AM199)="leaf",AL199,IF(INDEX($J$10:$J$61,INDEX(Node_Pos,AM199)+1)="",IF(INDEX(Node_Miss,AM199)="left",INDEX(Node_Left,AM199),INDEX(Node_Right,AM199)),IF(INDEX(Node_Kind,AM199)="split",IF(INDEX($J$10:$J$61,INDEX(Node_Pos,AM199)+1)&lt;INDEX(Node_Thr,AM199),INDEX(Node_Left,AM199),INDEX(Node_Right,AM199)),IF(ISNUMBER(SEARCH(";"&amp;INDEX($J$10:$J$61,INDEX(Node_Pos,AM199)+1)&amp;";",";"&amp;INDEX(Node_RCodes,AM199)&amp;";")),INDEX(Node_Right,AM199),INDEX(Node_Left,AM199)))))</f>
        <v/>
      </c>
      <c r="AO199" s="52">
        <f>IF(INDEX(Node_Kind,MATCH($AA199&amp;"|"&amp;AN199,Node_Key,0))="leaf",INDEX(Node_Leaf,MATCH($AA199&amp;"|"&amp;AN199,Node_Key,0)),"not a leaf")</f>
        <v/>
      </c>
      <c r="AP199" s="46">
        <f>MATCH($AA199&amp;"|0",Node_Key,0)</f>
        <v/>
      </c>
      <c r="AQ199" s="46">
        <f>IF(INDEX(Node_Kind,AP199)="leaf",0,IF(INDEX($M$10:$M$61,INDEX(Node_Pos,AP199)+1)="",IF(INDEX(Node_Miss,AP199)="left",INDEX(Node_Left,AP199),INDEX(Node_Right,AP199)),IF(INDEX(Node_Kind,AP199)="split",IF(INDEX($M$10:$M$61,INDEX(Node_Pos,AP199)+1)&lt;INDEX(Node_Thr,AP199),INDEX(Node_Left,AP199),INDEX(Node_Right,AP199)),IF(ISNUMBER(SEARCH(";"&amp;INDEX($M$10:$M$61,INDEX(Node_Pos,AP199)+1)&amp;";",";"&amp;INDEX(Node_RCodes,AP199)&amp;";")),INDEX(Node_Right,AP199),INDEX(Node_Left,AP199)))))</f>
        <v/>
      </c>
      <c r="AR199" s="46">
        <f>MATCH($AA199&amp;"|"&amp;AQ199,Node_Key,0)</f>
        <v/>
      </c>
      <c r="AS199" s="46">
        <f>IF(INDEX(Node_Kind,AR199)="leaf",AQ199,IF(INDEX($M$10:$M$61,INDEX(Node_Pos,AR199)+1)="",IF(INDEX(Node_Miss,AR199)="left",INDEX(Node_Left,AR199),INDEX(Node_Right,AR199)),IF(INDEX(Node_Kind,AR199)="split",IF(INDEX($M$10:$M$61,INDEX(Node_Pos,AR199)+1)&lt;INDEX(Node_Thr,AR199),INDEX(Node_Left,AR199),INDEX(Node_Right,AR199)),IF(ISNUMBER(SEARCH(";"&amp;INDEX($M$10:$M$61,INDEX(Node_Pos,AR199)+1)&amp;";",";"&amp;INDEX(Node_RCodes,AR199)&amp;";")),INDEX(Node_Right,AR199),INDEX(Node_Left,AR199)))))</f>
        <v/>
      </c>
      <c r="AT199" s="46">
        <f>MATCH($AA199&amp;"|"&amp;AS199,Node_Key,0)</f>
        <v/>
      </c>
      <c r="AU199" s="46">
        <f>IF(INDEX(Node_Kind,AT199)="leaf",AS199,IF(INDEX($M$10:$M$61,INDEX(Node_Pos,AT199)+1)="",IF(INDEX(Node_Miss,AT199)="left",INDEX(Node_Left,AT199),INDEX(Node_Right,AT199)),IF(INDEX(Node_Kind,AT199)="split",IF(INDEX($M$10:$M$61,INDEX(Node_Pos,AT199)+1)&lt;INDEX(Node_Thr,AT199),INDEX(Node_Left,AT199),INDEX(Node_Right,AT199)),IF(ISNUMBER(SEARCH(";"&amp;INDEX($M$10:$M$61,INDEX(Node_Pos,AT199)+1)&amp;";",";"&amp;INDEX(Node_RCodes,AT199)&amp;";")),INDEX(Node_Right,AT199),INDEX(Node_Left,AT199)))))</f>
        <v/>
      </c>
      <c r="AV199" s="52">
        <f>IF(INDEX(Node_Kind,MATCH($AA199&amp;"|"&amp;AU199,Node_Key,0))="leaf",INDEX(Node_Leaf,MATCH($AA199&amp;"|"&amp;AU199,Node_Key,0)),"not a leaf")</f>
        <v/>
      </c>
      <c r="AW199" s="46">
        <f>MATCH($AA199&amp;"|0",Node_Key,0)</f>
        <v/>
      </c>
      <c r="AX199" s="46">
        <f>IF(INDEX(Node_Kind,AW199)="leaf",0,IF(INDEX($P$10:$P$61,INDEX(Node_Pos,AW199)+1)="",IF(INDEX(Node_Miss,AW199)="left",INDEX(Node_Left,AW199),INDEX(Node_Right,AW199)),IF(INDEX(Node_Kind,AW199)="split",IF(INDEX($P$10:$P$61,INDEX(Node_Pos,AW199)+1)&lt;INDEX(Node_Thr,AW199),INDEX(Node_Left,AW199),INDEX(Node_Right,AW199)),IF(ISNUMBER(SEARCH(";"&amp;INDEX($P$10:$P$61,INDEX(Node_Pos,AW199)+1)&amp;";",";"&amp;INDEX(Node_RCodes,AW199)&amp;";")),INDEX(Node_Right,AW199),INDEX(Node_Left,AW199)))))</f>
        <v/>
      </c>
      <c r="AY199" s="46">
        <f>MATCH($AA199&amp;"|"&amp;AX199,Node_Key,0)</f>
        <v/>
      </c>
      <c r="AZ199" s="46">
        <f>IF(INDEX(Node_Kind,AY199)="leaf",AX199,IF(INDEX($P$10:$P$61,INDEX(Node_Pos,AY199)+1)="",IF(INDEX(Node_Miss,AY199)="left",INDEX(Node_Left,AY199),INDEX(Node_Right,AY199)),IF(INDEX(Node_Kind,AY199)="split",IF(INDEX($P$10:$P$61,INDEX(Node_Pos,AY199)+1)&lt;INDEX(Node_Thr,AY199),INDEX(Node_Left,AY199),INDEX(Node_Right,AY199)),IF(ISNUMBER(SEARCH(";"&amp;INDEX($P$10:$P$61,INDEX(Node_Pos,AY199)+1)&amp;";",";"&amp;INDEX(Node_RCodes,AY199)&amp;";")),INDEX(Node_Right,AY199),INDEX(Node_Left,AY199)))))</f>
        <v/>
      </c>
      <c r="BA199" s="46">
        <f>MATCH($AA199&amp;"|"&amp;AZ199,Node_Key,0)</f>
        <v/>
      </c>
      <c r="BB199" s="46">
        <f>IF(INDEX(Node_Kind,BA199)="leaf",AZ199,IF(INDEX($P$10:$P$61,INDEX(Node_Pos,BA199)+1)="",IF(INDEX(Node_Miss,BA199)="left",INDEX(Node_Left,BA199),INDEX(Node_Right,BA199)),IF(INDEX(Node_Kind,BA199)="split",IF(INDEX($P$10:$P$61,INDEX(Node_Pos,BA199)+1)&lt;INDEX(Node_Thr,BA199),INDEX(Node_Left,BA199),INDEX(Node_Right,BA199)),IF(ISNUMBER(SEARCH(";"&amp;INDEX($P$10:$P$61,INDEX(Node_Pos,BA199)+1)&amp;";",";"&amp;INDEX(Node_RCodes,BA199)&amp;";")),INDEX(Node_Right,BA199),INDEX(Node_Left,BA199)))))</f>
        <v/>
      </c>
      <c r="BC199" s="52">
        <f>IF(INDEX(Node_Kind,MATCH($AA199&amp;"|"&amp;BB199,Node_Key,0))="leaf",INDEX(Node_Leaf,MATCH($AA199&amp;"|"&amp;BB199,Node_Key,0)),"not a leaf")</f>
        <v/>
      </c>
      <c r="BD199" s="46">
        <f>MATCH($AA199&amp;"|0",Node_Key,0)</f>
        <v/>
      </c>
      <c r="BE199" s="46">
        <f>IF(INDEX(Node_Kind,BD199)="leaf",0,IF(INDEX($S$10:$S$61,INDEX(Node_Pos,BD199)+1)="",IF(INDEX(Node_Miss,BD199)="left",INDEX(Node_Left,BD199),INDEX(Node_Right,BD199)),IF(INDEX(Node_Kind,BD199)="split",IF(INDEX($S$10:$S$61,INDEX(Node_Pos,BD199)+1)&lt;INDEX(Node_Thr,BD199),INDEX(Node_Left,BD199),INDEX(Node_Right,BD199)),IF(ISNUMBER(SEARCH(";"&amp;INDEX($S$10:$S$61,INDEX(Node_Pos,BD199)+1)&amp;";",";"&amp;INDEX(Node_RCodes,BD199)&amp;";")),INDEX(Node_Right,BD199),INDEX(Node_Left,BD199)))))</f>
        <v/>
      </c>
      <c r="BF199" s="46">
        <f>MATCH($AA199&amp;"|"&amp;BE199,Node_Key,0)</f>
        <v/>
      </c>
      <c r="BG199" s="46">
        <f>IF(INDEX(Node_Kind,BF199)="leaf",BE199,IF(INDEX($S$10:$S$61,INDEX(Node_Pos,BF199)+1)="",IF(INDEX(Node_Miss,BF199)="left",INDEX(Node_Left,BF199),INDEX(Node_Right,BF199)),IF(INDEX(Node_Kind,BF199)="split",IF(INDEX($S$10:$S$61,INDEX(Node_Pos,BF199)+1)&lt;INDEX(Node_Thr,BF199),INDEX(Node_Left,BF199),INDEX(Node_Right,BF199)),IF(ISNUMBER(SEARCH(";"&amp;INDEX($S$10:$S$61,INDEX(Node_Pos,BF199)+1)&amp;";",";"&amp;INDEX(Node_RCodes,BF199)&amp;";")),INDEX(Node_Right,BF199),INDEX(Node_Left,BF199)))))</f>
        <v/>
      </c>
      <c r="BH199" s="46">
        <f>MATCH($AA199&amp;"|"&amp;BG199,Node_Key,0)</f>
        <v/>
      </c>
      <c r="BI199" s="46">
        <f>IF(INDEX(Node_Kind,BH199)="leaf",BG199,IF(INDEX($S$10:$S$61,INDEX(Node_Pos,BH199)+1)="",IF(INDEX(Node_Miss,BH199)="left",INDEX(Node_Left,BH199),INDEX(Node_Right,BH199)),IF(INDEX(Node_Kind,BH199)="split",IF(INDEX($S$10:$S$61,INDEX(Node_Pos,BH199)+1)&lt;INDEX(Node_Thr,BH199),INDEX(Node_Left,BH199),INDEX(Node_Right,BH199)),IF(ISNUMBER(SEARCH(";"&amp;INDEX($S$10:$S$61,INDEX(Node_Pos,BH199)+1)&amp;";",";"&amp;INDEX(Node_RCodes,BH199)&amp;";")),INDEX(Node_Right,BH199),INDEX(Node_Left,BH199)))))</f>
        <v/>
      </c>
      <c r="BJ199" s="52">
        <f>IF(INDEX(Node_Kind,MATCH($AA199&amp;"|"&amp;BI199,Node_Key,0))="leaf",INDEX(Node_Leaf,MATCH($AA199&amp;"|"&amp;BI199,Node_Key,0)),"not a leaf")</f>
        <v/>
      </c>
      <c r="BK199" s="46">
        <f>MATCH($AA199&amp;"|0",Node_Key,0)</f>
        <v/>
      </c>
      <c r="BL199" s="46">
        <f>IF(INDEX(Node_Kind,BK199)="leaf",0,IF(INDEX($V$10:$V$61,INDEX(Node_Pos,BK199)+1)="",IF(INDEX(Node_Miss,BK199)="left",INDEX(Node_Left,BK199),INDEX(Node_Right,BK199)),IF(INDEX(Node_Kind,BK199)="split",IF(INDEX($V$10:$V$61,INDEX(Node_Pos,BK199)+1)&lt;INDEX(Node_Thr,BK199),INDEX(Node_Left,BK199),INDEX(Node_Right,BK199)),IF(ISNUMBER(SEARCH(";"&amp;INDEX($V$10:$V$61,INDEX(Node_Pos,BK199)+1)&amp;";",";"&amp;INDEX(Node_RCodes,BK199)&amp;";")),INDEX(Node_Right,BK199),INDEX(Node_Left,BK199)))))</f>
        <v/>
      </c>
      <c r="BM199" s="46">
        <f>MATCH($AA199&amp;"|"&amp;BL199,Node_Key,0)</f>
        <v/>
      </c>
      <c r="BN199" s="46">
        <f>IF(INDEX(Node_Kind,BM199)="leaf",BL199,IF(INDEX($V$10:$V$61,INDEX(Node_Pos,BM199)+1)="",IF(INDEX(Node_Miss,BM199)="left",INDEX(Node_Left,BM199),INDEX(Node_Right,BM199)),IF(INDEX(Node_Kind,BM199)="split",IF(INDEX($V$10:$V$61,INDEX(Node_Pos,BM199)+1)&lt;INDEX(Node_Thr,BM199),INDEX(Node_Left,BM199),INDEX(Node_Right,BM199)),IF(ISNUMBER(SEARCH(";"&amp;INDEX($V$10:$V$61,INDEX(Node_Pos,BM199)+1)&amp;";",";"&amp;INDEX(Node_RCodes,BM199)&amp;";")),INDEX(Node_Right,BM199),INDEX(Node_Left,BM199)))))</f>
        <v/>
      </c>
      <c r="BO199" s="46">
        <f>MATCH($AA199&amp;"|"&amp;BN199,Node_Key,0)</f>
        <v/>
      </c>
      <c r="BP199" s="46">
        <f>IF(INDEX(Node_Kind,BO199)="leaf",BN199,IF(INDEX($V$10:$V$61,INDEX(Node_Pos,BO199)+1)="",IF(INDEX(Node_Miss,BO199)="left",INDEX(Node_Left,BO199),INDEX(Node_Right,BO199)),IF(INDEX(Node_Kind,BO199)="split",IF(INDEX($V$10:$V$61,INDEX(Node_Pos,BO199)+1)&lt;INDEX(Node_Thr,BO199),INDEX(Node_Left,BO199),INDEX(Node_Right,BO199)),IF(ISNUMBER(SEARCH(";"&amp;INDEX($V$10:$V$61,INDEX(Node_Pos,BO199)+1)&amp;";",";"&amp;INDEX(Node_RCodes,BO199)&amp;";")),INDEX(Node_Right,BO199),INDEX(Node_Left,BO199)))))</f>
        <v/>
      </c>
      <c r="BQ199" s="52">
        <f>IF(INDEX(Node_Kind,MATCH($AA199&amp;"|"&amp;BP199,Node_Key,0))="leaf",INDEX(Node_Leaf,MATCH($AA199&amp;"|"&amp;BP199,Node_Key,0)),"not a leaf")</f>
        <v/>
      </c>
      <c r="BR199" s="46">
        <f>MATCH($AA199&amp;"|0",Node_Key,0)</f>
        <v/>
      </c>
      <c r="BS199" s="46">
        <f>IF(INDEX(Node_Kind,BR199)="leaf",0,IF(INDEX($Y$10:$Y$61,INDEX(Node_Pos,BR199)+1)="",IF(INDEX(Node_Miss,BR199)="left",INDEX(Node_Left,BR199),INDEX(Node_Right,BR199)),IF(INDEX(Node_Kind,BR199)="split",IF(INDEX($Y$10:$Y$61,INDEX(Node_Pos,BR199)+1)&lt;INDEX(Node_Thr,BR199),INDEX(Node_Left,BR199),INDEX(Node_Right,BR199)),IF(ISNUMBER(SEARCH(";"&amp;INDEX($Y$10:$Y$61,INDEX(Node_Pos,BR199)+1)&amp;";",";"&amp;INDEX(Node_RCodes,BR199)&amp;";")),INDEX(Node_Right,BR199),INDEX(Node_Left,BR199)))))</f>
        <v/>
      </c>
      <c r="BT199" s="46">
        <f>MATCH($AA199&amp;"|"&amp;BS199,Node_Key,0)</f>
        <v/>
      </c>
      <c r="BU199" s="46">
        <f>IF(INDEX(Node_Kind,BT199)="leaf",BS199,IF(INDEX($Y$10:$Y$61,INDEX(Node_Pos,BT199)+1)="",IF(INDEX(Node_Miss,BT199)="left",INDEX(Node_Left,BT199),INDEX(Node_Right,BT199)),IF(INDEX(Node_Kind,BT199)="split",IF(INDEX($Y$10:$Y$61,INDEX(Node_Pos,BT199)+1)&lt;INDEX(Node_Thr,BT199),INDEX(Node_Left,BT199),INDEX(Node_Right,BT199)),IF(ISNUMBER(SEARCH(";"&amp;INDEX($Y$10:$Y$61,INDEX(Node_Pos,BT199)+1)&amp;";",";"&amp;INDEX(Node_RCodes,BT199)&amp;";")),INDEX(Node_Right,BT199),INDEX(Node_Left,BT199)))))</f>
        <v/>
      </c>
      <c r="BV199" s="46">
        <f>MATCH($AA199&amp;"|"&amp;BU199,Node_Key,0)</f>
        <v/>
      </c>
      <c r="BW199" s="46">
        <f>IF(INDEX(Node_Kind,BV199)="leaf",BU199,IF(INDEX($Y$10:$Y$61,INDEX(Node_Pos,BV199)+1)="",IF(INDEX(Node_Miss,BV199)="left",INDEX(Node_Left,BV199),INDEX(Node_Right,BV199)),IF(INDEX(Node_Kind,BV199)="split",IF(INDEX($Y$10:$Y$61,INDEX(Node_Pos,BV199)+1)&lt;INDEX(Node_Thr,BV199),INDEX(Node_Left,BV199),INDEX(Node_Right,BV199)),IF(ISNUMBER(SEARCH(";"&amp;INDEX($Y$10:$Y$61,INDEX(Node_Pos,BV199)+1)&amp;";",";"&amp;INDEX(Node_RCodes,BV199)&amp;";")),INDEX(Node_Right,BV199),INDEX(Node_Left,BV199)))))</f>
        <v/>
      </c>
      <c r="BX199" s="52">
        <f>IF(INDEX(Node_Kind,MATCH($AA199&amp;"|"&amp;BW199,Node_Key,0))="leaf",INDEX(Node_Leaf,MATCH($AA199&amp;"|"&amp;BW199,Node_Key,0)),"not a leaf")</f>
        <v/>
      </c>
    </row>
    <row r="200">
      <c r="AA200" s="36" t="n">
        <v>190</v>
      </c>
      <c r="AB200" s="46">
        <f>MATCH($AA200&amp;"|0",Node_Key,0)</f>
        <v/>
      </c>
      <c r="AC200" s="46">
        <f>IF(INDEX(Node_Kind,AB200)="leaf",0,IF(INDEX($G$10:$G$61,INDEX(Node_Pos,AB200)+1)="",IF(INDEX(Node_Miss,AB200)="left",INDEX(Node_Left,AB200),INDEX(Node_Right,AB200)),IF(INDEX(Node_Kind,AB200)="split",IF(INDEX($G$10:$G$61,INDEX(Node_Pos,AB200)+1)&lt;INDEX(Node_Thr,AB200),INDEX(Node_Left,AB200),INDEX(Node_Right,AB200)),IF(ISNUMBER(SEARCH(";"&amp;INDEX($G$10:$G$61,INDEX(Node_Pos,AB200)+1)&amp;";",";"&amp;INDEX(Node_RCodes,AB200)&amp;";")),INDEX(Node_Right,AB200),INDEX(Node_Left,AB200)))))</f>
        <v/>
      </c>
      <c r="AD200" s="46">
        <f>MATCH($AA200&amp;"|"&amp;AC200,Node_Key,0)</f>
        <v/>
      </c>
      <c r="AE200" s="46">
        <f>IF(INDEX(Node_Kind,AD200)="leaf",AC200,IF(INDEX($G$10:$G$61,INDEX(Node_Pos,AD200)+1)="",IF(INDEX(Node_Miss,AD200)="left",INDEX(Node_Left,AD200),INDEX(Node_Right,AD200)),IF(INDEX(Node_Kind,AD200)="split",IF(INDEX($G$10:$G$61,INDEX(Node_Pos,AD200)+1)&lt;INDEX(Node_Thr,AD200),INDEX(Node_Left,AD200),INDEX(Node_Right,AD200)),IF(ISNUMBER(SEARCH(";"&amp;INDEX($G$10:$G$61,INDEX(Node_Pos,AD200)+1)&amp;";",";"&amp;INDEX(Node_RCodes,AD200)&amp;";")),INDEX(Node_Right,AD200),INDEX(Node_Left,AD200)))))</f>
        <v/>
      </c>
      <c r="AF200" s="46">
        <f>MATCH($AA200&amp;"|"&amp;AE200,Node_Key,0)</f>
        <v/>
      </c>
      <c r="AG200" s="46">
        <f>IF(INDEX(Node_Kind,AF200)="leaf",AE200,IF(INDEX($G$10:$G$61,INDEX(Node_Pos,AF200)+1)="",IF(INDEX(Node_Miss,AF200)="left",INDEX(Node_Left,AF200),INDEX(Node_Right,AF200)),IF(INDEX(Node_Kind,AF200)="split",IF(INDEX($G$10:$G$61,INDEX(Node_Pos,AF200)+1)&lt;INDEX(Node_Thr,AF200),INDEX(Node_Left,AF200),INDEX(Node_Right,AF200)),IF(ISNUMBER(SEARCH(";"&amp;INDEX($G$10:$G$61,INDEX(Node_Pos,AF200)+1)&amp;";",";"&amp;INDEX(Node_RCodes,AF200)&amp;";")),INDEX(Node_Right,AF200),INDEX(Node_Left,AF200)))))</f>
        <v/>
      </c>
      <c r="AH200" s="52">
        <f>IF(INDEX(Node_Kind,MATCH($AA200&amp;"|"&amp;AG200,Node_Key,0))="leaf",INDEX(Node_Leaf,MATCH($AA200&amp;"|"&amp;AG200,Node_Key,0)),"not a leaf")</f>
        <v/>
      </c>
      <c r="AI200" s="46">
        <f>MATCH($AA200&amp;"|0",Node_Key,0)</f>
        <v/>
      </c>
      <c r="AJ200" s="46">
        <f>IF(INDEX(Node_Kind,AI200)="leaf",0,IF(INDEX($J$10:$J$61,INDEX(Node_Pos,AI200)+1)="",IF(INDEX(Node_Miss,AI200)="left",INDEX(Node_Left,AI200),INDEX(Node_Right,AI200)),IF(INDEX(Node_Kind,AI200)="split",IF(INDEX($J$10:$J$61,INDEX(Node_Pos,AI200)+1)&lt;INDEX(Node_Thr,AI200),INDEX(Node_Left,AI200),INDEX(Node_Right,AI200)),IF(ISNUMBER(SEARCH(";"&amp;INDEX($J$10:$J$61,INDEX(Node_Pos,AI200)+1)&amp;";",";"&amp;INDEX(Node_RCodes,AI200)&amp;";")),INDEX(Node_Right,AI200),INDEX(Node_Left,AI200)))))</f>
        <v/>
      </c>
      <c r="AK200" s="46">
        <f>MATCH($AA200&amp;"|"&amp;AJ200,Node_Key,0)</f>
        <v/>
      </c>
      <c r="AL200" s="46">
        <f>IF(INDEX(Node_Kind,AK200)="leaf",AJ200,IF(INDEX($J$10:$J$61,INDEX(Node_Pos,AK200)+1)="",IF(INDEX(Node_Miss,AK200)="left",INDEX(Node_Left,AK200),INDEX(Node_Right,AK200)),IF(INDEX(Node_Kind,AK200)="split",IF(INDEX($J$10:$J$61,INDEX(Node_Pos,AK200)+1)&lt;INDEX(Node_Thr,AK200),INDEX(Node_Left,AK200),INDEX(Node_Right,AK200)),IF(ISNUMBER(SEARCH(";"&amp;INDEX($J$10:$J$61,INDEX(Node_Pos,AK200)+1)&amp;";",";"&amp;INDEX(Node_RCodes,AK200)&amp;";")),INDEX(Node_Right,AK200),INDEX(Node_Left,AK200)))))</f>
        <v/>
      </c>
      <c r="AM200" s="46">
        <f>MATCH($AA200&amp;"|"&amp;AL200,Node_Key,0)</f>
        <v/>
      </c>
      <c r="AN200" s="46">
        <f>IF(INDEX(Node_Kind,AM200)="leaf",AL200,IF(INDEX($J$10:$J$61,INDEX(Node_Pos,AM200)+1)="",IF(INDEX(Node_Miss,AM200)="left",INDEX(Node_Left,AM200),INDEX(Node_Right,AM200)),IF(INDEX(Node_Kind,AM200)="split",IF(INDEX($J$10:$J$61,INDEX(Node_Pos,AM200)+1)&lt;INDEX(Node_Thr,AM200),INDEX(Node_Left,AM200),INDEX(Node_Right,AM200)),IF(ISNUMBER(SEARCH(";"&amp;INDEX($J$10:$J$61,INDEX(Node_Pos,AM200)+1)&amp;";",";"&amp;INDEX(Node_RCodes,AM200)&amp;";")),INDEX(Node_Right,AM200),INDEX(Node_Left,AM200)))))</f>
        <v/>
      </c>
      <c r="AO200" s="52">
        <f>IF(INDEX(Node_Kind,MATCH($AA200&amp;"|"&amp;AN200,Node_Key,0))="leaf",INDEX(Node_Leaf,MATCH($AA200&amp;"|"&amp;AN200,Node_Key,0)),"not a leaf")</f>
        <v/>
      </c>
      <c r="AP200" s="46">
        <f>MATCH($AA200&amp;"|0",Node_Key,0)</f>
        <v/>
      </c>
      <c r="AQ200" s="46">
        <f>IF(INDEX(Node_Kind,AP200)="leaf",0,IF(INDEX($M$10:$M$61,INDEX(Node_Pos,AP200)+1)="",IF(INDEX(Node_Miss,AP200)="left",INDEX(Node_Left,AP200),INDEX(Node_Right,AP200)),IF(INDEX(Node_Kind,AP200)="split",IF(INDEX($M$10:$M$61,INDEX(Node_Pos,AP200)+1)&lt;INDEX(Node_Thr,AP200),INDEX(Node_Left,AP200),INDEX(Node_Right,AP200)),IF(ISNUMBER(SEARCH(";"&amp;INDEX($M$10:$M$61,INDEX(Node_Pos,AP200)+1)&amp;";",";"&amp;INDEX(Node_RCodes,AP200)&amp;";")),INDEX(Node_Right,AP200),INDEX(Node_Left,AP200)))))</f>
        <v/>
      </c>
      <c r="AR200" s="46">
        <f>MATCH($AA200&amp;"|"&amp;AQ200,Node_Key,0)</f>
        <v/>
      </c>
      <c r="AS200" s="46">
        <f>IF(INDEX(Node_Kind,AR200)="leaf",AQ200,IF(INDEX($M$10:$M$61,INDEX(Node_Pos,AR200)+1)="",IF(INDEX(Node_Miss,AR200)="left",INDEX(Node_Left,AR200),INDEX(Node_Right,AR200)),IF(INDEX(Node_Kind,AR200)="split",IF(INDEX($M$10:$M$61,INDEX(Node_Pos,AR200)+1)&lt;INDEX(Node_Thr,AR200),INDEX(Node_Left,AR200),INDEX(Node_Right,AR200)),IF(ISNUMBER(SEARCH(";"&amp;INDEX($M$10:$M$61,INDEX(Node_Pos,AR200)+1)&amp;";",";"&amp;INDEX(Node_RCodes,AR200)&amp;";")),INDEX(Node_Right,AR200),INDEX(Node_Left,AR200)))))</f>
        <v/>
      </c>
      <c r="AT200" s="46">
        <f>MATCH($AA200&amp;"|"&amp;AS200,Node_Key,0)</f>
        <v/>
      </c>
      <c r="AU200" s="46">
        <f>IF(INDEX(Node_Kind,AT200)="leaf",AS200,IF(INDEX($M$10:$M$61,INDEX(Node_Pos,AT200)+1)="",IF(INDEX(Node_Miss,AT200)="left",INDEX(Node_Left,AT200),INDEX(Node_Right,AT200)),IF(INDEX(Node_Kind,AT200)="split",IF(INDEX($M$10:$M$61,INDEX(Node_Pos,AT200)+1)&lt;INDEX(Node_Thr,AT200),INDEX(Node_Left,AT200),INDEX(Node_Right,AT200)),IF(ISNUMBER(SEARCH(";"&amp;INDEX($M$10:$M$61,INDEX(Node_Pos,AT200)+1)&amp;";",";"&amp;INDEX(Node_RCodes,AT200)&amp;";")),INDEX(Node_Right,AT200),INDEX(Node_Left,AT200)))))</f>
        <v/>
      </c>
      <c r="AV200" s="52">
        <f>IF(INDEX(Node_Kind,MATCH($AA200&amp;"|"&amp;AU200,Node_Key,0))="leaf",INDEX(Node_Leaf,MATCH($AA200&amp;"|"&amp;AU200,Node_Key,0)),"not a leaf")</f>
        <v/>
      </c>
      <c r="AW200" s="46">
        <f>MATCH($AA200&amp;"|0",Node_Key,0)</f>
        <v/>
      </c>
      <c r="AX200" s="46">
        <f>IF(INDEX(Node_Kind,AW200)="leaf",0,IF(INDEX($P$10:$P$61,INDEX(Node_Pos,AW200)+1)="",IF(INDEX(Node_Miss,AW200)="left",INDEX(Node_Left,AW200),INDEX(Node_Right,AW200)),IF(INDEX(Node_Kind,AW200)="split",IF(INDEX($P$10:$P$61,INDEX(Node_Pos,AW200)+1)&lt;INDEX(Node_Thr,AW200),INDEX(Node_Left,AW200),INDEX(Node_Right,AW200)),IF(ISNUMBER(SEARCH(";"&amp;INDEX($P$10:$P$61,INDEX(Node_Pos,AW200)+1)&amp;";",";"&amp;INDEX(Node_RCodes,AW200)&amp;";")),INDEX(Node_Right,AW200),INDEX(Node_Left,AW200)))))</f>
        <v/>
      </c>
      <c r="AY200" s="46">
        <f>MATCH($AA200&amp;"|"&amp;AX200,Node_Key,0)</f>
        <v/>
      </c>
      <c r="AZ200" s="46">
        <f>IF(INDEX(Node_Kind,AY200)="leaf",AX200,IF(INDEX($P$10:$P$61,INDEX(Node_Pos,AY200)+1)="",IF(INDEX(Node_Miss,AY200)="left",INDEX(Node_Left,AY200),INDEX(Node_Right,AY200)),IF(INDEX(Node_Kind,AY200)="split",IF(INDEX($P$10:$P$61,INDEX(Node_Pos,AY200)+1)&lt;INDEX(Node_Thr,AY200),INDEX(Node_Left,AY200),INDEX(Node_Right,AY200)),IF(ISNUMBER(SEARCH(";"&amp;INDEX($P$10:$P$61,INDEX(Node_Pos,AY200)+1)&amp;";",";"&amp;INDEX(Node_RCodes,AY200)&amp;";")),INDEX(Node_Right,AY200),INDEX(Node_Left,AY200)))))</f>
        <v/>
      </c>
      <c r="BA200" s="46">
        <f>MATCH($AA200&amp;"|"&amp;AZ200,Node_Key,0)</f>
        <v/>
      </c>
      <c r="BB200" s="46">
        <f>IF(INDEX(Node_Kind,BA200)="leaf",AZ200,IF(INDEX($P$10:$P$61,INDEX(Node_Pos,BA200)+1)="",IF(INDEX(Node_Miss,BA200)="left",INDEX(Node_Left,BA200),INDEX(Node_Right,BA200)),IF(INDEX(Node_Kind,BA200)="split",IF(INDEX($P$10:$P$61,INDEX(Node_Pos,BA200)+1)&lt;INDEX(Node_Thr,BA200),INDEX(Node_Left,BA200),INDEX(Node_Right,BA200)),IF(ISNUMBER(SEARCH(";"&amp;INDEX($P$10:$P$61,INDEX(Node_Pos,BA200)+1)&amp;";",";"&amp;INDEX(Node_RCodes,BA200)&amp;";")),INDEX(Node_Right,BA200),INDEX(Node_Left,BA200)))))</f>
        <v/>
      </c>
      <c r="BC200" s="52">
        <f>IF(INDEX(Node_Kind,MATCH($AA200&amp;"|"&amp;BB200,Node_Key,0))="leaf",INDEX(Node_Leaf,MATCH($AA200&amp;"|"&amp;BB200,Node_Key,0)),"not a leaf")</f>
        <v/>
      </c>
      <c r="BD200" s="46">
        <f>MATCH($AA200&amp;"|0",Node_Key,0)</f>
        <v/>
      </c>
      <c r="BE200" s="46">
        <f>IF(INDEX(Node_Kind,BD200)="leaf",0,IF(INDEX($S$10:$S$61,INDEX(Node_Pos,BD200)+1)="",IF(INDEX(Node_Miss,BD200)="left",INDEX(Node_Left,BD200),INDEX(Node_Right,BD200)),IF(INDEX(Node_Kind,BD200)="split",IF(INDEX($S$10:$S$61,INDEX(Node_Pos,BD200)+1)&lt;INDEX(Node_Thr,BD200),INDEX(Node_Left,BD200),INDEX(Node_Right,BD200)),IF(ISNUMBER(SEARCH(";"&amp;INDEX($S$10:$S$61,INDEX(Node_Pos,BD200)+1)&amp;";",";"&amp;INDEX(Node_RCodes,BD200)&amp;";")),INDEX(Node_Right,BD200),INDEX(Node_Left,BD200)))))</f>
        <v/>
      </c>
      <c r="BF200" s="46">
        <f>MATCH($AA200&amp;"|"&amp;BE200,Node_Key,0)</f>
        <v/>
      </c>
      <c r="BG200" s="46">
        <f>IF(INDEX(Node_Kind,BF200)="leaf",BE200,IF(INDEX($S$10:$S$61,INDEX(Node_Pos,BF200)+1)="",IF(INDEX(Node_Miss,BF200)="left",INDEX(Node_Left,BF200),INDEX(Node_Right,BF200)),IF(INDEX(Node_Kind,BF200)="split",IF(INDEX($S$10:$S$61,INDEX(Node_Pos,BF200)+1)&lt;INDEX(Node_Thr,BF200),INDEX(Node_Left,BF200),INDEX(Node_Right,BF200)),IF(ISNUMBER(SEARCH(";"&amp;INDEX($S$10:$S$61,INDEX(Node_Pos,BF200)+1)&amp;";",";"&amp;INDEX(Node_RCodes,BF200)&amp;";")),INDEX(Node_Right,BF200),INDEX(Node_Left,BF200)))))</f>
        <v/>
      </c>
      <c r="BH200" s="46">
        <f>MATCH($AA200&amp;"|"&amp;BG200,Node_Key,0)</f>
        <v/>
      </c>
      <c r="BI200" s="46">
        <f>IF(INDEX(Node_Kind,BH200)="leaf",BG200,IF(INDEX($S$10:$S$61,INDEX(Node_Pos,BH200)+1)="",IF(INDEX(Node_Miss,BH200)="left",INDEX(Node_Left,BH200),INDEX(Node_Right,BH200)),IF(INDEX(Node_Kind,BH200)="split",IF(INDEX($S$10:$S$61,INDEX(Node_Pos,BH200)+1)&lt;INDEX(Node_Thr,BH200),INDEX(Node_Left,BH200),INDEX(Node_Right,BH200)),IF(ISNUMBER(SEARCH(";"&amp;INDEX($S$10:$S$61,INDEX(Node_Pos,BH200)+1)&amp;";",";"&amp;INDEX(Node_RCodes,BH200)&amp;";")),INDEX(Node_Right,BH200),INDEX(Node_Left,BH200)))))</f>
        <v/>
      </c>
      <c r="BJ200" s="52">
        <f>IF(INDEX(Node_Kind,MATCH($AA200&amp;"|"&amp;BI200,Node_Key,0))="leaf",INDEX(Node_Leaf,MATCH($AA200&amp;"|"&amp;BI200,Node_Key,0)),"not a leaf")</f>
        <v/>
      </c>
      <c r="BK200" s="46">
        <f>MATCH($AA200&amp;"|0",Node_Key,0)</f>
        <v/>
      </c>
      <c r="BL200" s="46">
        <f>IF(INDEX(Node_Kind,BK200)="leaf",0,IF(INDEX($V$10:$V$61,INDEX(Node_Pos,BK200)+1)="",IF(INDEX(Node_Miss,BK200)="left",INDEX(Node_Left,BK200),INDEX(Node_Right,BK200)),IF(INDEX(Node_Kind,BK200)="split",IF(INDEX($V$10:$V$61,INDEX(Node_Pos,BK200)+1)&lt;INDEX(Node_Thr,BK200),INDEX(Node_Left,BK200),INDEX(Node_Right,BK200)),IF(ISNUMBER(SEARCH(";"&amp;INDEX($V$10:$V$61,INDEX(Node_Pos,BK200)+1)&amp;";",";"&amp;INDEX(Node_RCodes,BK200)&amp;";")),INDEX(Node_Right,BK200),INDEX(Node_Left,BK200)))))</f>
        <v/>
      </c>
      <c r="BM200" s="46">
        <f>MATCH($AA200&amp;"|"&amp;BL200,Node_Key,0)</f>
        <v/>
      </c>
      <c r="BN200" s="46">
        <f>IF(INDEX(Node_Kind,BM200)="leaf",BL200,IF(INDEX($V$10:$V$61,INDEX(Node_Pos,BM200)+1)="",IF(INDEX(Node_Miss,BM200)="left",INDEX(Node_Left,BM200),INDEX(Node_Right,BM200)),IF(INDEX(Node_Kind,BM200)="split",IF(INDEX($V$10:$V$61,INDEX(Node_Pos,BM200)+1)&lt;INDEX(Node_Thr,BM200),INDEX(Node_Left,BM200),INDEX(Node_Right,BM200)),IF(ISNUMBER(SEARCH(";"&amp;INDEX($V$10:$V$61,INDEX(Node_Pos,BM200)+1)&amp;";",";"&amp;INDEX(Node_RCodes,BM200)&amp;";")),INDEX(Node_Right,BM200),INDEX(Node_Left,BM200)))))</f>
        <v/>
      </c>
      <c r="BO200" s="46">
        <f>MATCH($AA200&amp;"|"&amp;BN200,Node_Key,0)</f>
        <v/>
      </c>
      <c r="BP200" s="46">
        <f>IF(INDEX(Node_Kind,BO200)="leaf",BN200,IF(INDEX($V$10:$V$61,INDEX(Node_Pos,BO200)+1)="",IF(INDEX(Node_Miss,BO200)="left",INDEX(Node_Left,BO200),INDEX(Node_Right,BO200)),IF(INDEX(Node_Kind,BO200)="split",IF(INDEX($V$10:$V$61,INDEX(Node_Pos,BO200)+1)&lt;INDEX(Node_Thr,BO200),INDEX(Node_Left,BO200),INDEX(Node_Right,BO200)),IF(ISNUMBER(SEARCH(";"&amp;INDEX($V$10:$V$61,INDEX(Node_Pos,BO200)+1)&amp;";",";"&amp;INDEX(Node_RCodes,BO200)&amp;";")),INDEX(Node_Right,BO200),INDEX(Node_Left,BO200)))))</f>
        <v/>
      </c>
      <c r="BQ200" s="52">
        <f>IF(INDEX(Node_Kind,MATCH($AA200&amp;"|"&amp;BP200,Node_Key,0))="leaf",INDEX(Node_Leaf,MATCH($AA200&amp;"|"&amp;BP200,Node_Key,0)),"not a leaf")</f>
        <v/>
      </c>
      <c r="BR200" s="46">
        <f>MATCH($AA200&amp;"|0",Node_Key,0)</f>
        <v/>
      </c>
      <c r="BS200" s="46">
        <f>IF(INDEX(Node_Kind,BR200)="leaf",0,IF(INDEX($Y$10:$Y$61,INDEX(Node_Pos,BR200)+1)="",IF(INDEX(Node_Miss,BR200)="left",INDEX(Node_Left,BR200),INDEX(Node_Right,BR200)),IF(INDEX(Node_Kind,BR200)="split",IF(INDEX($Y$10:$Y$61,INDEX(Node_Pos,BR200)+1)&lt;INDEX(Node_Thr,BR200),INDEX(Node_Left,BR200),INDEX(Node_Right,BR200)),IF(ISNUMBER(SEARCH(";"&amp;INDEX($Y$10:$Y$61,INDEX(Node_Pos,BR200)+1)&amp;";",";"&amp;INDEX(Node_RCodes,BR200)&amp;";")),INDEX(Node_Right,BR200),INDEX(Node_Left,BR200)))))</f>
        <v/>
      </c>
      <c r="BT200" s="46">
        <f>MATCH($AA200&amp;"|"&amp;BS200,Node_Key,0)</f>
        <v/>
      </c>
      <c r="BU200" s="46">
        <f>IF(INDEX(Node_Kind,BT200)="leaf",BS200,IF(INDEX($Y$10:$Y$61,INDEX(Node_Pos,BT200)+1)="",IF(INDEX(Node_Miss,BT200)="left",INDEX(Node_Left,BT200),INDEX(Node_Right,BT200)),IF(INDEX(Node_Kind,BT200)="split",IF(INDEX($Y$10:$Y$61,INDEX(Node_Pos,BT200)+1)&lt;INDEX(Node_Thr,BT200),INDEX(Node_Left,BT200),INDEX(Node_Right,BT200)),IF(ISNUMBER(SEARCH(";"&amp;INDEX($Y$10:$Y$61,INDEX(Node_Pos,BT200)+1)&amp;";",";"&amp;INDEX(Node_RCodes,BT200)&amp;";")),INDEX(Node_Right,BT200),INDEX(Node_Left,BT200)))))</f>
        <v/>
      </c>
      <c r="BV200" s="46">
        <f>MATCH($AA200&amp;"|"&amp;BU200,Node_Key,0)</f>
        <v/>
      </c>
      <c r="BW200" s="46">
        <f>IF(INDEX(Node_Kind,BV200)="leaf",BU200,IF(INDEX($Y$10:$Y$61,INDEX(Node_Pos,BV200)+1)="",IF(INDEX(Node_Miss,BV200)="left",INDEX(Node_Left,BV200),INDEX(Node_Right,BV200)),IF(INDEX(Node_Kind,BV200)="split",IF(INDEX($Y$10:$Y$61,INDEX(Node_Pos,BV200)+1)&lt;INDEX(Node_Thr,BV200),INDEX(Node_Left,BV200),INDEX(Node_Right,BV200)),IF(ISNUMBER(SEARCH(";"&amp;INDEX($Y$10:$Y$61,INDEX(Node_Pos,BV200)+1)&amp;";",";"&amp;INDEX(Node_RCodes,BV200)&amp;";")),INDEX(Node_Right,BV200),INDEX(Node_Left,BV200)))))</f>
        <v/>
      </c>
      <c r="BX200" s="52">
        <f>IF(INDEX(Node_Kind,MATCH($AA200&amp;"|"&amp;BW200,Node_Key,0))="leaf",INDEX(Node_Leaf,MATCH($AA200&amp;"|"&amp;BW200,Node_Key,0)),"not a leaf")</f>
        <v/>
      </c>
    </row>
    <row r="201">
      <c r="AA201" s="36" t="n">
        <v>191</v>
      </c>
      <c r="AB201" s="46">
        <f>MATCH($AA201&amp;"|0",Node_Key,0)</f>
        <v/>
      </c>
      <c r="AC201" s="46">
        <f>IF(INDEX(Node_Kind,AB201)="leaf",0,IF(INDEX($G$10:$G$61,INDEX(Node_Pos,AB201)+1)="",IF(INDEX(Node_Miss,AB201)="left",INDEX(Node_Left,AB201),INDEX(Node_Right,AB201)),IF(INDEX(Node_Kind,AB201)="split",IF(INDEX($G$10:$G$61,INDEX(Node_Pos,AB201)+1)&lt;INDEX(Node_Thr,AB201),INDEX(Node_Left,AB201),INDEX(Node_Right,AB201)),IF(ISNUMBER(SEARCH(";"&amp;INDEX($G$10:$G$61,INDEX(Node_Pos,AB201)+1)&amp;";",";"&amp;INDEX(Node_RCodes,AB201)&amp;";")),INDEX(Node_Right,AB201),INDEX(Node_Left,AB201)))))</f>
        <v/>
      </c>
      <c r="AD201" s="46">
        <f>MATCH($AA201&amp;"|"&amp;AC201,Node_Key,0)</f>
        <v/>
      </c>
      <c r="AE201" s="46">
        <f>IF(INDEX(Node_Kind,AD201)="leaf",AC201,IF(INDEX($G$10:$G$61,INDEX(Node_Pos,AD201)+1)="",IF(INDEX(Node_Miss,AD201)="left",INDEX(Node_Left,AD201),INDEX(Node_Right,AD201)),IF(INDEX(Node_Kind,AD201)="split",IF(INDEX($G$10:$G$61,INDEX(Node_Pos,AD201)+1)&lt;INDEX(Node_Thr,AD201),INDEX(Node_Left,AD201),INDEX(Node_Right,AD201)),IF(ISNUMBER(SEARCH(";"&amp;INDEX($G$10:$G$61,INDEX(Node_Pos,AD201)+1)&amp;";",";"&amp;INDEX(Node_RCodes,AD201)&amp;";")),INDEX(Node_Right,AD201),INDEX(Node_Left,AD201)))))</f>
        <v/>
      </c>
      <c r="AF201" s="46">
        <f>MATCH($AA201&amp;"|"&amp;AE201,Node_Key,0)</f>
        <v/>
      </c>
      <c r="AG201" s="46">
        <f>IF(INDEX(Node_Kind,AF201)="leaf",AE201,IF(INDEX($G$10:$G$61,INDEX(Node_Pos,AF201)+1)="",IF(INDEX(Node_Miss,AF201)="left",INDEX(Node_Left,AF201),INDEX(Node_Right,AF201)),IF(INDEX(Node_Kind,AF201)="split",IF(INDEX($G$10:$G$61,INDEX(Node_Pos,AF201)+1)&lt;INDEX(Node_Thr,AF201),INDEX(Node_Left,AF201),INDEX(Node_Right,AF201)),IF(ISNUMBER(SEARCH(";"&amp;INDEX($G$10:$G$61,INDEX(Node_Pos,AF201)+1)&amp;";",";"&amp;INDEX(Node_RCodes,AF201)&amp;";")),INDEX(Node_Right,AF201),INDEX(Node_Left,AF201)))))</f>
        <v/>
      </c>
      <c r="AH201" s="52">
        <f>IF(INDEX(Node_Kind,MATCH($AA201&amp;"|"&amp;AG201,Node_Key,0))="leaf",INDEX(Node_Leaf,MATCH($AA201&amp;"|"&amp;AG201,Node_Key,0)),"not a leaf")</f>
        <v/>
      </c>
      <c r="AI201" s="46">
        <f>MATCH($AA201&amp;"|0",Node_Key,0)</f>
        <v/>
      </c>
      <c r="AJ201" s="46">
        <f>IF(INDEX(Node_Kind,AI201)="leaf",0,IF(INDEX($J$10:$J$61,INDEX(Node_Pos,AI201)+1)="",IF(INDEX(Node_Miss,AI201)="left",INDEX(Node_Left,AI201),INDEX(Node_Right,AI201)),IF(INDEX(Node_Kind,AI201)="split",IF(INDEX($J$10:$J$61,INDEX(Node_Pos,AI201)+1)&lt;INDEX(Node_Thr,AI201),INDEX(Node_Left,AI201),INDEX(Node_Right,AI201)),IF(ISNUMBER(SEARCH(";"&amp;INDEX($J$10:$J$61,INDEX(Node_Pos,AI201)+1)&amp;";",";"&amp;INDEX(Node_RCodes,AI201)&amp;";")),INDEX(Node_Right,AI201),INDEX(Node_Left,AI201)))))</f>
        <v/>
      </c>
      <c r="AK201" s="46">
        <f>MATCH($AA201&amp;"|"&amp;AJ201,Node_Key,0)</f>
        <v/>
      </c>
      <c r="AL201" s="46">
        <f>IF(INDEX(Node_Kind,AK201)="leaf",AJ201,IF(INDEX($J$10:$J$61,INDEX(Node_Pos,AK201)+1)="",IF(INDEX(Node_Miss,AK201)="left",INDEX(Node_Left,AK201),INDEX(Node_Right,AK201)),IF(INDEX(Node_Kind,AK201)="split",IF(INDEX($J$10:$J$61,INDEX(Node_Pos,AK201)+1)&lt;INDEX(Node_Thr,AK201),INDEX(Node_Left,AK201),INDEX(Node_Right,AK201)),IF(ISNUMBER(SEARCH(";"&amp;INDEX($J$10:$J$61,INDEX(Node_Pos,AK201)+1)&amp;";",";"&amp;INDEX(Node_RCodes,AK201)&amp;";")),INDEX(Node_Right,AK201),INDEX(Node_Left,AK201)))))</f>
        <v/>
      </c>
      <c r="AM201" s="46">
        <f>MATCH($AA201&amp;"|"&amp;AL201,Node_Key,0)</f>
        <v/>
      </c>
      <c r="AN201" s="46">
        <f>IF(INDEX(Node_Kind,AM201)="leaf",AL201,IF(INDEX($J$10:$J$61,INDEX(Node_Pos,AM201)+1)="",IF(INDEX(Node_Miss,AM201)="left",INDEX(Node_Left,AM201),INDEX(Node_Right,AM201)),IF(INDEX(Node_Kind,AM201)="split",IF(INDEX($J$10:$J$61,INDEX(Node_Pos,AM201)+1)&lt;INDEX(Node_Thr,AM201),INDEX(Node_Left,AM201),INDEX(Node_Right,AM201)),IF(ISNUMBER(SEARCH(";"&amp;INDEX($J$10:$J$61,INDEX(Node_Pos,AM201)+1)&amp;";",";"&amp;INDEX(Node_RCodes,AM201)&amp;";")),INDEX(Node_Right,AM201),INDEX(Node_Left,AM201)))))</f>
        <v/>
      </c>
      <c r="AO201" s="52">
        <f>IF(INDEX(Node_Kind,MATCH($AA201&amp;"|"&amp;AN201,Node_Key,0))="leaf",INDEX(Node_Leaf,MATCH($AA201&amp;"|"&amp;AN201,Node_Key,0)),"not a leaf")</f>
        <v/>
      </c>
      <c r="AP201" s="46">
        <f>MATCH($AA201&amp;"|0",Node_Key,0)</f>
        <v/>
      </c>
      <c r="AQ201" s="46">
        <f>IF(INDEX(Node_Kind,AP201)="leaf",0,IF(INDEX($M$10:$M$61,INDEX(Node_Pos,AP201)+1)="",IF(INDEX(Node_Miss,AP201)="left",INDEX(Node_Left,AP201),INDEX(Node_Right,AP201)),IF(INDEX(Node_Kind,AP201)="split",IF(INDEX($M$10:$M$61,INDEX(Node_Pos,AP201)+1)&lt;INDEX(Node_Thr,AP201),INDEX(Node_Left,AP201),INDEX(Node_Right,AP201)),IF(ISNUMBER(SEARCH(";"&amp;INDEX($M$10:$M$61,INDEX(Node_Pos,AP201)+1)&amp;";",";"&amp;INDEX(Node_RCodes,AP201)&amp;";")),INDEX(Node_Right,AP201),INDEX(Node_Left,AP201)))))</f>
        <v/>
      </c>
      <c r="AR201" s="46">
        <f>MATCH($AA201&amp;"|"&amp;AQ201,Node_Key,0)</f>
        <v/>
      </c>
      <c r="AS201" s="46">
        <f>IF(INDEX(Node_Kind,AR201)="leaf",AQ201,IF(INDEX($M$10:$M$61,INDEX(Node_Pos,AR201)+1)="",IF(INDEX(Node_Miss,AR201)="left",INDEX(Node_Left,AR201),INDEX(Node_Right,AR201)),IF(INDEX(Node_Kind,AR201)="split",IF(INDEX($M$10:$M$61,INDEX(Node_Pos,AR201)+1)&lt;INDEX(Node_Thr,AR201),INDEX(Node_Left,AR201),INDEX(Node_Right,AR201)),IF(ISNUMBER(SEARCH(";"&amp;INDEX($M$10:$M$61,INDEX(Node_Pos,AR201)+1)&amp;";",";"&amp;INDEX(Node_RCodes,AR201)&amp;";")),INDEX(Node_Right,AR201),INDEX(Node_Left,AR201)))))</f>
        <v/>
      </c>
      <c r="AT201" s="46">
        <f>MATCH($AA201&amp;"|"&amp;AS201,Node_Key,0)</f>
        <v/>
      </c>
      <c r="AU201" s="46">
        <f>IF(INDEX(Node_Kind,AT201)="leaf",AS201,IF(INDEX($M$10:$M$61,INDEX(Node_Pos,AT201)+1)="",IF(INDEX(Node_Miss,AT201)="left",INDEX(Node_Left,AT201),INDEX(Node_Right,AT201)),IF(INDEX(Node_Kind,AT201)="split",IF(INDEX($M$10:$M$61,INDEX(Node_Pos,AT201)+1)&lt;INDEX(Node_Thr,AT201),INDEX(Node_Left,AT201),INDEX(Node_Right,AT201)),IF(ISNUMBER(SEARCH(";"&amp;INDEX($M$10:$M$61,INDEX(Node_Pos,AT201)+1)&amp;";",";"&amp;INDEX(Node_RCodes,AT201)&amp;";")),INDEX(Node_Right,AT201),INDEX(Node_Left,AT201)))))</f>
        <v/>
      </c>
      <c r="AV201" s="52">
        <f>IF(INDEX(Node_Kind,MATCH($AA201&amp;"|"&amp;AU201,Node_Key,0))="leaf",INDEX(Node_Leaf,MATCH($AA201&amp;"|"&amp;AU201,Node_Key,0)),"not a leaf")</f>
        <v/>
      </c>
      <c r="AW201" s="46">
        <f>MATCH($AA201&amp;"|0",Node_Key,0)</f>
        <v/>
      </c>
      <c r="AX201" s="46">
        <f>IF(INDEX(Node_Kind,AW201)="leaf",0,IF(INDEX($P$10:$P$61,INDEX(Node_Pos,AW201)+1)="",IF(INDEX(Node_Miss,AW201)="left",INDEX(Node_Left,AW201),INDEX(Node_Right,AW201)),IF(INDEX(Node_Kind,AW201)="split",IF(INDEX($P$10:$P$61,INDEX(Node_Pos,AW201)+1)&lt;INDEX(Node_Thr,AW201),INDEX(Node_Left,AW201),INDEX(Node_Right,AW201)),IF(ISNUMBER(SEARCH(";"&amp;INDEX($P$10:$P$61,INDEX(Node_Pos,AW201)+1)&amp;";",";"&amp;INDEX(Node_RCodes,AW201)&amp;";")),INDEX(Node_Right,AW201),INDEX(Node_Left,AW201)))))</f>
        <v/>
      </c>
      <c r="AY201" s="46">
        <f>MATCH($AA201&amp;"|"&amp;AX201,Node_Key,0)</f>
        <v/>
      </c>
      <c r="AZ201" s="46">
        <f>IF(INDEX(Node_Kind,AY201)="leaf",AX201,IF(INDEX($P$10:$P$61,INDEX(Node_Pos,AY201)+1)="",IF(INDEX(Node_Miss,AY201)="left",INDEX(Node_Left,AY201),INDEX(Node_Right,AY201)),IF(INDEX(Node_Kind,AY201)="split",IF(INDEX($P$10:$P$61,INDEX(Node_Pos,AY201)+1)&lt;INDEX(Node_Thr,AY201),INDEX(Node_Left,AY201),INDEX(Node_Right,AY201)),IF(ISNUMBER(SEARCH(";"&amp;INDEX($P$10:$P$61,INDEX(Node_Pos,AY201)+1)&amp;";",";"&amp;INDEX(Node_RCodes,AY201)&amp;";")),INDEX(Node_Right,AY201),INDEX(Node_Left,AY201)))))</f>
        <v/>
      </c>
      <c r="BA201" s="46">
        <f>MATCH($AA201&amp;"|"&amp;AZ201,Node_Key,0)</f>
        <v/>
      </c>
      <c r="BB201" s="46">
        <f>IF(INDEX(Node_Kind,BA201)="leaf",AZ201,IF(INDEX($P$10:$P$61,INDEX(Node_Pos,BA201)+1)="",IF(INDEX(Node_Miss,BA201)="left",INDEX(Node_Left,BA201),INDEX(Node_Right,BA201)),IF(INDEX(Node_Kind,BA201)="split",IF(INDEX($P$10:$P$61,INDEX(Node_Pos,BA201)+1)&lt;INDEX(Node_Thr,BA201),INDEX(Node_Left,BA201),INDEX(Node_Right,BA201)),IF(ISNUMBER(SEARCH(";"&amp;INDEX($P$10:$P$61,INDEX(Node_Pos,BA201)+1)&amp;";",";"&amp;INDEX(Node_RCodes,BA201)&amp;";")),INDEX(Node_Right,BA201),INDEX(Node_Left,BA201)))))</f>
        <v/>
      </c>
      <c r="BC201" s="52">
        <f>IF(INDEX(Node_Kind,MATCH($AA201&amp;"|"&amp;BB201,Node_Key,0))="leaf",INDEX(Node_Leaf,MATCH($AA201&amp;"|"&amp;BB201,Node_Key,0)),"not a leaf")</f>
        <v/>
      </c>
      <c r="BD201" s="46">
        <f>MATCH($AA201&amp;"|0",Node_Key,0)</f>
        <v/>
      </c>
      <c r="BE201" s="46">
        <f>IF(INDEX(Node_Kind,BD201)="leaf",0,IF(INDEX($S$10:$S$61,INDEX(Node_Pos,BD201)+1)="",IF(INDEX(Node_Miss,BD201)="left",INDEX(Node_Left,BD201),INDEX(Node_Right,BD201)),IF(INDEX(Node_Kind,BD201)="split",IF(INDEX($S$10:$S$61,INDEX(Node_Pos,BD201)+1)&lt;INDEX(Node_Thr,BD201),INDEX(Node_Left,BD201),INDEX(Node_Right,BD201)),IF(ISNUMBER(SEARCH(";"&amp;INDEX($S$10:$S$61,INDEX(Node_Pos,BD201)+1)&amp;";",";"&amp;INDEX(Node_RCodes,BD201)&amp;";")),INDEX(Node_Right,BD201),INDEX(Node_Left,BD201)))))</f>
        <v/>
      </c>
      <c r="BF201" s="46">
        <f>MATCH($AA201&amp;"|"&amp;BE201,Node_Key,0)</f>
        <v/>
      </c>
      <c r="BG201" s="46">
        <f>IF(INDEX(Node_Kind,BF201)="leaf",BE201,IF(INDEX($S$10:$S$61,INDEX(Node_Pos,BF201)+1)="",IF(INDEX(Node_Miss,BF201)="left",INDEX(Node_Left,BF201),INDEX(Node_Right,BF201)),IF(INDEX(Node_Kind,BF201)="split",IF(INDEX($S$10:$S$61,INDEX(Node_Pos,BF201)+1)&lt;INDEX(Node_Thr,BF201),INDEX(Node_Left,BF201),INDEX(Node_Right,BF201)),IF(ISNUMBER(SEARCH(";"&amp;INDEX($S$10:$S$61,INDEX(Node_Pos,BF201)+1)&amp;";",";"&amp;INDEX(Node_RCodes,BF201)&amp;";")),INDEX(Node_Right,BF201),INDEX(Node_Left,BF201)))))</f>
        <v/>
      </c>
      <c r="BH201" s="46">
        <f>MATCH($AA201&amp;"|"&amp;BG201,Node_Key,0)</f>
        <v/>
      </c>
      <c r="BI201" s="46">
        <f>IF(INDEX(Node_Kind,BH201)="leaf",BG201,IF(INDEX($S$10:$S$61,INDEX(Node_Pos,BH201)+1)="",IF(INDEX(Node_Miss,BH201)="left",INDEX(Node_Left,BH201),INDEX(Node_Right,BH201)),IF(INDEX(Node_Kind,BH201)="split",IF(INDEX($S$10:$S$61,INDEX(Node_Pos,BH201)+1)&lt;INDEX(Node_Thr,BH201),INDEX(Node_Left,BH201),INDEX(Node_Right,BH201)),IF(ISNUMBER(SEARCH(";"&amp;INDEX($S$10:$S$61,INDEX(Node_Pos,BH201)+1)&amp;";",";"&amp;INDEX(Node_RCodes,BH201)&amp;";")),INDEX(Node_Right,BH201),INDEX(Node_Left,BH201)))))</f>
        <v/>
      </c>
      <c r="BJ201" s="52">
        <f>IF(INDEX(Node_Kind,MATCH($AA201&amp;"|"&amp;BI201,Node_Key,0))="leaf",INDEX(Node_Leaf,MATCH($AA201&amp;"|"&amp;BI201,Node_Key,0)),"not a leaf")</f>
        <v/>
      </c>
      <c r="BK201" s="46">
        <f>MATCH($AA201&amp;"|0",Node_Key,0)</f>
        <v/>
      </c>
      <c r="BL201" s="46">
        <f>IF(INDEX(Node_Kind,BK201)="leaf",0,IF(INDEX($V$10:$V$61,INDEX(Node_Pos,BK201)+1)="",IF(INDEX(Node_Miss,BK201)="left",INDEX(Node_Left,BK201),INDEX(Node_Right,BK201)),IF(INDEX(Node_Kind,BK201)="split",IF(INDEX($V$10:$V$61,INDEX(Node_Pos,BK201)+1)&lt;INDEX(Node_Thr,BK201),INDEX(Node_Left,BK201),INDEX(Node_Right,BK201)),IF(ISNUMBER(SEARCH(";"&amp;INDEX($V$10:$V$61,INDEX(Node_Pos,BK201)+1)&amp;";",";"&amp;INDEX(Node_RCodes,BK201)&amp;";")),INDEX(Node_Right,BK201),INDEX(Node_Left,BK201)))))</f>
        <v/>
      </c>
      <c r="BM201" s="46">
        <f>MATCH($AA201&amp;"|"&amp;BL201,Node_Key,0)</f>
        <v/>
      </c>
      <c r="BN201" s="46">
        <f>IF(INDEX(Node_Kind,BM201)="leaf",BL201,IF(INDEX($V$10:$V$61,INDEX(Node_Pos,BM201)+1)="",IF(INDEX(Node_Miss,BM201)="left",INDEX(Node_Left,BM201),INDEX(Node_Right,BM201)),IF(INDEX(Node_Kind,BM201)="split",IF(INDEX($V$10:$V$61,INDEX(Node_Pos,BM201)+1)&lt;INDEX(Node_Thr,BM201),INDEX(Node_Left,BM201),INDEX(Node_Right,BM201)),IF(ISNUMBER(SEARCH(";"&amp;INDEX($V$10:$V$61,INDEX(Node_Pos,BM201)+1)&amp;";",";"&amp;INDEX(Node_RCodes,BM201)&amp;";")),INDEX(Node_Right,BM201),INDEX(Node_Left,BM201)))))</f>
        <v/>
      </c>
      <c r="BO201" s="46">
        <f>MATCH($AA201&amp;"|"&amp;BN201,Node_Key,0)</f>
        <v/>
      </c>
      <c r="BP201" s="46">
        <f>IF(INDEX(Node_Kind,BO201)="leaf",BN201,IF(INDEX($V$10:$V$61,INDEX(Node_Pos,BO201)+1)="",IF(INDEX(Node_Miss,BO201)="left",INDEX(Node_Left,BO201),INDEX(Node_Right,BO201)),IF(INDEX(Node_Kind,BO201)="split",IF(INDEX($V$10:$V$61,INDEX(Node_Pos,BO201)+1)&lt;INDEX(Node_Thr,BO201),INDEX(Node_Left,BO201),INDEX(Node_Right,BO201)),IF(ISNUMBER(SEARCH(";"&amp;INDEX($V$10:$V$61,INDEX(Node_Pos,BO201)+1)&amp;";",";"&amp;INDEX(Node_RCodes,BO201)&amp;";")),INDEX(Node_Right,BO201),INDEX(Node_Left,BO201)))))</f>
        <v/>
      </c>
      <c r="BQ201" s="52">
        <f>IF(INDEX(Node_Kind,MATCH($AA201&amp;"|"&amp;BP201,Node_Key,0))="leaf",INDEX(Node_Leaf,MATCH($AA201&amp;"|"&amp;BP201,Node_Key,0)),"not a leaf")</f>
        <v/>
      </c>
      <c r="BR201" s="46">
        <f>MATCH($AA201&amp;"|0",Node_Key,0)</f>
        <v/>
      </c>
      <c r="BS201" s="46">
        <f>IF(INDEX(Node_Kind,BR201)="leaf",0,IF(INDEX($Y$10:$Y$61,INDEX(Node_Pos,BR201)+1)="",IF(INDEX(Node_Miss,BR201)="left",INDEX(Node_Left,BR201),INDEX(Node_Right,BR201)),IF(INDEX(Node_Kind,BR201)="split",IF(INDEX($Y$10:$Y$61,INDEX(Node_Pos,BR201)+1)&lt;INDEX(Node_Thr,BR201),INDEX(Node_Left,BR201),INDEX(Node_Right,BR201)),IF(ISNUMBER(SEARCH(";"&amp;INDEX($Y$10:$Y$61,INDEX(Node_Pos,BR201)+1)&amp;";",";"&amp;INDEX(Node_RCodes,BR201)&amp;";")),INDEX(Node_Right,BR201),INDEX(Node_Left,BR201)))))</f>
        <v/>
      </c>
      <c r="BT201" s="46">
        <f>MATCH($AA201&amp;"|"&amp;BS201,Node_Key,0)</f>
        <v/>
      </c>
      <c r="BU201" s="46">
        <f>IF(INDEX(Node_Kind,BT201)="leaf",BS201,IF(INDEX($Y$10:$Y$61,INDEX(Node_Pos,BT201)+1)="",IF(INDEX(Node_Miss,BT201)="left",INDEX(Node_Left,BT201),INDEX(Node_Right,BT201)),IF(INDEX(Node_Kind,BT201)="split",IF(INDEX($Y$10:$Y$61,INDEX(Node_Pos,BT201)+1)&lt;INDEX(Node_Thr,BT201),INDEX(Node_Left,BT201),INDEX(Node_Right,BT201)),IF(ISNUMBER(SEARCH(";"&amp;INDEX($Y$10:$Y$61,INDEX(Node_Pos,BT201)+1)&amp;";",";"&amp;INDEX(Node_RCodes,BT201)&amp;";")),INDEX(Node_Right,BT201),INDEX(Node_Left,BT201)))))</f>
        <v/>
      </c>
      <c r="BV201" s="46">
        <f>MATCH($AA201&amp;"|"&amp;BU201,Node_Key,0)</f>
        <v/>
      </c>
      <c r="BW201" s="46">
        <f>IF(INDEX(Node_Kind,BV201)="leaf",BU201,IF(INDEX($Y$10:$Y$61,INDEX(Node_Pos,BV201)+1)="",IF(INDEX(Node_Miss,BV201)="left",INDEX(Node_Left,BV201),INDEX(Node_Right,BV201)),IF(INDEX(Node_Kind,BV201)="split",IF(INDEX($Y$10:$Y$61,INDEX(Node_Pos,BV201)+1)&lt;INDEX(Node_Thr,BV201),INDEX(Node_Left,BV201),INDEX(Node_Right,BV201)),IF(ISNUMBER(SEARCH(";"&amp;INDEX($Y$10:$Y$61,INDEX(Node_Pos,BV201)+1)&amp;";",";"&amp;INDEX(Node_RCodes,BV201)&amp;";")),INDEX(Node_Right,BV201),INDEX(Node_Left,BV201)))))</f>
        <v/>
      </c>
      <c r="BX201" s="52">
        <f>IF(INDEX(Node_Kind,MATCH($AA201&amp;"|"&amp;BW201,Node_Key,0))="leaf",INDEX(Node_Leaf,MATCH($AA201&amp;"|"&amp;BW201,Node_Key,0)),"not a leaf")</f>
        <v/>
      </c>
    </row>
    <row r="202">
      <c r="AA202" s="36" t="n">
        <v>192</v>
      </c>
      <c r="AB202" s="46">
        <f>MATCH($AA202&amp;"|0",Node_Key,0)</f>
        <v/>
      </c>
      <c r="AC202" s="46">
        <f>IF(INDEX(Node_Kind,AB202)="leaf",0,IF(INDEX($G$10:$G$61,INDEX(Node_Pos,AB202)+1)="",IF(INDEX(Node_Miss,AB202)="left",INDEX(Node_Left,AB202),INDEX(Node_Right,AB202)),IF(INDEX(Node_Kind,AB202)="split",IF(INDEX($G$10:$G$61,INDEX(Node_Pos,AB202)+1)&lt;INDEX(Node_Thr,AB202),INDEX(Node_Left,AB202),INDEX(Node_Right,AB202)),IF(ISNUMBER(SEARCH(";"&amp;INDEX($G$10:$G$61,INDEX(Node_Pos,AB202)+1)&amp;";",";"&amp;INDEX(Node_RCodes,AB202)&amp;";")),INDEX(Node_Right,AB202),INDEX(Node_Left,AB202)))))</f>
        <v/>
      </c>
      <c r="AD202" s="46">
        <f>MATCH($AA202&amp;"|"&amp;AC202,Node_Key,0)</f>
        <v/>
      </c>
      <c r="AE202" s="46">
        <f>IF(INDEX(Node_Kind,AD202)="leaf",AC202,IF(INDEX($G$10:$G$61,INDEX(Node_Pos,AD202)+1)="",IF(INDEX(Node_Miss,AD202)="left",INDEX(Node_Left,AD202),INDEX(Node_Right,AD202)),IF(INDEX(Node_Kind,AD202)="split",IF(INDEX($G$10:$G$61,INDEX(Node_Pos,AD202)+1)&lt;INDEX(Node_Thr,AD202),INDEX(Node_Left,AD202),INDEX(Node_Right,AD202)),IF(ISNUMBER(SEARCH(";"&amp;INDEX($G$10:$G$61,INDEX(Node_Pos,AD202)+1)&amp;";",";"&amp;INDEX(Node_RCodes,AD202)&amp;";")),INDEX(Node_Right,AD202),INDEX(Node_Left,AD202)))))</f>
        <v/>
      </c>
      <c r="AF202" s="46">
        <f>MATCH($AA202&amp;"|"&amp;AE202,Node_Key,0)</f>
        <v/>
      </c>
      <c r="AG202" s="46">
        <f>IF(INDEX(Node_Kind,AF202)="leaf",AE202,IF(INDEX($G$10:$G$61,INDEX(Node_Pos,AF202)+1)="",IF(INDEX(Node_Miss,AF202)="left",INDEX(Node_Left,AF202),INDEX(Node_Right,AF202)),IF(INDEX(Node_Kind,AF202)="split",IF(INDEX($G$10:$G$61,INDEX(Node_Pos,AF202)+1)&lt;INDEX(Node_Thr,AF202),INDEX(Node_Left,AF202),INDEX(Node_Right,AF202)),IF(ISNUMBER(SEARCH(";"&amp;INDEX($G$10:$G$61,INDEX(Node_Pos,AF202)+1)&amp;";",";"&amp;INDEX(Node_RCodes,AF202)&amp;";")),INDEX(Node_Right,AF202),INDEX(Node_Left,AF202)))))</f>
        <v/>
      </c>
      <c r="AH202" s="52">
        <f>IF(INDEX(Node_Kind,MATCH($AA202&amp;"|"&amp;AG202,Node_Key,0))="leaf",INDEX(Node_Leaf,MATCH($AA202&amp;"|"&amp;AG202,Node_Key,0)),"not a leaf")</f>
        <v/>
      </c>
      <c r="AI202" s="46">
        <f>MATCH($AA202&amp;"|0",Node_Key,0)</f>
        <v/>
      </c>
      <c r="AJ202" s="46">
        <f>IF(INDEX(Node_Kind,AI202)="leaf",0,IF(INDEX($J$10:$J$61,INDEX(Node_Pos,AI202)+1)="",IF(INDEX(Node_Miss,AI202)="left",INDEX(Node_Left,AI202),INDEX(Node_Right,AI202)),IF(INDEX(Node_Kind,AI202)="split",IF(INDEX($J$10:$J$61,INDEX(Node_Pos,AI202)+1)&lt;INDEX(Node_Thr,AI202),INDEX(Node_Left,AI202),INDEX(Node_Right,AI202)),IF(ISNUMBER(SEARCH(";"&amp;INDEX($J$10:$J$61,INDEX(Node_Pos,AI202)+1)&amp;";",";"&amp;INDEX(Node_RCodes,AI202)&amp;";")),INDEX(Node_Right,AI202),INDEX(Node_Left,AI202)))))</f>
        <v/>
      </c>
      <c r="AK202" s="46">
        <f>MATCH($AA202&amp;"|"&amp;AJ202,Node_Key,0)</f>
        <v/>
      </c>
      <c r="AL202" s="46">
        <f>IF(INDEX(Node_Kind,AK202)="leaf",AJ202,IF(INDEX($J$10:$J$61,INDEX(Node_Pos,AK202)+1)="",IF(INDEX(Node_Miss,AK202)="left",INDEX(Node_Left,AK202),INDEX(Node_Right,AK202)),IF(INDEX(Node_Kind,AK202)="split",IF(INDEX($J$10:$J$61,INDEX(Node_Pos,AK202)+1)&lt;INDEX(Node_Thr,AK202),INDEX(Node_Left,AK202),INDEX(Node_Right,AK202)),IF(ISNUMBER(SEARCH(";"&amp;INDEX($J$10:$J$61,INDEX(Node_Pos,AK202)+1)&amp;";",";"&amp;INDEX(Node_RCodes,AK202)&amp;";")),INDEX(Node_Right,AK202),INDEX(Node_Left,AK202)))))</f>
        <v/>
      </c>
      <c r="AM202" s="46">
        <f>MATCH($AA202&amp;"|"&amp;AL202,Node_Key,0)</f>
        <v/>
      </c>
      <c r="AN202" s="46">
        <f>IF(INDEX(Node_Kind,AM202)="leaf",AL202,IF(INDEX($J$10:$J$61,INDEX(Node_Pos,AM202)+1)="",IF(INDEX(Node_Miss,AM202)="left",INDEX(Node_Left,AM202),INDEX(Node_Right,AM202)),IF(INDEX(Node_Kind,AM202)="split",IF(INDEX($J$10:$J$61,INDEX(Node_Pos,AM202)+1)&lt;INDEX(Node_Thr,AM202),INDEX(Node_Left,AM202),INDEX(Node_Right,AM202)),IF(ISNUMBER(SEARCH(";"&amp;INDEX($J$10:$J$61,INDEX(Node_Pos,AM202)+1)&amp;";",";"&amp;INDEX(Node_RCodes,AM202)&amp;";")),INDEX(Node_Right,AM202),INDEX(Node_Left,AM202)))))</f>
        <v/>
      </c>
      <c r="AO202" s="52">
        <f>IF(INDEX(Node_Kind,MATCH($AA202&amp;"|"&amp;AN202,Node_Key,0))="leaf",INDEX(Node_Leaf,MATCH($AA202&amp;"|"&amp;AN202,Node_Key,0)),"not a leaf")</f>
        <v/>
      </c>
      <c r="AP202" s="46">
        <f>MATCH($AA202&amp;"|0",Node_Key,0)</f>
        <v/>
      </c>
      <c r="AQ202" s="46">
        <f>IF(INDEX(Node_Kind,AP202)="leaf",0,IF(INDEX($M$10:$M$61,INDEX(Node_Pos,AP202)+1)="",IF(INDEX(Node_Miss,AP202)="left",INDEX(Node_Left,AP202),INDEX(Node_Right,AP202)),IF(INDEX(Node_Kind,AP202)="split",IF(INDEX($M$10:$M$61,INDEX(Node_Pos,AP202)+1)&lt;INDEX(Node_Thr,AP202),INDEX(Node_Left,AP202),INDEX(Node_Right,AP202)),IF(ISNUMBER(SEARCH(";"&amp;INDEX($M$10:$M$61,INDEX(Node_Pos,AP202)+1)&amp;";",";"&amp;INDEX(Node_RCodes,AP202)&amp;";")),INDEX(Node_Right,AP202),INDEX(Node_Left,AP202)))))</f>
        <v/>
      </c>
      <c r="AR202" s="46">
        <f>MATCH($AA202&amp;"|"&amp;AQ202,Node_Key,0)</f>
        <v/>
      </c>
      <c r="AS202" s="46">
        <f>IF(INDEX(Node_Kind,AR202)="leaf",AQ202,IF(INDEX($M$10:$M$61,INDEX(Node_Pos,AR202)+1)="",IF(INDEX(Node_Miss,AR202)="left",INDEX(Node_Left,AR202),INDEX(Node_Right,AR202)),IF(INDEX(Node_Kind,AR202)="split",IF(INDEX($M$10:$M$61,INDEX(Node_Pos,AR202)+1)&lt;INDEX(Node_Thr,AR202),INDEX(Node_Left,AR202),INDEX(Node_Right,AR202)),IF(ISNUMBER(SEARCH(";"&amp;INDEX($M$10:$M$61,INDEX(Node_Pos,AR202)+1)&amp;";",";"&amp;INDEX(Node_RCodes,AR202)&amp;";")),INDEX(Node_Right,AR202),INDEX(Node_Left,AR202)))))</f>
        <v/>
      </c>
      <c r="AT202" s="46">
        <f>MATCH($AA202&amp;"|"&amp;AS202,Node_Key,0)</f>
        <v/>
      </c>
      <c r="AU202" s="46">
        <f>IF(INDEX(Node_Kind,AT202)="leaf",AS202,IF(INDEX($M$10:$M$61,INDEX(Node_Pos,AT202)+1)="",IF(INDEX(Node_Miss,AT202)="left",INDEX(Node_Left,AT202),INDEX(Node_Right,AT202)),IF(INDEX(Node_Kind,AT202)="split",IF(INDEX($M$10:$M$61,INDEX(Node_Pos,AT202)+1)&lt;INDEX(Node_Thr,AT202),INDEX(Node_Left,AT202),INDEX(Node_Right,AT202)),IF(ISNUMBER(SEARCH(";"&amp;INDEX($M$10:$M$61,INDEX(Node_Pos,AT202)+1)&amp;";",";"&amp;INDEX(Node_RCodes,AT202)&amp;";")),INDEX(Node_Right,AT202),INDEX(Node_Left,AT202)))))</f>
        <v/>
      </c>
      <c r="AV202" s="52">
        <f>IF(INDEX(Node_Kind,MATCH($AA202&amp;"|"&amp;AU202,Node_Key,0))="leaf",INDEX(Node_Leaf,MATCH($AA202&amp;"|"&amp;AU202,Node_Key,0)),"not a leaf")</f>
        <v/>
      </c>
      <c r="AW202" s="46">
        <f>MATCH($AA202&amp;"|0",Node_Key,0)</f>
        <v/>
      </c>
      <c r="AX202" s="46">
        <f>IF(INDEX(Node_Kind,AW202)="leaf",0,IF(INDEX($P$10:$P$61,INDEX(Node_Pos,AW202)+1)="",IF(INDEX(Node_Miss,AW202)="left",INDEX(Node_Left,AW202),INDEX(Node_Right,AW202)),IF(INDEX(Node_Kind,AW202)="split",IF(INDEX($P$10:$P$61,INDEX(Node_Pos,AW202)+1)&lt;INDEX(Node_Thr,AW202),INDEX(Node_Left,AW202),INDEX(Node_Right,AW202)),IF(ISNUMBER(SEARCH(";"&amp;INDEX($P$10:$P$61,INDEX(Node_Pos,AW202)+1)&amp;";",";"&amp;INDEX(Node_RCodes,AW202)&amp;";")),INDEX(Node_Right,AW202),INDEX(Node_Left,AW202)))))</f>
        <v/>
      </c>
      <c r="AY202" s="46">
        <f>MATCH($AA202&amp;"|"&amp;AX202,Node_Key,0)</f>
        <v/>
      </c>
      <c r="AZ202" s="46">
        <f>IF(INDEX(Node_Kind,AY202)="leaf",AX202,IF(INDEX($P$10:$P$61,INDEX(Node_Pos,AY202)+1)="",IF(INDEX(Node_Miss,AY202)="left",INDEX(Node_Left,AY202),INDEX(Node_Right,AY202)),IF(INDEX(Node_Kind,AY202)="split",IF(INDEX($P$10:$P$61,INDEX(Node_Pos,AY202)+1)&lt;INDEX(Node_Thr,AY202),INDEX(Node_Left,AY202),INDEX(Node_Right,AY202)),IF(ISNUMBER(SEARCH(";"&amp;INDEX($P$10:$P$61,INDEX(Node_Pos,AY202)+1)&amp;";",";"&amp;INDEX(Node_RCodes,AY202)&amp;";")),INDEX(Node_Right,AY202),INDEX(Node_Left,AY202)))))</f>
        <v/>
      </c>
      <c r="BA202" s="46">
        <f>MATCH($AA202&amp;"|"&amp;AZ202,Node_Key,0)</f>
        <v/>
      </c>
      <c r="BB202" s="46">
        <f>IF(INDEX(Node_Kind,BA202)="leaf",AZ202,IF(INDEX($P$10:$P$61,INDEX(Node_Pos,BA202)+1)="",IF(INDEX(Node_Miss,BA202)="left",INDEX(Node_Left,BA202),INDEX(Node_Right,BA202)),IF(INDEX(Node_Kind,BA202)="split",IF(INDEX($P$10:$P$61,INDEX(Node_Pos,BA202)+1)&lt;INDEX(Node_Thr,BA202),INDEX(Node_Left,BA202),INDEX(Node_Right,BA202)),IF(ISNUMBER(SEARCH(";"&amp;INDEX($P$10:$P$61,INDEX(Node_Pos,BA202)+1)&amp;";",";"&amp;INDEX(Node_RCodes,BA202)&amp;";")),INDEX(Node_Right,BA202),INDEX(Node_Left,BA202)))))</f>
        <v/>
      </c>
      <c r="BC202" s="52">
        <f>IF(INDEX(Node_Kind,MATCH($AA202&amp;"|"&amp;BB202,Node_Key,0))="leaf",INDEX(Node_Leaf,MATCH($AA202&amp;"|"&amp;BB202,Node_Key,0)),"not a leaf")</f>
        <v/>
      </c>
      <c r="BD202" s="46">
        <f>MATCH($AA202&amp;"|0",Node_Key,0)</f>
        <v/>
      </c>
      <c r="BE202" s="46">
        <f>IF(INDEX(Node_Kind,BD202)="leaf",0,IF(INDEX($S$10:$S$61,INDEX(Node_Pos,BD202)+1)="",IF(INDEX(Node_Miss,BD202)="left",INDEX(Node_Left,BD202),INDEX(Node_Right,BD202)),IF(INDEX(Node_Kind,BD202)="split",IF(INDEX($S$10:$S$61,INDEX(Node_Pos,BD202)+1)&lt;INDEX(Node_Thr,BD202),INDEX(Node_Left,BD202),INDEX(Node_Right,BD202)),IF(ISNUMBER(SEARCH(";"&amp;INDEX($S$10:$S$61,INDEX(Node_Pos,BD202)+1)&amp;";",";"&amp;INDEX(Node_RCodes,BD202)&amp;";")),INDEX(Node_Right,BD202),INDEX(Node_Left,BD202)))))</f>
        <v/>
      </c>
      <c r="BF202" s="46">
        <f>MATCH($AA202&amp;"|"&amp;BE202,Node_Key,0)</f>
        <v/>
      </c>
      <c r="BG202" s="46">
        <f>IF(INDEX(Node_Kind,BF202)="leaf",BE202,IF(INDEX($S$10:$S$61,INDEX(Node_Pos,BF202)+1)="",IF(INDEX(Node_Miss,BF202)="left",INDEX(Node_Left,BF202),INDEX(Node_Right,BF202)),IF(INDEX(Node_Kind,BF202)="split",IF(INDEX($S$10:$S$61,INDEX(Node_Pos,BF202)+1)&lt;INDEX(Node_Thr,BF202),INDEX(Node_Left,BF202),INDEX(Node_Right,BF202)),IF(ISNUMBER(SEARCH(";"&amp;INDEX($S$10:$S$61,INDEX(Node_Pos,BF202)+1)&amp;";",";"&amp;INDEX(Node_RCodes,BF202)&amp;";")),INDEX(Node_Right,BF202),INDEX(Node_Left,BF202)))))</f>
        <v/>
      </c>
      <c r="BH202" s="46">
        <f>MATCH($AA202&amp;"|"&amp;BG202,Node_Key,0)</f>
        <v/>
      </c>
      <c r="BI202" s="46">
        <f>IF(INDEX(Node_Kind,BH202)="leaf",BG202,IF(INDEX($S$10:$S$61,INDEX(Node_Pos,BH202)+1)="",IF(INDEX(Node_Miss,BH202)="left",INDEX(Node_Left,BH202),INDEX(Node_Right,BH202)),IF(INDEX(Node_Kind,BH202)="split",IF(INDEX($S$10:$S$61,INDEX(Node_Pos,BH202)+1)&lt;INDEX(Node_Thr,BH202),INDEX(Node_Left,BH202),INDEX(Node_Right,BH202)),IF(ISNUMBER(SEARCH(";"&amp;INDEX($S$10:$S$61,INDEX(Node_Pos,BH202)+1)&amp;";",";"&amp;INDEX(Node_RCodes,BH202)&amp;";")),INDEX(Node_Right,BH202),INDEX(Node_Left,BH202)))))</f>
        <v/>
      </c>
      <c r="BJ202" s="52">
        <f>IF(INDEX(Node_Kind,MATCH($AA202&amp;"|"&amp;BI202,Node_Key,0))="leaf",INDEX(Node_Leaf,MATCH($AA202&amp;"|"&amp;BI202,Node_Key,0)),"not a leaf")</f>
        <v/>
      </c>
      <c r="BK202" s="46">
        <f>MATCH($AA202&amp;"|0",Node_Key,0)</f>
        <v/>
      </c>
      <c r="BL202" s="46">
        <f>IF(INDEX(Node_Kind,BK202)="leaf",0,IF(INDEX($V$10:$V$61,INDEX(Node_Pos,BK202)+1)="",IF(INDEX(Node_Miss,BK202)="left",INDEX(Node_Left,BK202),INDEX(Node_Right,BK202)),IF(INDEX(Node_Kind,BK202)="split",IF(INDEX($V$10:$V$61,INDEX(Node_Pos,BK202)+1)&lt;INDEX(Node_Thr,BK202),INDEX(Node_Left,BK202),INDEX(Node_Right,BK202)),IF(ISNUMBER(SEARCH(";"&amp;INDEX($V$10:$V$61,INDEX(Node_Pos,BK202)+1)&amp;";",";"&amp;INDEX(Node_RCodes,BK202)&amp;";")),INDEX(Node_Right,BK202),INDEX(Node_Left,BK202)))))</f>
        <v/>
      </c>
      <c r="BM202" s="46">
        <f>MATCH($AA202&amp;"|"&amp;BL202,Node_Key,0)</f>
        <v/>
      </c>
      <c r="BN202" s="46">
        <f>IF(INDEX(Node_Kind,BM202)="leaf",BL202,IF(INDEX($V$10:$V$61,INDEX(Node_Pos,BM202)+1)="",IF(INDEX(Node_Miss,BM202)="left",INDEX(Node_Left,BM202),INDEX(Node_Right,BM202)),IF(INDEX(Node_Kind,BM202)="split",IF(INDEX($V$10:$V$61,INDEX(Node_Pos,BM202)+1)&lt;INDEX(Node_Thr,BM202),INDEX(Node_Left,BM202),INDEX(Node_Right,BM202)),IF(ISNUMBER(SEARCH(";"&amp;INDEX($V$10:$V$61,INDEX(Node_Pos,BM202)+1)&amp;";",";"&amp;INDEX(Node_RCodes,BM202)&amp;";")),INDEX(Node_Right,BM202),INDEX(Node_Left,BM202)))))</f>
        <v/>
      </c>
      <c r="BO202" s="46">
        <f>MATCH($AA202&amp;"|"&amp;BN202,Node_Key,0)</f>
        <v/>
      </c>
      <c r="BP202" s="46">
        <f>IF(INDEX(Node_Kind,BO202)="leaf",BN202,IF(INDEX($V$10:$V$61,INDEX(Node_Pos,BO202)+1)="",IF(INDEX(Node_Miss,BO202)="left",INDEX(Node_Left,BO202),INDEX(Node_Right,BO202)),IF(INDEX(Node_Kind,BO202)="split",IF(INDEX($V$10:$V$61,INDEX(Node_Pos,BO202)+1)&lt;INDEX(Node_Thr,BO202),INDEX(Node_Left,BO202),INDEX(Node_Right,BO202)),IF(ISNUMBER(SEARCH(";"&amp;INDEX($V$10:$V$61,INDEX(Node_Pos,BO202)+1)&amp;";",";"&amp;INDEX(Node_RCodes,BO202)&amp;";")),INDEX(Node_Right,BO202),INDEX(Node_Left,BO202)))))</f>
        <v/>
      </c>
      <c r="BQ202" s="52">
        <f>IF(INDEX(Node_Kind,MATCH($AA202&amp;"|"&amp;BP202,Node_Key,0))="leaf",INDEX(Node_Leaf,MATCH($AA202&amp;"|"&amp;BP202,Node_Key,0)),"not a leaf")</f>
        <v/>
      </c>
      <c r="BR202" s="46">
        <f>MATCH($AA202&amp;"|0",Node_Key,0)</f>
        <v/>
      </c>
      <c r="BS202" s="46">
        <f>IF(INDEX(Node_Kind,BR202)="leaf",0,IF(INDEX($Y$10:$Y$61,INDEX(Node_Pos,BR202)+1)="",IF(INDEX(Node_Miss,BR202)="left",INDEX(Node_Left,BR202),INDEX(Node_Right,BR202)),IF(INDEX(Node_Kind,BR202)="split",IF(INDEX($Y$10:$Y$61,INDEX(Node_Pos,BR202)+1)&lt;INDEX(Node_Thr,BR202),INDEX(Node_Left,BR202),INDEX(Node_Right,BR202)),IF(ISNUMBER(SEARCH(";"&amp;INDEX($Y$10:$Y$61,INDEX(Node_Pos,BR202)+1)&amp;";",";"&amp;INDEX(Node_RCodes,BR202)&amp;";")),INDEX(Node_Right,BR202),INDEX(Node_Left,BR202)))))</f>
        <v/>
      </c>
      <c r="BT202" s="46">
        <f>MATCH($AA202&amp;"|"&amp;BS202,Node_Key,0)</f>
        <v/>
      </c>
      <c r="BU202" s="46">
        <f>IF(INDEX(Node_Kind,BT202)="leaf",BS202,IF(INDEX($Y$10:$Y$61,INDEX(Node_Pos,BT202)+1)="",IF(INDEX(Node_Miss,BT202)="left",INDEX(Node_Left,BT202),INDEX(Node_Right,BT202)),IF(INDEX(Node_Kind,BT202)="split",IF(INDEX($Y$10:$Y$61,INDEX(Node_Pos,BT202)+1)&lt;INDEX(Node_Thr,BT202),INDEX(Node_Left,BT202),INDEX(Node_Right,BT202)),IF(ISNUMBER(SEARCH(";"&amp;INDEX($Y$10:$Y$61,INDEX(Node_Pos,BT202)+1)&amp;";",";"&amp;INDEX(Node_RCodes,BT202)&amp;";")),INDEX(Node_Right,BT202),INDEX(Node_Left,BT202)))))</f>
        <v/>
      </c>
      <c r="BV202" s="46">
        <f>MATCH($AA202&amp;"|"&amp;BU202,Node_Key,0)</f>
        <v/>
      </c>
      <c r="BW202" s="46">
        <f>IF(INDEX(Node_Kind,BV202)="leaf",BU202,IF(INDEX($Y$10:$Y$61,INDEX(Node_Pos,BV202)+1)="",IF(INDEX(Node_Miss,BV202)="left",INDEX(Node_Left,BV202),INDEX(Node_Right,BV202)),IF(INDEX(Node_Kind,BV202)="split",IF(INDEX($Y$10:$Y$61,INDEX(Node_Pos,BV202)+1)&lt;INDEX(Node_Thr,BV202),INDEX(Node_Left,BV202),INDEX(Node_Right,BV202)),IF(ISNUMBER(SEARCH(";"&amp;INDEX($Y$10:$Y$61,INDEX(Node_Pos,BV202)+1)&amp;";",";"&amp;INDEX(Node_RCodes,BV202)&amp;";")),INDEX(Node_Right,BV202),INDEX(Node_Left,BV202)))))</f>
        <v/>
      </c>
      <c r="BX202" s="52">
        <f>IF(INDEX(Node_Kind,MATCH($AA202&amp;"|"&amp;BW202,Node_Key,0))="leaf",INDEX(Node_Leaf,MATCH($AA202&amp;"|"&amp;BW202,Node_Key,0)),"not a leaf")</f>
        <v/>
      </c>
    </row>
  </sheetData>
  <pageMargins left="0.75" right="0.75" top="1" bottom="1" header="0.5" footer="0.5"/>
</worksheet>
</file>

<file path=xl/worksheets/sheet9.xml><?xml version="1.0" encoding="utf-8"?>
<worksheet xmlns="http://schemas.openxmlformats.org/spreadsheetml/2006/main">
  <sheetPr>
    <tabColor rgb="00D9D9D9"/>
    <outlinePr summaryBelow="1" summaryRight="1"/>
    <pageSetUpPr/>
  </sheetPr>
  <dimension ref="B2:BT15"/>
  <sheetViews>
    <sheetView showGridLines="0" workbookViewId="0">
      <pane xSplit="2" ySplit="9" topLeftCell="C10" activePane="bottomRight" state="frozen"/>
      <selection pane="topRight"/>
      <selection pane="bottomLeft"/>
      <selection pane="bottomRight" activeCell="A1" sqref="A1"/>
    </sheetView>
  </sheetViews>
  <sheetFormatPr baseColWidth="8" defaultRowHeight="15"/>
  <cols>
    <col width="1"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s>
  <sheetData>
    <row r="2">
      <c r="B2" s="22" t="inlineStr">
        <is>
          <t>Rating Contents: one GLM (no large-claim split), then the level step</t>
        </is>
      </c>
    </row>
    <row r="3">
      <c r="B3" s="16" t="inlineStr">
        <is>
          <t>f_ terms are the contents model's banded inputs: prior claims and missed payments of 3 or more score as OTHER.</t>
        </is>
      </c>
    </row>
    <row r="4">
      <c r="BS4" s="16" t="inlineStr">
        <is>
          <t>Rows off Python (0 = pass)</t>
        </is>
      </c>
      <c r="BT4" s="16" t="inlineStr">
        <is>
          <t>Keys not found (0 = pass)</t>
        </is>
      </c>
    </row>
    <row r="5">
      <c r="B5" s="16" t="inlineStr">
        <is>
          <t>Checks sit above their own columns at the right.</t>
        </is>
      </c>
      <c r="BS5" s="38">
        <f>COUNTIF(BS10:BS15,"&gt;1E-9")</f>
        <v/>
      </c>
      <c r="BT5" s="38">
        <f>SUM(BT10:BT15)</f>
        <v/>
      </c>
    </row>
    <row r="7">
      <c r="B7" s="5" t="inlineStr">
        <is>
          <t>Policy</t>
        </is>
      </c>
      <c r="C7" s="5" t="n"/>
      <c r="D7" s="5" t="n"/>
      <c r="E7" s="5" t="n"/>
      <c r="F7" s="5" t="n"/>
      <c r="G7" s="5" t="inlineStr">
        <is>
          <t>Inputs</t>
        </is>
      </c>
      <c r="H7" s="5" t="n"/>
      <c r="I7" s="5" t="n"/>
      <c r="J7" s="5" t="n"/>
      <c r="K7" s="5" t="n"/>
      <c r="L7" s="5" t="n"/>
      <c r="M7" s="5" t="n"/>
      <c r="N7" s="5" t="n"/>
      <c r="O7" s="5" t="n"/>
      <c r="P7" s="5" t="n"/>
      <c r="Q7" s="5" t="n"/>
      <c r="R7" s="5" t="n"/>
      <c r="S7" s="5" t="n"/>
      <c r="T7" s="5" t="n"/>
      <c r="U7" s="5" t="n"/>
      <c r="V7" s="5" t="n"/>
      <c r="W7" s="5" t="n"/>
      <c r="X7" s="5" t="n"/>
      <c r="Y7" s="5" t="inlineStr">
        <is>
          <t>Data fixes</t>
        </is>
      </c>
      <c r="Z7" s="5" t="inlineStr">
        <is>
          <t>Small claims GLM</t>
        </is>
      </c>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5" t="n"/>
      <c r="BB7" s="5" t="n"/>
      <c r="BC7" s="5" t="n"/>
      <c r="BD7" s="5" t="n"/>
      <c r="BE7" s="5" t="n"/>
      <c r="BF7" s="5" t="n"/>
      <c r="BG7" s="5" t="n"/>
      <c r="BH7" s="5" t="n"/>
      <c r="BI7" s="5" t="n"/>
      <c r="BJ7" s="5" t="n"/>
      <c r="BK7" s="5" t="n"/>
      <c r="BL7" s="5" t="n"/>
      <c r="BM7" s="5" t="n"/>
      <c r="BN7" s="5" t="n"/>
      <c r="BO7" s="5" t="inlineStr">
        <is>
          <t>Prediction</t>
        </is>
      </c>
      <c r="BP7" s="5" t="n"/>
      <c r="BQ7" s="5" t="n"/>
      <c r="BR7" s="5" t="inlineStr">
        <is>
          <t>Check against Python</t>
        </is>
      </c>
      <c r="BS7" s="5" t="n"/>
      <c r="BT7" s="5" t="n"/>
    </row>
    <row r="8" ht="45" customHeight="1">
      <c r="Z8" s="39" t="inlineStr">
        <is>
          <t>contents|small|f_flood_zone</t>
        </is>
      </c>
      <c r="AB8" s="39" t="inlineStr">
        <is>
          <t>contents|small|f_tenure</t>
        </is>
      </c>
      <c r="AD8" s="39" t="inlineStr">
        <is>
          <t>contents|small|f_segment</t>
        </is>
      </c>
      <c r="AF8" s="39" t="inlineStr">
        <is>
          <t>contents|small|f_prior_claims</t>
        </is>
      </c>
      <c r="AH8" s="39" t="inlineStr">
        <is>
          <t>contents|small|f_missed_pay</t>
        </is>
      </c>
      <c r="AJ8" s="39" t="inlineStr">
        <is>
          <t>contents|small|f_vol_xs</t>
        </is>
      </c>
      <c r="AL8" s="39" t="inlineStr">
        <is>
          <t>contents|small|f_security</t>
        </is>
      </c>
      <c r="AN8" s="39" t="inlineStr">
        <is>
          <t>contents|small|f_hvi</t>
        </is>
      </c>
      <c r="AP8" s="39" t="inlineStr">
        <is>
          <t>contents|small|f_ad_cover</t>
        </is>
      </c>
      <c r="AR8" s="39" t="inlineStr">
        <is>
          <t>contents|small|f_bike</t>
        </is>
      </c>
      <c r="AT8" s="39" t="inlineStr">
        <is>
          <t>contents|small|f_wfh</t>
        </is>
      </c>
      <c r="AV8" s="39" t="inlineStr">
        <is>
          <t>contents|small|f_lodgers</t>
        </is>
      </c>
      <c r="AX8" s="39" t="inlineStr">
        <is>
          <t>contents|small|f_urban</t>
        </is>
      </c>
      <c r="AZ8" s="39" t="inlineStr">
        <is>
          <t>contents|small|f_prop_type</t>
        </is>
      </c>
      <c r="BB8" s="39" t="inlineStr">
        <is>
          <t>contents|small|policyholder_age_band</t>
        </is>
      </c>
      <c r="BD8" s="39" t="inlineStr">
        <is>
          <t>contents|small|elevation_m</t>
        </is>
      </c>
      <c r="BF8" s="39" t="inlineStr">
        <is>
          <t>contents|small|distance_to_river_km</t>
        </is>
      </c>
      <c r="BI8" s="39" t="inlineStr">
        <is>
          <t>contents|small|log_si|per unit</t>
        </is>
      </c>
      <c r="BJ8" s="39" t="inlineStr">
        <is>
          <t>contents|small|(intercept)|</t>
        </is>
      </c>
      <c r="BK8" s="39" t="inlineStr">
        <is>
          <t>contents|small|trend|log contribution in 2025</t>
        </is>
      </c>
    </row>
    <row r="9" ht="45" customHeight="1">
      <c r="B9" s="6" t="inlineStr">
        <is>
          <t>Policy row</t>
        </is>
      </c>
      <c r="C9" s="6" t="inlineStr">
        <is>
          <t>New business</t>
        </is>
      </c>
      <c r="D9" s="6" t="inlineStr">
        <is>
          <t>Period start</t>
        </is>
      </c>
      <c r="E9" s="6" t="inlineStr">
        <is>
          <t>Period end</t>
        </is>
      </c>
      <c r="F9" s="6" t="inlineStr">
        <is>
          <t>Exposure (model, D-01)</t>
        </is>
      </c>
      <c r="G9" s="6" t="inlineStr">
        <is>
          <t>flood_zone</t>
        </is>
      </c>
      <c r="H9" s="6" t="inlineStr">
        <is>
          <t>tenure</t>
        </is>
      </c>
      <c r="I9" s="6" t="inlineStr">
        <is>
          <t>marketing_segment</t>
        </is>
      </c>
      <c r="J9" s="6" t="inlineStr">
        <is>
          <t>prior_claims_5y</t>
        </is>
      </c>
      <c r="K9" s="6" t="inlineStr">
        <is>
          <t>missed_payments_12m</t>
        </is>
      </c>
      <c r="L9" s="6" t="inlineStr">
        <is>
          <t>voluntary_excess</t>
        </is>
      </c>
      <c r="M9" s="6" t="inlineStr">
        <is>
          <t>security_level</t>
        </is>
      </c>
      <c r="N9" s="6" t="inlineStr">
        <is>
          <t>high_value_items</t>
        </is>
      </c>
      <c r="O9" s="6" t="inlineStr">
        <is>
          <t>accidental_damage_cover</t>
        </is>
      </c>
      <c r="P9" s="6" t="inlineStr">
        <is>
          <t>bicycle_cover</t>
        </is>
      </c>
      <c r="Q9" s="6" t="inlineStr">
        <is>
          <t>works_from_home</t>
        </is>
      </c>
      <c r="R9" s="6" t="inlineStr">
        <is>
          <t>lodgers</t>
        </is>
      </c>
      <c r="S9" s="6" t="inlineStr">
        <is>
          <t>urban_density</t>
        </is>
      </c>
      <c r="T9" s="6" t="inlineStr">
        <is>
          <t>property_type</t>
        </is>
      </c>
      <c r="U9" s="6" t="inlineStr">
        <is>
          <t>policyholder_age_band</t>
        </is>
      </c>
      <c r="V9" s="6" t="inlineStr">
        <is>
          <t>elevation_m</t>
        </is>
      </c>
      <c r="W9" s="6" t="inlineStr">
        <is>
          <t>distance_to_river_km</t>
        </is>
      </c>
      <c r="X9" s="6" t="inlineStr">
        <is>
          <t>sum_insured</t>
        </is>
      </c>
      <c r="Y9" s="6" t="inlineStr">
        <is>
          <t>Sum insured (D-02)</t>
        </is>
      </c>
      <c r="Z9" s="6" t="inlineStr">
        <is>
          <t>f_flood_zone: key</t>
        </is>
      </c>
      <c r="AA9" s="6" t="inlineStr">
        <is>
          <t>f_flood_zone: log</t>
        </is>
      </c>
      <c r="AB9" s="6" t="inlineStr">
        <is>
          <t>f_tenure: key</t>
        </is>
      </c>
      <c r="AC9" s="6" t="inlineStr">
        <is>
          <t>f_tenure: log</t>
        </is>
      </c>
      <c r="AD9" s="6" t="inlineStr">
        <is>
          <t>f_segment: key</t>
        </is>
      </c>
      <c r="AE9" s="6" t="inlineStr">
        <is>
          <t>f_segment: log</t>
        </is>
      </c>
      <c r="AF9" s="6" t="inlineStr">
        <is>
          <t>f_prior_claims: key</t>
        </is>
      </c>
      <c r="AG9" s="6" t="inlineStr">
        <is>
          <t>f_prior_claims: log</t>
        </is>
      </c>
      <c r="AH9" s="6" t="inlineStr">
        <is>
          <t>f_missed_pay: key</t>
        </is>
      </c>
      <c r="AI9" s="6" t="inlineStr">
        <is>
          <t>f_missed_pay: log</t>
        </is>
      </c>
      <c r="AJ9" s="6" t="inlineStr">
        <is>
          <t>f_vol_xs: key</t>
        </is>
      </c>
      <c r="AK9" s="6" t="inlineStr">
        <is>
          <t>f_vol_xs: log</t>
        </is>
      </c>
      <c r="AL9" s="6" t="inlineStr">
        <is>
          <t>f_security: key</t>
        </is>
      </c>
      <c r="AM9" s="6" t="inlineStr">
        <is>
          <t>f_security: log</t>
        </is>
      </c>
      <c r="AN9" s="6" t="inlineStr">
        <is>
          <t>f_hvi: key</t>
        </is>
      </c>
      <c r="AO9" s="6" t="inlineStr">
        <is>
          <t>f_hvi: log</t>
        </is>
      </c>
      <c r="AP9" s="6" t="inlineStr">
        <is>
          <t>f_ad_cover: key</t>
        </is>
      </c>
      <c r="AQ9" s="6" t="inlineStr">
        <is>
          <t>f_ad_cover: log</t>
        </is>
      </c>
      <c r="AR9" s="6" t="inlineStr">
        <is>
          <t>f_bike: key</t>
        </is>
      </c>
      <c r="AS9" s="6" t="inlineStr">
        <is>
          <t>f_bike: log</t>
        </is>
      </c>
      <c r="AT9" s="6" t="inlineStr">
        <is>
          <t>f_wfh: key</t>
        </is>
      </c>
      <c r="AU9" s="6" t="inlineStr">
        <is>
          <t>f_wfh: log</t>
        </is>
      </c>
      <c r="AV9" s="6" t="inlineStr">
        <is>
          <t>f_lodgers: key</t>
        </is>
      </c>
      <c r="AW9" s="6" t="inlineStr">
        <is>
          <t>f_lodgers: log</t>
        </is>
      </c>
      <c r="AX9" s="6" t="inlineStr">
        <is>
          <t>f_urban: key</t>
        </is>
      </c>
      <c r="AY9" s="6" t="inlineStr">
        <is>
          <t>f_urban: log</t>
        </is>
      </c>
      <c r="AZ9" s="6" t="inlineStr">
        <is>
          <t>f_prop_type: key</t>
        </is>
      </c>
      <c r="BA9" s="6" t="inlineStr">
        <is>
          <t>f_prop_type: log</t>
        </is>
      </c>
      <c r="BB9" s="6" t="inlineStr">
        <is>
          <t>policyholder_age_band: key</t>
        </is>
      </c>
      <c r="BC9" s="6" t="inlineStr">
        <is>
          <t>policyholder_age_band: log</t>
        </is>
      </c>
      <c r="BD9" s="6" t="inlineStr">
        <is>
          <t>elevation_m: key</t>
        </is>
      </c>
      <c r="BE9" s="6" t="inlineStr">
        <is>
          <t>elevation_m: log</t>
        </is>
      </c>
      <c r="BF9" s="6" t="inlineStr">
        <is>
          <t>distance_to_river_km: key</t>
        </is>
      </c>
      <c r="BG9" s="6" t="inlineStr">
        <is>
          <t>distance_to_river_km: log</t>
        </is>
      </c>
      <c r="BH9" s="6" t="inlineStr">
        <is>
          <t>log_si</t>
        </is>
      </c>
      <c r="BI9" s="6" t="inlineStr">
        <is>
          <t>log_si: log</t>
        </is>
      </c>
      <c r="BJ9" s="6" t="inlineStr">
        <is>
          <t>Intercept</t>
        </is>
      </c>
      <c r="BK9" s="6" t="inlineStr">
        <is>
          <t>Trend to 2025</t>
        </is>
      </c>
      <c r="BL9" s="6" t="inlineStr">
        <is>
          <t>ln(exposure)</t>
        </is>
      </c>
      <c r="BM9" s="6" t="inlineStr">
        <is>
          <t>Log prediction</t>
        </is>
      </c>
      <c r="BN9" s="6" t="inlineStr">
        <is>
          <t>Small claim (CU)</t>
        </is>
      </c>
      <c r="BO9" s="6" t="inlineStr">
        <is>
          <t>As is (CU)</t>
        </is>
      </c>
      <c r="BP9" s="6" t="inlineStr">
        <is>
          <t>Level step</t>
        </is>
      </c>
      <c r="BQ9" s="6" t="inlineStr">
        <is>
          <t>Final risk premium (CU)</t>
        </is>
      </c>
      <c r="BR9" s="6" t="inlineStr">
        <is>
          <t>Python final</t>
        </is>
      </c>
      <c r="BS9" s="6" t="inlineStr">
        <is>
          <t>Relative difference</t>
        </is>
      </c>
      <c r="BT9" s="6" t="inlineStr">
        <is>
          <t>Keys not found</t>
        </is>
      </c>
    </row>
    <row r="10">
      <c r="B10" s="8">
        <f>'Int. Inputs'!$B$30</f>
        <v/>
      </c>
      <c r="C10" s="40">
        <f>IF(ISBLANK(INDEX(Pol_Data,MATCH($B10,Pol_ID,0),MATCH("new_business",Pol_Head,0))),"",INDEX(Pol_Data,MATCH($B10,Pol_ID,0),MATCH("new_business",Pol_Head,0)))</f>
        <v/>
      </c>
      <c r="D10" s="41">
        <f>IF(ISBLANK(INDEX(Pol_Data,MATCH($B10,Pol_ID,0),MATCH("period_start",Pol_Head,0))),"",INDEX(Pol_Data,MATCH($B10,Pol_ID,0),MATCH("period_start",Pol_Head,0)))</f>
        <v/>
      </c>
      <c r="E10" s="41">
        <f>IF(ISBLANK(INDEX(Pol_Data,MATCH($B10,Pol_ID,0),MATCH("period_end",Pol_Head,0))),"",INDEX(Pol_Data,MATCH($B10,Pol_ID,0),MATCH("period_end",Pol_Head,0)))</f>
        <v/>
      </c>
      <c r="F10" s="42">
        <f>(E10-D10+1)/365</f>
        <v/>
      </c>
      <c r="G10" s="43">
        <f>IF(ISBLANK(INDEX(Pol_Data,MATCH($B10,Pol_ID,0),MATCH("flood_zone",Pol_Head,0))),"",INDEX(Pol_Data,MATCH($B10,Pol_ID,0),MATCH("flood_zone",Pol_Head,0)))</f>
        <v/>
      </c>
      <c r="H10" s="43">
        <f>IF(ISBLANK(INDEX(Pol_Data,MATCH($B10,Pol_ID,0),MATCH("tenure",Pol_Head,0))),"",INDEX(Pol_Data,MATCH($B10,Pol_ID,0),MATCH("tenure",Pol_Head,0)))</f>
        <v/>
      </c>
      <c r="I10" s="43">
        <f>IF(ISBLANK(INDEX(Pol_Data,MATCH($B10,Pol_ID,0),MATCH("marketing_segment",Pol_Head,0))),"",INDEX(Pol_Data,MATCH($B10,Pol_ID,0),MATCH("marketing_segment",Pol_Head,0)))</f>
        <v/>
      </c>
      <c r="J10" s="43">
        <f>IF(ISBLANK(INDEX(Pol_Data,MATCH($B10,Pol_ID,0),MATCH("prior_claims_5y",Pol_Head,0))),"",INDEX(Pol_Data,MATCH($B10,Pol_ID,0),MATCH("prior_claims_5y",Pol_Head,0)))</f>
        <v/>
      </c>
      <c r="K10" s="43">
        <f>IF(ISBLANK(INDEX(Pol_Data,MATCH($B10,Pol_ID,0),MATCH("missed_payments_12m",Pol_Head,0))),"",INDEX(Pol_Data,MATCH($B10,Pol_ID,0),MATCH("missed_payments_12m",Pol_Head,0)))</f>
        <v/>
      </c>
      <c r="L10" s="43">
        <f>IF(ISBLANK(INDEX(Pol_Data,MATCH($B10,Pol_ID,0),MATCH("voluntary_excess",Pol_Head,0))),"",INDEX(Pol_Data,MATCH($B10,Pol_ID,0),MATCH("voluntary_excess",Pol_Head,0)))</f>
        <v/>
      </c>
      <c r="M10" s="43">
        <f>IF(ISBLANK(INDEX(Pol_Data,MATCH($B10,Pol_ID,0),MATCH("security_level",Pol_Head,0))),"",INDEX(Pol_Data,MATCH($B10,Pol_ID,0),MATCH("security_level",Pol_Head,0)))</f>
        <v/>
      </c>
      <c r="N10" s="43">
        <f>IF(ISBLANK(INDEX(Pol_Data,MATCH($B10,Pol_ID,0),MATCH("high_value_items",Pol_Head,0))),"",INDEX(Pol_Data,MATCH($B10,Pol_ID,0),MATCH("high_value_items",Pol_Head,0)))</f>
        <v/>
      </c>
      <c r="O10" s="43">
        <f>IF(ISBLANK(INDEX(Pol_Data,MATCH($B10,Pol_ID,0),MATCH("accidental_damage_cover",Pol_Head,0))),"",INDEX(Pol_Data,MATCH($B10,Pol_ID,0),MATCH("accidental_damage_cover",Pol_Head,0)))</f>
        <v/>
      </c>
      <c r="P10" s="43">
        <f>IF(ISBLANK(INDEX(Pol_Data,MATCH($B10,Pol_ID,0),MATCH("bicycle_cover",Pol_Head,0))),"",INDEX(Pol_Data,MATCH($B10,Pol_ID,0),MATCH("bicycle_cover",Pol_Head,0)))</f>
        <v/>
      </c>
      <c r="Q10" s="43">
        <f>IF(ISBLANK(INDEX(Pol_Data,MATCH($B10,Pol_ID,0),MATCH("works_from_home",Pol_Head,0))),"",INDEX(Pol_Data,MATCH($B10,Pol_ID,0),MATCH("works_from_home",Pol_Head,0)))</f>
        <v/>
      </c>
      <c r="R10" s="43">
        <f>IF(ISBLANK(INDEX(Pol_Data,MATCH($B10,Pol_ID,0),MATCH("lodgers",Pol_Head,0))),"",INDEX(Pol_Data,MATCH($B10,Pol_ID,0),MATCH("lodgers",Pol_Head,0)))</f>
        <v/>
      </c>
      <c r="S10" s="43">
        <f>IF(ISBLANK(INDEX(Pol_Data,MATCH($B10,Pol_ID,0),MATCH("urban_density",Pol_Head,0))),"",INDEX(Pol_Data,MATCH($B10,Pol_ID,0),MATCH("urban_density",Pol_Head,0)))</f>
        <v/>
      </c>
      <c r="T10" s="43">
        <f>IF(ISBLANK(INDEX(Pol_Data,MATCH($B10,Pol_ID,0),MATCH("property_type",Pol_Head,0))),"",INDEX(Pol_Data,MATCH($B10,Pol_ID,0),MATCH("property_type",Pol_Head,0)))</f>
        <v/>
      </c>
      <c r="U10" s="43">
        <f>IF(ISBLANK(INDEX(Pol_Data,MATCH($B10,Pol_ID,0),MATCH("policyholder_age_band",Pol_Head,0))),"",INDEX(Pol_Data,MATCH($B10,Pol_ID,0),MATCH("policyholder_age_band",Pol_Head,0)))</f>
        <v/>
      </c>
      <c r="V10" s="47">
        <f>IF(ISBLANK(INDEX(Pol_Data,MATCH($B10,Pol_ID,0),MATCH("elevation_m",Pol_Head,0))),"",INDEX(Pol_Data,MATCH($B10,Pol_ID,0),MATCH("elevation_m",Pol_Head,0)))</f>
        <v/>
      </c>
      <c r="W10" s="47">
        <f>IF(ISBLANK(INDEX(Pol_Data,MATCH($B10,Pol_ID,0),MATCH("distance_to_river_km",Pol_Head,0))),"",INDEX(Pol_Data,MATCH($B10,Pol_ID,0),MATCH("distance_to_river_km",Pol_Head,0)))</f>
        <v/>
      </c>
      <c r="X10" s="43">
        <f>IF(ISBLANK(INDEX(Pol_Data,MATCH($B10,Pol_ID,0),MATCH("sum_insured",Pol_Head,0))),"",INDEX(Pol_Data,MATCH($B10,Pol_ID,0),MATCH("sum_insured",Pol_Head,0)))</f>
        <v/>
      </c>
      <c r="Y10" s="48">
        <f>IF(X10="","",IF(X10&gt;=SI_Thr_Cnt,X10/SI_Div,X10))</f>
        <v/>
      </c>
      <c r="Z10" s="40">
        <f>IFERROR(INDEX(Remap_To,MATCH(Z$8&amp;"|"&amp;IF(G10="","MISSING",G10&amp;""),Remap_Key,0)),Z$8&amp;"|"&amp;IF(G10="","MISSING",G10&amp;""))</f>
        <v/>
      </c>
      <c r="AA10" s="42">
        <f>IFERROR(INDEX(Terms_Contrib,MATCH(Z10,Terms_Key,0)),0)</f>
        <v/>
      </c>
      <c r="AB10" s="40">
        <f>IFERROR(INDEX(Remap_To,MATCH(AB$8&amp;"|"&amp;IF(H10="","MISSING",H10&amp;""),Remap_Key,0)),AB$8&amp;"|"&amp;IF(H10="","MISSING",H10&amp;""))</f>
        <v/>
      </c>
      <c r="AC10" s="42">
        <f>IFERROR(INDEX(Terms_Contrib,MATCH(AB10,Terms_Key,0)),0)</f>
        <v/>
      </c>
      <c r="AD10" s="40">
        <f>IFERROR(INDEX(Remap_To,MATCH(AD$8&amp;"|"&amp;IF(I10="","MISSING",I10&amp;""),Remap_Key,0)),AD$8&amp;"|"&amp;IF(I10="","MISSING",I10&amp;""))</f>
        <v/>
      </c>
      <c r="AE10" s="42">
        <f>IFERROR(INDEX(Terms_Contrib,MATCH(AD10,Terms_Key,0)),0)</f>
        <v/>
      </c>
      <c r="AF10" s="40">
        <f>IFERROR(INDEX(Remap_To,MATCH(AF$8&amp;"|"&amp;IF(J10="","MISSING",MIN(J10,3)&amp;""),Remap_Key,0)),AF$8&amp;"|"&amp;IF(J10="","MISSING",MIN(J10,3)&amp;""))</f>
        <v/>
      </c>
      <c r="AG10" s="42">
        <f>IFERROR(INDEX(Terms_Contrib,MATCH(AF10,Terms_Key,0)),0)</f>
        <v/>
      </c>
      <c r="AH10" s="40">
        <f>IFERROR(INDEX(Remap_To,MATCH(AH$8&amp;"|"&amp;IF(K10="","MISSING",MIN(K10,3)&amp;""),Remap_Key,0)),AH$8&amp;"|"&amp;IF(K10="","MISSING",MIN(K10,3)&amp;""))</f>
        <v/>
      </c>
      <c r="AI10" s="42">
        <f>IFERROR(INDEX(Terms_Contrib,MATCH(AH10,Terms_Key,0)),0)</f>
        <v/>
      </c>
      <c r="AJ10" s="40">
        <f>IFERROR(INDEX(Remap_To,MATCH(AJ$8&amp;"|"&amp;IF(L10="","MISSING",L10&amp;""),Remap_Key,0)),AJ$8&amp;"|"&amp;IF(L10="","MISSING",L10&amp;""))</f>
        <v/>
      </c>
      <c r="AK10" s="42">
        <f>IFERROR(INDEX(Terms_Contrib,MATCH(AJ10,Terms_Key,0)),0)</f>
        <v/>
      </c>
      <c r="AL10" s="40">
        <f>IFERROR(INDEX(Remap_To,MATCH(AL$8&amp;"|"&amp;IF(M10="","MISSING",M10&amp;""),Remap_Key,0)),AL$8&amp;"|"&amp;IF(M10="","MISSING",M10&amp;""))</f>
        <v/>
      </c>
      <c r="AM10" s="42">
        <f>IFERROR(INDEX(Terms_Contrib,MATCH(AL10,Terms_Key,0)),0)</f>
        <v/>
      </c>
      <c r="AN10" s="40">
        <f>IFERROR(INDEX(Remap_To,MATCH(AN$8&amp;"|"&amp;IF(N10="","MISSING",N10&amp;""),Remap_Key,0)),AN$8&amp;"|"&amp;IF(N10="","MISSING",N10&amp;""))</f>
        <v/>
      </c>
      <c r="AO10" s="42">
        <f>IFERROR(INDEX(Terms_Contrib,MATCH(AN10,Terms_Key,0)),0)</f>
        <v/>
      </c>
      <c r="AP10" s="40">
        <f>IFERROR(INDEX(Remap_To,MATCH(AP$8&amp;"|"&amp;IF(O10="","MISSING",O10&amp;""),Remap_Key,0)),AP$8&amp;"|"&amp;IF(O10="","MISSING",O10&amp;""))</f>
        <v/>
      </c>
      <c r="AQ10" s="42">
        <f>IFERROR(INDEX(Terms_Contrib,MATCH(AP10,Terms_Key,0)),0)</f>
        <v/>
      </c>
      <c r="AR10" s="40">
        <f>IFERROR(INDEX(Remap_To,MATCH(AR$8&amp;"|"&amp;IF(P10="","MISSING",P10&amp;""),Remap_Key,0)),AR$8&amp;"|"&amp;IF(P10="","MISSING",P10&amp;""))</f>
        <v/>
      </c>
      <c r="AS10" s="42">
        <f>IFERROR(INDEX(Terms_Contrib,MATCH(AR10,Terms_Key,0)),0)</f>
        <v/>
      </c>
      <c r="AT10" s="40">
        <f>IFERROR(INDEX(Remap_To,MATCH(AT$8&amp;"|"&amp;IF(Q10="","MISSING",Q10&amp;""),Remap_Key,0)),AT$8&amp;"|"&amp;IF(Q10="","MISSING",Q10&amp;""))</f>
        <v/>
      </c>
      <c r="AU10" s="42">
        <f>IFERROR(INDEX(Terms_Contrib,MATCH(AT10,Terms_Key,0)),0)</f>
        <v/>
      </c>
      <c r="AV10" s="40">
        <f>IFERROR(INDEX(Remap_To,MATCH(AV$8&amp;"|"&amp;IF(R10="","MISSING",R10&amp;""),Remap_Key,0)),AV$8&amp;"|"&amp;IF(R10="","MISSING",R10&amp;""))</f>
        <v/>
      </c>
      <c r="AW10" s="42">
        <f>IFERROR(INDEX(Terms_Contrib,MATCH(AV10,Terms_Key,0)),0)</f>
        <v/>
      </c>
      <c r="AX10" s="40">
        <f>IFERROR(INDEX(Remap_To,MATCH(AX$8&amp;"|"&amp;IF(S10="","MISSING",S10&amp;""),Remap_Key,0)),AX$8&amp;"|"&amp;IF(S10="","MISSING",S10&amp;""))</f>
        <v/>
      </c>
      <c r="AY10" s="42">
        <f>IFERROR(INDEX(Terms_Contrib,MATCH(AX10,Terms_Key,0)),0)</f>
        <v/>
      </c>
      <c r="AZ10" s="40">
        <f>IFERROR(INDEX(Remap_To,MATCH(AZ$8&amp;"|"&amp;IF(T10="","MISSING",T10&amp;""),Remap_Key,0)),AZ$8&amp;"|"&amp;IF(T10="","MISSING",T10&amp;""))</f>
        <v/>
      </c>
      <c r="BA10" s="42">
        <f>IFERROR(INDEX(Terms_Contrib,MATCH(AZ10,Terms_Key,0)),0)</f>
        <v/>
      </c>
      <c r="BB10" s="40">
        <f>IFERROR(INDEX(Remap_To,MATCH(BB$8&amp;"|"&amp;IF(U10="","MISSING",U10&amp;""),Remap_Key,0)),BB$8&amp;"|"&amp;IF(U10="","MISSING",U10&amp;""))</f>
        <v/>
      </c>
      <c r="BC10" s="42">
        <f>IFERROR(INDEX(Terms_Contrib,MATCH(BB10,Terms_Key,0)),0)</f>
        <v/>
      </c>
      <c r="BD10" s="40">
        <f>IF(V10="",BD$8&amp;"|MISSING",BD$8&amp;"|"&amp;TEXT(V10,INDEX(Fmt_Str,MATCH(BD$8,Fmt_LCT,0))))</f>
        <v/>
      </c>
      <c r="BE10" s="42">
        <f>IFERROR(INDEX(Terms_Contrib,MATCH(BD10,Terms_Key,0)),0)</f>
        <v/>
      </c>
      <c r="BF10" s="40">
        <f>IF(W10="",BF$8&amp;"|MISSING",BF$8&amp;"|"&amp;TEXT(W10,INDEX(Fmt_Str,MATCH(BF$8,Fmt_LCT,0))))</f>
        <v/>
      </c>
      <c r="BG10" s="42">
        <f>IFERROR(INDEX(Terms_Contrib,MATCH(BF10,Terms_Key,0)),0)</f>
        <v/>
      </c>
      <c r="BH10" s="42">
        <f>LN(MAX(Y10,1))</f>
        <v/>
      </c>
      <c r="BI10" s="42">
        <f>INDEX(Terms_Contrib,MATCH(BI$8,Terms_Key,0))*BH10</f>
        <v/>
      </c>
      <c r="BJ10" s="42">
        <f>INDEX(Terms_Contrib,MATCH(BJ$8,Terms_Key,0))</f>
        <v/>
      </c>
      <c r="BK10" s="42">
        <f>INDEX(Terms_Contrib,MATCH(BK$8,Terms_Key,0))</f>
        <v/>
      </c>
      <c r="BL10" s="42">
        <f>LN(F10)</f>
        <v/>
      </c>
      <c r="BM10" s="42">
        <f>AA10+AC10+AE10+AG10+AI10+AK10+AM10+AO10+AQ10+AS10+AU10+AW10+AY10+BA10+BC10+BE10+BG10+BI10+BJ10+BK10+BL10</f>
        <v/>
      </c>
      <c r="BN10" s="44">
        <f>EXP(BM10)</f>
        <v/>
      </c>
      <c r="BO10" s="44">
        <f>BN10</f>
        <v/>
      </c>
      <c r="BP10" s="42">
        <f>Lvl_Cnt</f>
        <v/>
      </c>
      <c r="BQ10" s="44">
        <f>BO10*BP10</f>
        <v/>
      </c>
      <c r="BR10" s="44">
        <f>INDEX(Py_Final,MATCH($B10,Py_ID,0))</f>
        <v/>
      </c>
      <c r="BS10" s="45">
        <f>ABS(BQ10/BR10-1)</f>
        <v/>
      </c>
      <c r="BT10" s="46">
        <f>ISNA(MATCH(Z10,Terms_Key,0))+ISNA(MATCH(AB10,Terms_Key,0))+ISNA(MATCH(AD10,Terms_Key,0))+ISNA(MATCH(AF10,Terms_Key,0))+ISNA(MATCH(AH10,Terms_Key,0))+ISNA(MATCH(AJ10,Terms_Key,0))+ISNA(MATCH(AL10,Terms_Key,0))+ISNA(MATCH(AN10,Terms_Key,0))+ISNA(MATCH(AP10,Terms_Key,0))+ISNA(MATCH(AR10,Terms_Key,0))+ISNA(MATCH(AT10,Terms_Key,0))+ISNA(MATCH(AV10,Terms_Key,0))+ISNA(MATCH(AX10,Terms_Key,0))+ISNA(MATCH(AZ10,Terms_Key,0))+ISNA(MATCH(BB10,Terms_Key,0))+ISNA(MATCH(BD10,Terms_Key,0))+ISNA(MATCH(BF10,Terms_Key,0))+ISNA(MATCH(BI$8,Terms_Key,0))+ISNA(MATCH(BJ$8,Terms_Key,0))+ISNA(MATCH(BK$8,Terms_Key,0))</f>
        <v/>
      </c>
    </row>
    <row r="11">
      <c r="B11" s="8">
        <f>'Int. Inputs'!$B$31</f>
        <v/>
      </c>
      <c r="C11" s="40">
        <f>IF(ISBLANK(INDEX(Pol_Data,MATCH($B11,Pol_ID,0),MATCH("new_business",Pol_Head,0))),"",INDEX(Pol_Data,MATCH($B11,Pol_ID,0),MATCH("new_business",Pol_Head,0)))</f>
        <v/>
      </c>
      <c r="D11" s="41">
        <f>IF(ISBLANK(INDEX(Pol_Data,MATCH($B11,Pol_ID,0),MATCH("period_start",Pol_Head,0))),"",INDEX(Pol_Data,MATCH($B11,Pol_ID,0),MATCH("period_start",Pol_Head,0)))</f>
        <v/>
      </c>
      <c r="E11" s="41">
        <f>IF(ISBLANK(INDEX(Pol_Data,MATCH($B11,Pol_ID,0),MATCH("period_end",Pol_Head,0))),"",INDEX(Pol_Data,MATCH($B11,Pol_ID,0),MATCH("period_end",Pol_Head,0)))</f>
        <v/>
      </c>
      <c r="F11" s="42">
        <f>(E11-D11+1)/365</f>
        <v/>
      </c>
      <c r="G11" s="43">
        <f>IF(ISBLANK(INDEX(Pol_Data,MATCH($B11,Pol_ID,0),MATCH("flood_zone",Pol_Head,0))),"",INDEX(Pol_Data,MATCH($B11,Pol_ID,0),MATCH("flood_zone",Pol_Head,0)))</f>
        <v/>
      </c>
      <c r="H11" s="43">
        <f>IF(ISBLANK(INDEX(Pol_Data,MATCH($B11,Pol_ID,0),MATCH("tenure",Pol_Head,0))),"",INDEX(Pol_Data,MATCH($B11,Pol_ID,0),MATCH("tenure",Pol_Head,0)))</f>
        <v/>
      </c>
      <c r="I11" s="43">
        <f>IF(ISBLANK(INDEX(Pol_Data,MATCH($B11,Pol_ID,0),MATCH("marketing_segment",Pol_Head,0))),"",INDEX(Pol_Data,MATCH($B11,Pol_ID,0),MATCH("marketing_segment",Pol_Head,0)))</f>
        <v/>
      </c>
      <c r="J11" s="43">
        <f>IF(ISBLANK(INDEX(Pol_Data,MATCH($B11,Pol_ID,0),MATCH("prior_claims_5y",Pol_Head,0))),"",INDEX(Pol_Data,MATCH($B11,Pol_ID,0),MATCH("prior_claims_5y",Pol_Head,0)))</f>
        <v/>
      </c>
      <c r="K11" s="43">
        <f>IF(ISBLANK(INDEX(Pol_Data,MATCH($B11,Pol_ID,0),MATCH("missed_payments_12m",Pol_Head,0))),"",INDEX(Pol_Data,MATCH($B11,Pol_ID,0),MATCH("missed_payments_12m",Pol_Head,0)))</f>
        <v/>
      </c>
      <c r="L11" s="43">
        <f>IF(ISBLANK(INDEX(Pol_Data,MATCH($B11,Pol_ID,0),MATCH("voluntary_excess",Pol_Head,0))),"",INDEX(Pol_Data,MATCH($B11,Pol_ID,0),MATCH("voluntary_excess",Pol_Head,0)))</f>
        <v/>
      </c>
      <c r="M11" s="43">
        <f>IF(ISBLANK(INDEX(Pol_Data,MATCH($B11,Pol_ID,0),MATCH("security_level",Pol_Head,0))),"",INDEX(Pol_Data,MATCH($B11,Pol_ID,0),MATCH("security_level",Pol_Head,0)))</f>
        <v/>
      </c>
      <c r="N11" s="43">
        <f>IF(ISBLANK(INDEX(Pol_Data,MATCH($B11,Pol_ID,0),MATCH("high_value_items",Pol_Head,0))),"",INDEX(Pol_Data,MATCH($B11,Pol_ID,0),MATCH("high_value_items",Pol_Head,0)))</f>
        <v/>
      </c>
      <c r="O11" s="43">
        <f>IF(ISBLANK(INDEX(Pol_Data,MATCH($B11,Pol_ID,0),MATCH("accidental_damage_cover",Pol_Head,0))),"",INDEX(Pol_Data,MATCH($B11,Pol_ID,0),MATCH("accidental_damage_cover",Pol_Head,0)))</f>
        <v/>
      </c>
      <c r="P11" s="43">
        <f>IF(ISBLANK(INDEX(Pol_Data,MATCH($B11,Pol_ID,0),MATCH("bicycle_cover",Pol_Head,0))),"",INDEX(Pol_Data,MATCH($B11,Pol_ID,0),MATCH("bicycle_cover",Pol_Head,0)))</f>
        <v/>
      </c>
      <c r="Q11" s="43">
        <f>IF(ISBLANK(INDEX(Pol_Data,MATCH($B11,Pol_ID,0),MATCH("works_from_home",Pol_Head,0))),"",INDEX(Pol_Data,MATCH($B11,Pol_ID,0),MATCH("works_from_home",Pol_Head,0)))</f>
        <v/>
      </c>
      <c r="R11" s="43">
        <f>IF(ISBLANK(INDEX(Pol_Data,MATCH($B11,Pol_ID,0),MATCH("lodgers",Pol_Head,0))),"",INDEX(Pol_Data,MATCH($B11,Pol_ID,0),MATCH("lodgers",Pol_Head,0)))</f>
        <v/>
      </c>
      <c r="S11" s="43">
        <f>IF(ISBLANK(INDEX(Pol_Data,MATCH($B11,Pol_ID,0),MATCH("urban_density",Pol_Head,0))),"",INDEX(Pol_Data,MATCH($B11,Pol_ID,0),MATCH("urban_density",Pol_Head,0)))</f>
        <v/>
      </c>
      <c r="T11" s="43">
        <f>IF(ISBLANK(INDEX(Pol_Data,MATCH($B11,Pol_ID,0),MATCH("property_type",Pol_Head,0))),"",INDEX(Pol_Data,MATCH($B11,Pol_ID,0),MATCH("property_type",Pol_Head,0)))</f>
        <v/>
      </c>
      <c r="U11" s="43">
        <f>IF(ISBLANK(INDEX(Pol_Data,MATCH($B11,Pol_ID,0),MATCH("policyholder_age_band",Pol_Head,0))),"",INDEX(Pol_Data,MATCH($B11,Pol_ID,0),MATCH("policyholder_age_band",Pol_Head,0)))</f>
        <v/>
      </c>
      <c r="V11" s="47">
        <f>IF(ISBLANK(INDEX(Pol_Data,MATCH($B11,Pol_ID,0),MATCH("elevation_m",Pol_Head,0))),"",INDEX(Pol_Data,MATCH($B11,Pol_ID,0),MATCH("elevation_m",Pol_Head,0)))</f>
        <v/>
      </c>
      <c r="W11" s="47">
        <f>IF(ISBLANK(INDEX(Pol_Data,MATCH($B11,Pol_ID,0),MATCH("distance_to_river_km",Pol_Head,0))),"",INDEX(Pol_Data,MATCH($B11,Pol_ID,0),MATCH("distance_to_river_km",Pol_Head,0)))</f>
        <v/>
      </c>
      <c r="X11" s="43">
        <f>IF(ISBLANK(INDEX(Pol_Data,MATCH($B11,Pol_ID,0),MATCH("sum_insured",Pol_Head,0))),"",INDEX(Pol_Data,MATCH($B11,Pol_ID,0),MATCH("sum_insured",Pol_Head,0)))</f>
        <v/>
      </c>
      <c r="Y11" s="48">
        <f>IF(X11="","",IF(X11&gt;=SI_Thr_Cnt,X11/SI_Div,X11))</f>
        <v/>
      </c>
      <c r="Z11" s="40">
        <f>IFERROR(INDEX(Remap_To,MATCH(Z$8&amp;"|"&amp;IF(G11="","MISSING",G11&amp;""),Remap_Key,0)),Z$8&amp;"|"&amp;IF(G11="","MISSING",G11&amp;""))</f>
        <v/>
      </c>
      <c r="AA11" s="42">
        <f>IFERROR(INDEX(Terms_Contrib,MATCH(Z11,Terms_Key,0)),0)</f>
        <v/>
      </c>
      <c r="AB11" s="40">
        <f>IFERROR(INDEX(Remap_To,MATCH(AB$8&amp;"|"&amp;IF(H11="","MISSING",H11&amp;""),Remap_Key,0)),AB$8&amp;"|"&amp;IF(H11="","MISSING",H11&amp;""))</f>
        <v/>
      </c>
      <c r="AC11" s="42">
        <f>IFERROR(INDEX(Terms_Contrib,MATCH(AB11,Terms_Key,0)),0)</f>
        <v/>
      </c>
      <c r="AD11" s="40">
        <f>IFERROR(INDEX(Remap_To,MATCH(AD$8&amp;"|"&amp;IF(I11="","MISSING",I11&amp;""),Remap_Key,0)),AD$8&amp;"|"&amp;IF(I11="","MISSING",I11&amp;""))</f>
        <v/>
      </c>
      <c r="AE11" s="42">
        <f>IFERROR(INDEX(Terms_Contrib,MATCH(AD11,Terms_Key,0)),0)</f>
        <v/>
      </c>
      <c r="AF11" s="40">
        <f>IFERROR(INDEX(Remap_To,MATCH(AF$8&amp;"|"&amp;IF(J11="","MISSING",MIN(J11,3)&amp;""),Remap_Key,0)),AF$8&amp;"|"&amp;IF(J11="","MISSING",MIN(J11,3)&amp;""))</f>
        <v/>
      </c>
      <c r="AG11" s="42">
        <f>IFERROR(INDEX(Terms_Contrib,MATCH(AF11,Terms_Key,0)),0)</f>
        <v/>
      </c>
      <c r="AH11" s="40">
        <f>IFERROR(INDEX(Remap_To,MATCH(AH$8&amp;"|"&amp;IF(K11="","MISSING",MIN(K11,3)&amp;""),Remap_Key,0)),AH$8&amp;"|"&amp;IF(K11="","MISSING",MIN(K11,3)&amp;""))</f>
        <v/>
      </c>
      <c r="AI11" s="42">
        <f>IFERROR(INDEX(Terms_Contrib,MATCH(AH11,Terms_Key,0)),0)</f>
        <v/>
      </c>
      <c r="AJ11" s="40">
        <f>IFERROR(INDEX(Remap_To,MATCH(AJ$8&amp;"|"&amp;IF(L11="","MISSING",L11&amp;""),Remap_Key,0)),AJ$8&amp;"|"&amp;IF(L11="","MISSING",L11&amp;""))</f>
        <v/>
      </c>
      <c r="AK11" s="42">
        <f>IFERROR(INDEX(Terms_Contrib,MATCH(AJ11,Terms_Key,0)),0)</f>
        <v/>
      </c>
      <c r="AL11" s="40">
        <f>IFERROR(INDEX(Remap_To,MATCH(AL$8&amp;"|"&amp;IF(M11="","MISSING",M11&amp;""),Remap_Key,0)),AL$8&amp;"|"&amp;IF(M11="","MISSING",M11&amp;""))</f>
        <v/>
      </c>
      <c r="AM11" s="42">
        <f>IFERROR(INDEX(Terms_Contrib,MATCH(AL11,Terms_Key,0)),0)</f>
        <v/>
      </c>
      <c r="AN11" s="40">
        <f>IFERROR(INDEX(Remap_To,MATCH(AN$8&amp;"|"&amp;IF(N11="","MISSING",N11&amp;""),Remap_Key,0)),AN$8&amp;"|"&amp;IF(N11="","MISSING",N11&amp;""))</f>
        <v/>
      </c>
      <c r="AO11" s="42">
        <f>IFERROR(INDEX(Terms_Contrib,MATCH(AN11,Terms_Key,0)),0)</f>
        <v/>
      </c>
      <c r="AP11" s="40">
        <f>IFERROR(INDEX(Remap_To,MATCH(AP$8&amp;"|"&amp;IF(O11="","MISSING",O11&amp;""),Remap_Key,0)),AP$8&amp;"|"&amp;IF(O11="","MISSING",O11&amp;""))</f>
        <v/>
      </c>
      <c r="AQ11" s="42">
        <f>IFERROR(INDEX(Terms_Contrib,MATCH(AP11,Terms_Key,0)),0)</f>
        <v/>
      </c>
      <c r="AR11" s="40">
        <f>IFERROR(INDEX(Remap_To,MATCH(AR$8&amp;"|"&amp;IF(P11="","MISSING",P11&amp;""),Remap_Key,0)),AR$8&amp;"|"&amp;IF(P11="","MISSING",P11&amp;""))</f>
        <v/>
      </c>
      <c r="AS11" s="42">
        <f>IFERROR(INDEX(Terms_Contrib,MATCH(AR11,Terms_Key,0)),0)</f>
        <v/>
      </c>
      <c r="AT11" s="40">
        <f>IFERROR(INDEX(Remap_To,MATCH(AT$8&amp;"|"&amp;IF(Q11="","MISSING",Q11&amp;""),Remap_Key,0)),AT$8&amp;"|"&amp;IF(Q11="","MISSING",Q11&amp;""))</f>
        <v/>
      </c>
      <c r="AU11" s="42">
        <f>IFERROR(INDEX(Terms_Contrib,MATCH(AT11,Terms_Key,0)),0)</f>
        <v/>
      </c>
      <c r="AV11" s="40">
        <f>IFERROR(INDEX(Remap_To,MATCH(AV$8&amp;"|"&amp;IF(R11="","MISSING",R11&amp;""),Remap_Key,0)),AV$8&amp;"|"&amp;IF(R11="","MISSING",R11&amp;""))</f>
        <v/>
      </c>
      <c r="AW11" s="42">
        <f>IFERROR(INDEX(Terms_Contrib,MATCH(AV11,Terms_Key,0)),0)</f>
        <v/>
      </c>
      <c r="AX11" s="40">
        <f>IFERROR(INDEX(Remap_To,MATCH(AX$8&amp;"|"&amp;IF(S11="","MISSING",S11&amp;""),Remap_Key,0)),AX$8&amp;"|"&amp;IF(S11="","MISSING",S11&amp;""))</f>
        <v/>
      </c>
      <c r="AY11" s="42">
        <f>IFERROR(INDEX(Terms_Contrib,MATCH(AX11,Terms_Key,0)),0)</f>
        <v/>
      </c>
      <c r="AZ11" s="40">
        <f>IFERROR(INDEX(Remap_To,MATCH(AZ$8&amp;"|"&amp;IF(T11="","MISSING",T11&amp;""),Remap_Key,0)),AZ$8&amp;"|"&amp;IF(T11="","MISSING",T11&amp;""))</f>
        <v/>
      </c>
      <c r="BA11" s="42">
        <f>IFERROR(INDEX(Terms_Contrib,MATCH(AZ11,Terms_Key,0)),0)</f>
        <v/>
      </c>
      <c r="BB11" s="40">
        <f>IFERROR(INDEX(Remap_To,MATCH(BB$8&amp;"|"&amp;IF(U11="","MISSING",U11&amp;""),Remap_Key,0)),BB$8&amp;"|"&amp;IF(U11="","MISSING",U11&amp;""))</f>
        <v/>
      </c>
      <c r="BC11" s="42">
        <f>IFERROR(INDEX(Terms_Contrib,MATCH(BB11,Terms_Key,0)),0)</f>
        <v/>
      </c>
      <c r="BD11" s="40">
        <f>IF(V11="",BD$8&amp;"|MISSING",BD$8&amp;"|"&amp;TEXT(V11,INDEX(Fmt_Str,MATCH(BD$8,Fmt_LCT,0))))</f>
        <v/>
      </c>
      <c r="BE11" s="42">
        <f>IFERROR(INDEX(Terms_Contrib,MATCH(BD11,Terms_Key,0)),0)</f>
        <v/>
      </c>
      <c r="BF11" s="40">
        <f>IF(W11="",BF$8&amp;"|MISSING",BF$8&amp;"|"&amp;TEXT(W11,INDEX(Fmt_Str,MATCH(BF$8,Fmt_LCT,0))))</f>
        <v/>
      </c>
      <c r="BG11" s="42">
        <f>IFERROR(INDEX(Terms_Contrib,MATCH(BF11,Terms_Key,0)),0)</f>
        <v/>
      </c>
      <c r="BH11" s="42">
        <f>LN(MAX(Y11,1))</f>
        <v/>
      </c>
      <c r="BI11" s="42">
        <f>INDEX(Terms_Contrib,MATCH(BI$8,Terms_Key,0))*BH11</f>
        <v/>
      </c>
      <c r="BJ11" s="42">
        <f>INDEX(Terms_Contrib,MATCH(BJ$8,Terms_Key,0))</f>
        <v/>
      </c>
      <c r="BK11" s="42">
        <f>INDEX(Terms_Contrib,MATCH(BK$8,Terms_Key,0))</f>
        <v/>
      </c>
      <c r="BL11" s="42">
        <f>LN(F11)</f>
        <v/>
      </c>
      <c r="BM11" s="42">
        <f>AA11+AC11+AE11+AG11+AI11+AK11+AM11+AO11+AQ11+AS11+AU11+AW11+AY11+BA11+BC11+BE11+BG11+BI11+BJ11+BK11+BL11</f>
        <v/>
      </c>
      <c r="BN11" s="44">
        <f>EXP(BM11)</f>
        <v/>
      </c>
      <c r="BO11" s="44">
        <f>BN11</f>
        <v/>
      </c>
      <c r="BP11" s="42">
        <f>Lvl_Cnt</f>
        <v/>
      </c>
      <c r="BQ11" s="44">
        <f>BO11*BP11</f>
        <v/>
      </c>
      <c r="BR11" s="44">
        <f>INDEX(Py_Final,MATCH($B11,Py_ID,0))</f>
        <v/>
      </c>
      <c r="BS11" s="45">
        <f>ABS(BQ11/BR11-1)</f>
        <v/>
      </c>
      <c r="BT11" s="46">
        <f>ISNA(MATCH(Z11,Terms_Key,0))+ISNA(MATCH(AB11,Terms_Key,0))+ISNA(MATCH(AD11,Terms_Key,0))+ISNA(MATCH(AF11,Terms_Key,0))+ISNA(MATCH(AH11,Terms_Key,0))+ISNA(MATCH(AJ11,Terms_Key,0))+ISNA(MATCH(AL11,Terms_Key,0))+ISNA(MATCH(AN11,Terms_Key,0))+ISNA(MATCH(AP11,Terms_Key,0))+ISNA(MATCH(AR11,Terms_Key,0))+ISNA(MATCH(AT11,Terms_Key,0))+ISNA(MATCH(AV11,Terms_Key,0))+ISNA(MATCH(AX11,Terms_Key,0))+ISNA(MATCH(AZ11,Terms_Key,0))+ISNA(MATCH(BB11,Terms_Key,0))+ISNA(MATCH(BD11,Terms_Key,0))+ISNA(MATCH(BF11,Terms_Key,0))+ISNA(MATCH(BI$8,Terms_Key,0))+ISNA(MATCH(BJ$8,Terms_Key,0))+ISNA(MATCH(BK$8,Terms_Key,0))</f>
        <v/>
      </c>
    </row>
    <row r="12">
      <c r="B12" s="8">
        <f>'Int. Inputs'!$B$32</f>
        <v/>
      </c>
      <c r="C12" s="40">
        <f>IF(ISBLANK(INDEX(Pol_Data,MATCH($B12,Pol_ID,0),MATCH("new_business",Pol_Head,0))),"",INDEX(Pol_Data,MATCH($B12,Pol_ID,0),MATCH("new_business",Pol_Head,0)))</f>
        <v/>
      </c>
      <c r="D12" s="41">
        <f>IF(ISBLANK(INDEX(Pol_Data,MATCH($B12,Pol_ID,0),MATCH("period_start",Pol_Head,0))),"",INDEX(Pol_Data,MATCH($B12,Pol_ID,0),MATCH("period_start",Pol_Head,0)))</f>
        <v/>
      </c>
      <c r="E12" s="41">
        <f>IF(ISBLANK(INDEX(Pol_Data,MATCH($B12,Pol_ID,0),MATCH("period_end",Pol_Head,0))),"",INDEX(Pol_Data,MATCH($B12,Pol_ID,0),MATCH("period_end",Pol_Head,0)))</f>
        <v/>
      </c>
      <c r="F12" s="42">
        <f>(E12-D12+1)/365</f>
        <v/>
      </c>
      <c r="G12" s="43">
        <f>IF(ISBLANK(INDEX(Pol_Data,MATCH($B12,Pol_ID,0),MATCH("flood_zone",Pol_Head,0))),"",INDEX(Pol_Data,MATCH($B12,Pol_ID,0),MATCH("flood_zone",Pol_Head,0)))</f>
        <v/>
      </c>
      <c r="H12" s="43">
        <f>IF(ISBLANK(INDEX(Pol_Data,MATCH($B12,Pol_ID,0),MATCH("tenure",Pol_Head,0))),"",INDEX(Pol_Data,MATCH($B12,Pol_ID,0),MATCH("tenure",Pol_Head,0)))</f>
        <v/>
      </c>
      <c r="I12" s="43">
        <f>IF(ISBLANK(INDEX(Pol_Data,MATCH($B12,Pol_ID,0),MATCH("marketing_segment",Pol_Head,0))),"",INDEX(Pol_Data,MATCH($B12,Pol_ID,0),MATCH("marketing_segment",Pol_Head,0)))</f>
        <v/>
      </c>
      <c r="J12" s="43">
        <f>IF(ISBLANK(INDEX(Pol_Data,MATCH($B12,Pol_ID,0),MATCH("prior_claims_5y",Pol_Head,0))),"",INDEX(Pol_Data,MATCH($B12,Pol_ID,0),MATCH("prior_claims_5y",Pol_Head,0)))</f>
        <v/>
      </c>
      <c r="K12" s="43">
        <f>IF(ISBLANK(INDEX(Pol_Data,MATCH($B12,Pol_ID,0),MATCH("missed_payments_12m",Pol_Head,0))),"",INDEX(Pol_Data,MATCH($B12,Pol_ID,0),MATCH("missed_payments_12m",Pol_Head,0)))</f>
        <v/>
      </c>
      <c r="L12" s="43">
        <f>IF(ISBLANK(INDEX(Pol_Data,MATCH($B12,Pol_ID,0),MATCH("voluntary_excess",Pol_Head,0))),"",INDEX(Pol_Data,MATCH($B12,Pol_ID,0),MATCH("voluntary_excess",Pol_Head,0)))</f>
        <v/>
      </c>
      <c r="M12" s="43">
        <f>IF(ISBLANK(INDEX(Pol_Data,MATCH($B12,Pol_ID,0),MATCH("security_level",Pol_Head,0))),"",INDEX(Pol_Data,MATCH($B12,Pol_ID,0),MATCH("security_level",Pol_Head,0)))</f>
        <v/>
      </c>
      <c r="N12" s="43">
        <f>IF(ISBLANK(INDEX(Pol_Data,MATCH($B12,Pol_ID,0),MATCH("high_value_items",Pol_Head,0))),"",INDEX(Pol_Data,MATCH($B12,Pol_ID,0),MATCH("high_value_items",Pol_Head,0)))</f>
        <v/>
      </c>
      <c r="O12" s="43">
        <f>IF(ISBLANK(INDEX(Pol_Data,MATCH($B12,Pol_ID,0),MATCH("accidental_damage_cover",Pol_Head,0))),"",INDEX(Pol_Data,MATCH($B12,Pol_ID,0),MATCH("accidental_damage_cover",Pol_Head,0)))</f>
        <v/>
      </c>
      <c r="P12" s="43">
        <f>IF(ISBLANK(INDEX(Pol_Data,MATCH($B12,Pol_ID,0),MATCH("bicycle_cover",Pol_Head,0))),"",INDEX(Pol_Data,MATCH($B12,Pol_ID,0),MATCH("bicycle_cover",Pol_Head,0)))</f>
        <v/>
      </c>
      <c r="Q12" s="43">
        <f>IF(ISBLANK(INDEX(Pol_Data,MATCH($B12,Pol_ID,0),MATCH("works_from_home",Pol_Head,0))),"",INDEX(Pol_Data,MATCH($B12,Pol_ID,0),MATCH("works_from_home",Pol_Head,0)))</f>
        <v/>
      </c>
      <c r="R12" s="43">
        <f>IF(ISBLANK(INDEX(Pol_Data,MATCH($B12,Pol_ID,0),MATCH("lodgers",Pol_Head,0))),"",INDEX(Pol_Data,MATCH($B12,Pol_ID,0),MATCH("lodgers",Pol_Head,0)))</f>
        <v/>
      </c>
      <c r="S12" s="43">
        <f>IF(ISBLANK(INDEX(Pol_Data,MATCH($B12,Pol_ID,0),MATCH("urban_density",Pol_Head,0))),"",INDEX(Pol_Data,MATCH($B12,Pol_ID,0),MATCH("urban_density",Pol_Head,0)))</f>
        <v/>
      </c>
      <c r="T12" s="43">
        <f>IF(ISBLANK(INDEX(Pol_Data,MATCH($B12,Pol_ID,0),MATCH("property_type",Pol_Head,0))),"",INDEX(Pol_Data,MATCH($B12,Pol_ID,0),MATCH("property_type",Pol_Head,0)))</f>
        <v/>
      </c>
      <c r="U12" s="43">
        <f>IF(ISBLANK(INDEX(Pol_Data,MATCH($B12,Pol_ID,0),MATCH("policyholder_age_band",Pol_Head,0))),"",INDEX(Pol_Data,MATCH($B12,Pol_ID,0),MATCH("policyholder_age_band",Pol_Head,0)))</f>
        <v/>
      </c>
      <c r="V12" s="47">
        <f>IF(ISBLANK(INDEX(Pol_Data,MATCH($B12,Pol_ID,0),MATCH("elevation_m",Pol_Head,0))),"",INDEX(Pol_Data,MATCH($B12,Pol_ID,0),MATCH("elevation_m",Pol_Head,0)))</f>
        <v/>
      </c>
      <c r="W12" s="47">
        <f>IF(ISBLANK(INDEX(Pol_Data,MATCH($B12,Pol_ID,0),MATCH("distance_to_river_km",Pol_Head,0))),"",INDEX(Pol_Data,MATCH($B12,Pol_ID,0),MATCH("distance_to_river_km",Pol_Head,0)))</f>
        <v/>
      </c>
      <c r="X12" s="43">
        <f>IF(ISBLANK(INDEX(Pol_Data,MATCH($B12,Pol_ID,0),MATCH("sum_insured",Pol_Head,0))),"",INDEX(Pol_Data,MATCH($B12,Pol_ID,0),MATCH("sum_insured",Pol_Head,0)))</f>
        <v/>
      </c>
      <c r="Y12" s="48">
        <f>IF(X12="","",IF(X12&gt;=SI_Thr_Cnt,X12/SI_Div,X12))</f>
        <v/>
      </c>
      <c r="Z12" s="40">
        <f>IFERROR(INDEX(Remap_To,MATCH(Z$8&amp;"|"&amp;IF(G12="","MISSING",G12&amp;""),Remap_Key,0)),Z$8&amp;"|"&amp;IF(G12="","MISSING",G12&amp;""))</f>
        <v/>
      </c>
      <c r="AA12" s="42">
        <f>IFERROR(INDEX(Terms_Contrib,MATCH(Z12,Terms_Key,0)),0)</f>
        <v/>
      </c>
      <c r="AB12" s="40">
        <f>IFERROR(INDEX(Remap_To,MATCH(AB$8&amp;"|"&amp;IF(H12="","MISSING",H12&amp;""),Remap_Key,0)),AB$8&amp;"|"&amp;IF(H12="","MISSING",H12&amp;""))</f>
        <v/>
      </c>
      <c r="AC12" s="42">
        <f>IFERROR(INDEX(Terms_Contrib,MATCH(AB12,Terms_Key,0)),0)</f>
        <v/>
      </c>
      <c r="AD12" s="40">
        <f>IFERROR(INDEX(Remap_To,MATCH(AD$8&amp;"|"&amp;IF(I12="","MISSING",I12&amp;""),Remap_Key,0)),AD$8&amp;"|"&amp;IF(I12="","MISSING",I12&amp;""))</f>
        <v/>
      </c>
      <c r="AE12" s="42">
        <f>IFERROR(INDEX(Terms_Contrib,MATCH(AD12,Terms_Key,0)),0)</f>
        <v/>
      </c>
      <c r="AF12" s="40">
        <f>IFERROR(INDEX(Remap_To,MATCH(AF$8&amp;"|"&amp;IF(J12="","MISSING",MIN(J12,3)&amp;""),Remap_Key,0)),AF$8&amp;"|"&amp;IF(J12="","MISSING",MIN(J12,3)&amp;""))</f>
        <v/>
      </c>
      <c r="AG12" s="42">
        <f>IFERROR(INDEX(Terms_Contrib,MATCH(AF12,Terms_Key,0)),0)</f>
        <v/>
      </c>
      <c r="AH12" s="40">
        <f>IFERROR(INDEX(Remap_To,MATCH(AH$8&amp;"|"&amp;IF(K12="","MISSING",MIN(K12,3)&amp;""),Remap_Key,0)),AH$8&amp;"|"&amp;IF(K12="","MISSING",MIN(K12,3)&amp;""))</f>
        <v/>
      </c>
      <c r="AI12" s="42">
        <f>IFERROR(INDEX(Terms_Contrib,MATCH(AH12,Terms_Key,0)),0)</f>
        <v/>
      </c>
      <c r="AJ12" s="40">
        <f>IFERROR(INDEX(Remap_To,MATCH(AJ$8&amp;"|"&amp;IF(L12="","MISSING",L12&amp;""),Remap_Key,0)),AJ$8&amp;"|"&amp;IF(L12="","MISSING",L12&amp;""))</f>
        <v/>
      </c>
      <c r="AK12" s="42">
        <f>IFERROR(INDEX(Terms_Contrib,MATCH(AJ12,Terms_Key,0)),0)</f>
        <v/>
      </c>
      <c r="AL12" s="40">
        <f>IFERROR(INDEX(Remap_To,MATCH(AL$8&amp;"|"&amp;IF(M12="","MISSING",M12&amp;""),Remap_Key,0)),AL$8&amp;"|"&amp;IF(M12="","MISSING",M12&amp;""))</f>
        <v/>
      </c>
      <c r="AM12" s="42">
        <f>IFERROR(INDEX(Terms_Contrib,MATCH(AL12,Terms_Key,0)),0)</f>
        <v/>
      </c>
      <c r="AN12" s="40">
        <f>IFERROR(INDEX(Remap_To,MATCH(AN$8&amp;"|"&amp;IF(N12="","MISSING",N12&amp;""),Remap_Key,0)),AN$8&amp;"|"&amp;IF(N12="","MISSING",N12&amp;""))</f>
        <v/>
      </c>
      <c r="AO12" s="42">
        <f>IFERROR(INDEX(Terms_Contrib,MATCH(AN12,Terms_Key,0)),0)</f>
        <v/>
      </c>
      <c r="AP12" s="40">
        <f>IFERROR(INDEX(Remap_To,MATCH(AP$8&amp;"|"&amp;IF(O12="","MISSING",O12&amp;""),Remap_Key,0)),AP$8&amp;"|"&amp;IF(O12="","MISSING",O12&amp;""))</f>
        <v/>
      </c>
      <c r="AQ12" s="42">
        <f>IFERROR(INDEX(Terms_Contrib,MATCH(AP12,Terms_Key,0)),0)</f>
        <v/>
      </c>
      <c r="AR12" s="40">
        <f>IFERROR(INDEX(Remap_To,MATCH(AR$8&amp;"|"&amp;IF(P12="","MISSING",P12&amp;""),Remap_Key,0)),AR$8&amp;"|"&amp;IF(P12="","MISSING",P12&amp;""))</f>
        <v/>
      </c>
      <c r="AS12" s="42">
        <f>IFERROR(INDEX(Terms_Contrib,MATCH(AR12,Terms_Key,0)),0)</f>
        <v/>
      </c>
      <c r="AT12" s="40">
        <f>IFERROR(INDEX(Remap_To,MATCH(AT$8&amp;"|"&amp;IF(Q12="","MISSING",Q12&amp;""),Remap_Key,0)),AT$8&amp;"|"&amp;IF(Q12="","MISSING",Q12&amp;""))</f>
        <v/>
      </c>
      <c r="AU12" s="42">
        <f>IFERROR(INDEX(Terms_Contrib,MATCH(AT12,Terms_Key,0)),0)</f>
        <v/>
      </c>
      <c r="AV12" s="40">
        <f>IFERROR(INDEX(Remap_To,MATCH(AV$8&amp;"|"&amp;IF(R12="","MISSING",R12&amp;""),Remap_Key,0)),AV$8&amp;"|"&amp;IF(R12="","MISSING",R12&amp;""))</f>
        <v/>
      </c>
      <c r="AW12" s="42">
        <f>IFERROR(INDEX(Terms_Contrib,MATCH(AV12,Terms_Key,0)),0)</f>
        <v/>
      </c>
      <c r="AX12" s="40">
        <f>IFERROR(INDEX(Remap_To,MATCH(AX$8&amp;"|"&amp;IF(S12="","MISSING",S12&amp;""),Remap_Key,0)),AX$8&amp;"|"&amp;IF(S12="","MISSING",S12&amp;""))</f>
        <v/>
      </c>
      <c r="AY12" s="42">
        <f>IFERROR(INDEX(Terms_Contrib,MATCH(AX12,Terms_Key,0)),0)</f>
        <v/>
      </c>
      <c r="AZ12" s="40">
        <f>IFERROR(INDEX(Remap_To,MATCH(AZ$8&amp;"|"&amp;IF(T12="","MISSING",T12&amp;""),Remap_Key,0)),AZ$8&amp;"|"&amp;IF(T12="","MISSING",T12&amp;""))</f>
        <v/>
      </c>
      <c r="BA12" s="42">
        <f>IFERROR(INDEX(Terms_Contrib,MATCH(AZ12,Terms_Key,0)),0)</f>
        <v/>
      </c>
      <c r="BB12" s="40">
        <f>IFERROR(INDEX(Remap_To,MATCH(BB$8&amp;"|"&amp;IF(U12="","MISSING",U12&amp;""),Remap_Key,0)),BB$8&amp;"|"&amp;IF(U12="","MISSING",U12&amp;""))</f>
        <v/>
      </c>
      <c r="BC12" s="42">
        <f>IFERROR(INDEX(Terms_Contrib,MATCH(BB12,Terms_Key,0)),0)</f>
        <v/>
      </c>
      <c r="BD12" s="40">
        <f>IF(V12="",BD$8&amp;"|MISSING",BD$8&amp;"|"&amp;TEXT(V12,INDEX(Fmt_Str,MATCH(BD$8,Fmt_LCT,0))))</f>
        <v/>
      </c>
      <c r="BE12" s="42">
        <f>IFERROR(INDEX(Terms_Contrib,MATCH(BD12,Terms_Key,0)),0)</f>
        <v/>
      </c>
      <c r="BF12" s="40">
        <f>IF(W12="",BF$8&amp;"|MISSING",BF$8&amp;"|"&amp;TEXT(W12,INDEX(Fmt_Str,MATCH(BF$8,Fmt_LCT,0))))</f>
        <v/>
      </c>
      <c r="BG12" s="42">
        <f>IFERROR(INDEX(Terms_Contrib,MATCH(BF12,Terms_Key,0)),0)</f>
        <v/>
      </c>
      <c r="BH12" s="42">
        <f>LN(MAX(Y12,1))</f>
        <v/>
      </c>
      <c r="BI12" s="42">
        <f>INDEX(Terms_Contrib,MATCH(BI$8,Terms_Key,0))*BH12</f>
        <v/>
      </c>
      <c r="BJ12" s="42">
        <f>INDEX(Terms_Contrib,MATCH(BJ$8,Terms_Key,0))</f>
        <v/>
      </c>
      <c r="BK12" s="42">
        <f>INDEX(Terms_Contrib,MATCH(BK$8,Terms_Key,0))</f>
        <v/>
      </c>
      <c r="BL12" s="42">
        <f>LN(F12)</f>
        <v/>
      </c>
      <c r="BM12" s="42">
        <f>AA12+AC12+AE12+AG12+AI12+AK12+AM12+AO12+AQ12+AS12+AU12+AW12+AY12+BA12+BC12+BE12+BG12+BI12+BJ12+BK12+BL12</f>
        <v/>
      </c>
      <c r="BN12" s="44">
        <f>EXP(BM12)</f>
        <v/>
      </c>
      <c r="BO12" s="44">
        <f>BN12</f>
        <v/>
      </c>
      <c r="BP12" s="42">
        <f>Lvl_Cnt</f>
        <v/>
      </c>
      <c r="BQ12" s="44">
        <f>BO12*BP12</f>
        <v/>
      </c>
      <c r="BR12" s="44">
        <f>INDEX(Py_Final,MATCH($B12,Py_ID,0))</f>
        <v/>
      </c>
      <c r="BS12" s="45">
        <f>ABS(BQ12/BR12-1)</f>
        <v/>
      </c>
      <c r="BT12" s="46">
        <f>ISNA(MATCH(Z12,Terms_Key,0))+ISNA(MATCH(AB12,Terms_Key,0))+ISNA(MATCH(AD12,Terms_Key,0))+ISNA(MATCH(AF12,Terms_Key,0))+ISNA(MATCH(AH12,Terms_Key,0))+ISNA(MATCH(AJ12,Terms_Key,0))+ISNA(MATCH(AL12,Terms_Key,0))+ISNA(MATCH(AN12,Terms_Key,0))+ISNA(MATCH(AP12,Terms_Key,0))+ISNA(MATCH(AR12,Terms_Key,0))+ISNA(MATCH(AT12,Terms_Key,0))+ISNA(MATCH(AV12,Terms_Key,0))+ISNA(MATCH(AX12,Terms_Key,0))+ISNA(MATCH(AZ12,Terms_Key,0))+ISNA(MATCH(BB12,Terms_Key,0))+ISNA(MATCH(BD12,Terms_Key,0))+ISNA(MATCH(BF12,Terms_Key,0))+ISNA(MATCH(BI$8,Terms_Key,0))+ISNA(MATCH(BJ$8,Terms_Key,0))+ISNA(MATCH(BK$8,Terms_Key,0))</f>
        <v/>
      </c>
    </row>
    <row r="13">
      <c r="B13" s="8">
        <f>'Int. Inputs'!$B$33</f>
        <v/>
      </c>
      <c r="C13" s="40">
        <f>IF(ISBLANK(INDEX(Pol_Data,MATCH($B13,Pol_ID,0),MATCH("new_business",Pol_Head,0))),"",INDEX(Pol_Data,MATCH($B13,Pol_ID,0),MATCH("new_business",Pol_Head,0)))</f>
        <v/>
      </c>
      <c r="D13" s="41">
        <f>IF(ISBLANK(INDEX(Pol_Data,MATCH($B13,Pol_ID,0),MATCH("period_start",Pol_Head,0))),"",INDEX(Pol_Data,MATCH($B13,Pol_ID,0),MATCH("period_start",Pol_Head,0)))</f>
        <v/>
      </c>
      <c r="E13" s="41">
        <f>IF(ISBLANK(INDEX(Pol_Data,MATCH($B13,Pol_ID,0),MATCH("period_end",Pol_Head,0))),"",INDEX(Pol_Data,MATCH($B13,Pol_ID,0),MATCH("period_end",Pol_Head,0)))</f>
        <v/>
      </c>
      <c r="F13" s="42">
        <f>(E13-D13+1)/365</f>
        <v/>
      </c>
      <c r="G13" s="43">
        <f>IF(ISBLANK(INDEX(Pol_Data,MATCH($B13,Pol_ID,0),MATCH("flood_zone",Pol_Head,0))),"",INDEX(Pol_Data,MATCH($B13,Pol_ID,0),MATCH("flood_zone",Pol_Head,0)))</f>
        <v/>
      </c>
      <c r="H13" s="43">
        <f>IF(ISBLANK(INDEX(Pol_Data,MATCH($B13,Pol_ID,0),MATCH("tenure",Pol_Head,0))),"",INDEX(Pol_Data,MATCH($B13,Pol_ID,0),MATCH("tenure",Pol_Head,0)))</f>
        <v/>
      </c>
      <c r="I13" s="43">
        <f>IF(ISBLANK(INDEX(Pol_Data,MATCH($B13,Pol_ID,0),MATCH("marketing_segment",Pol_Head,0))),"",INDEX(Pol_Data,MATCH($B13,Pol_ID,0),MATCH("marketing_segment",Pol_Head,0)))</f>
        <v/>
      </c>
      <c r="J13" s="43">
        <f>IF(ISBLANK(INDEX(Pol_Data,MATCH($B13,Pol_ID,0),MATCH("prior_claims_5y",Pol_Head,0))),"",INDEX(Pol_Data,MATCH($B13,Pol_ID,0),MATCH("prior_claims_5y",Pol_Head,0)))</f>
        <v/>
      </c>
      <c r="K13" s="43">
        <f>IF(ISBLANK(INDEX(Pol_Data,MATCH($B13,Pol_ID,0),MATCH("missed_payments_12m",Pol_Head,0))),"",INDEX(Pol_Data,MATCH($B13,Pol_ID,0),MATCH("missed_payments_12m",Pol_Head,0)))</f>
        <v/>
      </c>
      <c r="L13" s="43">
        <f>IF(ISBLANK(INDEX(Pol_Data,MATCH($B13,Pol_ID,0),MATCH("voluntary_excess",Pol_Head,0))),"",INDEX(Pol_Data,MATCH($B13,Pol_ID,0),MATCH("voluntary_excess",Pol_Head,0)))</f>
        <v/>
      </c>
      <c r="M13" s="43">
        <f>IF(ISBLANK(INDEX(Pol_Data,MATCH($B13,Pol_ID,0),MATCH("security_level",Pol_Head,0))),"",INDEX(Pol_Data,MATCH($B13,Pol_ID,0),MATCH("security_level",Pol_Head,0)))</f>
        <v/>
      </c>
      <c r="N13" s="43">
        <f>IF(ISBLANK(INDEX(Pol_Data,MATCH($B13,Pol_ID,0),MATCH("high_value_items",Pol_Head,0))),"",INDEX(Pol_Data,MATCH($B13,Pol_ID,0),MATCH("high_value_items",Pol_Head,0)))</f>
        <v/>
      </c>
      <c r="O13" s="43">
        <f>IF(ISBLANK(INDEX(Pol_Data,MATCH($B13,Pol_ID,0),MATCH("accidental_damage_cover",Pol_Head,0))),"",INDEX(Pol_Data,MATCH($B13,Pol_ID,0),MATCH("accidental_damage_cover",Pol_Head,0)))</f>
        <v/>
      </c>
      <c r="P13" s="43">
        <f>IF(ISBLANK(INDEX(Pol_Data,MATCH($B13,Pol_ID,0),MATCH("bicycle_cover",Pol_Head,0))),"",INDEX(Pol_Data,MATCH($B13,Pol_ID,0),MATCH("bicycle_cover",Pol_Head,0)))</f>
        <v/>
      </c>
      <c r="Q13" s="43">
        <f>IF(ISBLANK(INDEX(Pol_Data,MATCH($B13,Pol_ID,0),MATCH("works_from_home",Pol_Head,0))),"",INDEX(Pol_Data,MATCH($B13,Pol_ID,0),MATCH("works_from_home",Pol_Head,0)))</f>
        <v/>
      </c>
      <c r="R13" s="43">
        <f>IF(ISBLANK(INDEX(Pol_Data,MATCH($B13,Pol_ID,0),MATCH("lodgers",Pol_Head,0))),"",INDEX(Pol_Data,MATCH($B13,Pol_ID,0),MATCH("lodgers",Pol_Head,0)))</f>
        <v/>
      </c>
      <c r="S13" s="43">
        <f>IF(ISBLANK(INDEX(Pol_Data,MATCH($B13,Pol_ID,0),MATCH("urban_density",Pol_Head,0))),"",INDEX(Pol_Data,MATCH($B13,Pol_ID,0),MATCH("urban_density",Pol_Head,0)))</f>
        <v/>
      </c>
      <c r="T13" s="43">
        <f>IF(ISBLANK(INDEX(Pol_Data,MATCH($B13,Pol_ID,0),MATCH("property_type",Pol_Head,0))),"",INDEX(Pol_Data,MATCH($B13,Pol_ID,0),MATCH("property_type",Pol_Head,0)))</f>
        <v/>
      </c>
      <c r="U13" s="43">
        <f>IF(ISBLANK(INDEX(Pol_Data,MATCH($B13,Pol_ID,0),MATCH("policyholder_age_band",Pol_Head,0))),"",INDEX(Pol_Data,MATCH($B13,Pol_ID,0),MATCH("policyholder_age_band",Pol_Head,0)))</f>
        <v/>
      </c>
      <c r="V13" s="47">
        <f>IF(ISBLANK(INDEX(Pol_Data,MATCH($B13,Pol_ID,0),MATCH("elevation_m",Pol_Head,0))),"",INDEX(Pol_Data,MATCH($B13,Pol_ID,0),MATCH("elevation_m",Pol_Head,0)))</f>
        <v/>
      </c>
      <c r="W13" s="47">
        <f>IF(ISBLANK(INDEX(Pol_Data,MATCH($B13,Pol_ID,0),MATCH("distance_to_river_km",Pol_Head,0))),"",INDEX(Pol_Data,MATCH($B13,Pol_ID,0),MATCH("distance_to_river_km",Pol_Head,0)))</f>
        <v/>
      </c>
      <c r="X13" s="43">
        <f>IF(ISBLANK(INDEX(Pol_Data,MATCH($B13,Pol_ID,0),MATCH("sum_insured",Pol_Head,0))),"",INDEX(Pol_Data,MATCH($B13,Pol_ID,0),MATCH("sum_insured",Pol_Head,0)))</f>
        <v/>
      </c>
      <c r="Y13" s="48">
        <f>IF(X13="","",IF(X13&gt;=SI_Thr_Cnt,X13/SI_Div,X13))</f>
        <v/>
      </c>
      <c r="Z13" s="40">
        <f>IFERROR(INDEX(Remap_To,MATCH(Z$8&amp;"|"&amp;IF(G13="","MISSING",G13&amp;""),Remap_Key,0)),Z$8&amp;"|"&amp;IF(G13="","MISSING",G13&amp;""))</f>
        <v/>
      </c>
      <c r="AA13" s="42">
        <f>IFERROR(INDEX(Terms_Contrib,MATCH(Z13,Terms_Key,0)),0)</f>
        <v/>
      </c>
      <c r="AB13" s="40">
        <f>IFERROR(INDEX(Remap_To,MATCH(AB$8&amp;"|"&amp;IF(H13="","MISSING",H13&amp;""),Remap_Key,0)),AB$8&amp;"|"&amp;IF(H13="","MISSING",H13&amp;""))</f>
        <v/>
      </c>
      <c r="AC13" s="42">
        <f>IFERROR(INDEX(Terms_Contrib,MATCH(AB13,Terms_Key,0)),0)</f>
        <v/>
      </c>
      <c r="AD13" s="40">
        <f>IFERROR(INDEX(Remap_To,MATCH(AD$8&amp;"|"&amp;IF(I13="","MISSING",I13&amp;""),Remap_Key,0)),AD$8&amp;"|"&amp;IF(I13="","MISSING",I13&amp;""))</f>
        <v/>
      </c>
      <c r="AE13" s="42">
        <f>IFERROR(INDEX(Terms_Contrib,MATCH(AD13,Terms_Key,0)),0)</f>
        <v/>
      </c>
      <c r="AF13" s="40">
        <f>IFERROR(INDEX(Remap_To,MATCH(AF$8&amp;"|"&amp;IF(J13="","MISSING",MIN(J13,3)&amp;""),Remap_Key,0)),AF$8&amp;"|"&amp;IF(J13="","MISSING",MIN(J13,3)&amp;""))</f>
        <v/>
      </c>
      <c r="AG13" s="42">
        <f>IFERROR(INDEX(Terms_Contrib,MATCH(AF13,Terms_Key,0)),0)</f>
        <v/>
      </c>
      <c r="AH13" s="40">
        <f>IFERROR(INDEX(Remap_To,MATCH(AH$8&amp;"|"&amp;IF(K13="","MISSING",MIN(K13,3)&amp;""),Remap_Key,0)),AH$8&amp;"|"&amp;IF(K13="","MISSING",MIN(K13,3)&amp;""))</f>
        <v/>
      </c>
      <c r="AI13" s="42">
        <f>IFERROR(INDEX(Terms_Contrib,MATCH(AH13,Terms_Key,0)),0)</f>
        <v/>
      </c>
      <c r="AJ13" s="40">
        <f>IFERROR(INDEX(Remap_To,MATCH(AJ$8&amp;"|"&amp;IF(L13="","MISSING",L13&amp;""),Remap_Key,0)),AJ$8&amp;"|"&amp;IF(L13="","MISSING",L13&amp;""))</f>
        <v/>
      </c>
      <c r="AK13" s="42">
        <f>IFERROR(INDEX(Terms_Contrib,MATCH(AJ13,Terms_Key,0)),0)</f>
        <v/>
      </c>
      <c r="AL13" s="40">
        <f>IFERROR(INDEX(Remap_To,MATCH(AL$8&amp;"|"&amp;IF(M13="","MISSING",M13&amp;""),Remap_Key,0)),AL$8&amp;"|"&amp;IF(M13="","MISSING",M13&amp;""))</f>
        <v/>
      </c>
      <c r="AM13" s="42">
        <f>IFERROR(INDEX(Terms_Contrib,MATCH(AL13,Terms_Key,0)),0)</f>
        <v/>
      </c>
      <c r="AN13" s="40">
        <f>IFERROR(INDEX(Remap_To,MATCH(AN$8&amp;"|"&amp;IF(N13="","MISSING",N13&amp;""),Remap_Key,0)),AN$8&amp;"|"&amp;IF(N13="","MISSING",N13&amp;""))</f>
        <v/>
      </c>
      <c r="AO13" s="42">
        <f>IFERROR(INDEX(Terms_Contrib,MATCH(AN13,Terms_Key,0)),0)</f>
        <v/>
      </c>
      <c r="AP13" s="40">
        <f>IFERROR(INDEX(Remap_To,MATCH(AP$8&amp;"|"&amp;IF(O13="","MISSING",O13&amp;""),Remap_Key,0)),AP$8&amp;"|"&amp;IF(O13="","MISSING",O13&amp;""))</f>
        <v/>
      </c>
      <c r="AQ13" s="42">
        <f>IFERROR(INDEX(Terms_Contrib,MATCH(AP13,Terms_Key,0)),0)</f>
        <v/>
      </c>
      <c r="AR13" s="40">
        <f>IFERROR(INDEX(Remap_To,MATCH(AR$8&amp;"|"&amp;IF(P13="","MISSING",P13&amp;""),Remap_Key,0)),AR$8&amp;"|"&amp;IF(P13="","MISSING",P13&amp;""))</f>
        <v/>
      </c>
      <c r="AS13" s="42">
        <f>IFERROR(INDEX(Terms_Contrib,MATCH(AR13,Terms_Key,0)),0)</f>
        <v/>
      </c>
      <c r="AT13" s="40">
        <f>IFERROR(INDEX(Remap_To,MATCH(AT$8&amp;"|"&amp;IF(Q13="","MISSING",Q13&amp;""),Remap_Key,0)),AT$8&amp;"|"&amp;IF(Q13="","MISSING",Q13&amp;""))</f>
        <v/>
      </c>
      <c r="AU13" s="42">
        <f>IFERROR(INDEX(Terms_Contrib,MATCH(AT13,Terms_Key,0)),0)</f>
        <v/>
      </c>
      <c r="AV13" s="40">
        <f>IFERROR(INDEX(Remap_To,MATCH(AV$8&amp;"|"&amp;IF(R13="","MISSING",R13&amp;""),Remap_Key,0)),AV$8&amp;"|"&amp;IF(R13="","MISSING",R13&amp;""))</f>
        <v/>
      </c>
      <c r="AW13" s="42">
        <f>IFERROR(INDEX(Terms_Contrib,MATCH(AV13,Terms_Key,0)),0)</f>
        <v/>
      </c>
      <c r="AX13" s="40">
        <f>IFERROR(INDEX(Remap_To,MATCH(AX$8&amp;"|"&amp;IF(S13="","MISSING",S13&amp;""),Remap_Key,0)),AX$8&amp;"|"&amp;IF(S13="","MISSING",S13&amp;""))</f>
        <v/>
      </c>
      <c r="AY13" s="42">
        <f>IFERROR(INDEX(Terms_Contrib,MATCH(AX13,Terms_Key,0)),0)</f>
        <v/>
      </c>
      <c r="AZ13" s="40">
        <f>IFERROR(INDEX(Remap_To,MATCH(AZ$8&amp;"|"&amp;IF(T13="","MISSING",T13&amp;""),Remap_Key,0)),AZ$8&amp;"|"&amp;IF(T13="","MISSING",T13&amp;""))</f>
        <v/>
      </c>
      <c r="BA13" s="42">
        <f>IFERROR(INDEX(Terms_Contrib,MATCH(AZ13,Terms_Key,0)),0)</f>
        <v/>
      </c>
      <c r="BB13" s="40">
        <f>IFERROR(INDEX(Remap_To,MATCH(BB$8&amp;"|"&amp;IF(U13="","MISSING",U13&amp;""),Remap_Key,0)),BB$8&amp;"|"&amp;IF(U13="","MISSING",U13&amp;""))</f>
        <v/>
      </c>
      <c r="BC13" s="42">
        <f>IFERROR(INDEX(Terms_Contrib,MATCH(BB13,Terms_Key,0)),0)</f>
        <v/>
      </c>
      <c r="BD13" s="40">
        <f>IF(V13="",BD$8&amp;"|MISSING",BD$8&amp;"|"&amp;TEXT(V13,INDEX(Fmt_Str,MATCH(BD$8,Fmt_LCT,0))))</f>
        <v/>
      </c>
      <c r="BE13" s="42">
        <f>IFERROR(INDEX(Terms_Contrib,MATCH(BD13,Terms_Key,0)),0)</f>
        <v/>
      </c>
      <c r="BF13" s="40">
        <f>IF(W13="",BF$8&amp;"|MISSING",BF$8&amp;"|"&amp;TEXT(W13,INDEX(Fmt_Str,MATCH(BF$8,Fmt_LCT,0))))</f>
        <v/>
      </c>
      <c r="BG13" s="42">
        <f>IFERROR(INDEX(Terms_Contrib,MATCH(BF13,Terms_Key,0)),0)</f>
        <v/>
      </c>
      <c r="BH13" s="42">
        <f>LN(MAX(Y13,1))</f>
        <v/>
      </c>
      <c r="BI13" s="42">
        <f>INDEX(Terms_Contrib,MATCH(BI$8,Terms_Key,0))*BH13</f>
        <v/>
      </c>
      <c r="BJ13" s="42">
        <f>INDEX(Terms_Contrib,MATCH(BJ$8,Terms_Key,0))</f>
        <v/>
      </c>
      <c r="BK13" s="42">
        <f>INDEX(Terms_Contrib,MATCH(BK$8,Terms_Key,0))</f>
        <v/>
      </c>
      <c r="BL13" s="42">
        <f>LN(F13)</f>
        <v/>
      </c>
      <c r="BM13" s="42">
        <f>AA13+AC13+AE13+AG13+AI13+AK13+AM13+AO13+AQ13+AS13+AU13+AW13+AY13+BA13+BC13+BE13+BG13+BI13+BJ13+BK13+BL13</f>
        <v/>
      </c>
      <c r="BN13" s="44">
        <f>EXP(BM13)</f>
        <v/>
      </c>
      <c r="BO13" s="44">
        <f>BN13</f>
        <v/>
      </c>
      <c r="BP13" s="42">
        <f>Lvl_Cnt</f>
        <v/>
      </c>
      <c r="BQ13" s="44">
        <f>BO13*BP13</f>
        <v/>
      </c>
      <c r="BR13" s="44">
        <f>INDEX(Py_Final,MATCH($B13,Py_ID,0))</f>
        <v/>
      </c>
      <c r="BS13" s="45">
        <f>ABS(BQ13/BR13-1)</f>
        <v/>
      </c>
      <c r="BT13" s="46">
        <f>ISNA(MATCH(Z13,Terms_Key,0))+ISNA(MATCH(AB13,Terms_Key,0))+ISNA(MATCH(AD13,Terms_Key,0))+ISNA(MATCH(AF13,Terms_Key,0))+ISNA(MATCH(AH13,Terms_Key,0))+ISNA(MATCH(AJ13,Terms_Key,0))+ISNA(MATCH(AL13,Terms_Key,0))+ISNA(MATCH(AN13,Terms_Key,0))+ISNA(MATCH(AP13,Terms_Key,0))+ISNA(MATCH(AR13,Terms_Key,0))+ISNA(MATCH(AT13,Terms_Key,0))+ISNA(MATCH(AV13,Terms_Key,0))+ISNA(MATCH(AX13,Terms_Key,0))+ISNA(MATCH(AZ13,Terms_Key,0))+ISNA(MATCH(BB13,Terms_Key,0))+ISNA(MATCH(BD13,Terms_Key,0))+ISNA(MATCH(BF13,Terms_Key,0))+ISNA(MATCH(BI$8,Terms_Key,0))+ISNA(MATCH(BJ$8,Terms_Key,0))+ISNA(MATCH(BK$8,Terms_Key,0))</f>
        <v/>
      </c>
    </row>
    <row r="14">
      <c r="B14" s="8">
        <f>'Int. Inputs'!$B$34</f>
        <v/>
      </c>
      <c r="C14" s="40">
        <f>IF(ISBLANK(INDEX(Pol_Data,MATCH($B14,Pol_ID,0),MATCH("new_business",Pol_Head,0))),"",INDEX(Pol_Data,MATCH($B14,Pol_ID,0),MATCH("new_business",Pol_Head,0)))</f>
        <v/>
      </c>
      <c r="D14" s="41">
        <f>IF(ISBLANK(INDEX(Pol_Data,MATCH($B14,Pol_ID,0),MATCH("period_start",Pol_Head,0))),"",INDEX(Pol_Data,MATCH($B14,Pol_ID,0),MATCH("period_start",Pol_Head,0)))</f>
        <v/>
      </c>
      <c r="E14" s="41">
        <f>IF(ISBLANK(INDEX(Pol_Data,MATCH($B14,Pol_ID,0),MATCH("period_end",Pol_Head,0))),"",INDEX(Pol_Data,MATCH($B14,Pol_ID,0),MATCH("period_end",Pol_Head,0)))</f>
        <v/>
      </c>
      <c r="F14" s="42">
        <f>(E14-D14+1)/365</f>
        <v/>
      </c>
      <c r="G14" s="43">
        <f>IF(ISBLANK(INDEX(Pol_Data,MATCH($B14,Pol_ID,0),MATCH("flood_zone",Pol_Head,0))),"",INDEX(Pol_Data,MATCH($B14,Pol_ID,0),MATCH("flood_zone",Pol_Head,0)))</f>
        <v/>
      </c>
      <c r="H14" s="43">
        <f>IF(ISBLANK(INDEX(Pol_Data,MATCH($B14,Pol_ID,0),MATCH("tenure",Pol_Head,0))),"",INDEX(Pol_Data,MATCH($B14,Pol_ID,0),MATCH("tenure",Pol_Head,0)))</f>
        <v/>
      </c>
      <c r="I14" s="43">
        <f>IF(ISBLANK(INDEX(Pol_Data,MATCH($B14,Pol_ID,0),MATCH("marketing_segment",Pol_Head,0))),"",INDEX(Pol_Data,MATCH($B14,Pol_ID,0),MATCH("marketing_segment",Pol_Head,0)))</f>
        <v/>
      </c>
      <c r="J14" s="43">
        <f>IF(ISBLANK(INDEX(Pol_Data,MATCH($B14,Pol_ID,0),MATCH("prior_claims_5y",Pol_Head,0))),"",INDEX(Pol_Data,MATCH($B14,Pol_ID,0),MATCH("prior_claims_5y",Pol_Head,0)))</f>
        <v/>
      </c>
      <c r="K14" s="43">
        <f>IF(ISBLANK(INDEX(Pol_Data,MATCH($B14,Pol_ID,0),MATCH("missed_payments_12m",Pol_Head,0))),"",INDEX(Pol_Data,MATCH($B14,Pol_ID,0),MATCH("missed_payments_12m",Pol_Head,0)))</f>
        <v/>
      </c>
      <c r="L14" s="43">
        <f>IF(ISBLANK(INDEX(Pol_Data,MATCH($B14,Pol_ID,0),MATCH("voluntary_excess",Pol_Head,0))),"",INDEX(Pol_Data,MATCH($B14,Pol_ID,0),MATCH("voluntary_excess",Pol_Head,0)))</f>
        <v/>
      </c>
      <c r="M14" s="43">
        <f>IF(ISBLANK(INDEX(Pol_Data,MATCH($B14,Pol_ID,0),MATCH("security_level",Pol_Head,0))),"",INDEX(Pol_Data,MATCH($B14,Pol_ID,0),MATCH("security_level",Pol_Head,0)))</f>
        <v/>
      </c>
      <c r="N14" s="43">
        <f>IF(ISBLANK(INDEX(Pol_Data,MATCH($B14,Pol_ID,0),MATCH("high_value_items",Pol_Head,0))),"",INDEX(Pol_Data,MATCH($B14,Pol_ID,0),MATCH("high_value_items",Pol_Head,0)))</f>
        <v/>
      </c>
      <c r="O14" s="43">
        <f>IF(ISBLANK(INDEX(Pol_Data,MATCH($B14,Pol_ID,0),MATCH("accidental_damage_cover",Pol_Head,0))),"",INDEX(Pol_Data,MATCH($B14,Pol_ID,0),MATCH("accidental_damage_cover",Pol_Head,0)))</f>
        <v/>
      </c>
      <c r="P14" s="43">
        <f>IF(ISBLANK(INDEX(Pol_Data,MATCH($B14,Pol_ID,0),MATCH("bicycle_cover",Pol_Head,0))),"",INDEX(Pol_Data,MATCH($B14,Pol_ID,0),MATCH("bicycle_cover",Pol_Head,0)))</f>
        <v/>
      </c>
      <c r="Q14" s="43">
        <f>IF(ISBLANK(INDEX(Pol_Data,MATCH($B14,Pol_ID,0),MATCH("works_from_home",Pol_Head,0))),"",INDEX(Pol_Data,MATCH($B14,Pol_ID,0),MATCH("works_from_home",Pol_Head,0)))</f>
        <v/>
      </c>
      <c r="R14" s="43">
        <f>IF(ISBLANK(INDEX(Pol_Data,MATCH($B14,Pol_ID,0),MATCH("lodgers",Pol_Head,0))),"",INDEX(Pol_Data,MATCH($B14,Pol_ID,0),MATCH("lodgers",Pol_Head,0)))</f>
        <v/>
      </c>
      <c r="S14" s="43">
        <f>IF(ISBLANK(INDEX(Pol_Data,MATCH($B14,Pol_ID,0),MATCH("urban_density",Pol_Head,0))),"",INDEX(Pol_Data,MATCH($B14,Pol_ID,0),MATCH("urban_density",Pol_Head,0)))</f>
        <v/>
      </c>
      <c r="T14" s="43">
        <f>IF(ISBLANK(INDEX(Pol_Data,MATCH($B14,Pol_ID,0),MATCH("property_type",Pol_Head,0))),"",INDEX(Pol_Data,MATCH($B14,Pol_ID,0),MATCH("property_type",Pol_Head,0)))</f>
        <v/>
      </c>
      <c r="U14" s="43">
        <f>IF(ISBLANK(INDEX(Pol_Data,MATCH($B14,Pol_ID,0),MATCH("policyholder_age_band",Pol_Head,0))),"",INDEX(Pol_Data,MATCH($B14,Pol_ID,0),MATCH("policyholder_age_band",Pol_Head,0)))</f>
        <v/>
      </c>
      <c r="V14" s="47">
        <f>IF(ISBLANK(INDEX(Pol_Data,MATCH($B14,Pol_ID,0),MATCH("elevation_m",Pol_Head,0))),"",INDEX(Pol_Data,MATCH($B14,Pol_ID,0),MATCH("elevation_m",Pol_Head,0)))</f>
        <v/>
      </c>
      <c r="W14" s="47">
        <f>IF(ISBLANK(INDEX(Pol_Data,MATCH($B14,Pol_ID,0),MATCH("distance_to_river_km",Pol_Head,0))),"",INDEX(Pol_Data,MATCH($B14,Pol_ID,0),MATCH("distance_to_river_km",Pol_Head,0)))</f>
        <v/>
      </c>
      <c r="X14" s="43">
        <f>IF(ISBLANK(INDEX(Pol_Data,MATCH($B14,Pol_ID,0),MATCH("sum_insured",Pol_Head,0))),"",INDEX(Pol_Data,MATCH($B14,Pol_ID,0),MATCH("sum_insured",Pol_Head,0)))</f>
        <v/>
      </c>
      <c r="Y14" s="48">
        <f>IF(X14="","",IF(X14&gt;=SI_Thr_Cnt,X14/SI_Div,X14))</f>
        <v/>
      </c>
      <c r="Z14" s="40">
        <f>IFERROR(INDEX(Remap_To,MATCH(Z$8&amp;"|"&amp;IF(G14="","MISSING",G14&amp;""),Remap_Key,0)),Z$8&amp;"|"&amp;IF(G14="","MISSING",G14&amp;""))</f>
        <v/>
      </c>
      <c r="AA14" s="42">
        <f>IFERROR(INDEX(Terms_Contrib,MATCH(Z14,Terms_Key,0)),0)</f>
        <v/>
      </c>
      <c r="AB14" s="40">
        <f>IFERROR(INDEX(Remap_To,MATCH(AB$8&amp;"|"&amp;IF(H14="","MISSING",H14&amp;""),Remap_Key,0)),AB$8&amp;"|"&amp;IF(H14="","MISSING",H14&amp;""))</f>
        <v/>
      </c>
      <c r="AC14" s="42">
        <f>IFERROR(INDEX(Terms_Contrib,MATCH(AB14,Terms_Key,0)),0)</f>
        <v/>
      </c>
      <c r="AD14" s="40">
        <f>IFERROR(INDEX(Remap_To,MATCH(AD$8&amp;"|"&amp;IF(I14="","MISSING",I14&amp;""),Remap_Key,0)),AD$8&amp;"|"&amp;IF(I14="","MISSING",I14&amp;""))</f>
        <v/>
      </c>
      <c r="AE14" s="42">
        <f>IFERROR(INDEX(Terms_Contrib,MATCH(AD14,Terms_Key,0)),0)</f>
        <v/>
      </c>
      <c r="AF14" s="40">
        <f>IFERROR(INDEX(Remap_To,MATCH(AF$8&amp;"|"&amp;IF(J14="","MISSING",MIN(J14,3)&amp;""),Remap_Key,0)),AF$8&amp;"|"&amp;IF(J14="","MISSING",MIN(J14,3)&amp;""))</f>
        <v/>
      </c>
      <c r="AG14" s="42">
        <f>IFERROR(INDEX(Terms_Contrib,MATCH(AF14,Terms_Key,0)),0)</f>
        <v/>
      </c>
      <c r="AH14" s="40">
        <f>IFERROR(INDEX(Remap_To,MATCH(AH$8&amp;"|"&amp;IF(K14="","MISSING",MIN(K14,3)&amp;""),Remap_Key,0)),AH$8&amp;"|"&amp;IF(K14="","MISSING",MIN(K14,3)&amp;""))</f>
        <v/>
      </c>
      <c r="AI14" s="42">
        <f>IFERROR(INDEX(Terms_Contrib,MATCH(AH14,Terms_Key,0)),0)</f>
        <v/>
      </c>
      <c r="AJ14" s="40">
        <f>IFERROR(INDEX(Remap_To,MATCH(AJ$8&amp;"|"&amp;IF(L14="","MISSING",L14&amp;""),Remap_Key,0)),AJ$8&amp;"|"&amp;IF(L14="","MISSING",L14&amp;""))</f>
        <v/>
      </c>
      <c r="AK14" s="42">
        <f>IFERROR(INDEX(Terms_Contrib,MATCH(AJ14,Terms_Key,0)),0)</f>
        <v/>
      </c>
      <c r="AL14" s="40">
        <f>IFERROR(INDEX(Remap_To,MATCH(AL$8&amp;"|"&amp;IF(M14="","MISSING",M14&amp;""),Remap_Key,0)),AL$8&amp;"|"&amp;IF(M14="","MISSING",M14&amp;""))</f>
        <v/>
      </c>
      <c r="AM14" s="42">
        <f>IFERROR(INDEX(Terms_Contrib,MATCH(AL14,Terms_Key,0)),0)</f>
        <v/>
      </c>
      <c r="AN14" s="40">
        <f>IFERROR(INDEX(Remap_To,MATCH(AN$8&amp;"|"&amp;IF(N14="","MISSING",N14&amp;""),Remap_Key,0)),AN$8&amp;"|"&amp;IF(N14="","MISSING",N14&amp;""))</f>
        <v/>
      </c>
      <c r="AO14" s="42">
        <f>IFERROR(INDEX(Terms_Contrib,MATCH(AN14,Terms_Key,0)),0)</f>
        <v/>
      </c>
      <c r="AP14" s="40">
        <f>IFERROR(INDEX(Remap_To,MATCH(AP$8&amp;"|"&amp;IF(O14="","MISSING",O14&amp;""),Remap_Key,0)),AP$8&amp;"|"&amp;IF(O14="","MISSING",O14&amp;""))</f>
        <v/>
      </c>
      <c r="AQ14" s="42">
        <f>IFERROR(INDEX(Terms_Contrib,MATCH(AP14,Terms_Key,0)),0)</f>
        <v/>
      </c>
      <c r="AR14" s="40">
        <f>IFERROR(INDEX(Remap_To,MATCH(AR$8&amp;"|"&amp;IF(P14="","MISSING",P14&amp;""),Remap_Key,0)),AR$8&amp;"|"&amp;IF(P14="","MISSING",P14&amp;""))</f>
        <v/>
      </c>
      <c r="AS14" s="42">
        <f>IFERROR(INDEX(Terms_Contrib,MATCH(AR14,Terms_Key,0)),0)</f>
        <v/>
      </c>
      <c r="AT14" s="40">
        <f>IFERROR(INDEX(Remap_To,MATCH(AT$8&amp;"|"&amp;IF(Q14="","MISSING",Q14&amp;""),Remap_Key,0)),AT$8&amp;"|"&amp;IF(Q14="","MISSING",Q14&amp;""))</f>
        <v/>
      </c>
      <c r="AU14" s="42">
        <f>IFERROR(INDEX(Terms_Contrib,MATCH(AT14,Terms_Key,0)),0)</f>
        <v/>
      </c>
      <c r="AV14" s="40">
        <f>IFERROR(INDEX(Remap_To,MATCH(AV$8&amp;"|"&amp;IF(R14="","MISSING",R14&amp;""),Remap_Key,0)),AV$8&amp;"|"&amp;IF(R14="","MISSING",R14&amp;""))</f>
        <v/>
      </c>
      <c r="AW14" s="42">
        <f>IFERROR(INDEX(Terms_Contrib,MATCH(AV14,Terms_Key,0)),0)</f>
        <v/>
      </c>
      <c r="AX14" s="40">
        <f>IFERROR(INDEX(Remap_To,MATCH(AX$8&amp;"|"&amp;IF(S14="","MISSING",S14&amp;""),Remap_Key,0)),AX$8&amp;"|"&amp;IF(S14="","MISSING",S14&amp;""))</f>
        <v/>
      </c>
      <c r="AY14" s="42">
        <f>IFERROR(INDEX(Terms_Contrib,MATCH(AX14,Terms_Key,0)),0)</f>
        <v/>
      </c>
      <c r="AZ14" s="40">
        <f>IFERROR(INDEX(Remap_To,MATCH(AZ$8&amp;"|"&amp;IF(T14="","MISSING",T14&amp;""),Remap_Key,0)),AZ$8&amp;"|"&amp;IF(T14="","MISSING",T14&amp;""))</f>
        <v/>
      </c>
      <c r="BA14" s="42">
        <f>IFERROR(INDEX(Terms_Contrib,MATCH(AZ14,Terms_Key,0)),0)</f>
        <v/>
      </c>
      <c r="BB14" s="40">
        <f>IFERROR(INDEX(Remap_To,MATCH(BB$8&amp;"|"&amp;IF(U14="","MISSING",U14&amp;""),Remap_Key,0)),BB$8&amp;"|"&amp;IF(U14="","MISSING",U14&amp;""))</f>
        <v/>
      </c>
      <c r="BC14" s="42">
        <f>IFERROR(INDEX(Terms_Contrib,MATCH(BB14,Terms_Key,0)),0)</f>
        <v/>
      </c>
      <c r="BD14" s="40">
        <f>IF(V14="",BD$8&amp;"|MISSING",BD$8&amp;"|"&amp;TEXT(V14,INDEX(Fmt_Str,MATCH(BD$8,Fmt_LCT,0))))</f>
        <v/>
      </c>
      <c r="BE14" s="42">
        <f>IFERROR(INDEX(Terms_Contrib,MATCH(BD14,Terms_Key,0)),0)</f>
        <v/>
      </c>
      <c r="BF14" s="40">
        <f>IF(W14="",BF$8&amp;"|MISSING",BF$8&amp;"|"&amp;TEXT(W14,INDEX(Fmt_Str,MATCH(BF$8,Fmt_LCT,0))))</f>
        <v/>
      </c>
      <c r="BG14" s="42">
        <f>IFERROR(INDEX(Terms_Contrib,MATCH(BF14,Terms_Key,0)),0)</f>
        <v/>
      </c>
      <c r="BH14" s="42">
        <f>LN(MAX(Y14,1))</f>
        <v/>
      </c>
      <c r="BI14" s="42">
        <f>INDEX(Terms_Contrib,MATCH(BI$8,Terms_Key,0))*BH14</f>
        <v/>
      </c>
      <c r="BJ14" s="42">
        <f>INDEX(Terms_Contrib,MATCH(BJ$8,Terms_Key,0))</f>
        <v/>
      </c>
      <c r="BK14" s="42">
        <f>INDEX(Terms_Contrib,MATCH(BK$8,Terms_Key,0))</f>
        <v/>
      </c>
      <c r="BL14" s="42">
        <f>LN(F14)</f>
        <v/>
      </c>
      <c r="BM14" s="42">
        <f>AA14+AC14+AE14+AG14+AI14+AK14+AM14+AO14+AQ14+AS14+AU14+AW14+AY14+BA14+BC14+BE14+BG14+BI14+BJ14+BK14+BL14</f>
        <v/>
      </c>
      <c r="BN14" s="44">
        <f>EXP(BM14)</f>
        <v/>
      </c>
      <c r="BO14" s="44">
        <f>BN14</f>
        <v/>
      </c>
      <c r="BP14" s="42">
        <f>Lvl_Cnt</f>
        <v/>
      </c>
      <c r="BQ14" s="44">
        <f>BO14*BP14</f>
        <v/>
      </c>
      <c r="BR14" s="44">
        <f>INDEX(Py_Final,MATCH($B14,Py_ID,0))</f>
        <v/>
      </c>
      <c r="BS14" s="45">
        <f>ABS(BQ14/BR14-1)</f>
        <v/>
      </c>
      <c r="BT14" s="46">
        <f>ISNA(MATCH(Z14,Terms_Key,0))+ISNA(MATCH(AB14,Terms_Key,0))+ISNA(MATCH(AD14,Terms_Key,0))+ISNA(MATCH(AF14,Terms_Key,0))+ISNA(MATCH(AH14,Terms_Key,0))+ISNA(MATCH(AJ14,Terms_Key,0))+ISNA(MATCH(AL14,Terms_Key,0))+ISNA(MATCH(AN14,Terms_Key,0))+ISNA(MATCH(AP14,Terms_Key,0))+ISNA(MATCH(AR14,Terms_Key,0))+ISNA(MATCH(AT14,Terms_Key,0))+ISNA(MATCH(AV14,Terms_Key,0))+ISNA(MATCH(AX14,Terms_Key,0))+ISNA(MATCH(AZ14,Terms_Key,0))+ISNA(MATCH(BB14,Terms_Key,0))+ISNA(MATCH(BD14,Terms_Key,0))+ISNA(MATCH(BF14,Terms_Key,0))+ISNA(MATCH(BI$8,Terms_Key,0))+ISNA(MATCH(BJ$8,Terms_Key,0))+ISNA(MATCH(BK$8,Terms_Key,0))</f>
        <v/>
      </c>
    </row>
    <row r="15">
      <c r="B15" s="8">
        <f>'Int. Inputs'!$B$35</f>
        <v/>
      </c>
      <c r="C15" s="40">
        <f>IF(ISBLANK(INDEX(Pol_Data,MATCH($B15,Pol_ID,0),MATCH("new_business",Pol_Head,0))),"",INDEX(Pol_Data,MATCH($B15,Pol_ID,0),MATCH("new_business",Pol_Head,0)))</f>
        <v/>
      </c>
      <c r="D15" s="41">
        <f>IF(ISBLANK(INDEX(Pol_Data,MATCH($B15,Pol_ID,0),MATCH("period_start",Pol_Head,0))),"",INDEX(Pol_Data,MATCH($B15,Pol_ID,0),MATCH("period_start",Pol_Head,0)))</f>
        <v/>
      </c>
      <c r="E15" s="41">
        <f>IF(ISBLANK(INDEX(Pol_Data,MATCH($B15,Pol_ID,0),MATCH("period_end",Pol_Head,0))),"",INDEX(Pol_Data,MATCH($B15,Pol_ID,0),MATCH("period_end",Pol_Head,0)))</f>
        <v/>
      </c>
      <c r="F15" s="42">
        <f>(E15-D15+1)/365</f>
        <v/>
      </c>
      <c r="G15" s="43">
        <f>IF(ISBLANK(INDEX(Pol_Data,MATCH($B15,Pol_ID,0),MATCH("flood_zone",Pol_Head,0))),"",INDEX(Pol_Data,MATCH($B15,Pol_ID,0),MATCH("flood_zone",Pol_Head,0)))</f>
        <v/>
      </c>
      <c r="H15" s="43">
        <f>IF(ISBLANK(INDEX(Pol_Data,MATCH($B15,Pol_ID,0),MATCH("tenure",Pol_Head,0))),"",INDEX(Pol_Data,MATCH($B15,Pol_ID,0),MATCH("tenure",Pol_Head,0)))</f>
        <v/>
      </c>
      <c r="I15" s="43">
        <f>IF(ISBLANK(INDEX(Pol_Data,MATCH($B15,Pol_ID,0),MATCH("marketing_segment",Pol_Head,0))),"",INDEX(Pol_Data,MATCH($B15,Pol_ID,0),MATCH("marketing_segment",Pol_Head,0)))</f>
        <v/>
      </c>
      <c r="J15" s="43">
        <f>IF(ISBLANK(INDEX(Pol_Data,MATCH($B15,Pol_ID,0),MATCH("prior_claims_5y",Pol_Head,0))),"",INDEX(Pol_Data,MATCH($B15,Pol_ID,0),MATCH("prior_claims_5y",Pol_Head,0)))</f>
        <v/>
      </c>
      <c r="K15" s="43">
        <f>IF(ISBLANK(INDEX(Pol_Data,MATCH($B15,Pol_ID,0),MATCH("missed_payments_12m",Pol_Head,0))),"",INDEX(Pol_Data,MATCH($B15,Pol_ID,0),MATCH("missed_payments_12m",Pol_Head,0)))</f>
        <v/>
      </c>
      <c r="L15" s="43">
        <f>IF(ISBLANK(INDEX(Pol_Data,MATCH($B15,Pol_ID,0),MATCH("voluntary_excess",Pol_Head,0))),"",INDEX(Pol_Data,MATCH($B15,Pol_ID,0),MATCH("voluntary_excess",Pol_Head,0)))</f>
        <v/>
      </c>
      <c r="M15" s="43">
        <f>IF(ISBLANK(INDEX(Pol_Data,MATCH($B15,Pol_ID,0),MATCH("security_level",Pol_Head,0))),"",INDEX(Pol_Data,MATCH($B15,Pol_ID,0),MATCH("security_level",Pol_Head,0)))</f>
        <v/>
      </c>
      <c r="N15" s="43">
        <f>IF(ISBLANK(INDEX(Pol_Data,MATCH($B15,Pol_ID,0),MATCH("high_value_items",Pol_Head,0))),"",INDEX(Pol_Data,MATCH($B15,Pol_ID,0),MATCH("high_value_items",Pol_Head,0)))</f>
        <v/>
      </c>
      <c r="O15" s="43">
        <f>IF(ISBLANK(INDEX(Pol_Data,MATCH($B15,Pol_ID,0),MATCH("accidental_damage_cover",Pol_Head,0))),"",INDEX(Pol_Data,MATCH($B15,Pol_ID,0),MATCH("accidental_damage_cover",Pol_Head,0)))</f>
        <v/>
      </c>
      <c r="P15" s="43">
        <f>IF(ISBLANK(INDEX(Pol_Data,MATCH($B15,Pol_ID,0),MATCH("bicycle_cover",Pol_Head,0))),"",INDEX(Pol_Data,MATCH($B15,Pol_ID,0),MATCH("bicycle_cover",Pol_Head,0)))</f>
        <v/>
      </c>
      <c r="Q15" s="43">
        <f>IF(ISBLANK(INDEX(Pol_Data,MATCH($B15,Pol_ID,0),MATCH("works_from_home",Pol_Head,0))),"",INDEX(Pol_Data,MATCH($B15,Pol_ID,0),MATCH("works_from_home",Pol_Head,0)))</f>
        <v/>
      </c>
      <c r="R15" s="43">
        <f>IF(ISBLANK(INDEX(Pol_Data,MATCH($B15,Pol_ID,0),MATCH("lodgers",Pol_Head,0))),"",INDEX(Pol_Data,MATCH($B15,Pol_ID,0),MATCH("lodgers",Pol_Head,0)))</f>
        <v/>
      </c>
      <c r="S15" s="43">
        <f>IF(ISBLANK(INDEX(Pol_Data,MATCH($B15,Pol_ID,0),MATCH("urban_density",Pol_Head,0))),"",INDEX(Pol_Data,MATCH($B15,Pol_ID,0),MATCH("urban_density",Pol_Head,0)))</f>
        <v/>
      </c>
      <c r="T15" s="43">
        <f>IF(ISBLANK(INDEX(Pol_Data,MATCH($B15,Pol_ID,0),MATCH("property_type",Pol_Head,0))),"",INDEX(Pol_Data,MATCH($B15,Pol_ID,0),MATCH("property_type",Pol_Head,0)))</f>
        <v/>
      </c>
      <c r="U15" s="43">
        <f>IF(ISBLANK(INDEX(Pol_Data,MATCH($B15,Pol_ID,0),MATCH("policyholder_age_band",Pol_Head,0))),"",INDEX(Pol_Data,MATCH($B15,Pol_ID,0),MATCH("policyholder_age_band",Pol_Head,0)))</f>
        <v/>
      </c>
      <c r="V15" s="47">
        <f>IF(ISBLANK(INDEX(Pol_Data,MATCH($B15,Pol_ID,0),MATCH("elevation_m",Pol_Head,0))),"",INDEX(Pol_Data,MATCH($B15,Pol_ID,0),MATCH("elevation_m",Pol_Head,0)))</f>
        <v/>
      </c>
      <c r="W15" s="47">
        <f>IF(ISBLANK(INDEX(Pol_Data,MATCH($B15,Pol_ID,0),MATCH("distance_to_river_km",Pol_Head,0))),"",INDEX(Pol_Data,MATCH($B15,Pol_ID,0),MATCH("distance_to_river_km",Pol_Head,0)))</f>
        <v/>
      </c>
      <c r="X15" s="43">
        <f>IF(ISBLANK(INDEX(Pol_Data,MATCH($B15,Pol_ID,0),MATCH("sum_insured",Pol_Head,0))),"",INDEX(Pol_Data,MATCH($B15,Pol_ID,0),MATCH("sum_insured",Pol_Head,0)))</f>
        <v/>
      </c>
      <c r="Y15" s="48">
        <f>IF(X15="","",IF(X15&gt;=SI_Thr_Cnt,X15/SI_Div,X15))</f>
        <v/>
      </c>
      <c r="Z15" s="40">
        <f>IFERROR(INDEX(Remap_To,MATCH(Z$8&amp;"|"&amp;IF(G15="","MISSING",G15&amp;""),Remap_Key,0)),Z$8&amp;"|"&amp;IF(G15="","MISSING",G15&amp;""))</f>
        <v/>
      </c>
      <c r="AA15" s="42">
        <f>IFERROR(INDEX(Terms_Contrib,MATCH(Z15,Terms_Key,0)),0)</f>
        <v/>
      </c>
      <c r="AB15" s="40">
        <f>IFERROR(INDEX(Remap_To,MATCH(AB$8&amp;"|"&amp;IF(H15="","MISSING",H15&amp;""),Remap_Key,0)),AB$8&amp;"|"&amp;IF(H15="","MISSING",H15&amp;""))</f>
        <v/>
      </c>
      <c r="AC15" s="42">
        <f>IFERROR(INDEX(Terms_Contrib,MATCH(AB15,Terms_Key,0)),0)</f>
        <v/>
      </c>
      <c r="AD15" s="40">
        <f>IFERROR(INDEX(Remap_To,MATCH(AD$8&amp;"|"&amp;IF(I15="","MISSING",I15&amp;""),Remap_Key,0)),AD$8&amp;"|"&amp;IF(I15="","MISSING",I15&amp;""))</f>
        <v/>
      </c>
      <c r="AE15" s="42">
        <f>IFERROR(INDEX(Terms_Contrib,MATCH(AD15,Terms_Key,0)),0)</f>
        <v/>
      </c>
      <c r="AF15" s="40">
        <f>IFERROR(INDEX(Remap_To,MATCH(AF$8&amp;"|"&amp;IF(J15="","MISSING",MIN(J15,3)&amp;""),Remap_Key,0)),AF$8&amp;"|"&amp;IF(J15="","MISSING",MIN(J15,3)&amp;""))</f>
        <v/>
      </c>
      <c r="AG15" s="42">
        <f>IFERROR(INDEX(Terms_Contrib,MATCH(AF15,Terms_Key,0)),0)</f>
        <v/>
      </c>
      <c r="AH15" s="40">
        <f>IFERROR(INDEX(Remap_To,MATCH(AH$8&amp;"|"&amp;IF(K15="","MISSING",MIN(K15,3)&amp;""),Remap_Key,0)),AH$8&amp;"|"&amp;IF(K15="","MISSING",MIN(K15,3)&amp;""))</f>
        <v/>
      </c>
      <c r="AI15" s="42">
        <f>IFERROR(INDEX(Terms_Contrib,MATCH(AH15,Terms_Key,0)),0)</f>
        <v/>
      </c>
      <c r="AJ15" s="40">
        <f>IFERROR(INDEX(Remap_To,MATCH(AJ$8&amp;"|"&amp;IF(L15="","MISSING",L15&amp;""),Remap_Key,0)),AJ$8&amp;"|"&amp;IF(L15="","MISSING",L15&amp;""))</f>
        <v/>
      </c>
      <c r="AK15" s="42">
        <f>IFERROR(INDEX(Terms_Contrib,MATCH(AJ15,Terms_Key,0)),0)</f>
        <v/>
      </c>
      <c r="AL15" s="40">
        <f>IFERROR(INDEX(Remap_To,MATCH(AL$8&amp;"|"&amp;IF(M15="","MISSING",M15&amp;""),Remap_Key,0)),AL$8&amp;"|"&amp;IF(M15="","MISSING",M15&amp;""))</f>
        <v/>
      </c>
      <c r="AM15" s="42">
        <f>IFERROR(INDEX(Terms_Contrib,MATCH(AL15,Terms_Key,0)),0)</f>
        <v/>
      </c>
      <c r="AN15" s="40">
        <f>IFERROR(INDEX(Remap_To,MATCH(AN$8&amp;"|"&amp;IF(N15="","MISSING",N15&amp;""),Remap_Key,0)),AN$8&amp;"|"&amp;IF(N15="","MISSING",N15&amp;""))</f>
        <v/>
      </c>
      <c r="AO15" s="42">
        <f>IFERROR(INDEX(Terms_Contrib,MATCH(AN15,Terms_Key,0)),0)</f>
        <v/>
      </c>
      <c r="AP15" s="40">
        <f>IFERROR(INDEX(Remap_To,MATCH(AP$8&amp;"|"&amp;IF(O15="","MISSING",O15&amp;""),Remap_Key,0)),AP$8&amp;"|"&amp;IF(O15="","MISSING",O15&amp;""))</f>
        <v/>
      </c>
      <c r="AQ15" s="42">
        <f>IFERROR(INDEX(Terms_Contrib,MATCH(AP15,Terms_Key,0)),0)</f>
        <v/>
      </c>
      <c r="AR15" s="40">
        <f>IFERROR(INDEX(Remap_To,MATCH(AR$8&amp;"|"&amp;IF(P15="","MISSING",P15&amp;""),Remap_Key,0)),AR$8&amp;"|"&amp;IF(P15="","MISSING",P15&amp;""))</f>
        <v/>
      </c>
      <c r="AS15" s="42">
        <f>IFERROR(INDEX(Terms_Contrib,MATCH(AR15,Terms_Key,0)),0)</f>
        <v/>
      </c>
      <c r="AT15" s="40">
        <f>IFERROR(INDEX(Remap_To,MATCH(AT$8&amp;"|"&amp;IF(Q15="","MISSING",Q15&amp;""),Remap_Key,0)),AT$8&amp;"|"&amp;IF(Q15="","MISSING",Q15&amp;""))</f>
        <v/>
      </c>
      <c r="AU15" s="42">
        <f>IFERROR(INDEX(Terms_Contrib,MATCH(AT15,Terms_Key,0)),0)</f>
        <v/>
      </c>
      <c r="AV15" s="40">
        <f>IFERROR(INDEX(Remap_To,MATCH(AV$8&amp;"|"&amp;IF(R15="","MISSING",R15&amp;""),Remap_Key,0)),AV$8&amp;"|"&amp;IF(R15="","MISSING",R15&amp;""))</f>
        <v/>
      </c>
      <c r="AW15" s="42">
        <f>IFERROR(INDEX(Terms_Contrib,MATCH(AV15,Terms_Key,0)),0)</f>
        <v/>
      </c>
      <c r="AX15" s="40">
        <f>IFERROR(INDEX(Remap_To,MATCH(AX$8&amp;"|"&amp;IF(S15="","MISSING",S15&amp;""),Remap_Key,0)),AX$8&amp;"|"&amp;IF(S15="","MISSING",S15&amp;""))</f>
        <v/>
      </c>
      <c r="AY15" s="42">
        <f>IFERROR(INDEX(Terms_Contrib,MATCH(AX15,Terms_Key,0)),0)</f>
        <v/>
      </c>
      <c r="AZ15" s="40">
        <f>IFERROR(INDEX(Remap_To,MATCH(AZ$8&amp;"|"&amp;IF(T15="","MISSING",T15&amp;""),Remap_Key,0)),AZ$8&amp;"|"&amp;IF(T15="","MISSING",T15&amp;""))</f>
        <v/>
      </c>
      <c r="BA15" s="42">
        <f>IFERROR(INDEX(Terms_Contrib,MATCH(AZ15,Terms_Key,0)),0)</f>
        <v/>
      </c>
      <c r="BB15" s="40">
        <f>IFERROR(INDEX(Remap_To,MATCH(BB$8&amp;"|"&amp;IF(U15="","MISSING",U15&amp;""),Remap_Key,0)),BB$8&amp;"|"&amp;IF(U15="","MISSING",U15&amp;""))</f>
        <v/>
      </c>
      <c r="BC15" s="42">
        <f>IFERROR(INDEX(Terms_Contrib,MATCH(BB15,Terms_Key,0)),0)</f>
        <v/>
      </c>
      <c r="BD15" s="40">
        <f>IF(V15="",BD$8&amp;"|MISSING",BD$8&amp;"|"&amp;TEXT(V15,INDEX(Fmt_Str,MATCH(BD$8,Fmt_LCT,0))))</f>
        <v/>
      </c>
      <c r="BE15" s="42">
        <f>IFERROR(INDEX(Terms_Contrib,MATCH(BD15,Terms_Key,0)),0)</f>
        <v/>
      </c>
      <c r="BF15" s="40">
        <f>IF(W15="",BF$8&amp;"|MISSING",BF$8&amp;"|"&amp;TEXT(W15,INDEX(Fmt_Str,MATCH(BF$8,Fmt_LCT,0))))</f>
        <v/>
      </c>
      <c r="BG15" s="42">
        <f>IFERROR(INDEX(Terms_Contrib,MATCH(BF15,Terms_Key,0)),0)</f>
        <v/>
      </c>
      <c r="BH15" s="42">
        <f>LN(MAX(Y15,1))</f>
        <v/>
      </c>
      <c r="BI15" s="42">
        <f>INDEX(Terms_Contrib,MATCH(BI$8,Terms_Key,0))*BH15</f>
        <v/>
      </c>
      <c r="BJ15" s="42">
        <f>INDEX(Terms_Contrib,MATCH(BJ$8,Terms_Key,0))</f>
        <v/>
      </c>
      <c r="BK15" s="42">
        <f>INDEX(Terms_Contrib,MATCH(BK$8,Terms_Key,0))</f>
        <v/>
      </c>
      <c r="BL15" s="42">
        <f>LN(F15)</f>
        <v/>
      </c>
      <c r="BM15" s="42">
        <f>AA15+AC15+AE15+AG15+AI15+AK15+AM15+AO15+AQ15+AS15+AU15+AW15+AY15+BA15+BC15+BE15+BG15+BI15+BJ15+BK15+BL15</f>
        <v/>
      </c>
      <c r="BN15" s="44">
        <f>EXP(BM15)</f>
        <v/>
      </c>
      <c r="BO15" s="44">
        <f>BN15</f>
        <v/>
      </c>
      <c r="BP15" s="42">
        <f>Lvl_Cnt</f>
        <v/>
      </c>
      <c r="BQ15" s="44">
        <f>BO15*BP15</f>
        <v/>
      </c>
      <c r="BR15" s="44">
        <f>INDEX(Py_Final,MATCH($B15,Py_ID,0))</f>
        <v/>
      </c>
      <c r="BS15" s="45">
        <f>ABS(BQ15/BR15-1)</f>
        <v/>
      </c>
      <c r="BT15" s="46">
        <f>ISNA(MATCH(Z15,Terms_Key,0))+ISNA(MATCH(AB15,Terms_Key,0))+ISNA(MATCH(AD15,Terms_Key,0))+ISNA(MATCH(AF15,Terms_Key,0))+ISNA(MATCH(AH15,Terms_Key,0))+ISNA(MATCH(AJ15,Terms_Key,0))+ISNA(MATCH(AL15,Terms_Key,0))+ISNA(MATCH(AN15,Terms_Key,0))+ISNA(MATCH(AP15,Terms_Key,0))+ISNA(MATCH(AR15,Terms_Key,0))+ISNA(MATCH(AT15,Terms_Key,0))+ISNA(MATCH(AV15,Terms_Key,0))+ISNA(MATCH(AX15,Terms_Key,0))+ISNA(MATCH(AZ15,Terms_Key,0))+ISNA(MATCH(BB15,Terms_Key,0))+ISNA(MATCH(BD15,Terms_Key,0))+ISNA(MATCH(BF15,Terms_Key,0))+ISNA(MATCH(BI$8,Terms_Key,0))+ISNA(MATCH(BJ$8,Terms_Key,0))+ISNA(MATCH(BK$8,Terms_Key,0))</f>
        <v/>
      </c>
    </row>
  </sheetData>
  <pageMargins left="0.75" right="0.75" top="1" bottom="1" header="0.5" footer="0.5"/>
</worksheet>
</file>

<file path=xl/worksheets/sheet10.xml><?xml version="1.0" encoding="utf-8"?>
<worksheet xmlns="http://schemas.openxmlformats.org/spreadsheetml/2006/main">
  <sheetPr>
    <tabColor rgb="00D9D9D9"/>
    <outlinePr summaryBelow="1" summaryRight="1"/>
    <pageSetUpPr/>
  </sheetPr>
  <dimension ref="B2:X36"/>
  <sheetViews>
    <sheetView showGridLines="0" workbookViewId="0">
      <pane xSplit="2" ySplit="16" topLeftCell="C17" activePane="bottomRight" state="frozen"/>
      <selection pane="topRight"/>
      <selection pane="bottomLeft"/>
      <selection pane="bottomRight" activeCell="A1" sqref="A1"/>
    </sheetView>
  </sheetViews>
  <sheetFormatPr baseColWidth="8" defaultRowHeight="15"/>
  <cols>
    <col width="1" customWidth="1" min="1" max="1"/>
    <col width="3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s>
  <sheetData>
    <row r="2">
      <c r="B2" s="22" t="inlineStr">
        <is>
          <t>Office Premium: risk premium to office premium for the 20 reference policies</t>
        </is>
      </c>
    </row>
    <row r="3">
      <c r="B3" s="16" t="inlineStr">
        <is>
          <t>office = (annual risk premium + cat reinsurance + fixed expense) / (1 - variable expense - commission - premium tax - profit margin). Same formula as Ger's office_premium.py.</t>
        </is>
      </c>
    </row>
    <row r="5">
      <c r="B5" s="6" t="inlineStr">
        <is>
          <t>Rates used (expense basis from Int. Inputs)</t>
        </is>
      </c>
      <c r="C5" s="6" t="inlineStr">
        <is>
          <t>Rate</t>
        </is>
      </c>
    </row>
    <row r="6">
      <c r="B6" s="3" t="inlineStr">
        <is>
          <t>fixed_expense_per_policy</t>
        </is>
      </c>
      <c r="C6" s="55">
        <f>IF(Sw_Market="emerging",INDEX(Exp_Emg,MATCH("fixed_expense_per_policy",Exp_Item,0)),INDEX(Exp_Dev,MATCH("fixed_expense_per_policy",Exp_Item,0)))</f>
        <v/>
      </c>
    </row>
    <row r="7">
      <c r="B7" s="3" t="inlineStr">
        <is>
          <t>variable_expense</t>
        </is>
      </c>
      <c r="C7" s="57">
        <f>IF(Sw_Market="emerging",INDEX(Exp_Emg,MATCH("variable_expense",Exp_Item,0)),INDEX(Exp_Dev,MATCH("variable_expense",Exp_Item,0)))</f>
        <v/>
      </c>
    </row>
    <row r="8">
      <c r="B8" s="3" t="inlineStr">
        <is>
          <t>commission_direct</t>
        </is>
      </c>
      <c r="C8" s="57">
        <f>IF(Sw_Market="emerging",INDEX(Exp_Emg,MATCH("commission_direct",Exp_Item,0)),INDEX(Exp_Dev,MATCH("commission_direct",Exp_Item,0)))</f>
        <v/>
      </c>
    </row>
    <row r="9">
      <c r="B9" s="3" t="inlineStr">
        <is>
          <t>commission_comparison_site</t>
        </is>
      </c>
      <c r="C9" s="57">
        <f>IF(COUNT(IF(Sw_Market="emerging",INDEX(Exp_Emg,MATCH("commission_comparison_site",Exp_Item,0)),INDEX(Exp_Dev,MATCH("commission_comparison_site",Exp_Item,0))))=0,In_CompSite,IF(Sw_Market="emerging",INDEX(Exp_Emg,MATCH("commission_comparison_site",Exp_Item,0)),INDEX(Exp_Dev,MATCH("commission_comparison_site",Exp_Item,0))))</f>
        <v/>
      </c>
    </row>
    <row r="10">
      <c r="B10" s="3" t="inlineStr">
        <is>
          <t>commission_broker</t>
        </is>
      </c>
      <c r="C10" s="57">
        <f>IF(Sw_Market="emerging",INDEX(Exp_Emg,MATCH("commission_broker",Exp_Item,0)),INDEX(Exp_Dev,MATCH("commission_broker",Exp_Item,0)))</f>
        <v/>
      </c>
    </row>
    <row r="11">
      <c r="B11" s="3" t="inlineStr">
        <is>
          <t>premium_tax</t>
        </is>
      </c>
      <c r="C11" s="57">
        <f>IF(Sw_Market="emerging",INDEX(Exp_Emg,MATCH("premium_tax",Exp_Item,0)),INDEX(Exp_Dev,MATCH("premium_tax",Exp_Item,0)))</f>
        <v/>
      </c>
    </row>
    <row r="12">
      <c r="B12" s="3" t="inlineStr">
        <is>
          <t>cat_reinsurance</t>
        </is>
      </c>
      <c r="C12" s="57">
        <f>IF(Sw_Market="emerging",INDEX(Exp_Emg,MATCH("cat_reinsurance",Exp_Item,0)),INDEX(Exp_Dev,MATCH("cat_reinsurance",Exp_Item,0)))</f>
        <v/>
      </c>
    </row>
    <row r="13">
      <c r="B13" s="3" t="inlineStr">
        <is>
          <t>target_profit_margin</t>
        </is>
      </c>
      <c r="C13" s="57">
        <f>IF(Sw_Market="emerging",INDEX(Exp_Emg,MATCH("target_profit_margin",Exp_Item,0)),INDEX(Exp_Dev,MATCH("target_profit_margin",Exp_Item,0)))</f>
        <v/>
      </c>
      <c r="X13" s="16" t="inlineStr">
        <is>
          <t>Components add up (0 = pass)</t>
        </is>
      </c>
    </row>
    <row r="14">
      <c r="B14" s="16" t="inlineStr">
        <is>
          <t>Cat reinsurance applies to buildings and contents only.</t>
        </is>
      </c>
      <c r="X14" s="58">
        <f>ROUND(SUM(X17:X36),6)</f>
        <v/>
      </c>
    </row>
    <row r="15">
      <c r="B15" s="5" t="inlineStr">
        <is>
          <t>Build-up per policy (blank for buildings until the XGBoost values arrive)</t>
        </is>
      </c>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row>
    <row r="16" ht="45" customHeight="1">
      <c r="B16" s="6" t="inlineStr">
        <is>
          <t>Policy row</t>
        </is>
      </c>
      <c r="C16" s="6" t="inlineStr">
        <is>
          <t>Line</t>
        </is>
      </c>
      <c r="D16" s="6" t="inlineStr">
        <is>
          <t>Channel</t>
        </is>
      </c>
      <c r="E16" s="6" t="inlineStr">
        <is>
          <t>New business</t>
        </is>
      </c>
      <c r="F16" s="6" t="inlineStr">
        <is>
          <t>Exposure (reference file)</t>
        </is>
      </c>
      <c r="G16" s="6" t="inlineStr">
        <is>
          <t>Risk premium for period (CU)</t>
        </is>
      </c>
      <c r="H16" s="6" t="inlineStr">
        <is>
          <t>Annual risk premium</t>
        </is>
      </c>
      <c r="I16" s="6" t="inlineStr">
        <is>
          <t>Cat base share</t>
        </is>
      </c>
      <c r="J16" s="6" t="inlineStr">
        <is>
          <t>Cat reinsurance</t>
        </is>
      </c>
      <c r="K16" s="6" t="inlineStr">
        <is>
          <t>Fixed expense</t>
        </is>
      </c>
      <c r="L16" s="6" t="inlineStr">
        <is>
          <t>Variable expense %</t>
        </is>
      </c>
      <c r="M16" s="6" t="inlineStr">
        <is>
          <t>Commission %</t>
        </is>
      </c>
      <c r="N16" s="6" t="inlineStr">
        <is>
          <t>Premium tax %</t>
        </is>
      </c>
      <c r="O16" s="6" t="inlineStr">
        <is>
          <t>Profit margin %</t>
        </is>
      </c>
      <c r="P16" s="6" t="inlineStr">
        <is>
          <t>Total loading %</t>
        </is>
      </c>
      <c r="Q16" s="6" t="inlineStr">
        <is>
          <t>Office premium (CU)</t>
        </is>
      </c>
      <c r="R16" s="6" t="inlineStr">
        <is>
          <t>Variable expense</t>
        </is>
      </c>
      <c r="S16" s="6" t="inlineStr">
        <is>
          <t>Commission</t>
        </is>
      </c>
      <c r="T16" s="6" t="inlineStr">
        <is>
          <t>Premium tax</t>
        </is>
      </c>
      <c r="U16" s="6" t="inlineStr">
        <is>
          <t>Profit margin</t>
        </is>
      </c>
      <c r="V16" s="6" t="inlineStr">
        <is>
          <t>Written premium (CU)</t>
        </is>
      </c>
      <c r="W16" s="6" t="inlineStr">
        <is>
          <t>Office / written</t>
        </is>
      </c>
      <c r="X16" s="6" t="inlineStr">
        <is>
          <t>Build-up check</t>
        </is>
      </c>
    </row>
    <row r="17">
      <c r="B17" s="8">
        <f>'Int. Inputs'!$B$16</f>
        <v/>
      </c>
      <c r="C17" s="11">
        <f>IF(ISBLANK(INDEX(Pol_Data,MATCH($B17,Pol_ID,0),MATCH("line",Pol_Head,0))),"",INDEX(Pol_Data,MATCH($B17,Pol_ID,0),MATCH("line",Pol_Head,0)))</f>
        <v/>
      </c>
      <c r="D17" s="11">
        <f>IF(ISBLANK(INDEX(Pol_Data,MATCH($B17,Pol_ID,0),MATCH("channel",Pol_Head,0))),"",INDEX(Pol_Data,MATCH($B17,Pol_ID,0),MATCH("channel",Pol_Head,0)))</f>
        <v/>
      </c>
      <c r="E17" s="11">
        <f>IF(ISBLANK(INDEX(Pol_Data,MATCH($B17,Pol_ID,0),MATCH("new_business",Pol_Head,0))),"",INDEX(Pol_Data,MATCH($B17,Pol_ID,0),MATCH("new_business",Pol_Head,0)))</f>
        <v/>
      </c>
      <c r="F17" s="49">
        <f>IF(ISBLANK(INDEX(Pol_Data,MATCH($B17,Pol_ID,0),MATCH("exposure",Pol_Head,0))),"",INDEX(Pol_Data,MATCH($B17,Pol_ID,0),MATCH("exposure",Pol_Head,0)))</f>
        <v/>
      </c>
      <c r="G17" s="44">
        <f>IF(C17="motor",INDEX(RM_Final,MATCH(B17,RM_ID,0)),IF(C17="buildings",INDEX(RB_Final,MATCH(B17,RB_ID,0)),INDEX(RC_Final,MATCH(B17,RC_ID,0))))</f>
        <v/>
      </c>
      <c r="H17" s="44">
        <f>IF(G17="","",G17/F17)</f>
        <v/>
      </c>
      <c r="I17" s="59">
        <f>IF(C17="motor",0,IF(Sw_CatBase="Cat perils only",IF(C17="buildings",In_CatShare_Bld,In_CatShare_Cnt),1))</f>
        <v/>
      </c>
      <c r="J17" s="44">
        <f>IF(G17="","",H17*$C$12*I17)</f>
        <v/>
      </c>
      <c r="K17" s="44">
        <f>$C$6</f>
        <v/>
      </c>
      <c r="L17" s="59">
        <f>$C$7</f>
        <v/>
      </c>
      <c r="M17" s="59">
        <f>IF(D17="broker",$C$10,IF(D17="direct",$C$8,$C$9))</f>
        <v/>
      </c>
      <c r="N17" s="59">
        <f>$C$11</f>
        <v/>
      </c>
      <c r="O17" s="59">
        <f>$C$13</f>
        <v/>
      </c>
      <c r="P17" s="59">
        <f>L17+M17+N17+O17</f>
        <v/>
      </c>
      <c r="Q17" s="44">
        <f>IF(G17="","",(H17+J17+K17)/(1-P17))</f>
        <v/>
      </c>
      <c r="R17" s="44">
        <f>IF(G17="","",Q17*L17)</f>
        <v/>
      </c>
      <c r="S17" s="44">
        <f>IF(G17="","",Q17*M17)</f>
        <v/>
      </c>
      <c r="T17" s="44">
        <f>IF(G17="","",Q17*N17)</f>
        <v/>
      </c>
      <c r="U17" s="44">
        <f>IF(G17="","",Q17*O17)</f>
        <v/>
      </c>
      <c r="V17" s="44">
        <f>IF(ISBLANK(INDEX(Pol_Data,MATCH($B17,Pol_ID,0),MATCH("written_premium",Pol_Head,0))),"",INDEX(Pol_Data,MATCH($B17,Pol_ID,0),MATCH("written_premium",Pol_Head,0)))</f>
        <v/>
      </c>
      <c r="W17" s="60">
        <f>IF(G17="","",Q17/V17)</f>
        <v/>
      </c>
      <c r="X17" s="42">
        <f>IF(G17="",0,ABS(Q17-(H17+J17+K17+R17+S17+T17+U17)))</f>
        <v/>
      </c>
    </row>
    <row r="18">
      <c r="B18" s="8">
        <f>'Int. Inputs'!$B$17</f>
        <v/>
      </c>
      <c r="C18" s="11">
        <f>IF(ISBLANK(INDEX(Pol_Data,MATCH($B18,Pol_ID,0),MATCH("line",Pol_Head,0))),"",INDEX(Pol_Data,MATCH($B18,Pol_ID,0),MATCH("line",Pol_Head,0)))</f>
        <v/>
      </c>
      <c r="D18" s="11">
        <f>IF(ISBLANK(INDEX(Pol_Data,MATCH($B18,Pol_ID,0),MATCH("channel",Pol_Head,0))),"",INDEX(Pol_Data,MATCH($B18,Pol_ID,0),MATCH("channel",Pol_Head,0)))</f>
        <v/>
      </c>
      <c r="E18" s="11">
        <f>IF(ISBLANK(INDEX(Pol_Data,MATCH($B18,Pol_ID,0),MATCH("new_business",Pol_Head,0))),"",INDEX(Pol_Data,MATCH($B18,Pol_ID,0),MATCH("new_business",Pol_Head,0)))</f>
        <v/>
      </c>
      <c r="F18" s="49">
        <f>IF(ISBLANK(INDEX(Pol_Data,MATCH($B18,Pol_ID,0),MATCH("exposure",Pol_Head,0))),"",INDEX(Pol_Data,MATCH($B18,Pol_ID,0),MATCH("exposure",Pol_Head,0)))</f>
        <v/>
      </c>
      <c r="G18" s="44">
        <f>IF(C18="motor",INDEX(RM_Final,MATCH(B18,RM_ID,0)),IF(C18="buildings",INDEX(RB_Final,MATCH(B18,RB_ID,0)),INDEX(RC_Final,MATCH(B18,RC_ID,0))))</f>
        <v/>
      </c>
      <c r="H18" s="44">
        <f>IF(G18="","",G18/F18)</f>
        <v/>
      </c>
      <c r="I18" s="59">
        <f>IF(C18="motor",0,IF(Sw_CatBase="Cat perils only",IF(C18="buildings",In_CatShare_Bld,In_CatShare_Cnt),1))</f>
        <v/>
      </c>
      <c r="J18" s="44">
        <f>IF(G18="","",H18*$C$12*I18)</f>
        <v/>
      </c>
      <c r="K18" s="44">
        <f>$C$6</f>
        <v/>
      </c>
      <c r="L18" s="59">
        <f>$C$7</f>
        <v/>
      </c>
      <c r="M18" s="59">
        <f>IF(D18="broker",$C$10,IF(D18="direct",$C$8,$C$9))</f>
        <v/>
      </c>
      <c r="N18" s="59">
        <f>$C$11</f>
        <v/>
      </c>
      <c r="O18" s="59">
        <f>$C$13</f>
        <v/>
      </c>
      <c r="P18" s="59">
        <f>L18+M18+N18+O18</f>
        <v/>
      </c>
      <c r="Q18" s="44">
        <f>IF(G18="","",(H18+J18+K18)/(1-P18))</f>
        <v/>
      </c>
      <c r="R18" s="44">
        <f>IF(G18="","",Q18*L18)</f>
        <v/>
      </c>
      <c r="S18" s="44">
        <f>IF(G18="","",Q18*M18)</f>
        <v/>
      </c>
      <c r="T18" s="44">
        <f>IF(G18="","",Q18*N18)</f>
        <v/>
      </c>
      <c r="U18" s="44">
        <f>IF(G18="","",Q18*O18)</f>
        <v/>
      </c>
      <c r="V18" s="44">
        <f>IF(ISBLANK(INDEX(Pol_Data,MATCH($B18,Pol_ID,0),MATCH("written_premium",Pol_Head,0))),"",INDEX(Pol_Data,MATCH($B18,Pol_ID,0),MATCH("written_premium",Pol_Head,0)))</f>
        <v/>
      </c>
      <c r="W18" s="60">
        <f>IF(G18="","",Q18/V18)</f>
        <v/>
      </c>
      <c r="X18" s="42">
        <f>IF(G18="",0,ABS(Q18-(H18+J18+K18+R18+S18+T18+U18)))</f>
        <v/>
      </c>
    </row>
    <row r="19">
      <c r="B19" s="8">
        <f>'Int. Inputs'!$B$18</f>
        <v/>
      </c>
      <c r="C19" s="11">
        <f>IF(ISBLANK(INDEX(Pol_Data,MATCH($B19,Pol_ID,0),MATCH("line",Pol_Head,0))),"",INDEX(Pol_Data,MATCH($B19,Pol_ID,0),MATCH("line",Pol_Head,0)))</f>
        <v/>
      </c>
      <c r="D19" s="11">
        <f>IF(ISBLANK(INDEX(Pol_Data,MATCH($B19,Pol_ID,0),MATCH("channel",Pol_Head,0))),"",INDEX(Pol_Data,MATCH($B19,Pol_ID,0),MATCH("channel",Pol_Head,0)))</f>
        <v/>
      </c>
      <c r="E19" s="11">
        <f>IF(ISBLANK(INDEX(Pol_Data,MATCH($B19,Pol_ID,0),MATCH("new_business",Pol_Head,0))),"",INDEX(Pol_Data,MATCH($B19,Pol_ID,0),MATCH("new_business",Pol_Head,0)))</f>
        <v/>
      </c>
      <c r="F19" s="49">
        <f>IF(ISBLANK(INDEX(Pol_Data,MATCH($B19,Pol_ID,0),MATCH("exposure",Pol_Head,0))),"",INDEX(Pol_Data,MATCH($B19,Pol_ID,0),MATCH("exposure",Pol_Head,0)))</f>
        <v/>
      </c>
      <c r="G19" s="44">
        <f>IF(C19="motor",INDEX(RM_Final,MATCH(B19,RM_ID,0)),IF(C19="buildings",INDEX(RB_Final,MATCH(B19,RB_ID,0)),INDEX(RC_Final,MATCH(B19,RC_ID,0))))</f>
        <v/>
      </c>
      <c r="H19" s="44">
        <f>IF(G19="","",G19/F19)</f>
        <v/>
      </c>
      <c r="I19" s="59">
        <f>IF(C19="motor",0,IF(Sw_CatBase="Cat perils only",IF(C19="buildings",In_CatShare_Bld,In_CatShare_Cnt),1))</f>
        <v/>
      </c>
      <c r="J19" s="44">
        <f>IF(G19="","",H19*$C$12*I19)</f>
        <v/>
      </c>
      <c r="K19" s="44">
        <f>$C$6</f>
        <v/>
      </c>
      <c r="L19" s="59">
        <f>$C$7</f>
        <v/>
      </c>
      <c r="M19" s="59">
        <f>IF(D19="broker",$C$10,IF(D19="direct",$C$8,$C$9))</f>
        <v/>
      </c>
      <c r="N19" s="59">
        <f>$C$11</f>
        <v/>
      </c>
      <c r="O19" s="59">
        <f>$C$13</f>
        <v/>
      </c>
      <c r="P19" s="59">
        <f>L19+M19+N19+O19</f>
        <v/>
      </c>
      <c r="Q19" s="44">
        <f>IF(G19="","",(H19+J19+K19)/(1-P19))</f>
        <v/>
      </c>
      <c r="R19" s="44">
        <f>IF(G19="","",Q19*L19)</f>
        <v/>
      </c>
      <c r="S19" s="44">
        <f>IF(G19="","",Q19*M19)</f>
        <v/>
      </c>
      <c r="T19" s="44">
        <f>IF(G19="","",Q19*N19)</f>
        <v/>
      </c>
      <c r="U19" s="44">
        <f>IF(G19="","",Q19*O19)</f>
        <v/>
      </c>
      <c r="V19" s="44">
        <f>IF(ISBLANK(INDEX(Pol_Data,MATCH($B19,Pol_ID,0),MATCH("written_premium",Pol_Head,0))),"",INDEX(Pol_Data,MATCH($B19,Pol_ID,0),MATCH("written_premium",Pol_Head,0)))</f>
        <v/>
      </c>
      <c r="W19" s="60">
        <f>IF(G19="","",Q19/V19)</f>
        <v/>
      </c>
      <c r="X19" s="42">
        <f>IF(G19="",0,ABS(Q19-(H19+J19+K19+R19+S19+T19+U19)))</f>
        <v/>
      </c>
    </row>
    <row r="20">
      <c r="B20" s="8">
        <f>'Int. Inputs'!$B$19</f>
        <v/>
      </c>
      <c r="C20" s="11">
        <f>IF(ISBLANK(INDEX(Pol_Data,MATCH($B20,Pol_ID,0),MATCH("line",Pol_Head,0))),"",INDEX(Pol_Data,MATCH($B20,Pol_ID,0),MATCH("line",Pol_Head,0)))</f>
        <v/>
      </c>
      <c r="D20" s="11">
        <f>IF(ISBLANK(INDEX(Pol_Data,MATCH($B20,Pol_ID,0),MATCH("channel",Pol_Head,0))),"",INDEX(Pol_Data,MATCH($B20,Pol_ID,0),MATCH("channel",Pol_Head,0)))</f>
        <v/>
      </c>
      <c r="E20" s="11">
        <f>IF(ISBLANK(INDEX(Pol_Data,MATCH($B20,Pol_ID,0),MATCH("new_business",Pol_Head,0))),"",INDEX(Pol_Data,MATCH($B20,Pol_ID,0),MATCH("new_business",Pol_Head,0)))</f>
        <v/>
      </c>
      <c r="F20" s="49">
        <f>IF(ISBLANK(INDEX(Pol_Data,MATCH($B20,Pol_ID,0),MATCH("exposure",Pol_Head,0))),"",INDEX(Pol_Data,MATCH($B20,Pol_ID,0),MATCH("exposure",Pol_Head,0)))</f>
        <v/>
      </c>
      <c r="G20" s="44">
        <f>IF(C20="motor",INDEX(RM_Final,MATCH(B20,RM_ID,0)),IF(C20="buildings",INDEX(RB_Final,MATCH(B20,RB_ID,0)),INDEX(RC_Final,MATCH(B20,RC_ID,0))))</f>
        <v/>
      </c>
      <c r="H20" s="44">
        <f>IF(G20="","",G20/F20)</f>
        <v/>
      </c>
      <c r="I20" s="59">
        <f>IF(C20="motor",0,IF(Sw_CatBase="Cat perils only",IF(C20="buildings",In_CatShare_Bld,In_CatShare_Cnt),1))</f>
        <v/>
      </c>
      <c r="J20" s="44">
        <f>IF(G20="","",H20*$C$12*I20)</f>
        <v/>
      </c>
      <c r="K20" s="44">
        <f>$C$6</f>
        <v/>
      </c>
      <c r="L20" s="59">
        <f>$C$7</f>
        <v/>
      </c>
      <c r="M20" s="59">
        <f>IF(D20="broker",$C$10,IF(D20="direct",$C$8,$C$9))</f>
        <v/>
      </c>
      <c r="N20" s="59">
        <f>$C$11</f>
        <v/>
      </c>
      <c r="O20" s="59">
        <f>$C$13</f>
        <v/>
      </c>
      <c r="P20" s="59">
        <f>L20+M20+N20+O20</f>
        <v/>
      </c>
      <c r="Q20" s="44">
        <f>IF(G20="","",(H20+J20+K20)/(1-P20))</f>
        <v/>
      </c>
      <c r="R20" s="44">
        <f>IF(G20="","",Q20*L20)</f>
        <v/>
      </c>
      <c r="S20" s="44">
        <f>IF(G20="","",Q20*M20)</f>
        <v/>
      </c>
      <c r="T20" s="44">
        <f>IF(G20="","",Q20*N20)</f>
        <v/>
      </c>
      <c r="U20" s="44">
        <f>IF(G20="","",Q20*O20)</f>
        <v/>
      </c>
      <c r="V20" s="44">
        <f>IF(ISBLANK(INDEX(Pol_Data,MATCH($B20,Pol_ID,0),MATCH("written_premium",Pol_Head,0))),"",INDEX(Pol_Data,MATCH($B20,Pol_ID,0),MATCH("written_premium",Pol_Head,0)))</f>
        <v/>
      </c>
      <c r="W20" s="60">
        <f>IF(G20="","",Q20/V20)</f>
        <v/>
      </c>
      <c r="X20" s="42">
        <f>IF(G20="",0,ABS(Q20-(H20+J20+K20+R20+S20+T20+U20)))</f>
        <v/>
      </c>
    </row>
    <row r="21">
      <c r="B21" s="8">
        <f>'Int. Inputs'!$B$20</f>
        <v/>
      </c>
      <c r="C21" s="11">
        <f>IF(ISBLANK(INDEX(Pol_Data,MATCH($B21,Pol_ID,0),MATCH("line",Pol_Head,0))),"",INDEX(Pol_Data,MATCH($B21,Pol_ID,0),MATCH("line",Pol_Head,0)))</f>
        <v/>
      </c>
      <c r="D21" s="11">
        <f>IF(ISBLANK(INDEX(Pol_Data,MATCH($B21,Pol_ID,0),MATCH("channel",Pol_Head,0))),"",INDEX(Pol_Data,MATCH($B21,Pol_ID,0),MATCH("channel",Pol_Head,0)))</f>
        <v/>
      </c>
      <c r="E21" s="11">
        <f>IF(ISBLANK(INDEX(Pol_Data,MATCH($B21,Pol_ID,0),MATCH("new_business",Pol_Head,0))),"",INDEX(Pol_Data,MATCH($B21,Pol_ID,0),MATCH("new_business",Pol_Head,0)))</f>
        <v/>
      </c>
      <c r="F21" s="49">
        <f>IF(ISBLANK(INDEX(Pol_Data,MATCH($B21,Pol_ID,0),MATCH("exposure",Pol_Head,0))),"",INDEX(Pol_Data,MATCH($B21,Pol_ID,0),MATCH("exposure",Pol_Head,0)))</f>
        <v/>
      </c>
      <c r="G21" s="44">
        <f>IF(C21="motor",INDEX(RM_Final,MATCH(B21,RM_ID,0)),IF(C21="buildings",INDEX(RB_Final,MATCH(B21,RB_ID,0)),INDEX(RC_Final,MATCH(B21,RC_ID,0))))</f>
        <v/>
      </c>
      <c r="H21" s="44">
        <f>IF(G21="","",G21/F21)</f>
        <v/>
      </c>
      <c r="I21" s="59">
        <f>IF(C21="motor",0,IF(Sw_CatBase="Cat perils only",IF(C21="buildings",In_CatShare_Bld,In_CatShare_Cnt),1))</f>
        <v/>
      </c>
      <c r="J21" s="44">
        <f>IF(G21="","",H21*$C$12*I21)</f>
        <v/>
      </c>
      <c r="K21" s="44">
        <f>$C$6</f>
        <v/>
      </c>
      <c r="L21" s="59">
        <f>$C$7</f>
        <v/>
      </c>
      <c r="M21" s="59">
        <f>IF(D21="broker",$C$10,IF(D21="direct",$C$8,$C$9))</f>
        <v/>
      </c>
      <c r="N21" s="59">
        <f>$C$11</f>
        <v/>
      </c>
      <c r="O21" s="59">
        <f>$C$13</f>
        <v/>
      </c>
      <c r="P21" s="59">
        <f>L21+M21+N21+O21</f>
        <v/>
      </c>
      <c r="Q21" s="44">
        <f>IF(G21="","",(H21+J21+K21)/(1-P21))</f>
        <v/>
      </c>
      <c r="R21" s="44">
        <f>IF(G21="","",Q21*L21)</f>
        <v/>
      </c>
      <c r="S21" s="44">
        <f>IF(G21="","",Q21*M21)</f>
        <v/>
      </c>
      <c r="T21" s="44">
        <f>IF(G21="","",Q21*N21)</f>
        <v/>
      </c>
      <c r="U21" s="44">
        <f>IF(G21="","",Q21*O21)</f>
        <v/>
      </c>
      <c r="V21" s="44">
        <f>IF(ISBLANK(INDEX(Pol_Data,MATCH($B21,Pol_ID,0),MATCH("written_premium",Pol_Head,0))),"",INDEX(Pol_Data,MATCH($B21,Pol_ID,0),MATCH("written_premium",Pol_Head,0)))</f>
        <v/>
      </c>
      <c r="W21" s="60">
        <f>IF(G21="","",Q21/V21)</f>
        <v/>
      </c>
      <c r="X21" s="42">
        <f>IF(G21="",0,ABS(Q21-(H21+J21+K21+R21+S21+T21+U21)))</f>
        <v/>
      </c>
    </row>
    <row r="22">
      <c r="B22" s="8">
        <f>'Int. Inputs'!$B$21</f>
        <v/>
      </c>
      <c r="C22" s="11">
        <f>IF(ISBLANK(INDEX(Pol_Data,MATCH($B22,Pol_ID,0),MATCH("line",Pol_Head,0))),"",INDEX(Pol_Data,MATCH($B22,Pol_ID,0),MATCH("line",Pol_Head,0)))</f>
        <v/>
      </c>
      <c r="D22" s="11">
        <f>IF(ISBLANK(INDEX(Pol_Data,MATCH($B22,Pol_ID,0),MATCH("channel",Pol_Head,0))),"",INDEX(Pol_Data,MATCH($B22,Pol_ID,0),MATCH("channel",Pol_Head,0)))</f>
        <v/>
      </c>
      <c r="E22" s="11">
        <f>IF(ISBLANK(INDEX(Pol_Data,MATCH($B22,Pol_ID,0),MATCH("new_business",Pol_Head,0))),"",INDEX(Pol_Data,MATCH($B22,Pol_ID,0),MATCH("new_business",Pol_Head,0)))</f>
        <v/>
      </c>
      <c r="F22" s="49">
        <f>IF(ISBLANK(INDEX(Pol_Data,MATCH($B22,Pol_ID,0),MATCH("exposure",Pol_Head,0))),"",INDEX(Pol_Data,MATCH($B22,Pol_ID,0),MATCH("exposure",Pol_Head,0)))</f>
        <v/>
      </c>
      <c r="G22" s="44">
        <f>IF(C22="motor",INDEX(RM_Final,MATCH(B22,RM_ID,0)),IF(C22="buildings",INDEX(RB_Final,MATCH(B22,RB_ID,0)),INDEX(RC_Final,MATCH(B22,RC_ID,0))))</f>
        <v/>
      </c>
      <c r="H22" s="44">
        <f>IF(G22="","",G22/F22)</f>
        <v/>
      </c>
      <c r="I22" s="59">
        <f>IF(C22="motor",0,IF(Sw_CatBase="Cat perils only",IF(C22="buildings",In_CatShare_Bld,In_CatShare_Cnt),1))</f>
        <v/>
      </c>
      <c r="J22" s="44">
        <f>IF(G22="","",H22*$C$12*I22)</f>
        <v/>
      </c>
      <c r="K22" s="44">
        <f>$C$6</f>
        <v/>
      </c>
      <c r="L22" s="59">
        <f>$C$7</f>
        <v/>
      </c>
      <c r="M22" s="59">
        <f>IF(D22="broker",$C$10,IF(D22="direct",$C$8,$C$9))</f>
        <v/>
      </c>
      <c r="N22" s="59">
        <f>$C$11</f>
        <v/>
      </c>
      <c r="O22" s="59">
        <f>$C$13</f>
        <v/>
      </c>
      <c r="P22" s="59">
        <f>L22+M22+N22+O22</f>
        <v/>
      </c>
      <c r="Q22" s="44">
        <f>IF(G22="","",(H22+J22+K22)/(1-P22))</f>
        <v/>
      </c>
      <c r="R22" s="44">
        <f>IF(G22="","",Q22*L22)</f>
        <v/>
      </c>
      <c r="S22" s="44">
        <f>IF(G22="","",Q22*M22)</f>
        <v/>
      </c>
      <c r="T22" s="44">
        <f>IF(G22="","",Q22*N22)</f>
        <v/>
      </c>
      <c r="U22" s="44">
        <f>IF(G22="","",Q22*O22)</f>
        <v/>
      </c>
      <c r="V22" s="44">
        <f>IF(ISBLANK(INDEX(Pol_Data,MATCH($B22,Pol_ID,0),MATCH("written_premium",Pol_Head,0))),"",INDEX(Pol_Data,MATCH($B22,Pol_ID,0),MATCH("written_premium",Pol_Head,0)))</f>
        <v/>
      </c>
      <c r="W22" s="60">
        <f>IF(G22="","",Q22/V22)</f>
        <v/>
      </c>
      <c r="X22" s="42">
        <f>IF(G22="",0,ABS(Q22-(H22+J22+K22+R22+S22+T22+U22)))</f>
        <v/>
      </c>
    </row>
    <row r="23">
      <c r="B23" s="8">
        <f>'Int. Inputs'!$B$22</f>
        <v/>
      </c>
      <c r="C23" s="11">
        <f>IF(ISBLANK(INDEX(Pol_Data,MATCH($B23,Pol_ID,0),MATCH("line",Pol_Head,0))),"",INDEX(Pol_Data,MATCH($B23,Pol_ID,0),MATCH("line",Pol_Head,0)))</f>
        <v/>
      </c>
      <c r="D23" s="11">
        <f>IF(ISBLANK(INDEX(Pol_Data,MATCH($B23,Pol_ID,0),MATCH("channel",Pol_Head,0))),"",INDEX(Pol_Data,MATCH($B23,Pol_ID,0),MATCH("channel",Pol_Head,0)))</f>
        <v/>
      </c>
      <c r="E23" s="11">
        <f>IF(ISBLANK(INDEX(Pol_Data,MATCH($B23,Pol_ID,0),MATCH("new_business",Pol_Head,0))),"",INDEX(Pol_Data,MATCH($B23,Pol_ID,0),MATCH("new_business",Pol_Head,0)))</f>
        <v/>
      </c>
      <c r="F23" s="49">
        <f>IF(ISBLANK(INDEX(Pol_Data,MATCH($B23,Pol_ID,0),MATCH("exposure",Pol_Head,0))),"",INDEX(Pol_Data,MATCH($B23,Pol_ID,0),MATCH("exposure",Pol_Head,0)))</f>
        <v/>
      </c>
      <c r="G23" s="44">
        <f>IF(C23="motor",INDEX(RM_Final,MATCH(B23,RM_ID,0)),IF(C23="buildings",INDEX(RB_Final,MATCH(B23,RB_ID,0)),INDEX(RC_Final,MATCH(B23,RC_ID,0))))</f>
        <v/>
      </c>
      <c r="H23" s="44">
        <f>IF(G23="","",G23/F23)</f>
        <v/>
      </c>
      <c r="I23" s="59">
        <f>IF(C23="motor",0,IF(Sw_CatBase="Cat perils only",IF(C23="buildings",In_CatShare_Bld,In_CatShare_Cnt),1))</f>
        <v/>
      </c>
      <c r="J23" s="44">
        <f>IF(G23="","",H23*$C$12*I23)</f>
        <v/>
      </c>
      <c r="K23" s="44">
        <f>$C$6</f>
        <v/>
      </c>
      <c r="L23" s="59">
        <f>$C$7</f>
        <v/>
      </c>
      <c r="M23" s="59">
        <f>IF(D23="broker",$C$10,IF(D23="direct",$C$8,$C$9))</f>
        <v/>
      </c>
      <c r="N23" s="59">
        <f>$C$11</f>
        <v/>
      </c>
      <c r="O23" s="59">
        <f>$C$13</f>
        <v/>
      </c>
      <c r="P23" s="59">
        <f>L23+M23+N23+O23</f>
        <v/>
      </c>
      <c r="Q23" s="44">
        <f>IF(G23="","",(H23+J23+K23)/(1-P23))</f>
        <v/>
      </c>
      <c r="R23" s="44">
        <f>IF(G23="","",Q23*L23)</f>
        <v/>
      </c>
      <c r="S23" s="44">
        <f>IF(G23="","",Q23*M23)</f>
        <v/>
      </c>
      <c r="T23" s="44">
        <f>IF(G23="","",Q23*N23)</f>
        <v/>
      </c>
      <c r="U23" s="44">
        <f>IF(G23="","",Q23*O23)</f>
        <v/>
      </c>
      <c r="V23" s="44">
        <f>IF(ISBLANK(INDEX(Pol_Data,MATCH($B23,Pol_ID,0),MATCH("written_premium",Pol_Head,0))),"",INDEX(Pol_Data,MATCH($B23,Pol_ID,0),MATCH("written_premium",Pol_Head,0)))</f>
        <v/>
      </c>
      <c r="W23" s="60">
        <f>IF(G23="","",Q23/V23)</f>
        <v/>
      </c>
      <c r="X23" s="42">
        <f>IF(G23="",0,ABS(Q23-(H23+J23+K23+R23+S23+T23+U23)))</f>
        <v/>
      </c>
    </row>
    <row r="24">
      <c r="B24" s="8">
        <f>'Int. Inputs'!$B$23</f>
        <v/>
      </c>
      <c r="C24" s="11">
        <f>IF(ISBLANK(INDEX(Pol_Data,MATCH($B24,Pol_ID,0),MATCH("line",Pol_Head,0))),"",INDEX(Pol_Data,MATCH($B24,Pol_ID,0),MATCH("line",Pol_Head,0)))</f>
        <v/>
      </c>
      <c r="D24" s="11">
        <f>IF(ISBLANK(INDEX(Pol_Data,MATCH($B24,Pol_ID,0),MATCH("channel",Pol_Head,0))),"",INDEX(Pol_Data,MATCH($B24,Pol_ID,0),MATCH("channel",Pol_Head,0)))</f>
        <v/>
      </c>
      <c r="E24" s="11">
        <f>IF(ISBLANK(INDEX(Pol_Data,MATCH($B24,Pol_ID,0),MATCH("new_business",Pol_Head,0))),"",INDEX(Pol_Data,MATCH($B24,Pol_ID,0),MATCH("new_business",Pol_Head,0)))</f>
        <v/>
      </c>
      <c r="F24" s="49">
        <f>IF(ISBLANK(INDEX(Pol_Data,MATCH($B24,Pol_ID,0),MATCH("exposure",Pol_Head,0))),"",INDEX(Pol_Data,MATCH($B24,Pol_ID,0),MATCH("exposure",Pol_Head,0)))</f>
        <v/>
      </c>
      <c r="G24" s="44">
        <f>IF(C24="motor",INDEX(RM_Final,MATCH(B24,RM_ID,0)),IF(C24="buildings",INDEX(RB_Final,MATCH(B24,RB_ID,0)),INDEX(RC_Final,MATCH(B24,RC_ID,0))))</f>
        <v/>
      </c>
      <c r="H24" s="44">
        <f>IF(G24="","",G24/F24)</f>
        <v/>
      </c>
      <c r="I24" s="59">
        <f>IF(C24="motor",0,IF(Sw_CatBase="Cat perils only",IF(C24="buildings",In_CatShare_Bld,In_CatShare_Cnt),1))</f>
        <v/>
      </c>
      <c r="J24" s="44">
        <f>IF(G24="","",H24*$C$12*I24)</f>
        <v/>
      </c>
      <c r="K24" s="44">
        <f>$C$6</f>
        <v/>
      </c>
      <c r="L24" s="59">
        <f>$C$7</f>
        <v/>
      </c>
      <c r="M24" s="59">
        <f>IF(D24="broker",$C$10,IF(D24="direct",$C$8,$C$9))</f>
        <v/>
      </c>
      <c r="N24" s="59">
        <f>$C$11</f>
        <v/>
      </c>
      <c r="O24" s="59">
        <f>$C$13</f>
        <v/>
      </c>
      <c r="P24" s="59">
        <f>L24+M24+N24+O24</f>
        <v/>
      </c>
      <c r="Q24" s="44">
        <f>IF(G24="","",(H24+J24+K24)/(1-P24))</f>
        <v/>
      </c>
      <c r="R24" s="44">
        <f>IF(G24="","",Q24*L24)</f>
        <v/>
      </c>
      <c r="S24" s="44">
        <f>IF(G24="","",Q24*M24)</f>
        <v/>
      </c>
      <c r="T24" s="44">
        <f>IF(G24="","",Q24*N24)</f>
        <v/>
      </c>
      <c r="U24" s="44">
        <f>IF(G24="","",Q24*O24)</f>
        <v/>
      </c>
      <c r="V24" s="44">
        <f>IF(ISBLANK(INDEX(Pol_Data,MATCH($B24,Pol_ID,0),MATCH("written_premium",Pol_Head,0))),"",INDEX(Pol_Data,MATCH($B24,Pol_ID,0),MATCH("written_premium",Pol_Head,0)))</f>
        <v/>
      </c>
      <c r="W24" s="60">
        <f>IF(G24="","",Q24/V24)</f>
        <v/>
      </c>
      <c r="X24" s="42">
        <f>IF(G24="",0,ABS(Q24-(H24+J24+K24+R24+S24+T24+U24)))</f>
        <v/>
      </c>
    </row>
    <row r="25">
      <c r="B25" s="8">
        <f>'Int. Inputs'!$B$24</f>
        <v/>
      </c>
      <c r="C25" s="11">
        <f>IF(ISBLANK(INDEX(Pol_Data,MATCH($B25,Pol_ID,0),MATCH("line",Pol_Head,0))),"",INDEX(Pol_Data,MATCH($B25,Pol_ID,0),MATCH("line",Pol_Head,0)))</f>
        <v/>
      </c>
      <c r="D25" s="11">
        <f>IF(ISBLANK(INDEX(Pol_Data,MATCH($B25,Pol_ID,0),MATCH("channel",Pol_Head,0))),"",INDEX(Pol_Data,MATCH($B25,Pol_ID,0),MATCH("channel",Pol_Head,0)))</f>
        <v/>
      </c>
      <c r="E25" s="11">
        <f>IF(ISBLANK(INDEX(Pol_Data,MATCH($B25,Pol_ID,0),MATCH("new_business",Pol_Head,0))),"",INDEX(Pol_Data,MATCH($B25,Pol_ID,0),MATCH("new_business",Pol_Head,0)))</f>
        <v/>
      </c>
      <c r="F25" s="49">
        <f>IF(ISBLANK(INDEX(Pol_Data,MATCH($B25,Pol_ID,0),MATCH("exposure",Pol_Head,0))),"",INDEX(Pol_Data,MATCH($B25,Pol_ID,0),MATCH("exposure",Pol_Head,0)))</f>
        <v/>
      </c>
      <c r="G25" s="44">
        <f>IF(C25="motor",INDEX(RM_Final,MATCH(B25,RM_ID,0)),IF(C25="buildings",INDEX(RB_Final,MATCH(B25,RB_ID,0)),INDEX(RC_Final,MATCH(B25,RC_ID,0))))</f>
        <v/>
      </c>
      <c r="H25" s="44">
        <f>IF(G25="","",G25/F25)</f>
        <v/>
      </c>
      <c r="I25" s="59">
        <f>IF(C25="motor",0,IF(Sw_CatBase="Cat perils only",IF(C25="buildings",In_CatShare_Bld,In_CatShare_Cnt),1))</f>
        <v/>
      </c>
      <c r="J25" s="44">
        <f>IF(G25="","",H25*$C$12*I25)</f>
        <v/>
      </c>
      <c r="K25" s="44">
        <f>$C$6</f>
        <v/>
      </c>
      <c r="L25" s="59">
        <f>$C$7</f>
        <v/>
      </c>
      <c r="M25" s="59">
        <f>IF(D25="broker",$C$10,IF(D25="direct",$C$8,$C$9))</f>
        <v/>
      </c>
      <c r="N25" s="59">
        <f>$C$11</f>
        <v/>
      </c>
      <c r="O25" s="59">
        <f>$C$13</f>
        <v/>
      </c>
      <c r="P25" s="59">
        <f>L25+M25+N25+O25</f>
        <v/>
      </c>
      <c r="Q25" s="44">
        <f>IF(G25="","",(H25+J25+K25)/(1-P25))</f>
        <v/>
      </c>
      <c r="R25" s="44">
        <f>IF(G25="","",Q25*L25)</f>
        <v/>
      </c>
      <c r="S25" s="44">
        <f>IF(G25="","",Q25*M25)</f>
        <v/>
      </c>
      <c r="T25" s="44">
        <f>IF(G25="","",Q25*N25)</f>
        <v/>
      </c>
      <c r="U25" s="44">
        <f>IF(G25="","",Q25*O25)</f>
        <v/>
      </c>
      <c r="V25" s="44">
        <f>IF(ISBLANK(INDEX(Pol_Data,MATCH($B25,Pol_ID,0),MATCH("written_premium",Pol_Head,0))),"",INDEX(Pol_Data,MATCH($B25,Pol_ID,0),MATCH("written_premium",Pol_Head,0)))</f>
        <v/>
      </c>
      <c r="W25" s="60">
        <f>IF(G25="","",Q25/V25)</f>
        <v/>
      </c>
      <c r="X25" s="42">
        <f>IF(G25="",0,ABS(Q25-(H25+J25+K25+R25+S25+T25+U25)))</f>
        <v/>
      </c>
    </row>
    <row r="26">
      <c r="B26" s="8">
        <f>'Int. Inputs'!$B$25</f>
        <v/>
      </c>
      <c r="C26" s="11">
        <f>IF(ISBLANK(INDEX(Pol_Data,MATCH($B26,Pol_ID,0),MATCH("line",Pol_Head,0))),"",INDEX(Pol_Data,MATCH($B26,Pol_ID,0),MATCH("line",Pol_Head,0)))</f>
        <v/>
      </c>
      <c r="D26" s="11">
        <f>IF(ISBLANK(INDEX(Pol_Data,MATCH($B26,Pol_ID,0),MATCH("channel",Pol_Head,0))),"",INDEX(Pol_Data,MATCH($B26,Pol_ID,0),MATCH("channel",Pol_Head,0)))</f>
        <v/>
      </c>
      <c r="E26" s="11">
        <f>IF(ISBLANK(INDEX(Pol_Data,MATCH($B26,Pol_ID,0),MATCH("new_business",Pol_Head,0))),"",INDEX(Pol_Data,MATCH($B26,Pol_ID,0),MATCH("new_business",Pol_Head,0)))</f>
        <v/>
      </c>
      <c r="F26" s="49">
        <f>IF(ISBLANK(INDEX(Pol_Data,MATCH($B26,Pol_ID,0),MATCH("exposure",Pol_Head,0))),"",INDEX(Pol_Data,MATCH($B26,Pol_ID,0),MATCH("exposure",Pol_Head,0)))</f>
        <v/>
      </c>
      <c r="G26" s="44">
        <f>IF(C26="motor",INDEX(RM_Final,MATCH(B26,RM_ID,0)),IF(C26="buildings",INDEX(RB_Final,MATCH(B26,RB_ID,0)),INDEX(RC_Final,MATCH(B26,RC_ID,0))))</f>
        <v/>
      </c>
      <c r="H26" s="44">
        <f>IF(G26="","",G26/F26)</f>
        <v/>
      </c>
      <c r="I26" s="59">
        <f>IF(C26="motor",0,IF(Sw_CatBase="Cat perils only",IF(C26="buildings",In_CatShare_Bld,In_CatShare_Cnt),1))</f>
        <v/>
      </c>
      <c r="J26" s="44">
        <f>IF(G26="","",H26*$C$12*I26)</f>
        <v/>
      </c>
      <c r="K26" s="44">
        <f>$C$6</f>
        <v/>
      </c>
      <c r="L26" s="59">
        <f>$C$7</f>
        <v/>
      </c>
      <c r="M26" s="59">
        <f>IF(D26="broker",$C$10,IF(D26="direct",$C$8,$C$9))</f>
        <v/>
      </c>
      <c r="N26" s="59">
        <f>$C$11</f>
        <v/>
      </c>
      <c r="O26" s="59">
        <f>$C$13</f>
        <v/>
      </c>
      <c r="P26" s="59">
        <f>L26+M26+N26+O26</f>
        <v/>
      </c>
      <c r="Q26" s="44">
        <f>IF(G26="","",(H26+J26+K26)/(1-P26))</f>
        <v/>
      </c>
      <c r="R26" s="44">
        <f>IF(G26="","",Q26*L26)</f>
        <v/>
      </c>
      <c r="S26" s="44">
        <f>IF(G26="","",Q26*M26)</f>
        <v/>
      </c>
      <c r="T26" s="44">
        <f>IF(G26="","",Q26*N26)</f>
        <v/>
      </c>
      <c r="U26" s="44">
        <f>IF(G26="","",Q26*O26)</f>
        <v/>
      </c>
      <c r="V26" s="44">
        <f>IF(ISBLANK(INDEX(Pol_Data,MATCH($B26,Pol_ID,0),MATCH("written_premium",Pol_Head,0))),"",INDEX(Pol_Data,MATCH($B26,Pol_ID,0),MATCH("written_premium",Pol_Head,0)))</f>
        <v/>
      </c>
      <c r="W26" s="60">
        <f>IF(G26="","",Q26/V26)</f>
        <v/>
      </c>
      <c r="X26" s="42">
        <f>IF(G26="",0,ABS(Q26-(H26+J26+K26+R26+S26+T26+U26)))</f>
        <v/>
      </c>
    </row>
    <row r="27">
      <c r="B27" s="8">
        <f>'Int. Inputs'!$B$26</f>
        <v/>
      </c>
      <c r="C27" s="11">
        <f>IF(ISBLANK(INDEX(Pol_Data,MATCH($B27,Pol_ID,0),MATCH("line",Pol_Head,0))),"",INDEX(Pol_Data,MATCH($B27,Pol_ID,0),MATCH("line",Pol_Head,0)))</f>
        <v/>
      </c>
      <c r="D27" s="11">
        <f>IF(ISBLANK(INDEX(Pol_Data,MATCH($B27,Pol_ID,0),MATCH("channel",Pol_Head,0))),"",INDEX(Pol_Data,MATCH($B27,Pol_ID,0),MATCH("channel",Pol_Head,0)))</f>
        <v/>
      </c>
      <c r="E27" s="11">
        <f>IF(ISBLANK(INDEX(Pol_Data,MATCH($B27,Pol_ID,0),MATCH("new_business",Pol_Head,0))),"",INDEX(Pol_Data,MATCH($B27,Pol_ID,0),MATCH("new_business",Pol_Head,0)))</f>
        <v/>
      </c>
      <c r="F27" s="49">
        <f>IF(ISBLANK(INDEX(Pol_Data,MATCH($B27,Pol_ID,0),MATCH("exposure",Pol_Head,0))),"",INDEX(Pol_Data,MATCH($B27,Pol_ID,0),MATCH("exposure",Pol_Head,0)))</f>
        <v/>
      </c>
      <c r="G27" s="44">
        <f>IF(C27="motor",INDEX(RM_Final,MATCH(B27,RM_ID,0)),IF(C27="buildings",INDEX(RB_Final,MATCH(B27,RB_ID,0)),INDEX(RC_Final,MATCH(B27,RC_ID,0))))</f>
        <v/>
      </c>
      <c r="H27" s="44">
        <f>IF(G27="","",G27/F27)</f>
        <v/>
      </c>
      <c r="I27" s="59">
        <f>IF(C27="motor",0,IF(Sw_CatBase="Cat perils only",IF(C27="buildings",In_CatShare_Bld,In_CatShare_Cnt),1))</f>
        <v/>
      </c>
      <c r="J27" s="44">
        <f>IF(G27="","",H27*$C$12*I27)</f>
        <v/>
      </c>
      <c r="K27" s="44">
        <f>$C$6</f>
        <v/>
      </c>
      <c r="L27" s="59">
        <f>$C$7</f>
        <v/>
      </c>
      <c r="M27" s="59">
        <f>IF(D27="broker",$C$10,IF(D27="direct",$C$8,$C$9))</f>
        <v/>
      </c>
      <c r="N27" s="59">
        <f>$C$11</f>
        <v/>
      </c>
      <c r="O27" s="59">
        <f>$C$13</f>
        <v/>
      </c>
      <c r="P27" s="59">
        <f>L27+M27+N27+O27</f>
        <v/>
      </c>
      <c r="Q27" s="44">
        <f>IF(G27="","",(H27+J27+K27)/(1-P27))</f>
        <v/>
      </c>
      <c r="R27" s="44">
        <f>IF(G27="","",Q27*L27)</f>
        <v/>
      </c>
      <c r="S27" s="44">
        <f>IF(G27="","",Q27*M27)</f>
        <v/>
      </c>
      <c r="T27" s="44">
        <f>IF(G27="","",Q27*N27)</f>
        <v/>
      </c>
      <c r="U27" s="44">
        <f>IF(G27="","",Q27*O27)</f>
        <v/>
      </c>
      <c r="V27" s="44">
        <f>IF(ISBLANK(INDEX(Pol_Data,MATCH($B27,Pol_ID,0),MATCH("written_premium",Pol_Head,0))),"",INDEX(Pol_Data,MATCH($B27,Pol_ID,0),MATCH("written_premium",Pol_Head,0)))</f>
        <v/>
      </c>
      <c r="W27" s="60">
        <f>IF(G27="","",Q27/V27)</f>
        <v/>
      </c>
      <c r="X27" s="42">
        <f>IF(G27="",0,ABS(Q27-(H27+J27+K27+R27+S27+T27+U27)))</f>
        <v/>
      </c>
    </row>
    <row r="28">
      <c r="B28" s="8">
        <f>'Int. Inputs'!$B$27</f>
        <v/>
      </c>
      <c r="C28" s="11">
        <f>IF(ISBLANK(INDEX(Pol_Data,MATCH($B28,Pol_ID,0),MATCH("line",Pol_Head,0))),"",INDEX(Pol_Data,MATCH($B28,Pol_ID,0),MATCH("line",Pol_Head,0)))</f>
        <v/>
      </c>
      <c r="D28" s="11">
        <f>IF(ISBLANK(INDEX(Pol_Data,MATCH($B28,Pol_ID,0),MATCH("channel",Pol_Head,0))),"",INDEX(Pol_Data,MATCH($B28,Pol_ID,0),MATCH("channel",Pol_Head,0)))</f>
        <v/>
      </c>
      <c r="E28" s="11">
        <f>IF(ISBLANK(INDEX(Pol_Data,MATCH($B28,Pol_ID,0),MATCH("new_business",Pol_Head,0))),"",INDEX(Pol_Data,MATCH($B28,Pol_ID,0),MATCH("new_business",Pol_Head,0)))</f>
        <v/>
      </c>
      <c r="F28" s="49">
        <f>IF(ISBLANK(INDEX(Pol_Data,MATCH($B28,Pol_ID,0),MATCH("exposure",Pol_Head,0))),"",INDEX(Pol_Data,MATCH($B28,Pol_ID,0),MATCH("exposure",Pol_Head,0)))</f>
        <v/>
      </c>
      <c r="G28" s="44">
        <f>IF(C28="motor",INDEX(RM_Final,MATCH(B28,RM_ID,0)),IF(C28="buildings",INDEX(RB_Final,MATCH(B28,RB_ID,0)),INDEX(RC_Final,MATCH(B28,RC_ID,0))))</f>
        <v/>
      </c>
      <c r="H28" s="44">
        <f>IF(G28="","",G28/F28)</f>
        <v/>
      </c>
      <c r="I28" s="59">
        <f>IF(C28="motor",0,IF(Sw_CatBase="Cat perils only",IF(C28="buildings",In_CatShare_Bld,In_CatShare_Cnt),1))</f>
        <v/>
      </c>
      <c r="J28" s="44">
        <f>IF(G28="","",H28*$C$12*I28)</f>
        <v/>
      </c>
      <c r="K28" s="44">
        <f>$C$6</f>
        <v/>
      </c>
      <c r="L28" s="59">
        <f>$C$7</f>
        <v/>
      </c>
      <c r="M28" s="59">
        <f>IF(D28="broker",$C$10,IF(D28="direct",$C$8,$C$9))</f>
        <v/>
      </c>
      <c r="N28" s="59">
        <f>$C$11</f>
        <v/>
      </c>
      <c r="O28" s="59">
        <f>$C$13</f>
        <v/>
      </c>
      <c r="P28" s="59">
        <f>L28+M28+N28+O28</f>
        <v/>
      </c>
      <c r="Q28" s="44">
        <f>IF(G28="","",(H28+J28+K28)/(1-P28))</f>
        <v/>
      </c>
      <c r="R28" s="44">
        <f>IF(G28="","",Q28*L28)</f>
        <v/>
      </c>
      <c r="S28" s="44">
        <f>IF(G28="","",Q28*M28)</f>
        <v/>
      </c>
      <c r="T28" s="44">
        <f>IF(G28="","",Q28*N28)</f>
        <v/>
      </c>
      <c r="U28" s="44">
        <f>IF(G28="","",Q28*O28)</f>
        <v/>
      </c>
      <c r="V28" s="44">
        <f>IF(ISBLANK(INDEX(Pol_Data,MATCH($B28,Pol_ID,0),MATCH("written_premium",Pol_Head,0))),"",INDEX(Pol_Data,MATCH($B28,Pol_ID,0),MATCH("written_premium",Pol_Head,0)))</f>
        <v/>
      </c>
      <c r="W28" s="60">
        <f>IF(G28="","",Q28/V28)</f>
        <v/>
      </c>
      <c r="X28" s="42">
        <f>IF(G28="",0,ABS(Q28-(H28+J28+K28+R28+S28+T28+U28)))</f>
        <v/>
      </c>
    </row>
    <row r="29">
      <c r="B29" s="8">
        <f>'Int. Inputs'!$B$28</f>
        <v/>
      </c>
      <c r="C29" s="11">
        <f>IF(ISBLANK(INDEX(Pol_Data,MATCH($B29,Pol_ID,0),MATCH("line",Pol_Head,0))),"",INDEX(Pol_Data,MATCH($B29,Pol_ID,0),MATCH("line",Pol_Head,0)))</f>
        <v/>
      </c>
      <c r="D29" s="11">
        <f>IF(ISBLANK(INDEX(Pol_Data,MATCH($B29,Pol_ID,0),MATCH("channel",Pol_Head,0))),"",INDEX(Pol_Data,MATCH($B29,Pol_ID,0),MATCH("channel",Pol_Head,0)))</f>
        <v/>
      </c>
      <c r="E29" s="11">
        <f>IF(ISBLANK(INDEX(Pol_Data,MATCH($B29,Pol_ID,0),MATCH("new_business",Pol_Head,0))),"",INDEX(Pol_Data,MATCH($B29,Pol_ID,0),MATCH("new_business",Pol_Head,0)))</f>
        <v/>
      </c>
      <c r="F29" s="49">
        <f>IF(ISBLANK(INDEX(Pol_Data,MATCH($B29,Pol_ID,0),MATCH("exposure",Pol_Head,0))),"",INDEX(Pol_Data,MATCH($B29,Pol_ID,0),MATCH("exposure",Pol_Head,0)))</f>
        <v/>
      </c>
      <c r="G29" s="44">
        <f>IF(C29="motor",INDEX(RM_Final,MATCH(B29,RM_ID,0)),IF(C29="buildings",INDEX(RB_Final,MATCH(B29,RB_ID,0)),INDEX(RC_Final,MATCH(B29,RC_ID,0))))</f>
        <v/>
      </c>
      <c r="H29" s="44">
        <f>IF(G29="","",G29/F29)</f>
        <v/>
      </c>
      <c r="I29" s="59">
        <f>IF(C29="motor",0,IF(Sw_CatBase="Cat perils only",IF(C29="buildings",In_CatShare_Bld,In_CatShare_Cnt),1))</f>
        <v/>
      </c>
      <c r="J29" s="44">
        <f>IF(G29="","",H29*$C$12*I29)</f>
        <v/>
      </c>
      <c r="K29" s="44">
        <f>$C$6</f>
        <v/>
      </c>
      <c r="L29" s="59">
        <f>$C$7</f>
        <v/>
      </c>
      <c r="M29" s="59">
        <f>IF(D29="broker",$C$10,IF(D29="direct",$C$8,$C$9))</f>
        <v/>
      </c>
      <c r="N29" s="59">
        <f>$C$11</f>
        <v/>
      </c>
      <c r="O29" s="59">
        <f>$C$13</f>
        <v/>
      </c>
      <c r="P29" s="59">
        <f>L29+M29+N29+O29</f>
        <v/>
      </c>
      <c r="Q29" s="44">
        <f>IF(G29="","",(H29+J29+K29)/(1-P29))</f>
        <v/>
      </c>
      <c r="R29" s="44">
        <f>IF(G29="","",Q29*L29)</f>
        <v/>
      </c>
      <c r="S29" s="44">
        <f>IF(G29="","",Q29*M29)</f>
        <v/>
      </c>
      <c r="T29" s="44">
        <f>IF(G29="","",Q29*N29)</f>
        <v/>
      </c>
      <c r="U29" s="44">
        <f>IF(G29="","",Q29*O29)</f>
        <v/>
      </c>
      <c r="V29" s="44">
        <f>IF(ISBLANK(INDEX(Pol_Data,MATCH($B29,Pol_ID,0),MATCH("written_premium",Pol_Head,0))),"",INDEX(Pol_Data,MATCH($B29,Pol_ID,0),MATCH("written_premium",Pol_Head,0)))</f>
        <v/>
      </c>
      <c r="W29" s="60">
        <f>IF(G29="","",Q29/V29)</f>
        <v/>
      </c>
      <c r="X29" s="42">
        <f>IF(G29="",0,ABS(Q29-(H29+J29+K29+R29+S29+T29+U29)))</f>
        <v/>
      </c>
    </row>
    <row r="30">
      <c r="B30" s="8">
        <f>'Int. Inputs'!$B$29</f>
        <v/>
      </c>
      <c r="C30" s="11">
        <f>IF(ISBLANK(INDEX(Pol_Data,MATCH($B30,Pol_ID,0),MATCH("line",Pol_Head,0))),"",INDEX(Pol_Data,MATCH($B30,Pol_ID,0),MATCH("line",Pol_Head,0)))</f>
        <v/>
      </c>
      <c r="D30" s="11">
        <f>IF(ISBLANK(INDEX(Pol_Data,MATCH($B30,Pol_ID,0),MATCH("channel",Pol_Head,0))),"",INDEX(Pol_Data,MATCH($B30,Pol_ID,0),MATCH("channel",Pol_Head,0)))</f>
        <v/>
      </c>
      <c r="E30" s="11">
        <f>IF(ISBLANK(INDEX(Pol_Data,MATCH($B30,Pol_ID,0),MATCH("new_business",Pol_Head,0))),"",INDEX(Pol_Data,MATCH($B30,Pol_ID,0),MATCH("new_business",Pol_Head,0)))</f>
        <v/>
      </c>
      <c r="F30" s="49">
        <f>IF(ISBLANK(INDEX(Pol_Data,MATCH($B30,Pol_ID,0),MATCH("exposure",Pol_Head,0))),"",INDEX(Pol_Data,MATCH($B30,Pol_ID,0),MATCH("exposure",Pol_Head,0)))</f>
        <v/>
      </c>
      <c r="G30" s="44">
        <f>IF(C30="motor",INDEX(RM_Final,MATCH(B30,RM_ID,0)),IF(C30="buildings",INDEX(RB_Final,MATCH(B30,RB_ID,0)),INDEX(RC_Final,MATCH(B30,RC_ID,0))))</f>
        <v/>
      </c>
      <c r="H30" s="44">
        <f>IF(G30="","",G30/F30)</f>
        <v/>
      </c>
      <c r="I30" s="59">
        <f>IF(C30="motor",0,IF(Sw_CatBase="Cat perils only",IF(C30="buildings",In_CatShare_Bld,In_CatShare_Cnt),1))</f>
        <v/>
      </c>
      <c r="J30" s="44">
        <f>IF(G30="","",H30*$C$12*I30)</f>
        <v/>
      </c>
      <c r="K30" s="44">
        <f>$C$6</f>
        <v/>
      </c>
      <c r="L30" s="59">
        <f>$C$7</f>
        <v/>
      </c>
      <c r="M30" s="59">
        <f>IF(D30="broker",$C$10,IF(D30="direct",$C$8,$C$9))</f>
        <v/>
      </c>
      <c r="N30" s="59">
        <f>$C$11</f>
        <v/>
      </c>
      <c r="O30" s="59">
        <f>$C$13</f>
        <v/>
      </c>
      <c r="P30" s="59">
        <f>L30+M30+N30+O30</f>
        <v/>
      </c>
      <c r="Q30" s="44">
        <f>IF(G30="","",(H30+J30+K30)/(1-P30))</f>
        <v/>
      </c>
      <c r="R30" s="44">
        <f>IF(G30="","",Q30*L30)</f>
        <v/>
      </c>
      <c r="S30" s="44">
        <f>IF(G30="","",Q30*M30)</f>
        <v/>
      </c>
      <c r="T30" s="44">
        <f>IF(G30="","",Q30*N30)</f>
        <v/>
      </c>
      <c r="U30" s="44">
        <f>IF(G30="","",Q30*O30)</f>
        <v/>
      </c>
      <c r="V30" s="44">
        <f>IF(ISBLANK(INDEX(Pol_Data,MATCH($B30,Pol_ID,0),MATCH("written_premium",Pol_Head,0))),"",INDEX(Pol_Data,MATCH($B30,Pol_ID,0),MATCH("written_premium",Pol_Head,0)))</f>
        <v/>
      </c>
      <c r="W30" s="60">
        <f>IF(G30="","",Q30/V30)</f>
        <v/>
      </c>
      <c r="X30" s="42">
        <f>IF(G30="",0,ABS(Q30-(H30+J30+K30+R30+S30+T30+U30)))</f>
        <v/>
      </c>
    </row>
    <row r="31">
      <c r="B31" s="8">
        <f>'Int. Inputs'!$B$30</f>
        <v/>
      </c>
      <c r="C31" s="11">
        <f>IF(ISBLANK(INDEX(Pol_Data,MATCH($B31,Pol_ID,0),MATCH("line",Pol_Head,0))),"",INDEX(Pol_Data,MATCH($B31,Pol_ID,0),MATCH("line",Pol_Head,0)))</f>
        <v/>
      </c>
      <c r="D31" s="11">
        <f>IF(ISBLANK(INDEX(Pol_Data,MATCH($B31,Pol_ID,0),MATCH("channel",Pol_Head,0))),"",INDEX(Pol_Data,MATCH($B31,Pol_ID,0),MATCH("channel",Pol_Head,0)))</f>
        <v/>
      </c>
      <c r="E31" s="11">
        <f>IF(ISBLANK(INDEX(Pol_Data,MATCH($B31,Pol_ID,0),MATCH("new_business",Pol_Head,0))),"",INDEX(Pol_Data,MATCH($B31,Pol_ID,0),MATCH("new_business",Pol_Head,0)))</f>
        <v/>
      </c>
      <c r="F31" s="49">
        <f>IF(ISBLANK(INDEX(Pol_Data,MATCH($B31,Pol_ID,0),MATCH("exposure",Pol_Head,0))),"",INDEX(Pol_Data,MATCH($B31,Pol_ID,0),MATCH("exposure",Pol_Head,0)))</f>
        <v/>
      </c>
      <c r="G31" s="44">
        <f>IF(C31="motor",INDEX(RM_Final,MATCH(B31,RM_ID,0)),IF(C31="buildings",INDEX(RB_Final,MATCH(B31,RB_ID,0)),INDEX(RC_Final,MATCH(B31,RC_ID,0))))</f>
        <v/>
      </c>
      <c r="H31" s="44">
        <f>IF(G31="","",G31/F31)</f>
        <v/>
      </c>
      <c r="I31" s="59">
        <f>IF(C31="motor",0,IF(Sw_CatBase="Cat perils only",IF(C31="buildings",In_CatShare_Bld,In_CatShare_Cnt),1))</f>
        <v/>
      </c>
      <c r="J31" s="44">
        <f>IF(G31="","",H31*$C$12*I31)</f>
        <v/>
      </c>
      <c r="K31" s="44">
        <f>$C$6</f>
        <v/>
      </c>
      <c r="L31" s="59">
        <f>$C$7</f>
        <v/>
      </c>
      <c r="M31" s="59">
        <f>IF(D31="broker",$C$10,IF(D31="direct",$C$8,$C$9))</f>
        <v/>
      </c>
      <c r="N31" s="59">
        <f>$C$11</f>
        <v/>
      </c>
      <c r="O31" s="59">
        <f>$C$13</f>
        <v/>
      </c>
      <c r="P31" s="59">
        <f>L31+M31+N31+O31</f>
        <v/>
      </c>
      <c r="Q31" s="44">
        <f>IF(G31="","",(H31+J31+K31)/(1-P31))</f>
        <v/>
      </c>
      <c r="R31" s="44">
        <f>IF(G31="","",Q31*L31)</f>
        <v/>
      </c>
      <c r="S31" s="44">
        <f>IF(G31="","",Q31*M31)</f>
        <v/>
      </c>
      <c r="T31" s="44">
        <f>IF(G31="","",Q31*N31)</f>
        <v/>
      </c>
      <c r="U31" s="44">
        <f>IF(G31="","",Q31*O31)</f>
        <v/>
      </c>
      <c r="V31" s="44">
        <f>IF(ISBLANK(INDEX(Pol_Data,MATCH($B31,Pol_ID,0),MATCH("written_premium",Pol_Head,0))),"",INDEX(Pol_Data,MATCH($B31,Pol_ID,0),MATCH("written_premium",Pol_Head,0)))</f>
        <v/>
      </c>
      <c r="W31" s="60">
        <f>IF(G31="","",Q31/V31)</f>
        <v/>
      </c>
      <c r="X31" s="42">
        <f>IF(G31="",0,ABS(Q31-(H31+J31+K31+R31+S31+T31+U31)))</f>
        <v/>
      </c>
    </row>
    <row r="32">
      <c r="B32" s="8">
        <f>'Int. Inputs'!$B$31</f>
        <v/>
      </c>
      <c r="C32" s="11">
        <f>IF(ISBLANK(INDEX(Pol_Data,MATCH($B32,Pol_ID,0),MATCH("line",Pol_Head,0))),"",INDEX(Pol_Data,MATCH($B32,Pol_ID,0),MATCH("line",Pol_Head,0)))</f>
        <v/>
      </c>
      <c r="D32" s="11">
        <f>IF(ISBLANK(INDEX(Pol_Data,MATCH($B32,Pol_ID,0),MATCH("channel",Pol_Head,0))),"",INDEX(Pol_Data,MATCH($B32,Pol_ID,0),MATCH("channel",Pol_Head,0)))</f>
        <v/>
      </c>
      <c r="E32" s="11">
        <f>IF(ISBLANK(INDEX(Pol_Data,MATCH($B32,Pol_ID,0),MATCH("new_business",Pol_Head,0))),"",INDEX(Pol_Data,MATCH($B32,Pol_ID,0),MATCH("new_business",Pol_Head,0)))</f>
        <v/>
      </c>
      <c r="F32" s="49">
        <f>IF(ISBLANK(INDEX(Pol_Data,MATCH($B32,Pol_ID,0),MATCH("exposure",Pol_Head,0))),"",INDEX(Pol_Data,MATCH($B32,Pol_ID,0),MATCH("exposure",Pol_Head,0)))</f>
        <v/>
      </c>
      <c r="G32" s="44">
        <f>IF(C32="motor",INDEX(RM_Final,MATCH(B32,RM_ID,0)),IF(C32="buildings",INDEX(RB_Final,MATCH(B32,RB_ID,0)),INDEX(RC_Final,MATCH(B32,RC_ID,0))))</f>
        <v/>
      </c>
      <c r="H32" s="44">
        <f>IF(G32="","",G32/F32)</f>
        <v/>
      </c>
      <c r="I32" s="59">
        <f>IF(C32="motor",0,IF(Sw_CatBase="Cat perils only",IF(C32="buildings",In_CatShare_Bld,In_CatShare_Cnt),1))</f>
        <v/>
      </c>
      <c r="J32" s="44">
        <f>IF(G32="","",H32*$C$12*I32)</f>
        <v/>
      </c>
      <c r="K32" s="44">
        <f>$C$6</f>
        <v/>
      </c>
      <c r="L32" s="59">
        <f>$C$7</f>
        <v/>
      </c>
      <c r="M32" s="59">
        <f>IF(D32="broker",$C$10,IF(D32="direct",$C$8,$C$9))</f>
        <v/>
      </c>
      <c r="N32" s="59">
        <f>$C$11</f>
        <v/>
      </c>
      <c r="O32" s="59">
        <f>$C$13</f>
        <v/>
      </c>
      <c r="P32" s="59">
        <f>L32+M32+N32+O32</f>
        <v/>
      </c>
      <c r="Q32" s="44">
        <f>IF(G32="","",(H32+J32+K32)/(1-P32))</f>
        <v/>
      </c>
      <c r="R32" s="44">
        <f>IF(G32="","",Q32*L32)</f>
        <v/>
      </c>
      <c r="S32" s="44">
        <f>IF(G32="","",Q32*M32)</f>
        <v/>
      </c>
      <c r="T32" s="44">
        <f>IF(G32="","",Q32*N32)</f>
        <v/>
      </c>
      <c r="U32" s="44">
        <f>IF(G32="","",Q32*O32)</f>
        <v/>
      </c>
      <c r="V32" s="44">
        <f>IF(ISBLANK(INDEX(Pol_Data,MATCH($B32,Pol_ID,0),MATCH("written_premium",Pol_Head,0))),"",INDEX(Pol_Data,MATCH($B32,Pol_ID,0),MATCH("written_premium",Pol_Head,0)))</f>
        <v/>
      </c>
      <c r="W32" s="60">
        <f>IF(G32="","",Q32/V32)</f>
        <v/>
      </c>
      <c r="X32" s="42">
        <f>IF(G32="",0,ABS(Q32-(H32+J32+K32+R32+S32+T32+U32)))</f>
        <v/>
      </c>
    </row>
    <row r="33">
      <c r="B33" s="8">
        <f>'Int. Inputs'!$B$32</f>
        <v/>
      </c>
      <c r="C33" s="11">
        <f>IF(ISBLANK(INDEX(Pol_Data,MATCH($B33,Pol_ID,0),MATCH("line",Pol_Head,0))),"",INDEX(Pol_Data,MATCH($B33,Pol_ID,0),MATCH("line",Pol_Head,0)))</f>
        <v/>
      </c>
      <c r="D33" s="11">
        <f>IF(ISBLANK(INDEX(Pol_Data,MATCH($B33,Pol_ID,0),MATCH("channel",Pol_Head,0))),"",INDEX(Pol_Data,MATCH($B33,Pol_ID,0),MATCH("channel",Pol_Head,0)))</f>
        <v/>
      </c>
      <c r="E33" s="11">
        <f>IF(ISBLANK(INDEX(Pol_Data,MATCH($B33,Pol_ID,0),MATCH("new_business",Pol_Head,0))),"",INDEX(Pol_Data,MATCH($B33,Pol_ID,0),MATCH("new_business",Pol_Head,0)))</f>
        <v/>
      </c>
      <c r="F33" s="49">
        <f>IF(ISBLANK(INDEX(Pol_Data,MATCH($B33,Pol_ID,0),MATCH("exposure",Pol_Head,0))),"",INDEX(Pol_Data,MATCH($B33,Pol_ID,0),MATCH("exposure",Pol_Head,0)))</f>
        <v/>
      </c>
      <c r="G33" s="44">
        <f>IF(C33="motor",INDEX(RM_Final,MATCH(B33,RM_ID,0)),IF(C33="buildings",INDEX(RB_Final,MATCH(B33,RB_ID,0)),INDEX(RC_Final,MATCH(B33,RC_ID,0))))</f>
        <v/>
      </c>
      <c r="H33" s="44">
        <f>IF(G33="","",G33/F33)</f>
        <v/>
      </c>
      <c r="I33" s="59">
        <f>IF(C33="motor",0,IF(Sw_CatBase="Cat perils only",IF(C33="buildings",In_CatShare_Bld,In_CatShare_Cnt),1))</f>
        <v/>
      </c>
      <c r="J33" s="44">
        <f>IF(G33="","",H33*$C$12*I33)</f>
        <v/>
      </c>
      <c r="K33" s="44">
        <f>$C$6</f>
        <v/>
      </c>
      <c r="L33" s="59">
        <f>$C$7</f>
        <v/>
      </c>
      <c r="M33" s="59">
        <f>IF(D33="broker",$C$10,IF(D33="direct",$C$8,$C$9))</f>
        <v/>
      </c>
      <c r="N33" s="59">
        <f>$C$11</f>
        <v/>
      </c>
      <c r="O33" s="59">
        <f>$C$13</f>
        <v/>
      </c>
      <c r="P33" s="59">
        <f>L33+M33+N33+O33</f>
        <v/>
      </c>
      <c r="Q33" s="44">
        <f>IF(G33="","",(H33+J33+K33)/(1-P33))</f>
        <v/>
      </c>
      <c r="R33" s="44">
        <f>IF(G33="","",Q33*L33)</f>
        <v/>
      </c>
      <c r="S33" s="44">
        <f>IF(G33="","",Q33*M33)</f>
        <v/>
      </c>
      <c r="T33" s="44">
        <f>IF(G33="","",Q33*N33)</f>
        <v/>
      </c>
      <c r="U33" s="44">
        <f>IF(G33="","",Q33*O33)</f>
        <v/>
      </c>
      <c r="V33" s="44">
        <f>IF(ISBLANK(INDEX(Pol_Data,MATCH($B33,Pol_ID,0),MATCH("written_premium",Pol_Head,0))),"",INDEX(Pol_Data,MATCH($B33,Pol_ID,0),MATCH("written_premium",Pol_Head,0)))</f>
        <v/>
      </c>
      <c r="W33" s="60">
        <f>IF(G33="","",Q33/V33)</f>
        <v/>
      </c>
      <c r="X33" s="42">
        <f>IF(G33="",0,ABS(Q33-(H33+J33+K33+R33+S33+T33+U33)))</f>
        <v/>
      </c>
    </row>
    <row r="34">
      <c r="B34" s="8">
        <f>'Int. Inputs'!$B$33</f>
        <v/>
      </c>
      <c r="C34" s="11">
        <f>IF(ISBLANK(INDEX(Pol_Data,MATCH($B34,Pol_ID,0),MATCH("line",Pol_Head,0))),"",INDEX(Pol_Data,MATCH($B34,Pol_ID,0),MATCH("line",Pol_Head,0)))</f>
        <v/>
      </c>
      <c r="D34" s="11">
        <f>IF(ISBLANK(INDEX(Pol_Data,MATCH($B34,Pol_ID,0),MATCH("channel",Pol_Head,0))),"",INDEX(Pol_Data,MATCH($B34,Pol_ID,0),MATCH("channel",Pol_Head,0)))</f>
        <v/>
      </c>
      <c r="E34" s="11">
        <f>IF(ISBLANK(INDEX(Pol_Data,MATCH($B34,Pol_ID,0),MATCH("new_business",Pol_Head,0))),"",INDEX(Pol_Data,MATCH($B34,Pol_ID,0),MATCH("new_business",Pol_Head,0)))</f>
        <v/>
      </c>
      <c r="F34" s="49">
        <f>IF(ISBLANK(INDEX(Pol_Data,MATCH($B34,Pol_ID,0),MATCH("exposure",Pol_Head,0))),"",INDEX(Pol_Data,MATCH($B34,Pol_ID,0),MATCH("exposure",Pol_Head,0)))</f>
        <v/>
      </c>
      <c r="G34" s="44">
        <f>IF(C34="motor",INDEX(RM_Final,MATCH(B34,RM_ID,0)),IF(C34="buildings",INDEX(RB_Final,MATCH(B34,RB_ID,0)),INDEX(RC_Final,MATCH(B34,RC_ID,0))))</f>
        <v/>
      </c>
      <c r="H34" s="44">
        <f>IF(G34="","",G34/F34)</f>
        <v/>
      </c>
      <c r="I34" s="59">
        <f>IF(C34="motor",0,IF(Sw_CatBase="Cat perils only",IF(C34="buildings",In_CatShare_Bld,In_CatShare_Cnt),1))</f>
        <v/>
      </c>
      <c r="J34" s="44">
        <f>IF(G34="","",H34*$C$12*I34)</f>
        <v/>
      </c>
      <c r="K34" s="44">
        <f>$C$6</f>
        <v/>
      </c>
      <c r="L34" s="59">
        <f>$C$7</f>
        <v/>
      </c>
      <c r="M34" s="59">
        <f>IF(D34="broker",$C$10,IF(D34="direct",$C$8,$C$9))</f>
        <v/>
      </c>
      <c r="N34" s="59">
        <f>$C$11</f>
        <v/>
      </c>
      <c r="O34" s="59">
        <f>$C$13</f>
        <v/>
      </c>
      <c r="P34" s="59">
        <f>L34+M34+N34+O34</f>
        <v/>
      </c>
      <c r="Q34" s="44">
        <f>IF(G34="","",(H34+J34+K34)/(1-P34))</f>
        <v/>
      </c>
      <c r="R34" s="44">
        <f>IF(G34="","",Q34*L34)</f>
        <v/>
      </c>
      <c r="S34" s="44">
        <f>IF(G34="","",Q34*M34)</f>
        <v/>
      </c>
      <c r="T34" s="44">
        <f>IF(G34="","",Q34*N34)</f>
        <v/>
      </c>
      <c r="U34" s="44">
        <f>IF(G34="","",Q34*O34)</f>
        <v/>
      </c>
      <c r="V34" s="44">
        <f>IF(ISBLANK(INDEX(Pol_Data,MATCH($B34,Pol_ID,0),MATCH("written_premium",Pol_Head,0))),"",INDEX(Pol_Data,MATCH($B34,Pol_ID,0),MATCH("written_premium",Pol_Head,0)))</f>
        <v/>
      </c>
      <c r="W34" s="60">
        <f>IF(G34="","",Q34/V34)</f>
        <v/>
      </c>
      <c r="X34" s="42">
        <f>IF(G34="",0,ABS(Q34-(H34+J34+K34+R34+S34+T34+U34)))</f>
        <v/>
      </c>
    </row>
    <row r="35">
      <c r="B35" s="8">
        <f>'Int. Inputs'!$B$34</f>
        <v/>
      </c>
      <c r="C35" s="11">
        <f>IF(ISBLANK(INDEX(Pol_Data,MATCH($B35,Pol_ID,0),MATCH("line",Pol_Head,0))),"",INDEX(Pol_Data,MATCH($B35,Pol_ID,0),MATCH("line",Pol_Head,0)))</f>
        <v/>
      </c>
      <c r="D35" s="11">
        <f>IF(ISBLANK(INDEX(Pol_Data,MATCH($B35,Pol_ID,0),MATCH("channel",Pol_Head,0))),"",INDEX(Pol_Data,MATCH($B35,Pol_ID,0),MATCH("channel",Pol_Head,0)))</f>
        <v/>
      </c>
      <c r="E35" s="11">
        <f>IF(ISBLANK(INDEX(Pol_Data,MATCH($B35,Pol_ID,0),MATCH("new_business",Pol_Head,0))),"",INDEX(Pol_Data,MATCH($B35,Pol_ID,0),MATCH("new_business",Pol_Head,0)))</f>
        <v/>
      </c>
      <c r="F35" s="49">
        <f>IF(ISBLANK(INDEX(Pol_Data,MATCH($B35,Pol_ID,0),MATCH("exposure",Pol_Head,0))),"",INDEX(Pol_Data,MATCH($B35,Pol_ID,0),MATCH("exposure",Pol_Head,0)))</f>
        <v/>
      </c>
      <c r="G35" s="44">
        <f>IF(C35="motor",INDEX(RM_Final,MATCH(B35,RM_ID,0)),IF(C35="buildings",INDEX(RB_Final,MATCH(B35,RB_ID,0)),INDEX(RC_Final,MATCH(B35,RC_ID,0))))</f>
        <v/>
      </c>
      <c r="H35" s="44">
        <f>IF(G35="","",G35/F35)</f>
        <v/>
      </c>
      <c r="I35" s="59">
        <f>IF(C35="motor",0,IF(Sw_CatBase="Cat perils only",IF(C35="buildings",In_CatShare_Bld,In_CatShare_Cnt),1))</f>
        <v/>
      </c>
      <c r="J35" s="44">
        <f>IF(G35="","",H35*$C$12*I35)</f>
        <v/>
      </c>
      <c r="K35" s="44">
        <f>$C$6</f>
        <v/>
      </c>
      <c r="L35" s="59">
        <f>$C$7</f>
        <v/>
      </c>
      <c r="M35" s="59">
        <f>IF(D35="broker",$C$10,IF(D35="direct",$C$8,$C$9))</f>
        <v/>
      </c>
      <c r="N35" s="59">
        <f>$C$11</f>
        <v/>
      </c>
      <c r="O35" s="59">
        <f>$C$13</f>
        <v/>
      </c>
      <c r="P35" s="59">
        <f>L35+M35+N35+O35</f>
        <v/>
      </c>
      <c r="Q35" s="44">
        <f>IF(G35="","",(H35+J35+K35)/(1-P35))</f>
        <v/>
      </c>
      <c r="R35" s="44">
        <f>IF(G35="","",Q35*L35)</f>
        <v/>
      </c>
      <c r="S35" s="44">
        <f>IF(G35="","",Q35*M35)</f>
        <v/>
      </c>
      <c r="T35" s="44">
        <f>IF(G35="","",Q35*N35)</f>
        <v/>
      </c>
      <c r="U35" s="44">
        <f>IF(G35="","",Q35*O35)</f>
        <v/>
      </c>
      <c r="V35" s="44">
        <f>IF(ISBLANK(INDEX(Pol_Data,MATCH($B35,Pol_ID,0),MATCH("written_premium",Pol_Head,0))),"",INDEX(Pol_Data,MATCH($B35,Pol_ID,0),MATCH("written_premium",Pol_Head,0)))</f>
        <v/>
      </c>
      <c r="W35" s="60">
        <f>IF(G35="","",Q35/V35)</f>
        <v/>
      </c>
      <c r="X35" s="42">
        <f>IF(G35="",0,ABS(Q35-(H35+J35+K35+R35+S35+T35+U35)))</f>
        <v/>
      </c>
    </row>
    <row r="36">
      <c r="B36" s="8">
        <f>'Int. Inputs'!$B$35</f>
        <v/>
      </c>
      <c r="C36" s="11">
        <f>IF(ISBLANK(INDEX(Pol_Data,MATCH($B36,Pol_ID,0),MATCH("line",Pol_Head,0))),"",INDEX(Pol_Data,MATCH($B36,Pol_ID,0),MATCH("line",Pol_Head,0)))</f>
        <v/>
      </c>
      <c r="D36" s="11">
        <f>IF(ISBLANK(INDEX(Pol_Data,MATCH($B36,Pol_ID,0),MATCH("channel",Pol_Head,0))),"",INDEX(Pol_Data,MATCH($B36,Pol_ID,0),MATCH("channel",Pol_Head,0)))</f>
        <v/>
      </c>
      <c r="E36" s="11">
        <f>IF(ISBLANK(INDEX(Pol_Data,MATCH($B36,Pol_ID,0),MATCH("new_business",Pol_Head,0))),"",INDEX(Pol_Data,MATCH($B36,Pol_ID,0),MATCH("new_business",Pol_Head,0)))</f>
        <v/>
      </c>
      <c r="F36" s="49">
        <f>IF(ISBLANK(INDEX(Pol_Data,MATCH($B36,Pol_ID,0),MATCH("exposure",Pol_Head,0))),"",INDEX(Pol_Data,MATCH($B36,Pol_ID,0),MATCH("exposure",Pol_Head,0)))</f>
        <v/>
      </c>
      <c r="G36" s="44">
        <f>IF(C36="motor",INDEX(RM_Final,MATCH(B36,RM_ID,0)),IF(C36="buildings",INDEX(RB_Final,MATCH(B36,RB_ID,0)),INDEX(RC_Final,MATCH(B36,RC_ID,0))))</f>
        <v/>
      </c>
      <c r="H36" s="44">
        <f>IF(G36="","",G36/F36)</f>
        <v/>
      </c>
      <c r="I36" s="59">
        <f>IF(C36="motor",0,IF(Sw_CatBase="Cat perils only",IF(C36="buildings",In_CatShare_Bld,In_CatShare_Cnt),1))</f>
        <v/>
      </c>
      <c r="J36" s="44">
        <f>IF(G36="","",H36*$C$12*I36)</f>
        <v/>
      </c>
      <c r="K36" s="44">
        <f>$C$6</f>
        <v/>
      </c>
      <c r="L36" s="59">
        <f>$C$7</f>
        <v/>
      </c>
      <c r="M36" s="59">
        <f>IF(D36="broker",$C$10,IF(D36="direct",$C$8,$C$9))</f>
        <v/>
      </c>
      <c r="N36" s="59">
        <f>$C$11</f>
        <v/>
      </c>
      <c r="O36" s="59">
        <f>$C$13</f>
        <v/>
      </c>
      <c r="P36" s="59">
        <f>L36+M36+N36+O36</f>
        <v/>
      </c>
      <c r="Q36" s="44">
        <f>IF(G36="","",(H36+J36+K36)/(1-P36))</f>
        <v/>
      </c>
      <c r="R36" s="44">
        <f>IF(G36="","",Q36*L36)</f>
        <v/>
      </c>
      <c r="S36" s="44">
        <f>IF(G36="","",Q36*M36)</f>
        <v/>
      </c>
      <c r="T36" s="44">
        <f>IF(G36="","",Q36*N36)</f>
        <v/>
      </c>
      <c r="U36" s="44">
        <f>IF(G36="","",Q36*O36)</f>
        <v/>
      </c>
      <c r="V36" s="44">
        <f>IF(ISBLANK(INDEX(Pol_Data,MATCH($B36,Pol_ID,0),MATCH("written_premium",Pol_Head,0))),"",INDEX(Pol_Data,MATCH($B36,Pol_ID,0),MATCH("written_premium",Pol_Head,0)))</f>
        <v/>
      </c>
      <c r="W36" s="60">
        <f>IF(G36="","",Q36/V36)</f>
        <v/>
      </c>
      <c r="X36" s="42">
        <f>IF(G36="",0,ABS(Q36-(H36+J36+K36+R36+S36+T36+U36)))</f>
        <v/>
      </c>
    </row>
  </sheetData>
  <pageMargins left="0.75" right="0.75" top="1" bottom="1" header="0.5" footer="0.5"/>
</worksheet>
</file>

<file path=xl/worksheets/sheet11.xml><?xml version="1.0" encoding="utf-8"?>
<worksheet xmlns="http://schemas.openxmlformats.org/spreadsheetml/2006/main">
  <sheetPr>
    <tabColor rgb="00D9D9D9"/>
    <outlinePr summaryBelow="1" summaryRight="1"/>
    <pageSetUpPr/>
  </sheetPr>
  <dimension ref="B2:M1483"/>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 customWidth="1" min="1" max="1"/>
    <col width="30" customWidth="1" min="2" max="2"/>
    <col width="44" customWidth="1" min="3" max="3"/>
    <col width="14" customWidth="1" min="4" max="4"/>
    <col width="12" customWidth="1" min="5" max="5"/>
    <col width="34" customWidth="1" min="6" max="6"/>
    <col width="14" customWidth="1" min="7" max="7"/>
    <col width="22" customWidth="1" min="8" max="8"/>
    <col width="10" customWidth="1" min="9" max="9"/>
    <col width="11" customWidth="1" min="10" max="10"/>
    <col width="90" customWidth="1" min="11" max="11"/>
    <col width="12" customWidth="1" min="12" max="12"/>
    <col width="12" customWidth="1" min="13" max="13"/>
  </cols>
  <sheetData>
    <row r="2">
      <c r="B2" s="22" t="inlineStr">
        <is>
          <t>Graph Data: relativity curves for every numeric and ordered factor, set to 1 at the most common 2025 value</t>
        </is>
      </c>
    </row>
    <row r="3">
      <c r="B3" s="16" t="inlineStr">
        <is>
          <t>Relativities are live from Lookups (they follow any re-export). Exposure shares, reference values, the smoothness scan and the buildings tree curves are fixed values from the build script (graph_inputs.py).</t>
        </is>
      </c>
    </row>
    <row r="5">
      <c r="B5" s="5" t="inlineStr">
        <is>
          <t>Smoothness scan (curves at full resolution; flag = a reversal over 2%, or a step over 10% on a curve)</t>
        </is>
      </c>
      <c r="C5" s="5" t="n"/>
      <c r="D5" s="5" t="n"/>
      <c r="E5" s="5" t="n"/>
      <c r="F5" s="5" t="n"/>
      <c r="G5" s="5" t="n"/>
      <c r="H5" s="5" t="n"/>
      <c r="I5" s="5" t="n"/>
      <c r="J5" s="5" t="n"/>
      <c r="K5" s="5" t="n"/>
    </row>
    <row r="6">
      <c r="B6" s="6" t="inlineStr">
        <is>
          <t>Line</t>
        </is>
      </c>
      <c r="C6" s="6" t="inlineStr">
        <is>
          <t>Factor</t>
        </is>
      </c>
      <c r="D6" s="6" t="inlineStr">
        <is>
          <t>Type</t>
        </is>
      </c>
      <c r="E6" s="6" t="inlineStr">
        <is>
          <t>Reversals over 2%</t>
        </is>
      </c>
      <c r="F6" s="6" t="inlineStr">
        <is>
          <t>Where</t>
        </is>
      </c>
      <c r="G6" s="6" t="inlineStr">
        <is>
          <t>Largest step between neighbours (signed)</t>
        </is>
      </c>
      <c r="H6" s="6" t="inlineStr">
        <is>
          <t>Where</t>
        </is>
      </c>
      <c r="I6" s="6" t="inlineStr">
        <is>
          <t>Flag</t>
        </is>
      </c>
      <c r="J6" s="6" t="inlineStr">
        <is>
          <t>First read</t>
        </is>
      </c>
      <c r="K6" s="6" t="inlineStr">
        <is>
          <t>Comment</t>
        </is>
      </c>
    </row>
    <row r="7">
      <c r="B7" s="10" t="inlineStr">
        <is>
          <t>Motor small claims</t>
        </is>
      </c>
      <c r="C7" s="10" t="inlineStr">
        <is>
          <t>No-claims bonus (years)</t>
        </is>
      </c>
      <c r="D7" s="10" t="inlineStr">
        <is>
          <t>Curve</t>
        </is>
      </c>
      <c r="E7" s="61" t="n">
        <v>0</v>
      </c>
      <c r="F7" s="10" t="inlineStr">
        <is>
          <t>-</t>
        </is>
      </c>
      <c r="G7" s="62" t="n">
        <v>-0.1891635023731381</v>
      </c>
      <c r="H7" s="10" t="inlineStr">
        <is>
          <t>0 to 1</t>
        </is>
      </c>
      <c r="I7" s="11">
        <f>IF(OR(E7&gt;0,ABS(G7)&gt;0.1),"Yes","")</f>
        <v/>
      </c>
      <c r="J7" s="10" t="inlineStr">
        <is>
          <t>Expected</t>
        </is>
      </c>
      <c r="K7" s="16" t="inlineStr">
        <is>
          <t>Falls fastest in the first year (-19% from 0 to 1); smooth after.</t>
        </is>
      </c>
    </row>
    <row r="8">
      <c r="B8" s="10" t="inlineStr">
        <is>
          <t>Motor small claims</t>
        </is>
      </c>
      <c r="C8" s="10" t="inlineStr">
        <is>
          <t>Years licensed</t>
        </is>
      </c>
      <c r="D8" s="10" t="inlineStr">
        <is>
          <t>Curve</t>
        </is>
      </c>
      <c r="E8" s="61" t="n">
        <v>3</v>
      </c>
      <c r="F8" s="10" t="inlineStr">
        <is>
          <t>dip at 10; peak at 20; dip at 42</t>
        </is>
      </c>
      <c r="G8" s="62" t="n">
        <v>-0.1425201814633672</v>
      </c>
      <c r="H8" s="10" t="inlineStr">
        <is>
          <t>0 to 1</t>
        </is>
      </c>
      <c r="I8" s="11">
        <f>IF(OR(E8&gt;0,ABS(G8)&gt;0.1),"Yes","")</f>
        <v/>
      </c>
      <c r="J8" s="10" t="inlineStr">
        <is>
          <t>Look</t>
        </is>
      </c>
      <c r="K8" s="16" t="inlineStr">
        <is>
          <t>Falls 14% in the first year, then three gentle reversals (dip near 10, peak near 20, dip near 42 years).</t>
        </is>
      </c>
    </row>
    <row r="9">
      <c r="B9" s="10" t="inlineStr">
        <is>
          <t>Motor small claims</t>
        </is>
      </c>
      <c r="C9" s="10" t="inlineStr">
        <is>
          <t>Vehicle age (years)</t>
        </is>
      </c>
      <c r="D9" s="10" t="inlineStr">
        <is>
          <t>Curve</t>
        </is>
      </c>
      <c r="E9" s="61" t="n">
        <v>0</v>
      </c>
      <c r="F9" s="10" t="inlineStr">
        <is>
          <t>-</t>
        </is>
      </c>
      <c r="G9" s="62" t="n">
        <v>-0.05685875615723812</v>
      </c>
      <c r="H9" s="10" t="inlineStr">
        <is>
          <t>26 to 27</t>
        </is>
      </c>
      <c r="I9" s="11">
        <f>IF(OR(E9&gt;0,ABS(G9)&gt;0.1),"Yes","")</f>
        <v/>
      </c>
      <c r="J9" s="10" t="inlineStr">
        <is>
          <t>Expected</t>
        </is>
      </c>
      <c r="K9" s="16" t="inlineStr">
        <is>
          <t>Smooth and gently falling (-6% from 26 to 27). 12% of 2025 rows have no vehicle age; their value is in Graph Data, not charted.</t>
        </is>
      </c>
    </row>
    <row r="10">
      <c r="B10" s="10" t="inlineStr">
        <is>
          <t>Motor small claims</t>
        </is>
      </c>
      <c r="C10" s="10" t="inlineStr">
        <is>
          <t>Vehicle value group</t>
        </is>
      </c>
      <c r="D10" s="10" t="inlineStr">
        <is>
          <t>Curve</t>
        </is>
      </c>
      <c r="E10" s="61" t="n">
        <v>0</v>
      </c>
      <c r="F10" s="10" t="inlineStr">
        <is>
          <t>-</t>
        </is>
      </c>
      <c r="G10" s="62" t="n">
        <v>0.0756826542119764</v>
      </c>
      <c r="H10" s="10" t="inlineStr">
        <is>
          <t>19 to 20</t>
        </is>
      </c>
      <c r="I10" s="11">
        <f>IF(OR(E10&gt;0,ABS(G10)&gt;0.1),"Yes","")</f>
        <v/>
      </c>
      <c r="J10" s="10" t="inlineStr">
        <is>
          <t>Expected</t>
        </is>
      </c>
      <c r="K10" s="16" t="inlineStr">
        <is>
          <t>Smooth and rising (+8% from 19 to 20).</t>
        </is>
      </c>
    </row>
    <row r="11">
      <c r="B11" s="10" t="inlineStr">
        <is>
          <t>Motor small claims</t>
        </is>
      </c>
      <c r="C11" s="10" t="inlineStr">
        <is>
          <t>Voluntary excess (CU)</t>
        </is>
      </c>
      <c r="D11" s="10" t="inlineStr">
        <is>
          <t>Curve</t>
        </is>
      </c>
      <c r="E11" s="61" t="n">
        <v>1</v>
      </c>
      <c r="F11" s="10" t="inlineStr">
        <is>
          <t>peak at 80</t>
        </is>
      </c>
      <c r="G11" s="62" t="n">
        <v>0.008725688119687325</v>
      </c>
      <c r="H11" s="10" t="inlineStr">
        <is>
          <t>0 to 10</t>
        </is>
      </c>
      <c r="I11" s="11">
        <f>IF(OR(E11&gt;0,ABS(G11)&gt;0.1),"Yes","")</f>
        <v/>
      </c>
      <c r="J11" s="10" t="inlineStr">
        <is>
          <t>Look</t>
        </is>
      </c>
      <c r="K11" s="16" t="inlineStr">
        <is>
          <t>Small bump around 80 CU, then falls gently with excess.</t>
        </is>
      </c>
    </row>
    <row r="12">
      <c r="B12" s="10" t="inlineStr">
        <is>
          <t>Contents</t>
        </is>
      </c>
      <c r="C12" s="10" t="inlineStr">
        <is>
          <t>Elevation (m)</t>
        </is>
      </c>
      <c r="D12" s="10" t="inlineStr">
        <is>
          <t>Curve</t>
        </is>
      </c>
      <c r="E12" s="61" t="n">
        <v>1</v>
      </c>
      <c r="F12" s="10" t="inlineStr">
        <is>
          <t>dip at 12.5</t>
        </is>
      </c>
      <c r="G12" s="62" t="n">
        <v>-0.05262597896873378</v>
      </c>
      <c r="H12" s="10" t="inlineStr">
        <is>
          <t>0 to 0.1</t>
        </is>
      </c>
      <c r="I12" s="11">
        <f>IF(OR(E12&gt;0,ABS(G12)&gt;0.1),"Yes","")</f>
        <v/>
      </c>
      <c r="J12" s="10" t="inlineStr">
        <is>
          <t>Look</t>
        </is>
      </c>
      <c r="K12" s="16" t="inlineStr">
        <is>
          <t>Falls steeply over the first 6 m, dips near 12.5 m, then rises gently.</t>
        </is>
      </c>
    </row>
    <row r="13">
      <c r="B13" s="10" t="inlineStr">
        <is>
          <t>Contents</t>
        </is>
      </c>
      <c r="C13" s="10" t="inlineStr">
        <is>
          <t>Distance to river (km)</t>
        </is>
      </c>
      <c r="D13" s="10" t="inlineStr">
        <is>
          <t>Curve</t>
        </is>
      </c>
      <c r="E13" s="61" t="n">
        <v>2</v>
      </c>
      <c r="F13" s="10" t="inlineStr">
        <is>
          <t>dip at 1; peak at 2.96</t>
        </is>
      </c>
      <c r="G13" s="62" t="n">
        <v>-0.003303803657623505</v>
      </c>
      <c r="H13" s="10" t="inlineStr">
        <is>
          <t>0.01 to 0.02</t>
        </is>
      </c>
      <c r="I13" s="11">
        <f>IF(OR(E13&gt;0,ABS(G13)&gt;0.1),"Yes","")</f>
        <v/>
      </c>
      <c r="J13" s="10" t="inlineStr">
        <is>
          <t>Look</t>
        </is>
      </c>
      <c r="K13" s="16" t="inlineStr">
        <is>
          <t>Dip near 1 km and a peak near 3 km, then falls gently with distance.</t>
        </is>
      </c>
    </row>
    <row r="14">
      <c r="B14" s="10" t="inlineStr">
        <is>
          <t>Buildings large claims</t>
        </is>
      </c>
      <c r="C14" s="10" t="inlineStr">
        <is>
          <t>Sum insured (CU, after D-02)</t>
        </is>
      </c>
      <c r="D14" s="10" t="inlineStr">
        <is>
          <t>Curve</t>
        </is>
      </c>
      <c r="E14" s="61" t="n">
        <v>1</v>
      </c>
      <c r="F14" s="10" t="inlineStr">
        <is>
          <t>peak at 761000</t>
        </is>
      </c>
      <c r="G14" s="62" t="n">
        <v>0.01989290200951022</v>
      </c>
      <c r="H14" s="10" t="inlineStr">
        <is>
          <t>123000 to 124000</t>
        </is>
      </c>
      <c r="I14" s="11">
        <f>IF(OR(E14&gt;0,ABS(G14)&gt;0.1),"Yes","")</f>
        <v/>
      </c>
      <c r="J14" s="10" t="inlineStr">
        <is>
          <t>Expected</t>
        </is>
      </c>
      <c r="K14" s="16" t="inlineStr">
        <is>
          <t>Rises with sum insured (about x3 across the book); turns down slightly above about 760k, where there is little data.</t>
        </is>
      </c>
    </row>
    <row r="15">
      <c r="B15" s="10" t="inlineStr">
        <is>
          <t>Buildings large claims</t>
        </is>
      </c>
      <c r="C15" s="10" t="inlineStr">
        <is>
          <t>Elevation (m)</t>
        </is>
      </c>
      <c r="D15" s="10" t="inlineStr">
        <is>
          <t>Curve</t>
        </is>
      </c>
      <c r="E15" s="61" t="n">
        <v>1</v>
      </c>
      <c r="F15" s="10" t="inlineStr">
        <is>
          <t>dip at 8</t>
        </is>
      </c>
      <c r="G15" s="62" t="n">
        <v>-0.06256024112097225</v>
      </c>
      <c r="H15" s="10" t="inlineStr">
        <is>
          <t>0 to 0.1</t>
        </is>
      </c>
      <c r="I15" s="11">
        <f>IF(OR(E15&gt;0,ABS(G15)&gt;0.1),"Yes","")</f>
        <v/>
      </c>
      <c r="J15" s="10" t="inlineStr">
        <is>
          <t>Look</t>
        </is>
      </c>
      <c r="K15" s="16" t="inlineStr">
        <is>
          <t>Falls steeply over the first few metres, dips near 8 m, then rises gently.</t>
        </is>
      </c>
    </row>
    <row r="16">
      <c r="B16" s="10" t="inlineStr">
        <is>
          <t>Buildings large claims</t>
        </is>
      </c>
      <c r="C16" s="10" t="inlineStr">
        <is>
          <t>Distance to river (km)</t>
        </is>
      </c>
      <c r="D16" s="10" t="inlineStr">
        <is>
          <t>Curve</t>
        </is>
      </c>
      <c r="E16" s="61" t="n">
        <v>2</v>
      </c>
      <c r="F16" s="10" t="inlineStr">
        <is>
          <t>dip at 0.88; peak at 2.98</t>
        </is>
      </c>
      <c r="G16" s="62" t="n">
        <v>-0.02070272907910942</v>
      </c>
      <c r="H16" s="10" t="inlineStr">
        <is>
          <t>0.01 to 0.02</t>
        </is>
      </c>
      <c r="I16" s="11">
        <f>IF(OR(E16&gt;0,ABS(G16)&gt;0.1),"Yes","")</f>
        <v/>
      </c>
      <c r="J16" s="10" t="inlineStr">
        <is>
          <t>Look</t>
        </is>
      </c>
      <c r="K16" s="16" t="inlineStr">
        <is>
          <t>Dip near 0.9 km and a peak near 3 km, then flat.</t>
        </is>
      </c>
    </row>
    <row r="17">
      <c r="B17" s="10" t="inlineStr">
        <is>
          <t>Buildings large claims</t>
        </is>
      </c>
      <c r="C17" s="10" t="inlineStr">
        <is>
          <t>Year built (after D-27)</t>
        </is>
      </c>
      <c r="D17" s="10" t="inlineStr">
        <is>
          <t>Curve</t>
        </is>
      </c>
      <c r="E17" s="61" t="n">
        <v>1</v>
      </c>
      <c r="F17" s="10" t="inlineStr">
        <is>
          <t>peak at 1887</t>
        </is>
      </c>
      <c r="G17" s="62" t="n">
        <v>-0.01607082178682584</v>
      </c>
      <c r="H17" s="10" t="inlineStr">
        <is>
          <t>1998 to 1999</t>
        </is>
      </c>
      <c r="I17" s="11">
        <f>IF(OR(E17&gt;0,ABS(G17)&gt;0.1),"Yes","")</f>
        <v/>
      </c>
      <c r="J17" s="10" t="inlineStr">
        <is>
          <t>Look</t>
        </is>
      </c>
      <c r="K17" s="16" t="inlineStr">
        <is>
          <t>Peak around 1887 among the oldest houses, then falls steadily to the newest.</t>
        </is>
      </c>
    </row>
    <row r="18">
      <c r="B18" s="10" t="inlineStr">
        <is>
          <t>Motor small claims</t>
        </is>
      </c>
      <c r="C18" s="10" t="inlineStr">
        <is>
          <t>Driver age band (small claims)</t>
        </is>
      </c>
      <c r="D18" s="10" t="inlineStr">
        <is>
          <t>Ordered levels</t>
        </is>
      </c>
      <c r="E18" s="61" t="n">
        <v>1</v>
      </c>
      <c r="F18" s="10" t="inlineStr">
        <is>
          <t>dip at 50-64</t>
        </is>
      </c>
      <c r="G18" s="62" t="n">
        <v>-0.1936537931947303</v>
      </c>
      <c r="H18" s="10" t="inlineStr">
        <is>
          <t>25-34 to 35-49</t>
        </is>
      </c>
      <c r="I18" s="11">
        <f>IF(E18&gt;0,"Yes","")</f>
        <v/>
      </c>
      <c r="J18" s="10" t="inlineStr">
        <is>
          <t>Expected</t>
        </is>
      </c>
      <c r="K18" s="16" t="inlineStr">
        <is>
          <t>Falls with age (-19% from 25-34 to 35-49); 65+ slightly above 50-64: the usual U.</t>
        </is>
      </c>
    </row>
    <row r="19">
      <c r="B19" s="10" t="inlineStr">
        <is>
          <t>Motor large claims</t>
        </is>
      </c>
      <c r="C19" s="10" t="inlineStr">
        <is>
          <t>Driver age band (large claims)</t>
        </is>
      </c>
      <c r="D19" s="10" t="inlineStr">
        <is>
          <t>Ordered levels</t>
        </is>
      </c>
      <c r="E19" s="61" t="n">
        <v>0</v>
      </c>
      <c r="F19" s="10" t="inlineStr">
        <is>
          <t>-</t>
        </is>
      </c>
      <c r="G19" s="62" t="n">
        <v>-0.802031036226857</v>
      </c>
      <c r="H19" s="10" t="inlineStr">
        <is>
          <t>25-34 to 35-49</t>
        </is>
      </c>
      <c r="I19" s="11">
        <f>IF(E19&gt;0,"Yes","")</f>
        <v/>
      </c>
      <c r="J19" s="10" t="inlineStr">
        <is>
          <t>Concern</t>
        </is>
      </c>
      <c r="K19" s="16" t="inlineStr">
        <is>
          <t>x0.07 from age 35 against 17-24 (-80% from 25-34 to 35-49). It offsets the years-licensed bands: read the two together.</t>
        </is>
      </c>
    </row>
    <row r="20">
      <c r="B20" s="10" t="inlineStr">
        <is>
          <t>Motor small claims</t>
        </is>
      </c>
      <c r="C20" s="10" t="inlineStr">
        <is>
          <t>Prior claims, 5 years (small claims)</t>
        </is>
      </c>
      <c r="D20" s="10" t="inlineStr">
        <is>
          <t>Ordered levels</t>
        </is>
      </c>
      <c r="E20" s="61" t="n">
        <v>0</v>
      </c>
      <c r="F20" s="10" t="inlineStr">
        <is>
          <t>-</t>
        </is>
      </c>
      <c r="G20" s="62" t="n">
        <v>0.2704772729750062</v>
      </c>
      <c r="H20" s="10" t="inlineStr">
        <is>
          <t>1 to 2+</t>
        </is>
      </c>
      <c r="I20" s="11">
        <f>IF(E20&gt;0,"Yes","")</f>
        <v/>
      </c>
      <c r="J20" s="10" t="inlineStr">
        <is>
          <t>Expected</t>
        </is>
      </c>
      <c r="K20" s="16" t="inlineStr">
        <is>
          <t>Rises with prior claims.</t>
        </is>
      </c>
    </row>
    <row r="21">
      <c r="B21" s="10" t="inlineStr">
        <is>
          <t>Motor small claims</t>
        </is>
      </c>
      <c r="C21" s="10" t="inlineStr">
        <is>
          <t>Missed payments, 12 months (small claims)</t>
        </is>
      </c>
      <c r="D21" s="10" t="inlineStr">
        <is>
          <t>Ordered levels</t>
        </is>
      </c>
      <c r="E21" s="61" t="n">
        <v>0</v>
      </c>
      <c r="F21" s="10" t="inlineStr">
        <is>
          <t>-</t>
        </is>
      </c>
      <c r="G21" s="62" t="n">
        <v>0.1985835658279693</v>
      </c>
      <c r="H21" s="10" t="inlineStr">
        <is>
          <t>0 to 1+</t>
        </is>
      </c>
      <c r="I21" s="11">
        <f>IF(E21&gt;0,"Yes","")</f>
        <v/>
      </c>
      <c r="J21" s="10" t="inlineStr">
        <is>
          <t>Expected</t>
        </is>
      </c>
      <c r="K21" s="16" t="inlineStr">
        <is>
          <t>Rises with missed payments.</t>
        </is>
      </c>
    </row>
    <row r="22">
      <c r="B22" s="10" t="inlineStr">
        <is>
          <t>Motor large claims</t>
        </is>
      </c>
      <c r="C22" s="10" t="inlineStr">
        <is>
          <t>No-claims bonus (large claims, bands)</t>
        </is>
      </c>
      <c r="D22" s="10" t="inlineStr">
        <is>
          <t>Ordered levels</t>
        </is>
      </c>
      <c r="E22" s="61" t="n">
        <v>2</v>
      </c>
      <c r="F22" s="10" t="inlineStr">
        <is>
          <t>dip at 10-13; peak at 3-5</t>
        </is>
      </c>
      <c r="G22" s="62" t="n">
        <v>1.872265032146784</v>
      </c>
      <c r="H22" s="10" t="inlineStr">
        <is>
          <t>10-13 to 14+</t>
        </is>
      </c>
      <c r="I22" s="11">
        <f>IF(E22&gt;0,"Yes","")</f>
        <v/>
      </c>
      <c r="J22" s="10" t="inlineStr">
        <is>
          <t>Concern</t>
        </is>
      </c>
      <c r="K22" s="16" t="inlineStr">
        <is>
          <t>Zigzag: 3-5 years dearest, 10-13 cheapest, then 14+ nearly triples (+187%).</t>
        </is>
      </c>
    </row>
    <row r="23">
      <c r="B23" s="10" t="inlineStr">
        <is>
          <t>Motor large claims</t>
        </is>
      </c>
      <c r="C23" s="10" t="inlineStr">
        <is>
          <t>Years licensed (large claims, bands)</t>
        </is>
      </c>
      <c r="D23" s="10" t="inlineStr">
        <is>
          <t>Ordered levels</t>
        </is>
      </c>
      <c r="E23" s="61" t="n">
        <v>2</v>
      </c>
      <c r="F23" s="10" t="inlineStr">
        <is>
          <t>dip at 22-36; peak at 7-21</t>
        </is>
      </c>
      <c r="G23" s="62" t="n">
        <v>4.044861459110072</v>
      </c>
      <c r="H23" s="10" t="inlineStr">
        <is>
          <t>up to 6 to 7-21</t>
        </is>
      </c>
      <c r="I23" s="11">
        <f>IF(E23&gt;0,"Yes","")</f>
        <v/>
      </c>
      <c r="J23" s="10" t="inlineStr">
        <is>
          <t>Concern</t>
        </is>
      </c>
      <c r="K23" s="16" t="inlineStr">
        <is>
          <t>x5 from 7 years licensed, then a cliff at 53 years: x2.9 against 37-52 (x18 against up to 6). Hits 66% of 65+ drivers.</t>
        </is>
      </c>
    </row>
    <row r="24">
      <c r="B24" s="10" t="inlineStr">
        <is>
          <t>Contents</t>
        </is>
      </c>
      <c r="C24" s="10" t="inlineStr">
        <is>
          <t>Policyholder age band</t>
        </is>
      </c>
      <c r="D24" s="10" t="inlineStr">
        <is>
          <t>Ordered levels</t>
        </is>
      </c>
      <c r="E24" s="61" t="n">
        <v>1</v>
      </c>
      <c r="F24" s="10" t="inlineStr">
        <is>
          <t>dip at 50-64</t>
        </is>
      </c>
      <c r="G24" s="62" t="n">
        <v>-0.09534167923969472</v>
      </c>
      <c r="H24" s="10" t="inlineStr">
        <is>
          <t>35-49 to 50-64</t>
        </is>
      </c>
      <c r="I24" s="11">
        <f>IF(E24&gt;0,"Yes","")</f>
        <v/>
      </c>
      <c r="J24" s="10" t="inlineStr">
        <is>
          <t>Expected</t>
        </is>
      </c>
      <c r="K24" s="16" t="inlineStr">
        <is>
          <t>Falls with age; 65+ slightly above 50-64: the usual U.</t>
        </is>
      </c>
    </row>
    <row r="25">
      <c r="B25" s="10" t="inlineStr">
        <is>
          <t>Contents</t>
        </is>
      </c>
      <c r="C25" s="10" t="inlineStr">
        <is>
          <t>Flood zone</t>
        </is>
      </c>
      <c r="D25" s="10" t="inlineStr">
        <is>
          <t>Ordered levels</t>
        </is>
      </c>
      <c r="E25" s="61" t="n">
        <v>0</v>
      </c>
      <c r="F25" s="10" t="inlineStr">
        <is>
          <t>-</t>
        </is>
      </c>
      <c r="G25" s="62" t="n">
        <v>1.106076142307273</v>
      </c>
      <c r="H25" s="10" t="inlineStr">
        <is>
          <t>4 to 5</t>
        </is>
      </c>
      <c r="I25" s="11">
        <f>IF(E25&gt;0,"Yes","")</f>
        <v/>
      </c>
      <c r="J25" s="10" t="inlineStr">
        <is>
          <t>Expected</t>
        </is>
      </c>
      <c r="K25" s="16" t="inlineStr">
        <is>
          <t>Rises with zone; zone 5 doubles zone 4 (+111%). Missing (not charted) sits between 3 and 4.</t>
        </is>
      </c>
    </row>
    <row r="26">
      <c r="B26" s="10" t="inlineStr">
        <is>
          <t>Contents</t>
        </is>
      </c>
      <c r="C26" s="10" t="inlineStr">
        <is>
          <t>Prior claims, 5 years</t>
        </is>
      </c>
      <c r="D26" s="10" t="inlineStr">
        <is>
          <t>Ordered levels</t>
        </is>
      </c>
      <c r="E26" s="61" t="n">
        <v>0</v>
      </c>
      <c r="F26" s="10" t="inlineStr">
        <is>
          <t>-</t>
        </is>
      </c>
      <c r="G26" s="62" t="n">
        <v>0.399986605786272</v>
      </c>
      <c r="H26" s="10" t="inlineStr">
        <is>
          <t>2 to 3+</t>
        </is>
      </c>
      <c r="I26" s="11">
        <f>IF(E26&gt;0,"Yes","")</f>
        <v/>
      </c>
      <c r="J26" s="10" t="inlineStr">
        <is>
          <t>Expected</t>
        </is>
      </c>
      <c r="K26" s="16" t="inlineStr">
        <is>
          <t>Rises with prior claims.</t>
        </is>
      </c>
    </row>
    <row r="27">
      <c r="B27" s="10" t="inlineStr">
        <is>
          <t>Contents</t>
        </is>
      </c>
      <c r="C27" s="10" t="inlineStr">
        <is>
          <t>Missed payments, 12 months</t>
        </is>
      </c>
      <c r="D27" s="10" t="inlineStr">
        <is>
          <t>Ordered levels</t>
        </is>
      </c>
      <c r="E27" s="61" t="n">
        <v>2</v>
      </c>
      <c r="F27" s="10" t="inlineStr">
        <is>
          <t>peak at 1; dip at 2</t>
        </is>
      </c>
      <c r="G27" s="62" t="n">
        <v>0.3921664166712961</v>
      </c>
      <c r="H27" s="10" t="inlineStr">
        <is>
          <t>0 to 1</t>
        </is>
      </c>
      <c r="I27" s="11">
        <f>IF(E27&gt;0,"Yes","")</f>
        <v/>
      </c>
      <c r="J27" s="10" t="inlineStr">
        <is>
          <t>Look</t>
        </is>
      </c>
      <c r="K27" s="16" t="inlineStr">
        <is>
          <t>Two missed payments price below one (x1.32 against x1.39).</t>
        </is>
      </c>
    </row>
    <row r="28">
      <c r="B28" s="10" t="inlineStr">
        <is>
          <t>Contents</t>
        </is>
      </c>
      <c r="C28" s="10" t="inlineStr">
        <is>
          <t>Voluntary excess (CU)</t>
        </is>
      </c>
      <c r="D28" s="10" t="inlineStr">
        <is>
          <t>Ordered levels</t>
        </is>
      </c>
      <c r="E28" s="61" t="n">
        <v>1</v>
      </c>
      <c r="F28" s="10" t="inlineStr">
        <is>
          <t>dip at 500</t>
        </is>
      </c>
      <c r="G28" s="62" t="n">
        <v>-0.2545085280362226</v>
      </c>
      <c r="H28" s="10" t="inlineStr">
        <is>
          <t>250 to 500</t>
        </is>
      </c>
      <c r="I28" s="11">
        <f>IF(E28&gt;0,"Yes","")</f>
        <v/>
      </c>
      <c r="J28" s="10" t="inlineStr">
        <is>
          <t>Look</t>
        </is>
      </c>
      <c r="K28" s="16" t="inlineStr">
        <is>
          <t>A 1,000 excess prices above a 500 excess (x0.76 against x0.70).</t>
        </is>
      </c>
    </row>
    <row r="29">
      <c r="B29" s="10" t="inlineStr">
        <is>
          <t>Contents</t>
        </is>
      </c>
      <c r="C29" s="10" t="inlineStr">
        <is>
          <t>High-value items</t>
        </is>
      </c>
      <c r="D29" s="10" t="inlineStr">
        <is>
          <t>Ordered levels</t>
        </is>
      </c>
      <c r="E29" s="61" t="n">
        <v>0</v>
      </c>
      <c r="F29" s="10" t="inlineStr">
        <is>
          <t>-</t>
        </is>
      </c>
      <c r="G29" s="62" t="n">
        <v>0.1045588904169674</v>
      </c>
      <c r="H29" s="10" t="inlineStr">
        <is>
          <t>0 to 1</t>
        </is>
      </c>
      <c r="I29" s="11">
        <f>IF(E29&gt;0,"Yes","")</f>
        <v/>
      </c>
      <c r="J29" s="10" t="inlineStr">
        <is>
          <t>Expected</t>
        </is>
      </c>
      <c r="K29" s="16" t="inlineStr">
        <is>
          <t>Rises with high-value items. Missing (not charted) is the lowest, x0.93.</t>
        </is>
      </c>
    </row>
    <row r="30">
      <c r="B30" s="10" t="inlineStr">
        <is>
          <t>Buildings large claims</t>
        </is>
      </c>
      <c r="C30" s="10" t="inlineStr">
        <is>
          <t>Flood zone (bands)</t>
        </is>
      </c>
      <c r="D30" s="10" t="inlineStr">
        <is>
          <t>Ordered levels</t>
        </is>
      </c>
      <c r="E30" s="61" t="n">
        <v>0</v>
      </c>
      <c r="F30" s="10" t="inlineStr">
        <is>
          <t>-</t>
        </is>
      </c>
      <c r="G30" s="62" t="n">
        <v>0.08310656415819362</v>
      </c>
      <c r="H30" s="10" t="inlineStr">
        <is>
          <t>2 to 3+</t>
        </is>
      </c>
      <c r="I30" s="11">
        <f>IF(E30&gt;0,"Yes","")</f>
        <v/>
      </c>
      <c r="J30" s="10" t="inlineStr">
        <is>
          <t>Expected</t>
        </is>
      </c>
      <c r="K30" s="16" t="inlineStr">
        <is>
          <t>Rises gently with zone (+8% from 2 to 3+). Missing (not charted) is highest, x1.55 against zone 1, by design.</t>
        </is>
      </c>
    </row>
    <row r="31">
      <c r="B31" s="10" t="inlineStr">
        <is>
          <t>Motor</t>
        </is>
      </c>
      <c r="C31" s="10" t="inlineStr">
        <is>
          <t>Typical driver by age band (small, large, combined)</t>
        </is>
      </c>
      <c r="D31" s="10" t="inlineStr">
        <is>
          <t>Profile</t>
        </is>
      </c>
      <c r="E31" s="61" t="n"/>
      <c r="F31" s="10" t="inlineStr">
        <is>
          <t>-</t>
        </is>
      </c>
      <c r="G31" s="62" t="n"/>
      <c r="H31" s="10" t="inlineStr">
        <is>
          <t>-</t>
        </is>
      </c>
      <c r="I31" s="11">
        <f>""</f>
        <v/>
      </c>
      <c r="J31" s="10" t="inlineStr">
        <is>
          <t>Look</t>
        </is>
      </c>
      <c r="K31" s="16" t="inlineStr">
        <is>
          <t>Typical-driver cost falls to 50-64, then rises 29% at 65+ (the 2025 average premium rises 35%). About four-fifths of the rise is small claims; the large-claim years-licensed cliff adds about a fifth.</t>
        </is>
      </c>
    </row>
    <row r="32">
      <c r="B32" s="10" t="inlineStr">
        <is>
          <t>Buildings small claims (trees)</t>
        </is>
      </c>
      <c r="C32" s="10" t="inlineStr">
        <is>
          <t>Year built (after D-27)</t>
        </is>
      </c>
      <c r="D32" s="10" t="inlineStr">
        <is>
          <t>Tree curve</t>
        </is>
      </c>
      <c r="E32" s="61" t="n">
        <v>1</v>
      </c>
      <c r="F32" s="10" t="inlineStr">
        <is>
          <t>dip at 2000</t>
        </is>
      </c>
      <c r="G32" s="62" t="n">
        <v>-0.2176481766043747</v>
      </c>
      <c r="H32" s="10" t="inlineStr">
        <is>
          <t>1940 to 1945</t>
        </is>
      </c>
      <c r="I32" s="11">
        <f>IF(OR(E32&gt;0,ABS(G32)&gt;0.1),"Yes","")</f>
        <v/>
      </c>
      <c r="J32" s="10" t="inlineStr">
        <is>
          <t>Look</t>
        </is>
      </c>
      <c r="K32" s="16" t="inlineStr">
        <is>
          <t>Tree step: -22% between 1940 and 1945 (older houses dearer, the expected direction); small dip near 2000.</t>
        </is>
      </c>
    </row>
    <row r="33">
      <c r="B33" s="10" t="inlineStr">
        <is>
          <t>Buildings small claims (trees)</t>
        </is>
      </c>
      <c r="C33" s="10" t="inlineStr">
        <is>
          <t>Elevation (m)</t>
        </is>
      </c>
      <c r="D33" s="10" t="inlineStr">
        <is>
          <t>Tree curve</t>
        </is>
      </c>
      <c r="E33" s="61" t="n">
        <v>0</v>
      </c>
      <c r="F33" s="10" t="inlineStr">
        <is>
          <t>-</t>
        </is>
      </c>
      <c r="G33" s="62" t="n">
        <v>-0.2386759095167684</v>
      </c>
      <c r="H33" s="10" t="inlineStr">
        <is>
          <t>2 to 3</t>
        </is>
      </c>
      <c r="I33" s="11">
        <f>IF(OR(E33&gt;0,ABS(G33)&gt;0.1),"Yes","")</f>
        <v/>
      </c>
      <c r="J33" s="10" t="inlineStr">
        <is>
          <t>Look</t>
        </is>
      </c>
      <c r="K33" s="16" t="inlineStr">
        <is>
          <t>Tree step: -24% between 2 m and 3 m, in the expected direction; nearly all the fall is in the first 8 m.</t>
        </is>
      </c>
    </row>
    <row r="34">
      <c r="B34" s="10" t="inlineStr">
        <is>
          <t>Buildings small claims (trees)</t>
        </is>
      </c>
      <c r="C34" s="10" t="inlineStr">
        <is>
          <t>Sum insured (CU, after D-02)</t>
        </is>
      </c>
      <c r="D34" s="10" t="inlineStr">
        <is>
          <t>Tree curve</t>
        </is>
      </c>
      <c r="E34" s="61" t="n">
        <v>0</v>
      </c>
      <c r="F34" s="10" t="inlineStr">
        <is>
          <t>-</t>
        </is>
      </c>
      <c r="G34" s="62" t="n">
        <v>0.2765730370230408</v>
      </c>
      <c r="H34" s="10" t="inlineStr">
        <is>
          <t>100000 to 125000</t>
        </is>
      </c>
      <c r="I34" s="11">
        <f>IF(OR(E34&gt;0,ABS(G34)&gt;0.1),"Yes","")</f>
        <v/>
      </c>
      <c r="J34" s="10" t="inlineStr">
        <is>
          <t>Look</t>
        </is>
      </c>
      <c r="K34" s="16" t="inlineStr">
        <is>
          <t>Tree step: +28% between 100k and 125k; flat above about 450k.</t>
        </is>
      </c>
    </row>
    <row r="35">
      <c r="B35" s="10" t="inlineStr">
        <is>
          <t>Buildings small claims (trees)</t>
        </is>
      </c>
      <c r="C35" s="10" t="inlineStr">
        <is>
          <t>Distance to river (km)</t>
        </is>
      </c>
      <c r="D35" s="10" t="inlineStr">
        <is>
          <t>Tree curve</t>
        </is>
      </c>
      <c r="E35" s="61" t="n">
        <v>1</v>
      </c>
      <c r="F35" s="10" t="inlineStr">
        <is>
          <t>dip at 6</t>
        </is>
      </c>
      <c r="G35" s="62" t="n">
        <v>-0.05321790804005011</v>
      </c>
      <c r="H35" s="10" t="inlineStr">
        <is>
          <t>0.5 to 1</t>
        </is>
      </c>
      <c r="I35" s="11">
        <f>IF(OR(E35&gt;0,ABS(G35)&gt;0.1),"Yes","")</f>
        <v/>
      </c>
      <c r="J35" s="10" t="inlineStr">
        <is>
          <t>Expected</t>
        </is>
      </c>
      <c r="K35" s="16" t="inlineStr">
        <is>
          <t>Falls about 11% over the first 6 km, then flat. Missing (not charted) x0.99.</t>
        </is>
      </c>
    </row>
    <row r="36">
      <c r="B36" s="10" t="inlineStr">
        <is>
          <t>Buildings small claims (trees)</t>
        </is>
      </c>
      <c r="C36" s="10" t="inlineStr">
        <is>
          <t>Flood zone</t>
        </is>
      </c>
      <c r="D36" s="10" t="inlineStr">
        <is>
          <t>Tree curve</t>
        </is>
      </c>
      <c r="E36" s="61" t="n">
        <v>0</v>
      </c>
      <c r="F36" s="10" t="inlineStr">
        <is>
          <t>-</t>
        </is>
      </c>
      <c r="G36" s="62" t="n">
        <v>0.4586902836338256</v>
      </c>
      <c r="H36" s="10" t="inlineStr">
        <is>
          <t>3 to 4</t>
        </is>
      </c>
      <c r="I36" s="11">
        <f>IF(OR(E36&gt;0,ABS(G36)&gt;0.1),"Yes","")</f>
        <v/>
      </c>
      <c r="J36" s="10" t="inlineStr">
        <is>
          <t>Expected</t>
        </is>
      </c>
      <c r="K36" s="16" t="inlineStr">
        <is>
          <t>Steps up with zone (+46% from 3 to 4; zone 5 x2.2). Missing (not charted) x1.67.</t>
        </is>
      </c>
    </row>
    <row r="37">
      <c r="B37" s="10" t="inlineStr">
        <is>
          <t>Buildings small claims (trees)</t>
        </is>
      </c>
      <c r="C37" s="10" t="inlineStr">
        <is>
          <t>Rainfall 2025 (mm)</t>
        </is>
      </c>
      <c r="D37" s="10" t="inlineStr">
        <is>
          <t>Tree curve</t>
        </is>
      </c>
      <c r="E37" s="61" t="n">
        <v>1</v>
      </c>
      <c r="F37" s="10" t="inlineStr">
        <is>
          <t>peak at 1139.71</t>
        </is>
      </c>
      <c r="G37" s="62" t="n">
        <v>-0.04831578448796026</v>
      </c>
      <c r="H37" s="10" t="inlineStr">
        <is>
          <t>1335.54 to 1384.5</t>
        </is>
      </c>
      <c r="I37" s="11">
        <f>IF(OR(E37&gt;0,ABS(G37)&gt;0.1),"Yes","")</f>
        <v/>
      </c>
      <c r="J37" s="10" t="inlineStr">
        <is>
          <t>Look</t>
        </is>
      </c>
      <c r="K37" s="16" t="inlineStr">
        <is>
          <t>Small effect (within 8%), but it falls at high rainfall (-5% near 1,385 mm), which is counter-intuitive.</t>
        </is>
      </c>
    </row>
    <row r="38">
      <c r="B38" s="10" t="inlineStr">
        <is>
          <t>Buildings small claims (trees)</t>
        </is>
      </c>
      <c r="C38" s="10" t="inlineStr">
        <is>
          <t>Wind exposure index 2025</t>
        </is>
      </c>
      <c r="D38" s="10" t="inlineStr">
        <is>
          <t>Tree curve</t>
        </is>
      </c>
      <c r="E38" s="61" t="n">
        <v>0</v>
      </c>
      <c r="F38" s="10" t="inlineStr">
        <is>
          <t>-</t>
        </is>
      </c>
      <c r="G38" s="62" t="n">
        <v>0.003759136277815767</v>
      </c>
      <c r="H38" s="10" t="inlineStr">
        <is>
          <t>7.22 to 7.54</t>
        </is>
      </c>
      <c r="I38" s="11">
        <f>IF(OR(E38&gt;0,ABS(G38)&gt;0.1),"Yes","")</f>
        <v/>
      </c>
      <c r="J38" s="10" t="inlineStr">
        <is>
          <t>Expected</t>
        </is>
      </c>
      <c r="K38" s="16" t="inlineStr">
        <is>
          <t>Flat: the trees barely use it (within 1%).</t>
        </is>
      </c>
    </row>
    <row r="39">
      <c r="B39" s="10" t="inlineStr">
        <is>
          <t>Buildings small claims (trees)</t>
        </is>
      </c>
      <c r="C39" s="10" t="inlineStr">
        <is>
          <t>Dry summer index 2025</t>
        </is>
      </c>
      <c r="D39" s="10" t="inlineStr">
        <is>
          <t>Tree curve</t>
        </is>
      </c>
      <c r="E39" s="61" t="n">
        <v>0</v>
      </c>
      <c r="F39" s="10" t="inlineStr">
        <is>
          <t>-</t>
        </is>
      </c>
      <c r="G39" s="62" t="n">
        <v>0.0427498875357839</v>
      </c>
      <c r="H39" s="10" t="inlineStr">
        <is>
          <t>0.67 to 0.7</t>
        </is>
      </c>
      <c r="I39" s="11">
        <f>IF(OR(E39&gt;0,ABS(G39)&gt;0.1),"Yes","")</f>
        <v/>
      </c>
      <c r="J39" s="10" t="inlineStr">
        <is>
          <t>Expected</t>
        </is>
      </c>
      <c r="K39" s="16" t="inlineStr">
        <is>
          <t>Rises gently (+12% across the range): subsidence risk.</t>
        </is>
      </c>
    </row>
    <row r="43">
      <c r="B43" s="5" t="inlineStr">
        <is>
          <t>Motor small claims: No-claims bonus (years)</t>
        </is>
      </c>
      <c r="C43" s="5" t="n"/>
      <c r="D43" s="5" t="n"/>
      <c r="E43" s="5" t="n"/>
      <c r="F43" s="5" t="n"/>
      <c r="G43" s="5" t="n"/>
    </row>
    <row r="44">
      <c r="B44" s="3" t="inlineStr">
        <is>
          <t>Relativity = 1 at</t>
        </is>
      </c>
      <c r="C44" s="36" t="n">
        <v>2</v>
      </c>
      <c r="D44" s="10" t="inlineStr">
        <is>
          <t>motor|small|ncb_years|2</t>
        </is>
      </c>
      <c r="E44" s="53">
        <f>INDEX(Terms_Contrib,MATCH(D44,Terms_Key,0))</f>
        <v/>
      </c>
    </row>
    <row r="45">
      <c r="B45" s="6" t="inlineStr">
        <is>
          <t>Label</t>
        </is>
      </c>
      <c r="C45" s="6" t="inlineStr">
        <is>
          <t>Value</t>
        </is>
      </c>
      <c r="D45" s="6" t="inlineStr">
        <is>
          <t>Key</t>
        </is>
      </c>
      <c r="E45" s="6" t="inlineStr">
        <is>
          <t>Log contribution</t>
        </is>
      </c>
      <c r="F45" s="6" t="inlineStr">
        <is>
          <t>Relativity</t>
        </is>
      </c>
      <c r="G45" s="6" t="inlineStr">
        <is>
          <t>Share of 2025 exposure</t>
        </is>
      </c>
    </row>
    <row r="46">
      <c r="B46" s="10" t="inlineStr">
        <is>
          <t>0</t>
        </is>
      </c>
      <c r="C46" s="36" t="n">
        <v>0</v>
      </c>
      <c r="D46" s="10" t="inlineStr">
        <is>
          <t>motor|small|ncb_years|0</t>
        </is>
      </c>
      <c r="E46" s="42">
        <f>INDEX(Terms_Contrib,MATCH(D46,Terms_Key,0))</f>
        <v/>
      </c>
      <c r="F46" s="63">
        <f>EXP(E46-$E$44)</f>
        <v/>
      </c>
      <c r="G46" s="64" t="n">
        <v>0.1174742674119708</v>
      </c>
    </row>
    <row r="47">
      <c r="B47" s="10" t="inlineStr">
        <is>
          <t>1</t>
        </is>
      </c>
      <c r="C47" s="36" t="n">
        <v>1</v>
      </c>
      <c r="D47" s="10" t="inlineStr">
        <is>
          <t>motor|small|ncb_years|1</t>
        </is>
      </c>
      <c r="E47" s="42">
        <f>INDEX(Terms_Contrib,MATCH(D47,Terms_Key,0))</f>
        <v/>
      </c>
      <c r="F47" s="63">
        <f>EXP(E47-$E$44)</f>
        <v/>
      </c>
      <c r="G47" s="64" t="n">
        <v>0.1229660292317501</v>
      </c>
    </row>
    <row r="48">
      <c r="B48" s="10" t="inlineStr">
        <is>
          <t>2</t>
        </is>
      </c>
      <c r="C48" s="36" t="n">
        <v>2</v>
      </c>
      <c r="D48" s="10" t="inlineStr">
        <is>
          <t>motor|small|ncb_years|2</t>
        </is>
      </c>
      <c r="E48" s="42">
        <f>INDEX(Terms_Contrib,MATCH(D48,Terms_Key,0))</f>
        <v/>
      </c>
      <c r="F48" s="63">
        <f>EXP(E48-$E$44)</f>
        <v/>
      </c>
      <c r="G48" s="64" t="n">
        <v>0.1297892144681718</v>
      </c>
    </row>
    <row r="49">
      <c r="B49" s="10" t="inlineStr">
        <is>
          <t>3</t>
        </is>
      </c>
      <c r="C49" s="36" t="n">
        <v>3</v>
      </c>
      <c r="D49" s="10" t="inlineStr">
        <is>
          <t>motor|small|ncb_years|3</t>
        </is>
      </c>
      <c r="E49" s="42">
        <f>INDEX(Terms_Contrib,MATCH(D49,Terms_Key,0))</f>
        <v/>
      </c>
      <c r="F49" s="63">
        <f>EXP(E49-$E$44)</f>
        <v/>
      </c>
      <c r="G49" s="64" t="n">
        <v>0.05788423555142979</v>
      </c>
    </row>
    <row r="50">
      <c r="B50" s="10" t="inlineStr">
        <is>
          <t>4</t>
        </is>
      </c>
      <c r="C50" s="36" t="n">
        <v>4</v>
      </c>
      <c r="D50" s="10" t="inlineStr">
        <is>
          <t>motor|small|ncb_years|4</t>
        </is>
      </c>
      <c r="E50" s="42">
        <f>INDEX(Terms_Contrib,MATCH(D50,Terms_Key,0))</f>
        <v/>
      </c>
      <c r="F50" s="63">
        <f>EXP(E50-$E$44)</f>
        <v/>
      </c>
      <c r="G50" s="64" t="n">
        <v>0.05383930220443781</v>
      </c>
    </row>
    <row r="51">
      <c r="B51" s="10" t="inlineStr">
        <is>
          <t>5</t>
        </is>
      </c>
      <c r="C51" s="36" t="n">
        <v>5</v>
      </c>
      <c r="D51" s="10" t="inlineStr">
        <is>
          <t>motor|small|ncb_years|5</t>
        </is>
      </c>
      <c r="E51" s="42">
        <f>INDEX(Terms_Contrib,MATCH(D51,Terms_Key,0))</f>
        <v/>
      </c>
      <c r="F51" s="63">
        <f>EXP(E51-$E$44)</f>
        <v/>
      </c>
      <c r="G51" s="64" t="n">
        <v>0.04448084681788947</v>
      </c>
    </row>
    <row r="52">
      <c r="B52" s="10" t="inlineStr">
        <is>
          <t>6</t>
        </is>
      </c>
      <c r="C52" s="36" t="n">
        <v>6</v>
      </c>
      <c r="D52" s="10" t="inlineStr">
        <is>
          <t>motor|small|ncb_years|6</t>
        </is>
      </c>
      <c r="E52" s="42">
        <f>INDEX(Terms_Contrib,MATCH(D52,Terms_Key,0))</f>
        <v/>
      </c>
      <c r="F52" s="63">
        <f>EXP(E52-$E$44)</f>
        <v/>
      </c>
      <c r="G52" s="64" t="n">
        <v>0.04491507221242535</v>
      </c>
    </row>
    <row r="53">
      <c r="B53" s="10" t="inlineStr">
        <is>
          <t>7</t>
        </is>
      </c>
      <c r="C53" s="36" t="n">
        <v>7</v>
      </c>
      <c r="D53" s="10" t="inlineStr">
        <is>
          <t>motor|small|ncb_years|7</t>
        </is>
      </c>
      <c r="E53" s="42">
        <f>INDEX(Terms_Contrib,MATCH(D53,Terms_Key,0))</f>
        <v/>
      </c>
      <c r="F53" s="63">
        <f>EXP(E53-$E$44)</f>
        <v/>
      </c>
      <c r="G53" s="64" t="n">
        <v>0.04680306147975524</v>
      </c>
    </row>
    <row r="54">
      <c r="B54" s="10" t="inlineStr">
        <is>
          <t>8</t>
        </is>
      </c>
      <c r="C54" s="36" t="n">
        <v>8</v>
      </c>
      <c r="D54" s="10" t="inlineStr">
        <is>
          <t>motor|small|ncb_years|8</t>
        </is>
      </c>
      <c r="E54" s="42">
        <f>INDEX(Terms_Contrib,MATCH(D54,Terms_Key,0))</f>
        <v/>
      </c>
      <c r="F54" s="63">
        <f>EXP(E54-$E$44)</f>
        <v/>
      </c>
      <c r="G54" s="64" t="n">
        <v>0.04491184725142139</v>
      </c>
    </row>
    <row r="55">
      <c r="B55" s="10" t="inlineStr">
        <is>
          <t>9</t>
        </is>
      </c>
      <c r="C55" s="36" t="n">
        <v>9</v>
      </c>
      <c r="D55" s="10" t="inlineStr">
        <is>
          <t>motor|small|ncb_years|9</t>
        </is>
      </c>
      <c r="E55" s="42">
        <f>INDEX(Terms_Contrib,MATCH(D55,Terms_Key,0))</f>
        <v/>
      </c>
      <c r="F55" s="63">
        <f>EXP(E55-$E$44)</f>
        <v/>
      </c>
      <c r="G55" s="64" t="n">
        <v>0.04623314498405195</v>
      </c>
    </row>
    <row r="56">
      <c r="B56" s="10" t="inlineStr">
        <is>
          <t>10</t>
        </is>
      </c>
      <c r="C56" s="36" t="n">
        <v>10</v>
      </c>
      <c r="D56" s="10" t="inlineStr">
        <is>
          <t>motor|small|ncb_years|10</t>
        </is>
      </c>
      <c r="E56" s="42">
        <f>INDEX(Terms_Contrib,MATCH(D56,Terms_Key,0))</f>
        <v/>
      </c>
      <c r="F56" s="63">
        <f>EXP(E56-$E$44)</f>
        <v/>
      </c>
      <c r="G56" s="64" t="n">
        <v>0.04535394432496712</v>
      </c>
    </row>
    <row r="57">
      <c r="B57" s="10" t="inlineStr">
        <is>
          <t>11</t>
        </is>
      </c>
      <c r="C57" s="36" t="n">
        <v>11</v>
      </c>
      <c r="D57" s="10" t="inlineStr">
        <is>
          <t>motor|small|ncb_years|11</t>
        </is>
      </c>
      <c r="E57" s="42">
        <f>INDEX(Terms_Contrib,MATCH(D57,Terms_Key,0))</f>
        <v/>
      </c>
      <c r="F57" s="63">
        <f>EXP(E57-$E$44)</f>
        <v/>
      </c>
      <c r="G57" s="64" t="n">
        <v>0.04589320635263229</v>
      </c>
    </row>
    <row r="58">
      <c r="B58" s="10" t="inlineStr">
        <is>
          <t>12</t>
        </is>
      </c>
      <c r="C58" s="36" t="n">
        <v>12</v>
      </c>
      <c r="D58" s="10" t="inlineStr">
        <is>
          <t>motor|small|ncb_years|12</t>
        </is>
      </c>
      <c r="E58" s="42">
        <f>INDEX(Terms_Contrib,MATCH(D58,Terms_Key,0))</f>
        <v/>
      </c>
      <c r="F58" s="63">
        <f>EXP(E58-$E$44)</f>
        <v/>
      </c>
      <c r="G58" s="64" t="n">
        <v>0.04624340937606452</v>
      </c>
    </row>
    <row r="59">
      <c r="B59" s="10" t="inlineStr">
        <is>
          <t>13</t>
        </is>
      </c>
      <c r="C59" s="36" t="n">
        <v>13</v>
      </c>
      <c r="D59" s="10" t="inlineStr">
        <is>
          <t>motor|small|ncb_years|13</t>
        </is>
      </c>
      <c r="E59" s="42">
        <f>INDEX(Terms_Contrib,MATCH(D59,Terms_Key,0))</f>
        <v/>
      </c>
      <c r="F59" s="63">
        <f>EXP(E59-$E$44)</f>
        <v/>
      </c>
      <c r="G59" s="64" t="n">
        <v>0.04596446758772034</v>
      </c>
    </row>
    <row r="60">
      <c r="B60" s="10" t="inlineStr">
        <is>
          <t>14</t>
        </is>
      </c>
      <c r="C60" s="36" t="n">
        <v>14</v>
      </c>
      <c r="D60" s="10" t="inlineStr">
        <is>
          <t>motor|small|ncb_years|14</t>
        </is>
      </c>
      <c r="E60" s="42">
        <f>INDEX(Terms_Contrib,MATCH(D60,Terms_Key,0))</f>
        <v/>
      </c>
      <c r="F60" s="63">
        <f>EXP(E60-$E$44)</f>
        <v/>
      </c>
      <c r="G60" s="64" t="n">
        <v>0.04448025730888885</v>
      </c>
    </row>
    <row r="61">
      <c r="B61" s="10" t="inlineStr">
        <is>
          <t>15</t>
        </is>
      </c>
      <c r="C61" s="36" t="n">
        <v>15</v>
      </c>
      <c r="D61" s="10" t="inlineStr">
        <is>
          <t>motor|small|ncb_years|15</t>
        </is>
      </c>
      <c r="E61" s="42">
        <f>INDEX(Terms_Contrib,MATCH(D61,Terms_Key,0))</f>
        <v/>
      </c>
      <c r="F61" s="63">
        <f>EXP(E61-$E$44)</f>
        <v/>
      </c>
      <c r="G61" s="64" t="n">
        <v>0.0627676934364562</v>
      </c>
    </row>
    <row r="64">
      <c r="B64" s="5" t="inlineStr">
        <is>
          <t>Motor small claims: Years licensed</t>
        </is>
      </c>
      <c r="C64" s="5" t="n"/>
      <c r="D64" s="5" t="n"/>
      <c r="E64" s="5" t="n"/>
      <c r="F64" s="5" t="n"/>
      <c r="G64" s="5" t="n"/>
    </row>
    <row r="65">
      <c r="B65" s="3" t="inlineStr">
        <is>
          <t>Relativity = 1 at</t>
        </is>
      </c>
      <c r="C65" s="36" t="n">
        <v>0</v>
      </c>
      <c r="D65" s="10" t="inlineStr">
        <is>
          <t>motor|small|years_licensed|0</t>
        </is>
      </c>
      <c r="E65" s="53">
        <f>INDEX(Terms_Contrib,MATCH(D65,Terms_Key,0))</f>
        <v/>
      </c>
    </row>
    <row r="66">
      <c r="B66" s="6" t="inlineStr">
        <is>
          <t>Label</t>
        </is>
      </c>
      <c r="C66" s="6" t="inlineStr">
        <is>
          <t>Value</t>
        </is>
      </c>
      <c r="D66" s="6" t="inlineStr">
        <is>
          <t>Key</t>
        </is>
      </c>
      <c r="E66" s="6" t="inlineStr">
        <is>
          <t>Log contribution</t>
        </is>
      </c>
      <c r="F66" s="6" t="inlineStr">
        <is>
          <t>Relativity</t>
        </is>
      </c>
      <c r="G66" s="6" t="inlineStr">
        <is>
          <t>Share of 2025 exposure</t>
        </is>
      </c>
    </row>
    <row r="67">
      <c r="B67" s="10" t="inlineStr">
        <is>
          <t>0</t>
        </is>
      </c>
      <c r="C67" s="36" t="n">
        <v>0</v>
      </c>
      <c r="D67" s="10" t="inlineStr">
        <is>
          <t>motor|small|years_licensed|0</t>
        </is>
      </c>
      <c r="E67" s="42">
        <f>INDEX(Terms_Contrib,MATCH(D67,Terms_Key,0))</f>
        <v/>
      </c>
      <c r="F67" s="63">
        <f>EXP(E67-$E$65)</f>
        <v/>
      </c>
      <c r="G67" s="64" t="n">
        <v>0.1174893172299902</v>
      </c>
    </row>
    <row r="68">
      <c r="B68" s="10" t="inlineStr">
        <is>
          <t>1</t>
        </is>
      </c>
      <c r="C68" s="36" t="n">
        <v>1</v>
      </c>
      <c r="D68" s="10" t="inlineStr">
        <is>
          <t>motor|small|years_licensed|1</t>
        </is>
      </c>
      <c r="E68" s="42">
        <f>INDEX(Terms_Contrib,MATCH(D68,Terms_Key,0))</f>
        <v/>
      </c>
      <c r="F68" s="63">
        <f>EXP(E68-$E$65)</f>
        <v/>
      </c>
      <c r="G68" s="64" t="n">
        <v>0.03710969562679349</v>
      </c>
    </row>
    <row r="69">
      <c r="B69" s="10" t="inlineStr">
        <is>
          <t>2</t>
        </is>
      </c>
      <c r="C69" s="36" t="n">
        <v>2</v>
      </c>
      <c r="D69" s="10" t="inlineStr">
        <is>
          <t>motor|small|years_licensed|2</t>
        </is>
      </c>
      <c r="E69" s="42">
        <f>INDEX(Terms_Contrib,MATCH(D69,Terms_Key,0))</f>
        <v/>
      </c>
      <c r="F69" s="63">
        <f>EXP(E69-$E$65)</f>
        <v/>
      </c>
      <c r="G69" s="64" t="n">
        <v>0.05498204806384812</v>
      </c>
    </row>
    <row r="70">
      <c r="B70" s="10" t="inlineStr">
        <is>
          <t>3</t>
        </is>
      </c>
      <c r="C70" s="36" t="n">
        <v>3</v>
      </c>
      <c r="D70" s="10" t="inlineStr">
        <is>
          <t>motor|small|years_licensed|3</t>
        </is>
      </c>
      <c r="E70" s="42">
        <f>INDEX(Terms_Contrib,MATCH(D70,Terms_Key,0))</f>
        <v/>
      </c>
      <c r="F70" s="63">
        <f>EXP(E70-$E$65)</f>
        <v/>
      </c>
      <c r="G70" s="64" t="n">
        <v>0.04340329371855982</v>
      </c>
    </row>
    <row r="71">
      <c r="B71" s="10" t="inlineStr">
        <is>
          <t>4</t>
        </is>
      </c>
      <c r="C71" s="36" t="n">
        <v>4</v>
      </c>
      <c r="D71" s="10" t="inlineStr">
        <is>
          <t>motor|small|years_licensed|4</t>
        </is>
      </c>
      <c r="E71" s="42">
        <f>INDEX(Terms_Contrib,MATCH(D71,Terms_Key,0))</f>
        <v/>
      </c>
      <c r="F71" s="63">
        <f>EXP(E71-$E$65)</f>
        <v/>
      </c>
      <c r="G71" s="64" t="n">
        <v>0.04368012020990136</v>
      </c>
    </row>
    <row r="72">
      <c r="B72" s="10" t="inlineStr">
        <is>
          <t>5</t>
        </is>
      </c>
      <c r="C72" s="36" t="n">
        <v>5</v>
      </c>
      <c r="D72" s="10" t="inlineStr">
        <is>
          <t>motor|small|years_licensed|5</t>
        </is>
      </c>
      <c r="E72" s="42">
        <f>INDEX(Terms_Contrib,MATCH(D72,Terms_Key,0))</f>
        <v/>
      </c>
      <c r="F72" s="63">
        <f>EXP(E72-$E$65)</f>
        <v/>
      </c>
      <c r="G72" s="64" t="n">
        <v>0.03952470594077363</v>
      </c>
    </row>
    <row r="73">
      <c r="B73" s="10" t="inlineStr">
        <is>
          <t>6</t>
        </is>
      </c>
      <c r="C73" s="36" t="n">
        <v>6</v>
      </c>
      <c r="D73" s="10" t="inlineStr">
        <is>
          <t>motor|small|years_licensed|6</t>
        </is>
      </c>
      <c r="E73" s="42">
        <f>INDEX(Terms_Contrib,MATCH(D73,Terms_Key,0))</f>
        <v/>
      </c>
      <c r="F73" s="63">
        <f>EXP(E73-$E$65)</f>
        <v/>
      </c>
      <c r="G73" s="64" t="n">
        <v>0.03638179071889525</v>
      </c>
    </row>
    <row r="74">
      <c r="B74" s="10" t="inlineStr">
        <is>
          <t>7</t>
        </is>
      </c>
      <c r="C74" s="36" t="n">
        <v>7</v>
      </c>
      <c r="D74" s="10" t="inlineStr">
        <is>
          <t>motor|small|years_licensed|7</t>
        </is>
      </c>
      <c r="E74" s="42">
        <f>INDEX(Terms_Contrib,MATCH(D74,Terms_Key,0))</f>
        <v/>
      </c>
      <c r="F74" s="63">
        <f>EXP(E74-$E$65)</f>
        <v/>
      </c>
      <c r="G74" s="64" t="n">
        <v>0.03119258572449167</v>
      </c>
    </row>
    <row r="75">
      <c r="B75" s="10" t="inlineStr">
        <is>
          <t>8</t>
        </is>
      </c>
      <c r="C75" s="36" t="n">
        <v>8</v>
      </c>
      <c r="D75" s="10" t="inlineStr">
        <is>
          <t>motor|small|years_licensed|8</t>
        </is>
      </c>
      <c r="E75" s="42">
        <f>INDEX(Terms_Contrib,MATCH(D75,Terms_Key,0))</f>
        <v/>
      </c>
      <c r="F75" s="63">
        <f>EXP(E75-$E$65)</f>
        <v/>
      </c>
      <c r="G75" s="64" t="n">
        <v>0.02631953093947835</v>
      </c>
    </row>
    <row r="76">
      <c r="B76" s="10" t="inlineStr">
        <is>
          <t>9</t>
        </is>
      </c>
      <c r="C76" s="36" t="n">
        <v>9</v>
      </c>
      <c r="D76" s="10" t="inlineStr">
        <is>
          <t>motor|small|years_licensed|9</t>
        </is>
      </c>
      <c r="E76" s="42">
        <f>INDEX(Terms_Contrib,MATCH(D76,Terms_Key,0))</f>
        <v/>
      </c>
      <c r="F76" s="63">
        <f>EXP(E76-$E$65)</f>
        <v/>
      </c>
      <c r="G76" s="64" t="n">
        <v>0.02288747889124318</v>
      </c>
    </row>
    <row r="77">
      <c r="B77" s="10" t="inlineStr">
        <is>
          <t>10</t>
        </is>
      </c>
      <c r="C77" s="36" t="n">
        <v>10</v>
      </c>
      <c r="D77" s="10" t="inlineStr">
        <is>
          <t>motor|small|years_licensed|10</t>
        </is>
      </c>
      <c r="E77" s="42">
        <f>INDEX(Terms_Contrib,MATCH(D77,Terms_Key,0))</f>
        <v/>
      </c>
      <c r="F77" s="63">
        <f>EXP(E77-$E$65)</f>
        <v/>
      </c>
      <c r="G77" s="64" t="n">
        <v>0.01833418072362438</v>
      </c>
    </row>
    <row r="78">
      <c r="B78" s="10" t="inlineStr">
        <is>
          <t>11</t>
        </is>
      </c>
      <c r="C78" s="36" t="n">
        <v>11</v>
      </c>
      <c r="D78" s="10" t="inlineStr">
        <is>
          <t>motor|small|years_licensed|11</t>
        </is>
      </c>
      <c r="E78" s="42">
        <f>INDEX(Terms_Contrib,MATCH(D78,Terms_Key,0))</f>
        <v/>
      </c>
      <c r="F78" s="63">
        <f>EXP(E78-$E$65)</f>
        <v/>
      </c>
      <c r="G78" s="64" t="n">
        <v>0.01298459460402299</v>
      </c>
    </row>
    <row r="79">
      <c r="B79" s="10" t="inlineStr">
        <is>
          <t>12</t>
        </is>
      </c>
      <c r="C79" s="36" t="n">
        <v>12</v>
      </c>
      <c r="D79" s="10" t="inlineStr">
        <is>
          <t>motor|small|years_licensed|12</t>
        </is>
      </c>
      <c r="E79" s="42">
        <f>INDEX(Terms_Contrib,MATCH(D79,Terms_Key,0))</f>
        <v/>
      </c>
      <c r="F79" s="63">
        <f>EXP(E79-$E$65)</f>
        <v/>
      </c>
      <c r="G79" s="64" t="n">
        <v>0.009706924559978345</v>
      </c>
    </row>
    <row r="80">
      <c r="B80" s="10" t="inlineStr">
        <is>
          <t>13</t>
        </is>
      </c>
      <c r="C80" s="36" t="n">
        <v>13</v>
      </c>
      <c r="D80" s="10" t="inlineStr">
        <is>
          <t>motor|small|years_licensed|13</t>
        </is>
      </c>
      <c r="E80" s="42">
        <f>INDEX(Terms_Contrib,MATCH(D80,Terms_Key,0))</f>
        <v/>
      </c>
      <c r="F80" s="63">
        <f>EXP(E80-$E$65)</f>
        <v/>
      </c>
      <c r="G80" s="64" t="n">
        <v>0.009289933634463761</v>
      </c>
    </row>
    <row r="81">
      <c r="B81" s="10" t="inlineStr">
        <is>
          <t>14</t>
        </is>
      </c>
      <c r="C81" s="36" t="n">
        <v>14</v>
      </c>
      <c r="D81" s="10" t="inlineStr">
        <is>
          <t>motor|small|years_licensed|14</t>
        </is>
      </c>
      <c r="E81" s="42">
        <f>INDEX(Terms_Contrib,MATCH(D81,Terms_Key,0))</f>
        <v/>
      </c>
      <c r="F81" s="63">
        <f>EXP(E81-$E$65)</f>
        <v/>
      </c>
      <c r="G81" s="64" t="n">
        <v>0.008944828130037923</v>
      </c>
    </row>
    <row r="82">
      <c r="B82" s="10" t="inlineStr">
        <is>
          <t>15</t>
        </is>
      </c>
      <c r="C82" s="36" t="n">
        <v>15</v>
      </c>
      <c r="D82" s="10" t="inlineStr">
        <is>
          <t>motor|small|years_licensed|15</t>
        </is>
      </c>
      <c r="E82" s="42">
        <f>INDEX(Terms_Contrib,MATCH(D82,Terms_Key,0))</f>
        <v/>
      </c>
      <c r="F82" s="63">
        <f>EXP(E82-$E$65)</f>
        <v/>
      </c>
      <c r="G82" s="64" t="n">
        <v>0.008858135629930932</v>
      </c>
    </row>
    <row r="83">
      <c r="B83" s="10" t="inlineStr">
        <is>
          <t>16</t>
        </is>
      </c>
      <c r="C83" s="36" t="n">
        <v>16</v>
      </c>
      <c r="D83" s="10" t="inlineStr">
        <is>
          <t>motor|small|years_licensed|16</t>
        </is>
      </c>
      <c r="E83" s="42">
        <f>INDEX(Terms_Contrib,MATCH(D83,Terms_Key,0))</f>
        <v/>
      </c>
      <c r="F83" s="63">
        <f>EXP(E83-$E$65)</f>
        <v/>
      </c>
      <c r="G83" s="64" t="n">
        <v>0.008682045823713637</v>
      </c>
    </row>
    <row r="84">
      <c r="B84" s="10" t="inlineStr">
        <is>
          <t>17</t>
        </is>
      </c>
      <c r="C84" s="36" t="n">
        <v>17</v>
      </c>
      <c r="D84" s="10" t="inlineStr">
        <is>
          <t>motor|small|years_licensed|17</t>
        </is>
      </c>
      <c r="E84" s="42">
        <f>INDEX(Terms_Contrib,MATCH(D84,Terms_Key,0))</f>
        <v/>
      </c>
      <c r="F84" s="63">
        <f>EXP(E84-$E$65)</f>
        <v/>
      </c>
      <c r="G84" s="64" t="n">
        <v>0.008373906001333382</v>
      </c>
    </row>
    <row r="85">
      <c r="B85" s="10" t="inlineStr">
        <is>
          <t>18</t>
        </is>
      </c>
      <c r="C85" s="36" t="n">
        <v>18</v>
      </c>
      <c r="D85" s="10" t="inlineStr">
        <is>
          <t>motor|small|years_licensed|18</t>
        </is>
      </c>
      <c r="E85" s="42">
        <f>INDEX(Terms_Contrib,MATCH(D85,Terms_Key,0))</f>
        <v/>
      </c>
      <c r="F85" s="63">
        <f>EXP(E85-$E$65)</f>
        <v/>
      </c>
      <c r="G85" s="64" t="n">
        <v>0.00805879610194454</v>
      </c>
    </row>
    <row r="86">
      <c r="B86" s="10" t="inlineStr">
        <is>
          <t>19</t>
        </is>
      </c>
      <c r="C86" s="36" t="n">
        <v>19</v>
      </c>
      <c r="D86" s="10" t="inlineStr">
        <is>
          <t>motor|small|years_licensed|19</t>
        </is>
      </c>
      <c r="E86" s="42">
        <f>INDEX(Terms_Contrib,MATCH(D86,Terms_Key,0))</f>
        <v/>
      </c>
      <c r="F86" s="63">
        <f>EXP(E86-$E$65)</f>
        <v/>
      </c>
      <c r="G86" s="64" t="n">
        <v>0.008579436580587027</v>
      </c>
    </row>
    <row r="87">
      <c r="B87" s="10" t="inlineStr">
        <is>
          <t>20</t>
        </is>
      </c>
      <c r="C87" s="36" t="n">
        <v>20</v>
      </c>
      <c r="D87" s="10" t="inlineStr">
        <is>
          <t>motor|small|years_licensed|20</t>
        </is>
      </c>
      <c r="E87" s="42">
        <f>INDEX(Terms_Contrib,MATCH(D87,Terms_Key,0))</f>
        <v/>
      </c>
      <c r="F87" s="63">
        <f>EXP(E87-$E$65)</f>
        <v/>
      </c>
      <c r="G87" s="64" t="n">
        <v>0.008602739524615786</v>
      </c>
    </row>
    <row r="88">
      <c r="B88" s="10" t="inlineStr">
        <is>
          <t>21</t>
        </is>
      </c>
      <c r="C88" s="36" t="n">
        <v>21</v>
      </c>
      <c r="D88" s="10" t="inlineStr">
        <is>
          <t>motor|small|years_licensed|21</t>
        </is>
      </c>
      <c r="E88" s="42">
        <f>INDEX(Terms_Contrib,MATCH(D88,Terms_Key,0))</f>
        <v/>
      </c>
      <c r="F88" s="63">
        <f>EXP(E88-$E$65)</f>
        <v/>
      </c>
      <c r="G88" s="64" t="n">
        <v>0.009005929004113298</v>
      </c>
    </row>
    <row r="89">
      <c r="B89" s="10" t="inlineStr">
        <is>
          <t>22</t>
        </is>
      </c>
      <c r="C89" s="36" t="n">
        <v>22</v>
      </c>
      <c r="D89" s="10" t="inlineStr">
        <is>
          <t>motor|small|years_licensed|22</t>
        </is>
      </c>
      <c r="E89" s="42">
        <f>INDEX(Terms_Contrib,MATCH(D89,Terms_Key,0))</f>
        <v/>
      </c>
      <c r="F89" s="63">
        <f>EXP(E89-$E$65)</f>
        <v/>
      </c>
      <c r="G89" s="64" t="n">
        <v>0.008968339136066934</v>
      </c>
    </row>
    <row r="90">
      <c r="B90" s="10" t="inlineStr">
        <is>
          <t>23</t>
        </is>
      </c>
      <c r="C90" s="36" t="n">
        <v>23</v>
      </c>
      <c r="D90" s="10" t="inlineStr">
        <is>
          <t>motor|small|years_licensed|23</t>
        </is>
      </c>
      <c r="E90" s="42">
        <f>INDEX(Terms_Contrib,MATCH(D90,Terms_Key,0))</f>
        <v/>
      </c>
      <c r="F90" s="63">
        <f>EXP(E90-$E$65)</f>
        <v/>
      </c>
      <c r="G90" s="64" t="n">
        <v>0.008989214690092681</v>
      </c>
    </row>
    <row r="91">
      <c r="B91" s="10" t="inlineStr">
        <is>
          <t>24</t>
        </is>
      </c>
      <c r="C91" s="36" t="n">
        <v>24</v>
      </c>
      <c r="D91" s="10" t="inlineStr">
        <is>
          <t>motor|small|years_licensed|24</t>
        </is>
      </c>
      <c r="E91" s="42">
        <f>INDEX(Terms_Contrib,MATCH(D91,Terms_Key,0))</f>
        <v/>
      </c>
      <c r="F91" s="63">
        <f>EXP(E91-$E$65)</f>
        <v/>
      </c>
      <c r="G91" s="64" t="n">
        <v>0.008209745083130812</v>
      </c>
    </row>
    <row r="92">
      <c r="B92" s="10" t="inlineStr">
        <is>
          <t>25</t>
        </is>
      </c>
      <c r="C92" s="36" t="n">
        <v>25</v>
      </c>
      <c r="D92" s="10" t="inlineStr">
        <is>
          <t>motor|small|years_licensed|25</t>
        </is>
      </c>
      <c r="E92" s="42">
        <f>INDEX(Terms_Contrib,MATCH(D92,Terms_Key,0))</f>
        <v/>
      </c>
      <c r="F92" s="63">
        <f>EXP(E92-$E$65)</f>
        <v/>
      </c>
      <c r="G92" s="64" t="n">
        <v>0.008772691501825488</v>
      </c>
    </row>
    <row r="93">
      <c r="B93" s="10" t="inlineStr">
        <is>
          <t>26</t>
        </is>
      </c>
      <c r="C93" s="36" t="n">
        <v>26</v>
      </c>
      <c r="D93" s="10" t="inlineStr">
        <is>
          <t>motor|small|years_licensed|26</t>
        </is>
      </c>
      <c r="E93" s="42">
        <f>INDEX(Terms_Contrib,MATCH(D93,Terms_Key,0))</f>
        <v/>
      </c>
      <c r="F93" s="63">
        <f>EXP(E93-$E$65)</f>
        <v/>
      </c>
      <c r="G93" s="64" t="n">
        <v>0.009011373293120021</v>
      </c>
    </row>
    <row r="94">
      <c r="B94" s="10" t="inlineStr">
        <is>
          <t>27</t>
        </is>
      </c>
      <c r="C94" s="36" t="n">
        <v>27</v>
      </c>
      <c r="D94" s="10" t="inlineStr">
        <is>
          <t>motor|small|years_licensed|27</t>
        </is>
      </c>
      <c r="E94" s="42">
        <f>INDEX(Terms_Contrib,MATCH(D94,Terms_Key,0))</f>
        <v/>
      </c>
      <c r="F94" s="63">
        <f>EXP(E94-$E$65)</f>
        <v/>
      </c>
      <c r="G94" s="64" t="n">
        <v>0.008602912909615998</v>
      </c>
    </row>
    <row r="95">
      <c r="B95" s="10" t="inlineStr">
        <is>
          <t>28</t>
        </is>
      </c>
      <c r="C95" s="36" t="n">
        <v>28</v>
      </c>
      <c r="D95" s="10" t="inlineStr">
        <is>
          <t>motor|small|years_licensed|28</t>
        </is>
      </c>
      <c r="E95" s="42">
        <f>INDEX(Terms_Contrib,MATCH(D95,Terms_Key,0))</f>
        <v/>
      </c>
      <c r="F95" s="63">
        <f>EXP(E95-$E$65)</f>
        <v/>
      </c>
      <c r="G95" s="64" t="n">
        <v>0.008980441409081854</v>
      </c>
    </row>
    <row r="96">
      <c r="B96" s="10" t="inlineStr">
        <is>
          <t>29</t>
        </is>
      </c>
      <c r="C96" s="36" t="n">
        <v>29</v>
      </c>
      <c r="D96" s="10" t="inlineStr">
        <is>
          <t>motor|small|years_licensed|29</t>
        </is>
      </c>
      <c r="E96" s="42">
        <f>INDEX(Terms_Contrib,MATCH(D96,Terms_Key,0))</f>
        <v/>
      </c>
      <c r="F96" s="63">
        <f>EXP(E96-$E$65)</f>
        <v/>
      </c>
      <c r="G96" s="64" t="n">
        <v>0.008508105991499008</v>
      </c>
    </row>
    <row r="97">
      <c r="B97" s="10" t="inlineStr">
        <is>
          <t>30</t>
        </is>
      </c>
      <c r="C97" s="36" t="n">
        <v>30</v>
      </c>
      <c r="D97" s="10" t="inlineStr">
        <is>
          <t>motor|small|years_licensed|30</t>
        </is>
      </c>
      <c r="E97" s="42">
        <f>INDEX(Terms_Contrib,MATCH(D97,Terms_Key,0))</f>
        <v/>
      </c>
      <c r="F97" s="63">
        <f>EXP(E97-$E$65)</f>
        <v/>
      </c>
      <c r="G97" s="64" t="n">
        <v>0.00827941117621679</v>
      </c>
    </row>
    <row r="98">
      <c r="B98" s="10" t="inlineStr">
        <is>
          <t>31</t>
        </is>
      </c>
      <c r="C98" s="36" t="n">
        <v>31</v>
      </c>
      <c r="D98" s="10" t="inlineStr">
        <is>
          <t>motor|small|years_licensed|31</t>
        </is>
      </c>
      <c r="E98" s="42">
        <f>INDEX(Terms_Contrib,MATCH(D98,Terms_Key,0))</f>
        <v/>
      </c>
      <c r="F98" s="63">
        <f>EXP(E98-$E$65)</f>
        <v/>
      </c>
      <c r="G98" s="64" t="n">
        <v>0.009086240936212412</v>
      </c>
    </row>
    <row r="99">
      <c r="B99" s="10" t="inlineStr">
        <is>
          <t>32</t>
        </is>
      </c>
      <c r="C99" s="36" t="n">
        <v>32</v>
      </c>
      <c r="D99" s="10" t="inlineStr">
        <is>
          <t>motor|small|years_licensed|32</t>
        </is>
      </c>
      <c r="E99" s="42">
        <f>INDEX(Terms_Contrib,MATCH(D99,Terms_Key,0))</f>
        <v/>
      </c>
      <c r="F99" s="63">
        <f>EXP(E99-$E$65)</f>
        <v/>
      </c>
      <c r="G99" s="64" t="n">
        <v>0.008537373379535111</v>
      </c>
    </row>
    <row r="100">
      <c r="B100" s="10" t="inlineStr">
        <is>
          <t>33</t>
        </is>
      </c>
      <c r="C100" s="36" t="n">
        <v>33</v>
      </c>
      <c r="D100" s="10" t="inlineStr">
        <is>
          <t>motor|small|years_licensed|33</t>
        </is>
      </c>
      <c r="E100" s="42">
        <f>INDEX(Terms_Contrib,MATCH(D100,Terms_Key,0))</f>
        <v/>
      </c>
      <c r="F100" s="63">
        <f>EXP(E100-$E$65)</f>
        <v/>
      </c>
      <c r="G100" s="64" t="n">
        <v>0.008720710678761338</v>
      </c>
    </row>
    <row r="101">
      <c r="B101" s="10" t="inlineStr">
        <is>
          <t>34</t>
        </is>
      </c>
      <c r="C101" s="36" t="n">
        <v>34</v>
      </c>
      <c r="D101" s="10" t="inlineStr">
        <is>
          <t>motor|small|years_licensed|34</t>
        </is>
      </c>
      <c r="E101" s="42">
        <f>INDEX(Terms_Contrib,MATCH(D101,Terms_Key,0))</f>
        <v/>
      </c>
      <c r="F101" s="63">
        <f>EXP(E101-$E$65)</f>
        <v/>
      </c>
      <c r="G101" s="64" t="n">
        <v>0.008875404775952236</v>
      </c>
    </row>
    <row r="102">
      <c r="B102" s="10" t="inlineStr">
        <is>
          <t>35</t>
        </is>
      </c>
      <c r="C102" s="36" t="n">
        <v>35</v>
      </c>
      <c r="D102" s="10" t="inlineStr">
        <is>
          <t>motor|small|years_licensed|35</t>
        </is>
      </c>
      <c r="E102" s="42">
        <f>INDEX(Terms_Contrib,MATCH(D102,Terms_Key,0))</f>
        <v/>
      </c>
      <c r="F102" s="63">
        <f>EXP(E102-$E$65)</f>
        <v/>
      </c>
      <c r="G102" s="64" t="n">
        <v>0.008950584512045025</v>
      </c>
    </row>
    <row r="103">
      <c r="B103" s="10" t="inlineStr">
        <is>
          <t>36</t>
        </is>
      </c>
      <c r="C103" s="36" t="n">
        <v>36</v>
      </c>
      <c r="D103" s="10" t="inlineStr">
        <is>
          <t>motor|small|years_licensed|36</t>
        </is>
      </c>
      <c r="E103" s="42">
        <f>INDEX(Terms_Contrib,MATCH(D103,Terms_Key,0))</f>
        <v/>
      </c>
      <c r="F103" s="63">
        <f>EXP(E103-$E$65)</f>
        <v/>
      </c>
      <c r="G103" s="64" t="n">
        <v>0.009271520147441032</v>
      </c>
    </row>
    <row r="104">
      <c r="B104" s="10" t="inlineStr">
        <is>
          <t>37</t>
        </is>
      </c>
      <c r="C104" s="36" t="n">
        <v>37</v>
      </c>
      <c r="D104" s="10" t="inlineStr">
        <is>
          <t>motor|small|years_licensed|37</t>
        </is>
      </c>
      <c r="E104" s="42">
        <f>INDEX(Terms_Contrib,MATCH(D104,Terms_Key,0))</f>
        <v/>
      </c>
      <c r="F104" s="63">
        <f>EXP(E104-$E$65)</f>
        <v/>
      </c>
      <c r="G104" s="64" t="n">
        <v>0.008256871126188982</v>
      </c>
    </row>
    <row r="105">
      <c r="B105" s="10" t="inlineStr">
        <is>
          <t>38</t>
        </is>
      </c>
      <c r="C105" s="36" t="n">
        <v>38</v>
      </c>
      <c r="D105" s="10" t="inlineStr">
        <is>
          <t>motor|small|years_licensed|38</t>
        </is>
      </c>
      <c r="E105" s="42">
        <f>INDEX(Terms_Contrib,MATCH(D105,Terms_Key,0))</f>
        <v/>
      </c>
      <c r="F105" s="63">
        <f>EXP(E105-$E$65)</f>
        <v/>
      </c>
      <c r="G105" s="64" t="n">
        <v>0.008640190684661984</v>
      </c>
    </row>
    <row r="106">
      <c r="B106" s="10" t="inlineStr">
        <is>
          <t>39</t>
        </is>
      </c>
      <c r="C106" s="36" t="n">
        <v>39</v>
      </c>
      <c r="D106" s="10" t="inlineStr">
        <is>
          <t>motor|small|years_licensed|39</t>
        </is>
      </c>
      <c r="E106" s="42">
        <f>INDEX(Terms_Contrib,MATCH(D106,Terms_Key,0))</f>
        <v/>
      </c>
      <c r="F106" s="63">
        <f>EXP(E106-$E$65)</f>
        <v/>
      </c>
      <c r="G106" s="64" t="n">
        <v>0.008902868959986132</v>
      </c>
    </row>
    <row r="107">
      <c r="B107" s="10" t="inlineStr">
        <is>
          <t>40</t>
        </is>
      </c>
      <c r="C107" s="36" t="n">
        <v>40</v>
      </c>
      <c r="D107" s="10" t="inlineStr">
        <is>
          <t>motor|small|years_licensed|40</t>
        </is>
      </c>
      <c r="E107" s="42">
        <f>INDEX(Terms_Contrib,MATCH(D107,Terms_Key,0))</f>
        <v/>
      </c>
      <c r="F107" s="63">
        <f>EXP(E107-$E$65)</f>
        <v/>
      </c>
      <c r="G107" s="64" t="n">
        <v>0.008615639368631696</v>
      </c>
    </row>
    <row r="108">
      <c r="B108" s="10" t="inlineStr">
        <is>
          <t>41</t>
        </is>
      </c>
      <c r="C108" s="36" t="n">
        <v>41</v>
      </c>
      <c r="D108" s="10" t="inlineStr">
        <is>
          <t>motor|small|years_licensed|41</t>
        </is>
      </c>
      <c r="E108" s="42">
        <f>INDEX(Terms_Contrib,MATCH(D108,Terms_Key,0))</f>
        <v/>
      </c>
      <c r="F108" s="63">
        <f>EXP(E108-$E$65)</f>
        <v/>
      </c>
      <c r="G108" s="64" t="n">
        <v>0.008510602735502082</v>
      </c>
    </row>
    <row r="109">
      <c r="B109" s="10" t="inlineStr">
        <is>
          <t>42</t>
        </is>
      </c>
      <c r="C109" s="36" t="n">
        <v>42</v>
      </c>
      <c r="D109" s="10" t="inlineStr">
        <is>
          <t>motor|small|years_licensed|42</t>
        </is>
      </c>
      <c r="E109" s="42">
        <f>INDEX(Terms_Contrib,MATCH(D109,Terms_Key,0))</f>
        <v/>
      </c>
      <c r="F109" s="63">
        <f>EXP(E109-$E$65)</f>
        <v/>
      </c>
      <c r="G109" s="64" t="n">
        <v>0.008902210096985315</v>
      </c>
    </row>
    <row r="110">
      <c r="B110" s="10" t="inlineStr">
        <is>
          <t>43</t>
        </is>
      </c>
      <c r="C110" s="36" t="n">
        <v>43</v>
      </c>
      <c r="D110" s="10" t="inlineStr">
        <is>
          <t>motor|small|years_licensed|43</t>
        </is>
      </c>
      <c r="E110" s="42">
        <f>INDEX(Terms_Contrib,MATCH(D110,Terms_Key,0))</f>
        <v/>
      </c>
      <c r="F110" s="63">
        <f>EXP(E110-$E$65)</f>
        <v/>
      </c>
      <c r="G110" s="64" t="n">
        <v>0.008670220966699041</v>
      </c>
    </row>
    <row r="111">
      <c r="B111" s="10" t="inlineStr">
        <is>
          <t>44</t>
        </is>
      </c>
      <c r="C111" s="36" t="n">
        <v>44</v>
      </c>
      <c r="D111" s="10" t="inlineStr">
        <is>
          <t>motor|small|years_licensed|44</t>
        </is>
      </c>
      <c r="E111" s="42">
        <f>INDEX(Terms_Contrib,MATCH(D111,Terms_Key,0))</f>
        <v/>
      </c>
      <c r="F111" s="63">
        <f>EXP(E111-$E$65)</f>
        <v/>
      </c>
      <c r="G111" s="64" t="n">
        <v>0.00846805405644958</v>
      </c>
    </row>
    <row r="112">
      <c r="B112" s="10" t="inlineStr">
        <is>
          <t>45</t>
        </is>
      </c>
      <c r="C112" s="36" t="n">
        <v>45</v>
      </c>
      <c r="D112" s="10" t="inlineStr">
        <is>
          <t>motor|small|years_licensed|45</t>
        </is>
      </c>
      <c r="E112" s="42">
        <f>INDEX(Terms_Contrib,MATCH(D112,Terms_Key,0))</f>
        <v/>
      </c>
      <c r="F112" s="63">
        <f>EXP(E112-$E$65)</f>
        <v/>
      </c>
      <c r="G112" s="64" t="n">
        <v>0.009316010738495948</v>
      </c>
    </row>
    <row r="113">
      <c r="B113" s="10" t="inlineStr">
        <is>
          <t>46</t>
        </is>
      </c>
      <c r="C113" s="36" t="n">
        <v>46</v>
      </c>
      <c r="D113" s="10" t="inlineStr">
        <is>
          <t>motor|small|years_licensed|46</t>
        </is>
      </c>
      <c r="E113" s="42">
        <f>INDEX(Terms_Contrib,MATCH(D113,Terms_Key,0))</f>
        <v/>
      </c>
      <c r="F113" s="63">
        <f>EXP(E113-$E$65)</f>
        <v/>
      </c>
      <c r="G113" s="64" t="n">
        <v>0.009008183009116093</v>
      </c>
    </row>
    <row r="114">
      <c r="B114" s="10" t="inlineStr">
        <is>
          <t>47</t>
        </is>
      </c>
      <c r="C114" s="36" t="n">
        <v>47</v>
      </c>
      <c r="D114" s="10" t="inlineStr">
        <is>
          <t>motor|small|years_licensed|47</t>
        </is>
      </c>
      <c r="E114" s="42">
        <f>INDEX(Terms_Contrib,MATCH(D114,Terms_Key,0))</f>
        <v/>
      </c>
      <c r="F114" s="63">
        <f>EXP(E114-$E$65)</f>
        <v/>
      </c>
      <c r="G114" s="64" t="n">
        <v>0.008362358560319146</v>
      </c>
    </row>
    <row r="115">
      <c r="B115" s="10" t="inlineStr">
        <is>
          <t>48</t>
        </is>
      </c>
      <c r="C115" s="36" t="n">
        <v>48</v>
      </c>
      <c r="D115" s="10" t="inlineStr">
        <is>
          <t>motor|small|years_licensed|48</t>
        </is>
      </c>
      <c r="E115" s="42">
        <f>INDEX(Terms_Contrib,MATCH(D115,Terms_Key,0))</f>
        <v/>
      </c>
      <c r="F115" s="63">
        <f>EXP(E115-$E$65)</f>
        <v/>
      </c>
      <c r="G115" s="64" t="n">
        <v>0.008806154806866797</v>
      </c>
    </row>
    <row r="116">
      <c r="B116" s="10" t="inlineStr">
        <is>
          <t>49</t>
        </is>
      </c>
      <c r="C116" s="36" t="n">
        <v>49</v>
      </c>
      <c r="D116" s="10" t="inlineStr">
        <is>
          <t>motor|small|years_licensed|49</t>
        </is>
      </c>
      <c r="E116" s="42">
        <f>INDEX(Terms_Contrib,MATCH(D116,Terms_Key,0))</f>
        <v/>
      </c>
      <c r="F116" s="63">
        <f>EXP(E116-$E$65)</f>
        <v/>
      </c>
      <c r="G116" s="64" t="n">
        <v>0.008715509128754934</v>
      </c>
    </row>
    <row r="117">
      <c r="B117" s="10" t="inlineStr">
        <is>
          <t>50</t>
        </is>
      </c>
      <c r="C117" s="36" t="n">
        <v>50</v>
      </c>
      <c r="D117" s="10" t="inlineStr">
        <is>
          <t>motor|small|years_licensed|50</t>
        </is>
      </c>
      <c r="E117" s="42">
        <f>INDEX(Terms_Contrib,MATCH(D117,Terms_Key,0))</f>
        <v/>
      </c>
      <c r="F117" s="63">
        <f>EXP(E117-$E$65)</f>
        <v/>
      </c>
      <c r="G117" s="64" t="n">
        <v>0.009146578916286877</v>
      </c>
    </row>
    <row r="118">
      <c r="B118" s="10" t="inlineStr">
        <is>
          <t>51</t>
        </is>
      </c>
      <c r="C118" s="36" t="n">
        <v>51</v>
      </c>
      <c r="D118" s="10" t="inlineStr">
        <is>
          <t>motor|small|years_licensed|51</t>
        </is>
      </c>
      <c r="E118" s="42">
        <f>INDEX(Terms_Contrib,MATCH(D118,Terms_Key,0))</f>
        <v/>
      </c>
      <c r="F118" s="63">
        <f>EXP(E118-$E$65)</f>
        <v/>
      </c>
      <c r="G118" s="64" t="n">
        <v>0.009199149248351746</v>
      </c>
    </row>
    <row r="119">
      <c r="B119" s="10" t="inlineStr">
        <is>
          <t>52</t>
        </is>
      </c>
      <c r="C119" s="36" t="n">
        <v>52</v>
      </c>
      <c r="D119" s="10" t="inlineStr">
        <is>
          <t>motor|small|years_licensed|52</t>
        </is>
      </c>
      <c r="E119" s="42">
        <f>INDEX(Terms_Contrib,MATCH(D119,Terms_Key,0))</f>
        <v/>
      </c>
      <c r="F119" s="63">
        <f>EXP(E119-$E$65)</f>
        <v/>
      </c>
      <c r="G119" s="64" t="n">
        <v>0.008676982981707387</v>
      </c>
    </row>
    <row r="120">
      <c r="B120" s="10" t="inlineStr">
        <is>
          <t>53</t>
        </is>
      </c>
      <c r="C120" s="36" t="n">
        <v>53</v>
      </c>
      <c r="D120" s="10" t="inlineStr">
        <is>
          <t>motor|small|years_licensed|53</t>
        </is>
      </c>
      <c r="E120" s="42">
        <f>INDEX(Terms_Contrib,MATCH(D120,Terms_Key,0))</f>
        <v/>
      </c>
      <c r="F120" s="63">
        <f>EXP(E120-$E$65)</f>
        <v/>
      </c>
      <c r="G120" s="64" t="n">
        <v>0.008604716113618221</v>
      </c>
    </row>
    <row r="121">
      <c r="B121" s="10" t="inlineStr">
        <is>
          <t>54</t>
        </is>
      </c>
      <c r="C121" s="36" t="n">
        <v>54</v>
      </c>
      <c r="D121" s="10" t="inlineStr">
        <is>
          <t>motor|small|years_licensed|54</t>
        </is>
      </c>
      <c r="E121" s="42">
        <f>INDEX(Terms_Contrib,MATCH(D121,Terms_Key,0))</f>
        <v/>
      </c>
      <c r="F121" s="63">
        <f>EXP(E121-$E$65)</f>
        <v/>
      </c>
      <c r="G121" s="64" t="n">
        <v>0.008787463903843724</v>
      </c>
    </row>
    <row r="122">
      <c r="B122" s="10" t="inlineStr">
        <is>
          <t>55</t>
        </is>
      </c>
      <c r="C122" s="36" t="n">
        <v>55</v>
      </c>
      <c r="D122" s="10" t="inlineStr">
        <is>
          <t>motor|small|years_licensed|55</t>
        </is>
      </c>
      <c r="E122" s="42">
        <f>INDEX(Terms_Contrib,MATCH(D122,Terms_Key,0))</f>
        <v/>
      </c>
      <c r="F122" s="63">
        <f>EXP(E122-$E$65)</f>
        <v/>
      </c>
      <c r="G122" s="64" t="n">
        <v>0.009588433250832109</v>
      </c>
    </row>
    <row r="123">
      <c r="B123" s="10" t="inlineStr">
        <is>
          <t>56</t>
        </is>
      </c>
      <c r="C123" s="36" t="n">
        <v>56</v>
      </c>
      <c r="D123" s="10" t="inlineStr">
        <is>
          <t>motor|small|years_licensed|56</t>
        </is>
      </c>
      <c r="E123" s="42">
        <f>INDEX(Terms_Contrib,MATCH(D123,Terms_Key,0))</f>
        <v/>
      </c>
      <c r="F123" s="63">
        <f>EXP(E123-$E$65)</f>
        <v/>
      </c>
      <c r="G123" s="64" t="n">
        <v>0.008561890018565355</v>
      </c>
    </row>
    <row r="124">
      <c r="B124" s="10" t="inlineStr">
        <is>
          <t>57</t>
        </is>
      </c>
      <c r="C124" s="36" t="n">
        <v>57</v>
      </c>
      <c r="D124" s="10" t="inlineStr">
        <is>
          <t>motor|small|years_licensed|57</t>
        </is>
      </c>
      <c r="E124" s="42">
        <f>INDEX(Terms_Contrib,MATCH(D124,Terms_Key,0))</f>
        <v/>
      </c>
      <c r="F124" s="63">
        <f>EXP(E124-$E$65)</f>
        <v/>
      </c>
      <c r="G124" s="64" t="n">
        <v>0.008498049661486587</v>
      </c>
    </row>
    <row r="125">
      <c r="B125" s="10" t="inlineStr">
        <is>
          <t>58</t>
        </is>
      </c>
      <c r="C125" s="36" t="n">
        <v>58</v>
      </c>
      <c r="D125" s="10" t="inlineStr">
        <is>
          <t>motor|small|years_licensed|58</t>
        </is>
      </c>
      <c r="E125" s="42">
        <f>INDEX(Terms_Contrib,MATCH(D125,Terms_Key,0))</f>
        <v/>
      </c>
      <c r="F125" s="63">
        <f>EXP(E125-$E$65)</f>
        <v/>
      </c>
      <c r="G125" s="64" t="n">
        <v>0.00807842328396877</v>
      </c>
    </row>
    <row r="126">
      <c r="B126" s="10" t="inlineStr">
        <is>
          <t>59</t>
        </is>
      </c>
      <c r="C126" s="36" t="n">
        <v>59</v>
      </c>
      <c r="D126" s="10" t="inlineStr">
        <is>
          <t>motor|small|years_licensed|59</t>
        </is>
      </c>
      <c r="E126" s="42">
        <f>INDEX(Terms_Contrib,MATCH(D126,Terms_Key,0))</f>
        <v/>
      </c>
      <c r="F126" s="63">
        <f>EXP(E126-$E$65)</f>
        <v/>
      </c>
      <c r="G126" s="64" t="n">
        <v>0.00850488103049501</v>
      </c>
    </row>
    <row r="127">
      <c r="B127" s="10" t="inlineStr">
        <is>
          <t>60</t>
        </is>
      </c>
      <c r="C127" s="36" t="n">
        <v>60</v>
      </c>
      <c r="D127" s="10" t="inlineStr">
        <is>
          <t>motor|small|years_licensed|60</t>
        </is>
      </c>
      <c r="E127" s="42">
        <f>INDEX(Terms_Contrib,MATCH(D127,Terms_Key,0))</f>
        <v/>
      </c>
      <c r="F127" s="63">
        <f>EXP(E127-$E$65)</f>
        <v/>
      </c>
      <c r="G127" s="64" t="n">
        <v>0.009006483836114005</v>
      </c>
    </row>
    <row r="128">
      <c r="B128" s="10" t="inlineStr">
        <is>
          <t>61</t>
        </is>
      </c>
      <c r="C128" s="36" t="n">
        <v>61</v>
      </c>
      <c r="D128" s="10" t="inlineStr">
        <is>
          <t>motor|small|years_licensed|61</t>
        </is>
      </c>
      <c r="E128" s="42">
        <f>INDEX(Terms_Contrib,MATCH(D128,Terms_Key,0))</f>
        <v/>
      </c>
      <c r="F128" s="63">
        <f>EXP(E128-$E$65)</f>
        <v/>
      </c>
      <c r="G128" s="64" t="n">
        <v>0.008709926131748038</v>
      </c>
    </row>
    <row r="129">
      <c r="B129" s="10" t="inlineStr">
        <is>
          <t>62</t>
        </is>
      </c>
      <c r="C129" s="36" t="n">
        <v>62</v>
      </c>
      <c r="D129" s="10" t="inlineStr">
        <is>
          <t>motor|small|years_licensed|62</t>
        </is>
      </c>
      <c r="E129" s="42">
        <f>INDEX(Terms_Contrib,MATCH(D129,Terms_Key,0))</f>
        <v/>
      </c>
      <c r="F129" s="63">
        <f>EXP(E129-$E$65)</f>
        <v/>
      </c>
      <c r="G129" s="64" t="n">
        <v>0.008833827052900927</v>
      </c>
    </row>
    <row r="130">
      <c r="B130" s="10" t="inlineStr">
        <is>
          <t>63</t>
        </is>
      </c>
      <c r="C130" s="36" t="n">
        <v>63</v>
      </c>
      <c r="D130" s="10" t="inlineStr">
        <is>
          <t>motor|small|years_licensed|63</t>
        </is>
      </c>
      <c r="E130" s="42">
        <f>INDEX(Terms_Contrib,MATCH(D130,Terms_Key,0))</f>
        <v/>
      </c>
      <c r="F130" s="63">
        <f>EXP(E130-$E$65)</f>
        <v/>
      </c>
      <c r="G130" s="64" t="n">
        <v>0.008329276702278312</v>
      </c>
    </row>
    <row r="131">
      <c r="B131" s="10" t="inlineStr">
        <is>
          <t>64</t>
        </is>
      </c>
      <c r="C131" s="36" t="n">
        <v>64</v>
      </c>
      <c r="D131" s="10" t="inlineStr">
        <is>
          <t>motor|small|years_licensed|64</t>
        </is>
      </c>
      <c r="E131" s="42">
        <f>INDEX(Terms_Contrib,MATCH(D131,Terms_Key,0))</f>
        <v/>
      </c>
      <c r="F131" s="63">
        <f>EXP(E131-$E$65)</f>
        <v/>
      </c>
      <c r="G131" s="64" t="n">
        <v>0.008684438536716597</v>
      </c>
    </row>
    <row r="132">
      <c r="B132" s="10" t="inlineStr">
        <is>
          <t>65</t>
        </is>
      </c>
      <c r="C132" s="36" t="n">
        <v>65</v>
      </c>
      <c r="D132" s="10" t="inlineStr">
        <is>
          <t>motor|small|years_licensed|65</t>
        </is>
      </c>
      <c r="E132" s="42">
        <f>INDEX(Terms_Contrib,MATCH(D132,Terms_Key,0))</f>
        <v/>
      </c>
      <c r="F132" s="63">
        <f>EXP(E132-$E$65)</f>
        <v/>
      </c>
      <c r="G132" s="64" t="n">
        <v>0.008135189533038817</v>
      </c>
    </row>
    <row r="133">
      <c r="B133" s="10" t="inlineStr">
        <is>
          <t>66</t>
        </is>
      </c>
      <c r="C133" s="36" t="n">
        <v>66</v>
      </c>
      <c r="D133" s="10" t="inlineStr">
        <is>
          <t>motor|small|years_licensed|66</t>
        </is>
      </c>
      <c r="E133" s="42">
        <f>INDEX(Terms_Contrib,MATCH(D133,Terms_Key,0))</f>
        <v/>
      </c>
      <c r="F133" s="63">
        <f>EXP(E133-$E$65)</f>
        <v/>
      </c>
      <c r="G133" s="64" t="n">
        <v>0.008231869009158111</v>
      </c>
    </row>
    <row r="134">
      <c r="B134" s="10" t="inlineStr">
        <is>
          <t>67</t>
        </is>
      </c>
      <c r="C134" s="36" t="n">
        <v>67</v>
      </c>
      <c r="D134" s="10" t="inlineStr">
        <is>
          <t>motor|small|years_licensed|67</t>
        </is>
      </c>
      <c r="E134" s="42">
        <f>INDEX(Terms_Contrib,MATCH(D134,Terms_Key,0))</f>
        <v/>
      </c>
      <c r="F134" s="63">
        <f>EXP(E134-$E$65)</f>
        <v/>
      </c>
      <c r="G134" s="64" t="n">
        <v>0.008271088696206514</v>
      </c>
    </row>
    <row r="135">
      <c r="B135" s="10" t="inlineStr">
        <is>
          <t>68</t>
        </is>
      </c>
      <c r="C135" s="36" t="n">
        <v>68</v>
      </c>
      <c r="D135" s="10" t="inlineStr">
        <is>
          <t>motor|small|years_licensed|68</t>
        </is>
      </c>
      <c r="E135" s="42">
        <f>INDEX(Terms_Contrib,MATCH(D135,Terms_Key,0))</f>
        <v/>
      </c>
      <c r="F135" s="63">
        <f>EXP(E135-$E$65)</f>
        <v/>
      </c>
      <c r="G135" s="64" t="n">
        <v>0.00714408619481581</v>
      </c>
    </row>
    <row r="136">
      <c r="B136" s="10" t="inlineStr">
        <is>
          <t>69</t>
        </is>
      </c>
      <c r="C136" s="36" t="n">
        <v>69</v>
      </c>
      <c r="D136" s="10" t="inlineStr">
        <is>
          <t>motor|small|years_licensed|69</t>
        </is>
      </c>
      <c r="E136" s="42">
        <f>INDEX(Terms_Contrib,MATCH(D136,Terms_Key,0))</f>
        <v/>
      </c>
      <c r="F136" s="63">
        <f>EXP(E136-$E$65)</f>
        <v/>
      </c>
      <c r="G136" s="64" t="n">
        <v>0.005883542566260293</v>
      </c>
    </row>
    <row r="137">
      <c r="B137" s="10" t="inlineStr">
        <is>
          <t>70</t>
        </is>
      </c>
      <c r="C137" s="36" t="n">
        <v>70</v>
      </c>
      <c r="D137" s="10" t="inlineStr">
        <is>
          <t>motor|small|years_licensed|70</t>
        </is>
      </c>
      <c r="E137" s="42">
        <f>INDEX(Terms_Contrib,MATCH(D137,Terms_Key,0))</f>
        <v/>
      </c>
      <c r="F137" s="63">
        <f>EXP(E137-$E$65)</f>
        <v/>
      </c>
      <c r="G137" s="64" t="n">
        <v>0.005083232082272708</v>
      </c>
    </row>
    <row r="138">
      <c r="B138" s="10" t="inlineStr">
        <is>
          <t>71</t>
        </is>
      </c>
      <c r="C138" s="36" t="n">
        <v>71</v>
      </c>
      <c r="D138" s="10" t="inlineStr">
        <is>
          <t>motor|small|years_licensed|71</t>
        </is>
      </c>
      <c r="E138" s="42">
        <f>INDEX(Terms_Contrib,MATCH(D138,Terms_Key,0))</f>
        <v/>
      </c>
      <c r="F138" s="63">
        <f>EXP(E138-$E$65)</f>
        <v/>
      </c>
      <c r="G138" s="64" t="n">
        <v>0.003828340804724172</v>
      </c>
    </row>
    <row r="139">
      <c r="B139" s="10" t="inlineStr">
        <is>
          <t>72</t>
        </is>
      </c>
      <c r="C139" s="36" t="n">
        <v>72</v>
      </c>
      <c r="D139" s="10" t="inlineStr">
        <is>
          <t>motor|small|years_licensed|72</t>
        </is>
      </c>
      <c r="E139" s="42">
        <f>INDEX(Terms_Contrib,MATCH(D139,Terms_Key,0))</f>
        <v/>
      </c>
      <c r="F139" s="63">
        <f>EXP(E139-$E$65)</f>
        <v/>
      </c>
      <c r="G139" s="64" t="n">
        <v>0.002774472096423699</v>
      </c>
    </row>
    <row r="140">
      <c r="B140" s="10" t="inlineStr">
        <is>
          <t>73</t>
        </is>
      </c>
      <c r="C140" s="36" t="n">
        <v>73</v>
      </c>
      <c r="D140" s="10" t="inlineStr">
        <is>
          <t>motor|small|years_licensed|73</t>
        </is>
      </c>
      <c r="E140" s="42">
        <f>INDEX(Terms_Contrib,MATCH(D140,Terms_Key,0))</f>
        <v/>
      </c>
      <c r="F140" s="63">
        <f>EXP(E140-$E$65)</f>
        <v/>
      </c>
      <c r="G140" s="64" t="n">
        <v>0.001550928826913846</v>
      </c>
    </row>
    <row r="141">
      <c r="B141" s="10" t="inlineStr">
        <is>
          <t>74</t>
        </is>
      </c>
      <c r="C141" s="36" t="n">
        <v>74</v>
      </c>
      <c r="D141" s="10" t="inlineStr">
        <is>
          <t>motor|small|years_licensed|74</t>
        </is>
      </c>
      <c r="E141" s="42">
        <f>INDEX(Terms_Contrib,MATCH(D141,Terms_Key,0))</f>
        <v/>
      </c>
      <c r="F141" s="63">
        <f>EXP(E141-$E$65)</f>
        <v/>
      </c>
      <c r="G141" s="64" t="n">
        <v>0.000555768279685818</v>
      </c>
    </row>
    <row r="144">
      <c r="B144" s="5" t="inlineStr">
        <is>
          <t>Motor small claims: Vehicle age (years)</t>
        </is>
      </c>
      <c r="C144" s="5" t="n"/>
      <c r="D144" s="5" t="n"/>
      <c r="E144" s="5" t="n"/>
      <c r="F144" s="5" t="n"/>
      <c r="G144" s="5" t="n"/>
    </row>
    <row r="145">
      <c r="B145" s="3" t="inlineStr">
        <is>
          <t>Relativity = 1 at</t>
        </is>
      </c>
      <c r="C145" s="36" t="n">
        <v>8</v>
      </c>
      <c r="D145" s="10" t="inlineStr">
        <is>
          <t>motor|small|vehicle_age|8</t>
        </is>
      </c>
      <c r="E145" s="53">
        <f>INDEX(Terms_Contrib,MATCH(D145,Terms_Key,0))</f>
        <v/>
      </c>
    </row>
    <row r="146">
      <c r="B146" s="6" t="inlineStr">
        <is>
          <t>Label</t>
        </is>
      </c>
      <c r="C146" s="6" t="inlineStr">
        <is>
          <t>Value</t>
        </is>
      </c>
      <c r="D146" s="6" t="inlineStr">
        <is>
          <t>Key</t>
        </is>
      </c>
      <c r="E146" s="6" t="inlineStr">
        <is>
          <t>Log contribution</t>
        </is>
      </c>
      <c r="F146" s="6" t="inlineStr">
        <is>
          <t>Relativity</t>
        </is>
      </c>
      <c r="G146" s="6" t="inlineStr">
        <is>
          <t>Share of 2025 exposure</t>
        </is>
      </c>
    </row>
    <row r="147">
      <c r="B147" s="10" t="inlineStr">
        <is>
          <t>3</t>
        </is>
      </c>
      <c r="C147" s="36" t="n">
        <v>3</v>
      </c>
      <c r="D147" s="10" t="inlineStr">
        <is>
          <t>motor|small|vehicle_age|3</t>
        </is>
      </c>
      <c r="E147" s="42">
        <f>INDEX(Terms_Contrib,MATCH(D147,Terms_Key,0))</f>
        <v/>
      </c>
      <c r="F147" s="63">
        <f>EXP(E147-$E$145)</f>
        <v/>
      </c>
      <c r="G147" s="64" t="n">
        <v>0.004107698717068898</v>
      </c>
    </row>
    <row r="148">
      <c r="B148" s="10" t="inlineStr">
        <is>
          <t>4</t>
        </is>
      </c>
      <c r="C148" s="36" t="n">
        <v>4</v>
      </c>
      <c r="D148" s="10" t="inlineStr">
        <is>
          <t>motor|small|vehicle_age|4</t>
        </is>
      </c>
      <c r="E148" s="42">
        <f>INDEX(Terms_Contrib,MATCH(D148,Terms_Key,0))</f>
        <v/>
      </c>
      <c r="F148" s="63">
        <f>EXP(E148-$E$145)</f>
        <v/>
      </c>
      <c r="G148" s="64" t="n">
        <v>0.03216101030468682</v>
      </c>
    </row>
    <row r="149">
      <c r="B149" s="10" t="inlineStr">
        <is>
          <t>5</t>
        </is>
      </c>
      <c r="C149" s="36" t="n">
        <v>5</v>
      </c>
      <c r="D149" s="10" t="inlineStr">
        <is>
          <t>motor|small|vehicle_age|5</t>
        </is>
      </c>
      <c r="E149" s="42">
        <f>INDEX(Terms_Contrib,MATCH(D149,Terms_Key,0))</f>
        <v/>
      </c>
      <c r="F149" s="63">
        <f>EXP(E149-$E$145)</f>
        <v/>
      </c>
      <c r="G149" s="64" t="n">
        <v>0.0539008885565138</v>
      </c>
    </row>
    <row r="150">
      <c r="B150" s="10" t="inlineStr">
        <is>
          <t>6</t>
        </is>
      </c>
      <c r="C150" s="36" t="n">
        <v>6</v>
      </c>
      <c r="D150" s="10" t="inlineStr">
        <is>
          <t>motor|small|vehicle_age|6</t>
        </is>
      </c>
      <c r="E150" s="42">
        <f>INDEX(Terms_Contrib,MATCH(D150,Terms_Key,0))</f>
        <v/>
      </c>
      <c r="F150" s="63">
        <f>EXP(E150-$E$145)</f>
        <v/>
      </c>
      <c r="G150" s="64" t="n">
        <v>0.0714420409661614</v>
      </c>
    </row>
    <row r="151">
      <c r="B151" s="10" t="inlineStr">
        <is>
          <t>7</t>
        </is>
      </c>
      <c r="C151" s="36" t="n">
        <v>7</v>
      </c>
      <c r="D151" s="10" t="inlineStr">
        <is>
          <t>motor|small|vehicle_age|7</t>
        </is>
      </c>
      <c r="E151" s="42">
        <f>INDEX(Terms_Contrib,MATCH(D151,Terms_Key,0))</f>
        <v/>
      </c>
      <c r="F151" s="63">
        <f>EXP(E151-$E$145)</f>
        <v/>
      </c>
      <c r="G151" s="64" t="n">
        <v>0.0873293432127679</v>
      </c>
    </row>
    <row r="152">
      <c r="B152" s="10" t="inlineStr">
        <is>
          <t>8</t>
        </is>
      </c>
      <c r="C152" s="36" t="n">
        <v>8</v>
      </c>
      <c r="D152" s="10" t="inlineStr">
        <is>
          <t>motor|small|vehicle_age|8</t>
        </is>
      </c>
      <c r="E152" s="42">
        <f>INDEX(Terms_Contrib,MATCH(D152,Terms_Key,0))</f>
        <v/>
      </c>
      <c r="F152" s="63">
        <f>EXP(E152-$E$145)</f>
        <v/>
      </c>
      <c r="G152" s="64" t="n">
        <v>0.09337496607722882</v>
      </c>
    </row>
    <row r="153">
      <c r="B153" s="10" t="inlineStr">
        <is>
          <t>9</t>
        </is>
      </c>
      <c r="C153" s="36" t="n">
        <v>9</v>
      </c>
      <c r="D153" s="10" t="inlineStr">
        <is>
          <t>motor|small|vehicle_age|9</t>
        </is>
      </c>
      <c r="E153" s="42">
        <f>INDEX(Terms_Contrib,MATCH(D153,Terms_Key,0))</f>
        <v/>
      </c>
      <c r="F153" s="63">
        <f>EXP(E153-$E$145)</f>
        <v/>
      </c>
      <c r="G153" s="64" t="n">
        <v>0.08906926168991462</v>
      </c>
    </row>
    <row r="154">
      <c r="B154" s="10" t="inlineStr">
        <is>
          <t>10</t>
        </is>
      </c>
      <c r="C154" s="36" t="n">
        <v>10</v>
      </c>
      <c r="D154" s="10" t="inlineStr">
        <is>
          <t>motor|small|vehicle_age|10</t>
        </is>
      </c>
      <c r="E154" s="42">
        <f>INDEX(Terms_Contrib,MATCH(D154,Terms_Key,0))</f>
        <v/>
      </c>
      <c r="F154" s="63">
        <f>EXP(E154-$E$145)</f>
        <v/>
      </c>
      <c r="G154" s="64" t="n">
        <v>0.08431372725804599</v>
      </c>
    </row>
    <row r="155">
      <c r="B155" s="10" t="inlineStr">
        <is>
          <t>11</t>
        </is>
      </c>
      <c r="C155" s="36" t="n">
        <v>11</v>
      </c>
      <c r="D155" s="10" t="inlineStr">
        <is>
          <t>motor|small|vehicle_age|11</t>
        </is>
      </c>
      <c r="E155" s="42">
        <f>INDEX(Terms_Contrib,MATCH(D155,Terms_Key,0))</f>
        <v/>
      </c>
      <c r="F155" s="63">
        <f>EXP(E155-$E$145)</f>
        <v/>
      </c>
      <c r="G155" s="64" t="n">
        <v>0.07226565439417838</v>
      </c>
    </row>
    <row r="156">
      <c r="B156" s="10" t="inlineStr">
        <is>
          <t>12</t>
        </is>
      </c>
      <c r="C156" s="36" t="n">
        <v>12</v>
      </c>
      <c r="D156" s="10" t="inlineStr">
        <is>
          <t>motor|small|vehicle_age|12</t>
        </is>
      </c>
      <c r="E156" s="42">
        <f>INDEX(Terms_Contrib,MATCH(D156,Terms_Key,0))</f>
        <v/>
      </c>
      <c r="F156" s="63">
        <f>EXP(E156-$E$145)</f>
        <v/>
      </c>
      <c r="G156" s="64" t="n">
        <v>0.05921801700407599</v>
      </c>
    </row>
    <row r="157">
      <c r="B157" s="10" t="inlineStr">
        <is>
          <t>13</t>
        </is>
      </c>
      <c r="C157" s="36" t="n">
        <v>13</v>
      </c>
      <c r="D157" s="10" t="inlineStr">
        <is>
          <t>motor|small|vehicle_age|13</t>
        </is>
      </c>
      <c r="E157" s="42">
        <f>INDEX(Terms_Contrib,MATCH(D157,Terms_Key,0))</f>
        <v/>
      </c>
      <c r="F157" s="63">
        <f>EXP(E157-$E$145)</f>
        <v/>
      </c>
      <c r="G157" s="64" t="n">
        <v>0.05061090817745417</v>
      </c>
    </row>
    <row r="158">
      <c r="B158" s="10" t="inlineStr">
        <is>
          <t>14</t>
        </is>
      </c>
      <c r="C158" s="36" t="n">
        <v>14</v>
      </c>
      <c r="D158" s="10" t="inlineStr">
        <is>
          <t>motor|small|vehicle_age|14</t>
        </is>
      </c>
      <c r="E158" s="42">
        <f>INDEX(Terms_Contrib,MATCH(D158,Terms_Key,0))</f>
        <v/>
      </c>
      <c r="F158" s="63">
        <f>EXP(E158-$E$145)</f>
        <v/>
      </c>
      <c r="G158" s="64" t="n">
        <v>0.04026582278568814</v>
      </c>
    </row>
    <row r="159">
      <c r="B159" s="10" t="inlineStr">
        <is>
          <t>15</t>
        </is>
      </c>
      <c r="C159" s="36" t="n">
        <v>15</v>
      </c>
      <c r="D159" s="10" t="inlineStr">
        <is>
          <t>motor|small|vehicle_age|15</t>
        </is>
      </c>
      <c r="E159" s="42">
        <f>INDEX(Terms_Contrib,MATCH(D159,Terms_Key,0))</f>
        <v/>
      </c>
      <c r="F159" s="63">
        <f>EXP(E159-$E$145)</f>
        <v/>
      </c>
      <c r="G159" s="64" t="n">
        <v>0.03166637757607635</v>
      </c>
    </row>
    <row r="160">
      <c r="B160" s="10" t="inlineStr">
        <is>
          <t>16</t>
        </is>
      </c>
      <c r="C160" s="36" t="n">
        <v>16</v>
      </c>
      <c r="D160" s="10" t="inlineStr">
        <is>
          <t>motor|small|vehicle_age|16</t>
        </is>
      </c>
      <c r="E160" s="42">
        <f>INDEX(Terms_Contrib,MATCH(D160,Terms_Key,0))</f>
        <v/>
      </c>
      <c r="F160" s="63">
        <f>EXP(E160-$E$145)</f>
        <v/>
      </c>
      <c r="G160" s="64" t="n">
        <v>0.02460752744736576</v>
      </c>
    </row>
    <row r="161">
      <c r="B161" s="10" t="inlineStr">
        <is>
          <t>17</t>
        </is>
      </c>
      <c r="C161" s="36" t="n">
        <v>17</v>
      </c>
      <c r="D161" s="10" t="inlineStr">
        <is>
          <t>motor|small|vehicle_age|17</t>
        </is>
      </c>
      <c r="E161" s="42">
        <f>INDEX(Terms_Contrib,MATCH(D161,Terms_Key,0))</f>
        <v/>
      </c>
      <c r="F161" s="63">
        <f>EXP(E161-$E$145)</f>
        <v/>
      </c>
      <c r="G161" s="64" t="n">
        <v>0.02019626627192226</v>
      </c>
    </row>
    <row r="162">
      <c r="B162" s="10" t="inlineStr">
        <is>
          <t>18</t>
        </is>
      </c>
      <c r="C162" s="36" t="n">
        <v>18</v>
      </c>
      <c r="D162" s="10" t="inlineStr">
        <is>
          <t>motor|small|vehicle_age|18</t>
        </is>
      </c>
      <c r="E162" s="42">
        <f>INDEX(Terms_Contrib,MATCH(D162,Terms_Key,0))</f>
        <v/>
      </c>
      <c r="F162" s="63">
        <f>EXP(E162-$E$145)</f>
        <v/>
      </c>
      <c r="G162" s="64" t="n">
        <v>0.01514698297269138</v>
      </c>
    </row>
    <row r="163">
      <c r="B163" s="10" t="inlineStr">
        <is>
          <t>19</t>
        </is>
      </c>
      <c r="C163" s="36" t="n">
        <v>19</v>
      </c>
      <c r="D163" s="10" t="inlineStr">
        <is>
          <t>motor|small|vehicle_age|19</t>
        </is>
      </c>
      <c r="E163" s="42">
        <f>INDEX(Terms_Contrib,MATCH(D163,Terms_Key,0))</f>
        <v/>
      </c>
      <c r="F163" s="63">
        <f>EXP(E163-$E$145)</f>
        <v/>
      </c>
      <c r="G163" s="64" t="n">
        <v>0.01122927953885691</v>
      </c>
    </row>
    <row r="164">
      <c r="B164" s="10" t="inlineStr">
        <is>
          <t>20</t>
        </is>
      </c>
      <c r="C164" s="36" t="n">
        <v>20</v>
      </c>
      <c r="D164" s="10" t="inlineStr">
        <is>
          <t>motor|small|vehicle_age|20</t>
        </is>
      </c>
      <c r="E164" s="42">
        <f>INDEX(Terms_Contrib,MATCH(D164,Terms_Key,0))</f>
        <v/>
      </c>
      <c r="F164" s="63">
        <f>EXP(E164-$E$145)</f>
        <v/>
      </c>
      <c r="G164" s="64" t="n">
        <v>0.009249361544413711</v>
      </c>
    </row>
    <row r="165">
      <c r="B165" s="10" t="inlineStr">
        <is>
          <t>21</t>
        </is>
      </c>
      <c r="C165" s="36" t="n">
        <v>21</v>
      </c>
      <c r="D165" s="10" t="inlineStr">
        <is>
          <t>motor|small|vehicle_age|21</t>
        </is>
      </c>
      <c r="E165" s="42">
        <f>INDEX(Terms_Contrib,MATCH(D165,Terms_Key,0))</f>
        <v/>
      </c>
      <c r="F165" s="63">
        <f>EXP(E165-$E$145)</f>
        <v/>
      </c>
      <c r="G165" s="64" t="n">
        <v>0.006756015887336921</v>
      </c>
    </row>
    <row r="166">
      <c r="B166" s="10" t="inlineStr">
        <is>
          <t>22</t>
        </is>
      </c>
      <c r="C166" s="36" t="n">
        <v>22</v>
      </c>
      <c r="D166" s="10" t="inlineStr">
        <is>
          <t>motor|small|vehicle_age|22</t>
        </is>
      </c>
      <c r="E166" s="42">
        <f>INDEX(Terms_Contrib,MATCH(D166,Terms_Key,0))</f>
        <v/>
      </c>
      <c r="F166" s="63">
        <f>EXP(E166-$E$145)</f>
        <v/>
      </c>
      <c r="G166" s="64" t="n">
        <v>0.005402399190666557</v>
      </c>
    </row>
    <row r="167">
      <c r="B167" s="10" t="inlineStr">
        <is>
          <t>23</t>
        </is>
      </c>
      <c r="C167" s="36" t="n">
        <v>23</v>
      </c>
      <c r="D167" s="10" t="inlineStr">
        <is>
          <t>motor|small|vehicle_age|23</t>
        </is>
      </c>
      <c r="E167" s="42">
        <f>INDEX(Terms_Contrib,MATCH(D167,Terms_Key,0))</f>
        <v/>
      </c>
      <c r="F167" s="63">
        <f>EXP(E167-$E$145)</f>
        <v/>
      </c>
      <c r="G167" s="64" t="n">
        <v>0.003908167258822677</v>
      </c>
    </row>
    <row r="168">
      <c r="B168" s="10" t="inlineStr">
        <is>
          <t>24</t>
        </is>
      </c>
      <c r="C168" s="36" t="n">
        <v>24</v>
      </c>
      <c r="D168" s="10" t="inlineStr">
        <is>
          <t>motor|small|vehicle_age|24</t>
        </is>
      </c>
      <c r="E168" s="42">
        <f>INDEX(Terms_Contrib,MATCH(D168,Terms_Key,0))</f>
        <v/>
      </c>
      <c r="F168" s="63">
        <f>EXP(E168-$E$145)</f>
        <v/>
      </c>
      <c r="G168" s="64" t="n">
        <v>0.002770345533418607</v>
      </c>
    </row>
    <row r="169">
      <c r="B169" s="10" t="inlineStr">
        <is>
          <t>25</t>
        </is>
      </c>
      <c r="C169" s="36" t="n">
        <v>25</v>
      </c>
      <c r="D169" s="10" t="inlineStr">
        <is>
          <t>motor|small|vehicle_age|25</t>
        </is>
      </c>
      <c r="E169" s="42">
        <f>INDEX(Terms_Contrib,MATCH(D169,Terms_Key,0))</f>
        <v/>
      </c>
      <c r="F169" s="63">
        <f>EXP(E169-$E$145)</f>
        <v/>
      </c>
      <c r="G169" s="64" t="n">
        <v>0.006322796125802328</v>
      </c>
    </row>
    <row r="170">
      <c r="B170" s="10" t="inlineStr">
        <is>
          <t>26</t>
        </is>
      </c>
      <c r="C170" s="36" t="n">
        <v>26</v>
      </c>
      <c r="D170" s="10" t="inlineStr">
        <is>
          <t>motor|small|vehicle_age|26</t>
        </is>
      </c>
      <c r="E170" s="42">
        <f>INDEX(Terms_Contrib,MATCH(D170,Terms_Key,0))</f>
        <v/>
      </c>
      <c r="F170" s="63">
        <f>EXP(E170-$E$145)</f>
        <v/>
      </c>
      <c r="G170" s="64" t="n">
        <v>0.0007593222699370037</v>
      </c>
    </row>
    <row r="171">
      <c r="B171" s="10" t="inlineStr">
        <is>
          <t>27</t>
        </is>
      </c>
      <c r="C171" s="36" t="n">
        <v>27</v>
      </c>
      <c r="D171" s="10" t="inlineStr">
        <is>
          <t>motor|small|vehicle_age|27</t>
        </is>
      </c>
      <c r="E171" s="42">
        <f>INDEX(Terms_Contrib,MATCH(D171,Terms_Key,0))</f>
        <v/>
      </c>
      <c r="F171" s="63">
        <f>EXP(E171-$E$145)</f>
        <v/>
      </c>
      <c r="G171" s="64" t="n">
        <v>0.001298237527602025</v>
      </c>
    </row>
    <row r="172">
      <c r="B172" s="10" t="inlineStr">
        <is>
          <t>Missing</t>
        </is>
      </c>
      <c r="C172" s="36" t="n"/>
      <c r="D172" s="10" t="inlineStr">
        <is>
          <t>motor|small|vehicle_age|MISSING</t>
        </is>
      </c>
      <c r="E172" s="42">
        <f>INDEX(Terms_Contrib,MATCH(D172,Terms_Key,0))</f>
        <v/>
      </c>
      <c r="F172" s="63">
        <f>EXP(E172-$E$145)</f>
        <v/>
      </c>
      <c r="G172" s="64" t="n">
        <v>0.1226275817113224</v>
      </c>
    </row>
    <row r="175">
      <c r="B175" s="5" t="inlineStr">
        <is>
          <t>Motor small claims: Vehicle value group</t>
        </is>
      </c>
      <c r="C175" s="5" t="n"/>
      <c r="D175" s="5" t="n"/>
      <c r="E175" s="5" t="n"/>
      <c r="F175" s="5" t="n"/>
      <c r="G175" s="5" t="n"/>
    </row>
    <row r="176">
      <c r="B176" s="3" t="inlineStr">
        <is>
          <t>Relativity = 1 at</t>
        </is>
      </c>
      <c r="C176" s="36" t="n">
        <v>11</v>
      </c>
      <c r="D176" s="10" t="inlineStr">
        <is>
          <t>motor|small|vehicle_value_group|11</t>
        </is>
      </c>
      <c r="E176" s="53">
        <f>INDEX(Terms_Contrib,MATCH(D176,Terms_Key,0))</f>
        <v/>
      </c>
    </row>
    <row r="177">
      <c r="B177" s="6" t="inlineStr">
        <is>
          <t>Label</t>
        </is>
      </c>
      <c r="C177" s="6" t="inlineStr">
        <is>
          <t>Value</t>
        </is>
      </c>
      <c r="D177" s="6" t="inlineStr">
        <is>
          <t>Key</t>
        </is>
      </c>
      <c r="E177" s="6" t="inlineStr">
        <is>
          <t>Log contribution</t>
        </is>
      </c>
      <c r="F177" s="6" t="inlineStr">
        <is>
          <t>Relativity</t>
        </is>
      </c>
      <c r="G177" s="6" t="inlineStr">
        <is>
          <t>Share of 2025 exposure</t>
        </is>
      </c>
    </row>
    <row r="178">
      <c r="B178" s="10" t="inlineStr">
        <is>
          <t>1</t>
        </is>
      </c>
      <c r="C178" s="36" t="n">
        <v>1</v>
      </c>
      <c r="D178" s="10" t="inlineStr">
        <is>
          <t>motor|small|vehicle_value_group|1</t>
        </is>
      </c>
      <c r="E178" s="42">
        <f>INDEX(Terms_Contrib,MATCH(D178,Terms_Key,0))</f>
        <v/>
      </c>
      <c r="F178" s="63">
        <f>EXP(E178-$E$176)</f>
        <v/>
      </c>
      <c r="G178" s="64" t="n">
        <v>0.006526974302054278</v>
      </c>
    </row>
    <row r="179">
      <c r="B179" s="10" t="inlineStr">
        <is>
          <t>2</t>
        </is>
      </c>
      <c r="C179" s="36" t="n">
        <v>2</v>
      </c>
      <c r="D179" s="10" t="inlineStr">
        <is>
          <t>motor|small|vehicle_value_group|2</t>
        </is>
      </c>
      <c r="E179" s="42">
        <f>INDEX(Terms_Contrib,MATCH(D179,Terms_Key,0))</f>
        <v/>
      </c>
      <c r="F179" s="63">
        <f>EXP(E179-$E$176)</f>
        <v/>
      </c>
      <c r="G179" s="64" t="n">
        <v>0.007838146350672271</v>
      </c>
    </row>
    <row r="180">
      <c r="B180" s="10" t="inlineStr">
        <is>
          <t>3</t>
        </is>
      </c>
      <c r="C180" s="36" t="n">
        <v>3</v>
      </c>
      <c r="D180" s="10" t="inlineStr">
        <is>
          <t>motor|small|vehicle_value_group|3</t>
        </is>
      </c>
      <c r="E180" s="42">
        <f>INDEX(Terms_Contrib,MATCH(D180,Terms_Key,0))</f>
        <v/>
      </c>
      <c r="F180" s="63">
        <f>EXP(E180-$E$176)</f>
        <v/>
      </c>
      <c r="G180" s="64" t="n">
        <v>0.0148457785503197</v>
      </c>
    </row>
    <row r="181">
      <c r="B181" s="10" t="inlineStr">
        <is>
          <t>4</t>
        </is>
      </c>
      <c r="C181" s="36" t="n">
        <v>4</v>
      </c>
      <c r="D181" s="10" t="inlineStr">
        <is>
          <t>motor|small|vehicle_value_group|4</t>
        </is>
      </c>
      <c r="E181" s="42">
        <f>INDEX(Terms_Contrib,MATCH(D181,Terms_Key,0))</f>
        <v/>
      </c>
      <c r="F181" s="63">
        <f>EXP(E181-$E$176)</f>
        <v/>
      </c>
      <c r="G181" s="64" t="n">
        <v>0.02316707954258824</v>
      </c>
    </row>
    <row r="182">
      <c r="B182" s="10" t="inlineStr">
        <is>
          <t>5</t>
        </is>
      </c>
      <c r="C182" s="36" t="n">
        <v>5</v>
      </c>
      <c r="D182" s="10" t="inlineStr">
        <is>
          <t>motor|small|vehicle_value_group|5</t>
        </is>
      </c>
      <c r="E182" s="42">
        <f>INDEX(Terms_Contrib,MATCH(D182,Terms_Key,0))</f>
        <v/>
      </c>
      <c r="F182" s="63">
        <f>EXP(E182-$E$176)</f>
        <v/>
      </c>
      <c r="G182" s="64" t="n">
        <v>0.03596986263538696</v>
      </c>
    </row>
    <row r="183">
      <c r="B183" s="10" t="inlineStr">
        <is>
          <t>6</t>
        </is>
      </c>
      <c r="C183" s="36" t="n">
        <v>6</v>
      </c>
      <c r="D183" s="10" t="inlineStr">
        <is>
          <t>motor|small|vehicle_value_group|6</t>
        </is>
      </c>
      <c r="E183" s="42">
        <f>INDEX(Terms_Contrib,MATCH(D183,Terms_Key,0))</f>
        <v/>
      </c>
      <c r="F183" s="63">
        <f>EXP(E183-$E$176)</f>
        <v/>
      </c>
      <c r="G183" s="64" t="n">
        <v>0.0504165782692144</v>
      </c>
    </row>
    <row r="184">
      <c r="B184" s="10" t="inlineStr">
        <is>
          <t>7</t>
        </is>
      </c>
      <c r="C184" s="36" t="n">
        <v>7</v>
      </c>
      <c r="D184" s="10" t="inlineStr">
        <is>
          <t>motor|small|vehicle_value_group|7</t>
        </is>
      </c>
      <c r="E184" s="42">
        <f>INDEX(Terms_Contrib,MATCH(D184,Terms_Key,0))</f>
        <v/>
      </c>
      <c r="F184" s="63">
        <f>EXP(E184-$E$176)</f>
        <v/>
      </c>
      <c r="G184" s="64" t="n">
        <v>0.06688305577053508</v>
      </c>
    </row>
    <row r="185">
      <c r="B185" s="10" t="inlineStr">
        <is>
          <t>8</t>
        </is>
      </c>
      <c r="C185" s="36" t="n">
        <v>8</v>
      </c>
      <c r="D185" s="10" t="inlineStr">
        <is>
          <t>motor|small|vehicle_value_group|8</t>
        </is>
      </c>
      <c r="E185" s="42">
        <f>INDEX(Terms_Contrib,MATCH(D185,Terms_Key,0))</f>
        <v/>
      </c>
      <c r="F185" s="63">
        <f>EXP(E185-$E$176)</f>
        <v/>
      </c>
      <c r="G185" s="64" t="n">
        <v>0.0811667201501627</v>
      </c>
    </row>
    <row r="186">
      <c r="B186" s="10" t="inlineStr">
        <is>
          <t>9</t>
        </is>
      </c>
      <c r="C186" s="36" t="n">
        <v>9</v>
      </c>
      <c r="D186" s="10" t="inlineStr">
        <is>
          <t>motor|small|vehicle_value_group|9</t>
        </is>
      </c>
      <c r="E186" s="42">
        <f>INDEX(Terms_Contrib,MATCH(D186,Terms_Key,0))</f>
        <v/>
      </c>
      <c r="F186" s="63">
        <f>EXP(E186-$E$176)</f>
        <v/>
      </c>
      <c r="G186" s="64" t="n">
        <v>0.09242720898905894</v>
      </c>
    </row>
    <row r="187">
      <c r="B187" s="10" t="inlineStr">
        <is>
          <t>10</t>
        </is>
      </c>
      <c r="C187" s="36" t="n">
        <v>10</v>
      </c>
      <c r="D187" s="10" t="inlineStr">
        <is>
          <t>motor|small|vehicle_value_group|10</t>
        </is>
      </c>
      <c r="E187" s="42">
        <f>INDEX(Terms_Contrib,MATCH(D187,Terms_Key,0))</f>
        <v/>
      </c>
      <c r="F187" s="63">
        <f>EXP(E187-$E$176)</f>
        <v/>
      </c>
      <c r="G187" s="64" t="n">
        <v>0.09712954890286227</v>
      </c>
    </row>
    <row r="188">
      <c r="B188" s="10" t="inlineStr">
        <is>
          <t>11</t>
        </is>
      </c>
      <c r="C188" s="36" t="n">
        <v>11</v>
      </c>
      <c r="D188" s="10" t="inlineStr">
        <is>
          <t>motor|small|vehicle_value_group|11</t>
        </is>
      </c>
      <c r="E188" s="42">
        <f>INDEX(Terms_Contrib,MATCH(D188,Terms_Key,0))</f>
        <v/>
      </c>
      <c r="F188" s="63">
        <f>EXP(E188-$E$176)</f>
        <v/>
      </c>
      <c r="G188" s="64" t="n">
        <v>0.09797584108890639</v>
      </c>
    </row>
    <row r="189">
      <c r="B189" s="10" t="inlineStr">
        <is>
          <t>12</t>
        </is>
      </c>
      <c r="C189" s="36" t="n">
        <v>12</v>
      </c>
      <c r="D189" s="10" t="inlineStr">
        <is>
          <t>motor|small|vehicle_value_group|12</t>
        </is>
      </c>
      <c r="E189" s="42">
        <f>INDEX(Terms_Contrib,MATCH(D189,Terms_Key,0))</f>
        <v/>
      </c>
      <c r="F189" s="63">
        <f>EXP(E189-$E$176)</f>
        <v/>
      </c>
      <c r="G189" s="64" t="n">
        <v>0.09586581499030254</v>
      </c>
    </row>
    <row r="190">
      <c r="B190" s="10" t="inlineStr">
        <is>
          <t>13</t>
        </is>
      </c>
      <c r="C190" s="36" t="n">
        <v>13</v>
      </c>
      <c r="D190" s="10" t="inlineStr">
        <is>
          <t>motor|small|vehicle_value_group|13</t>
        </is>
      </c>
      <c r="E190" s="42">
        <f>INDEX(Terms_Contrib,MATCH(D190,Terms_Key,0))</f>
        <v/>
      </c>
      <c r="F190" s="63">
        <f>EXP(E190-$E$176)</f>
        <v/>
      </c>
      <c r="G190" s="64" t="n">
        <v>0.0864856518017266</v>
      </c>
    </row>
    <row r="191">
      <c r="B191" s="10" t="inlineStr">
        <is>
          <t>14</t>
        </is>
      </c>
      <c r="C191" s="36" t="n">
        <v>14</v>
      </c>
      <c r="D191" s="10" t="inlineStr">
        <is>
          <t>motor|small|vehicle_value_group|14</t>
        </is>
      </c>
      <c r="E191" s="42">
        <f>INDEX(Terms_Contrib,MATCH(D191,Terms_Key,0))</f>
        <v/>
      </c>
      <c r="F191" s="63">
        <f>EXP(E191-$E$176)</f>
        <v/>
      </c>
      <c r="G191" s="64" t="n">
        <v>0.0757026305764192</v>
      </c>
    </row>
    <row r="192">
      <c r="B192" s="10" t="inlineStr">
        <is>
          <t>15</t>
        </is>
      </c>
      <c r="C192" s="36" t="n">
        <v>15</v>
      </c>
      <c r="D192" s="10" t="inlineStr">
        <is>
          <t>motor|small|vehicle_value_group|15</t>
        </is>
      </c>
      <c r="E192" s="42">
        <f>INDEX(Terms_Contrib,MATCH(D192,Terms_Key,0))</f>
        <v/>
      </c>
      <c r="F192" s="63">
        <f>EXP(E192-$E$176)</f>
        <v/>
      </c>
      <c r="G192" s="64" t="n">
        <v>0.05895728064075387</v>
      </c>
    </row>
    <row r="193">
      <c r="B193" s="10" t="inlineStr">
        <is>
          <t>16</t>
        </is>
      </c>
      <c r="C193" s="36" t="n">
        <v>16</v>
      </c>
      <c r="D193" s="10" t="inlineStr">
        <is>
          <t>motor|small|vehicle_value_group|16</t>
        </is>
      </c>
      <c r="E193" s="42">
        <f>INDEX(Terms_Contrib,MATCH(D193,Terms_Key,0))</f>
        <v/>
      </c>
      <c r="F193" s="63">
        <f>EXP(E193-$E$176)</f>
        <v/>
      </c>
      <c r="G193" s="64" t="n">
        <v>0.04418224317052107</v>
      </c>
    </row>
    <row r="194">
      <c r="B194" s="10" t="inlineStr">
        <is>
          <t>17</t>
        </is>
      </c>
      <c r="C194" s="36" t="n">
        <v>17</v>
      </c>
      <c r="D194" s="10" t="inlineStr">
        <is>
          <t>motor|small|vehicle_value_group|17</t>
        </is>
      </c>
      <c r="E194" s="42">
        <f>INDEX(Terms_Contrib,MATCH(D194,Terms_Key,0))</f>
        <v/>
      </c>
      <c r="F194" s="63">
        <f>EXP(E194-$E$176)</f>
        <v/>
      </c>
      <c r="G194" s="64" t="n">
        <v>0.03031099235240383</v>
      </c>
    </row>
    <row r="195">
      <c r="B195" s="10" t="inlineStr">
        <is>
          <t>18</t>
        </is>
      </c>
      <c r="C195" s="36" t="n">
        <v>18</v>
      </c>
      <c r="D195" s="10" t="inlineStr">
        <is>
          <t>motor|small|vehicle_value_group|18</t>
        </is>
      </c>
      <c r="E195" s="42">
        <f>INDEX(Terms_Contrib,MATCH(D195,Terms_Key,0))</f>
        <v/>
      </c>
      <c r="F195" s="63">
        <f>EXP(E195-$E$176)</f>
        <v/>
      </c>
      <c r="G195" s="64" t="n">
        <v>0.01734671847040588</v>
      </c>
    </row>
    <row r="196">
      <c r="B196" s="10" t="inlineStr">
        <is>
          <t>19</t>
        </is>
      </c>
      <c r="C196" s="36" t="n">
        <v>19</v>
      </c>
      <c r="D196" s="10" t="inlineStr">
        <is>
          <t>motor|small|vehicle_value_group|19</t>
        </is>
      </c>
      <c r="E196" s="42">
        <f>INDEX(Terms_Contrib,MATCH(D196,Terms_Key,0))</f>
        <v/>
      </c>
      <c r="F196" s="63">
        <f>EXP(E196-$E$176)</f>
        <v/>
      </c>
      <c r="G196" s="64" t="n">
        <v>0.009705294740976315</v>
      </c>
    </row>
    <row r="197">
      <c r="B197" s="10" t="inlineStr">
        <is>
          <t>20</t>
        </is>
      </c>
      <c r="C197" s="36" t="n">
        <v>20</v>
      </c>
      <c r="D197" s="10" t="inlineStr">
        <is>
          <t>motor|small|vehicle_value_group|20</t>
        </is>
      </c>
      <c r="E197" s="42">
        <f>INDEX(Terms_Contrib,MATCH(D197,Terms_Key,0))</f>
        <v/>
      </c>
      <c r="F197" s="63">
        <f>EXP(E197-$E$176)</f>
        <v/>
      </c>
      <c r="G197" s="64" t="n">
        <v>0.007096578704757169</v>
      </c>
    </row>
    <row r="200">
      <c r="B200" s="5" t="inlineStr">
        <is>
          <t>Motor small claims: Voluntary excess (CU)</t>
        </is>
      </c>
      <c r="C200" s="5" t="n"/>
      <c r="D200" s="5" t="n"/>
      <c r="E200" s="5" t="n"/>
      <c r="F200" s="5" t="n"/>
      <c r="G200" s="5" t="n"/>
    </row>
    <row r="201">
      <c r="B201" s="3" t="inlineStr">
        <is>
          <t>Relativity = 1 at</t>
        </is>
      </c>
      <c r="C201" s="36" t="n">
        <v>0</v>
      </c>
      <c r="D201" s="10" t="inlineStr">
        <is>
          <t>motor|small|voluntary_excess|0</t>
        </is>
      </c>
      <c r="E201" s="53">
        <f>INDEX(Terms_Contrib,MATCH(D201,Terms_Key,0))</f>
        <v/>
      </c>
    </row>
    <row r="202">
      <c r="B202" s="6" t="inlineStr">
        <is>
          <t>Label</t>
        </is>
      </c>
      <c r="C202" s="6" t="inlineStr">
        <is>
          <t>Value</t>
        </is>
      </c>
      <c r="D202" s="6" t="inlineStr">
        <is>
          <t>Key</t>
        </is>
      </c>
      <c r="E202" s="6" t="inlineStr">
        <is>
          <t>Log contribution</t>
        </is>
      </c>
      <c r="F202" s="6" t="inlineStr">
        <is>
          <t>Relativity</t>
        </is>
      </c>
      <c r="G202" s="6" t="inlineStr">
        <is>
          <t>Share of 2025 exposure</t>
        </is>
      </c>
    </row>
    <row r="203">
      <c r="B203" s="10" t="inlineStr">
        <is>
          <t>0</t>
        </is>
      </c>
      <c r="C203" s="36" t="n">
        <v>0</v>
      </c>
      <c r="D203" s="10" t="inlineStr">
        <is>
          <t>motor|small|voluntary_excess|0</t>
        </is>
      </c>
      <c r="E203" s="42">
        <f>INDEX(Terms_Contrib,MATCH(D203,Terms_Key,0))</f>
        <v/>
      </c>
      <c r="F203" s="63">
        <f>EXP(E203-$E$201)</f>
        <v/>
      </c>
      <c r="G203" s="64" t="n">
        <v>0.4009327003348341</v>
      </c>
    </row>
    <row r="204">
      <c r="B204" s="10" t="inlineStr">
        <is>
          <t>10</t>
        </is>
      </c>
      <c r="C204" s="36" t="n">
        <v>10</v>
      </c>
      <c r="D204" s="10" t="inlineStr">
        <is>
          <t>motor|small|voluntary_excess|10</t>
        </is>
      </c>
      <c r="E204" s="42">
        <f>INDEX(Terms_Contrib,MATCH(D204,Terms_Key,0))</f>
        <v/>
      </c>
      <c r="F204" s="63">
        <f>EXP(E204-$E$201)</f>
        <v/>
      </c>
      <c r="G204" s="64" t="n">
        <v>0</v>
      </c>
    </row>
    <row r="205">
      <c r="B205" s="10" t="inlineStr">
        <is>
          <t>20</t>
        </is>
      </c>
      <c r="C205" s="36" t="n">
        <v>20</v>
      </c>
      <c r="D205" s="10" t="inlineStr">
        <is>
          <t>motor|small|voluntary_excess|20</t>
        </is>
      </c>
      <c r="E205" s="42">
        <f>INDEX(Terms_Contrib,MATCH(D205,Terms_Key,0))</f>
        <v/>
      </c>
      <c r="F205" s="63">
        <f>EXP(E205-$E$201)</f>
        <v/>
      </c>
      <c r="G205" s="64" t="n">
        <v>0</v>
      </c>
    </row>
    <row r="206">
      <c r="B206" s="10" t="inlineStr">
        <is>
          <t>30</t>
        </is>
      </c>
      <c r="C206" s="36" t="n">
        <v>30</v>
      </c>
      <c r="D206" s="10" t="inlineStr">
        <is>
          <t>motor|small|voluntary_excess|30</t>
        </is>
      </c>
      <c r="E206" s="42">
        <f>INDEX(Terms_Contrib,MATCH(D206,Terms_Key,0))</f>
        <v/>
      </c>
      <c r="F206" s="63">
        <f>EXP(E206-$E$201)</f>
        <v/>
      </c>
      <c r="G206" s="64" t="n">
        <v>0</v>
      </c>
    </row>
    <row r="207">
      <c r="B207" s="10" t="inlineStr">
        <is>
          <t>40</t>
        </is>
      </c>
      <c r="C207" s="36" t="n">
        <v>40</v>
      </c>
      <c r="D207" s="10" t="inlineStr">
        <is>
          <t>motor|small|voluntary_excess|40</t>
        </is>
      </c>
      <c r="E207" s="42">
        <f>INDEX(Terms_Contrib,MATCH(D207,Terms_Key,0))</f>
        <v/>
      </c>
      <c r="F207" s="63">
        <f>EXP(E207-$E$201)</f>
        <v/>
      </c>
      <c r="G207" s="64" t="n">
        <v>0</v>
      </c>
    </row>
    <row r="208">
      <c r="B208" s="10" t="inlineStr">
        <is>
          <t>50</t>
        </is>
      </c>
      <c r="C208" s="36" t="n">
        <v>50</v>
      </c>
      <c r="D208" s="10" t="inlineStr">
        <is>
          <t>motor|small|voluntary_excess|50</t>
        </is>
      </c>
      <c r="E208" s="42">
        <f>INDEX(Terms_Contrib,MATCH(D208,Terms_Key,0))</f>
        <v/>
      </c>
      <c r="F208" s="63">
        <f>EXP(E208-$E$201)</f>
        <v/>
      </c>
      <c r="G208" s="64" t="n">
        <v>0</v>
      </c>
    </row>
    <row r="209">
      <c r="B209" s="10" t="inlineStr">
        <is>
          <t>60</t>
        </is>
      </c>
      <c r="C209" s="36" t="n">
        <v>60</v>
      </c>
      <c r="D209" s="10" t="inlineStr">
        <is>
          <t>motor|small|voluntary_excess|60</t>
        </is>
      </c>
      <c r="E209" s="42">
        <f>INDEX(Terms_Contrib,MATCH(D209,Terms_Key,0))</f>
        <v/>
      </c>
      <c r="F209" s="63">
        <f>EXP(E209-$E$201)</f>
        <v/>
      </c>
      <c r="G209" s="64" t="n">
        <v>0</v>
      </c>
    </row>
    <row r="210">
      <c r="B210" s="10" t="inlineStr">
        <is>
          <t>70</t>
        </is>
      </c>
      <c r="C210" s="36" t="n">
        <v>70</v>
      </c>
      <c r="D210" s="10" t="inlineStr">
        <is>
          <t>motor|small|voluntary_excess|70</t>
        </is>
      </c>
      <c r="E210" s="42">
        <f>INDEX(Terms_Contrib,MATCH(D210,Terms_Key,0))</f>
        <v/>
      </c>
      <c r="F210" s="63">
        <f>EXP(E210-$E$201)</f>
        <v/>
      </c>
      <c r="G210" s="64" t="n">
        <v>0</v>
      </c>
    </row>
    <row r="211">
      <c r="B211" s="10" t="inlineStr">
        <is>
          <t>80</t>
        </is>
      </c>
      <c r="C211" s="36" t="n">
        <v>80</v>
      </c>
      <c r="D211" s="10" t="inlineStr">
        <is>
          <t>motor|small|voluntary_excess|80</t>
        </is>
      </c>
      <c r="E211" s="42">
        <f>INDEX(Terms_Contrib,MATCH(D211,Terms_Key,0))</f>
        <v/>
      </c>
      <c r="F211" s="63">
        <f>EXP(E211-$E$201)</f>
        <v/>
      </c>
      <c r="G211" s="64" t="n">
        <v>0</v>
      </c>
    </row>
    <row r="212">
      <c r="B212" s="10" t="inlineStr">
        <is>
          <t>90</t>
        </is>
      </c>
      <c r="C212" s="36" t="n">
        <v>90</v>
      </c>
      <c r="D212" s="10" t="inlineStr">
        <is>
          <t>motor|small|voluntary_excess|90</t>
        </is>
      </c>
      <c r="E212" s="42">
        <f>INDEX(Terms_Contrib,MATCH(D212,Terms_Key,0))</f>
        <v/>
      </c>
      <c r="F212" s="63">
        <f>EXP(E212-$E$201)</f>
        <v/>
      </c>
      <c r="G212" s="64" t="n">
        <v>0</v>
      </c>
    </row>
    <row r="213">
      <c r="B213" s="10" t="inlineStr">
        <is>
          <t>100</t>
        </is>
      </c>
      <c r="C213" s="36" t="n">
        <v>100</v>
      </c>
      <c r="D213" s="10" t="inlineStr">
        <is>
          <t>motor|small|voluntary_excess|100</t>
        </is>
      </c>
      <c r="E213" s="42">
        <f>INDEX(Terms_Contrib,MATCH(D213,Terms_Key,0))</f>
        <v/>
      </c>
      <c r="F213" s="63">
        <f>EXP(E213-$E$201)</f>
        <v/>
      </c>
      <c r="G213" s="64" t="n">
        <v>0</v>
      </c>
    </row>
    <row r="214">
      <c r="B214" s="10" t="inlineStr">
        <is>
          <t>110</t>
        </is>
      </c>
      <c r="C214" s="36" t="n">
        <v>110</v>
      </c>
      <c r="D214" s="10" t="inlineStr">
        <is>
          <t>motor|small|voluntary_excess|110</t>
        </is>
      </c>
      <c r="E214" s="42">
        <f>INDEX(Terms_Contrib,MATCH(D214,Terms_Key,0))</f>
        <v/>
      </c>
      <c r="F214" s="63">
        <f>EXP(E214-$E$201)</f>
        <v/>
      </c>
      <c r="G214" s="64" t="n">
        <v>0</v>
      </c>
    </row>
    <row r="215">
      <c r="B215" s="10" t="inlineStr">
        <is>
          <t>120</t>
        </is>
      </c>
      <c r="C215" s="36" t="n">
        <v>120</v>
      </c>
      <c r="D215" s="10" t="inlineStr">
        <is>
          <t>motor|small|voluntary_excess|120</t>
        </is>
      </c>
      <c r="E215" s="42">
        <f>INDEX(Terms_Contrib,MATCH(D215,Terms_Key,0))</f>
        <v/>
      </c>
      <c r="F215" s="63">
        <f>EXP(E215-$E$201)</f>
        <v/>
      </c>
      <c r="G215" s="64" t="n">
        <v>0</v>
      </c>
    </row>
    <row r="216">
      <c r="B216" s="10" t="inlineStr">
        <is>
          <t>130</t>
        </is>
      </c>
      <c r="C216" s="36" t="n">
        <v>130</v>
      </c>
      <c r="D216" s="10" t="inlineStr">
        <is>
          <t>motor|small|voluntary_excess|130</t>
        </is>
      </c>
      <c r="E216" s="42">
        <f>INDEX(Terms_Contrib,MATCH(D216,Terms_Key,0))</f>
        <v/>
      </c>
      <c r="F216" s="63">
        <f>EXP(E216-$E$201)</f>
        <v/>
      </c>
      <c r="G216" s="64" t="n">
        <v>0</v>
      </c>
    </row>
    <row r="217">
      <c r="B217" s="10" t="inlineStr">
        <is>
          <t>140</t>
        </is>
      </c>
      <c r="C217" s="36" t="n">
        <v>140</v>
      </c>
      <c r="D217" s="10" t="inlineStr">
        <is>
          <t>motor|small|voluntary_excess|140</t>
        </is>
      </c>
      <c r="E217" s="42">
        <f>INDEX(Terms_Contrib,MATCH(D217,Terms_Key,0))</f>
        <v/>
      </c>
      <c r="F217" s="63">
        <f>EXP(E217-$E$201)</f>
        <v/>
      </c>
      <c r="G217" s="64" t="n">
        <v>0</v>
      </c>
    </row>
    <row r="218">
      <c r="B218" s="10" t="inlineStr">
        <is>
          <t>150</t>
        </is>
      </c>
      <c r="C218" s="36" t="n">
        <v>150</v>
      </c>
      <c r="D218" s="10" t="inlineStr">
        <is>
          <t>motor|small|voluntary_excess|150</t>
        </is>
      </c>
      <c r="E218" s="42">
        <f>INDEX(Terms_Contrib,MATCH(D218,Terms_Key,0))</f>
        <v/>
      </c>
      <c r="F218" s="63">
        <f>EXP(E218-$E$201)</f>
        <v/>
      </c>
      <c r="G218" s="64" t="n">
        <v>0</v>
      </c>
    </row>
    <row r="219">
      <c r="B219" s="10" t="inlineStr">
        <is>
          <t>160</t>
        </is>
      </c>
      <c r="C219" s="36" t="n">
        <v>160</v>
      </c>
      <c r="D219" s="10" t="inlineStr">
        <is>
          <t>motor|small|voluntary_excess|160</t>
        </is>
      </c>
      <c r="E219" s="42">
        <f>INDEX(Terms_Contrib,MATCH(D219,Terms_Key,0))</f>
        <v/>
      </c>
      <c r="F219" s="63">
        <f>EXP(E219-$E$201)</f>
        <v/>
      </c>
      <c r="G219" s="64" t="n">
        <v>0</v>
      </c>
    </row>
    <row r="220">
      <c r="B220" s="10" t="inlineStr">
        <is>
          <t>170</t>
        </is>
      </c>
      <c r="C220" s="36" t="n">
        <v>170</v>
      </c>
      <c r="D220" s="10" t="inlineStr">
        <is>
          <t>motor|small|voluntary_excess|170</t>
        </is>
      </c>
      <c r="E220" s="42">
        <f>INDEX(Terms_Contrib,MATCH(D220,Terms_Key,0))</f>
        <v/>
      </c>
      <c r="F220" s="63">
        <f>EXP(E220-$E$201)</f>
        <v/>
      </c>
      <c r="G220" s="64" t="n">
        <v>0</v>
      </c>
    </row>
    <row r="221">
      <c r="B221" s="10" t="inlineStr">
        <is>
          <t>180</t>
        </is>
      </c>
      <c r="C221" s="36" t="n">
        <v>180</v>
      </c>
      <c r="D221" s="10" t="inlineStr">
        <is>
          <t>motor|small|voluntary_excess|180</t>
        </is>
      </c>
      <c r="E221" s="42">
        <f>INDEX(Terms_Contrib,MATCH(D221,Terms_Key,0))</f>
        <v/>
      </c>
      <c r="F221" s="63">
        <f>EXP(E221-$E$201)</f>
        <v/>
      </c>
      <c r="G221" s="64" t="n">
        <v>0</v>
      </c>
    </row>
    <row r="222">
      <c r="B222" s="10" t="inlineStr">
        <is>
          <t>190</t>
        </is>
      </c>
      <c r="C222" s="36" t="n">
        <v>190</v>
      </c>
      <c r="D222" s="10" t="inlineStr">
        <is>
          <t>motor|small|voluntary_excess|190</t>
        </is>
      </c>
      <c r="E222" s="42">
        <f>INDEX(Terms_Contrib,MATCH(D222,Terms_Key,0))</f>
        <v/>
      </c>
      <c r="F222" s="63">
        <f>EXP(E222-$E$201)</f>
        <v/>
      </c>
      <c r="G222" s="64" t="n">
        <v>0</v>
      </c>
    </row>
    <row r="223">
      <c r="B223" s="10" t="inlineStr">
        <is>
          <t>200</t>
        </is>
      </c>
      <c r="C223" s="36" t="n">
        <v>200</v>
      </c>
      <c r="D223" s="10" t="inlineStr">
        <is>
          <t>motor|small|voluntary_excess|200</t>
        </is>
      </c>
      <c r="E223" s="42">
        <f>INDEX(Terms_Contrib,MATCH(D223,Terms_Key,0))</f>
        <v/>
      </c>
      <c r="F223" s="63">
        <f>EXP(E223-$E$201)</f>
        <v/>
      </c>
      <c r="G223" s="64" t="n">
        <v>0</v>
      </c>
    </row>
    <row r="224">
      <c r="B224" s="10" t="inlineStr">
        <is>
          <t>210</t>
        </is>
      </c>
      <c r="C224" s="36" t="n">
        <v>210</v>
      </c>
      <c r="D224" s="10" t="inlineStr">
        <is>
          <t>motor|small|voluntary_excess|210</t>
        </is>
      </c>
      <c r="E224" s="42">
        <f>INDEX(Terms_Contrib,MATCH(D224,Terms_Key,0))</f>
        <v/>
      </c>
      <c r="F224" s="63">
        <f>EXP(E224-$E$201)</f>
        <v/>
      </c>
      <c r="G224" s="64" t="n">
        <v>0</v>
      </c>
    </row>
    <row r="225">
      <c r="B225" s="10" t="inlineStr">
        <is>
          <t>220</t>
        </is>
      </c>
      <c r="C225" s="36" t="n">
        <v>220</v>
      </c>
      <c r="D225" s="10" t="inlineStr">
        <is>
          <t>motor|small|voluntary_excess|220</t>
        </is>
      </c>
      <c r="E225" s="42">
        <f>INDEX(Terms_Contrib,MATCH(D225,Terms_Key,0))</f>
        <v/>
      </c>
      <c r="F225" s="63">
        <f>EXP(E225-$E$201)</f>
        <v/>
      </c>
      <c r="G225" s="64" t="n">
        <v>0</v>
      </c>
    </row>
    <row r="226">
      <c r="B226" s="10" t="inlineStr">
        <is>
          <t>230</t>
        </is>
      </c>
      <c r="C226" s="36" t="n">
        <v>230</v>
      </c>
      <c r="D226" s="10" t="inlineStr">
        <is>
          <t>motor|small|voluntary_excess|230</t>
        </is>
      </c>
      <c r="E226" s="42">
        <f>INDEX(Terms_Contrib,MATCH(D226,Terms_Key,0))</f>
        <v/>
      </c>
      <c r="F226" s="63">
        <f>EXP(E226-$E$201)</f>
        <v/>
      </c>
      <c r="G226" s="64" t="n">
        <v>0</v>
      </c>
    </row>
    <row r="227">
      <c r="B227" s="10" t="inlineStr">
        <is>
          <t>240</t>
        </is>
      </c>
      <c r="C227" s="36" t="n">
        <v>240</v>
      </c>
      <c r="D227" s="10" t="inlineStr">
        <is>
          <t>motor|small|voluntary_excess|240</t>
        </is>
      </c>
      <c r="E227" s="42">
        <f>INDEX(Terms_Contrib,MATCH(D227,Terms_Key,0))</f>
        <v/>
      </c>
      <c r="F227" s="63">
        <f>EXP(E227-$E$201)</f>
        <v/>
      </c>
      <c r="G227" s="64" t="n">
        <v>0</v>
      </c>
    </row>
    <row r="228">
      <c r="B228" s="10" t="inlineStr">
        <is>
          <t>250</t>
        </is>
      </c>
      <c r="C228" s="36" t="n">
        <v>250</v>
      </c>
      <c r="D228" s="10" t="inlineStr">
        <is>
          <t>motor|small|voluntary_excess|250</t>
        </is>
      </c>
      <c r="E228" s="42">
        <f>INDEX(Terms_Contrib,MATCH(D228,Terms_Key,0))</f>
        <v/>
      </c>
      <c r="F228" s="63">
        <f>EXP(E228-$E$201)</f>
        <v/>
      </c>
      <c r="G228" s="64" t="n">
        <v>0.3009625156194446</v>
      </c>
    </row>
    <row r="229">
      <c r="B229" s="10" t="inlineStr">
        <is>
          <t>260</t>
        </is>
      </c>
      <c r="C229" s="36" t="n">
        <v>260</v>
      </c>
      <c r="D229" s="10" t="inlineStr">
        <is>
          <t>motor|small|voluntary_excess|260</t>
        </is>
      </c>
      <c r="E229" s="42">
        <f>INDEX(Terms_Contrib,MATCH(D229,Terms_Key,0))</f>
        <v/>
      </c>
      <c r="F229" s="63">
        <f>EXP(E229-$E$201)</f>
        <v/>
      </c>
      <c r="G229" s="64" t="n">
        <v>0</v>
      </c>
    </row>
    <row r="230">
      <c r="B230" s="10" t="inlineStr">
        <is>
          <t>270</t>
        </is>
      </c>
      <c r="C230" s="36" t="n">
        <v>270</v>
      </c>
      <c r="D230" s="10" t="inlineStr">
        <is>
          <t>motor|small|voluntary_excess|270</t>
        </is>
      </c>
      <c r="E230" s="42">
        <f>INDEX(Terms_Contrib,MATCH(D230,Terms_Key,0))</f>
        <v/>
      </c>
      <c r="F230" s="63">
        <f>EXP(E230-$E$201)</f>
        <v/>
      </c>
      <c r="G230" s="64" t="n">
        <v>0</v>
      </c>
    </row>
    <row r="231">
      <c r="B231" s="10" t="inlineStr">
        <is>
          <t>280</t>
        </is>
      </c>
      <c r="C231" s="36" t="n">
        <v>280</v>
      </c>
      <c r="D231" s="10" t="inlineStr">
        <is>
          <t>motor|small|voluntary_excess|280</t>
        </is>
      </c>
      <c r="E231" s="42">
        <f>INDEX(Terms_Contrib,MATCH(D231,Terms_Key,0))</f>
        <v/>
      </c>
      <c r="F231" s="63">
        <f>EXP(E231-$E$201)</f>
        <v/>
      </c>
      <c r="G231" s="64" t="n">
        <v>0</v>
      </c>
    </row>
    <row r="232">
      <c r="B232" s="10" t="inlineStr">
        <is>
          <t>290</t>
        </is>
      </c>
      <c r="C232" s="36" t="n">
        <v>290</v>
      </c>
      <c r="D232" s="10" t="inlineStr">
        <is>
          <t>motor|small|voluntary_excess|290</t>
        </is>
      </c>
      <c r="E232" s="42">
        <f>INDEX(Terms_Contrib,MATCH(D232,Terms_Key,0))</f>
        <v/>
      </c>
      <c r="F232" s="63">
        <f>EXP(E232-$E$201)</f>
        <v/>
      </c>
      <c r="G232" s="64" t="n">
        <v>0</v>
      </c>
    </row>
    <row r="233">
      <c r="B233" s="10" t="inlineStr">
        <is>
          <t>300</t>
        </is>
      </c>
      <c r="C233" s="36" t="n">
        <v>300</v>
      </c>
      <c r="D233" s="10" t="inlineStr">
        <is>
          <t>motor|small|voluntary_excess|300</t>
        </is>
      </c>
      <c r="E233" s="42">
        <f>INDEX(Terms_Contrib,MATCH(D233,Terms_Key,0))</f>
        <v/>
      </c>
      <c r="F233" s="63">
        <f>EXP(E233-$E$201)</f>
        <v/>
      </c>
      <c r="G233" s="64" t="n">
        <v>0</v>
      </c>
    </row>
    <row r="234">
      <c r="B234" s="10" t="inlineStr">
        <is>
          <t>310</t>
        </is>
      </c>
      <c r="C234" s="36" t="n">
        <v>310</v>
      </c>
      <c r="D234" s="10" t="inlineStr">
        <is>
          <t>motor|small|voluntary_excess|310</t>
        </is>
      </c>
      <c r="E234" s="42">
        <f>INDEX(Terms_Contrib,MATCH(D234,Terms_Key,0))</f>
        <v/>
      </c>
      <c r="F234" s="63">
        <f>EXP(E234-$E$201)</f>
        <v/>
      </c>
      <c r="G234" s="64" t="n">
        <v>0</v>
      </c>
    </row>
    <row r="235">
      <c r="B235" s="10" t="inlineStr">
        <is>
          <t>320</t>
        </is>
      </c>
      <c r="C235" s="36" t="n">
        <v>320</v>
      </c>
      <c r="D235" s="10" t="inlineStr">
        <is>
          <t>motor|small|voluntary_excess|320</t>
        </is>
      </c>
      <c r="E235" s="42">
        <f>INDEX(Terms_Contrib,MATCH(D235,Terms_Key,0))</f>
        <v/>
      </c>
      <c r="F235" s="63">
        <f>EXP(E235-$E$201)</f>
        <v/>
      </c>
      <c r="G235" s="64" t="n">
        <v>0</v>
      </c>
    </row>
    <row r="236">
      <c r="B236" s="10" t="inlineStr">
        <is>
          <t>330</t>
        </is>
      </c>
      <c r="C236" s="36" t="n">
        <v>330</v>
      </c>
      <c r="D236" s="10" t="inlineStr">
        <is>
          <t>motor|small|voluntary_excess|330</t>
        </is>
      </c>
      <c r="E236" s="42">
        <f>INDEX(Terms_Contrib,MATCH(D236,Terms_Key,0))</f>
        <v/>
      </c>
      <c r="F236" s="63">
        <f>EXP(E236-$E$201)</f>
        <v/>
      </c>
      <c r="G236" s="64" t="n">
        <v>0</v>
      </c>
    </row>
    <row r="237">
      <c r="B237" s="10" t="inlineStr">
        <is>
          <t>340</t>
        </is>
      </c>
      <c r="C237" s="36" t="n">
        <v>340</v>
      </c>
      <c r="D237" s="10" t="inlineStr">
        <is>
          <t>motor|small|voluntary_excess|340</t>
        </is>
      </c>
      <c r="E237" s="42">
        <f>INDEX(Terms_Contrib,MATCH(D237,Terms_Key,0))</f>
        <v/>
      </c>
      <c r="F237" s="63">
        <f>EXP(E237-$E$201)</f>
        <v/>
      </c>
      <c r="G237" s="64" t="n">
        <v>0</v>
      </c>
    </row>
    <row r="238">
      <c r="B238" s="10" t="inlineStr">
        <is>
          <t>350</t>
        </is>
      </c>
      <c r="C238" s="36" t="n">
        <v>350</v>
      </c>
      <c r="D238" s="10" t="inlineStr">
        <is>
          <t>motor|small|voluntary_excess|350</t>
        </is>
      </c>
      <c r="E238" s="42">
        <f>INDEX(Terms_Contrib,MATCH(D238,Terms_Key,0))</f>
        <v/>
      </c>
      <c r="F238" s="63">
        <f>EXP(E238-$E$201)</f>
        <v/>
      </c>
      <c r="G238" s="64" t="n">
        <v>0</v>
      </c>
    </row>
    <row r="239">
      <c r="B239" s="10" t="inlineStr">
        <is>
          <t>360</t>
        </is>
      </c>
      <c r="C239" s="36" t="n">
        <v>360</v>
      </c>
      <c r="D239" s="10" t="inlineStr">
        <is>
          <t>motor|small|voluntary_excess|360</t>
        </is>
      </c>
      <c r="E239" s="42">
        <f>INDEX(Terms_Contrib,MATCH(D239,Terms_Key,0))</f>
        <v/>
      </c>
      <c r="F239" s="63">
        <f>EXP(E239-$E$201)</f>
        <v/>
      </c>
      <c r="G239" s="64" t="n">
        <v>0</v>
      </c>
    </row>
    <row r="240">
      <c r="B240" s="10" t="inlineStr">
        <is>
          <t>370</t>
        </is>
      </c>
      <c r="C240" s="36" t="n">
        <v>370</v>
      </c>
      <c r="D240" s="10" t="inlineStr">
        <is>
          <t>motor|small|voluntary_excess|370</t>
        </is>
      </c>
      <c r="E240" s="42">
        <f>INDEX(Terms_Contrib,MATCH(D240,Terms_Key,0))</f>
        <v/>
      </c>
      <c r="F240" s="63">
        <f>EXP(E240-$E$201)</f>
        <v/>
      </c>
      <c r="G240" s="64" t="n">
        <v>0</v>
      </c>
    </row>
    <row r="241">
      <c r="B241" s="10" t="inlineStr">
        <is>
          <t>380</t>
        </is>
      </c>
      <c r="C241" s="36" t="n">
        <v>380</v>
      </c>
      <c r="D241" s="10" t="inlineStr">
        <is>
          <t>motor|small|voluntary_excess|380</t>
        </is>
      </c>
      <c r="E241" s="42">
        <f>INDEX(Terms_Contrib,MATCH(D241,Terms_Key,0))</f>
        <v/>
      </c>
      <c r="F241" s="63">
        <f>EXP(E241-$E$201)</f>
        <v/>
      </c>
      <c r="G241" s="64" t="n">
        <v>0</v>
      </c>
    </row>
    <row r="242">
      <c r="B242" s="10" t="inlineStr">
        <is>
          <t>390</t>
        </is>
      </c>
      <c r="C242" s="36" t="n">
        <v>390</v>
      </c>
      <c r="D242" s="10" t="inlineStr">
        <is>
          <t>motor|small|voluntary_excess|390</t>
        </is>
      </c>
      <c r="E242" s="42">
        <f>INDEX(Terms_Contrib,MATCH(D242,Terms_Key,0))</f>
        <v/>
      </c>
      <c r="F242" s="63">
        <f>EXP(E242-$E$201)</f>
        <v/>
      </c>
      <c r="G242" s="64" t="n">
        <v>0</v>
      </c>
    </row>
    <row r="243">
      <c r="B243" s="10" t="inlineStr">
        <is>
          <t>400</t>
        </is>
      </c>
      <c r="C243" s="36" t="n">
        <v>400</v>
      </c>
      <c r="D243" s="10" t="inlineStr">
        <is>
          <t>motor|small|voluntary_excess|400</t>
        </is>
      </c>
      <c r="E243" s="42">
        <f>INDEX(Terms_Contrib,MATCH(D243,Terms_Key,0))</f>
        <v/>
      </c>
      <c r="F243" s="63">
        <f>EXP(E243-$E$201)</f>
        <v/>
      </c>
      <c r="G243" s="64" t="n">
        <v>0</v>
      </c>
    </row>
    <row r="244">
      <c r="B244" s="10" t="inlineStr">
        <is>
          <t>410</t>
        </is>
      </c>
      <c r="C244" s="36" t="n">
        <v>410</v>
      </c>
      <c r="D244" s="10" t="inlineStr">
        <is>
          <t>motor|small|voluntary_excess|410</t>
        </is>
      </c>
      <c r="E244" s="42">
        <f>INDEX(Terms_Contrib,MATCH(D244,Terms_Key,0))</f>
        <v/>
      </c>
      <c r="F244" s="63">
        <f>EXP(E244-$E$201)</f>
        <v/>
      </c>
      <c r="G244" s="64" t="n">
        <v>0</v>
      </c>
    </row>
    <row r="245">
      <c r="B245" s="10" t="inlineStr">
        <is>
          <t>420</t>
        </is>
      </c>
      <c r="C245" s="36" t="n">
        <v>420</v>
      </c>
      <c r="D245" s="10" t="inlineStr">
        <is>
          <t>motor|small|voluntary_excess|420</t>
        </is>
      </c>
      <c r="E245" s="42">
        <f>INDEX(Terms_Contrib,MATCH(D245,Terms_Key,0))</f>
        <v/>
      </c>
      <c r="F245" s="63">
        <f>EXP(E245-$E$201)</f>
        <v/>
      </c>
      <c r="G245" s="64" t="n">
        <v>0</v>
      </c>
    </row>
    <row r="246">
      <c r="B246" s="10" t="inlineStr">
        <is>
          <t>430</t>
        </is>
      </c>
      <c r="C246" s="36" t="n">
        <v>430</v>
      </c>
      <c r="D246" s="10" t="inlineStr">
        <is>
          <t>motor|small|voluntary_excess|430</t>
        </is>
      </c>
      <c r="E246" s="42">
        <f>INDEX(Terms_Contrib,MATCH(D246,Terms_Key,0))</f>
        <v/>
      </c>
      <c r="F246" s="63">
        <f>EXP(E246-$E$201)</f>
        <v/>
      </c>
      <c r="G246" s="64" t="n">
        <v>0</v>
      </c>
    </row>
    <row r="247">
      <c r="B247" s="10" t="inlineStr">
        <is>
          <t>440</t>
        </is>
      </c>
      <c r="C247" s="36" t="n">
        <v>440</v>
      </c>
      <c r="D247" s="10" t="inlineStr">
        <is>
          <t>motor|small|voluntary_excess|440</t>
        </is>
      </c>
      <c r="E247" s="42">
        <f>INDEX(Terms_Contrib,MATCH(D247,Terms_Key,0))</f>
        <v/>
      </c>
      <c r="F247" s="63">
        <f>EXP(E247-$E$201)</f>
        <v/>
      </c>
      <c r="G247" s="64" t="n">
        <v>0</v>
      </c>
    </row>
    <row r="248">
      <c r="B248" s="10" t="inlineStr">
        <is>
          <t>450</t>
        </is>
      </c>
      <c r="C248" s="36" t="n">
        <v>450</v>
      </c>
      <c r="D248" s="10" t="inlineStr">
        <is>
          <t>motor|small|voluntary_excess|450</t>
        </is>
      </c>
      <c r="E248" s="42">
        <f>INDEX(Terms_Contrib,MATCH(D248,Terms_Key,0))</f>
        <v/>
      </c>
      <c r="F248" s="63">
        <f>EXP(E248-$E$201)</f>
        <v/>
      </c>
      <c r="G248" s="64" t="n">
        <v>0</v>
      </c>
    </row>
    <row r="249">
      <c r="B249" s="10" t="inlineStr">
        <is>
          <t>460</t>
        </is>
      </c>
      <c r="C249" s="36" t="n">
        <v>460</v>
      </c>
      <c r="D249" s="10" t="inlineStr">
        <is>
          <t>motor|small|voluntary_excess|460</t>
        </is>
      </c>
      <c r="E249" s="42">
        <f>INDEX(Terms_Contrib,MATCH(D249,Terms_Key,0))</f>
        <v/>
      </c>
      <c r="F249" s="63">
        <f>EXP(E249-$E$201)</f>
        <v/>
      </c>
      <c r="G249" s="64" t="n">
        <v>0</v>
      </c>
    </row>
    <row r="250">
      <c r="B250" s="10" t="inlineStr">
        <is>
          <t>470</t>
        </is>
      </c>
      <c r="C250" s="36" t="n">
        <v>470</v>
      </c>
      <c r="D250" s="10" t="inlineStr">
        <is>
          <t>motor|small|voluntary_excess|470</t>
        </is>
      </c>
      <c r="E250" s="42">
        <f>INDEX(Terms_Contrib,MATCH(D250,Terms_Key,0))</f>
        <v/>
      </c>
      <c r="F250" s="63">
        <f>EXP(E250-$E$201)</f>
        <v/>
      </c>
      <c r="G250" s="64" t="n">
        <v>0</v>
      </c>
    </row>
    <row r="251">
      <c r="B251" s="10" t="inlineStr">
        <is>
          <t>480</t>
        </is>
      </c>
      <c r="C251" s="36" t="n">
        <v>480</v>
      </c>
      <c r="D251" s="10" t="inlineStr">
        <is>
          <t>motor|small|voluntary_excess|480</t>
        </is>
      </c>
      <c r="E251" s="42">
        <f>INDEX(Terms_Contrib,MATCH(D251,Terms_Key,0))</f>
        <v/>
      </c>
      <c r="F251" s="63">
        <f>EXP(E251-$E$201)</f>
        <v/>
      </c>
      <c r="G251" s="64" t="n">
        <v>0</v>
      </c>
    </row>
    <row r="252">
      <c r="B252" s="10" t="inlineStr">
        <is>
          <t>490</t>
        </is>
      </c>
      <c r="C252" s="36" t="n">
        <v>490</v>
      </c>
      <c r="D252" s="10" t="inlineStr">
        <is>
          <t>motor|small|voluntary_excess|490</t>
        </is>
      </c>
      <c r="E252" s="42">
        <f>INDEX(Terms_Contrib,MATCH(D252,Terms_Key,0))</f>
        <v/>
      </c>
      <c r="F252" s="63">
        <f>EXP(E252-$E$201)</f>
        <v/>
      </c>
      <c r="G252" s="64" t="n">
        <v>0</v>
      </c>
    </row>
    <row r="253">
      <c r="B253" s="10" t="inlineStr">
        <is>
          <t>500</t>
        </is>
      </c>
      <c r="C253" s="36" t="n">
        <v>500</v>
      </c>
      <c r="D253" s="10" t="inlineStr">
        <is>
          <t>motor|small|voluntary_excess|500</t>
        </is>
      </c>
      <c r="E253" s="42">
        <f>INDEX(Terms_Contrib,MATCH(D253,Terms_Key,0))</f>
        <v/>
      </c>
      <c r="F253" s="63">
        <f>EXP(E253-$E$201)</f>
        <v/>
      </c>
      <c r="G253" s="64" t="n">
        <v>0.1992308086558823</v>
      </c>
    </row>
    <row r="254">
      <c r="B254" s="10" t="inlineStr">
        <is>
          <t>510</t>
        </is>
      </c>
      <c r="C254" s="36" t="n">
        <v>510</v>
      </c>
      <c r="D254" s="10" t="inlineStr">
        <is>
          <t>motor|small|voluntary_excess|510</t>
        </is>
      </c>
      <c r="E254" s="42">
        <f>INDEX(Terms_Contrib,MATCH(D254,Terms_Key,0))</f>
        <v/>
      </c>
      <c r="F254" s="63">
        <f>EXP(E254-$E$201)</f>
        <v/>
      </c>
      <c r="G254" s="64" t="n">
        <v>0</v>
      </c>
    </row>
    <row r="255">
      <c r="B255" s="10" t="inlineStr">
        <is>
          <t>520</t>
        </is>
      </c>
      <c r="C255" s="36" t="n">
        <v>520</v>
      </c>
      <c r="D255" s="10" t="inlineStr">
        <is>
          <t>motor|small|voluntary_excess|520</t>
        </is>
      </c>
      <c r="E255" s="42">
        <f>INDEX(Terms_Contrib,MATCH(D255,Terms_Key,0))</f>
        <v/>
      </c>
      <c r="F255" s="63">
        <f>EXP(E255-$E$201)</f>
        <v/>
      </c>
      <c r="G255" s="64" t="n">
        <v>0</v>
      </c>
    </row>
    <row r="256">
      <c r="B256" s="10" t="inlineStr">
        <is>
          <t>530</t>
        </is>
      </c>
      <c r="C256" s="36" t="n">
        <v>530</v>
      </c>
      <c r="D256" s="10" t="inlineStr">
        <is>
          <t>motor|small|voluntary_excess|530</t>
        </is>
      </c>
      <c r="E256" s="42">
        <f>INDEX(Terms_Contrib,MATCH(D256,Terms_Key,0))</f>
        <v/>
      </c>
      <c r="F256" s="63">
        <f>EXP(E256-$E$201)</f>
        <v/>
      </c>
      <c r="G256" s="64" t="n">
        <v>0</v>
      </c>
    </row>
    <row r="257">
      <c r="B257" s="10" t="inlineStr">
        <is>
          <t>540</t>
        </is>
      </c>
      <c r="C257" s="36" t="n">
        <v>540</v>
      </c>
      <c r="D257" s="10" t="inlineStr">
        <is>
          <t>motor|small|voluntary_excess|540</t>
        </is>
      </c>
      <c r="E257" s="42">
        <f>INDEX(Terms_Contrib,MATCH(D257,Terms_Key,0))</f>
        <v/>
      </c>
      <c r="F257" s="63">
        <f>EXP(E257-$E$201)</f>
        <v/>
      </c>
      <c r="G257" s="64" t="n">
        <v>0</v>
      </c>
    </row>
    <row r="258">
      <c r="B258" s="10" t="inlineStr">
        <is>
          <t>550</t>
        </is>
      </c>
      <c r="C258" s="36" t="n">
        <v>550</v>
      </c>
      <c r="D258" s="10" t="inlineStr">
        <is>
          <t>motor|small|voluntary_excess|550</t>
        </is>
      </c>
      <c r="E258" s="42">
        <f>INDEX(Terms_Contrib,MATCH(D258,Terms_Key,0))</f>
        <v/>
      </c>
      <c r="F258" s="63">
        <f>EXP(E258-$E$201)</f>
        <v/>
      </c>
      <c r="G258" s="64" t="n">
        <v>0</v>
      </c>
    </row>
    <row r="259">
      <c r="B259" s="10" t="inlineStr">
        <is>
          <t>560</t>
        </is>
      </c>
      <c r="C259" s="36" t="n">
        <v>560</v>
      </c>
      <c r="D259" s="10" t="inlineStr">
        <is>
          <t>motor|small|voluntary_excess|560</t>
        </is>
      </c>
      <c r="E259" s="42">
        <f>INDEX(Terms_Contrib,MATCH(D259,Terms_Key,0))</f>
        <v/>
      </c>
      <c r="F259" s="63">
        <f>EXP(E259-$E$201)</f>
        <v/>
      </c>
      <c r="G259" s="64" t="n">
        <v>0</v>
      </c>
    </row>
    <row r="260">
      <c r="B260" s="10" t="inlineStr">
        <is>
          <t>570</t>
        </is>
      </c>
      <c r="C260" s="36" t="n">
        <v>570</v>
      </c>
      <c r="D260" s="10" t="inlineStr">
        <is>
          <t>motor|small|voluntary_excess|570</t>
        </is>
      </c>
      <c r="E260" s="42">
        <f>INDEX(Terms_Contrib,MATCH(D260,Terms_Key,0))</f>
        <v/>
      </c>
      <c r="F260" s="63">
        <f>EXP(E260-$E$201)</f>
        <v/>
      </c>
      <c r="G260" s="64" t="n">
        <v>0</v>
      </c>
    </row>
    <row r="261">
      <c r="B261" s="10" t="inlineStr">
        <is>
          <t>580</t>
        </is>
      </c>
      <c r="C261" s="36" t="n">
        <v>580</v>
      </c>
      <c r="D261" s="10" t="inlineStr">
        <is>
          <t>motor|small|voluntary_excess|580</t>
        </is>
      </c>
      <c r="E261" s="42">
        <f>INDEX(Terms_Contrib,MATCH(D261,Terms_Key,0))</f>
        <v/>
      </c>
      <c r="F261" s="63">
        <f>EXP(E261-$E$201)</f>
        <v/>
      </c>
      <c r="G261" s="64" t="n">
        <v>0</v>
      </c>
    </row>
    <row r="262">
      <c r="B262" s="10" t="inlineStr">
        <is>
          <t>590</t>
        </is>
      </c>
      <c r="C262" s="36" t="n">
        <v>590</v>
      </c>
      <c r="D262" s="10" t="inlineStr">
        <is>
          <t>motor|small|voluntary_excess|590</t>
        </is>
      </c>
      <c r="E262" s="42">
        <f>INDEX(Terms_Contrib,MATCH(D262,Terms_Key,0))</f>
        <v/>
      </c>
      <c r="F262" s="63">
        <f>EXP(E262-$E$201)</f>
        <v/>
      </c>
      <c r="G262" s="64" t="n">
        <v>0</v>
      </c>
    </row>
    <row r="263">
      <c r="B263" s="10" t="inlineStr">
        <is>
          <t>600</t>
        </is>
      </c>
      <c r="C263" s="36" t="n">
        <v>600</v>
      </c>
      <c r="D263" s="10" t="inlineStr">
        <is>
          <t>motor|small|voluntary_excess|600</t>
        </is>
      </c>
      <c r="E263" s="42">
        <f>INDEX(Terms_Contrib,MATCH(D263,Terms_Key,0))</f>
        <v/>
      </c>
      <c r="F263" s="63">
        <f>EXP(E263-$E$201)</f>
        <v/>
      </c>
      <c r="G263" s="64" t="n">
        <v>0</v>
      </c>
    </row>
    <row r="264">
      <c r="B264" s="10" t="inlineStr">
        <is>
          <t>610</t>
        </is>
      </c>
      <c r="C264" s="36" t="n">
        <v>610</v>
      </c>
      <c r="D264" s="10" t="inlineStr">
        <is>
          <t>motor|small|voluntary_excess|610</t>
        </is>
      </c>
      <c r="E264" s="42">
        <f>INDEX(Terms_Contrib,MATCH(D264,Terms_Key,0))</f>
        <v/>
      </c>
      <c r="F264" s="63">
        <f>EXP(E264-$E$201)</f>
        <v/>
      </c>
      <c r="G264" s="64" t="n">
        <v>0</v>
      </c>
    </row>
    <row r="265">
      <c r="B265" s="10" t="inlineStr">
        <is>
          <t>620</t>
        </is>
      </c>
      <c r="C265" s="36" t="n">
        <v>620</v>
      </c>
      <c r="D265" s="10" t="inlineStr">
        <is>
          <t>motor|small|voluntary_excess|620</t>
        </is>
      </c>
      <c r="E265" s="42">
        <f>INDEX(Terms_Contrib,MATCH(D265,Terms_Key,0))</f>
        <v/>
      </c>
      <c r="F265" s="63">
        <f>EXP(E265-$E$201)</f>
        <v/>
      </c>
      <c r="G265" s="64" t="n">
        <v>0</v>
      </c>
    </row>
    <row r="266">
      <c r="B266" s="10" t="inlineStr">
        <is>
          <t>630</t>
        </is>
      </c>
      <c r="C266" s="36" t="n">
        <v>630</v>
      </c>
      <c r="D266" s="10" t="inlineStr">
        <is>
          <t>motor|small|voluntary_excess|630</t>
        </is>
      </c>
      <c r="E266" s="42">
        <f>INDEX(Terms_Contrib,MATCH(D266,Terms_Key,0))</f>
        <v/>
      </c>
      <c r="F266" s="63">
        <f>EXP(E266-$E$201)</f>
        <v/>
      </c>
      <c r="G266" s="64" t="n">
        <v>0</v>
      </c>
    </row>
    <row r="267">
      <c r="B267" s="10" t="inlineStr">
        <is>
          <t>640</t>
        </is>
      </c>
      <c r="C267" s="36" t="n">
        <v>640</v>
      </c>
      <c r="D267" s="10" t="inlineStr">
        <is>
          <t>motor|small|voluntary_excess|640</t>
        </is>
      </c>
      <c r="E267" s="42">
        <f>INDEX(Terms_Contrib,MATCH(D267,Terms_Key,0))</f>
        <v/>
      </c>
      <c r="F267" s="63">
        <f>EXP(E267-$E$201)</f>
        <v/>
      </c>
      <c r="G267" s="64" t="n">
        <v>0</v>
      </c>
    </row>
    <row r="268">
      <c r="B268" s="10" t="inlineStr">
        <is>
          <t>650</t>
        </is>
      </c>
      <c r="C268" s="36" t="n">
        <v>650</v>
      </c>
      <c r="D268" s="10" t="inlineStr">
        <is>
          <t>motor|small|voluntary_excess|650</t>
        </is>
      </c>
      <c r="E268" s="42">
        <f>INDEX(Terms_Contrib,MATCH(D268,Terms_Key,0))</f>
        <v/>
      </c>
      <c r="F268" s="63">
        <f>EXP(E268-$E$201)</f>
        <v/>
      </c>
      <c r="G268" s="64" t="n">
        <v>0</v>
      </c>
    </row>
    <row r="269">
      <c r="B269" s="10" t="inlineStr">
        <is>
          <t>660</t>
        </is>
      </c>
      <c r="C269" s="36" t="n">
        <v>660</v>
      </c>
      <c r="D269" s="10" t="inlineStr">
        <is>
          <t>motor|small|voluntary_excess|660</t>
        </is>
      </c>
      <c r="E269" s="42">
        <f>INDEX(Terms_Contrib,MATCH(D269,Terms_Key,0))</f>
        <v/>
      </c>
      <c r="F269" s="63">
        <f>EXP(E269-$E$201)</f>
        <v/>
      </c>
      <c r="G269" s="64" t="n">
        <v>0</v>
      </c>
    </row>
    <row r="270">
      <c r="B270" s="10" t="inlineStr">
        <is>
          <t>670</t>
        </is>
      </c>
      <c r="C270" s="36" t="n">
        <v>670</v>
      </c>
      <c r="D270" s="10" t="inlineStr">
        <is>
          <t>motor|small|voluntary_excess|670</t>
        </is>
      </c>
      <c r="E270" s="42">
        <f>INDEX(Terms_Contrib,MATCH(D270,Terms_Key,0))</f>
        <v/>
      </c>
      <c r="F270" s="63">
        <f>EXP(E270-$E$201)</f>
        <v/>
      </c>
      <c r="G270" s="64" t="n">
        <v>0</v>
      </c>
    </row>
    <row r="271">
      <c r="B271" s="10" t="inlineStr">
        <is>
          <t>680</t>
        </is>
      </c>
      <c r="C271" s="36" t="n">
        <v>680</v>
      </c>
      <c r="D271" s="10" t="inlineStr">
        <is>
          <t>motor|small|voluntary_excess|680</t>
        </is>
      </c>
      <c r="E271" s="42">
        <f>INDEX(Terms_Contrib,MATCH(D271,Terms_Key,0))</f>
        <v/>
      </c>
      <c r="F271" s="63">
        <f>EXP(E271-$E$201)</f>
        <v/>
      </c>
      <c r="G271" s="64" t="n">
        <v>0</v>
      </c>
    </row>
    <row r="272">
      <c r="B272" s="10" t="inlineStr">
        <is>
          <t>690</t>
        </is>
      </c>
      <c r="C272" s="36" t="n">
        <v>690</v>
      </c>
      <c r="D272" s="10" t="inlineStr">
        <is>
          <t>motor|small|voluntary_excess|690</t>
        </is>
      </c>
      <c r="E272" s="42">
        <f>INDEX(Terms_Contrib,MATCH(D272,Terms_Key,0))</f>
        <v/>
      </c>
      <c r="F272" s="63">
        <f>EXP(E272-$E$201)</f>
        <v/>
      </c>
      <c r="G272" s="64" t="n">
        <v>0</v>
      </c>
    </row>
    <row r="273">
      <c r="B273" s="10" t="inlineStr">
        <is>
          <t>700</t>
        </is>
      </c>
      <c r="C273" s="36" t="n">
        <v>700</v>
      </c>
      <c r="D273" s="10" t="inlineStr">
        <is>
          <t>motor|small|voluntary_excess|700</t>
        </is>
      </c>
      <c r="E273" s="42">
        <f>INDEX(Terms_Contrib,MATCH(D273,Terms_Key,0))</f>
        <v/>
      </c>
      <c r="F273" s="63">
        <f>EXP(E273-$E$201)</f>
        <v/>
      </c>
      <c r="G273" s="64" t="n">
        <v>0</v>
      </c>
    </row>
    <row r="274">
      <c r="B274" s="10" t="inlineStr">
        <is>
          <t>710</t>
        </is>
      </c>
      <c r="C274" s="36" t="n">
        <v>710</v>
      </c>
      <c r="D274" s="10" t="inlineStr">
        <is>
          <t>motor|small|voluntary_excess|710</t>
        </is>
      </c>
      <c r="E274" s="42">
        <f>INDEX(Terms_Contrib,MATCH(D274,Terms_Key,0))</f>
        <v/>
      </c>
      <c r="F274" s="63">
        <f>EXP(E274-$E$201)</f>
        <v/>
      </c>
      <c r="G274" s="64" t="n">
        <v>0</v>
      </c>
    </row>
    <row r="275">
      <c r="B275" s="10" t="inlineStr">
        <is>
          <t>720</t>
        </is>
      </c>
      <c r="C275" s="36" t="n">
        <v>720</v>
      </c>
      <c r="D275" s="10" t="inlineStr">
        <is>
          <t>motor|small|voluntary_excess|720</t>
        </is>
      </c>
      <c r="E275" s="42">
        <f>INDEX(Terms_Contrib,MATCH(D275,Terms_Key,0))</f>
        <v/>
      </c>
      <c r="F275" s="63">
        <f>EXP(E275-$E$201)</f>
        <v/>
      </c>
      <c r="G275" s="64" t="n">
        <v>0</v>
      </c>
    </row>
    <row r="276">
      <c r="B276" s="10" t="inlineStr">
        <is>
          <t>730</t>
        </is>
      </c>
      <c r="C276" s="36" t="n">
        <v>730</v>
      </c>
      <c r="D276" s="10" t="inlineStr">
        <is>
          <t>motor|small|voluntary_excess|730</t>
        </is>
      </c>
      <c r="E276" s="42">
        <f>INDEX(Terms_Contrib,MATCH(D276,Terms_Key,0))</f>
        <v/>
      </c>
      <c r="F276" s="63">
        <f>EXP(E276-$E$201)</f>
        <v/>
      </c>
      <c r="G276" s="64" t="n">
        <v>0</v>
      </c>
    </row>
    <row r="277">
      <c r="B277" s="10" t="inlineStr">
        <is>
          <t>740</t>
        </is>
      </c>
      <c r="C277" s="36" t="n">
        <v>740</v>
      </c>
      <c r="D277" s="10" t="inlineStr">
        <is>
          <t>motor|small|voluntary_excess|740</t>
        </is>
      </c>
      <c r="E277" s="42">
        <f>INDEX(Terms_Contrib,MATCH(D277,Terms_Key,0))</f>
        <v/>
      </c>
      <c r="F277" s="63">
        <f>EXP(E277-$E$201)</f>
        <v/>
      </c>
      <c r="G277" s="64" t="n">
        <v>0</v>
      </c>
    </row>
    <row r="278">
      <c r="B278" s="10" t="inlineStr">
        <is>
          <t>750</t>
        </is>
      </c>
      <c r="C278" s="36" t="n">
        <v>750</v>
      </c>
      <c r="D278" s="10" t="inlineStr">
        <is>
          <t>motor|small|voluntary_excess|750</t>
        </is>
      </c>
      <c r="E278" s="42">
        <f>INDEX(Terms_Contrib,MATCH(D278,Terms_Key,0))</f>
        <v/>
      </c>
      <c r="F278" s="63">
        <f>EXP(E278-$E$201)</f>
        <v/>
      </c>
      <c r="G278" s="64" t="n">
        <v>0</v>
      </c>
    </row>
    <row r="279">
      <c r="B279" s="10" t="inlineStr">
        <is>
          <t>760</t>
        </is>
      </c>
      <c r="C279" s="36" t="n">
        <v>760</v>
      </c>
      <c r="D279" s="10" t="inlineStr">
        <is>
          <t>motor|small|voluntary_excess|760</t>
        </is>
      </c>
      <c r="E279" s="42">
        <f>INDEX(Terms_Contrib,MATCH(D279,Terms_Key,0))</f>
        <v/>
      </c>
      <c r="F279" s="63">
        <f>EXP(E279-$E$201)</f>
        <v/>
      </c>
      <c r="G279" s="64" t="n">
        <v>0</v>
      </c>
    </row>
    <row r="280">
      <c r="B280" s="10" t="inlineStr">
        <is>
          <t>770</t>
        </is>
      </c>
      <c r="C280" s="36" t="n">
        <v>770</v>
      </c>
      <c r="D280" s="10" t="inlineStr">
        <is>
          <t>motor|small|voluntary_excess|770</t>
        </is>
      </c>
      <c r="E280" s="42">
        <f>INDEX(Terms_Contrib,MATCH(D280,Terms_Key,0))</f>
        <v/>
      </c>
      <c r="F280" s="63">
        <f>EXP(E280-$E$201)</f>
        <v/>
      </c>
      <c r="G280" s="64" t="n">
        <v>0</v>
      </c>
    </row>
    <row r="281">
      <c r="B281" s="10" t="inlineStr">
        <is>
          <t>780</t>
        </is>
      </c>
      <c r="C281" s="36" t="n">
        <v>780</v>
      </c>
      <c r="D281" s="10" t="inlineStr">
        <is>
          <t>motor|small|voluntary_excess|780</t>
        </is>
      </c>
      <c r="E281" s="42">
        <f>INDEX(Terms_Contrib,MATCH(D281,Terms_Key,0))</f>
        <v/>
      </c>
      <c r="F281" s="63">
        <f>EXP(E281-$E$201)</f>
        <v/>
      </c>
      <c r="G281" s="64" t="n">
        <v>0</v>
      </c>
    </row>
    <row r="282">
      <c r="B282" s="10" t="inlineStr">
        <is>
          <t>790</t>
        </is>
      </c>
      <c r="C282" s="36" t="n">
        <v>790</v>
      </c>
      <c r="D282" s="10" t="inlineStr">
        <is>
          <t>motor|small|voluntary_excess|790</t>
        </is>
      </c>
      <c r="E282" s="42">
        <f>INDEX(Terms_Contrib,MATCH(D282,Terms_Key,0))</f>
        <v/>
      </c>
      <c r="F282" s="63">
        <f>EXP(E282-$E$201)</f>
        <v/>
      </c>
      <c r="G282" s="64" t="n">
        <v>0</v>
      </c>
    </row>
    <row r="283">
      <c r="B283" s="10" t="inlineStr">
        <is>
          <t>800</t>
        </is>
      </c>
      <c r="C283" s="36" t="n">
        <v>800</v>
      </c>
      <c r="D283" s="10" t="inlineStr">
        <is>
          <t>motor|small|voluntary_excess|800</t>
        </is>
      </c>
      <c r="E283" s="42">
        <f>INDEX(Terms_Contrib,MATCH(D283,Terms_Key,0))</f>
        <v/>
      </c>
      <c r="F283" s="63">
        <f>EXP(E283-$E$201)</f>
        <v/>
      </c>
      <c r="G283" s="64" t="n">
        <v>0</v>
      </c>
    </row>
    <row r="284">
      <c r="B284" s="10" t="inlineStr">
        <is>
          <t>810</t>
        </is>
      </c>
      <c r="C284" s="36" t="n">
        <v>810</v>
      </c>
      <c r="D284" s="10" t="inlineStr">
        <is>
          <t>motor|small|voluntary_excess|810</t>
        </is>
      </c>
      <c r="E284" s="42">
        <f>INDEX(Terms_Contrib,MATCH(D284,Terms_Key,0))</f>
        <v/>
      </c>
      <c r="F284" s="63">
        <f>EXP(E284-$E$201)</f>
        <v/>
      </c>
      <c r="G284" s="64" t="n">
        <v>0</v>
      </c>
    </row>
    <row r="285">
      <c r="B285" s="10" t="inlineStr">
        <is>
          <t>820</t>
        </is>
      </c>
      <c r="C285" s="36" t="n">
        <v>820</v>
      </c>
      <c r="D285" s="10" t="inlineStr">
        <is>
          <t>motor|small|voluntary_excess|820</t>
        </is>
      </c>
      <c r="E285" s="42">
        <f>INDEX(Terms_Contrib,MATCH(D285,Terms_Key,0))</f>
        <v/>
      </c>
      <c r="F285" s="63">
        <f>EXP(E285-$E$201)</f>
        <v/>
      </c>
      <c r="G285" s="64" t="n">
        <v>0</v>
      </c>
    </row>
    <row r="286">
      <c r="B286" s="10" t="inlineStr">
        <is>
          <t>830</t>
        </is>
      </c>
      <c r="C286" s="36" t="n">
        <v>830</v>
      </c>
      <c r="D286" s="10" t="inlineStr">
        <is>
          <t>motor|small|voluntary_excess|830</t>
        </is>
      </c>
      <c r="E286" s="42">
        <f>INDEX(Terms_Contrib,MATCH(D286,Terms_Key,0))</f>
        <v/>
      </c>
      <c r="F286" s="63">
        <f>EXP(E286-$E$201)</f>
        <v/>
      </c>
      <c r="G286" s="64" t="n">
        <v>0</v>
      </c>
    </row>
    <row r="287">
      <c r="B287" s="10" t="inlineStr">
        <is>
          <t>840</t>
        </is>
      </c>
      <c r="C287" s="36" t="n">
        <v>840</v>
      </c>
      <c r="D287" s="10" t="inlineStr">
        <is>
          <t>motor|small|voluntary_excess|840</t>
        </is>
      </c>
      <c r="E287" s="42">
        <f>INDEX(Terms_Contrib,MATCH(D287,Terms_Key,0))</f>
        <v/>
      </c>
      <c r="F287" s="63">
        <f>EXP(E287-$E$201)</f>
        <v/>
      </c>
      <c r="G287" s="64" t="n">
        <v>0</v>
      </c>
    </row>
    <row r="288">
      <c r="B288" s="10" t="inlineStr">
        <is>
          <t>850</t>
        </is>
      </c>
      <c r="C288" s="36" t="n">
        <v>850</v>
      </c>
      <c r="D288" s="10" t="inlineStr">
        <is>
          <t>motor|small|voluntary_excess|850</t>
        </is>
      </c>
      <c r="E288" s="42">
        <f>INDEX(Terms_Contrib,MATCH(D288,Terms_Key,0))</f>
        <v/>
      </c>
      <c r="F288" s="63">
        <f>EXP(E288-$E$201)</f>
        <v/>
      </c>
      <c r="G288" s="64" t="n">
        <v>0</v>
      </c>
    </row>
    <row r="289">
      <c r="B289" s="10" t="inlineStr">
        <is>
          <t>860</t>
        </is>
      </c>
      <c r="C289" s="36" t="n">
        <v>860</v>
      </c>
      <c r="D289" s="10" t="inlineStr">
        <is>
          <t>motor|small|voluntary_excess|860</t>
        </is>
      </c>
      <c r="E289" s="42">
        <f>INDEX(Terms_Contrib,MATCH(D289,Terms_Key,0))</f>
        <v/>
      </c>
      <c r="F289" s="63">
        <f>EXP(E289-$E$201)</f>
        <v/>
      </c>
      <c r="G289" s="64" t="n">
        <v>0</v>
      </c>
    </row>
    <row r="290">
      <c r="B290" s="10" t="inlineStr">
        <is>
          <t>870</t>
        </is>
      </c>
      <c r="C290" s="36" t="n">
        <v>870</v>
      </c>
      <c r="D290" s="10" t="inlineStr">
        <is>
          <t>motor|small|voluntary_excess|870</t>
        </is>
      </c>
      <c r="E290" s="42">
        <f>INDEX(Terms_Contrib,MATCH(D290,Terms_Key,0))</f>
        <v/>
      </c>
      <c r="F290" s="63">
        <f>EXP(E290-$E$201)</f>
        <v/>
      </c>
      <c r="G290" s="64" t="n">
        <v>0</v>
      </c>
    </row>
    <row r="291">
      <c r="B291" s="10" t="inlineStr">
        <is>
          <t>880</t>
        </is>
      </c>
      <c r="C291" s="36" t="n">
        <v>880</v>
      </c>
      <c r="D291" s="10" t="inlineStr">
        <is>
          <t>motor|small|voluntary_excess|880</t>
        </is>
      </c>
      <c r="E291" s="42">
        <f>INDEX(Terms_Contrib,MATCH(D291,Terms_Key,0))</f>
        <v/>
      </c>
      <c r="F291" s="63">
        <f>EXP(E291-$E$201)</f>
        <v/>
      </c>
      <c r="G291" s="64" t="n">
        <v>0</v>
      </c>
    </row>
    <row r="292">
      <c r="B292" s="10" t="inlineStr">
        <is>
          <t>890</t>
        </is>
      </c>
      <c r="C292" s="36" t="n">
        <v>890</v>
      </c>
      <c r="D292" s="10" t="inlineStr">
        <is>
          <t>motor|small|voluntary_excess|890</t>
        </is>
      </c>
      <c r="E292" s="42">
        <f>INDEX(Terms_Contrib,MATCH(D292,Terms_Key,0))</f>
        <v/>
      </c>
      <c r="F292" s="63">
        <f>EXP(E292-$E$201)</f>
        <v/>
      </c>
      <c r="G292" s="64" t="n">
        <v>0</v>
      </c>
    </row>
    <row r="293">
      <c r="B293" s="10" t="inlineStr">
        <is>
          <t>900</t>
        </is>
      </c>
      <c r="C293" s="36" t="n">
        <v>900</v>
      </c>
      <c r="D293" s="10" t="inlineStr">
        <is>
          <t>motor|small|voluntary_excess|900</t>
        </is>
      </c>
      <c r="E293" s="42">
        <f>INDEX(Terms_Contrib,MATCH(D293,Terms_Key,0))</f>
        <v/>
      </c>
      <c r="F293" s="63">
        <f>EXP(E293-$E$201)</f>
        <v/>
      </c>
      <c r="G293" s="64" t="n">
        <v>0</v>
      </c>
    </row>
    <row r="294">
      <c r="B294" s="10" t="inlineStr">
        <is>
          <t>910</t>
        </is>
      </c>
      <c r="C294" s="36" t="n">
        <v>910</v>
      </c>
      <c r="D294" s="10" t="inlineStr">
        <is>
          <t>motor|small|voluntary_excess|910</t>
        </is>
      </c>
      <c r="E294" s="42">
        <f>INDEX(Terms_Contrib,MATCH(D294,Terms_Key,0))</f>
        <v/>
      </c>
      <c r="F294" s="63">
        <f>EXP(E294-$E$201)</f>
        <v/>
      </c>
      <c r="G294" s="64" t="n">
        <v>0</v>
      </c>
    </row>
    <row r="295">
      <c r="B295" s="10" t="inlineStr">
        <is>
          <t>920</t>
        </is>
      </c>
      <c r="C295" s="36" t="n">
        <v>920</v>
      </c>
      <c r="D295" s="10" t="inlineStr">
        <is>
          <t>motor|small|voluntary_excess|920</t>
        </is>
      </c>
      <c r="E295" s="42">
        <f>INDEX(Terms_Contrib,MATCH(D295,Terms_Key,0))</f>
        <v/>
      </c>
      <c r="F295" s="63">
        <f>EXP(E295-$E$201)</f>
        <v/>
      </c>
      <c r="G295" s="64" t="n">
        <v>0</v>
      </c>
    </row>
    <row r="296">
      <c r="B296" s="10" t="inlineStr">
        <is>
          <t>930</t>
        </is>
      </c>
      <c r="C296" s="36" t="n">
        <v>930</v>
      </c>
      <c r="D296" s="10" t="inlineStr">
        <is>
          <t>motor|small|voluntary_excess|930</t>
        </is>
      </c>
      <c r="E296" s="42">
        <f>INDEX(Terms_Contrib,MATCH(D296,Terms_Key,0))</f>
        <v/>
      </c>
      <c r="F296" s="63">
        <f>EXP(E296-$E$201)</f>
        <v/>
      </c>
      <c r="G296" s="64" t="n">
        <v>0</v>
      </c>
    </row>
    <row r="297">
      <c r="B297" s="10" t="inlineStr">
        <is>
          <t>940</t>
        </is>
      </c>
      <c r="C297" s="36" t="n">
        <v>940</v>
      </c>
      <c r="D297" s="10" t="inlineStr">
        <is>
          <t>motor|small|voluntary_excess|940</t>
        </is>
      </c>
      <c r="E297" s="42">
        <f>INDEX(Terms_Contrib,MATCH(D297,Terms_Key,0))</f>
        <v/>
      </c>
      <c r="F297" s="63">
        <f>EXP(E297-$E$201)</f>
        <v/>
      </c>
      <c r="G297" s="64" t="n">
        <v>0</v>
      </c>
    </row>
    <row r="298">
      <c r="B298" s="10" t="inlineStr">
        <is>
          <t>950</t>
        </is>
      </c>
      <c r="C298" s="36" t="n">
        <v>950</v>
      </c>
      <c r="D298" s="10" t="inlineStr">
        <is>
          <t>motor|small|voluntary_excess|950</t>
        </is>
      </c>
      <c r="E298" s="42">
        <f>INDEX(Terms_Contrib,MATCH(D298,Terms_Key,0))</f>
        <v/>
      </c>
      <c r="F298" s="63">
        <f>EXP(E298-$E$201)</f>
        <v/>
      </c>
      <c r="G298" s="64" t="n">
        <v>0</v>
      </c>
    </row>
    <row r="299">
      <c r="B299" s="10" t="inlineStr">
        <is>
          <t>960</t>
        </is>
      </c>
      <c r="C299" s="36" t="n">
        <v>960</v>
      </c>
      <c r="D299" s="10" t="inlineStr">
        <is>
          <t>motor|small|voluntary_excess|960</t>
        </is>
      </c>
      <c r="E299" s="42">
        <f>INDEX(Terms_Contrib,MATCH(D299,Terms_Key,0))</f>
        <v/>
      </c>
      <c r="F299" s="63">
        <f>EXP(E299-$E$201)</f>
        <v/>
      </c>
      <c r="G299" s="64" t="n">
        <v>0</v>
      </c>
    </row>
    <row r="300">
      <c r="B300" s="10" t="inlineStr">
        <is>
          <t>970</t>
        </is>
      </c>
      <c r="C300" s="36" t="n">
        <v>970</v>
      </c>
      <c r="D300" s="10" t="inlineStr">
        <is>
          <t>motor|small|voluntary_excess|970</t>
        </is>
      </c>
      <c r="E300" s="42">
        <f>INDEX(Terms_Contrib,MATCH(D300,Terms_Key,0))</f>
        <v/>
      </c>
      <c r="F300" s="63">
        <f>EXP(E300-$E$201)</f>
        <v/>
      </c>
      <c r="G300" s="64" t="n">
        <v>0</v>
      </c>
    </row>
    <row r="301">
      <c r="B301" s="10" t="inlineStr">
        <is>
          <t>980</t>
        </is>
      </c>
      <c r="C301" s="36" t="n">
        <v>980</v>
      </c>
      <c r="D301" s="10" t="inlineStr">
        <is>
          <t>motor|small|voluntary_excess|980</t>
        </is>
      </c>
      <c r="E301" s="42">
        <f>INDEX(Terms_Contrib,MATCH(D301,Terms_Key,0))</f>
        <v/>
      </c>
      <c r="F301" s="63">
        <f>EXP(E301-$E$201)</f>
        <v/>
      </c>
      <c r="G301" s="64" t="n">
        <v>0</v>
      </c>
    </row>
    <row r="302">
      <c r="B302" s="10" t="inlineStr">
        <is>
          <t>990</t>
        </is>
      </c>
      <c r="C302" s="36" t="n">
        <v>990</v>
      </c>
      <c r="D302" s="10" t="inlineStr">
        <is>
          <t>motor|small|voluntary_excess|990</t>
        </is>
      </c>
      <c r="E302" s="42">
        <f>INDEX(Terms_Contrib,MATCH(D302,Terms_Key,0))</f>
        <v/>
      </c>
      <c r="F302" s="63">
        <f>EXP(E302-$E$201)</f>
        <v/>
      </c>
      <c r="G302" s="64" t="n">
        <v>0</v>
      </c>
    </row>
    <row r="303">
      <c r="B303" s="10" t="inlineStr">
        <is>
          <t>1000</t>
        </is>
      </c>
      <c r="C303" s="36" t="n">
        <v>1000</v>
      </c>
      <c r="D303" s="10" t="inlineStr">
        <is>
          <t>motor|small|voluntary_excess|1000</t>
        </is>
      </c>
      <c r="E303" s="42">
        <f>INDEX(Terms_Contrib,MATCH(D303,Terms_Key,0))</f>
        <v/>
      </c>
      <c r="F303" s="63">
        <f>EXP(E303-$E$201)</f>
        <v/>
      </c>
      <c r="G303" s="64" t="n">
        <v>0.09887397539001443</v>
      </c>
    </row>
    <row r="306">
      <c r="B306" s="5" t="inlineStr">
        <is>
          <t>Contents: Elevation (m)</t>
        </is>
      </c>
      <c r="C306" s="5" t="n"/>
      <c r="D306" s="5" t="n"/>
      <c r="E306" s="5" t="n"/>
      <c r="F306" s="5" t="n"/>
      <c r="G306" s="5" t="n"/>
    </row>
    <row r="307">
      <c r="B307" s="3" t="inlineStr">
        <is>
          <t>Relativity = 1 at</t>
        </is>
      </c>
      <c r="C307" s="36" t="n">
        <v>2.5</v>
      </c>
      <c r="D307" s="10" t="inlineStr">
        <is>
          <t>contents|small|elevation_m|2.5</t>
        </is>
      </c>
      <c r="E307" s="53">
        <f>INDEX(Terms_Contrib,MATCH(D307,Terms_Key,0))</f>
        <v/>
      </c>
    </row>
    <row r="308">
      <c r="B308" s="6" t="inlineStr">
        <is>
          <t>Label</t>
        </is>
      </c>
      <c r="C308" s="6" t="inlineStr">
        <is>
          <t>Value</t>
        </is>
      </c>
      <c r="D308" s="6" t="inlineStr">
        <is>
          <t>Key</t>
        </is>
      </c>
      <c r="E308" s="6" t="inlineStr">
        <is>
          <t>Log contribution</t>
        </is>
      </c>
      <c r="F308" s="6" t="inlineStr">
        <is>
          <t>Relativity</t>
        </is>
      </c>
      <c r="G308" s="6" t="inlineStr">
        <is>
          <t>Share of 2025 exposure</t>
        </is>
      </c>
    </row>
    <row r="309">
      <c r="B309" s="10" t="inlineStr">
        <is>
          <t>0</t>
        </is>
      </c>
      <c r="C309" s="36" t="n">
        <v>0</v>
      </c>
      <c r="D309" s="10" t="inlineStr">
        <is>
          <t>contents|small|elevation_m|0.0</t>
        </is>
      </c>
      <c r="E309" s="42">
        <f>INDEX(Terms_Contrib,MATCH(D309,Terms_Key,0))</f>
        <v/>
      </c>
      <c r="F309" s="63">
        <f>EXP(E309-$E$307)</f>
        <v/>
      </c>
      <c r="G309" s="64" t="n">
        <v>0.004900698713755763</v>
      </c>
    </row>
    <row r="310">
      <c r="B310" s="10" t="inlineStr">
        <is>
          <t>0.5</t>
        </is>
      </c>
      <c r="C310" s="36" t="n">
        <v>0.5</v>
      </c>
      <c r="D310" s="10" t="inlineStr">
        <is>
          <t>contents|small|elevation_m|0.5</t>
        </is>
      </c>
      <c r="E310" s="42">
        <f>INDEX(Terms_Contrib,MATCH(D310,Terms_Key,0))</f>
        <v/>
      </c>
      <c r="F310" s="63">
        <f>EXP(E310-$E$307)</f>
        <v/>
      </c>
      <c r="G310" s="64" t="n">
        <v>0.02716827112563438</v>
      </c>
    </row>
    <row r="311">
      <c r="B311" s="10" t="inlineStr">
        <is>
          <t>1</t>
        </is>
      </c>
      <c r="C311" s="36" t="n">
        <v>1</v>
      </c>
      <c r="D311" s="10" t="inlineStr">
        <is>
          <t>contents|small|elevation_m|1.0</t>
        </is>
      </c>
      <c r="E311" s="42">
        <f>INDEX(Terms_Contrib,MATCH(D311,Terms_Key,0))</f>
        <v/>
      </c>
      <c r="F311" s="63">
        <f>EXP(E311-$E$307)</f>
        <v/>
      </c>
      <c r="G311" s="64" t="n">
        <v>0.03594891790124982</v>
      </c>
    </row>
    <row r="312">
      <c r="B312" s="10" t="inlineStr">
        <is>
          <t>1.5</t>
        </is>
      </c>
      <c r="C312" s="36" t="n">
        <v>1.5</v>
      </c>
      <c r="D312" s="10" t="inlineStr">
        <is>
          <t>contents|small|elevation_m|1.5</t>
        </is>
      </c>
      <c r="E312" s="42">
        <f>INDEX(Terms_Contrib,MATCH(D312,Terms_Key,0))</f>
        <v/>
      </c>
      <c r="F312" s="63">
        <f>EXP(E312-$E$307)</f>
        <v/>
      </c>
      <c r="G312" s="64" t="n">
        <v>0.03833028256335242</v>
      </c>
    </row>
    <row r="313">
      <c r="B313" s="10" t="inlineStr">
        <is>
          <t>2</t>
        </is>
      </c>
      <c r="C313" s="36" t="n">
        <v>2</v>
      </c>
      <c r="D313" s="10" t="inlineStr">
        <is>
          <t>contents|small|elevation_m|2.0</t>
        </is>
      </c>
      <c r="E313" s="42">
        <f>INDEX(Terms_Contrib,MATCH(D313,Terms_Key,0))</f>
        <v/>
      </c>
      <c r="F313" s="63">
        <f>EXP(E313-$E$307)</f>
        <v/>
      </c>
      <c r="G313" s="64" t="n">
        <v>0.03874600123206866</v>
      </c>
    </row>
    <row r="314">
      <c r="B314" s="10" t="inlineStr">
        <is>
          <t>2.5</t>
        </is>
      </c>
      <c r="C314" s="36" t="n">
        <v>2.5</v>
      </c>
      <c r="D314" s="10" t="inlineStr">
        <is>
          <t>contents|small|elevation_m|2.5</t>
        </is>
      </c>
      <c r="E314" s="42">
        <f>INDEX(Terms_Contrib,MATCH(D314,Terms_Key,0))</f>
        <v/>
      </c>
      <c r="F314" s="63">
        <f>EXP(E314-$E$307)</f>
        <v/>
      </c>
      <c r="G314" s="64" t="n">
        <v>0.0400457545862522</v>
      </c>
    </row>
    <row r="315">
      <c r="B315" s="10" t="inlineStr">
        <is>
          <t>3</t>
        </is>
      </c>
      <c r="C315" s="36" t="n">
        <v>3</v>
      </c>
      <c r="D315" s="10" t="inlineStr">
        <is>
          <t>contents|small|elevation_m|3.0</t>
        </is>
      </c>
      <c r="E315" s="42">
        <f>INDEX(Terms_Contrib,MATCH(D315,Terms_Key,0))</f>
        <v/>
      </c>
      <c r="F315" s="63">
        <f>EXP(E315-$E$307)</f>
        <v/>
      </c>
      <c r="G315" s="64" t="n">
        <v>0.03816348444200166</v>
      </c>
    </row>
    <row r="316">
      <c r="B316" s="10" t="inlineStr">
        <is>
          <t>3.5</t>
        </is>
      </c>
      <c r="C316" s="36" t="n">
        <v>3.5</v>
      </c>
      <c r="D316" s="10" t="inlineStr">
        <is>
          <t>contents|small|elevation_m|3.5</t>
        </is>
      </c>
      <c r="E316" s="42">
        <f>INDEX(Terms_Contrib,MATCH(D316,Terms_Key,0))</f>
        <v/>
      </c>
      <c r="F316" s="63">
        <f>EXP(E316-$E$307)</f>
        <v/>
      </c>
      <c r="G316" s="64" t="n">
        <v>0.03647094541992243</v>
      </c>
    </row>
    <row r="317">
      <c r="B317" s="10" t="inlineStr">
        <is>
          <t>4</t>
        </is>
      </c>
      <c r="C317" s="36" t="n">
        <v>4</v>
      </c>
      <c r="D317" s="10" t="inlineStr">
        <is>
          <t>contents|small|elevation_m|4.0</t>
        </is>
      </c>
      <c r="E317" s="42">
        <f>INDEX(Terms_Contrib,MATCH(D317,Terms_Key,0))</f>
        <v/>
      </c>
      <c r="F317" s="63">
        <f>EXP(E317-$E$307)</f>
        <v/>
      </c>
      <c r="G317" s="64" t="n">
        <v>0.03570371120017135</v>
      </c>
    </row>
    <row r="318">
      <c r="B318" s="10" t="inlineStr">
        <is>
          <t>4.5</t>
        </is>
      </c>
      <c r="C318" s="36" t="n">
        <v>4.5</v>
      </c>
      <c r="D318" s="10" t="inlineStr">
        <is>
          <t>contents|small|elevation_m|4.5</t>
        </is>
      </c>
      <c r="E318" s="42">
        <f>INDEX(Terms_Contrib,MATCH(D318,Terms_Key,0))</f>
        <v/>
      </c>
      <c r="F318" s="63">
        <f>EXP(E318-$E$307)</f>
        <v/>
      </c>
      <c r="G318" s="64" t="n">
        <v>0.03376935436175</v>
      </c>
    </row>
    <row r="319">
      <c r="B319" s="10" t="inlineStr">
        <is>
          <t>5</t>
        </is>
      </c>
      <c r="C319" s="36" t="n">
        <v>5</v>
      </c>
      <c r="D319" s="10" t="inlineStr">
        <is>
          <t>contents|small|elevation_m|5.0</t>
        </is>
      </c>
      <c r="E319" s="42">
        <f>INDEX(Terms_Contrib,MATCH(D319,Terms_Key,0))</f>
        <v/>
      </c>
      <c r="F319" s="63">
        <f>EXP(E319-$E$307)</f>
        <v/>
      </c>
      <c r="G319" s="64" t="n">
        <v>0.03477938128249331</v>
      </c>
    </row>
    <row r="320">
      <c r="B320" s="10" t="inlineStr">
        <is>
          <t>5.5</t>
        </is>
      </c>
      <c r="C320" s="36" t="n">
        <v>5.5</v>
      </c>
      <c r="D320" s="10" t="inlineStr">
        <is>
          <t>contents|small|elevation_m|5.5</t>
        </is>
      </c>
      <c r="E320" s="42">
        <f>INDEX(Terms_Contrib,MATCH(D320,Terms_Key,0))</f>
        <v/>
      </c>
      <c r="F320" s="63">
        <f>EXP(E320-$E$307)</f>
        <v/>
      </c>
      <c r="G320" s="64" t="n">
        <v>0.03183109798472784</v>
      </c>
    </row>
    <row r="321">
      <c r="B321" s="10" t="inlineStr">
        <is>
          <t>6</t>
        </is>
      </c>
      <c r="C321" s="36" t="n">
        <v>6</v>
      </c>
      <c r="D321" s="10" t="inlineStr">
        <is>
          <t>contents|small|elevation_m|6.0</t>
        </is>
      </c>
      <c r="E321" s="42">
        <f>INDEX(Terms_Contrib,MATCH(D321,Terms_Key,0))</f>
        <v/>
      </c>
      <c r="F321" s="63">
        <f>EXP(E321-$E$307)</f>
        <v/>
      </c>
      <c r="G321" s="64" t="n">
        <v>0.0308314698335873</v>
      </c>
    </row>
    <row r="322">
      <c r="B322" s="10" t="inlineStr">
        <is>
          <t>6.5</t>
        </is>
      </c>
      <c r="C322" s="36" t="n">
        <v>6.5</v>
      </c>
      <c r="D322" s="10" t="inlineStr">
        <is>
          <t>contents|small|elevation_m|6.5</t>
        </is>
      </c>
      <c r="E322" s="42">
        <f>INDEX(Terms_Contrib,MATCH(D322,Terms_Key,0))</f>
        <v/>
      </c>
      <c r="F322" s="63">
        <f>EXP(E322-$E$307)</f>
        <v/>
      </c>
      <c r="G322" s="64" t="n">
        <v>0.03025392031292879</v>
      </c>
    </row>
    <row r="323">
      <c r="B323" s="10" t="inlineStr">
        <is>
          <t>7</t>
        </is>
      </c>
      <c r="C323" s="36" t="n">
        <v>7</v>
      </c>
      <c r="D323" s="10" t="inlineStr">
        <is>
          <t>contents|small|elevation_m|7.0</t>
        </is>
      </c>
      <c r="E323" s="42">
        <f>INDEX(Terms_Contrib,MATCH(D323,Terms_Key,0))</f>
        <v/>
      </c>
      <c r="F323" s="63">
        <f>EXP(E323-$E$307)</f>
        <v/>
      </c>
      <c r="G323" s="64" t="n">
        <v>0.02802867646410278</v>
      </c>
    </row>
    <row r="324">
      <c r="B324" s="10" t="inlineStr">
        <is>
          <t>7.5</t>
        </is>
      </c>
      <c r="C324" s="36" t="n">
        <v>7.5</v>
      </c>
      <c r="D324" s="10" t="inlineStr">
        <is>
          <t>contents|small|elevation_m|7.5</t>
        </is>
      </c>
      <c r="E324" s="42">
        <f>INDEX(Terms_Contrib,MATCH(D324,Terms_Key,0))</f>
        <v/>
      </c>
      <c r="F324" s="63">
        <f>EXP(E324-$E$307)</f>
        <v/>
      </c>
      <c r="G324" s="64" t="n">
        <v>0.02759587410246785</v>
      </c>
    </row>
    <row r="325">
      <c r="B325" s="10" t="inlineStr">
        <is>
          <t>8</t>
        </is>
      </c>
      <c r="C325" s="36" t="n">
        <v>8</v>
      </c>
      <c r="D325" s="10" t="inlineStr">
        <is>
          <t>contents|small|elevation_m|8.0</t>
        </is>
      </c>
      <c r="E325" s="42">
        <f>INDEX(Terms_Contrib,MATCH(D325,Terms_Key,0))</f>
        <v/>
      </c>
      <c r="F325" s="63">
        <f>EXP(E325-$E$307)</f>
        <v/>
      </c>
      <c r="G325" s="64" t="n">
        <v>0.02740428605715337</v>
      </c>
    </row>
    <row r="326">
      <c r="B326" s="10" t="inlineStr">
        <is>
          <t>8.5</t>
        </is>
      </c>
      <c r="C326" s="36" t="n">
        <v>8.5</v>
      </c>
      <c r="D326" s="10" t="inlineStr">
        <is>
          <t>contents|small|elevation_m|8.5</t>
        </is>
      </c>
      <c r="E326" s="42">
        <f>INDEX(Terms_Contrib,MATCH(D326,Terms_Key,0))</f>
        <v/>
      </c>
      <c r="F326" s="63">
        <f>EXP(E326-$E$307)</f>
        <v/>
      </c>
      <c r="G326" s="64" t="n">
        <v>0.02539193844671162</v>
      </c>
    </row>
    <row r="327">
      <c r="B327" s="10" t="inlineStr">
        <is>
          <t>9</t>
        </is>
      </c>
      <c r="C327" s="36" t="n">
        <v>9</v>
      </c>
      <c r="D327" s="10" t="inlineStr">
        <is>
          <t>contents|small|elevation_m|9.0</t>
        </is>
      </c>
      <c r="E327" s="42">
        <f>INDEX(Terms_Contrib,MATCH(D327,Terms_Key,0))</f>
        <v/>
      </c>
      <c r="F327" s="63">
        <f>EXP(E327-$E$307)</f>
        <v/>
      </c>
      <c r="G327" s="64" t="n">
        <v>0.02464981911247432</v>
      </c>
    </row>
    <row r="328">
      <c r="B328" s="10" t="inlineStr">
        <is>
          <t>9.5</t>
        </is>
      </c>
      <c r="C328" s="36" t="n">
        <v>9.5</v>
      </c>
      <c r="D328" s="10" t="inlineStr">
        <is>
          <t>contents|small|elevation_m|9.5</t>
        </is>
      </c>
      <c r="E328" s="42">
        <f>INDEX(Terms_Contrib,MATCH(D328,Terms_Key,0))</f>
        <v/>
      </c>
      <c r="F328" s="63">
        <f>EXP(E328-$E$307)</f>
        <v/>
      </c>
      <c r="G328" s="64" t="n">
        <v>0.02255460630676094</v>
      </c>
    </row>
    <row r="329">
      <c r="B329" s="10" t="inlineStr">
        <is>
          <t>10</t>
        </is>
      </c>
      <c r="C329" s="36" t="n">
        <v>10</v>
      </c>
      <c r="D329" s="10" t="inlineStr">
        <is>
          <t>contents|small|elevation_m|10.0</t>
        </is>
      </c>
      <c r="E329" s="42">
        <f>INDEX(Terms_Contrib,MATCH(D329,Terms_Key,0))</f>
        <v/>
      </c>
      <c r="F329" s="63">
        <f>EXP(E329-$E$307)</f>
        <v/>
      </c>
      <c r="G329" s="64" t="n">
        <v>0.02185584612792067</v>
      </c>
    </row>
    <row r="330">
      <c r="B330" s="10" t="inlineStr">
        <is>
          <t>10.5</t>
        </is>
      </c>
      <c r="C330" s="36" t="n">
        <v>10.5</v>
      </c>
      <c r="D330" s="10" t="inlineStr">
        <is>
          <t>contents|small|elevation_m|10.5</t>
        </is>
      </c>
      <c r="E330" s="42">
        <f>INDEX(Terms_Contrib,MATCH(D330,Terms_Key,0))</f>
        <v/>
      </c>
      <c r="F330" s="63">
        <f>EXP(E330-$E$307)</f>
        <v/>
      </c>
      <c r="G330" s="64" t="n">
        <v>0.02179995274130601</v>
      </c>
    </row>
    <row r="331">
      <c r="B331" s="10" t="inlineStr">
        <is>
          <t>11</t>
        </is>
      </c>
      <c r="C331" s="36" t="n">
        <v>11</v>
      </c>
      <c r="D331" s="10" t="inlineStr">
        <is>
          <t>contents|small|elevation_m|11.0</t>
        </is>
      </c>
      <c r="E331" s="42">
        <f>INDEX(Terms_Contrib,MATCH(D331,Terms_Key,0))</f>
        <v/>
      </c>
      <c r="F331" s="63">
        <f>EXP(E331-$E$307)</f>
        <v/>
      </c>
      <c r="G331" s="64" t="n">
        <v>0.01840772554304552</v>
      </c>
    </row>
    <row r="332">
      <c r="B332" s="10" t="inlineStr">
        <is>
          <t>11.5</t>
        </is>
      </c>
      <c r="C332" s="36" t="n">
        <v>11.5</v>
      </c>
      <c r="D332" s="10" t="inlineStr">
        <is>
          <t>contents|small|elevation_m|11.5</t>
        </is>
      </c>
      <c r="E332" s="42">
        <f>INDEX(Terms_Contrib,MATCH(D332,Terms_Key,0))</f>
        <v/>
      </c>
      <c r="F332" s="63">
        <f>EXP(E332-$E$307)</f>
        <v/>
      </c>
      <c r="G332" s="64" t="n">
        <v>0.01831269750118493</v>
      </c>
    </row>
    <row r="333">
      <c r="B333" s="10" t="inlineStr">
        <is>
          <t>12</t>
        </is>
      </c>
      <c r="C333" s="36" t="n">
        <v>12</v>
      </c>
      <c r="D333" s="10" t="inlineStr">
        <is>
          <t>contents|small|elevation_m|12.0</t>
        </is>
      </c>
      <c r="E333" s="42">
        <f>INDEX(Terms_Contrib,MATCH(D333,Terms_Key,0))</f>
        <v/>
      </c>
      <c r="F333" s="63">
        <f>EXP(E333-$E$307)</f>
        <v/>
      </c>
      <c r="G333" s="64" t="n">
        <v>0.01773324463430451</v>
      </c>
    </row>
    <row r="334">
      <c r="B334" s="10" t="inlineStr">
        <is>
          <t>12.5</t>
        </is>
      </c>
      <c r="C334" s="36" t="n">
        <v>12.5</v>
      </c>
      <c r="D334" s="10" t="inlineStr">
        <is>
          <t>contents|small|elevation_m|12.5</t>
        </is>
      </c>
      <c r="E334" s="42">
        <f>INDEX(Terms_Contrib,MATCH(D334,Terms_Key,0))</f>
        <v/>
      </c>
      <c r="F334" s="63">
        <f>EXP(E334-$E$307)</f>
        <v/>
      </c>
      <c r="G334" s="64" t="n">
        <v>0.01751788797275521</v>
      </c>
    </row>
    <row r="335">
      <c r="B335" s="10" t="inlineStr">
        <is>
          <t>13</t>
        </is>
      </c>
      <c r="C335" s="36" t="n">
        <v>13</v>
      </c>
      <c r="D335" s="10" t="inlineStr">
        <is>
          <t>contents|small|elevation_m|13.0</t>
        </is>
      </c>
      <c r="E335" s="42">
        <f>INDEX(Terms_Contrib,MATCH(D335,Terms_Key,0))</f>
        <v/>
      </c>
      <c r="F335" s="63">
        <f>EXP(E335-$E$307)</f>
        <v/>
      </c>
      <c r="G335" s="64" t="n">
        <v>0.01547958986138531</v>
      </c>
    </row>
    <row r="336">
      <c r="B336" s="10" t="inlineStr">
        <is>
          <t>13.5</t>
        </is>
      </c>
      <c r="C336" s="36" t="n">
        <v>13.5</v>
      </c>
      <c r="D336" s="10" t="inlineStr">
        <is>
          <t>contents|small|elevation_m|13.5</t>
        </is>
      </c>
      <c r="E336" s="42">
        <f>INDEX(Terms_Contrib,MATCH(D336,Terms_Key,0))</f>
        <v/>
      </c>
      <c r="F336" s="63">
        <f>EXP(E336-$E$307)</f>
        <v/>
      </c>
      <c r="G336" s="64" t="n">
        <v>0.01572112913925578</v>
      </c>
    </row>
    <row r="337">
      <c r="B337" s="10" t="inlineStr">
        <is>
          <t>14</t>
        </is>
      </c>
      <c r="C337" s="36" t="n">
        <v>14</v>
      </c>
      <c r="D337" s="10" t="inlineStr">
        <is>
          <t>contents|small|elevation_m|14.0</t>
        </is>
      </c>
      <c r="E337" s="42">
        <f>INDEX(Terms_Contrib,MATCH(D337,Terms_Key,0))</f>
        <v/>
      </c>
      <c r="F337" s="63">
        <f>EXP(E337-$E$307)</f>
        <v/>
      </c>
      <c r="G337" s="64" t="n">
        <v>0.01457002248269694</v>
      </c>
    </row>
    <row r="338">
      <c r="B338" s="10" t="inlineStr">
        <is>
          <t>14.5</t>
        </is>
      </c>
      <c r="C338" s="36" t="n">
        <v>14.5</v>
      </c>
      <c r="D338" s="10" t="inlineStr">
        <is>
          <t>contents|small|elevation_m|14.5</t>
        </is>
      </c>
      <c r="E338" s="42">
        <f>INDEX(Terms_Contrib,MATCH(D338,Terms_Key,0))</f>
        <v/>
      </c>
      <c r="F338" s="63">
        <f>EXP(E338-$E$307)</f>
        <v/>
      </c>
      <c r="G338" s="64" t="n">
        <v>0.01310997023816429</v>
      </c>
    </row>
    <row r="339">
      <c r="B339" s="10" t="inlineStr">
        <is>
          <t>15</t>
        </is>
      </c>
      <c r="C339" s="36" t="n">
        <v>15</v>
      </c>
      <c r="D339" s="10" t="inlineStr">
        <is>
          <t>contents|small|elevation_m|15.0</t>
        </is>
      </c>
      <c r="E339" s="42">
        <f>INDEX(Terms_Contrib,MATCH(D339,Terms_Key,0))</f>
        <v/>
      </c>
      <c r="F339" s="63">
        <f>EXP(E339-$E$307)</f>
        <v/>
      </c>
      <c r="G339" s="64" t="n">
        <v>0.01274067464803181</v>
      </c>
    </row>
    <row r="340">
      <c r="B340" s="10" t="inlineStr">
        <is>
          <t>15.5</t>
        </is>
      </c>
      <c r="C340" s="36" t="n">
        <v>15.5</v>
      </c>
      <c r="D340" s="10" t="inlineStr">
        <is>
          <t>contents|small|elevation_m|15.5</t>
        </is>
      </c>
      <c r="E340" s="42">
        <f>INDEX(Terms_Contrib,MATCH(D340,Terms_Key,0))</f>
        <v/>
      </c>
      <c r="F340" s="63">
        <f>EXP(E340-$E$307)</f>
        <v/>
      </c>
      <c r="G340" s="64" t="n">
        <v>0.0116866386487913</v>
      </c>
    </row>
    <row r="341">
      <c r="B341" s="10" t="inlineStr">
        <is>
          <t>16</t>
        </is>
      </c>
      <c r="C341" s="36" t="n">
        <v>16</v>
      </c>
      <c r="D341" s="10" t="inlineStr">
        <is>
          <t>contents|small|elevation_m|16.0</t>
        </is>
      </c>
      <c r="E341" s="42">
        <f>INDEX(Terms_Contrib,MATCH(D341,Terms_Key,0))</f>
        <v/>
      </c>
      <c r="F341" s="63">
        <f>EXP(E341-$E$307)</f>
        <v/>
      </c>
      <c r="G341" s="64" t="n">
        <v>0.01153622787418047</v>
      </c>
    </row>
    <row r="342">
      <c r="B342" s="10" t="inlineStr">
        <is>
          <t>16.5</t>
        </is>
      </c>
      <c r="C342" s="36" t="n">
        <v>16.5</v>
      </c>
      <c r="D342" s="10" t="inlineStr">
        <is>
          <t>contents|small|elevation_m|16.5</t>
        </is>
      </c>
      <c r="E342" s="42">
        <f>INDEX(Terms_Contrib,MATCH(D342,Terms_Key,0))</f>
        <v/>
      </c>
      <c r="F342" s="63">
        <f>EXP(E342-$E$307)</f>
        <v/>
      </c>
      <c r="G342" s="64" t="n">
        <v>0.01127305544169006</v>
      </c>
    </row>
    <row r="343">
      <c r="B343" s="10" t="inlineStr">
        <is>
          <t>17</t>
        </is>
      </c>
      <c r="C343" s="36" t="n">
        <v>17</v>
      </c>
      <c r="D343" s="10" t="inlineStr">
        <is>
          <t>contents|small|elevation_m|17.0</t>
        </is>
      </c>
      <c r="E343" s="42">
        <f>INDEX(Terms_Contrib,MATCH(D343,Terms_Key,0))</f>
        <v/>
      </c>
      <c r="F343" s="63">
        <f>EXP(E343-$E$307)</f>
        <v/>
      </c>
      <c r="G343" s="64" t="n">
        <v>0.009907288469760704</v>
      </c>
    </row>
    <row r="344">
      <c r="B344" s="10" t="inlineStr">
        <is>
          <t>17.5</t>
        </is>
      </c>
      <c r="C344" s="36" t="n">
        <v>17.5</v>
      </c>
      <c r="D344" s="10" t="inlineStr">
        <is>
          <t>contents|small|elevation_m|17.5</t>
        </is>
      </c>
      <c r="E344" s="42">
        <f>INDEX(Terms_Contrib,MATCH(D344,Terms_Key,0))</f>
        <v/>
      </c>
      <c r="F344" s="63">
        <f>EXP(E344-$E$307)</f>
        <v/>
      </c>
      <c r="G344" s="64" t="n">
        <v>0.01012468774676767</v>
      </c>
    </row>
    <row r="345">
      <c r="B345" s="10" t="inlineStr">
        <is>
          <t>18</t>
        </is>
      </c>
      <c r="C345" s="36" t="n">
        <v>18</v>
      </c>
      <c r="D345" s="10" t="inlineStr">
        <is>
          <t>contents|small|elevation_m|18.0</t>
        </is>
      </c>
      <c r="E345" s="42">
        <f>INDEX(Terms_Contrib,MATCH(D345,Terms_Key,0))</f>
        <v/>
      </c>
      <c r="F345" s="63">
        <f>EXP(E345-$E$307)</f>
        <v/>
      </c>
      <c r="G345" s="64" t="n">
        <v>0.009549180841566852</v>
      </c>
    </row>
    <row r="346">
      <c r="B346" s="10" t="inlineStr">
        <is>
          <t>18.5</t>
        </is>
      </c>
      <c r="C346" s="36" t="n">
        <v>18.5</v>
      </c>
      <c r="D346" s="10" t="inlineStr">
        <is>
          <t>contents|small|elevation_m|18.5</t>
        </is>
      </c>
      <c r="E346" s="42">
        <f>INDEX(Terms_Contrib,MATCH(D346,Terms_Key,0))</f>
        <v/>
      </c>
      <c r="F346" s="63">
        <f>EXP(E346-$E$307)</f>
        <v/>
      </c>
      <c r="G346" s="64" t="n">
        <v>0.008068934557850358</v>
      </c>
    </row>
    <row r="347">
      <c r="B347" s="10" t="inlineStr">
        <is>
          <t>19</t>
        </is>
      </c>
      <c r="C347" s="36" t="n">
        <v>19</v>
      </c>
      <c r="D347" s="10" t="inlineStr">
        <is>
          <t>contents|small|elevation_m|19.0</t>
        </is>
      </c>
      <c r="E347" s="42">
        <f>INDEX(Terms_Contrib,MATCH(D347,Terms_Key,0))</f>
        <v/>
      </c>
      <c r="F347" s="63">
        <f>EXP(E347-$E$307)</f>
        <v/>
      </c>
      <c r="G347" s="64" t="n">
        <v>0.00859764699983891</v>
      </c>
    </row>
    <row r="348">
      <c r="B348" s="10" t="inlineStr">
        <is>
          <t>19.5</t>
        </is>
      </c>
      <c r="C348" s="36" t="n">
        <v>19.5</v>
      </c>
      <c r="D348" s="10" t="inlineStr">
        <is>
          <t>contents|small|elevation_m|19.5</t>
        </is>
      </c>
      <c r="E348" s="42">
        <f>INDEX(Terms_Contrib,MATCH(D348,Terms_Key,0))</f>
        <v/>
      </c>
      <c r="F348" s="63">
        <f>EXP(E348-$E$307)</f>
        <v/>
      </c>
      <c r="G348" s="64" t="n">
        <v>0.008046976441680311</v>
      </c>
    </row>
    <row r="349">
      <c r="B349" s="10" t="inlineStr">
        <is>
          <t>20</t>
        </is>
      </c>
      <c r="C349" s="36" t="n">
        <v>20</v>
      </c>
      <c r="D349" s="10" t="inlineStr">
        <is>
          <t>contents|small|elevation_m|20.0</t>
        </is>
      </c>
      <c r="E349" s="42">
        <f>INDEX(Terms_Contrib,MATCH(D349,Terms_Key,0))</f>
        <v/>
      </c>
      <c r="F349" s="63">
        <f>EXP(E349-$E$307)</f>
        <v/>
      </c>
      <c r="G349" s="64" t="n">
        <v>0.007229837412451871</v>
      </c>
    </row>
    <row r="350">
      <c r="B350" s="10" t="inlineStr">
        <is>
          <t>20.5</t>
        </is>
      </c>
      <c r="C350" s="36" t="n">
        <v>20.5</v>
      </c>
      <c r="D350" s="10" t="inlineStr">
        <is>
          <t>contents|small|elevation_m|20.5</t>
        </is>
      </c>
      <c r="E350" s="42">
        <f>INDEX(Terms_Contrib,MATCH(D350,Terms_Key,0))</f>
        <v/>
      </c>
      <c r="F350" s="63">
        <f>EXP(E350-$E$307)</f>
        <v/>
      </c>
      <c r="G350" s="64" t="n">
        <v>0.006835659052198573</v>
      </c>
    </row>
    <row r="351">
      <c r="B351" s="10" t="inlineStr">
        <is>
          <t>21</t>
        </is>
      </c>
      <c r="C351" s="36" t="n">
        <v>21</v>
      </c>
      <c r="D351" s="10" t="inlineStr">
        <is>
          <t>contents|small|elevation_m|21.0</t>
        </is>
      </c>
      <c r="E351" s="42">
        <f>INDEX(Terms_Contrib,MATCH(D351,Terms_Key,0))</f>
        <v/>
      </c>
      <c r="F351" s="63">
        <f>EXP(E351-$E$307)</f>
        <v/>
      </c>
      <c r="G351" s="64" t="n">
        <v>0.006180025913362467</v>
      </c>
    </row>
    <row r="352">
      <c r="B352" s="10" t="inlineStr">
        <is>
          <t>21.5</t>
        </is>
      </c>
      <c r="C352" s="36" t="n">
        <v>21.5</v>
      </c>
      <c r="D352" s="10" t="inlineStr">
        <is>
          <t>contents|small|elevation_m|21.5</t>
        </is>
      </c>
      <c r="E352" s="42">
        <f>INDEX(Terms_Contrib,MATCH(D352,Terms_Key,0))</f>
        <v/>
      </c>
      <c r="F352" s="63">
        <f>EXP(E352-$E$307)</f>
        <v/>
      </c>
      <c r="G352" s="64" t="n">
        <v>0.006341113996047536</v>
      </c>
    </row>
    <row r="353">
      <c r="B353" s="10" t="inlineStr">
        <is>
          <t>22</t>
        </is>
      </c>
      <c r="C353" s="36" t="n">
        <v>22</v>
      </c>
      <c r="D353" s="10" t="inlineStr">
        <is>
          <t>contents|small|elevation_m|22.0</t>
        </is>
      </c>
      <c r="E353" s="42">
        <f>INDEX(Terms_Contrib,MATCH(D353,Terms_Key,0))</f>
        <v/>
      </c>
      <c r="F353" s="63">
        <f>EXP(E353-$E$307)</f>
        <v/>
      </c>
      <c r="G353" s="64" t="n">
        <v>0.005520493235925334</v>
      </c>
    </row>
    <row r="354">
      <c r="B354" s="10" t="inlineStr">
        <is>
          <t>22.5</t>
        </is>
      </c>
      <c r="C354" s="36" t="n">
        <v>22.5</v>
      </c>
      <c r="D354" s="10" t="inlineStr">
        <is>
          <t>contents|small|elevation_m|22.5</t>
        </is>
      </c>
      <c r="E354" s="42">
        <f>INDEX(Terms_Contrib,MATCH(D354,Terms_Key,0))</f>
        <v/>
      </c>
      <c r="F354" s="63">
        <f>EXP(E354-$E$307)</f>
        <v/>
      </c>
      <c r="G354" s="64" t="n">
        <v>0.004705768206783242</v>
      </c>
    </row>
    <row r="355">
      <c r="B355" s="10" t="inlineStr">
        <is>
          <t>23</t>
        </is>
      </c>
      <c r="C355" s="36" t="n">
        <v>23</v>
      </c>
      <c r="D355" s="10" t="inlineStr">
        <is>
          <t>contents|small|elevation_m|23.0</t>
        </is>
      </c>
      <c r="E355" s="42">
        <f>INDEX(Terms_Contrib,MATCH(D355,Terms_Key,0))</f>
        <v/>
      </c>
      <c r="F355" s="63">
        <f>EXP(E355-$E$307)</f>
        <v/>
      </c>
      <c r="G355" s="64" t="n">
        <v>0.004546769162634435</v>
      </c>
    </row>
    <row r="356">
      <c r="B356" s="10" t="inlineStr">
        <is>
          <t>23.5</t>
        </is>
      </c>
      <c r="C356" s="36" t="n">
        <v>23.5</v>
      </c>
      <c r="D356" s="10" t="inlineStr">
        <is>
          <t>contents|small|elevation_m|23.5</t>
        </is>
      </c>
      <c r="E356" s="42">
        <f>INDEX(Terms_Contrib,MATCH(D356,Terms_Key,0))</f>
        <v/>
      </c>
      <c r="F356" s="63">
        <f>EXP(E356-$E$307)</f>
        <v/>
      </c>
      <c r="G356" s="64" t="n">
        <v>0.004943175830659751</v>
      </c>
    </row>
    <row r="357">
      <c r="B357" s="10" t="inlineStr">
        <is>
          <t>24</t>
        </is>
      </c>
      <c r="C357" s="36" t="n">
        <v>24</v>
      </c>
      <c r="D357" s="10" t="inlineStr">
        <is>
          <t>contents|small|elevation_m|24.0</t>
        </is>
      </c>
      <c r="E357" s="42">
        <f>INDEX(Terms_Contrib,MATCH(D357,Terms_Key,0))</f>
        <v/>
      </c>
      <c r="F357" s="63">
        <f>EXP(E357-$E$307)</f>
        <v/>
      </c>
      <c r="G357" s="64" t="n">
        <v>0.003937651948539089</v>
      </c>
    </row>
    <row r="358">
      <c r="B358" s="10" t="inlineStr">
        <is>
          <t>24.5</t>
        </is>
      </c>
      <c r="C358" s="36" t="n">
        <v>24.5</v>
      </c>
      <c r="D358" s="10" t="inlineStr">
        <is>
          <t>contents|small|elevation_m|24.5</t>
        </is>
      </c>
      <c r="E358" s="42">
        <f>INDEX(Terms_Contrib,MATCH(D358,Terms_Key,0))</f>
        <v/>
      </c>
      <c r="F358" s="63">
        <f>EXP(E358-$E$307)</f>
        <v/>
      </c>
      <c r="G358" s="64" t="n">
        <v>0.003947122256570143</v>
      </c>
    </row>
    <row r="359">
      <c r="B359" s="10" t="inlineStr">
        <is>
          <t>25</t>
        </is>
      </c>
      <c r="C359" s="36" t="n">
        <v>25</v>
      </c>
      <c r="D359" s="10" t="inlineStr">
        <is>
          <t>contents|small|elevation_m|25.0</t>
        </is>
      </c>
      <c r="E359" s="42">
        <f>INDEX(Terms_Contrib,MATCH(D359,Terms_Key,0))</f>
        <v/>
      </c>
      <c r="F359" s="63">
        <f>EXP(E359-$E$307)</f>
        <v/>
      </c>
      <c r="G359" s="64" t="n">
        <v>0.003678471900806882</v>
      </c>
    </row>
    <row r="360">
      <c r="B360" s="10" t="inlineStr">
        <is>
          <t>25.5</t>
        </is>
      </c>
      <c r="C360" s="36" t="n">
        <v>25.5</v>
      </c>
      <c r="D360" s="10" t="inlineStr">
        <is>
          <t>contents|small|elevation_m|25.5</t>
        </is>
      </c>
      <c r="E360" s="42">
        <f>INDEX(Terms_Contrib,MATCH(D360,Terms_Key,0))</f>
        <v/>
      </c>
      <c r="F360" s="63">
        <f>EXP(E360-$E$307)</f>
        <v/>
      </c>
      <c r="G360" s="64" t="n">
        <v>0.003720020556139197</v>
      </c>
    </row>
    <row r="361">
      <c r="B361" s="10" t="inlineStr">
        <is>
          <t>26</t>
        </is>
      </c>
      <c r="C361" s="36" t="n">
        <v>26</v>
      </c>
      <c r="D361" s="10" t="inlineStr">
        <is>
          <t>contents|small|elevation_m|26.0</t>
        </is>
      </c>
      <c r="E361" s="42">
        <f>INDEX(Terms_Contrib,MATCH(D361,Terms_Key,0))</f>
        <v/>
      </c>
      <c r="F361" s="63">
        <f>EXP(E361-$E$307)</f>
        <v/>
      </c>
      <c r="G361" s="64" t="n">
        <v>0.003414463852901976</v>
      </c>
    </row>
    <row r="362">
      <c r="B362" s="10" t="inlineStr">
        <is>
          <t>26.5</t>
        </is>
      </c>
      <c r="C362" s="36" t="n">
        <v>26.5</v>
      </c>
      <c r="D362" s="10" t="inlineStr">
        <is>
          <t>contents|small|elevation_m|26.5</t>
        </is>
      </c>
      <c r="E362" s="42">
        <f>INDEX(Terms_Contrib,MATCH(D362,Terms_Key,0))</f>
        <v/>
      </c>
      <c r="F362" s="63">
        <f>EXP(E362-$E$307)</f>
        <v/>
      </c>
      <c r="G362" s="64" t="n">
        <v>0.002578012822982767</v>
      </c>
    </row>
    <row r="363">
      <c r="B363" s="10" t="inlineStr">
        <is>
          <t>27</t>
        </is>
      </c>
      <c r="C363" s="36" t="n">
        <v>27</v>
      </c>
      <c r="D363" s="10" t="inlineStr">
        <is>
          <t>contents|small|elevation_m|27.0</t>
        </is>
      </c>
      <c r="E363" s="42">
        <f>INDEX(Terms_Contrib,MATCH(D363,Terms_Key,0))</f>
        <v/>
      </c>
      <c r="F363" s="63">
        <f>EXP(E363-$E$307)</f>
        <v/>
      </c>
      <c r="G363" s="64" t="n">
        <v>0.003171021228809606</v>
      </c>
    </row>
    <row r="364">
      <c r="B364" s="10" t="inlineStr">
        <is>
          <t>27.5</t>
        </is>
      </c>
      <c r="C364" s="36" t="n">
        <v>27.5</v>
      </c>
      <c r="D364" s="10" t="inlineStr">
        <is>
          <t>contents|small|elevation_m|27.5</t>
        </is>
      </c>
      <c r="E364" s="42">
        <f>INDEX(Terms_Contrib,MATCH(D364,Terms_Key,0))</f>
        <v/>
      </c>
      <c r="F364" s="63">
        <f>EXP(E364-$E$307)</f>
        <v/>
      </c>
      <c r="G364" s="64" t="n">
        <v>0.00266417405683392</v>
      </c>
    </row>
    <row r="365">
      <c r="B365" s="10" t="inlineStr">
        <is>
          <t>28</t>
        </is>
      </c>
      <c r="C365" s="36" t="n">
        <v>28</v>
      </c>
      <c r="D365" s="10" t="inlineStr">
        <is>
          <t>contents|small|elevation_m|28.0</t>
        </is>
      </c>
      <c r="E365" s="42">
        <f>INDEX(Terms_Contrib,MATCH(D365,Terms_Key,0))</f>
        <v/>
      </c>
      <c r="F365" s="63">
        <f>EXP(E365-$E$307)</f>
        <v/>
      </c>
      <c r="G365" s="64" t="n">
        <v>0.002837564255343646</v>
      </c>
    </row>
    <row r="366">
      <c r="B366" s="10" t="inlineStr">
        <is>
          <t>28.5</t>
        </is>
      </c>
      <c r="C366" s="36" t="n">
        <v>28.5</v>
      </c>
      <c r="D366" s="10" t="inlineStr">
        <is>
          <t>contents|small|elevation_m|28.5</t>
        </is>
      </c>
      <c r="E366" s="42">
        <f>INDEX(Terms_Contrib,MATCH(D366,Terms_Key,0))</f>
        <v/>
      </c>
      <c r="F366" s="63">
        <f>EXP(E366-$E$307)</f>
        <v/>
      </c>
      <c r="G366" s="64" t="n">
        <v>0.00216842200063971</v>
      </c>
    </row>
    <row r="367">
      <c r="B367" s="10" t="inlineStr">
        <is>
          <t>29</t>
        </is>
      </c>
      <c r="C367" s="36" t="n">
        <v>29</v>
      </c>
      <c r="D367" s="10" t="inlineStr">
        <is>
          <t>contents|small|elevation_m|29.0</t>
        </is>
      </c>
      <c r="E367" s="42">
        <f>INDEX(Terms_Contrib,MATCH(D367,Terms_Key,0))</f>
        <v/>
      </c>
      <c r="F367" s="63">
        <f>EXP(E367-$E$307)</f>
        <v/>
      </c>
      <c r="G367" s="64" t="n">
        <v>0.002049811034858627</v>
      </c>
    </row>
    <row r="368">
      <c r="B368" s="10" t="inlineStr">
        <is>
          <t>29.5</t>
        </is>
      </c>
      <c r="C368" s="36" t="n">
        <v>29.5</v>
      </c>
      <c r="D368" s="10" t="inlineStr">
        <is>
          <t>contents|small|elevation_m|29.5</t>
        </is>
      </c>
      <c r="E368" s="42">
        <f>INDEX(Terms_Contrib,MATCH(D368,Terms_Key,0))</f>
        <v/>
      </c>
      <c r="F368" s="63">
        <f>EXP(E368-$E$307)</f>
        <v/>
      </c>
      <c r="G368" s="64" t="n">
        <v>0.001931896415256296</v>
      </c>
    </row>
    <row r="369">
      <c r="B369" s="10" t="inlineStr">
        <is>
          <t>30</t>
        </is>
      </c>
      <c r="C369" s="36" t="n">
        <v>30</v>
      </c>
      <c r="D369" s="10" t="inlineStr">
        <is>
          <t>contents|small|elevation_m|30.0</t>
        </is>
      </c>
      <c r="E369" s="42">
        <f>INDEX(Terms_Contrib,MATCH(D369,Terms_Key,0))</f>
        <v/>
      </c>
      <c r="F369" s="63">
        <f>EXP(E369-$E$307)</f>
        <v/>
      </c>
      <c r="G369" s="64" t="n">
        <v>0.001506336053880482</v>
      </c>
    </row>
    <row r="370">
      <c r="B370" s="10" t="inlineStr">
        <is>
          <t>30.5</t>
        </is>
      </c>
      <c r="C370" s="36" t="n">
        <v>30.5</v>
      </c>
      <c r="D370" s="10" t="inlineStr">
        <is>
          <t>contents|small|elevation_m|30.5</t>
        </is>
      </c>
      <c r="E370" s="42">
        <f>INDEX(Terms_Contrib,MATCH(D370,Terms_Key,0))</f>
        <v/>
      </c>
      <c r="F370" s="63">
        <f>EXP(E370-$E$307)</f>
        <v/>
      </c>
      <c r="G370" s="64" t="n">
        <v>0.001739797716077381</v>
      </c>
    </row>
    <row r="371">
      <c r="B371" s="10" t="inlineStr">
        <is>
          <t>31</t>
        </is>
      </c>
      <c r="C371" s="36" t="n">
        <v>31</v>
      </c>
      <c r="D371" s="10" t="inlineStr">
        <is>
          <t>contents|small|elevation_m|31.0</t>
        </is>
      </c>
      <c r="E371" s="42">
        <f>INDEX(Terms_Contrib,MATCH(D371,Terms_Key,0))</f>
        <v/>
      </c>
      <c r="F371" s="63">
        <f>EXP(E371-$E$307)</f>
        <v/>
      </c>
      <c r="G371" s="64" t="n">
        <v>0.001717793176828756</v>
      </c>
    </row>
    <row r="372">
      <c r="B372" s="10" t="inlineStr">
        <is>
          <t>31.5</t>
        </is>
      </c>
      <c r="C372" s="36" t="n">
        <v>31.5</v>
      </c>
      <c r="D372" s="10" t="inlineStr">
        <is>
          <t>contents|small|elevation_m|31.5</t>
        </is>
      </c>
      <c r="E372" s="42">
        <f>INDEX(Terms_Contrib,MATCH(D372,Terms_Key,0))</f>
        <v/>
      </c>
      <c r="F372" s="63">
        <f>EXP(E372-$E$307)</f>
        <v/>
      </c>
      <c r="G372" s="64" t="n">
        <v>0.001704701868668183</v>
      </c>
    </row>
    <row r="373">
      <c r="B373" s="10" t="inlineStr">
        <is>
          <t>32</t>
        </is>
      </c>
      <c r="C373" s="36" t="n">
        <v>32</v>
      </c>
      <c r="D373" s="10" t="inlineStr">
        <is>
          <t>contents|small|elevation_m|32.0</t>
        </is>
      </c>
      <c r="E373" s="42">
        <f>INDEX(Terms_Contrib,MATCH(D373,Terms_Key,0))</f>
        <v/>
      </c>
      <c r="F373" s="63">
        <f>EXP(E373-$E$307)</f>
        <v/>
      </c>
      <c r="G373" s="64" t="n">
        <v>0.001471240206471284</v>
      </c>
    </row>
    <row r="374">
      <c r="B374" s="10" t="inlineStr">
        <is>
          <t>32.5</t>
        </is>
      </c>
      <c r="C374" s="36" t="n">
        <v>32.5</v>
      </c>
      <c r="D374" s="10" t="inlineStr">
        <is>
          <t>contents|small|elevation_m|32.5</t>
        </is>
      </c>
      <c r="E374" s="42">
        <f>INDEX(Terms_Contrib,MATCH(D374,Terms_Key,0))</f>
        <v/>
      </c>
      <c r="F374" s="63">
        <f>EXP(E374-$E$307)</f>
        <v/>
      </c>
      <c r="G374" s="64" t="n">
        <v>0.001339816471001128</v>
      </c>
    </row>
    <row r="375">
      <c r="B375" s="10" t="inlineStr">
        <is>
          <t>33</t>
        </is>
      </c>
      <c r="C375" s="36" t="n">
        <v>33</v>
      </c>
      <c r="D375" s="10" t="inlineStr">
        <is>
          <t>contents|small|elevation_m|33.0</t>
        </is>
      </c>
      <c r="E375" s="42">
        <f>INDEX(Terms_Contrib,MATCH(D375,Terms_Key,0))</f>
        <v/>
      </c>
      <c r="F375" s="63">
        <f>EXP(E375-$E$307)</f>
        <v/>
      </c>
      <c r="G375" s="64" t="n">
        <v>0.001557540709558187</v>
      </c>
    </row>
    <row r="376">
      <c r="B376" s="10" t="inlineStr">
        <is>
          <t>33.5</t>
        </is>
      </c>
      <c r="C376" s="36" t="n">
        <v>33.5</v>
      </c>
      <c r="D376" s="10" t="inlineStr">
        <is>
          <t>contents|small|elevation_m|33.5</t>
        </is>
      </c>
      <c r="E376" s="42">
        <f>INDEX(Terms_Contrib,MATCH(D376,Terms_Key,0))</f>
        <v/>
      </c>
      <c r="F376" s="63">
        <f>EXP(E376-$E$307)</f>
        <v/>
      </c>
      <c r="G376" s="64" t="n">
        <v>0.001214381312668254</v>
      </c>
    </row>
    <row r="377">
      <c r="B377" s="10" t="inlineStr">
        <is>
          <t>34</t>
        </is>
      </c>
      <c r="C377" s="36" t="n">
        <v>34</v>
      </c>
      <c r="D377" s="10" t="inlineStr">
        <is>
          <t>contents|small|elevation_m|34.0</t>
        </is>
      </c>
      <c r="E377" s="42">
        <f>INDEX(Terms_Contrib,MATCH(D377,Terms_Key,0))</f>
        <v/>
      </c>
      <c r="F377" s="63">
        <f>EXP(E377-$E$307)</f>
        <v/>
      </c>
      <c r="G377" s="64" t="n">
        <v>0.001159555656861029</v>
      </c>
    </row>
    <row r="378">
      <c r="B378" s="10" t="inlineStr">
        <is>
          <t>34.5</t>
        </is>
      </c>
      <c r="C378" s="36" t="n">
        <v>34.5</v>
      </c>
      <c r="D378" s="10" t="inlineStr">
        <is>
          <t>contents|small|elevation_m|34.5</t>
        </is>
      </c>
      <c r="E378" s="42">
        <f>INDEX(Terms_Contrib,MATCH(D378,Terms_Key,0))</f>
        <v/>
      </c>
      <c r="F378" s="63">
        <f>EXP(E378-$E$307)</f>
        <v/>
      </c>
      <c r="G378" s="64" t="n">
        <v>0.001023396767375346</v>
      </c>
    </row>
    <row r="379">
      <c r="B379" s="10" t="inlineStr">
        <is>
          <t>35</t>
        </is>
      </c>
      <c r="C379" s="36" t="n">
        <v>35</v>
      </c>
      <c r="D379" s="10" t="inlineStr">
        <is>
          <t>contents|small|elevation_m|35.0</t>
        </is>
      </c>
      <c r="E379" s="42">
        <f>INDEX(Terms_Contrib,MATCH(D379,Terms_Key,0))</f>
        <v/>
      </c>
      <c r="F379" s="63">
        <f>EXP(E379-$E$307)</f>
        <v/>
      </c>
      <c r="G379" s="64" t="n">
        <v>0.0008806458007307921</v>
      </c>
    </row>
    <row r="380">
      <c r="B380" s="10" t="inlineStr">
        <is>
          <t>35.5</t>
        </is>
      </c>
      <c r="C380" s="36" t="n">
        <v>35.5</v>
      </c>
      <c r="D380" s="10" t="inlineStr">
        <is>
          <t>contents|small|elevation_m|35.5</t>
        </is>
      </c>
      <c r="E380" s="42">
        <f>INDEX(Terms_Contrib,MATCH(D380,Terms_Key,0))</f>
        <v/>
      </c>
      <c r="F380" s="63">
        <f>EXP(E380-$E$307)</f>
        <v/>
      </c>
      <c r="G380" s="64" t="n">
        <v>0.001195997773549151</v>
      </c>
    </row>
    <row r="381">
      <c r="B381" s="10" t="inlineStr">
        <is>
          <t>36</t>
        </is>
      </c>
      <c r="C381" s="36" t="n">
        <v>36</v>
      </c>
      <c r="D381" s="10" t="inlineStr">
        <is>
          <t>contents|small|elevation_m|36.0</t>
        </is>
      </c>
      <c r="E381" s="42">
        <f>INDEX(Terms_Contrib,MATCH(D381,Terms_Key,0))</f>
        <v/>
      </c>
      <c r="F381" s="63">
        <f>EXP(E381-$E$307)</f>
        <v/>
      </c>
      <c r="G381" s="64" t="n">
        <v>0.001029849575298465</v>
      </c>
    </row>
    <row r="382">
      <c r="B382" s="10" t="inlineStr">
        <is>
          <t>36.5</t>
        </is>
      </c>
      <c r="C382" s="36" t="n">
        <v>36.5</v>
      </c>
      <c r="D382" s="10" t="inlineStr">
        <is>
          <t>contents|small|elevation_m|36.5</t>
        </is>
      </c>
      <c r="E382" s="42">
        <f>INDEX(Terms_Contrib,MATCH(D382,Terms_Key,0))</f>
        <v/>
      </c>
      <c r="F382" s="63">
        <f>EXP(E382-$E$307)</f>
        <v/>
      </c>
      <c r="G382" s="64" t="n">
        <v>0.0005976507136851984</v>
      </c>
    </row>
    <row r="383">
      <c r="B383" s="10" t="inlineStr">
        <is>
          <t>37</t>
        </is>
      </c>
      <c r="C383" s="36" t="n">
        <v>37</v>
      </c>
      <c r="D383" s="10" t="inlineStr">
        <is>
          <t>contents|small|elevation_m|37.0</t>
        </is>
      </c>
      <c r="E383" s="42">
        <f>INDEX(Terms_Contrib,MATCH(D383,Terms_Key,0))</f>
        <v/>
      </c>
      <c r="F383" s="63">
        <f>EXP(E383-$E$307)</f>
        <v/>
      </c>
      <c r="G383" s="64" t="n">
        <v>0.0006923073709171482</v>
      </c>
    </row>
    <row r="384">
      <c r="B384" s="10" t="inlineStr">
        <is>
          <t>37.5</t>
        </is>
      </c>
      <c r="C384" s="36" t="n">
        <v>37.5</v>
      </c>
      <c r="D384" s="10" t="inlineStr">
        <is>
          <t>contents|small|elevation_m|37.5</t>
        </is>
      </c>
      <c r="E384" s="42">
        <f>INDEX(Terms_Contrib,MATCH(D384,Terms_Key,0))</f>
        <v/>
      </c>
      <c r="F384" s="63">
        <f>EXP(E384-$E$307)</f>
        <v/>
      </c>
      <c r="G384" s="64" t="n">
        <v>0.0005378113653909449</v>
      </c>
    </row>
    <row r="385">
      <c r="B385" s="10" t="inlineStr">
        <is>
          <t>38</t>
        </is>
      </c>
      <c r="C385" s="36" t="n">
        <v>38</v>
      </c>
      <c r="D385" s="10" t="inlineStr">
        <is>
          <t>contents|small|elevation_m|38.0</t>
        </is>
      </c>
      <c r="E385" s="42">
        <f>INDEX(Terms_Contrib,MATCH(D385,Terms_Key,0))</f>
        <v/>
      </c>
      <c r="F385" s="63">
        <f>EXP(E385-$E$307)</f>
        <v/>
      </c>
      <c r="G385" s="64" t="n">
        <v>0.000736641410964481</v>
      </c>
    </row>
    <row r="386">
      <c r="B386" s="10" t="inlineStr">
        <is>
          <t>38.5</t>
        </is>
      </c>
      <c r="C386" s="36" t="n">
        <v>38.5</v>
      </c>
      <c r="D386" s="10" t="inlineStr">
        <is>
          <t>contents|small|elevation_m|38.5</t>
        </is>
      </c>
      <c r="E386" s="42">
        <f>INDEX(Terms_Contrib,MATCH(D386,Terms_Key,0))</f>
        <v/>
      </c>
      <c r="F386" s="63">
        <f>EXP(E386-$E$307)</f>
        <v/>
      </c>
      <c r="G386" s="64" t="n">
        <v>0.0004235641689967184</v>
      </c>
    </row>
    <row r="387">
      <c r="B387" s="10" t="inlineStr">
        <is>
          <t>39</t>
        </is>
      </c>
      <c r="C387" s="36" t="n">
        <v>39</v>
      </c>
      <c r="D387" s="10" t="inlineStr">
        <is>
          <t>contents|small|elevation_m|39.0</t>
        </is>
      </c>
      <c r="E387" s="42">
        <f>INDEX(Terms_Contrib,MATCH(D387,Terms_Key,0))</f>
        <v/>
      </c>
      <c r="F387" s="63">
        <f>EXP(E387-$E$307)</f>
        <v/>
      </c>
      <c r="G387" s="64" t="n">
        <v>0.000701406294319533</v>
      </c>
    </row>
    <row r="388">
      <c r="B388" s="10" t="inlineStr">
        <is>
          <t>39.5</t>
        </is>
      </c>
      <c r="C388" s="36" t="n">
        <v>39.5</v>
      </c>
      <c r="D388" s="10" t="inlineStr">
        <is>
          <t>contents|small|elevation_m|39.5</t>
        </is>
      </c>
      <c r="E388" s="42">
        <f>INDEX(Terms_Contrib,MATCH(D388,Terms_Key,0))</f>
        <v/>
      </c>
      <c r="F388" s="63">
        <f>EXP(E388-$E$307)</f>
        <v/>
      </c>
      <c r="G388" s="64" t="n">
        <v>0.0005340975191042576</v>
      </c>
    </row>
    <row r="389">
      <c r="B389" s="10" t="inlineStr">
        <is>
          <t>40</t>
        </is>
      </c>
      <c r="C389" s="36" t="n">
        <v>40</v>
      </c>
      <c r="D389" s="10" t="inlineStr">
        <is>
          <t>contents|small|elevation_m|40.0</t>
        </is>
      </c>
      <c r="E389" s="42">
        <f>INDEX(Terms_Contrib,MATCH(D389,Terms_Key,0))</f>
        <v/>
      </c>
      <c r="F389" s="63">
        <f>EXP(E389-$E$307)</f>
        <v/>
      </c>
      <c r="G389" s="64" t="n">
        <v>0.0005569376737673859</v>
      </c>
    </row>
    <row r="390">
      <c r="B390" s="10" t="inlineStr">
        <is>
          <t>40.5</t>
        </is>
      </c>
      <c r="C390" s="36" t="n">
        <v>40.5</v>
      </c>
      <c r="D390" s="10" t="inlineStr">
        <is>
          <t>contents|small|elevation_m|40.5</t>
        </is>
      </c>
      <c r="E390" s="42">
        <f>INDEX(Terms_Contrib,MATCH(D390,Terms_Key,0))</f>
        <v/>
      </c>
      <c r="F390" s="63">
        <f>EXP(E390-$E$307)</f>
        <v/>
      </c>
      <c r="G390" s="64" t="n">
        <v>0.0005445427117855661</v>
      </c>
    </row>
    <row r="391">
      <c r="B391" s="10" t="inlineStr">
        <is>
          <t>41</t>
        </is>
      </c>
      <c r="C391" s="36" t="n">
        <v>41</v>
      </c>
      <c r="D391" s="10" t="inlineStr">
        <is>
          <t>contents|small|elevation_m|41.0</t>
        </is>
      </c>
      <c r="E391" s="42">
        <f>INDEX(Terms_Contrib,MATCH(D391,Terms_Key,0))</f>
        <v/>
      </c>
      <c r="F391" s="63">
        <f>EXP(E391-$E$307)</f>
        <v/>
      </c>
      <c r="G391" s="64" t="n">
        <v>0.0005323334421180808</v>
      </c>
    </row>
    <row r="392">
      <c r="B392" s="10" t="inlineStr">
        <is>
          <t>41.5</t>
        </is>
      </c>
      <c r="C392" s="36" t="n">
        <v>41.5</v>
      </c>
      <c r="D392" s="10" t="inlineStr">
        <is>
          <t>contents|small|elevation_m|41.5</t>
        </is>
      </c>
      <c r="E392" s="42">
        <f>INDEX(Terms_Contrib,MATCH(D392,Terms_Key,0))</f>
        <v/>
      </c>
      <c r="F392" s="63">
        <f>EXP(E392-$E$307)</f>
        <v/>
      </c>
      <c r="G392" s="64" t="n">
        <v>0.0003092705495239082</v>
      </c>
    </row>
    <row r="393">
      <c r="B393" s="10" t="inlineStr">
        <is>
          <t>42</t>
        </is>
      </c>
      <c r="C393" s="36" t="n">
        <v>42</v>
      </c>
      <c r="D393" s="10" t="inlineStr">
        <is>
          <t>contents|small|elevation_m|42.0</t>
        </is>
      </c>
      <c r="E393" s="42">
        <f>INDEX(Terms_Contrib,MATCH(D393,Terms_Key,0))</f>
        <v/>
      </c>
      <c r="F393" s="63">
        <f>EXP(E393-$E$307)</f>
        <v/>
      </c>
      <c r="G393" s="64" t="n">
        <v>0.0003556936281075029</v>
      </c>
    </row>
    <row r="394">
      <c r="B394" s="10" t="inlineStr">
        <is>
          <t>42.5</t>
        </is>
      </c>
      <c r="C394" s="36" t="n">
        <v>42.5</v>
      </c>
      <c r="D394" s="10" t="inlineStr">
        <is>
          <t>contents|small|elevation_m|42.5</t>
        </is>
      </c>
      <c r="E394" s="42">
        <f>INDEX(Terms_Contrib,MATCH(D394,Terms_Key,0))</f>
        <v/>
      </c>
      <c r="F394" s="63">
        <f>EXP(E394-$E$307)</f>
        <v/>
      </c>
      <c r="G394" s="64" t="n">
        <v>0.0003364744735738946</v>
      </c>
    </row>
    <row r="395">
      <c r="B395" s="10" t="inlineStr">
        <is>
          <t>43</t>
        </is>
      </c>
      <c r="C395" s="36" t="n">
        <v>43</v>
      </c>
      <c r="D395" s="10" t="inlineStr">
        <is>
          <t>contents|small|elevation_m|43.0</t>
        </is>
      </c>
      <c r="E395" s="42">
        <f>INDEX(Terms_Contrib,MATCH(D395,Terms_Key,0))</f>
        <v/>
      </c>
      <c r="F395" s="63">
        <f>EXP(E395-$E$307)</f>
        <v/>
      </c>
      <c r="G395" s="64" t="n">
        <v>0.0002172135846926398</v>
      </c>
    </row>
    <row r="396">
      <c r="B396" s="10" t="inlineStr">
        <is>
          <t>43.5</t>
        </is>
      </c>
      <c r="C396" s="36" t="n">
        <v>43.5</v>
      </c>
      <c r="D396" s="10" t="inlineStr">
        <is>
          <t>contents|small|elevation_m|43.5</t>
        </is>
      </c>
      <c r="E396" s="42">
        <f>INDEX(Terms_Contrib,MATCH(D396,Terms_Key,0))</f>
        <v/>
      </c>
      <c r="F396" s="63">
        <f>EXP(E396-$E$307)</f>
        <v/>
      </c>
      <c r="G396" s="64" t="n">
        <v>0.0003216190884271444</v>
      </c>
    </row>
    <row r="397">
      <c r="B397" s="10" t="inlineStr">
        <is>
          <t>44</t>
        </is>
      </c>
      <c r="C397" s="36" t="n">
        <v>44</v>
      </c>
      <c r="D397" s="10" t="inlineStr">
        <is>
          <t>contents|small|elevation_m|44.0</t>
        </is>
      </c>
      <c r="E397" s="42">
        <f>INDEX(Terms_Contrib,MATCH(D397,Terms_Key,0))</f>
        <v/>
      </c>
      <c r="F397" s="63">
        <f>EXP(E397-$E$307)</f>
        <v/>
      </c>
      <c r="G397" s="64" t="n">
        <v>0.0003522118972137333</v>
      </c>
    </row>
    <row r="398">
      <c r="B398" s="10" t="inlineStr">
        <is>
          <t>44.5</t>
        </is>
      </c>
      <c r="C398" s="36" t="n">
        <v>44.5</v>
      </c>
      <c r="D398" s="10" t="inlineStr">
        <is>
          <t>contents|small|elevation_m|44.5</t>
        </is>
      </c>
      <c r="E398" s="42">
        <f>INDEX(Terms_Contrib,MATCH(D398,Terms_Key,0))</f>
        <v/>
      </c>
      <c r="F398" s="63">
        <f>EXP(E398-$E$307)</f>
        <v/>
      </c>
      <c r="G398" s="64" t="n">
        <v>0.0003613108206161179</v>
      </c>
    </row>
    <row r="399">
      <c r="B399" s="10" t="inlineStr">
        <is>
          <t>45</t>
        </is>
      </c>
      <c r="C399" s="36" t="n">
        <v>45</v>
      </c>
      <c r="D399" s="10" t="inlineStr">
        <is>
          <t>contents|small|elevation_m|45.0</t>
        </is>
      </c>
      <c r="E399" s="42">
        <f>INDEX(Terms_Contrib,MATCH(D399,Terms_Key,0))</f>
        <v/>
      </c>
      <c r="F399" s="63">
        <f>EXP(E399-$E$307)</f>
        <v/>
      </c>
      <c r="G399" s="64" t="n">
        <v>0.0001832318911694484</v>
      </c>
    </row>
    <row r="400">
      <c r="B400" s="10" t="inlineStr">
        <is>
          <t>45.5</t>
        </is>
      </c>
      <c r="C400" s="36" t="n">
        <v>45.5</v>
      </c>
      <c r="D400" s="10" t="inlineStr">
        <is>
          <t>contents|small|elevation_m|45.5</t>
        </is>
      </c>
      <c r="E400" s="42">
        <f>INDEX(Terms_Contrib,MATCH(D400,Terms_Key,0))</f>
        <v/>
      </c>
      <c r="F400" s="63">
        <f>EXP(E400-$E$307)</f>
        <v/>
      </c>
      <c r="G400" s="64" t="n">
        <v>0.0002692538557848495</v>
      </c>
    </row>
    <row r="401">
      <c r="B401" s="10" t="inlineStr">
        <is>
          <t>46</t>
        </is>
      </c>
      <c r="C401" s="36" t="n">
        <v>46</v>
      </c>
      <c r="D401" s="10" t="inlineStr">
        <is>
          <t>contents|small|elevation_m|46.0</t>
        </is>
      </c>
      <c r="E401" s="42">
        <f>INDEX(Terms_Contrib,MATCH(D401,Terms_Key,0))</f>
        <v/>
      </c>
      <c r="F401" s="63">
        <f>EXP(E401-$E$307)</f>
        <v/>
      </c>
      <c r="G401" s="64" t="n">
        <v>0.0001706512368732942</v>
      </c>
    </row>
    <row r="402">
      <c r="B402" s="10" t="inlineStr">
        <is>
          <t>46.5</t>
        </is>
      </c>
      <c r="C402" s="36" t="n">
        <v>46.5</v>
      </c>
      <c r="D402" s="10" t="inlineStr">
        <is>
          <t>contents|small|elevation_m|46.5</t>
        </is>
      </c>
      <c r="E402" s="42">
        <f>INDEX(Terms_Contrib,MATCH(D402,Terms_Key,0))</f>
        <v/>
      </c>
      <c r="F402" s="63">
        <f>EXP(E402-$E$307)</f>
        <v/>
      </c>
      <c r="G402" s="64" t="n">
        <v>0.000146279120616907</v>
      </c>
    </row>
    <row r="403">
      <c r="B403" s="10" t="inlineStr">
        <is>
          <t>47</t>
        </is>
      </c>
      <c r="C403" s="36" t="n">
        <v>47</v>
      </c>
      <c r="D403" s="10" t="inlineStr">
        <is>
          <t>contents|small|elevation_m|47.0</t>
        </is>
      </c>
      <c r="E403" s="42">
        <f>INDEX(Terms_Contrib,MATCH(D403,Terms_Key,0))</f>
        <v/>
      </c>
      <c r="F403" s="63">
        <f>EXP(E403-$E$307)</f>
        <v/>
      </c>
      <c r="G403" s="64" t="n">
        <v>0.0001401976973224561</v>
      </c>
    </row>
    <row r="404">
      <c r="B404" s="10" t="inlineStr">
        <is>
          <t>47.5</t>
        </is>
      </c>
      <c r="C404" s="36" t="n">
        <v>47.5</v>
      </c>
      <c r="D404" s="10" t="inlineStr">
        <is>
          <t>contents|small|elevation_m|47.5</t>
        </is>
      </c>
      <c r="E404" s="42">
        <f>INDEX(Terms_Contrib,MATCH(D404,Terms_Key,0))</f>
        <v/>
      </c>
      <c r="F404" s="63">
        <f>EXP(E404-$E$307)</f>
        <v/>
      </c>
      <c r="G404" s="64" t="n">
        <v>0.0001448400051808156</v>
      </c>
    </row>
    <row r="405">
      <c r="B405" s="10" t="inlineStr">
        <is>
          <t>48</t>
        </is>
      </c>
      <c r="C405" s="36" t="n">
        <v>48</v>
      </c>
      <c r="D405" s="10" t="inlineStr">
        <is>
          <t>contents|small|elevation_m|48.0</t>
        </is>
      </c>
      <c r="E405" s="42">
        <f>INDEX(Terms_Contrib,MATCH(D405,Terms_Key,0))</f>
        <v/>
      </c>
      <c r="F405" s="63">
        <f>EXP(E405-$E$307)</f>
        <v/>
      </c>
      <c r="G405" s="64" t="n">
        <v>0.000251102432058664</v>
      </c>
    </row>
    <row r="406">
      <c r="B406" s="10" t="inlineStr">
        <is>
          <t>48.5</t>
        </is>
      </c>
      <c r="C406" s="36" t="n">
        <v>48.5</v>
      </c>
      <c r="D406" s="10" t="inlineStr">
        <is>
          <t>contents|small|elevation_m|48.5</t>
        </is>
      </c>
      <c r="E406" s="42">
        <f>INDEX(Terms_Contrib,MATCH(D406,Terms_Key,0))</f>
        <v/>
      </c>
      <c r="F406" s="63">
        <f>EXP(E406-$E$307)</f>
        <v/>
      </c>
      <c r="G406" s="64" t="n">
        <v>9.906684969739116e-05</v>
      </c>
    </row>
    <row r="407">
      <c r="B407" s="10" t="inlineStr">
        <is>
          <t>49</t>
        </is>
      </c>
      <c r="C407" s="36" t="n">
        <v>49</v>
      </c>
      <c r="D407" s="10" t="inlineStr">
        <is>
          <t>contents|small|elevation_m|49.0</t>
        </is>
      </c>
      <c r="E407" s="42">
        <f>INDEX(Terms_Contrib,MATCH(D407,Terms_Key,0))</f>
        <v/>
      </c>
      <c r="F407" s="63">
        <f>EXP(E407-$E$307)</f>
        <v/>
      </c>
      <c r="G407" s="64" t="n">
        <v>0.0001667516982722723</v>
      </c>
    </row>
    <row r="408">
      <c r="B408" s="10" t="inlineStr">
        <is>
          <t>49.5</t>
        </is>
      </c>
      <c r="C408" s="36" t="n">
        <v>49.5</v>
      </c>
      <c r="D408" s="10" t="inlineStr">
        <is>
          <t>contents|small|elevation_m|49.5</t>
        </is>
      </c>
      <c r="E408" s="42">
        <f>INDEX(Terms_Contrib,MATCH(D408,Terms_Key,0))</f>
        <v/>
      </c>
      <c r="F408" s="63">
        <f>EXP(E408-$E$307)</f>
        <v/>
      </c>
      <c r="G408" s="64" t="n">
        <v>6.638500237454047e-05</v>
      </c>
    </row>
    <row r="409">
      <c r="B409" s="10" t="inlineStr">
        <is>
          <t>50</t>
        </is>
      </c>
      <c r="C409" s="36" t="n">
        <v>50</v>
      </c>
      <c r="D409" s="10" t="inlineStr">
        <is>
          <t>contents|small|elevation_m|50.0</t>
        </is>
      </c>
      <c r="E409" s="42">
        <f>INDEX(Terms_Contrib,MATCH(D409,Terms_Key,0))</f>
        <v/>
      </c>
      <c r="F409" s="63">
        <f>EXP(E409-$E$307)</f>
        <v/>
      </c>
      <c r="G409" s="64" t="n">
        <v>7.975484900661575e-05</v>
      </c>
    </row>
    <row r="410">
      <c r="B410" s="10" t="inlineStr">
        <is>
          <t>50.5</t>
        </is>
      </c>
      <c r="C410" s="36" t="n">
        <v>50.5</v>
      </c>
      <c r="D410" s="10" t="inlineStr">
        <is>
          <t>contents|small|elevation_m|50.5</t>
        </is>
      </c>
      <c r="E410" s="42">
        <f>INDEX(Terms_Contrib,MATCH(D410,Terms_Key,0))</f>
        <v/>
      </c>
      <c r="F410" s="63">
        <f>EXP(E410-$E$307)</f>
        <v/>
      </c>
      <c r="G410" s="64" t="n">
        <v>0.0001115546578363781</v>
      </c>
    </row>
    <row r="411">
      <c r="B411" s="10" t="inlineStr">
        <is>
          <t>51</t>
        </is>
      </c>
      <c r="C411" s="36" t="n">
        <v>51</v>
      </c>
      <c r="D411" s="10" t="inlineStr">
        <is>
          <t>contents|small|elevation_m|51.0</t>
        </is>
      </c>
      <c r="E411" s="42">
        <f>INDEX(Terms_Contrib,MATCH(D411,Terms_Key,0))</f>
        <v/>
      </c>
      <c r="F411" s="63">
        <f>EXP(E411-$E$307)</f>
        <v/>
      </c>
      <c r="G411" s="64" t="n">
        <v>0.0001131330425082204</v>
      </c>
    </row>
    <row r="412">
      <c r="B412" s="10" t="inlineStr">
        <is>
          <t>51.5</t>
        </is>
      </c>
      <c r="C412" s="36" t="n">
        <v>51.5</v>
      </c>
      <c r="D412" s="10" t="inlineStr">
        <is>
          <t>contents|small|elevation_m|51.5</t>
        </is>
      </c>
      <c r="E412" s="42">
        <f>INDEX(Terms_Contrib,MATCH(D412,Terms_Key,0))</f>
        <v/>
      </c>
      <c r="F412" s="63">
        <f>EXP(E412-$E$307)</f>
        <v/>
      </c>
      <c r="G412" s="64" t="n">
        <v>4.976554024161355e-05</v>
      </c>
    </row>
    <row r="413">
      <c r="B413" s="10" t="inlineStr">
        <is>
          <t>52</t>
        </is>
      </c>
      <c r="C413" s="36" t="n">
        <v>52</v>
      </c>
      <c r="D413" s="10" t="inlineStr">
        <is>
          <t>contents|small|elevation_m|52.0</t>
        </is>
      </c>
      <c r="E413" s="42">
        <f>INDEX(Terms_Contrib,MATCH(D413,Terms_Key,0))</f>
        <v/>
      </c>
      <c r="F413" s="63">
        <f>EXP(E413-$E$307)</f>
        <v/>
      </c>
      <c r="G413" s="64" t="n">
        <v>7.107373331148353e-05</v>
      </c>
    </row>
    <row r="414">
      <c r="B414" s="10" t="inlineStr">
        <is>
          <t>52.5</t>
        </is>
      </c>
      <c r="C414" s="36" t="n">
        <v>52.5</v>
      </c>
      <c r="D414" s="10" t="inlineStr">
        <is>
          <t>contents|small|elevation_m|52.5</t>
        </is>
      </c>
      <c r="E414" s="42">
        <f>INDEX(Terms_Contrib,MATCH(D414,Terms_Key,0))</f>
        <v/>
      </c>
      <c r="F414" s="63">
        <f>EXP(E414-$E$307)</f>
        <v/>
      </c>
      <c r="G414" s="64" t="n">
        <v>0.0001169861580306587</v>
      </c>
    </row>
    <row r="415">
      <c r="B415" s="10" t="inlineStr">
        <is>
          <t>53</t>
        </is>
      </c>
      <c r="C415" s="36" t="n">
        <v>53</v>
      </c>
      <c r="D415" s="10" t="inlineStr">
        <is>
          <t>contents|small|elevation_m|53.0</t>
        </is>
      </c>
      <c r="E415" s="42">
        <f>INDEX(Terms_Contrib,MATCH(D415,Terms_Key,0))</f>
        <v/>
      </c>
      <c r="F415" s="63">
        <f>EXP(E415-$E$307)</f>
        <v/>
      </c>
      <c r="G415" s="64" t="n">
        <v>0.0001055196576205108</v>
      </c>
    </row>
    <row r="416">
      <c r="B416" s="10" t="inlineStr">
        <is>
          <t>53.5</t>
        </is>
      </c>
      <c r="C416" s="36" t="n">
        <v>53.5</v>
      </c>
      <c r="D416" s="10" t="inlineStr">
        <is>
          <t>contents|small|elevation_m|53.5</t>
        </is>
      </c>
      <c r="E416" s="42">
        <f>INDEX(Terms_Contrib,MATCH(D416,Terms_Key,0))</f>
        <v/>
      </c>
      <c r="F416" s="63">
        <f>EXP(E416-$E$307)</f>
        <v/>
      </c>
      <c r="G416" s="64" t="n">
        <v>8.03119259496189e-05</v>
      </c>
    </row>
    <row r="417">
      <c r="B417" s="10" t="inlineStr">
        <is>
          <t>54</t>
        </is>
      </c>
      <c r="C417" s="36" t="n">
        <v>54</v>
      </c>
      <c r="D417" s="10" t="inlineStr">
        <is>
          <t>contents|small|elevation_m|54.0</t>
        </is>
      </c>
      <c r="E417" s="42">
        <f>INDEX(Terms_Contrib,MATCH(D417,Terms_Key,0))</f>
        <v/>
      </c>
      <c r="F417" s="63">
        <f>EXP(E417-$E$307)</f>
        <v/>
      </c>
      <c r="G417" s="64" t="n">
        <v>6.647784853170766e-05</v>
      </c>
    </row>
    <row r="418">
      <c r="B418" s="10" t="inlineStr">
        <is>
          <t>54.5</t>
        </is>
      </c>
      <c r="C418" s="36" t="n">
        <v>54.5</v>
      </c>
      <c r="D418" s="10" t="inlineStr">
        <is>
          <t>contents|small|elevation_m|54.5</t>
        </is>
      </c>
      <c r="E418" s="42">
        <f>INDEX(Terms_Contrib,MATCH(D418,Terms_Key,0))</f>
        <v/>
      </c>
      <c r="F418" s="63">
        <f>EXP(E418-$E$307)</f>
        <v/>
      </c>
      <c r="G418" s="64" t="n">
        <v>3.388884736602415e-05</v>
      </c>
    </row>
    <row r="419">
      <c r="B419" s="10" t="inlineStr">
        <is>
          <t>55</t>
        </is>
      </c>
      <c r="C419" s="36" t="n">
        <v>55</v>
      </c>
      <c r="D419" s="10" t="inlineStr">
        <is>
          <t>contents|small|elevation_m|55.0</t>
        </is>
      </c>
      <c r="E419" s="42">
        <f>INDEX(Terms_Contrib,MATCH(D419,Terms_Key,0))</f>
        <v/>
      </c>
      <c r="F419" s="63">
        <f>EXP(E419-$E$307)</f>
        <v/>
      </c>
      <c r="G419" s="64" t="n">
        <v>0.0001030128113769967</v>
      </c>
    </row>
    <row r="420">
      <c r="B420" s="10" t="inlineStr">
        <is>
          <t>55.5</t>
        </is>
      </c>
      <c r="C420" s="36" t="n">
        <v>55.5</v>
      </c>
      <c r="D420" s="10" t="inlineStr">
        <is>
          <t>contents|small|elevation_m|55.5</t>
        </is>
      </c>
      <c r="E420" s="42">
        <f>INDEX(Terms_Contrib,MATCH(D420,Terms_Key,0))</f>
        <v/>
      </c>
      <c r="F420" s="63">
        <f>EXP(E420-$E$307)</f>
        <v/>
      </c>
      <c r="G420" s="64" t="n">
        <v>1.750150062601522e-05</v>
      </c>
    </row>
    <row r="421">
      <c r="B421" s="10" t="inlineStr">
        <is>
          <t>56</t>
        </is>
      </c>
      <c r="C421" s="36" t="n">
        <v>56</v>
      </c>
      <c r="D421" s="10" t="inlineStr">
        <is>
          <t>contents|small|elevation_m|56.0</t>
        </is>
      </c>
      <c r="E421" s="42">
        <f>INDEX(Terms_Contrib,MATCH(D421,Terms_Key,0))</f>
        <v/>
      </c>
      <c r="F421" s="63">
        <f>EXP(E421-$E$307)</f>
        <v/>
      </c>
      <c r="G421" s="64" t="n">
        <v>6.550296388145216e-05</v>
      </c>
    </row>
    <row r="422">
      <c r="B422" s="10" t="inlineStr">
        <is>
          <t>56.5</t>
        </is>
      </c>
      <c r="C422" s="36" t="n">
        <v>56.5</v>
      </c>
      <c r="D422" s="10" t="inlineStr">
        <is>
          <t>contents|small|elevation_m|56.5</t>
        </is>
      </c>
      <c r="E422" s="42">
        <f>INDEX(Terms_Contrib,MATCH(D422,Terms_Key,0))</f>
        <v/>
      </c>
      <c r="F422" s="63">
        <f>EXP(E422-$E$307)</f>
        <v/>
      </c>
      <c r="G422" s="64" t="n">
        <v>4.990480947736433e-05</v>
      </c>
    </row>
    <row r="423">
      <c r="B423" s="10" t="inlineStr">
        <is>
          <t>57</t>
        </is>
      </c>
      <c r="C423" s="36" t="n">
        <v>57</v>
      </c>
      <c r="D423" s="10" t="inlineStr">
        <is>
          <t>contents|small|elevation_m|57.0</t>
        </is>
      </c>
      <c r="E423" s="42">
        <f>INDEX(Terms_Contrib,MATCH(D423,Terms_Key,0))</f>
        <v/>
      </c>
      <c r="F423" s="63">
        <f>EXP(E423-$E$307)</f>
        <v/>
      </c>
      <c r="G423" s="64" t="n">
        <v>0.0001165683503234064</v>
      </c>
    </row>
    <row r="424">
      <c r="B424" s="10" t="inlineStr">
        <is>
          <t>57.5</t>
        </is>
      </c>
      <c r="C424" s="36" t="n">
        <v>57.5</v>
      </c>
      <c r="D424" s="10" t="inlineStr">
        <is>
          <t>contents|small|elevation_m|57.5</t>
        </is>
      </c>
      <c r="E424" s="42">
        <f>INDEX(Terms_Contrib,MATCH(D424,Terms_Key,0))</f>
        <v/>
      </c>
      <c r="F424" s="63">
        <f>EXP(E424-$E$307)</f>
        <v/>
      </c>
      <c r="G424" s="64" t="n">
        <v>2.622903939973103e-05</v>
      </c>
    </row>
    <row r="425">
      <c r="B425" s="10" t="inlineStr">
        <is>
          <t>58</t>
        </is>
      </c>
      <c r="C425" s="36" t="n">
        <v>58</v>
      </c>
      <c r="D425" s="10" t="inlineStr">
        <is>
          <t>contents|small|elevation_m|58.0</t>
        </is>
      </c>
      <c r="E425" s="42">
        <f>INDEX(Terms_Contrib,MATCH(D425,Terms_Key,0))</f>
        <v/>
      </c>
      <c r="F425" s="63">
        <f>EXP(E425-$E$307)</f>
        <v/>
      </c>
      <c r="G425" s="64" t="n">
        <v>1.694442368301208e-05</v>
      </c>
    </row>
    <row r="426">
      <c r="B426" s="10" t="inlineStr">
        <is>
          <t>58.5</t>
        </is>
      </c>
      <c r="C426" s="36" t="n">
        <v>58.5</v>
      </c>
      <c r="D426" s="10" t="inlineStr">
        <is>
          <t>contents|small|elevation_m|58.5</t>
        </is>
      </c>
      <c r="E426" s="42">
        <f>INDEX(Terms_Contrib,MATCH(D426,Terms_Key,0))</f>
        <v/>
      </c>
      <c r="F426" s="63">
        <f>EXP(E426-$E$307)</f>
        <v/>
      </c>
      <c r="G426" s="64" t="n">
        <v>3.342461658018821e-05</v>
      </c>
    </row>
    <row r="427">
      <c r="B427" s="10" t="inlineStr">
        <is>
          <t>59</t>
        </is>
      </c>
      <c r="C427" s="36" t="n">
        <v>59</v>
      </c>
      <c r="D427" s="10" t="inlineStr">
        <is>
          <t>contents|small|elevation_m|59.0</t>
        </is>
      </c>
      <c r="E427" s="42">
        <f>INDEX(Terms_Contrib,MATCH(D427,Terms_Key,0))</f>
        <v/>
      </c>
      <c r="F427" s="63">
        <f>EXP(E427-$E$307)</f>
        <v/>
      </c>
      <c r="G427" s="64" t="n">
        <v>3.309965503010304e-05</v>
      </c>
    </row>
    <row r="428">
      <c r="B428" s="10" t="inlineStr">
        <is>
          <t>59.5</t>
        </is>
      </c>
      <c r="C428" s="36" t="n">
        <v>59.5</v>
      </c>
      <c r="D428" s="10" t="inlineStr">
        <is>
          <t>contents|small|elevation_m|59.5</t>
        </is>
      </c>
      <c r="E428" s="42">
        <f>INDEX(Terms_Contrib,MATCH(D428,Terms_Key,0))</f>
        <v/>
      </c>
      <c r="F428" s="63">
        <f>EXP(E428-$E$307)</f>
        <v/>
      </c>
      <c r="G428" s="64" t="n">
        <v>6.401742536677714e-05</v>
      </c>
    </row>
    <row r="429">
      <c r="B429" s="10" t="inlineStr">
        <is>
          <t>60</t>
        </is>
      </c>
      <c r="C429" s="36" t="n">
        <v>60</v>
      </c>
      <c r="D429" s="10" t="inlineStr">
        <is>
          <t>contents|small|elevation_m|60.0</t>
        </is>
      </c>
      <c r="E429" s="42">
        <f>INDEX(Terms_Contrib,MATCH(D429,Terms_Key,0))</f>
        <v/>
      </c>
      <c r="F429" s="63">
        <f>EXP(E429-$E$307)</f>
        <v/>
      </c>
      <c r="G429" s="64" t="n">
        <v>0.0003460840508406988</v>
      </c>
    </row>
    <row r="432">
      <c r="B432" s="5" t="inlineStr">
        <is>
          <t>Contents: Distance to river (km)</t>
        </is>
      </c>
      <c r="C432" s="5" t="n"/>
      <c r="D432" s="5" t="n"/>
      <c r="E432" s="5" t="n"/>
      <c r="F432" s="5" t="n"/>
      <c r="G432" s="5" t="n"/>
    </row>
    <row r="433">
      <c r="B433" s="3" t="inlineStr">
        <is>
          <t>Relativity = 1 at</t>
        </is>
      </c>
      <c r="C433" s="36" t="n">
        <v>0.25</v>
      </c>
      <c r="D433" s="10" t="inlineStr">
        <is>
          <t>contents|small|distance_to_river_km|0.25</t>
        </is>
      </c>
      <c r="E433" s="53">
        <f>INDEX(Terms_Contrib,MATCH(D433,Terms_Key,0))</f>
        <v/>
      </c>
    </row>
    <row r="434">
      <c r="B434" s="6" t="inlineStr">
        <is>
          <t>Label</t>
        </is>
      </c>
      <c r="C434" s="6" t="inlineStr">
        <is>
          <t>Value</t>
        </is>
      </c>
      <c r="D434" s="6" t="inlineStr">
        <is>
          <t>Key</t>
        </is>
      </c>
      <c r="E434" s="6" t="inlineStr">
        <is>
          <t>Log contribution</t>
        </is>
      </c>
      <c r="F434" s="6" t="inlineStr">
        <is>
          <t>Relativity</t>
        </is>
      </c>
      <c r="G434" s="6" t="inlineStr">
        <is>
          <t>Share of 2025 exposure</t>
        </is>
      </c>
    </row>
    <row r="435">
      <c r="B435" s="10" t="inlineStr">
        <is>
          <t>0.01</t>
        </is>
      </c>
      <c r="C435" s="36" t="n">
        <v>0.01</v>
      </c>
      <c r="D435" s="10" t="inlineStr">
        <is>
          <t>contents|small|distance_to_river_km|0.01</t>
        </is>
      </c>
      <c r="E435" s="42">
        <f>INDEX(Terms_Contrib,MATCH(D435,Terms_Key,0))</f>
        <v/>
      </c>
      <c r="F435" s="63">
        <f>EXP(E435-$E$433)</f>
        <v/>
      </c>
      <c r="G435" s="64" t="n">
        <v>0.02008178817984856</v>
      </c>
    </row>
    <row r="436">
      <c r="B436" s="10" t="inlineStr">
        <is>
          <t>0.25</t>
        </is>
      </c>
      <c r="C436" s="36" t="n">
        <v>0.25</v>
      </c>
      <c r="D436" s="10" t="inlineStr">
        <is>
          <t>contents|small|distance_to_river_km|0.25</t>
        </is>
      </c>
      <c r="E436" s="42">
        <f>INDEX(Terms_Contrib,MATCH(D436,Terms_Key,0))</f>
        <v/>
      </c>
      <c r="F436" s="63">
        <f>EXP(E436-$E$433)</f>
        <v/>
      </c>
      <c r="G436" s="64" t="n">
        <v>0.05739958339929323</v>
      </c>
    </row>
    <row r="437">
      <c r="B437" s="10" t="inlineStr">
        <is>
          <t>0.5</t>
        </is>
      </c>
      <c r="C437" s="36" t="n">
        <v>0.5</v>
      </c>
      <c r="D437" s="10" t="inlineStr">
        <is>
          <t>contents|small|distance_to_river_km|0.50</t>
        </is>
      </c>
      <c r="E437" s="42">
        <f>INDEX(Terms_Contrib,MATCH(D437,Terms_Key,0))</f>
        <v/>
      </c>
      <c r="F437" s="63">
        <f>EXP(E437-$E$433)</f>
        <v/>
      </c>
      <c r="G437" s="64" t="n">
        <v>0.05663945191056528</v>
      </c>
    </row>
    <row r="438">
      <c r="B438" s="10" t="inlineStr">
        <is>
          <t>0.75</t>
        </is>
      </c>
      <c r="C438" s="36" t="n">
        <v>0.75</v>
      </c>
      <c r="D438" s="10" t="inlineStr">
        <is>
          <t>contents|small|distance_to_river_km|0.75</t>
        </is>
      </c>
      <c r="E438" s="42">
        <f>INDEX(Terms_Contrib,MATCH(D438,Terms_Key,0))</f>
        <v/>
      </c>
      <c r="F438" s="63">
        <f>EXP(E438-$E$433)</f>
        <v/>
      </c>
      <c r="G438" s="64" t="n">
        <v>0.05348904252864681</v>
      </c>
    </row>
    <row r="439">
      <c r="B439" s="10" t="inlineStr">
        <is>
          <t>1</t>
        </is>
      </c>
      <c r="C439" s="36" t="n">
        <v>1</v>
      </c>
      <c r="D439" s="10" t="inlineStr">
        <is>
          <t>contents|small|distance_to_river_km|1.00</t>
        </is>
      </c>
      <c r="E439" s="42">
        <f>INDEX(Terms_Contrib,MATCH(D439,Terms_Key,0))</f>
        <v/>
      </c>
      <c r="F439" s="63">
        <f>EXP(E439-$E$433)</f>
        <v/>
      </c>
      <c r="G439" s="64" t="n">
        <v>0.04896576344377578</v>
      </c>
    </row>
    <row r="440">
      <c r="B440" s="10" t="inlineStr">
        <is>
          <t>1.25</t>
        </is>
      </c>
      <c r="C440" s="36" t="n">
        <v>1.25</v>
      </c>
      <c r="D440" s="10" t="inlineStr">
        <is>
          <t>contents|small|distance_to_river_km|1.25</t>
        </is>
      </c>
      <c r="E440" s="42">
        <f>INDEX(Terms_Contrib,MATCH(D440,Terms_Key,0))</f>
        <v/>
      </c>
      <c r="F440" s="63">
        <f>EXP(E440-$E$433)</f>
        <v/>
      </c>
      <c r="G440" s="64" t="n">
        <v>0.04437763131812312</v>
      </c>
    </row>
    <row r="441">
      <c r="B441" s="10" t="inlineStr">
        <is>
          <t>1.5</t>
        </is>
      </c>
      <c r="C441" s="36" t="n">
        <v>1.5</v>
      </c>
      <c r="D441" s="10" t="inlineStr">
        <is>
          <t>contents|small|distance_to_river_km|1.50</t>
        </is>
      </c>
      <c r="E441" s="42">
        <f>INDEX(Terms_Contrib,MATCH(D441,Terms_Key,0))</f>
        <v/>
      </c>
      <c r="F441" s="63">
        <f>EXP(E441-$E$433)</f>
        <v/>
      </c>
      <c r="G441" s="64" t="n">
        <v>0.04368258498556946</v>
      </c>
    </row>
    <row r="442">
      <c r="B442" s="10" t="inlineStr">
        <is>
          <t>1.75</t>
        </is>
      </c>
      <c r="C442" s="36" t="n">
        <v>1.75</v>
      </c>
      <c r="D442" s="10" t="inlineStr">
        <is>
          <t>contents|small|distance_to_river_km|1.75</t>
        </is>
      </c>
      <c r="E442" s="42">
        <f>INDEX(Terms_Contrib,MATCH(D442,Terms_Key,0))</f>
        <v/>
      </c>
      <c r="F442" s="63">
        <f>EXP(E442-$E$433)</f>
        <v/>
      </c>
      <c r="G442" s="64" t="n">
        <v>0.03999278585358824</v>
      </c>
    </row>
    <row r="443">
      <c r="B443" s="10" t="inlineStr">
        <is>
          <t>2</t>
        </is>
      </c>
      <c r="C443" s="36" t="n">
        <v>2</v>
      </c>
      <c r="D443" s="10" t="inlineStr">
        <is>
          <t>contents|small|distance_to_river_km|2.00</t>
        </is>
      </c>
      <c r="E443" s="42">
        <f>INDEX(Terms_Contrib,MATCH(D443,Terms_Key,0))</f>
        <v/>
      </c>
      <c r="F443" s="63">
        <f>EXP(E443-$E$433)</f>
        <v/>
      </c>
      <c r="G443" s="64" t="n">
        <v>0.03847433337619739</v>
      </c>
    </row>
    <row r="444">
      <c r="B444" s="10" t="inlineStr">
        <is>
          <t>2.25</t>
        </is>
      </c>
      <c r="C444" s="36" t="n">
        <v>2.25</v>
      </c>
      <c r="D444" s="10" t="inlineStr">
        <is>
          <t>contents|small|distance_to_river_km|2.25</t>
        </is>
      </c>
      <c r="E444" s="42">
        <f>INDEX(Terms_Contrib,MATCH(D444,Terms_Key,0))</f>
        <v/>
      </c>
      <c r="F444" s="63">
        <f>EXP(E444-$E$433)</f>
        <v/>
      </c>
      <c r="G444" s="64" t="n">
        <v>0.03725187444785565</v>
      </c>
    </row>
    <row r="445">
      <c r="B445" s="10" t="inlineStr">
        <is>
          <t>2.5</t>
        </is>
      </c>
      <c r="C445" s="36" t="n">
        <v>2.5</v>
      </c>
      <c r="D445" s="10" t="inlineStr">
        <is>
          <t>contents|small|distance_to_river_km|2.50</t>
        </is>
      </c>
      <c r="E445" s="42">
        <f>INDEX(Terms_Contrib,MATCH(D445,Terms_Key,0))</f>
        <v/>
      </c>
      <c r="F445" s="63">
        <f>EXP(E445-$E$433)</f>
        <v/>
      </c>
      <c r="G445" s="64" t="n">
        <v>0.03308113222174826</v>
      </c>
    </row>
    <row r="446">
      <c r="B446" s="10" t="inlineStr">
        <is>
          <t>2.75</t>
        </is>
      </c>
      <c r="C446" s="36" t="n">
        <v>2.75</v>
      </c>
      <c r="D446" s="10" t="inlineStr">
        <is>
          <t>contents|small|distance_to_river_km|2.75</t>
        </is>
      </c>
      <c r="E446" s="42">
        <f>INDEX(Terms_Contrib,MATCH(D446,Terms_Key,0))</f>
        <v/>
      </c>
      <c r="F446" s="63">
        <f>EXP(E446-$E$433)</f>
        <v/>
      </c>
      <c r="G446" s="64" t="n">
        <v>0.03289135467649854</v>
      </c>
    </row>
    <row r="447">
      <c r="B447" s="10" t="inlineStr">
        <is>
          <t>3</t>
        </is>
      </c>
      <c r="C447" s="36" t="n">
        <v>3</v>
      </c>
      <c r="D447" s="10" t="inlineStr">
        <is>
          <t>contents|small|distance_to_river_km|3.00</t>
        </is>
      </c>
      <c r="E447" s="42">
        <f>INDEX(Terms_Contrib,MATCH(D447,Terms_Key,0))</f>
        <v/>
      </c>
      <c r="F447" s="63">
        <f>EXP(E447-$E$433)</f>
        <v/>
      </c>
      <c r="G447" s="64" t="n">
        <v>0.02958278186584568</v>
      </c>
    </row>
    <row r="448">
      <c r="B448" s="10" t="inlineStr">
        <is>
          <t>3.25</t>
        </is>
      </c>
      <c r="C448" s="36" t="n">
        <v>3.25</v>
      </c>
      <c r="D448" s="10" t="inlineStr">
        <is>
          <t>contents|small|distance_to_river_km|3.25</t>
        </is>
      </c>
      <c r="E448" s="42">
        <f>INDEX(Terms_Contrib,MATCH(D448,Terms_Key,0))</f>
        <v/>
      </c>
      <c r="F448" s="63">
        <f>EXP(E448-$E$433)</f>
        <v/>
      </c>
      <c r="G448" s="64" t="n">
        <v>0.02806613988851966</v>
      </c>
    </row>
    <row r="449">
      <c r="B449" s="10" t="inlineStr">
        <is>
          <t>3.5</t>
        </is>
      </c>
      <c r="C449" s="36" t="n">
        <v>3.5</v>
      </c>
      <c r="D449" s="10" t="inlineStr">
        <is>
          <t>contents|small|distance_to_river_km|3.50</t>
        </is>
      </c>
      <c r="E449" s="42">
        <f>INDEX(Terms_Contrib,MATCH(D449,Terms_Key,0))</f>
        <v/>
      </c>
      <c r="F449" s="63">
        <f>EXP(E449-$E$433)</f>
        <v/>
      </c>
      <c r="G449" s="64" t="n">
        <v>0.02454787403190475</v>
      </c>
    </row>
    <row r="450">
      <c r="B450" s="10" t="inlineStr">
        <is>
          <t>3.75</t>
        </is>
      </c>
      <c r="C450" s="36" t="n">
        <v>3.75</v>
      </c>
      <c r="D450" s="10" t="inlineStr">
        <is>
          <t>contents|small|distance_to_river_km|3.75</t>
        </is>
      </c>
      <c r="E450" s="42">
        <f>INDEX(Terms_Contrib,MATCH(D450,Terms_Key,0))</f>
        <v/>
      </c>
      <c r="F450" s="63">
        <f>EXP(E450-$E$433)</f>
        <v/>
      </c>
      <c r="G450" s="64" t="n">
        <v>0.02319111313722058</v>
      </c>
    </row>
    <row r="451">
      <c r="B451" s="10" t="inlineStr">
        <is>
          <t>4</t>
        </is>
      </c>
      <c r="C451" s="36" t="n">
        <v>4</v>
      </c>
      <c r="D451" s="10" t="inlineStr">
        <is>
          <t>contents|small|distance_to_river_km|4.00</t>
        </is>
      </c>
      <c r="E451" s="42">
        <f>INDEX(Terms_Contrib,MATCH(D451,Terms_Key,0))</f>
        <v/>
      </c>
      <c r="F451" s="63">
        <f>EXP(E451-$E$433)</f>
        <v/>
      </c>
      <c r="G451" s="64" t="n">
        <v>0.02202278351850727</v>
      </c>
    </row>
    <row r="452">
      <c r="B452" s="10" t="inlineStr">
        <is>
          <t>4.25</t>
        </is>
      </c>
      <c r="C452" s="36" t="n">
        <v>4.25</v>
      </c>
      <c r="D452" s="10" t="inlineStr">
        <is>
          <t>contents|small|distance_to_river_km|4.25</t>
        </is>
      </c>
      <c r="E452" s="42">
        <f>INDEX(Terms_Contrib,MATCH(D452,Terms_Key,0))</f>
        <v/>
      </c>
      <c r="F452" s="63">
        <f>EXP(E452-$E$433)</f>
        <v/>
      </c>
      <c r="G452" s="64" t="n">
        <v>0.02092882367168485</v>
      </c>
    </row>
    <row r="453">
      <c r="B453" s="10" t="inlineStr">
        <is>
          <t>4.5</t>
        </is>
      </c>
      <c r="C453" s="36" t="n">
        <v>4.5</v>
      </c>
      <c r="D453" s="10" t="inlineStr">
        <is>
          <t>contents|small|distance_to_river_km|4.50</t>
        </is>
      </c>
      <c r="E453" s="42">
        <f>INDEX(Terms_Contrib,MATCH(D453,Terms_Key,0))</f>
        <v/>
      </c>
      <c r="F453" s="63">
        <f>EXP(E453-$E$433)</f>
        <v/>
      </c>
      <c r="G453" s="64" t="n">
        <v>0.01992005017406336</v>
      </c>
    </row>
    <row r="454">
      <c r="B454" s="10" t="inlineStr">
        <is>
          <t>4.75</t>
        </is>
      </c>
      <c r="C454" s="36" t="n">
        <v>4.75</v>
      </c>
      <c r="D454" s="10" t="inlineStr">
        <is>
          <t>contents|small|distance_to_river_km|4.75</t>
        </is>
      </c>
      <c r="E454" s="42">
        <f>INDEX(Terms_Contrib,MATCH(D454,Terms_Key,0))</f>
        <v/>
      </c>
      <c r="F454" s="63">
        <f>EXP(E454-$E$433)</f>
        <v/>
      </c>
      <c r="G454" s="64" t="n">
        <v>0.01771161147968453</v>
      </c>
    </row>
    <row r="455">
      <c r="B455" s="10" t="inlineStr">
        <is>
          <t>5</t>
        </is>
      </c>
      <c r="C455" s="36" t="n">
        <v>5</v>
      </c>
      <c r="D455" s="10" t="inlineStr">
        <is>
          <t>contents|small|distance_to_river_km|5.00</t>
        </is>
      </c>
      <c r="E455" s="42">
        <f>INDEX(Terms_Contrib,MATCH(D455,Terms_Key,0))</f>
        <v/>
      </c>
      <c r="F455" s="63">
        <f>EXP(E455-$E$433)</f>
        <v/>
      </c>
      <c r="G455" s="64" t="n">
        <v>0.01647559701239635</v>
      </c>
    </row>
    <row r="456">
      <c r="B456" s="10" t="inlineStr">
        <is>
          <t>5.25</t>
        </is>
      </c>
      <c r="C456" s="36" t="n">
        <v>5.25</v>
      </c>
      <c r="D456" s="10" t="inlineStr">
        <is>
          <t>contents|small|distance_to_river_km|5.25</t>
        </is>
      </c>
      <c r="E456" s="42">
        <f>INDEX(Terms_Contrib,MATCH(D456,Terms_Key,0))</f>
        <v/>
      </c>
      <c r="F456" s="63">
        <f>EXP(E456-$E$433)</f>
        <v/>
      </c>
      <c r="G456" s="64" t="n">
        <v>0.01533261439458968</v>
      </c>
    </row>
    <row r="457">
      <c r="B457" s="10" t="inlineStr">
        <is>
          <t>5.5</t>
        </is>
      </c>
      <c r="C457" s="36" t="n">
        <v>5.5</v>
      </c>
      <c r="D457" s="10" t="inlineStr">
        <is>
          <t>contents|small|distance_to_river_km|5.50</t>
        </is>
      </c>
      <c r="E457" s="42">
        <f>INDEX(Terms_Contrib,MATCH(D457,Terms_Key,0))</f>
        <v/>
      </c>
      <c r="F457" s="63">
        <f>EXP(E457-$E$433)</f>
        <v/>
      </c>
      <c r="G457" s="64" t="n">
        <v>0.01377400595422405</v>
      </c>
    </row>
    <row r="458">
      <c r="B458" s="10" t="inlineStr">
        <is>
          <t>5.75</t>
        </is>
      </c>
      <c r="C458" s="36" t="n">
        <v>5.75</v>
      </c>
      <c r="D458" s="10" t="inlineStr">
        <is>
          <t>contents|small|distance_to_river_km|5.75</t>
        </is>
      </c>
      <c r="E458" s="42">
        <f>INDEX(Terms_Contrib,MATCH(D458,Terms_Key,0))</f>
        <v/>
      </c>
      <c r="F458" s="63">
        <f>EXP(E458-$E$433)</f>
        <v/>
      </c>
      <c r="G458" s="64" t="n">
        <v>0.01232333117156528</v>
      </c>
    </row>
    <row r="459">
      <c r="B459" s="10" t="inlineStr">
        <is>
          <t>6</t>
        </is>
      </c>
      <c r="C459" s="36" t="n">
        <v>6</v>
      </c>
      <c r="D459" s="10" t="inlineStr">
        <is>
          <t>contents|small|distance_to_river_km|6.00</t>
        </is>
      </c>
      <c r="E459" s="42">
        <f>INDEX(Terms_Contrib,MATCH(D459,Terms_Key,0))</f>
        <v/>
      </c>
      <c r="F459" s="63">
        <f>EXP(E459-$E$433)</f>
        <v/>
      </c>
      <c r="G459" s="64" t="n">
        <v>0.01147476371813576</v>
      </c>
    </row>
    <row r="460">
      <c r="B460" s="10" t="inlineStr">
        <is>
          <t>6.25</t>
        </is>
      </c>
      <c r="C460" s="36" t="n">
        <v>6.25</v>
      </c>
      <c r="D460" s="10" t="inlineStr">
        <is>
          <t>contents|small|distance_to_river_km|6.25</t>
        </is>
      </c>
      <c r="E460" s="42">
        <f>INDEX(Terms_Contrib,MATCH(D460,Terms_Key,0))</f>
        <v/>
      </c>
      <c r="F460" s="63">
        <f>EXP(E460-$E$433)</f>
        <v/>
      </c>
      <c r="G460" s="64" t="n">
        <v>0.01030508783014352</v>
      </c>
    </row>
    <row r="461">
      <c r="B461" s="10" t="inlineStr">
        <is>
          <t>6.5</t>
        </is>
      </c>
      <c r="C461" s="36" t="n">
        <v>6.5</v>
      </c>
      <c r="D461" s="10" t="inlineStr">
        <is>
          <t>contents|small|distance_to_river_km|6.50</t>
        </is>
      </c>
      <c r="E461" s="42">
        <f>INDEX(Terms_Contrib,MATCH(D461,Terms_Key,0))</f>
        <v/>
      </c>
      <c r="F461" s="63">
        <f>EXP(E461-$E$433)</f>
        <v/>
      </c>
      <c r="G461" s="64" t="n">
        <v>0.009837096774942308</v>
      </c>
    </row>
    <row r="462">
      <c r="B462" s="10" t="inlineStr">
        <is>
          <t>6.75</t>
        </is>
      </c>
      <c r="C462" s="36" t="n">
        <v>6.75</v>
      </c>
      <c r="D462" s="10" t="inlineStr">
        <is>
          <t>contents|small|distance_to_river_km|6.75</t>
        </is>
      </c>
      <c r="E462" s="42">
        <f>INDEX(Terms_Contrib,MATCH(D462,Terms_Key,0))</f>
        <v/>
      </c>
      <c r="F462" s="63">
        <f>EXP(E462-$E$433)</f>
        <v/>
      </c>
      <c r="G462" s="64" t="n">
        <v>0.008931521781012116</v>
      </c>
    </row>
    <row r="463">
      <c r="B463" s="10" t="inlineStr">
        <is>
          <t>7</t>
        </is>
      </c>
      <c r="C463" s="36" t="n">
        <v>7</v>
      </c>
      <c r="D463" s="10" t="inlineStr">
        <is>
          <t>contents|small|distance_to_river_km|7.00</t>
        </is>
      </c>
      <c r="E463" s="42">
        <f>INDEX(Terms_Contrib,MATCH(D463,Terms_Key,0))</f>
        <v/>
      </c>
      <c r="F463" s="63">
        <f>EXP(E463-$E$433)</f>
        <v/>
      </c>
      <c r="G463" s="64" t="n">
        <v>0.008784592737295049</v>
      </c>
    </row>
    <row r="464">
      <c r="B464" s="10" t="inlineStr">
        <is>
          <t>7.25</t>
        </is>
      </c>
      <c r="C464" s="36" t="n">
        <v>7.25</v>
      </c>
      <c r="D464" s="10" t="inlineStr">
        <is>
          <t>contents|small|distance_to_river_km|7.25</t>
        </is>
      </c>
      <c r="E464" s="42">
        <f>INDEX(Terms_Contrib,MATCH(D464,Terms_Key,0))</f>
        <v/>
      </c>
      <c r="F464" s="63">
        <f>EXP(E464-$E$433)</f>
        <v/>
      </c>
      <c r="G464" s="64" t="n">
        <v>0.007398538880024651</v>
      </c>
    </row>
    <row r="465">
      <c r="B465" s="10" t="inlineStr">
        <is>
          <t>7.5</t>
        </is>
      </c>
      <c r="C465" s="36" t="n">
        <v>7.5</v>
      </c>
      <c r="D465" s="10" t="inlineStr">
        <is>
          <t>contents|small|distance_to_river_km|7.50</t>
        </is>
      </c>
      <c r="E465" s="42">
        <f>INDEX(Terms_Contrib,MATCH(D465,Terms_Key,0))</f>
        <v/>
      </c>
      <c r="F465" s="63">
        <f>EXP(E465-$E$433)</f>
        <v/>
      </c>
      <c r="G465" s="64" t="n">
        <v>0.006688497893088574</v>
      </c>
    </row>
    <row r="466">
      <c r="B466" s="10" t="inlineStr">
        <is>
          <t>7.75</t>
        </is>
      </c>
      <c r="C466" s="36" t="n">
        <v>7.75</v>
      </c>
      <c r="D466" s="10" t="inlineStr">
        <is>
          <t>contents|small|distance_to_river_km|7.75</t>
        </is>
      </c>
      <c r="E466" s="42">
        <f>INDEX(Terms_Contrib,MATCH(D466,Terms_Key,0))</f>
        <v/>
      </c>
      <c r="F466" s="63">
        <f>EXP(E466-$E$433)</f>
        <v/>
      </c>
      <c r="G466" s="64" t="n">
        <v>0.006073067140305865</v>
      </c>
    </row>
    <row r="467">
      <c r="B467" s="10" t="inlineStr">
        <is>
          <t>8</t>
        </is>
      </c>
      <c r="C467" s="36" t="n">
        <v>8</v>
      </c>
      <c r="D467" s="10" t="inlineStr">
        <is>
          <t>contents|small|distance_to_river_km|8.00</t>
        </is>
      </c>
      <c r="E467" s="42">
        <f>INDEX(Terms_Contrib,MATCH(D467,Terms_Key,0))</f>
        <v/>
      </c>
      <c r="F467" s="63">
        <f>EXP(E467-$E$433)</f>
        <v/>
      </c>
      <c r="G467" s="64" t="n">
        <v>0.005850514901576113</v>
      </c>
    </row>
    <row r="468">
      <c r="B468" s="10" t="inlineStr">
        <is>
          <t>8.25</t>
        </is>
      </c>
      <c r="C468" s="36" t="n">
        <v>8.25</v>
      </c>
      <c r="D468" s="10" t="inlineStr">
        <is>
          <t>contents|small|distance_to_river_km|8.25</t>
        </is>
      </c>
      <c r="E468" s="42">
        <f>INDEX(Terms_Contrib,MATCH(D468,Terms_Key,0))</f>
        <v/>
      </c>
      <c r="F468" s="63">
        <f>EXP(E468-$E$433)</f>
        <v/>
      </c>
      <c r="G468" s="64" t="n">
        <v>0.005391669192855857</v>
      </c>
    </row>
    <row r="469">
      <c r="B469" s="10" t="inlineStr">
        <is>
          <t>8.5</t>
        </is>
      </c>
      <c r="C469" s="36" t="n">
        <v>8.5</v>
      </c>
      <c r="D469" s="10" t="inlineStr">
        <is>
          <t>contents|small|distance_to_river_km|8.50</t>
        </is>
      </c>
      <c r="E469" s="42">
        <f>INDEX(Terms_Contrib,MATCH(D469,Terms_Key,0))</f>
        <v/>
      </c>
      <c r="F469" s="63">
        <f>EXP(E469-$E$433)</f>
        <v/>
      </c>
      <c r="G469" s="64" t="n">
        <v>0.004653031589512286</v>
      </c>
    </row>
    <row r="470">
      <c r="B470" s="10" t="inlineStr">
        <is>
          <t>8.75</t>
        </is>
      </c>
      <c r="C470" s="36" t="n">
        <v>8.75</v>
      </c>
      <c r="D470" s="10" t="inlineStr">
        <is>
          <t>contents|small|distance_to_river_km|8.75</t>
        </is>
      </c>
      <c r="E470" s="42">
        <f>INDEX(Terms_Contrib,MATCH(D470,Terms_Key,0))</f>
        <v/>
      </c>
      <c r="F470" s="63">
        <f>EXP(E470-$E$433)</f>
        <v/>
      </c>
      <c r="G470" s="64" t="n">
        <v>0.004454526505488833</v>
      </c>
    </row>
    <row r="471">
      <c r="B471" s="10" t="inlineStr">
        <is>
          <t>9</t>
        </is>
      </c>
      <c r="C471" s="36" t="n">
        <v>9</v>
      </c>
      <c r="D471" s="10" t="inlineStr">
        <is>
          <t>contents|small|distance_to_river_km|9.00</t>
        </is>
      </c>
      <c r="E471" s="42">
        <f>INDEX(Terms_Contrib,MATCH(D471,Terms_Key,0))</f>
        <v/>
      </c>
      <c r="F471" s="63">
        <f>EXP(E471-$E$433)</f>
        <v/>
      </c>
      <c r="G471" s="64" t="n">
        <v>0.003566777973734753</v>
      </c>
    </row>
    <row r="472">
      <c r="B472" s="10" t="inlineStr">
        <is>
          <t>9.25</t>
        </is>
      </c>
      <c r="C472" s="36" t="n">
        <v>9.25</v>
      </c>
      <c r="D472" s="10" t="inlineStr">
        <is>
          <t>contents|small|distance_to_river_km|9.25</t>
        </is>
      </c>
      <c r="E472" s="42">
        <f>INDEX(Terms_Contrib,MATCH(D472,Terms_Key,0))</f>
        <v/>
      </c>
      <c r="F472" s="63">
        <f>EXP(E472-$E$433)</f>
        <v/>
      </c>
      <c r="G472" s="64" t="n">
        <v>0.003724570017840388</v>
      </c>
    </row>
    <row r="473">
      <c r="B473" s="10" t="inlineStr">
        <is>
          <t>9.5</t>
        </is>
      </c>
      <c r="C473" s="36" t="n">
        <v>9.5</v>
      </c>
      <c r="D473" s="10" t="inlineStr">
        <is>
          <t>contents|small|distance_to_river_km|9.50</t>
        </is>
      </c>
      <c r="E473" s="42">
        <f>INDEX(Terms_Contrib,MATCH(D473,Terms_Key,0))</f>
        <v/>
      </c>
      <c r="F473" s="63">
        <f>EXP(E473-$E$433)</f>
        <v/>
      </c>
      <c r="G473" s="64" t="n">
        <v>0.003184901729306101</v>
      </c>
    </row>
    <row r="474">
      <c r="B474" s="10" t="inlineStr">
        <is>
          <t>9.75</t>
        </is>
      </c>
      <c r="C474" s="36" t="n">
        <v>9.75</v>
      </c>
      <c r="D474" s="10" t="inlineStr">
        <is>
          <t>contents|small|distance_to_river_km|9.75</t>
        </is>
      </c>
      <c r="E474" s="42">
        <f>INDEX(Terms_Contrib,MATCH(D474,Terms_Key,0))</f>
        <v/>
      </c>
      <c r="F474" s="63">
        <f>EXP(E474-$E$433)</f>
        <v/>
      </c>
      <c r="G474" s="64" t="n">
        <v>0.0029211722198727</v>
      </c>
    </row>
    <row r="475">
      <c r="B475" s="10" t="inlineStr">
        <is>
          <t>10</t>
        </is>
      </c>
      <c r="C475" s="36" t="n">
        <v>10</v>
      </c>
      <c r="D475" s="10" t="inlineStr">
        <is>
          <t>contents|small|distance_to_river_km|10.00</t>
        </is>
      </c>
      <c r="E475" s="42">
        <f>INDEX(Terms_Contrib,MATCH(D475,Terms_Key,0))</f>
        <v/>
      </c>
      <c r="F475" s="63">
        <f>EXP(E475-$E$433)</f>
        <v/>
      </c>
      <c r="G475" s="64" t="n">
        <v>0.002569331707287635</v>
      </c>
    </row>
    <row r="476">
      <c r="B476" s="10" t="inlineStr">
        <is>
          <t>10.25</t>
        </is>
      </c>
      <c r="C476" s="36" t="n">
        <v>10.25</v>
      </c>
      <c r="D476" s="10" t="inlineStr">
        <is>
          <t>contents|small|distance_to_river_km|10.25</t>
        </is>
      </c>
      <c r="E476" s="42">
        <f>INDEX(Terms_Contrib,MATCH(D476,Terms_Key,0))</f>
        <v/>
      </c>
      <c r="F476" s="63">
        <f>EXP(E476-$E$433)</f>
        <v/>
      </c>
      <c r="G476" s="64" t="n">
        <v>0.002096048421127886</v>
      </c>
    </row>
    <row r="477">
      <c r="B477" s="10" t="inlineStr">
        <is>
          <t>10.5</t>
        </is>
      </c>
      <c r="C477" s="36" t="n">
        <v>10.5</v>
      </c>
      <c r="D477" s="10" t="inlineStr">
        <is>
          <t>contents|small|distance_to_river_km|10.50</t>
        </is>
      </c>
      <c r="E477" s="42">
        <f>INDEX(Terms_Contrib,MATCH(D477,Terms_Key,0))</f>
        <v/>
      </c>
      <c r="F477" s="63">
        <f>EXP(E477-$E$433)</f>
        <v/>
      </c>
      <c r="G477" s="64" t="n">
        <v>0.001989275340385618</v>
      </c>
    </row>
    <row r="478">
      <c r="B478" s="10" t="inlineStr">
        <is>
          <t>10.75</t>
        </is>
      </c>
      <c r="C478" s="36" t="n">
        <v>10.75</v>
      </c>
      <c r="D478" s="10" t="inlineStr">
        <is>
          <t>contents|small|distance_to_river_km|10.75</t>
        </is>
      </c>
      <c r="E478" s="42">
        <f>INDEX(Terms_Contrib,MATCH(D478,Terms_Key,0))</f>
        <v/>
      </c>
      <c r="F478" s="63">
        <f>EXP(E478-$E$433)</f>
        <v/>
      </c>
      <c r="G478" s="64" t="n">
        <v>0.001991085840450379</v>
      </c>
    </row>
    <row r="479">
      <c r="B479" s="10" t="inlineStr">
        <is>
          <t>11</t>
        </is>
      </c>
      <c r="C479" s="36" t="n">
        <v>11</v>
      </c>
      <c r="D479" s="10" t="inlineStr">
        <is>
          <t>contents|small|distance_to_river_km|11.00</t>
        </is>
      </c>
      <c r="E479" s="42">
        <f>INDEX(Terms_Contrib,MATCH(D479,Terms_Key,0))</f>
        <v/>
      </c>
      <c r="F479" s="63">
        <f>EXP(E479-$E$433)</f>
        <v/>
      </c>
      <c r="G479" s="64" t="n">
        <v>0.001851398796992342</v>
      </c>
    </row>
    <row r="480">
      <c r="B480" s="10" t="inlineStr">
        <is>
          <t>11.25</t>
        </is>
      </c>
      <c r="C480" s="36" t="n">
        <v>11.25</v>
      </c>
      <c r="D480" s="10" t="inlineStr">
        <is>
          <t>contents|small|distance_to_river_km|11.25</t>
        </is>
      </c>
      <c r="E480" s="42">
        <f>INDEX(Terms_Contrib,MATCH(D480,Terms_Key,0))</f>
        <v/>
      </c>
      <c r="F480" s="63">
        <f>EXP(E480-$E$433)</f>
        <v/>
      </c>
      <c r="G480" s="64" t="n">
        <v>0.001557030055693768</v>
      </c>
    </row>
    <row r="481">
      <c r="B481" s="10" t="inlineStr">
        <is>
          <t>11.5</t>
        </is>
      </c>
      <c r="C481" s="36" t="n">
        <v>11.5</v>
      </c>
      <c r="D481" s="10" t="inlineStr">
        <is>
          <t>contents|small|distance_to_river_km|11.50</t>
        </is>
      </c>
      <c r="E481" s="42">
        <f>INDEX(Terms_Contrib,MATCH(D481,Terms_Key,0))</f>
        <v/>
      </c>
      <c r="F481" s="63">
        <f>EXP(E481-$E$433)</f>
        <v/>
      </c>
      <c r="G481" s="64" t="n">
        <v>0.001649226289760787</v>
      </c>
    </row>
    <row r="482">
      <c r="B482" s="10" t="inlineStr">
        <is>
          <t>11.75</t>
        </is>
      </c>
      <c r="C482" s="36" t="n">
        <v>11.75</v>
      </c>
      <c r="D482" s="10" t="inlineStr">
        <is>
          <t>contents|small|distance_to_river_km|11.75</t>
        </is>
      </c>
      <c r="E482" s="42">
        <f>INDEX(Terms_Contrib,MATCH(D482,Terms_Key,0))</f>
        <v/>
      </c>
      <c r="F482" s="63">
        <f>EXP(E482-$E$433)</f>
        <v/>
      </c>
      <c r="G482" s="64" t="n">
        <v>0.001302260200427</v>
      </c>
    </row>
    <row r="483">
      <c r="B483" s="10" t="inlineStr">
        <is>
          <t>12</t>
        </is>
      </c>
      <c r="C483" s="36" t="n">
        <v>12</v>
      </c>
      <c r="D483" s="10" t="inlineStr">
        <is>
          <t>contents|small|distance_to_river_km|12.00</t>
        </is>
      </c>
      <c r="E483" s="42">
        <f>INDEX(Terms_Contrib,MATCH(D483,Terms_Key,0))</f>
        <v/>
      </c>
      <c r="F483" s="63">
        <f>EXP(E483-$E$433)</f>
        <v/>
      </c>
      <c r="G483" s="64" t="n">
        <v>0.001257601198829581</v>
      </c>
    </row>
    <row r="484">
      <c r="B484" s="10" t="inlineStr">
        <is>
          <t>12.25</t>
        </is>
      </c>
      <c r="C484" s="36" t="n">
        <v>12.25</v>
      </c>
      <c r="D484" s="10" t="inlineStr">
        <is>
          <t>contents|small|distance_to_river_km|12.25</t>
        </is>
      </c>
      <c r="E484" s="42">
        <f>INDEX(Terms_Contrib,MATCH(D484,Terms_Key,0))</f>
        <v/>
      </c>
      <c r="F484" s="63">
        <f>EXP(E484-$E$433)</f>
        <v/>
      </c>
      <c r="G484" s="64" t="n">
        <v>0.001015969074801971</v>
      </c>
    </row>
    <row r="485">
      <c r="B485" s="10" t="inlineStr">
        <is>
          <t>12.5</t>
        </is>
      </c>
      <c r="C485" s="36" t="n">
        <v>12.5</v>
      </c>
      <c r="D485" s="10" t="inlineStr">
        <is>
          <t>contents|small|distance_to_river_km|12.50</t>
        </is>
      </c>
      <c r="E485" s="42">
        <f>INDEX(Terms_Contrib,MATCH(D485,Terms_Key,0))</f>
        <v/>
      </c>
      <c r="F485" s="63">
        <f>EXP(E485-$E$433)</f>
        <v/>
      </c>
      <c r="G485" s="64" t="n">
        <v>0.0007751261431102812</v>
      </c>
    </row>
    <row r="486">
      <c r="B486" s="10" t="inlineStr">
        <is>
          <t>12.75</t>
        </is>
      </c>
      <c r="C486" s="36" t="n">
        <v>12.75</v>
      </c>
      <c r="D486" s="10" t="inlineStr">
        <is>
          <t>contents|small|distance_to_river_km|12.75</t>
        </is>
      </c>
      <c r="E486" s="42">
        <f>INDEX(Terms_Contrib,MATCH(D486,Terms_Key,0))</f>
        <v/>
      </c>
      <c r="F486" s="63">
        <f>EXP(E486-$E$433)</f>
        <v/>
      </c>
      <c r="G486" s="64" t="n">
        <v>0.0007687197582657451</v>
      </c>
    </row>
    <row r="487">
      <c r="B487" s="10" t="inlineStr">
        <is>
          <t>13</t>
        </is>
      </c>
      <c r="C487" s="36" t="n">
        <v>13</v>
      </c>
      <c r="D487" s="10" t="inlineStr">
        <is>
          <t>contents|small|distance_to_river_km|13.00</t>
        </is>
      </c>
      <c r="E487" s="42">
        <f>INDEX(Terms_Contrib,MATCH(D487,Terms_Key,0))</f>
        <v/>
      </c>
      <c r="F487" s="63">
        <f>EXP(E487-$E$433)</f>
        <v/>
      </c>
      <c r="G487" s="64" t="n">
        <v>0.0008689007618491428</v>
      </c>
    </row>
    <row r="488">
      <c r="B488" s="10" t="inlineStr">
        <is>
          <t>13.25</t>
        </is>
      </c>
      <c r="C488" s="36" t="n">
        <v>13.25</v>
      </c>
      <c r="D488" s="10" t="inlineStr">
        <is>
          <t>contents|small|distance_to_river_km|13.25</t>
        </is>
      </c>
      <c r="E488" s="42">
        <f>INDEX(Terms_Contrib,MATCH(D488,Terms_Key,0))</f>
        <v/>
      </c>
      <c r="F488" s="63">
        <f>EXP(E488-$E$433)</f>
        <v/>
      </c>
      <c r="G488" s="64" t="n">
        <v>0.0008254023372163143</v>
      </c>
    </row>
    <row r="489">
      <c r="B489" s="10" t="inlineStr">
        <is>
          <t>13.5</t>
        </is>
      </c>
      <c r="C489" s="36" t="n">
        <v>13.5</v>
      </c>
      <c r="D489" s="10" t="inlineStr">
        <is>
          <t>contents|small|distance_to_river_km|13.50</t>
        </is>
      </c>
      <c r="E489" s="42">
        <f>INDEX(Terms_Contrib,MATCH(D489,Terms_Key,0))</f>
        <v/>
      </c>
      <c r="F489" s="63">
        <f>EXP(E489-$E$433)</f>
        <v/>
      </c>
      <c r="G489" s="64" t="n">
        <v>0.0004754187477745937</v>
      </c>
    </row>
    <row r="490">
      <c r="B490" s="10" t="inlineStr">
        <is>
          <t>13.75</t>
        </is>
      </c>
      <c r="C490" s="36" t="n">
        <v>13.75</v>
      </c>
      <c r="D490" s="10" t="inlineStr">
        <is>
          <t>contents|small|distance_to_river_km|13.75</t>
        </is>
      </c>
      <c r="E490" s="42">
        <f>INDEX(Terms_Contrib,MATCH(D490,Terms_Key,0))</f>
        <v/>
      </c>
      <c r="F490" s="63">
        <f>EXP(E490-$E$433)</f>
        <v/>
      </c>
      <c r="G490" s="64" t="n">
        <v>0.0005737892512932307</v>
      </c>
    </row>
    <row r="491">
      <c r="B491" s="10" t="inlineStr">
        <is>
          <t>14</t>
        </is>
      </c>
      <c r="C491" s="36" t="n">
        <v>14</v>
      </c>
      <c r="D491" s="10" t="inlineStr">
        <is>
          <t>contents|small|distance_to_river_km|14.00</t>
        </is>
      </c>
      <c r="E491" s="42">
        <f>INDEX(Terms_Contrib,MATCH(D491,Terms_Key,0))</f>
        <v/>
      </c>
      <c r="F491" s="63">
        <f>EXP(E491-$E$433)</f>
        <v/>
      </c>
      <c r="G491" s="64" t="n">
        <v>0.0006926323324672336</v>
      </c>
    </row>
    <row r="492">
      <c r="B492" s="10" t="inlineStr">
        <is>
          <t>14.25</t>
        </is>
      </c>
      <c r="C492" s="36" t="n">
        <v>14.25</v>
      </c>
      <c r="D492" s="10" t="inlineStr">
        <is>
          <t>contents|small|distance_to_river_km|14.25</t>
        </is>
      </c>
      <c r="E492" s="42">
        <f>INDEX(Terms_Contrib,MATCH(D492,Terms_Key,0))</f>
        <v/>
      </c>
      <c r="F492" s="63">
        <f>EXP(E492-$E$433)</f>
        <v/>
      </c>
      <c r="G492" s="64" t="n">
        <v>0.0003929713602101295</v>
      </c>
    </row>
    <row r="493">
      <c r="B493" s="10" t="inlineStr">
        <is>
          <t>14.5</t>
        </is>
      </c>
      <c r="C493" s="36" t="n">
        <v>14.5</v>
      </c>
      <c r="D493" s="10" t="inlineStr">
        <is>
          <t>contents|small|distance_to_river_km|14.50</t>
        </is>
      </c>
      <c r="E493" s="42">
        <f>INDEX(Terms_Contrib,MATCH(D493,Terms_Key,0))</f>
        <v/>
      </c>
      <c r="F493" s="63">
        <f>EXP(E493-$E$433)</f>
        <v/>
      </c>
      <c r="G493" s="64" t="n">
        <v>0.0003823404752144863</v>
      </c>
    </row>
    <row r="494">
      <c r="B494" s="10" t="inlineStr">
        <is>
          <t>14.75</t>
        </is>
      </c>
      <c r="C494" s="36" t="n">
        <v>14.75</v>
      </c>
      <c r="D494" s="10" t="inlineStr">
        <is>
          <t>contents|small|distance_to_river_km|14.75</t>
        </is>
      </c>
      <c r="E494" s="42">
        <f>INDEX(Terms_Contrib,MATCH(D494,Terms_Key,0))</f>
        <v/>
      </c>
      <c r="F494" s="63">
        <f>EXP(E494-$E$433)</f>
        <v/>
      </c>
      <c r="G494" s="64" t="n">
        <v>0.0002672576634057549</v>
      </c>
    </row>
    <row r="495">
      <c r="B495" s="10" t="inlineStr">
        <is>
          <t>15</t>
        </is>
      </c>
      <c r="C495" s="36" t="n">
        <v>15</v>
      </c>
      <c r="D495" s="10" t="inlineStr">
        <is>
          <t>contents|small|distance_to_river_km|15.00</t>
        </is>
      </c>
      <c r="E495" s="42">
        <f>INDEX(Terms_Contrib,MATCH(D495,Terms_Key,0))</f>
        <v/>
      </c>
      <c r="F495" s="63">
        <f>EXP(E495-$E$433)</f>
        <v/>
      </c>
      <c r="G495" s="64" t="n">
        <v>0.0003155376651326934</v>
      </c>
    </row>
    <row r="496">
      <c r="B496" s="10" t="inlineStr">
        <is>
          <t>15.25</t>
        </is>
      </c>
      <c r="C496" s="36" t="n">
        <v>15.25</v>
      </c>
      <c r="D496" s="10" t="inlineStr">
        <is>
          <t>contents|small|distance_to_river_km|15.25</t>
        </is>
      </c>
      <c r="E496" s="42">
        <f>INDEX(Terms_Contrib,MATCH(D496,Terms_Key,0))</f>
        <v/>
      </c>
      <c r="F496" s="63">
        <f>EXP(E496-$E$433)</f>
        <v/>
      </c>
      <c r="G496" s="64" t="n">
        <v>0.0002619654324472251</v>
      </c>
    </row>
    <row r="497">
      <c r="B497" s="10" t="inlineStr">
        <is>
          <t>15.5</t>
        </is>
      </c>
      <c r="C497" s="36" t="n">
        <v>15.5</v>
      </c>
      <c r="D497" s="10" t="inlineStr">
        <is>
          <t>contents|small|distance_to_river_km|15.50</t>
        </is>
      </c>
      <c r="E497" s="42">
        <f>INDEX(Terms_Contrib,MATCH(D497,Terms_Key,0))</f>
        <v/>
      </c>
      <c r="F497" s="63">
        <f>EXP(E497-$E$433)</f>
        <v/>
      </c>
      <c r="G497" s="64" t="n">
        <v>0.0002960863952061673</v>
      </c>
    </row>
    <row r="498">
      <c r="B498" s="10" t="inlineStr">
        <is>
          <t>15.75</t>
        </is>
      </c>
      <c r="C498" s="36" t="n">
        <v>15.75</v>
      </c>
      <c r="D498" s="10" t="inlineStr">
        <is>
          <t>contents|small|distance_to_river_km|15.75</t>
        </is>
      </c>
      <c r="E498" s="42">
        <f>INDEX(Terms_Contrib,MATCH(D498,Terms_Key,0))</f>
        <v/>
      </c>
      <c r="F498" s="63">
        <f>EXP(E498-$E$433)</f>
        <v/>
      </c>
      <c r="G498" s="64" t="n">
        <v>0.0002019868149172207</v>
      </c>
    </row>
    <row r="499">
      <c r="B499" s="10" t="inlineStr">
        <is>
          <t>16</t>
        </is>
      </c>
      <c r="C499" s="36" t="n">
        <v>16</v>
      </c>
      <c r="D499" s="10" t="inlineStr">
        <is>
          <t>contents|small|distance_to_river_km|16.00</t>
        </is>
      </c>
      <c r="E499" s="42">
        <f>INDEX(Terms_Contrib,MATCH(D499,Terms_Key,0))</f>
        <v/>
      </c>
      <c r="F499" s="63">
        <f>EXP(E499-$E$433)</f>
        <v/>
      </c>
      <c r="G499" s="64" t="n">
        <v>0.0002988717799211829</v>
      </c>
    </row>
    <row r="500">
      <c r="B500" s="10" t="inlineStr">
        <is>
          <t>16.25</t>
        </is>
      </c>
      <c r="C500" s="36" t="n">
        <v>16.25</v>
      </c>
      <c r="D500" s="10" t="inlineStr">
        <is>
          <t>contents|small|distance_to_river_km|16.25</t>
        </is>
      </c>
      <c r="E500" s="42">
        <f>INDEX(Terms_Contrib,MATCH(D500,Terms_Key,0))</f>
        <v/>
      </c>
      <c r="F500" s="63">
        <f>EXP(E500-$E$433)</f>
        <v/>
      </c>
      <c r="G500" s="64" t="n">
        <v>0.0002633581248047329</v>
      </c>
    </row>
    <row r="501">
      <c r="B501" s="10" t="inlineStr">
        <is>
          <t>16.5</t>
        </is>
      </c>
      <c r="C501" s="36" t="n">
        <v>16.5</v>
      </c>
      <c r="D501" s="10" t="inlineStr">
        <is>
          <t>contents|small|distance_to_river_km|16.50</t>
        </is>
      </c>
      <c r="E501" s="42">
        <f>INDEX(Terms_Contrib,MATCH(D501,Terms_Key,0))</f>
        <v/>
      </c>
      <c r="F501" s="63">
        <f>EXP(E501-$E$433)</f>
        <v/>
      </c>
      <c r="G501" s="64" t="n">
        <v>8.207600293579549e-05</v>
      </c>
    </row>
    <row r="502">
      <c r="B502" s="10" t="inlineStr">
        <is>
          <t>16.75</t>
        </is>
      </c>
      <c r="C502" s="36" t="n">
        <v>16.75</v>
      </c>
      <c r="D502" s="10" t="inlineStr">
        <is>
          <t>contents|small|distance_to_river_km|16.75</t>
        </is>
      </c>
      <c r="E502" s="42">
        <f>INDEX(Terms_Contrib,MATCH(D502,Terms_Key,0))</f>
        <v/>
      </c>
      <c r="F502" s="63">
        <f>EXP(E502-$E$433)</f>
        <v/>
      </c>
      <c r="G502" s="64" t="n">
        <v>0.0001289633123052262</v>
      </c>
    </row>
    <row r="503">
      <c r="B503" s="10" t="inlineStr">
        <is>
          <t>17</t>
        </is>
      </c>
      <c r="C503" s="36" t="n">
        <v>17</v>
      </c>
      <c r="D503" s="10" t="inlineStr">
        <is>
          <t>contents|small|distance_to_river_km|17.00</t>
        </is>
      </c>
      <c r="E503" s="42">
        <f>INDEX(Terms_Contrib,MATCH(D503,Terms_Key,0))</f>
        <v/>
      </c>
      <c r="F503" s="63">
        <f>EXP(E503-$E$433)</f>
        <v/>
      </c>
      <c r="G503" s="64" t="n">
        <v>0.000166890967508023</v>
      </c>
    </row>
    <row r="504">
      <c r="B504" s="10" t="inlineStr">
        <is>
          <t>17.25</t>
        </is>
      </c>
      <c r="C504" s="36" t="n">
        <v>17.25</v>
      </c>
      <c r="D504" s="10" t="inlineStr">
        <is>
          <t>contents|small|distance_to_river_km|17.25</t>
        </is>
      </c>
      <c r="E504" s="42">
        <f>INDEX(Terms_Contrib,MATCH(D504,Terms_Key,0))</f>
        <v/>
      </c>
      <c r="F504" s="63">
        <f>EXP(E504-$E$433)</f>
        <v/>
      </c>
      <c r="G504" s="64" t="n">
        <v>0.0001382943511005287</v>
      </c>
    </row>
    <row r="505">
      <c r="B505" s="10" t="inlineStr">
        <is>
          <t>17.5</t>
        </is>
      </c>
      <c r="C505" s="36" t="n">
        <v>17.5</v>
      </c>
      <c r="D505" s="10" t="inlineStr">
        <is>
          <t>contents|small|distance_to_river_km|17.50</t>
        </is>
      </c>
      <c r="E505" s="42">
        <f>INDEX(Terms_Contrib,MATCH(D505,Terms_Key,0))</f>
        <v/>
      </c>
      <c r="F505" s="63">
        <f>EXP(E505-$E$433)</f>
        <v/>
      </c>
      <c r="G505" s="64" t="n">
        <v>0.0001100691193217031</v>
      </c>
    </row>
    <row r="506">
      <c r="B506" s="10" t="inlineStr">
        <is>
          <t>17.75</t>
        </is>
      </c>
      <c r="C506" s="36" t="n">
        <v>17.75</v>
      </c>
      <c r="D506" s="10" t="inlineStr">
        <is>
          <t>contents|small|distance_to_river_km|17.75</t>
        </is>
      </c>
      <c r="E506" s="42">
        <f>INDEX(Terms_Contrib,MATCH(D506,Terms_Key,0))</f>
        <v/>
      </c>
      <c r="F506" s="63">
        <f>EXP(E506-$E$433)</f>
        <v/>
      </c>
      <c r="G506" s="64" t="n">
        <v>0.0001509214284752665</v>
      </c>
    </row>
    <row r="507">
      <c r="B507" s="10" t="inlineStr">
        <is>
          <t>18</t>
        </is>
      </c>
      <c r="C507" s="36" t="n">
        <v>18</v>
      </c>
      <c r="D507" s="10" t="inlineStr">
        <is>
          <t>contents|small|distance_to_river_km|18.00</t>
        </is>
      </c>
      <c r="E507" s="42">
        <f>INDEX(Terms_Contrib,MATCH(D507,Terms_Key,0))</f>
        <v/>
      </c>
      <c r="F507" s="63">
        <f>EXP(E507-$E$433)</f>
        <v/>
      </c>
      <c r="G507" s="64" t="n">
        <v>0.0001015272728623217</v>
      </c>
    </row>
    <row r="508">
      <c r="B508" s="10" t="inlineStr">
        <is>
          <t>18.25</t>
        </is>
      </c>
      <c r="C508" s="36" t="n">
        <v>18.25</v>
      </c>
      <c r="D508" s="10" t="inlineStr">
        <is>
          <t>contents|small|distance_to_river_km|18.25</t>
        </is>
      </c>
      <c r="E508" s="42">
        <f>INDEX(Terms_Contrib,MATCH(D508,Terms_Key,0))</f>
        <v/>
      </c>
      <c r="F508" s="63">
        <f>EXP(E508-$E$433)</f>
        <v/>
      </c>
      <c r="G508" s="64" t="n">
        <v>6.647784853170766e-05</v>
      </c>
    </row>
    <row r="509">
      <c r="B509" s="10" t="inlineStr">
        <is>
          <t>18.5</t>
        </is>
      </c>
      <c r="C509" s="36" t="n">
        <v>18.5</v>
      </c>
      <c r="D509" s="10" t="inlineStr">
        <is>
          <t>contents|small|distance_to_river_km|18.50</t>
        </is>
      </c>
      <c r="E509" s="42">
        <f>INDEX(Terms_Contrib,MATCH(D509,Terms_Key,0))</f>
        <v/>
      </c>
      <c r="F509" s="63">
        <f>EXP(E509-$E$433)</f>
        <v/>
      </c>
      <c r="G509" s="64" t="n">
        <v>4.999765563453152e-05</v>
      </c>
    </row>
    <row r="510">
      <c r="B510" s="10" t="inlineStr">
        <is>
          <t>18.75</t>
        </is>
      </c>
      <c r="C510" s="36" t="n">
        <v>18.75</v>
      </c>
      <c r="D510" s="10" t="inlineStr">
        <is>
          <t>contents|small|distance_to_river_km|18.75</t>
        </is>
      </c>
      <c r="E510" s="42">
        <f>INDEX(Terms_Contrib,MATCH(D510,Terms_Key,0))</f>
        <v/>
      </c>
      <c r="F510" s="63">
        <f>EXP(E510-$E$433)</f>
        <v/>
      </c>
      <c r="G510" s="64" t="n">
        <v>6.684923316037642e-05</v>
      </c>
    </row>
    <row r="511">
      <c r="B511" s="10" t="inlineStr">
        <is>
          <t>19</t>
        </is>
      </c>
      <c r="C511" s="36" t="n">
        <v>19</v>
      </c>
      <c r="D511" s="10" t="inlineStr">
        <is>
          <t>contents|small|distance_to_river_km|19.00</t>
        </is>
      </c>
      <c r="E511" s="42">
        <f>INDEX(Terms_Contrib,MATCH(D511,Terms_Key,0))</f>
        <v/>
      </c>
      <c r="F511" s="63">
        <f>EXP(E511-$E$433)</f>
        <v/>
      </c>
      <c r="G511" s="64" t="n">
        <v>1.977623147661136e-05</v>
      </c>
    </row>
    <row r="512">
      <c r="B512" s="10" t="inlineStr">
        <is>
          <t>19.25</t>
        </is>
      </c>
      <c r="C512" s="36" t="n">
        <v>19.25</v>
      </c>
      <c r="D512" s="10" t="inlineStr">
        <is>
          <t>contents|small|distance_to_river_km|19.25</t>
        </is>
      </c>
      <c r="E512" s="42">
        <f>INDEX(Terms_Contrib,MATCH(D512,Terms_Key,0))</f>
        <v/>
      </c>
      <c r="F512" s="63">
        <f>EXP(E512-$E$433)</f>
        <v/>
      </c>
      <c r="G512" s="64" t="n">
        <v>5.050830949895108e-05</v>
      </c>
    </row>
    <row r="513">
      <c r="B513" s="10" t="inlineStr">
        <is>
          <t>19.5</t>
        </is>
      </c>
      <c r="C513" s="36" t="n">
        <v>19.5</v>
      </c>
      <c r="D513" s="10" t="inlineStr">
        <is>
          <t>contents|small|distance_to_river_km|19.50</t>
        </is>
      </c>
      <c r="E513" s="42">
        <f>INDEX(Terms_Contrib,MATCH(D513,Terms_Key,0))</f>
        <v/>
      </c>
      <c r="F513" s="63">
        <f>EXP(E513-$E$433)</f>
        <v/>
      </c>
      <c r="G513" s="64" t="n">
        <v>1.657303905434332e-05</v>
      </c>
    </row>
    <row r="514">
      <c r="B514" s="10" t="inlineStr">
        <is>
          <t>19.75</t>
        </is>
      </c>
      <c r="C514" s="36" t="n">
        <v>19.75</v>
      </c>
      <c r="D514" s="10" t="inlineStr">
        <is>
          <t>contents|small|distance_to_river_km|19.75</t>
        </is>
      </c>
      <c r="E514" s="42">
        <f>INDEX(Terms_Contrib,MATCH(D514,Terms_Key,0))</f>
        <v/>
      </c>
      <c r="F514" s="63">
        <f>EXP(E514-$E$433)</f>
        <v/>
      </c>
      <c r="G514" s="64" t="n">
        <v>3.305323195151945e-05</v>
      </c>
    </row>
    <row r="515">
      <c r="B515" s="10" t="inlineStr">
        <is>
          <t>20</t>
        </is>
      </c>
      <c r="C515" s="36" t="n">
        <v>20</v>
      </c>
      <c r="D515" s="10" t="inlineStr">
        <is>
          <t>contents|small|distance_to_river_km|20.00</t>
        </is>
      </c>
      <c r="E515" s="42">
        <f>INDEX(Terms_Contrib,MATCH(D515,Terms_Key,0))</f>
        <v/>
      </c>
      <c r="F515" s="63">
        <f>EXP(E515-$E$433)</f>
        <v/>
      </c>
      <c r="G515" s="64" t="n">
        <v>3.34710396587718e-05</v>
      </c>
    </row>
    <row r="516">
      <c r="B516" s="10" t="inlineStr">
        <is>
          <t>20.25</t>
        </is>
      </c>
      <c r="C516" s="36" t="n">
        <v>20.25</v>
      </c>
      <c r="D516" s="10" t="inlineStr">
        <is>
          <t>contents|small|distance_to_river_km|20.25</t>
        </is>
      </c>
      <c r="E516" s="42">
        <f>INDEX(Terms_Contrib,MATCH(D516,Terms_Key,0))</f>
        <v/>
      </c>
      <c r="F516" s="63">
        <f>EXP(E516-$E$433)</f>
        <v/>
      </c>
      <c r="G516" s="64" t="n">
        <v>3.272827040143429e-05</v>
      </c>
    </row>
    <row r="517">
      <c r="B517" s="10" t="inlineStr">
        <is>
          <t>20.5</t>
        </is>
      </c>
      <c r="C517" s="36" t="n">
        <v>20.5</v>
      </c>
      <c r="D517" s="10" t="inlineStr">
        <is>
          <t>contents|small|distance_to_river_km|20.50</t>
        </is>
      </c>
      <c r="E517" s="42">
        <f>INDEX(Terms_Contrib,MATCH(D517,Terms_Key,0))</f>
        <v/>
      </c>
      <c r="F517" s="63">
        <f>EXP(E517-$E$433)</f>
        <v/>
      </c>
      <c r="G517" s="64" t="n">
        <v>1.657303905434332e-05</v>
      </c>
    </row>
    <row r="518">
      <c r="B518" s="10" t="inlineStr">
        <is>
          <t>20.75</t>
        </is>
      </c>
      <c r="C518" s="36" t="n">
        <v>20.75</v>
      </c>
      <c r="D518" s="10" t="inlineStr">
        <is>
          <t>contents|small|distance_to_river_km|20.75</t>
        </is>
      </c>
      <c r="E518" s="42">
        <f>INDEX(Terms_Contrib,MATCH(D518,Terms_Key,0))</f>
        <v/>
      </c>
      <c r="F518" s="63">
        <f>EXP(E518-$E$433)</f>
        <v/>
      </c>
      <c r="G518" s="64" t="n">
        <v>0</v>
      </c>
    </row>
    <row r="519">
      <c r="B519" s="10" t="inlineStr">
        <is>
          <t>21</t>
        </is>
      </c>
      <c r="C519" s="36" t="n">
        <v>21</v>
      </c>
      <c r="D519" s="10" t="inlineStr">
        <is>
          <t>contents|small|distance_to_river_km|21.00</t>
        </is>
      </c>
      <c r="E519" s="42">
        <f>INDEX(Terms_Contrib,MATCH(D519,Terms_Key,0))</f>
        <v/>
      </c>
      <c r="F519" s="63">
        <f>EXP(E519-$E$433)</f>
        <v/>
      </c>
      <c r="G519" s="64" t="n">
        <v>3.314607810868664e-05</v>
      </c>
    </row>
    <row r="520">
      <c r="B520" s="10" t="inlineStr">
        <is>
          <t>21.25</t>
        </is>
      </c>
      <c r="C520" s="36" t="n">
        <v>21.25</v>
      </c>
      <c r="D520" s="10" t="inlineStr">
        <is>
          <t>contents|small|distance_to_river_km|21.25</t>
        </is>
      </c>
      <c r="E520" s="42">
        <f>INDEX(Terms_Contrib,MATCH(D520,Terms_Key,0))</f>
        <v/>
      </c>
      <c r="F520" s="63">
        <f>EXP(E520-$E$433)</f>
        <v/>
      </c>
      <c r="G520" s="64" t="n">
        <v>5.046188642036748e-05</v>
      </c>
    </row>
    <row r="521">
      <c r="B521" s="10" t="inlineStr">
        <is>
          <t>21.5</t>
        </is>
      </c>
      <c r="C521" s="36" t="n">
        <v>21.5</v>
      </c>
      <c r="D521" s="10" t="inlineStr">
        <is>
          <t>contents|small|distance_to_river_km|21.50</t>
        </is>
      </c>
      <c r="E521" s="42">
        <f>INDEX(Terms_Contrib,MATCH(D521,Terms_Key,0))</f>
        <v/>
      </c>
      <c r="F521" s="63">
        <f>EXP(E521-$E$433)</f>
        <v/>
      </c>
      <c r="G521" s="64" t="n">
        <v>3.333177042302102e-05</v>
      </c>
    </row>
    <row r="522">
      <c r="B522" s="10" t="inlineStr">
        <is>
          <t>21.75</t>
        </is>
      </c>
      <c r="C522" s="36" t="n">
        <v>21.75</v>
      </c>
      <c r="D522" s="10" t="inlineStr">
        <is>
          <t>contents|small|distance_to_river_km|21.75</t>
        </is>
      </c>
      <c r="E522" s="42">
        <f>INDEX(Terms_Contrib,MATCH(D522,Terms_Key,0))</f>
        <v/>
      </c>
      <c r="F522" s="63">
        <f>EXP(E522-$E$433)</f>
        <v/>
      </c>
      <c r="G522" s="64" t="n">
        <v>0</v>
      </c>
    </row>
    <row r="523">
      <c r="B523" s="10" t="inlineStr">
        <is>
          <t>22</t>
        </is>
      </c>
      <c r="C523" s="36" t="n">
        <v>22</v>
      </c>
      <c r="D523" s="10" t="inlineStr">
        <is>
          <t>contents|small|distance_to_river_km|22.00</t>
        </is>
      </c>
      <c r="E523" s="42">
        <f>INDEX(Terms_Contrib,MATCH(D523,Terms_Key,0))</f>
        <v/>
      </c>
      <c r="F523" s="63">
        <f>EXP(E523-$E$433)</f>
        <v/>
      </c>
      <c r="G523" s="64" t="n">
        <v>1.638734674000894e-05</v>
      </c>
    </row>
    <row r="524">
      <c r="B524" s="10" t="inlineStr">
        <is>
          <t>22.25</t>
        </is>
      </c>
      <c r="C524" s="36" t="n">
        <v>22.25</v>
      </c>
      <c r="D524" s="10" t="inlineStr">
        <is>
          <t>contents|small|distance_to_river_km|22.25</t>
        </is>
      </c>
      <c r="E524" s="42">
        <f>INDEX(Terms_Contrib,MATCH(D524,Terms_Key,0))</f>
        <v/>
      </c>
      <c r="F524" s="63">
        <f>EXP(E524-$E$433)</f>
        <v/>
      </c>
      <c r="G524" s="64" t="n">
        <v>1.661946213292692e-05</v>
      </c>
    </row>
    <row r="525">
      <c r="B525" s="10" t="inlineStr">
        <is>
          <t>22.5</t>
        </is>
      </c>
      <c r="C525" s="36" t="n">
        <v>22.5</v>
      </c>
      <c r="D525" s="10" t="inlineStr">
        <is>
          <t>contents|small|distance_to_river_km|22.50</t>
        </is>
      </c>
      <c r="E525" s="42">
        <f>INDEX(Terms_Contrib,MATCH(D525,Terms_Key,0))</f>
        <v/>
      </c>
      <c r="F525" s="63">
        <f>EXP(E525-$E$433)</f>
        <v/>
      </c>
      <c r="G525" s="64" t="n">
        <v>0</v>
      </c>
    </row>
    <row r="526">
      <c r="B526" s="10" t="inlineStr">
        <is>
          <t>22.75</t>
        </is>
      </c>
      <c r="C526" s="36" t="n">
        <v>22.75</v>
      </c>
      <c r="D526" s="10" t="inlineStr">
        <is>
          <t>contents|small|distance_to_river_km|22.75</t>
        </is>
      </c>
      <c r="E526" s="42">
        <f>INDEX(Terms_Contrib,MATCH(D526,Terms_Key,0))</f>
        <v/>
      </c>
      <c r="F526" s="63">
        <f>EXP(E526-$E$433)</f>
        <v/>
      </c>
      <c r="G526" s="64" t="n">
        <v>0</v>
      </c>
    </row>
    <row r="527">
      <c r="B527" s="10" t="inlineStr">
        <is>
          <t>23</t>
        </is>
      </c>
      <c r="C527" s="36" t="n">
        <v>23</v>
      </c>
      <c r="D527" s="10" t="inlineStr">
        <is>
          <t>contents|small|distance_to_river_km|23.00</t>
        </is>
      </c>
      <c r="E527" s="42">
        <f>INDEX(Terms_Contrib,MATCH(D527,Terms_Key,0))</f>
        <v/>
      </c>
      <c r="F527" s="63">
        <f>EXP(E527-$E$433)</f>
        <v/>
      </c>
      <c r="G527" s="64" t="n">
        <v>0</v>
      </c>
    </row>
    <row r="528">
      <c r="B528" s="10" t="inlineStr">
        <is>
          <t>23.25</t>
        </is>
      </c>
      <c r="C528" s="36" t="n">
        <v>23.25</v>
      </c>
      <c r="D528" s="10" t="inlineStr">
        <is>
          <t>contents|small|distance_to_river_km|23.25</t>
        </is>
      </c>
      <c r="E528" s="42">
        <f>INDEX(Terms_Contrib,MATCH(D528,Terms_Key,0))</f>
        <v/>
      </c>
      <c r="F528" s="63">
        <f>EXP(E528-$E$433)</f>
        <v/>
      </c>
      <c r="G528" s="64" t="n">
        <v>3.231046269418194e-05</v>
      </c>
    </row>
    <row r="529">
      <c r="B529" s="10" t="inlineStr">
        <is>
          <t>23.5</t>
        </is>
      </c>
      <c r="C529" s="36" t="n">
        <v>23.5</v>
      </c>
      <c r="D529" s="10" t="inlineStr">
        <is>
          <t>contents|small|distance_to_river_km|23.50</t>
        </is>
      </c>
      <c r="E529" s="42">
        <f>INDEX(Terms_Contrib,MATCH(D529,Terms_Key,0))</f>
        <v/>
      </c>
      <c r="F529" s="63">
        <f>EXP(E529-$E$433)</f>
        <v/>
      </c>
      <c r="G529" s="64" t="n">
        <v>0</v>
      </c>
    </row>
    <row r="530">
      <c r="B530" s="10" t="inlineStr">
        <is>
          <t>23.75</t>
        </is>
      </c>
      <c r="C530" s="36" t="n">
        <v>23.75</v>
      </c>
      <c r="D530" s="10" t="inlineStr">
        <is>
          <t>contents|small|distance_to_river_km|23.75</t>
        </is>
      </c>
      <c r="E530" s="42">
        <f>INDEX(Terms_Contrib,MATCH(D530,Terms_Key,0))</f>
        <v/>
      </c>
      <c r="F530" s="63">
        <f>EXP(E530-$E$433)</f>
        <v/>
      </c>
      <c r="G530" s="64" t="n">
        <v>2.121534691270279e-05</v>
      </c>
    </row>
    <row r="531">
      <c r="B531" s="10" t="inlineStr">
        <is>
          <t>24</t>
        </is>
      </c>
      <c r="C531" s="36" t="n">
        <v>24</v>
      </c>
      <c r="D531" s="10" t="inlineStr">
        <is>
          <t>contents|small|distance_to_river_km|24.00</t>
        </is>
      </c>
      <c r="E531" s="42">
        <f>INDEX(Terms_Contrib,MATCH(D531,Terms_Key,0))</f>
        <v/>
      </c>
      <c r="F531" s="63">
        <f>EXP(E531-$E$433)</f>
        <v/>
      </c>
      <c r="G531" s="64" t="n">
        <v>0</v>
      </c>
    </row>
    <row r="532">
      <c r="B532" s="10" t="inlineStr">
        <is>
          <t>24.25</t>
        </is>
      </c>
      <c r="C532" s="36" t="n">
        <v>24.25</v>
      </c>
      <c r="D532" s="10" t="inlineStr">
        <is>
          <t>contents|small|distance_to_river_km|24.25</t>
        </is>
      </c>
      <c r="E532" s="42">
        <f>INDEX(Terms_Contrib,MATCH(D532,Terms_Key,0))</f>
        <v/>
      </c>
      <c r="F532" s="63">
        <f>EXP(E532-$E$433)</f>
        <v/>
      </c>
      <c r="G532" s="64" t="n">
        <v>0</v>
      </c>
    </row>
    <row r="533">
      <c r="B533" s="10" t="inlineStr">
        <is>
          <t>24.5</t>
        </is>
      </c>
      <c r="C533" s="36" t="n">
        <v>24.5</v>
      </c>
      <c r="D533" s="10" t="inlineStr">
        <is>
          <t>contents|small|distance_to_river_km|24.50</t>
        </is>
      </c>
      <c r="E533" s="42">
        <f>INDEX(Terms_Contrib,MATCH(D533,Terms_Key,0))</f>
        <v/>
      </c>
      <c r="F533" s="63">
        <f>EXP(E533-$E$433)</f>
        <v/>
      </c>
      <c r="G533" s="64" t="n">
        <v>1.643376981859254e-05</v>
      </c>
    </row>
    <row r="534">
      <c r="B534" s="10" t="inlineStr">
        <is>
          <t>24.75</t>
        </is>
      </c>
      <c r="C534" s="36" t="n">
        <v>24.75</v>
      </c>
      <c r="D534" s="10" t="inlineStr">
        <is>
          <t>contents|small|distance_to_river_km|24.75</t>
        </is>
      </c>
      <c r="E534" s="42">
        <f>INDEX(Terms_Contrib,MATCH(D534,Terms_Key,0))</f>
        <v/>
      </c>
      <c r="F534" s="63">
        <f>EXP(E534-$E$433)</f>
        <v/>
      </c>
      <c r="G534" s="64" t="n">
        <v>0</v>
      </c>
    </row>
    <row r="535">
      <c r="B535" s="10" t="inlineStr">
        <is>
          <t>25</t>
        </is>
      </c>
      <c r="C535" s="36" t="n">
        <v>25</v>
      </c>
      <c r="D535" s="10" t="inlineStr">
        <is>
          <t>contents|small|distance_to_river_km|25.00</t>
        </is>
      </c>
      <c r="E535" s="42">
        <f>INDEX(Terms_Contrib,MATCH(D535,Terms_Key,0))</f>
        <v/>
      </c>
      <c r="F535" s="63">
        <f>EXP(E535-$E$433)</f>
        <v/>
      </c>
      <c r="G535" s="64" t="n">
        <v>0</v>
      </c>
    </row>
    <row r="536">
      <c r="B536" s="10" t="inlineStr">
        <is>
          <t>25.25</t>
        </is>
      </c>
      <c r="C536" s="36" t="n">
        <v>25.25</v>
      </c>
      <c r="D536" s="10" t="inlineStr">
        <is>
          <t>contents|small|distance_to_river_km|25.25</t>
        </is>
      </c>
      <c r="E536" s="42">
        <f>INDEX(Terms_Contrib,MATCH(D536,Terms_Key,0))</f>
        <v/>
      </c>
      <c r="F536" s="63">
        <f>EXP(E536-$E$433)</f>
        <v/>
      </c>
      <c r="G536" s="64" t="n">
        <v>0</v>
      </c>
    </row>
    <row r="537">
      <c r="B537" s="10" t="inlineStr">
        <is>
          <t>25.5</t>
        </is>
      </c>
      <c r="C537" s="36" t="n">
        <v>25.5</v>
      </c>
      <c r="D537" s="10" t="inlineStr">
        <is>
          <t>contents|small|distance_to_river_km|25.50</t>
        </is>
      </c>
      <c r="E537" s="42">
        <f>INDEX(Terms_Contrib,MATCH(D537,Terms_Key,0))</f>
        <v/>
      </c>
      <c r="F537" s="63">
        <f>EXP(E537-$E$433)</f>
        <v/>
      </c>
      <c r="G537" s="64" t="n">
        <v>0</v>
      </c>
    </row>
    <row r="538">
      <c r="B538" s="10" t="inlineStr">
        <is>
          <t>25.75</t>
        </is>
      </c>
      <c r="C538" s="36" t="n">
        <v>25.75</v>
      </c>
      <c r="D538" s="10" t="inlineStr">
        <is>
          <t>contents|small|distance_to_river_km|25.75</t>
        </is>
      </c>
      <c r="E538" s="42">
        <f>INDEX(Terms_Contrib,MATCH(D538,Terms_Key,0))</f>
        <v/>
      </c>
      <c r="F538" s="63">
        <f>EXP(E538-$E$433)</f>
        <v/>
      </c>
      <c r="G538" s="64" t="n">
        <v>0</v>
      </c>
    </row>
    <row r="539">
      <c r="B539" s="10" t="inlineStr">
        <is>
          <t>26</t>
        </is>
      </c>
      <c r="C539" s="36" t="n">
        <v>26</v>
      </c>
      <c r="D539" s="10" t="inlineStr">
        <is>
          <t>contents|small|distance_to_river_km|26.00</t>
        </is>
      </c>
      <c r="E539" s="42">
        <f>INDEX(Terms_Contrib,MATCH(D539,Terms_Key,0))</f>
        <v/>
      </c>
      <c r="F539" s="63">
        <f>EXP(E539-$E$433)</f>
        <v/>
      </c>
      <c r="G539" s="64" t="n">
        <v>0</v>
      </c>
    </row>
    <row r="540">
      <c r="B540" s="10" t="inlineStr">
        <is>
          <t>26.25</t>
        </is>
      </c>
      <c r="C540" s="36" t="n">
        <v>26.25</v>
      </c>
      <c r="D540" s="10" t="inlineStr">
        <is>
          <t>contents|small|distance_to_river_km|26.25</t>
        </is>
      </c>
      <c r="E540" s="42">
        <f>INDEX(Terms_Contrib,MATCH(D540,Terms_Key,0))</f>
        <v/>
      </c>
      <c r="F540" s="63">
        <f>EXP(E540-$E$433)</f>
        <v/>
      </c>
      <c r="G540" s="64" t="n">
        <v>0</v>
      </c>
    </row>
    <row r="541">
      <c r="B541" s="10" t="inlineStr">
        <is>
          <t>26.5</t>
        </is>
      </c>
      <c r="C541" s="36" t="n">
        <v>26.5</v>
      </c>
      <c r="D541" s="10" t="inlineStr">
        <is>
          <t>contents|small|distance_to_river_km|26.50</t>
        </is>
      </c>
      <c r="E541" s="42">
        <f>INDEX(Terms_Contrib,MATCH(D541,Terms_Key,0))</f>
        <v/>
      </c>
      <c r="F541" s="63">
        <f>EXP(E541-$E$433)</f>
        <v/>
      </c>
      <c r="G541" s="64" t="n">
        <v>0</v>
      </c>
    </row>
    <row r="542">
      <c r="B542" s="10" t="inlineStr">
        <is>
          <t>26.75</t>
        </is>
      </c>
      <c r="C542" s="36" t="n">
        <v>26.75</v>
      </c>
      <c r="D542" s="10" t="inlineStr">
        <is>
          <t>contents|small|distance_to_river_km|26.75</t>
        </is>
      </c>
      <c r="E542" s="42">
        <f>INDEX(Terms_Contrib,MATCH(D542,Terms_Key,0))</f>
        <v/>
      </c>
      <c r="F542" s="63">
        <f>EXP(E542-$E$433)</f>
        <v/>
      </c>
      <c r="G542" s="64" t="n">
        <v>0</v>
      </c>
    </row>
    <row r="543">
      <c r="B543" s="10" t="inlineStr">
        <is>
          <t>27</t>
        </is>
      </c>
      <c r="C543" s="36" t="n">
        <v>27</v>
      </c>
      <c r="D543" s="10" t="inlineStr">
        <is>
          <t>contents|small|distance_to_river_km|27.00</t>
        </is>
      </c>
      <c r="E543" s="42">
        <f>INDEX(Terms_Contrib,MATCH(D543,Terms_Key,0))</f>
        <v/>
      </c>
      <c r="F543" s="63">
        <f>EXP(E543-$E$433)</f>
        <v/>
      </c>
      <c r="G543" s="64" t="n">
        <v>0</v>
      </c>
    </row>
    <row r="544">
      <c r="B544" s="10" t="inlineStr">
        <is>
          <t>27.25</t>
        </is>
      </c>
      <c r="C544" s="36" t="n">
        <v>27.25</v>
      </c>
      <c r="D544" s="10" t="inlineStr">
        <is>
          <t>contents|small|distance_to_river_km|27.25</t>
        </is>
      </c>
      <c r="E544" s="42">
        <f>INDEX(Terms_Contrib,MATCH(D544,Terms_Key,0))</f>
        <v/>
      </c>
      <c r="F544" s="63">
        <f>EXP(E544-$E$433)</f>
        <v/>
      </c>
      <c r="G544" s="64" t="n">
        <v>0</v>
      </c>
    </row>
    <row r="545">
      <c r="B545" s="10" t="inlineStr">
        <is>
          <t>27.5</t>
        </is>
      </c>
      <c r="C545" s="36" t="n">
        <v>27.5</v>
      </c>
      <c r="D545" s="10" t="inlineStr">
        <is>
          <t>contents|small|distance_to_river_km|27.50</t>
        </is>
      </c>
      <c r="E545" s="42">
        <f>INDEX(Terms_Contrib,MATCH(D545,Terms_Key,0))</f>
        <v/>
      </c>
      <c r="F545" s="63">
        <f>EXP(E545-$E$433)</f>
        <v/>
      </c>
      <c r="G545" s="64" t="n">
        <v>0</v>
      </c>
    </row>
    <row r="546">
      <c r="B546" s="10" t="inlineStr">
        <is>
          <t>27.75</t>
        </is>
      </c>
      <c r="C546" s="36" t="n">
        <v>27.75</v>
      </c>
      <c r="D546" s="10" t="inlineStr">
        <is>
          <t>contents|small|distance_to_river_km|27.75</t>
        </is>
      </c>
      <c r="E546" s="42">
        <f>INDEX(Terms_Contrib,MATCH(D546,Terms_Key,0))</f>
        <v/>
      </c>
      <c r="F546" s="63">
        <f>EXP(E546-$E$433)</f>
        <v/>
      </c>
      <c r="G546" s="64" t="n">
        <v>0</v>
      </c>
    </row>
    <row r="547">
      <c r="B547" s="10" t="inlineStr">
        <is>
          <t>28</t>
        </is>
      </c>
      <c r="C547" s="36" t="n">
        <v>28</v>
      </c>
      <c r="D547" s="10" t="inlineStr">
        <is>
          <t>contents|small|distance_to_river_km|28.00</t>
        </is>
      </c>
      <c r="E547" s="42">
        <f>INDEX(Terms_Contrib,MATCH(D547,Terms_Key,0))</f>
        <v/>
      </c>
      <c r="F547" s="63">
        <f>EXP(E547-$E$433)</f>
        <v/>
      </c>
      <c r="G547" s="64" t="n">
        <v>0</v>
      </c>
    </row>
    <row r="548">
      <c r="B548" s="10" t="inlineStr">
        <is>
          <t>28.25</t>
        </is>
      </c>
      <c r="C548" s="36" t="n">
        <v>28.25</v>
      </c>
      <c r="D548" s="10" t="inlineStr">
        <is>
          <t>contents|small|distance_to_river_km|28.25</t>
        </is>
      </c>
      <c r="E548" s="42">
        <f>INDEX(Terms_Contrib,MATCH(D548,Terms_Key,0))</f>
        <v/>
      </c>
      <c r="F548" s="63">
        <f>EXP(E548-$E$433)</f>
        <v/>
      </c>
      <c r="G548" s="64" t="n">
        <v>0</v>
      </c>
    </row>
    <row r="549">
      <c r="B549" s="10" t="inlineStr">
        <is>
          <t>28.5</t>
        </is>
      </c>
      <c r="C549" s="36" t="n">
        <v>28.5</v>
      </c>
      <c r="D549" s="10" t="inlineStr">
        <is>
          <t>contents|small|distance_to_river_km|28.50</t>
        </is>
      </c>
      <c r="E549" s="42">
        <f>INDEX(Terms_Contrib,MATCH(D549,Terms_Key,0))</f>
        <v/>
      </c>
      <c r="F549" s="63">
        <f>EXP(E549-$E$433)</f>
        <v/>
      </c>
      <c r="G549" s="64" t="n">
        <v>0</v>
      </c>
    </row>
    <row r="550">
      <c r="B550" s="10" t="inlineStr">
        <is>
          <t>28.75</t>
        </is>
      </c>
      <c r="C550" s="36" t="n">
        <v>28.75</v>
      </c>
      <c r="D550" s="10" t="inlineStr">
        <is>
          <t>contents|small|distance_to_river_km|28.75</t>
        </is>
      </c>
      <c r="E550" s="42">
        <f>INDEX(Terms_Contrib,MATCH(D550,Terms_Key,0))</f>
        <v/>
      </c>
      <c r="F550" s="63">
        <f>EXP(E550-$E$433)</f>
        <v/>
      </c>
      <c r="G550" s="64" t="n">
        <v>0</v>
      </c>
    </row>
    <row r="551">
      <c r="B551" s="10" t="inlineStr">
        <is>
          <t>29</t>
        </is>
      </c>
      <c r="C551" s="36" t="n">
        <v>29</v>
      </c>
      <c r="D551" s="10" t="inlineStr">
        <is>
          <t>contents|small|distance_to_river_km|29.00</t>
        </is>
      </c>
      <c r="E551" s="42">
        <f>INDEX(Terms_Contrib,MATCH(D551,Terms_Key,0))</f>
        <v/>
      </c>
      <c r="F551" s="63">
        <f>EXP(E551-$E$433)</f>
        <v/>
      </c>
      <c r="G551" s="64" t="n">
        <v>0</v>
      </c>
    </row>
    <row r="552">
      <c r="B552" s="10" t="inlineStr">
        <is>
          <t>29.25</t>
        </is>
      </c>
      <c r="C552" s="36" t="n">
        <v>29.25</v>
      </c>
      <c r="D552" s="10" t="inlineStr">
        <is>
          <t>contents|small|distance_to_river_km|29.25</t>
        </is>
      </c>
      <c r="E552" s="42">
        <f>INDEX(Terms_Contrib,MATCH(D552,Terms_Key,0))</f>
        <v/>
      </c>
      <c r="F552" s="63">
        <f>EXP(E552-$E$433)</f>
        <v/>
      </c>
      <c r="G552" s="64" t="n">
        <v>0</v>
      </c>
    </row>
    <row r="553">
      <c r="B553" s="10" t="inlineStr">
        <is>
          <t>29.5</t>
        </is>
      </c>
      <c r="C553" s="36" t="n">
        <v>29.5</v>
      </c>
      <c r="D553" s="10" t="inlineStr">
        <is>
          <t>contents|small|distance_to_river_km|29.50</t>
        </is>
      </c>
      <c r="E553" s="42">
        <f>INDEX(Terms_Contrib,MATCH(D553,Terms_Key,0))</f>
        <v/>
      </c>
      <c r="F553" s="63">
        <f>EXP(E553-$E$433)</f>
        <v/>
      </c>
      <c r="G553" s="64" t="n">
        <v>0</v>
      </c>
    </row>
    <row r="554">
      <c r="B554" s="10" t="inlineStr">
        <is>
          <t>29.75</t>
        </is>
      </c>
      <c r="C554" s="36" t="n">
        <v>29.75</v>
      </c>
      <c r="D554" s="10" t="inlineStr">
        <is>
          <t>contents|small|distance_to_river_km|29.75</t>
        </is>
      </c>
      <c r="E554" s="42">
        <f>INDEX(Terms_Contrib,MATCH(D554,Terms_Key,0))</f>
        <v/>
      </c>
      <c r="F554" s="63">
        <f>EXP(E554-$E$433)</f>
        <v/>
      </c>
      <c r="G554" s="64" t="n">
        <v>0</v>
      </c>
    </row>
    <row r="555">
      <c r="B555" s="10" t="inlineStr">
        <is>
          <t>30</t>
        </is>
      </c>
      <c r="C555" s="36" t="n">
        <v>30</v>
      </c>
      <c r="D555" s="10" t="inlineStr">
        <is>
          <t>contents|small|distance_to_river_km|30.00</t>
        </is>
      </c>
      <c r="E555" s="42">
        <f>INDEX(Terms_Contrib,MATCH(D555,Terms_Key,0))</f>
        <v/>
      </c>
      <c r="F555" s="63">
        <f>EXP(E555-$E$433)</f>
        <v/>
      </c>
      <c r="G555" s="64" t="n">
        <v>1.634092366142535e-05</v>
      </c>
    </row>
    <row r="556">
      <c r="B556" s="10" t="inlineStr">
        <is>
          <t>Missing</t>
        </is>
      </c>
      <c r="C556" s="36" t="n"/>
      <c r="D556" s="10" t="inlineStr">
        <is>
          <t>contents|small|distance_to_river_km|MISSING</t>
        </is>
      </c>
      <c r="E556" s="42">
        <f>INDEX(Terms_Contrib,MATCH(D556,Terms_Key,0))</f>
        <v/>
      </c>
      <c r="F556" s="63">
        <f>EXP(E556-$E$433)</f>
        <v/>
      </c>
      <c r="G556" s="64" t="n">
        <v>0.1201150271041144</v>
      </c>
    </row>
    <row r="559">
      <c r="B559" s="5" t="inlineStr">
        <is>
          <t>Buildings large claims: Sum insured (CU, after D-02)</t>
        </is>
      </c>
      <c r="C559" s="5" t="n"/>
      <c r="D559" s="5" t="n"/>
      <c r="E559" s="5" t="n"/>
      <c r="F559" s="5" t="n"/>
      <c r="G559" s="5" t="n"/>
    </row>
    <row r="560">
      <c r="B560" s="3" t="inlineStr">
        <is>
          <t>Relativity = 1 at</t>
        </is>
      </c>
      <c r="C560" s="36" t="n">
        <v>220000</v>
      </c>
      <c r="D560" s="10" t="inlineStr">
        <is>
          <t>buildings|large|sum_insured|220000</t>
        </is>
      </c>
      <c r="E560" s="53">
        <f>INDEX(Terms_Contrib,MATCH(D560,Terms_Key,0))</f>
        <v/>
      </c>
    </row>
    <row r="561">
      <c r="B561" s="6" t="inlineStr">
        <is>
          <t>Label</t>
        </is>
      </c>
      <c r="C561" s="6" t="inlineStr">
        <is>
          <t>Value</t>
        </is>
      </c>
      <c r="D561" s="6" t="inlineStr">
        <is>
          <t>Key</t>
        </is>
      </c>
      <c r="E561" s="6" t="inlineStr">
        <is>
          <t>Log contribution</t>
        </is>
      </c>
      <c r="F561" s="6" t="inlineStr">
        <is>
          <t>Relativity</t>
        </is>
      </c>
      <c r="G561" s="6" t="inlineStr">
        <is>
          <t>Share of 2025 exposure</t>
        </is>
      </c>
    </row>
    <row r="562">
      <c r="B562" s="10" t="inlineStr">
        <is>
          <t>44000</t>
        </is>
      </c>
      <c r="C562" s="36" t="n">
        <v>44000</v>
      </c>
      <c r="D562" s="10" t="inlineStr">
        <is>
          <t>buildings|large|sum_insured|44000</t>
        </is>
      </c>
      <c r="E562" s="42">
        <f>INDEX(Terms_Contrib,MATCH(D562,Terms_Key,0))</f>
        <v/>
      </c>
      <c r="F562" s="63">
        <f>EXP(E562-$E$560)</f>
        <v/>
      </c>
      <c r="G562" s="64" t="n">
        <v>4.209946808941279e-05</v>
      </c>
    </row>
    <row r="563">
      <c r="B563" s="10" t="inlineStr">
        <is>
          <t>50000</t>
        </is>
      </c>
      <c r="C563" s="36" t="n">
        <v>50000</v>
      </c>
      <c r="D563" s="10" t="inlineStr">
        <is>
          <t>buildings|large|sum_insured|50000</t>
        </is>
      </c>
      <c r="E563" s="42">
        <f>INDEX(Terms_Contrib,MATCH(D563,Terms_Key,0))</f>
        <v/>
      </c>
      <c r="F563" s="63">
        <f>EXP(E563-$E$560)</f>
        <v/>
      </c>
      <c r="G563" s="64" t="n">
        <v>0.0006710470160845412</v>
      </c>
    </row>
    <row r="564">
      <c r="B564" s="10" t="inlineStr">
        <is>
          <t>60000</t>
        </is>
      </c>
      <c r="C564" s="36" t="n">
        <v>60000</v>
      </c>
      <c r="D564" s="10" t="inlineStr">
        <is>
          <t>buildings|large|sum_insured|60000</t>
        </is>
      </c>
      <c r="E564" s="42">
        <f>INDEX(Terms_Contrib,MATCH(D564,Terms_Key,0))</f>
        <v/>
      </c>
      <c r="F564" s="63">
        <f>EXP(E564-$E$560)</f>
        <v/>
      </c>
      <c r="G564" s="64" t="n">
        <v>0.003295266469971166</v>
      </c>
    </row>
    <row r="565">
      <c r="B565" s="10" t="inlineStr">
        <is>
          <t>70000</t>
        </is>
      </c>
      <c r="C565" s="36" t="n">
        <v>70000</v>
      </c>
      <c r="D565" s="10" t="inlineStr">
        <is>
          <t>buildings|large|sum_insured|70000</t>
        </is>
      </c>
      <c r="E565" s="42">
        <f>INDEX(Terms_Contrib,MATCH(D565,Terms_Key,0))</f>
        <v/>
      </c>
      <c r="F565" s="63">
        <f>EXP(E565-$E$560)</f>
        <v/>
      </c>
      <c r="G565" s="64" t="n">
        <v>0.007807311659817799</v>
      </c>
    </row>
    <row r="566">
      <c r="B566" s="10" t="inlineStr">
        <is>
          <t>80000</t>
        </is>
      </c>
      <c r="C566" s="36" t="n">
        <v>80000</v>
      </c>
      <c r="D566" s="10" t="inlineStr">
        <is>
          <t>buildings|large|sum_insured|80000</t>
        </is>
      </c>
      <c r="E566" s="42">
        <f>INDEX(Terms_Contrib,MATCH(D566,Terms_Key,0))</f>
        <v/>
      </c>
      <c r="F566" s="63">
        <f>EXP(E566-$E$560)</f>
        <v/>
      </c>
      <c r="G566" s="64" t="n">
        <v>0.01015597621611368</v>
      </c>
    </row>
    <row r="567">
      <c r="B567" s="10" t="inlineStr">
        <is>
          <t>90000</t>
        </is>
      </c>
      <c r="C567" s="36" t="n">
        <v>90000</v>
      </c>
      <c r="D567" s="10" t="inlineStr">
        <is>
          <t>buildings|large|sum_insured|90000</t>
        </is>
      </c>
      <c r="E567" s="42">
        <f>INDEX(Terms_Contrib,MATCH(D567,Terms_Key,0))</f>
        <v/>
      </c>
      <c r="F567" s="63">
        <f>EXP(E567-$E$560)</f>
        <v/>
      </c>
      <c r="G567" s="64" t="n">
        <v>0.01527395303596149</v>
      </c>
    </row>
    <row r="568">
      <c r="B568" s="10" t="inlineStr">
        <is>
          <t>100000</t>
        </is>
      </c>
      <c r="C568" s="36" t="n">
        <v>100000</v>
      </c>
      <c r="D568" s="10" t="inlineStr">
        <is>
          <t>buildings|large|sum_insured|100000</t>
        </is>
      </c>
      <c r="E568" s="42">
        <f>INDEX(Terms_Contrib,MATCH(D568,Terms_Key,0))</f>
        <v/>
      </c>
      <c r="F568" s="63">
        <f>EXP(E568-$E$560)</f>
        <v/>
      </c>
      <c r="G568" s="64" t="n">
        <v>0.01682261204067917</v>
      </c>
    </row>
    <row r="569">
      <c r="B569" s="10" t="inlineStr">
        <is>
          <t>110000</t>
        </is>
      </c>
      <c r="C569" s="36" t="n">
        <v>110000</v>
      </c>
      <c r="D569" s="10" t="inlineStr">
        <is>
          <t>buildings|large|sum_insured|110000</t>
        </is>
      </c>
      <c r="E569" s="42">
        <f>INDEX(Terms_Contrib,MATCH(D569,Terms_Key,0))</f>
        <v/>
      </c>
      <c r="F569" s="63">
        <f>EXP(E569-$E$560)</f>
        <v/>
      </c>
      <c r="G569" s="64" t="n">
        <v>0.01869227948957861</v>
      </c>
    </row>
    <row r="570">
      <c r="B570" s="10" t="inlineStr">
        <is>
          <t>120000</t>
        </is>
      </c>
      <c r="C570" s="36" t="n">
        <v>120000</v>
      </c>
      <c r="D570" s="10" t="inlineStr">
        <is>
          <t>buildings|large|sum_insured|120000</t>
        </is>
      </c>
      <c r="E570" s="42">
        <f>INDEX(Terms_Contrib,MATCH(D570,Terms_Key,0))</f>
        <v/>
      </c>
      <c r="F570" s="63">
        <f>EXP(E570-$E$560)</f>
        <v/>
      </c>
      <c r="G570" s="64" t="n">
        <v>0.02028286447556669</v>
      </c>
    </row>
    <row r="571">
      <c r="B571" s="10" t="inlineStr">
        <is>
          <t>130000</t>
        </is>
      </c>
      <c r="C571" s="36" t="n">
        <v>130000</v>
      </c>
      <c r="D571" s="10" t="inlineStr">
        <is>
          <t>buildings|large|sum_insured|130000</t>
        </is>
      </c>
      <c r="E571" s="42">
        <f>INDEX(Terms_Contrib,MATCH(D571,Terms_Key,0))</f>
        <v/>
      </c>
      <c r="F571" s="63">
        <f>EXP(E571-$E$560)</f>
        <v/>
      </c>
      <c r="G571" s="64" t="n">
        <v>0.02121084547066393</v>
      </c>
    </row>
    <row r="572">
      <c r="B572" s="10" t="inlineStr">
        <is>
          <t>140000</t>
        </is>
      </c>
      <c r="C572" s="36" t="n">
        <v>140000</v>
      </c>
      <c r="D572" s="10" t="inlineStr">
        <is>
          <t>buildings|large|sum_insured|140000</t>
        </is>
      </c>
      <c r="E572" s="42">
        <f>INDEX(Terms_Contrib,MATCH(D572,Terms_Key,0))</f>
        <v/>
      </c>
      <c r="F572" s="63">
        <f>EXP(E572-$E$560)</f>
        <v/>
      </c>
      <c r="G572" s="64" t="n">
        <v>0.02583623538228978</v>
      </c>
    </row>
    <row r="573">
      <c r="B573" s="10" t="inlineStr">
        <is>
          <t>150000</t>
        </is>
      </c>
      <c r="C573" s="36" t="n">
        <v>150000</v>
      </c>
      <c r="D573" s="10" t="inlineStr">
        <is>
          <t>buildings|large|sum_insured|150000</t>
        </is>
      </c>
      <c r="E573" s="42">
        <f>INDEX(Terms_Contrib,MATCH(D573,Terms_Key,0))</f>
        <v/>
      </c>
      <c r="F573" s="63">
        <f>EXP(E573-$E$560)</f>
        <v/>
      </c>
      <c r="G573" s="64" t="n">
        <v>0.02868621901669985</v>
      </c>
    </row>
    <row r="574">
      <c r="B574" s="10" t="inlineStr">
        <is>
          <t>160000</t>
        </is>
      </c>
      <c r="C574" s="36" t="n">
        <v>160000</v>
      </c>
      <c r="D574" s="10" t="inlineStr">
        <is>
          <t>buildings|large|sum_insured|160000</t>
        </is>
      </c>
      <c r="E574" s="42">
        <f>INDEX(Terms_Contrib,MATCH(D574,Terms_Key,0))</f>
        <v/>
      </c>
      <c r="F574" s="63">
        <f>EXP(E574-$E$560)</f>
        <v/>
      </c>
      <c r="G574" s="64" t="n">
        <v>0.03364852033092038</v>
      </c>
    </row>
    <row r="575">
      <c r="B575" s="10" t="inlineStr">
        <is>
          <t>170000</t>
        </is>
      </c>
      <c r="C575" s="36" t="n">
        <v>170000</v>
      </c>
      <c r="D575" s="10" t="inlineStr">
        <is>
          <t>buildings|large|sum_insured|170000</t>
        </is>
      </c>
      <c r="E575" s="42">
        <f>INDEX(Terms_Contrib,MATCH(D575,Terms_Key,0))</f>
        <v/>
      </c>
      <c r="F575" s="63">
        <f>EXP(E575-$E$560)</f>
        <v/>
      </c>
      <c r="G575" s="64" t="n">
        <v>0.03233834787345643</v>
      </c>
    </row>
    <row r="576">
      <c r="B576" s="10" t="inlineStr">
        <is>
          <t>180000</t>
        </is>
      </c>
      <c r="C576" s="36" t="n">
        <v>180000</v>
      </c>
      <c r="D576" s="10" t="inlineStr">
        <is>
          <t>buildings|large|sum_insured|180000</t>
        </is>
      </c>
      <c r="E576" s="42">
        <f>INDEX(Terms_Contrib,MATCH(D576,Terms_Key,0))</f>
        <v/>
      </c>
      <c r="F576" s="63">
        <f>EXP(E576-$E$560)</f>
        <v/>
      </c>
      <c r="G576" s="64" t="n">
        <v>0.03847503929476458</v>
      </c>
    </row>
    <row r="577">
      <c r="B577" s="10" t="inlineStr">
        <is>
          <t>190000</t>
        </is>
      </c>
      <c r="C577" s="36" t="n">
        <v>190000</v>
      </c>
      <c r="D577" s="10" t="inlineStr">
        <is>
          <t>buildings|large|sum_insured|190000</t>
        </is>
      </c>
      <c r="E577" s="42">
        <f>INDEX(Terms_Contrib,MATCH(D577,Terms_Key,0))</f>
        <v/>
      </c>
      <c r="F577" s="63">
        <f>EXP(E577-$E$560)</f>
        <v/>
      </c>
      <c r="G577" s="64" t="n">
        <v>0.03946640080775474</v>
      </c>
    </row>
    <row r="578">
      <c r="B578" s="10" t="inlineStr">
        <is>
          <t>200000</t>
        </is>
      </c>
      <c r="C578" s="36" t="n">
        <v>200000</v>
      </c>
      <c r="D578" s="10" t="inlineStr">
        <is>
          <t>buildings|large|sum_insured|200000</t>
        </is>
      </c>
      <c r="E578" s="42">
        <f>INDEX(Terms_Contrib,MATCH(D578,Terms_Key,0))</f>
        <v/>
      </c>
      <c r="F578" s="63">
        <f>EXP(E578-$E$560)</f>
        <v/>
      </c>
      <c r="G578" s="64" t="n">
        <v>0.04080889964250164</v>
      </c>
    </row>
    <row r="579">
      <c r="B579" s="10" t="inlineStr">
        <is>
          <t>210000</t>
        </is>
      </c>
      <c r="C579" s="36" t="n">
        <v>210000</v>
      </c>
      <c r="D579" s="10" t="inlineStr">
        <is>
          <t>buildings|large|sum_insured|210000</t>
        </is>
      </c>
      <c r="E579" s="42">
        <f>INDEX(Terms_Contrib,MATCH(D579,Terms_Key,0))</f>
        <v/>
      </c>
      <c r="F579" s="63">
        <f>EXP(E579-$E$560)</f>
        <v/>
      </c>
      <c r="G579" s="64" t="n">
        <v>0.04274223675399239</v>
      </c>
    </row>
    <row r="580">
      <c r="B580" s="10" t="inlineStr">
        <is>
          <t>220000</t>
        </is>
      </c>
      <c r="C580" s="36" t="n">
        <v>220000</v>
      </c>
      <c r="D580" s="10" t="inlineStr">
        <is>
          <t>buildings|large|sum_insured|220000</t>
        </is>
      </c>
      <c r="E580" s="42">
        <f>INDEX(Terms_Contrib,MATCH(D580,Terms_Key,0))</f>
        <v/>
      </c>
      <c r="F580" s="63">
        <f>EXP(E580-$E$560)</f>
        <v/>
      </c>
      <c r="G580" s="64" t="n">
        <v>0.04427325793210665</v>
      </c>
    </row>
    <row r="581">
      <c r="B581" s="10" t="inlineStr">
        <is>
          <t>230000</t>
        </is>
      </c>
      <c r="C581" s="36" t="n">
        <v>230000</v>
      </c>
      <c r="D581" s="10" t="inlineStr">
        <is>
          <t>buildings|large|sum_insured|230000</t>
        </is>
      </c>
      <c r="E581" s="42">
        <f>INDEX(Terms_Contrib,MATCH(D581,Terms_Key,0))</f>
        <v/>
      </c>
      <c r="F581" s="63">
        <f>EXP(E581-$E$560)</f>
        <v/>
      </c>
      <c r="G581" s="64" t="n">
        <v>0.04176255668681822</v>
      </c>
    </row>
    <row r="582">
      <c r="B582" s="10" t="inlineStr">
        <is>
          <t>240000</t>
        </is>
      </c>
      <c r="C582" s="36" t="n">
        <v>240000</v>
      </c>
      <c r="D582" s="10" t="inlineStr">
        <is>
          <t>buildings|large|sum_insured|240000</t>
        </is>
      </c>
      <c r="E582" s="42">
        <f>INDEX(Terms_Contrib,MATCH(D582,Terms_Key,0))</f>
        <v/>
      </c>
      <c r="F582" s="63">
        <f>EXP(E582-$E$560)</f>
        <v/>
      </c>
      <c r="G582" s="64" t="n">
        <v>0.04324881826561772</v>
      </c>
    </row>
    <row r="583">
      <c r="B583" s="10" t="inlineStr">
        <is>
          <t>250000</t>
        </is>
      </c>
      <c r="C583" s="36" t="n">
        <v>250000</v>
      </c>
      <c r="D583" s="10" t="inlineStr">
        <is>
          <t>buildings|large|sum_insured|250000</t>
        </is>
      </c>
      <c r="E583" s="42">
        <f>INDEX(Terms_Contrib,MATCH(D583,Terms_Key,0))</f>
        <v/>
      </c>
      <c r="F583" s="63">
        <f>EXP(E583-$E$560)</f>
        <v/>
      </c>
      <c r="G583" s="64" t="n">
        <v>0.04069144906600497</v>
      </c>
    </row>
    <row r="584">
      <c r="B584" s="10" t="inlineStr">
        <is>
          <t>260000</t>
        </is>
      </c>
      <c r="C584" s="36" t="n">
        <v>260000</v>
      </c>
      <c r="D584" s="10" t="inlineStr">
        <is>
          <t>buildings|large|sum_insured|260000</t>
        </is>
      </c>
      <c r="E584" s="42">
        <f>INDEX(Terms_Contrib,MATCH(D584,Terms_Key,0))</f>
        <v/>
      </c>
      <c r="F584" s="63">
        <f>EXP(E584-$E$560)</f>
        <v/>
      </c>
      <c r="G584" s="64" t="n">
        <v>0.03511974638540218</v>
      </c>
    </row>
    <row r="585">
      <c r="B585" s="10" t="inlineStr">
        <is>
          <t>270000</t>
        </is>
      </c>
      <c r="C585" s="36" t="n">
        <v>270000</v>
      </c>
      <c r="D585" s="10" t="inlineStr">
        <is>
          <t>buildings|large|sum_insured|270000</t>
        </is>
      </c>
      <c r="E585" s="42">
        <f>INDEX(Terms_Contrib,MATCH(D585,Terms_Key,0))</f>
        <v/>
      </c>
      <c r="F585" s="63">
        <f>EXP(E585-$E$560)</f>
        <v/>
      </c>
      <c r="G585" s="64" t="n">
        <v>0.03778167030796237</v>
      </c>
    </row>
    <row r="586">
      <c r="B586" s="10" t="inlineStr">
        <is>
          <t>280000</t>
        </is>
      </c>
      <c r="C586" s="36" t="n">
        <v>280000</v>
      </c>
      <c r="D586" s="10" t="inlineStr">
        <is>
          <t>buildings|large|sum_insured|280000</t>
        </is>
      </c>
      <c r="E586" s="42">
        <f>INDEX(Terms_Contrib,MATCH(D586,Terms_Key,0))</f>
        <v/>
      </c>
      <c r="F586" s="63">
        <f>EXP(E586-$E$560)</f>
        <v/>
      </c>
      <c r="G586" s="64" t="n">
        <v>0.03534348655303678</v>
      </c>
    </row>
    <row r="587">
      <c r="B587" s="10" t="inlineStr">
        <is>
          <t>290000</t>
        </is>
      </c>
      <c r="C587" s="36" t="n">
        <v>290000</v>
      </c>
      <c r="D587" s="10" t="inlineStr">
        <is>
          <t>buildings|large|sum_insured|290000</t>
        </is>
      </c>
      <c r="E587" s="42">
        <f>INDEX(Terms_Contrib,MATCH(D587,Terms_Key,0))</f>
        <v/>
      </c>
      <c r="F587" s="63">
        <f>EXP(E587-$E$560)</f>
        <v/>
      </c>
      <c r="G587" s="64" t="n">
        <v>0.03336371280298032</v>
      </c>
    </row>
    <row r="588">
      <c r="B588" s="10" t="inlineStr">
        <is>
          <t>300000</t>
        </is>
      </c>
      <c r="C588" s="36" t="n">
        <v>300000</v>
      </c>
      <c r="D588" s="10" t="inlineStr">
        <is>
          <t>buildings|large|sum_insured|300000</t>
        </is>
      </c>
      <c r="E588" s="42">
        <f>INDEX(Terms_Contrib,MATCH(D588,Terms_Key,0))</f>
        <v/>
      </c>
      <c r="F588" s="63">
        <f>EXP(E588-$E$560)</f>
        <v/>
      </c>
      <c r="G588" s="64" t="n">
        <v>0.03228711143289707</v>
      </c>
    </row>
    <row r="589">
      <c r="B589" s="10" t="inlineStr">
        <is>
          <t>310000</t>
        </is>
      </c>
      <c r="C589" s="36" t="n">
        <v>310000</v>
      </c>
      <c r="D589" s="10" t="inlineStr">
        <is>
          <t>buildings|large|sum_insured|310000</t>
        </is>
      </c>
      <c r="E589" s="42">
        <f>INDEX(Terms_Contrib,MATCH(D589,Terms_Key,0))</f>
        <v/>
      </c>
      <c r="F589" s="63">
        <f>EXP(E589-$E$560)</f>
        <v/>
      </c>
      <c r="G589" s="64" t="n">
        <v>0.02773342940647848</v>
      </c>
    </row>
    <row r="590">
      <c r="B590" s="10" t="inlineStr">
        <is>
          <t>320000</t>
        </is>
      </c>
      <c r="C590" s="36" t="n">
        <v>320000</v>
      </c>
      <c r="D590" s="10" t="inlineStr">
        <is>
          <t>buildings|large|sum_insured|320000</t>
        </is>
      </c>
      <c r="E590" s="42">
        <f>INDEX(Terms_Contrib,MATCH(D590,Terms_Key,0))</f>
        <v/>
      </c>
      <c r="F590" s="63">
        <f>EXP(E590-$E$560)</f>
        <v/>
      </c>
      <c r="G590" s="64" t="n">
        <v>0.02540269182148435</v>
      </c>
    </row>
    <row r="591">
      <c r="B591" s="10" t="inlineStr">
        <is>
          <t>330000</t>
        </is>
      </c>
      <c r="C591" s="36" t="n">
        <v>330000</v>
      </c>
      <c r="D591" s="10" t="inlineStr">
        <is>
          <t>buildings|large|sum_insured|330000</t>
        </is>
      </c>
      <c r="E591" s="42">
        <f>INDEX(Terms_Contrib,MATCH(D591,Terms_Key,0))</f>
        <v/>
      </c>
      <c r="F591" s="63">
        <f>EXP(E591-$E$560)</f>
        <v/>
      </c>
      <c r="G591" s="64" t="n">
        <v>0.02393863655552326</v>
      </c>
    </row>
    <row r="592">
      <c r="B592" s="10" t="inlineStr">
        <is>
          <t>340000</t>
        </is>
      </c>
      <c r="C592" s="36" t="n">
        <v>340000</v>
      </c>
      <c r="D592" s="10" t="inlineStr">
        <is>
          <t>buildings|large|sum_insured|340000</t>
        </is>
      </c>
      <c r="E592" s="42">
        <f>INDEX(Terms_Contrib,MATCH(D592,Terms_Key,0))</f>
        <v/>
      </c>
      <c r="F592" s="63">
        <f>EXP(E592-$E$560)</f>
        <v/>
      </c>
      <c r="G592" s="64" t="n">
        <v>0.0196713812673559</v>
      </c>
    </row>
    <row r="593">
      <c r="B593" s="10" t="inlineStr">
        <is>
          <t>350000</t>
        </is>
      </c>
      <c r="C593" s="36" t="n">
        <v>350000</v>
      </c>
      <c r="D593" s="10" t="inlineStr">
        <is>
          <t>buildings|large|sum_insured|350000</t>
        </is>
      </c>
      <c r="E593" s="42">
        <f>INDEX(Terms_Contrib,MATCH(D593,Terms_Key,0))</f>
        <v/>
      </c>
      <c r="F593" s="63">
        <f>EXP(E593-$E$560)</f>
        <v/>
      </c>
      <c r="G593" s="64" t="n">
        <v>0.02040627143285077</v>
      </c>
    </row>
    <row r="594">
      <c r="B594" s="10" t="inlineStr">
        <is>
          <t>360000</t>
        </is>
      </c>
      <c r="C594" s="36" t="n">
        <v>360000</v>
      </c>
      <c r="D594" s="10" t="inlineStr">
        <is>
          <t>buildings|large|sum_insured|360000</t>
        </is>
      </c>
      <c r="E594" s="42">
        <f>INDEX(Terms_Contrib,MATCH(D594,Terms_Key,0))</f>
        <v/>
      </c>
      <c r="F594" s="63">
        <f>EXP(E594-$E$560)</f>
        <v/>
      </c>
      <c r="G594" s="64" t="n">
        <v>0.01809525351628867</v>
      </c>
    </row>
    <row r="595">
      <c r="B595" s="10" t="inlineStr">
        <is>
          <t>370000</t>
        </is>
      </c>
      <c r="C595" s="36" t="n">
        <v>370000</v>
      </c>
      <c r="D595" s="10" t="inlineStr">
        <is>
          <t>buildings|large|sum_insured|370000</t>
        </is>
      </c>
      <c r="E595" s="42">
        <f>INDEX(Terms_Contrib,MATCH(D595,Terms_Key,0))</f>
        <v/>
      </c>
      <c r="F595" s="63">
        <f>EXP(E595-$E$560)</f>
        <v/>
      </c>
      <c r="G595" s="64" t="n">
        <v>0.01445833367066881</v>
      </c>
    </row>
    <row r="596">
      <c r="B596" s="10" t="inlineStr">
        <is>
          <t>380000</t>
        </is>
      </c>
      <c r="C596" s="36" t="n">
        <v>380000</v>
      </c>
      <c r="D596" s="10" t="inlineStr">
        <is>
          <t>buildings|large|sum_insured|380000</t>
        </is>
      </c>
      <c r="E596" s="42">
        <f>INDEX(Terms_Contrib,MATCH(D596,Terms_Key,0))</f>
        <v/>
      </c>
      <c r="F596" s="63">
        <f>EXP(E596-$E$560)</f>
        <v/>
      </c>
      <c r="G596" s="64" t="n">
        <v>0.01328770244466058</v>
      </c>
    </row>
    <row r="597">
      <c r="B597" s="10" t="inlineStr">
        <is>
          <t>390000</t>
        </is>
      </c>
      <c r="C597" s="36" t="n">
        <v>390000</v>
      </c>
      <c r="D597" s="10" t="inlineStr">
        <is>
          <t>buildings|large|sum_insured|390000</t>
        </is>
      </c>
      <c r="E597" s="42">
        <f>INDEX(Terms_Contrib,MATCH(D597,Terms_Key,0))</f>
        <v/>
      </c>
      <c r="F597" s="63">
        <f>EXP(E597-$E$560)</f>
        <v/>
      </c>
      <c r="G597" s="64" t="n">
        <v>0.01197943834220621</v>
      </c>
    </row>
    <row r="598">
      <c r="B598" s="10" t="inlineStr">
        <is>
          <t>400000</t>
        </is>
      </c>
      <c r="C598" s="36" t="n">
        <v>400000</v>
      </c>
      <c r="D598" s="10" t="inlineStr">
        <is>
          <t>buildings|large|sum_insured|400000</t>
        </is>
      </c>
      <c r="E598" s="42">
        <f>INDEX(Terms_Contrib,MATCH(D598,Terms_Key,0))</f>
        <v/>
      </c>
      <c r="F598" s="63">
        <f>EXP(E598-$E$560)</f>
        <v/>
      </c>
      <c r="G598" s="64" t="n">
        <v>0.01088560394809736</v>
      </c>
    </row>
    <row r="599">
      <c r="B599" s="10" t="inlineStr">
        <is>
          <t>410000</t>
        </is>
      </c>
      <c r="C599" s="36" t="n">
        <v>410000</v>
      </c>
      <c r="D599" s="10" t="inlineStr">
        <is>
          <t>buildings|large|sum_insured|410000</t>
        </is>
      </c>
      <c r="E599" s="42">
        <f>INDEX(Terms_Contrib,MATCH(D599,Terms_Key,0))</f>
        <v/>
      </c>
      <c r="F599" s="63">
        <f>EXP(E599-$E$560)</f>
        <v/>
      </c>
      <c r="G599" s="64" t="n">
        <v>0.009951377427514311</v>
      </c>
    </row>
    <row r="600">
      <c r="B600" s="10" t="inlineStr">
        <is>
          <t>420000</t>
        </is>
      </c>
      <c r="C600" s="36" t="n">
        <v>420000</v>
      </c>
      <c r="D600" s="10" t="inlineStr">
        <is>
          <t>buildings|large|sum_insured|420000</t>
        </is>
      </c>
      <c r="E600" s="42">
        <f>INDEX(Terms_Contrib,MATCH(D600,Terms_Key,0))</f>
        <v/>
      </c>
      <c r="F600" s="63">
        <f>EXP(E600-$E$560)</f>
        <v/>
      </c>
      <c r="G600" s="64" t="n">
        <v>0.009043810048125232</v>
      </c>
    </row>
    <row r="601">
      <c r="B601" s="10" t="inlineStr">
        <is>
          <t>430000</t>
        </is>
      </c>
      <c r="C601" s="36" t="n">
        <v>430000</v>
      </c>
      <c r="D601" s="10" t="inlineStr">
        <is>
          <t>buildings|large|sum_insured|430000</t>
        </is>
      </c>
      <c r="E601" s="42">
        <f>INDEX(Terms_Contrib,MATCH(D601,Terms_Key,0))</f>
        <v/>
      </c>
      <c r="F601" s="63">
        <f>EXP(E601-$E$560)</f>
        <v/>
      </c>
      <c r="G601" s="64" t="n">
        <v>0.006864295140402881</v>
      </c>
    </row>
    <row r="602">
      <c r="B602" s="10" t="inlineStr">
        <is>
          <t>440000</t>
        </is>
      </c>
      <c r="C602" s="36" t="n">
        <v>440000</v>
      </c>
      <c r="D602" s="10" t="inlineStr">
        <is>
          <t>buildings|large|sum_insured|440000</t>
        </is>
      </c>
      <c r="E602" s="42">
        <f>INDEX(Terms_Contrib,MATCH(D602,Terms_Key,0))</f>
        <v/>
      </c>
      <c r="F602" s="63">
        <f>EXP(E602-$E$560)</f>
        <v/>
      </c>
      <c r="G602" s="64" t="n">
        <v>0.007132621420533206</v>
      </c>
    </row>
    <row r="603">
      <c r="B603" s="10" t="inlineStr">
        <is>
          <t>450000</t>
        </is>
      </c>
      <c r="C603" s="36" t="n">
        <v>450000</v>
      </c>
      <c r="D603" s="10" t="inlineStr">
        <is>
          <t>buildings|large|sum_insured|450000</t>
        </is>
      </c>
      <c r="E603" s="42">
        <f>INDEX(Terms_Contrib,MATCH(D603,Terms_Key,0))</f>
        <v/>
      </c>
      <c r="F603" s="63">
        <f>EXP(E603-$E$560)</f>
        <v/>
      </c>
      <c r="G603" s="64" t="n">
        <v>0.006142358657397073</v>
      </c>
    </row>
    <row r="604">
      <c r="B604" s="10" t="inlineStr">
        <is>
          <t>460000</t>
        </is>
      </c>
      <c r="C604" s="36" t="n">
        <v>460000</v>
      </c>
      <c r="D604" s="10" t="inlineStr">
        <is>
          <t>buildings|large|sum_insured|460000</t>
        </is>
      </c>
      <c r="E604" s="42">
        <f>INDEX(Terms_Contrib,MATCH(D604,Terms_Key,0))</f>
        <v/>
      </c>
      <c r="F604" s="63">
        <f>EXP(E604-$E$560)</f>
        <v/>
      </c>
      <c r="G604" s="64" t="n">
        <v>0.00481015337391383</v>
      </c>
    </row>
    <row r="605">
      <c r="B605" s="10" t="inlineStr">
        <is>
          <t>470000</t>
        </is>
      </c>
      <c r="C605" s="36" t="n">
        <v>470000</v>
      </c>
      <c r="D605" s="10" t="inlineStr">
        <is>
          <t>buildings|large|sum_insured|470000</t>
        </is>
      </c>
      <c r="E605" s="42">
        <f>INDEX(Terms_Contrib,MATCH(D605,Terms_Key,0))</f>
        <v/>
      </c>
      <c r="F605" s="63">
        <f>EXP(E605-$E$560)</f>
        <v/>
      </c>
      <c r="G605" s="64" t="n">
        <v>0.004511004268932327</v>
      </c>
    </row>
    <row r="606">
      <c r="B606" s="10" t="inlineStr">
        <is>
          <t>480000</t>
        </is>
      </c>
      <c r="C606" s="36" t="n">
        <v>480000</v>
      </c>
      <c r="D606" s="10" t="inlineStr">
        <is>
          <t>buildings|large|sum_insured|480000</t>
        </is>
      </c>
      <c r="E606" s="42">
        <f>INDEX(Terms_Contrib,MATCH(D606,Terms_Key,0))</f>
        <v/>
      </c>
      <c r="F606" s="63">
        <f>EXP(E606-$E$560)</f>
        <v/>
      </c>
      <c r="G606" s="64" t="n">
        <v>0.003730660556846429</v>
      </c>
    </row>
    <row r="607">
      <c r="B607" s="10" t="inlineStr">
        <is>
          <t>490000</t>
        </is>
      </c>
      <c r="C607" s="36" t="n">
        <v>490000</v>
      </c>
      <c r="D607" s="10" t="inlineStr">
        <is>
          <t>buildings|large|sum_insured|490000</t>
        </is>
      </c>
      <c r="E607" s="42">
        <f>INDEX(Terms_Contrib,MATCH(D607,Terms_Key,0))</f>
        <v/>
      </c>
      <c r="F607" s="63">
        <f>EXP(E607-$E$560)</f>
        <v/>
      </c>
      <c r="G607" s="64" t="n">
        <v>0.00377258653811679</v>
      </c>
    </row>
    <row r="608">
      <c r="B608" s="10" t="inlineStr">
        <is>
          <t>500000</t>
        </is>
      </c>
      <c r="C608" s="36" t="n">
        <v>500000</v>
      </c>
      <c r="D608" s="10" t="inlineStr">
        <is>
          <t>buildings|large|sum_insured|500000</t>
        </is>
      </c>
      <c r="E608" s="42">
        <f>INDEX(Terms_Contrib,MATCH(D608,Terms_Key,0))</f>
        <v/>
      </c>
      <c r="F608" s="63">
        <f>EXP(E608-$E$560)</f>
        <v/>
      </c>
      <c r="G608" s="64" t="n">
        <v>0.00260796952183563</v>
      </c>
    </row>
    <row r="609">
      <c r="B609" s="10" t="inlineStr">
        <is>
          <t>510000</t>
        </is>
      </c>
      <c r="C609" s="36" t="n">
        <v>510000</v>
      </c>
      <c r="D609" s="10" t="inlineStr">
        <is>
          <t>buildings|large|sum_insured|510000</t>
        </is>
      </c>
      <c r="E609" s="42">
        <f>INDEX(Terms_Contrib,MATCH(D609,Terms_Key,0))</f>
        <v/>
      </c>
      <c r="F609" s="63">
        <f>EXP(E609-$E$560)</f>
        <v/>
      </c>
      <c r="G609" s="64" t="n">
        <v>0.00230280620712707</v>
      </c>
    </row>
    <row r="610">
      <c r="B610" s="10" t="inlineStr">
        <is>
          <t>520000</t>
        </is>
      </c>
      <c r="C610" s="36" t="n">
        <v>520000</v>
      </c>
      <c r="D610" s="10" t="inlineStr">
        <is>
          <t>buildings|large|sum_insured|520000</t>
        </is>
      </c>
      <c r="E610" s="42">
        <f>INDEX(Terms_Contrib,MATCH(D610,Terms_Key,0))</f>
        <v/>
      </c>
      <c r="F610" s="63">
        <f>EXP(E610-$E$560)</f>
        <v/>
      </c>
      <c r="G610" s="64" t="n">
        <v>0.001690860367398819</v>
      </c>
    </row>
    <row r="611">
      <c r="B611" s="10" t="inlineStr">
        <is>
          <t>530000</t>
        </is>
      </c>
      <c r="C611" s="36" t="n">
        <v>530000</v>
      </c>
      <c r="D611" s="10" t="inlineStr">
        <is>
          <t>buildings|large|sum_insured|530000</t>
        </is>
      </c>
      <c r="E611" s="42">
        <f>INDEX(Terms_Contrib,MATCH(D611,Terms_Key,0))</f>
        <v/>
      </c>
      <c r="F611" s="63">
        <f>EXP(E611-$E$560)</f>
        <v/>
      </c>
      <c r="G611" s="64" t="n">
        <v>0.001602555576502483</v>
      </c>
    </row>
    <row r="612">
      <c r="B612" s="10" t="inlineStr">
        <is>
          <t>540000</t>
        </is>
      </c>
      <c r="C612" s="36" t="n">
        <v>540000</v>
      </c>
      <c r="D612" s="10" t="inlineStr">
        <is>
          <t>buildings|large|sum_insured|540000</t>
        </is>
      </c>
      <c r="E612" s="42">
        <f>INDEX(Terms_Contrib,MATCH(D612,Terms_Key,0))</f>
        <v/>
      </c>
      <c r="F612" s="63">
        <f>EXP(E612-$E$560)</f>
        <v/>
      </c>
      <c r="G612" s="64" t="n">
        <v>0.001274954633196818</v>
      </c>
    </row>
    <row r="613">
      <c r="B613" s="10" t="inlineStr">
        <is>
          <t>550000</t>
        </is>
      </c>
      <c r="C613" s="36" t="n">
        <v>550000</v>
      </c>
      <c r="D613" s="10" t="inlineStr">
        <is>
          <t>buildings|large|sum_insured|550000</t>
        </is>
      </c>
      <c r="E613" s="42">
        <f>INDEX(Terms_Contrib,MATCH(D613,Terms_Key,0))</f>
        <v/>
      </c>
      <c r="F613" s="63">
        <f>EXP(E613-$E$560)</f>
        <v/>
      </c>
      <c r="G613" s="64" t="n">
        <v>0.001080186764343601</v>
      </c>
    </row>
    <row r="614">
      <c r="B614" s="10" t="inlineStr">
        <is>
          <t>560000</t>
        </is>
      </c>
      <c r="C614" s="36" t="n">
        <v>560000</v>
      </c>
      <c r="D614" s="10" t="inlineStr">
        <is>
          <t>buildings|large|sum_insured|560000</t>
        </is>
      </c>
      <c r="E614" s="42">
        <f>INDEX(Terms_Contrib,MATCH(D614,Terms_Key,0))</f>
        <v/>
      </c>
      <c r="F614" s="63">
        <f>EXP(E614-$E$560)</f>
        <v/>
      </c>
      <c r="G614" s="64" t="n">
        <v>0.0008784215937887095</v>
      </c>
    </row>
    <row r="615">
      <c r="B615" s="10" t="inlineStr">
        <is>
          <t>570000</t>
        </is>
      </c>
      <c r="C615" s="36" t="n">
        <v>570000</v>
      </c>
      <c r="D615" s="10" t="inlineStr">
        <is>
          <t>buildings|large|sum_insured|570000</t>
        </is>
      </c>
      <c r="E615" s="42">
        <f>INDEX(Terms_Contrib,MATCH(D615,Terms_Key,0))</f>
        <v/>
      </c>
      <c r="F615" s="63">
        <f>EXP(E615-$E$560)</f>
        <v/>
      </c>
      <c r="G615" s="64" t="n">
        <v>0.00137025672579483</v>
      </c>
    </row>
    <row r="616">
      <c r="B616" s="10" t="inlineStr">
        <is>
          <t>580000</t>
        </is>
      </c>
      <c r="C616" s="36" t="n">
        <v>580000</v>
      </c>
      <c r="D616" s="10" t="inlineStr">
        <is>
          <t>buildings|large|sum_insured|580000</t>
        </is>
      </c>
      <c r="E616" s="42">
        <f>INDEX(Terms_Contrib,MATCH(D616,Terms_Key,0))</f>
        <v/>
      </c>
      <c r="F616" s="63">
        <f>EXP(E616-$E$560)</f>
        <v/>
      </c>
      <c r="G616" s="64" t="n">
        <v>0.0008343559417500658</v>
      </c>
    </row>
    <row r="617">
      <c r="B617" s="10" t="inlineStr">
        <is>
          <t>590000</t>
        </is>
      </c>
      <c r="C617" s="36" t="n">
        <v>590000</v>
      </c>
      <c r="D617" s="10" t="inlineStr">
        <is>
          <t>buildings|large|sum_insured|590000</t>
        </is>
      </c>
      <c r="E617" s="42">
        <f>INDEX(Terms_Contrib,MATCH(D617,Terms_Key,0))</f>
        <v/>
      </c>
      <c r="F617" s="63">
        <f>EXP(E617-$E$560)</f>
        <v/>
      </c>
      <c r="G617" s="64" t="n">
        <v>0.0005052514460126369</v>
      </c>
    </row>
    <row r="618">
      <c r="B618" s="10" t="inlineStr">
        <is>
          <t>600000</t>
        </is>
      </c>
      <c r="C618" s="36" t="n">
        <v>600000</v>
      </c>
      <c r="D618" s="10" t="inlineStr">
        <is>
          <t>buildings|large|sum_insured|600000</t>
        </is>
      </c>
      <c r="E618" s="42">
        <f>INDEX(Terms_Contrib,MATCH(D618,Terms_Key,0))</f>
        <v/>
      </c>
      <c r="F618" s="63">
        <f>EXP(E618-$E$560)</f>
        <v/>
      </c>
      <c r="G618" s="64" t="n">
        <v>0.0004490417166405087</v>
      </c>
    </row>
    <row r="619">
      <c r="B619" s="10" t="inlineStr">
        <is>
          <t>610000</t>
        </is>
      </c>
      <c r="C619" s="36" t="n">
        <v>610000</v>
      </c>
      <c r="D619" s="10" t="inlineStr">
        <is>
          <t>buildings|large|sum_insured|610000</t>
        </is>
      </c>
      <c r="E619" s="42">
        <f>INDEX(Terms_Contrib,MATCH(D619,Terms_Key,0))</f>
        <v/>
      </c>
      <c r="F619" s="63">
        <f>EXP(E619-$E$560)</f>
        <v/>
      </c>
      <c r="G619" s="64" t="n">
        <v>0.0004863992116758941</v>
      </c>
    </row>
    <row r="620">
      <c r="B620" s="10" t="inlineStr">
        <is>
          <t>620000</t>
        </is>
      </c>
      <c r="C620" s="36" t="n">
        <v>620000</v>
      </c>
      <c r="D620" s="10" t="inlineStr">
        <is>
          <t>buildings|large|sum_insured|620000</t>
        </is>
      </c>
      <c r="E620" s="42">
        <f>INDEX(Terms_Contrib,MATCH(D620,Terms_Key,0))</f>
        <v/>
      </c>
      <c r="F620" s="63">
        <f>EXP(E620-$E$560)</f>
        <v/>
      </c>
      <c r="G620" s="64" t="n">
        <v>0.0003647849515219999</v>
      </c>
    </row>
    <row r="621">
      <c r="B621" s="10" t="inlineStr">
        <is>
          <t>630000</t>
        </is>
      </c>
      <c r="C621" s="36" t="n">
        <v>630000</v>
      </c>
      <c r="D621" s="10" t="inlineStr">
        <is>
          <t>buildings|large|sum_insured|630000</t>
        </is>
      </c>
      <c r="E621" s="42">
        <f>INDEX(Terms_Contrib,MATCH(D621,Terms_Key,0))</f>
        <v/>
      </c>
      <c r="F621" s="63">
        <f>EXP(E621-$E$560)</f>
        <v/>
      </c>
      <c r="G621" s="64" t="n">
        <v>0.0005333563106987009</v>
      </c>
    </row>
    <row r="622">
      <c r="B622" s="10" t="inlineStr">
        <is>
          <t>640000</t>
        </is>
      </c>
      <c r="C622" s="36" t="n">
        <v>640000</v>
      </c>
      <c r="D622" s="10" t="inlineStr">
        <is>
          <t>buildings|large|sum_insured|640000</t>
        </is>
      </c>
      <c r="E622" s="42">
        <f>INDEX(Terms_Contrib,MATCH(D622,Terms_Key,0))</f>
        <v/>
      </c>
      <c r="F622" s="63">
        <f>EXP(E622-$E$560)</f>
        <v/>
      </c>
      <c r="G622" s="64" t="n">
        <v>0.0001454397833033972</v>
      </c>
    </row>
    <row r="623">
      <c r="B623" s="10" t="inlineStr">
        <is>
          <t>650000</t>
        </is>
      </c>
      <c r="C623" s="36" t="n">
        <v>650000</v>
      </c>
      <c r="D623" s="10" t="inlineStr">
        <is>
          <t>buildings|large|sum_insured|650000</t>
        </is>
      </c>
      <c r="E623" s="42">
        <f>INDEX(Terms_Contrib,MATCH(D623,Terms_Key,0))</f>
        <v/>
      </c>
      <c r="F623" s="63">
        <f>EXP(E623-$E$560)</f>
        <v/>
      </c>
      <c r="G623" s="64" t="n">
        <v>0.0001960401055262491</v>
      </c>
    </row>
    <row r="624">
      <c r="B624" s="10" t="inlineStr">
        <is>
          <t>660000</t>
        </is>
      </c>
      <c r="C624" s="36" t="n">
        <v>660000</v>
      </c>
      <c r="D624" s="10" t="inlineStr">
        <is>
          <t>buildings|large|sum_insured|660000</t>
        </is>
      </c>
      <c r="E624" s="42">
        <f>INDEX(Terms_Contrib,MATCH(D624,Terms_Key,0))</f>
        <v/>
      </c>
      <c r="F624" s="63">
        <f>EXP(E624-$E$560)</f>
        <v/>
      </c>
      <c r="G624" s="64" t="n">
        <v>0.0003535083082837643</v>
      </c>
    </row>
    <row r="625">
      <c r="B625" s="10" t="inlineStr">
        <is>
          <t>670000</t>
        </is>
      </c>
      <c r="C625" s="36" t="n">
        <v>670000</v>
      </c>
      <c r="D625" s="10" t="inlineStr">
        <is>
          <t>buildings|large|sum_insured|670000</t>
        </is>
      </c>
      <c r="E625" s="42">
        <f>INDEX(Terms_Contrib,MATCH(D625,Terms_Key,0))</f>
        <v/>
      </c>
      <c r="F625" s="63">
        <f>EXP(E625-$E$560)</f>
        <v/>
      </c>
      <c r="G625" s="64" t="n">
        <v>0.0002280195091710915</v>
      </c>
    </row>
    <row r="626">
      <c r="B626" s="10" t="inlineStr">
        <is>
          <t>680000</t>
        </is>
      </c>
      <c r="C626" s="36" t="n">
        <v>680000</v>
      </c>
      <c r="D626" s="10" t="inlineStr">
        <is>
          <t>buildings|large|sum_insured|680000</t>
        </is>
      </c>
      <c r="E626" s="42">
        <f>INDEX(Terms_Contrib,MATCH(D626,Terms_Key,0))</f>
        <v/>
      </c>
      <c r="F626" s="63">
        <f>EXP(E626-$E$560)</f>
        <v/>
      </c>
      <c r="G626" s="64" t="n">
        <v>0.0002294074037234898</v>
      </c>
    </row>
    <row r="627">
      <c r="B627" s="10" t="inlineStr">
        <is>
          <t>690000</t>
        </is>
      </c>
      <c r="C627" s="36" t="n">
        <v>690000</v>
      </c>
      <c r="D627" s="10" t="inlineStr">
        <is>
          <t>buildings|large|sum_insured|690000</t>
        </is>
      </c>
      <c r="E627" s="42">
        <f>INDEX(Terms_Contrib,MATCH(D627,Terms_Key,0))</f>
        <v/>
      </c>
      <c r="F627" s="63">
        <f>EXP(E627-$E$560)</f>
        <v/>
      </c>
      <c r="G627" s="64" t="n">
        <v>0.0002287712853869739</v>
      </c>
    </row>
    <row r="628">
      <c r="B628" s="10" t="inlineStr">
        <is>
          <t>700000</t>
        </is>
      </c>
      <c r="C628" s="36" t="n">
        <v>700000</v>
      </c>
      <c r="D628" s="10" t="inlineStr">
        <is>
          <t>buildings|large|sum_insured|700000</t>
        </is>
      </c>
      <c r="E628" s="42">
        <f>INDEX(Terms_Contrib,MATCH(D628,Terms_Key,0))</f>
        <v/>
      </c>
      <c r="F628" s="63">
        <f>EXP(E628-$E$560)</f>
        <v/>
      </c>
      <c r="G628" s="64" t="n">
        <v>0.0001045547229473329</v>
      </c>
    </row>
    <row r="629">
      <c r="B629" s="10" t="inlineStr">
        <is>
          <t>710000</t>
        </is>
      </c>
      <c r="C629" s="36" t="n">
        <v>710000</v>
      </c>
      <c r="D629" s="10" t="inlineStr">
        <is>
          <t>buildings|large|sum_insured|710000</t>
        </is>
      </c>
      <c r="E629" s="42">
        <f>INDEX(Terms_Contrib,MATCH(D629,Terms_Key,0))</f>
        <v/>
      </c>
      <c r="F629" s="63">
        <f>EXP(E629-$E$560)</f>
        <v/>
      </c>
      <c r="G629" s="64" t="n">
        <v>4.157900763226346e-05</v>
      </c>
    </row>
    <row r="630">
      <c r="B630" s="10" t="inlineStr">
        <is>
          <t>720000</t>
        </is>
      </c>
      <c r="C630" s="36" t="n">
        <v>720000</v>
      </c>
      <c r="D630" s="10" t="inlineStr">
        <is>
          <t>buildings|large|sum_insured|720000</t>
        </is>
      </c>
      <c r="E630" s="42">
        <f>INDEX(Terms_Contrib,MATCH(D630,Terms_Key,0))</f>
        <v/>
      </c>
      <c r="F630" s="63">
        <f>EXP(E630-$E$560)</f>
        <v/>
      </c>
      <c r="G630" s="64" t="n">
        <v>3.273117986072478e-05</v>
      </c>
    </row>
    <row r="631">
      <c r="B631" s="10" t="inlineStr">
        <is>
          <t>730000</t>
        </is>
      </c>
      <c r="C631" s="36" t="n">
        <v>730000</v>
      </c>
      <c r="D631" s="10" t="inlineStr">
        <is>
          <t>buildings|large|sum_insured|730000</t>
        </is>
      </c>
      <c r="E631" s="42">
        <f>INDEX(Terms_Contrib,MATCH(D631,Terms_Key,0))</f>
        <v/>
      </c>
      <c r="F631" s="63">
        <f>EXP(E631-$E$560)</f>
        <v/>
      </c>
      <c r="G631" s="64" t="n">
        <v>6.245525485792008e-05</v>
      </c>
    </row>
    <row r="632">
      <c r="B632" s="10" t="inlineStr">
        <is>
          <t>740000</t>
        </is>
      </c>
      <c r="C632" s="36" t="n">
        <v>740000</v>
      </c>
      <c r="D632" s="10" t="inlineStr">
        <is>
          <t>buildings|large|sum_insured|740000</t>
        </is>
      </c>
      <c r="E632" s="42">
        <f>INDEX(Terms_Contrib,MATCH(D632,Terms_Key,0))</f>
        <v/>
      </c>
      <c r="F632" s="63">
        <f>EXP(E632-$E$560)</f>
        <v/>
      </c>
      <c r="G632" s="64" t="n">
        <v>6.25709127372866e-05</v>
      </c>
    </row>
    <row r="633">
      <c r="B633" s="10" t="inlineStr">
        <is>
          <t>750000</t>
        </is>
      </c>
      <c r="C633" s="36" t="n">
        <v>750000</v>
      </c>
      <c r="D633" s="10" t="inlineStr">
        <is>
          <t>buildings|large|sum_insured|750000</t>
        </is>
      </c>
      <c r="E633" s="42">
        <f>INDEX(Terms_Contrib,MATCH(D633,Terms_Key,0))</f>
        <v/>
      </c>
      <c r="F633" s="63">
        <f>EXP(E633-$E$560)</f>
        <v/>
      </c>
      <c r="G633" s="64" t="n">
        <v>6.228176803887029e-05</v>
      </c>
    </row>
    <row r="634">
      <c r="B634" s="10" t="inlineStr">
        <is>
          <t>760000</t>
        </is>
      </c>
      <c r="C634" s="36" t="n">
        <v>760000</v>
      </c>
      <c r="D634" s="10" t="inlineStr">
        <is>
          <t>buildings|large|sum_insured|760000</t>
        </is>
      </c>
      <c r="E634" s="42">
        <f>INDEX(Terms_Contrib,MATCH(D634,Terms_Key,0))</f>
        <v/>
      </c>
      <c r="F634" s="63">
        <f>EXP(E634-$E$560)</f>
        <v/>
      </c>
      <c r="G634" s="64" t="n">
        <v>1.763782660339409e-05</v>
      </c>
    </row>
    <row r="635">
      <c r="B635" s="10" t="inlineStr">
        <is>
          <t>770000</t>
        </is>
      </c>
      <c r="C635" s="36" t="n">
        <v>770000</v>
      </c>
      <c r="D635" s="10" t="inlineStr">
        <is>
          <t>buildings|large|sum_insured|770000</t>
        </is>
      </c>
      <c r="E635" s="42">
        <f>INDEX(Terms_Contrib,MATCH(D635,Terms_Key,0))</f>
        <v/>
      </c>
      <c r="F635" s="63">
        <f>EXP(E635-$E$560)</f>
        <v/>
      </c>
      <c r="G635" s="64" t="n">
        <v>4.152117869258019e-05</v>
      </c>
    </row>
    <row r="636">
      <c r="B636" s="10" t="inlineStr">
        <is>
          <t>780000</t>
        </is>
      </c>
      <c r="C636" s="36" t="n">
        <v>780000</v>
      </c>
      <c r="D636" s="10" t="inlineStr">
        <is>
          <t>buildings|large|sum_insured|780000</t>
        </is>
      </c>
      <c r="E636" s="42">
        <f>INDEX(Terms_Contrib,MATCH(D636,Terms_Key,0))</f>
        <v/>
      </c>
      <c r="F636" s="63">
        <f>EXP(E636-$E$560)</f>
        <v/>
      </c>
      <c r="G636" s="64" t="n">
        <v>5.308696662923207e-05</v>
      </c>
    </row>
    <row r="637">
      <c r="B637" s="10" t="inlineStr">
        <is>
          <t>790000</t>
        </is>
      </c>
      <c r="C637" s="36" t="n">
        <v>790000</v>
      </c>
      <c r="D637" s="10" t="inlineStr">
        <is>
          <t>buildings|large|sum_insured|790000</t>
        </is>
      </c>
      <c r="E637" s="42">
        <f>INDEX(Terms_Contrib,MATCH(D637,Terms_Key,0))</f>
        <v/>
      </c>
      <c r="F637" s="63">
        <f>EXP(E637-$E$560)</f>
        <v/>
      </c>
      <c r="G637" s="64" t="n">
        <v>0</v>
      </c>
    </row>
    <row r="638">
      <c r="B638" s="10" t="inlineStr">
        <is>
          <t>800000</t>
        </is>
      </c>
      <c r="C638" s="36" t="n">
        <v>800000</v>
      </c>
      <c r="D638" s="10" t="inlineStr">
        <is>
          <t>buildings|large|sum_insured|800000</t>
        </is>
      </c>
      <c r="E638" s="42">
        <f>INDEX(Terms_Contrib,MATCH(D638,Terms_Key,0))</f>
        <v/>
      </c>
      <c r="F638" s="63">
        <f>EXP(E638-$E$560)</f>
        <v/>
      </c>
      <c r="G638" s="64" t="n">
        <v>0</v>
      </c>
    </row>
    <row r="639">
      <c r="B639" s="10" t="inlineStr">
        <is>
          <t>810000</t>
        </is>
      </c>
      <c r="C639" s="36" t="n">
        <v>810000</v>
      </c>
      <c r="D639" s="10" t="inlineStr">
        <is>
          <t>buildings|large|sum_insured|810000</t>
        </is>
      </c>
      <c r="E639" s="42">
        <f>INDEX(Terms_Contrib,MATCH(D639,Terms_Key,0))</f>
        <v/>
      </c>
      <c r="F639" s="63">
        <f>EXP(E639-$E$560)</f>
        <v/>
      </c>
      <c r="G639" s="64" t="n">
        <v>8.882525135348634e-05</v>
      </c>
    </row>
    <row r="640">
      <c r="B640" s="10" t="inlineStr">
        <is>
          <t>820000</t>
        </is>
      </c>
      <c r="C640" s="36" t="n">
        <v>820000</v>
      </c>
      <c r="D640" s="10" t="inlineStr">
        <is>
          <t>buildings|large|sum_insured|820000</t>
        </is>
      </c>
      <c r="E640" s="42">
        <f>INDEX(Terms_Contrib,MATCH(D640,Terms_Key,0))</f>
        <v/>
      </c>
      <c r="F640" s="63">
        <f>EXP(E640-$E$560)</f>
        <v/>
      </c>
      <c r="G640" s="64" t="n">
        <v>0</v>
      </c>
    </row>
    <row r="641">
      <c r="B641" s="10" t="inlineStr">
        <is>
          <t>830000</t>
        </is>
      </c>
      <c r="C641" s="36" t="n">
        <v>830000</v>
      </c>
      <c r="D641" s="10" t="inlineStr">
        <is>
          <t>buildings|large|sum_insured|830000</t>
        </is>
      </c>
      <c r="E641" s="42">
        <f>INDEX(Terms_Contrib,MATCH(D641,Terms_Key,0))</f>
        <v/>
      </c>
      <c r="F641" s="63">
        <f>EXP(E641-$E$560)</f>
        <v/>
      </c>
      <c r="G641" s="64" t="n">
        <v>0</v>
      </c>
    </row>
    <row r="642">
      <c r="B642" s="10" t="inlineStr">
        <is>
          <t>840000</t>
        </is>
      </c>
      <c r="C642" s="36" t="n">
        <v>840000</v>
      </c>
      <c r="D642" s="10" t="inlineStr">
        <is>
          <t>buildings|large|sum_insured|840000</t>
        </is>
      </c>
      <c r="E642" s="42">
        <f>INDEX(Terms_Contrib,MATCH(D642,Terms_Key,0))</f>
        <v/>
      </c>
      <c r="F642" s="63">
        <f>EXP(E642-$E$560)</f>
        <v/>
      </c>
      <c r="G642" s="64" t="n">
        <v>2.110756298438966e-05</v>
      </c>
    </row>
    <row r="643">
      <c r="B643" s="10" t="inlineStr">
        <is>
          <t>850000</t>
        </is>
      </c>
      <c r="C643" s="36" t="n">
        <v>850000</v>
      </c>
      <c r="D643" s="10" t="inlineStr">
        <is>
          <t>buildings|large|sum_insured|850000</t>
        </is>
      </c>
      <c r="E643" s="42">
        <f>INDEX(Terms_Contrib,MATCH(D643,Terms_Key,0))</f>
        <v/>
      </c>
      <c r="F643" s="63">
        <f>EXP(E643-$E$560)</f>
        <v/>
      </c>
      <c r="G643" s="64" t="n">
        <v>4.134769187353042e-05</v>
      </c>
    </row>
    <row r="644">
      <c r="B644" s="10" t="inlineStr">
        <is>
          <t>860000</t>
        </is>
      </c>
      <c r="C644" s="36" t="n">
        <v>860000</v>
      </c>
      <c r="D644" s="10" t="inlineStr">
        <is>
          <t>buildings|large|sum_insured|860000</t>
        </is>
      </c>
      <c r="E644" s="42">
        <f>INDEX(Terms_Contrib,MATCH(D644,Terms_Key,0))</f>
        <v/>
      </c>
      <c r="F644" s="63">
        <f>EXP(E644-$E$560)</f>
        <v/>
      </c>
      <c r="G644" s="64" t="n">
        <v>2.070276040660684e-05</v>
      </c>
    </row>
    <row r="645">
      <c r="B645" s="10" t="inlineStr">
        <is>
          <t>870000</t>
        </is>
      </c>
      <c r="C645" s="36" t="n">
        <v>870000</v>
      </c>
      <c r="D645" s="10" t="inlineStr">
        <is>
          <t>buildings|large|sum_insured|870000</t>
        </is>
      </c>
      <c r="E645" s="42">
        <f>INDEX(Terms_Contrib,MATCH(D645,Terms_Key,0))</f>
        <v/>
      </c>
      <c r="F645" s="63">
        <f>EXP(E645-$E$560)</f>
        <v/>
      </c>
      <c r="G645" s="64" t="n">
        <v>0</v>
      </c>
    </row>
    <row r="646">
      <c r="B646" s="10" t="inlineStr">
        <is>
          <t>880000</t>
        </is>
      </c>
      <c r="C646" s="36" t="n">
        <v>880000</v>
      </c>
      <c r="D646" s="10" t="inlineStr">
        <is>
          <t>buildings|large|sum_insured|880000</t>
        </is>
      </c>
      <c r="E646" s="42">
        <f>INDEX(Terms_Contrib,MATCH(D646,Terms_Key,0))</f>
        <v/>
      </c>
      <c r="F646" s="63">
        <f>EXP(E646-$E$560)</f>
        <v/>
      </c>
      <c r="G646" s="64" t="n">
        <v>2.081841828597336e-05</v>
      </c>
    </row>
    <row r="647">
      <c r="B647" s="10" t="inlineStr">
        <is>
          <t>890000</t>
        </is>
      </c>
      <c r="C647" s="36" t="n">
        <v>890000</v>
      </c>
      <c r="D647" s="10" t="inlineStr">
        <is>
          <t>buildings|large|sum_insured|890000</t>
        </is>
      </c>
      <c r="E647" s="42">
        <f>INDEX(Terms_Contrib,MATCH(D647,Terms_Key,0))</f>
        <v/>
      </c>
      <c r="F647" s="63">
        <f>EXP(E647-$E$560)</f>
        <v/>
      </c>
      <c r="G647" s="64" t="n">
        <v>0</v>
      </c>
    </row>
    <row r="648">
      <c r="B648" s="10" t="inlineStr">
        <is>
          <t>894000</t>
        </is>
      </c>
      <c r="C648" s="36" t="n">
        <v>894000</v>
      </c>
      <c r="D648" s="10" t="inlineStr">
        <is>
          <t>buildings|large|sum_insured|894000</t>
        </is>
      </c>
      <c r="E648" s="42">
        <f>INDEX(Terms_Contrib,MATCH(D648,Terms_Key,0))</f>
        <v/>
      </c>
      <c r="F648" s="63">
        <f>EXP(E648-$E$560)</f>
        <v/>
      </c>
      <c r="G648" s="64" t="n">
        <v>2.081841828597336e-05</v>
      </c>
    </row>
    <row r="651">
      <c r="B651" s="5" t="inlineStr">
        <is>
          <t>Buildings large claims: Elevation (m)</t>
        </is>
      </c>
      <c r="C651" s="5" t="n"/>
      <c r="D651" s="5" t="n"/>
      <c r="E651" s="5" t="n"/>
      <c r="F651" s="5" t="n"/>
      <c r="G651" s="5" t="n"/>
    </row>
    <row r="652">
      <c r="B652" s="3" t="inlineStr">
        <is>
          <t>Relativity = 1 at</t>
        </is>
      </c>
      <c r="C652" s="36" t="n">
        <v>1.5</v>
      </c>
      <c r="D652" s="10" t="inlineStr">
        <is>
          <t>buildings|large|elevation_m|1.5</t>
        </is>
      </c>
      <c r="E652" s="53">
        <f>INDEX(Terms_Contrib,MATCH(D652,Terms_Key,0))</f>
        <v/>
      </c>
    </row>
    <row r="653">
      <c r="B653" s="6" t="inlineStr">
        <is>
          <t>Label</t>
        </is>
      </c>
      <c r="C653" s="6" t="inlineStr">
        <is>
          <t>Value</t>
        </is>
      </c>
      <c r="D653" s="6" t="inlineStr">
        <is>
          <t>Key</t>
        </is>
      </c>
      <c r="E653" s="6" t="inlineStr">
        <is>
          <t>Log contribution</t>
        </is>
      </c>
      <c r="F653" s="6" t="inlineStr">
        <is>
          <t>Relativity</t>
        </is>
      </c>
      <c r="G653" s="6" t="inlineStr">
        <is>
          <t>Share of 2025 exposure</t>
        </is>
      </c>
    </row>
    <row r="654">
      <c r="B654" s="10" t="inlineStr">
        <is>
          <t>0</t>
        </is>
      </c>
      <c r="C654" s="36" t="n">
        <v>0</v>
      </c>
      <c r="D654" s="10" t="inlineStr">
        <is>
          <t>buildings|large|elevation_m|0.0</t>
        </is>
      </c>
      <c r="E654" s="42">
        <f>INDEX(Terms_Contrib,MATCH(D654,Terms_Key,0))</f>
        <v/>
      </c>
      <c r="F654" s="63">
        <f>EXP(E654-$E$652)</f>
        <v/>
      </c>
      <c r="G654" s="64" t="n">
        <v>0.004231054371925672</v>
      </c>
    </row>
    <row r="655">
      <c r="B655" s="10" t="inlineStr">
        <is>
          <t>0.5</t>
        </is>
      </c>
      <c r="C655" s="36" t="n">
        <v>0.5</v>
      </c>
      <c r="D655" s="10" t="inlineStr">
        <is>
          <t>buildings|large|elevation_m|0.5</t>
        </is>
      </c>
      <c r="E655" s="42">
        <f>INDEX(Terms_Contrib,MATCH(D655,Terms_Key,0))</f>
        <v/>
      </c>
      <c r="F655" s="63">
        <f>EXP(E655-$E$652)</f>
        <v/>
      </c>
      <c r="G655" s="64" t="n">
        <v>0.02763789599812171</v>
      </c>
    </row>
    <row r="656">
      <c r="B656" s="10" t="inlineStr">
        <is>
          <t>1</t>
        </is>
      </c>
      <c r="C656" s="36" t="n">
        <v>1</v>
      </c>
      <c r="D656" s="10" t="inlineStr">
        <is>
          <t>buildings|large|elevation_m|1.0</t>
        </is>
      </c>
      <c r="E656" s="42">
        <f>INDEX(Terms_Contrib,MATCH(D656,Terms_Key,0))</f>
        <v/>
      </c>
      <c r="F656" s="63">
        <f>EXP(E656-$E$652)</f>
        <v/>
      </c>
      <c r="G656" s="64" t="n">
        <v>0.03587244786431949</v>
      </c>
    </row>
    <row r="657">
      <c r="B657" s="10" t="inlineStr">
        <is>
          <t>1.5</t>
        </is>
      </c>
      <c r="C657" s="36" t="n">
        <v>1.5</v>
      </c>
      <c r="D657" s="10" t="inlineStr">
        <is>
          <t>buildings|large|elevation_m|1.5</t>
        </is>
      </c>
      <c r="E657" s="42">
        <f>INDEX(Terms_Contrib,MATCH(D657,Terms_Key,0))</f>
        <v/>
      </c>
      <c r="F657" s="63">
        <f>EXP(E657-$E$652)</f>
        <v/>
      </c>
      <c r="G657" s="64" t="n">
        <v>0.03900666073727278</v>
      </c>
    </row>
    <row r="658">
      <c r="B658" s="10" t="inlineStr">
        <is>
          <t>2</t>
        </is>
      </c>
      <c r="C658" s="36" t="n">
        <v>2</v>
      </c>
      <c r="D658" s="10" t="inlineStr">
        <is>
          <t>buildings|large|elevation_m|2.0</t>
        </is>
      </c>
      <c r="E658" s="42">
        <f>INDEX(Terms_Contrib,MATCH(D658,Terms_Key,0))</f>
        <v/>
      </c>
      <c r="F658" s="63">
        <f>EXP(E658-$E$652)</f>
        <v/>
      </c>
      <c r="G658" s="64" t="n">
        <v>0.03863563026026509</v>
      </c>
    </row>
    <row r="659">
      <c r="B659" s="10" t="inlineStr">
        <is>
          <t>2.5</t>
        </is>
      </c>
      <c r="C659" s="36" t="n">
        <v>2.5</v>
      </c>
      <c r="D659" s="10" t="inlineStr">
        <is>
          <t>buildings|large|elevation_m|2.5</t>
        </is>
      </c>
      <c r="E659" s="42">
        <f>INDEX(Terms_Contrib,MATCH(D659,Terms_Key,0))</f>
        <v/>
      </c>
      <c r="F659" s="63">
        <f>EXP(E659-$E$652)</f>
        <v/>
      </c>
      <c r="G659" s="64" t="n">
        <v>0.03842617384073232</v>
      </c>
    </row>
    <row r="660">
      <c r="B660" s="10" t="inlineStr">
        <is>
          <t>3</t>
        </is>
      </c>
      <c r="C660" s="36" t="n">
        <v>3</v>
      </c>
      <c r="D660" s="10" t="inlineStr">
        <is>
          <t>buildings|large|elevation_m|3.0</t>
        </is>
      </c>
      <c r="E660" s="42">
        <f>INDEX(Terms_Contrib,MATCH(D660,Terms_Key,0))</f>
        <v/>
      </c>
      <c r="F660" s="63">
        <f>EXP(E660-$E$652)</f>
        <v/>
      </c>
      <c r="G660" s="64" t="n">
        <v>0.03749778804305722</v>
      </c>
    </row>
    <row r="661">
      <c r="B661" s="10" t="inlineStr">
        <is>
          <t>3.5</t>
        </is>
      </c>
      <c r="C661" s="36" t="n">
        <v>3.5</v>
      </c>
      <c r="D661" s="10" t="inlineStr">
        <is>
          <t>buildings|large|elevation_m|3.5</t>
        </is>
      </c>
      <c r="E661" s="42">
        <f>INDEX(Terms_Contrib,MATCH(D661,Terms_Key,0))</f>
        <v/>
      </c>
      <c r="F661" s="63">
        <f>EXP(E661-$E$652)</f>
        <v/>
      </c>
      <c r="G661" s="64" t="n">
        <v>0.03632594240931566</v>
      </c>
    </row>
    <row r="662">
      <c r="B662" s="10" t="inlineStr">
        <is>
          <t>4</t>
        </is>
      </c>
      <c r="C662" s="36" t="n">
        <v>4</v>
      </c>
      <c r="D662" s="10" t="inlineStr">
        <is>
          <t>buildings|large|elevation_m|4.0</t>
        </is>
      </c>
      <c r="E662" s="42">
        <f>INDEX(Terms_Contrib,MATCH(D662,Terms_Key,0))</f>
        <v/>
      </c>
      <c r="F662" s="63">
        <f>EXP(E662-$E$652)</f>
        <v/>
      </c>
      <c r="G662" s="64" t="n">
        <v>0.03660149730690637</v>
      </c>
    </row>
    <row r="663">
      <c r="B663" s="10" t="inlineStr">
        <is>
          <t>4.5</t>
        </is>
      </c>
      <c r="C663" s="36" t="n">
        <v>4.5</v>
      </c>
      <c r="D663" s="10" t="inlineStr">
        <is>
          <t>buildings|large|elevation_m|4.5</t>
        </is>
      </c>
      <c r="E663" s="42">
        <f>INDEX(Terms_Contrib,MATCH(D663,Terms_Key,0))</f>
        <v/>
      </c>
      <c r="F663" s="63">
        <f>EXP(E663-$E$652)</f>
        <v/>
      </c>
      <c r="G663" s="64" t="n">
        <v>0.03446969127442263</v>
      </c>
    </row>
    <row r="664">
      <c r="B664" s="10" t="inlineStr">
        <is>
          <t>5</t>
        </is>
      </c>
      <c r="C664" s="36" t="n">
        <v>5</v>
      </c>
      <c r="D664" s="10" t="inlineStr">
        <is>
          <t>buildings|large|elevation_m|5.0</t>
        </is>
      </c>
      <c r="E664" s="42">
        <f>INDEX(Terms_Contrib,MATCH(D664,Terms_Key,0))</f>
        <v/>
      </c>
      <c r="F664" s="63">
        <f>EXP(E664-$E$652)</f>
        <v/>
      </c>
      <c r="G664" s="64" t="n">
        <v>0.03287887497267585</v>
      </c>
    </row>
    <row r="665">
      <c r="B665" s="10" t="inlineStr">
        <is>
          <t>5.5</t>
        </is>
      </c>
      <c r="C665" s="36" t="n">
        <v>5.5</v>
      </c>
      <c r="D665" s="10" t="inlineStr">
        <is>
          <t>buildings|large|elevation_m|5.5</t>
        </is>
      </c>
      <c r="E665" s="42">
        <f>INDEX(Terms_Contrib,MATCH(D665,Terms_Key,0))</f>
        <v/>
      </c>
      <c r="F665" s="63">
        <f>EXP(E665-$E$652)</f>
        <v/>
      </c>
      <c r="G665" s="64" t="n">
        <v>0.03214369566248261</v>
      </c>
    </row>
    <row r="666">
      <c r="B666" s="10" t="inlineStr">
        <is>
          <t>6</t>
        </is>
      </c>
      <c r="C666" s="36" t="n">
        <v>6</v>
      </c>
      <c r="D666" s="10" t="inlineStr">
        <is>
          <t>buildings|large|elevation_m|6.0</t>
        </is>
      </c>
      <c r="E666" s="42">
        <f>INDEX(Terms_Contrib,MATCH(D666,Terms_Key,0))</f>
        <v/>
      </c>
      <c r="F666" s="63">
        <f>EXP(E666-$E$652)</f>
        <v/>
      </c>
      <c r="G666" s="64" t="n">
        <v>0.03036684366177475</v>
      </c>
    </row>
    <row r="667">
      <c r="B667" s="10" t="inlineStr">
        <is>
          <t>6.5</t>
        </is>
      </c>
      <c r="C667" s="36" t="n">
        <v>6.5</v>
      </c>
      <c r="D667" s="10" t="inlineStr">
        <is>
          <t>buildings|large|elevation_m|6.5</t>
        </is>
      </c>
      <c r="E667" s="42">
        <f>INDEX(Terms_Contrib,MATCH(D667,Terms_Key,0))</f>
        <v/>
      </c>
      <c r="F667" s="63">
        <f>EXP(E667-$E$652)</f>
        <v/>
      </c>
      <c r="G667" s="64" t="n">
        <v>0.03020775624870609</v>
      </c>
    </row>
    <row r="668">
      <c r="B668" s="10" t="inlineStr">
        <is>
          <t>7</t>
        </is>
      </c>
      <c r="C668" s="36" t="n">
        <v>7</v>
      </c>
      <c r="D668" s="10" t="inlineStr">
        <is>
          <t>buildings|large|elevation_m|7.0</t>
        </is>
      </c>
      <c r="E668" s="42">
        <f>INDEX(Terms_Contrib,MATCH(D668,Terms_Key,0))</f>
        <v/>
      </c>
      <c r="F668" s="63">
        <f>EXP(E668-$E$652)</f>
        <v/>
      </c>
      <c r="G668" s="64" t="n">
        <v>0.028713398618351</v>
      </c>
    </row>
    <row r="669">
      <c r="B669" s="10" t="inlineStr">
        <is>
          <t>7.5</t>
        </is>
      </c>
      <c r="C669" s="36" t="n">
        <v>7.5</v>
      </c>
      <c r="D669" s="10" t="inlineStr">
        <is>
          <t>buildings|large|elevation_m|7.5</t>
        </is>
      </c>
      <c r="E669" s="42">
        <f>INDEX(Terms_Contrib,MATCH(D669,Terms_Key,0))</f>
        <v/>
      </c>
      <c r="F669" s="63">
        <f>EXP(E669-$E$652)</f>
        <v/>
      </c>
      <c r="G669" s="64" t="n">
        <v>0.02746799457333231</v>
      </c>
    </row>
    <row r="670">
      <c r="B670" s="10" t="inlineStr">
        <is>
          <t>8</t>
        </is>
      </c>
      <c r="C670" s="36" t="n">
        <v>8</v>
      </c>
      <c r="D670" s="10" t="inlineStr">
        <is>
          <t>buildings|large|elevation_m|8.0</t>
        </is>
      </c>
      <c r="E670" s="42">
        <f>INDEX(Terms_Contrib,MATCH(D670,Terms_Key,0))</f>
        <v/>
      </c>
      <c r="F670" s="63">
        <f>EXP(E670-$E$652)</f>
        <v/>
      </c>
      <c r="G670" s="64" t="n">
        <v>0.0272452953266121</v>
      </c>
    </row>
    <row r="671">
      <c r="B671" s="10" t="inlineStr">
        <is>
          <t>8.5</t>
        </is>
      </c>
      <c r="C671" s="36" t="n">
        <v>8.5</v>
      </c>
      <c r="D671" s="10" t="inlineStr">
        <is>
          <t>buildings|large|elevation_m|8.5</t>
        </is>
      </c>
      <c r="E671" s="42">
        <f>INDEX(Terms_Contrib,MATCH(D671,Terms_Key,0))</f>
        <v/>
      </c>
      <c r="F671" s="63">
        <f>EXP(E671-$E$652)</f>
        <v/>
      </c>
      <c r="G671" s="64" t="n">
        <v>0.02465548409183696</v>
      </c>
    </row>
    <row r="672">
      <c r="B672" s="10" t="inlineStr">
        <is>
          <t>9</t>
        </is>
      </c>
      <c r="C672" s="36" t="n">
        <v>9</v>
      </c>
      <c r="D672" s="10" t="inlineStr">
        <is>
          <t>buildings|large|elevation_m|9.0</t>
        </is>
      </c>
      <c r="E672" s="42">
        <f>INDEX(Terms_Contrib,MATCH(D672,Terms_Key,0))</f>
        <v/>
      </c>
      <c r="F672" s="63">
        <f>EXP(E672-$E$652)</f>
        <v/>
      </c>
      <c r="G672" s="64" t="n">
        <v>0.02445701517084403</v>
      </c>
    </row>
    <row r="673">
      <c r="B673" s="10" t="inlineStr">
        <is>
          <t>9.5</t>
        </is>
      </c>
      <c r="C673" s="36" t="n">
        <v>9.5</v>
      </c>
      <c r="D673" s="10" t="inlineStr">
        <is>
          <t>buildings|large|elevation_m|9.5</t>
        </is>
      </c>
      <c r="E673" s="42">
        <f>INDEX(Terms_Contrib,MATCH(D673,Terms_Key,0))</f>
        <v/>
      </c>
      <c r="F673" s="63">
        <f>EXP(E673-$E$652)</f>
        <v/>
      </c>
      <c r="G673" s="64" t="n">
        <v>0.02175969993719772</v>
      </c>
    </row>
    <row r="674">
      <c r="B674" s="10" t="inlineStr">
        <is>
          <t>10</t>
        </is>
      </c>
      <c r="C674" s="36" t="n">
        <v>10</v>
      </c>
      <c r="D674" s="10" t="inlineStr">
        <is>
          <t>buildings|large|elevation_m|10.0</t>
        </is>
      </c>
      <c r="E674" s="42">
        <f>INDEX(Terms_Contrib,MATCH(D674,Terms_Key,0))</f>
        <v/>
      </c>
      <c r="F674" s="63">
        <f>EXP(E674-$E$652)</f>
        <v/>
      </c>
      <c r="G674" s="64" t="n">
        <v>0.02213344837437067</v>
      </c>
    </row>
    <row r="675">
      <c r="B675" s="10" t="inlineStr">
        <is>
          <t>10.5</t>
        </is>
      </c>
      <c r="C675" s="36" t="n">
        <v>10.5</v>
      </c>
      <c r="D675" s="10" t="inlineStr">
        <is>
          <t>buildings|large|elevation_m|10.5</t>
        </is>
      </c>
      <c r="E675" s="42">
        <f>INDEX(Terms_Contrib,MATCH(D675,Terms_Key,0))</f>
        <v/>
      </c>
      <c r="F675" s="63">
        <f>EXP(E675-$E$652)</f>
        <v/>
      </c>
      <c r="G675" s="64" t="n">
        <v>0.02153676937471877</v>
      </c>
    </row>
    <row r="676">
      <c r="B676" s="10" t="inlineStr">
        <is>
          <t>11</t>
        </is>
      </c>
      <c r="C676" s="36" t="n">
        <v>11</v>
      </c>
      <c r="D676" s="10" t="inlineStr">
        <is>
          <t>buildings|large|elevation_m|11.0</t>
        </is>
      </c>
      <c r="E676" s="42">
        <f>INDEX(Terms_Contrib,MATCH(D676,Terms_Key,0))</f>
        <v/>
      </c>
      <c r="F676" s="63">
        <f>EXP(E676-$E$652)</f>
        <v/>
      </c>
      <c r="G676" s="64" t="n">
        <v>0.01974979730956637</v>
      </c>
    </row>
    <row r="677">
      <c r="B677" s="10" t="inlineStr">
        <is>
          <t>11.5</t>
        </is>
      </c>
      <c r="C677" s="36" t="n">
        <v>11.5</v>
      </c>
      <c r="D677" s="10" t="inlineStr">
        <is>
          <t>buildings|large|elevation_m|11.5</t>
        </is>
      </c>
      <c r="E677" s="42">
        <f>INDEX(Terms_Contrib,MATCH(D677,Terms_Key,0))</f>
        <v/>
      </c>
      <c r="F677" s="63">
        <f>EXP(E677-$E$652)</f>
        <v/>
      </c>
      <c r="G677" s="64" t="n">
        <v>0.01853648832607192</v>
      </c>
    </row>
    <row r="678">
      <c r="B678" s="10" t="inlineStr">
        <is>
          <t>12</t>
        </is>
      </c>
      <c r="C678" s="36" t="n">
        <v>12</v>
      </c>
      <c r="D678" s="10" t="inlineStr">
        <is>
          <t>buildings|large|elevation_m|12.0</t>
        </is>
      </c>
      <c r="E678" s="42">
        <f>INDEX(Terms_Contrib,MATCH(D678,Terms_Key,0))</f>
        <v/>
      </c>
      <c r="F678" s="63">
        <f>EXP(E678-$E$652)</f>
        <v/>
      </c>
      <c r="G678" s="64" t="n">
        <v>0.01760463279201588</v>
      </c>
    </row>
    <row r="679">
      <c r="B679" s="10" t="inlineStr">
        <is>
          <t>12.5</t>
        </is>
      </c>
      <c r="C679" s="36" t="n">
        <v>12.5</v>
      </c>
      <c r="D679" s="10" t="inlineStr">
        <is>
          <t>buildings|large|elevation_m|12.5</t>
        </is>
      </c>
      <c r="E679" s="42">
        <f>INDEX(Terms_Contrib,MATCH(D679,Terms_Key,0))</f>
        <v/>
      </c>
      <c r="F679" s="63">
        <f>EXP(E679-$E$652)</f>
        <v/>
      </c>
      <c r="G679" s="64" t="n">
        <v>0.01766228824488009</v>
      </c>
    </row>
    <row r="680">
      <c r="B680" s="10" t="inlineStr">
        <is>
          <t>13</t>
        </is>
      </c>
      <c r="C680" s="36" t="n">
        <v>13</v>
      </c>
      <c r="D680" s="10" t="inlineStr">
        <is>
          <t>buildings|large|elevation_m|13.0</t>
        </is>
      </c>
      <c r="E680" s="42">
        <f>INDEX(Terms_Contrib,MATCH(D680,Terms_Key,0))</f>
        <v/>
      </c>
      <c r="F680" s="63">
        <f>EXP(E680-$E$652)</f>
        <v/>
      </c>
      <c r="G680" s="64" t="n">
        <v>0.01525712481451367</v>
      </c>
    </row>
    <row r="681">
      <c r="B681" s="10" t="inlineStr">
        <is>
          <t>13.5</t>
        </is>
      </c>
      <c r="C681" s="36" t="n">
        <v>13.5</v>
      </c>
      <c r="D681" s="10" t="inlineStr">
        <is>
          <t>buildings|large|elevation_m|13.5</t>
        </is>
      </c>
      <c r="E681" s="42">
        <f>INDEX(Terms_Contrib,MATCH(D681,Terms_Key,0))</f>
        <v/>
      </c>
      <c r="F681" s="63">
        <f>EXP(E681-$E$652)</f>
        <v/>
      </c>
      <c r="G681" s="64" t="n">
        <v>0.0155385204350124</v>
      </c>
    </row>
    <row r="682">
      <c r="B682" s="10" t="inlineStr">
        <is>
          <t>14</t>
        </is>
      </c>
      <c r="C682" s="36" t="n">
        <v>14</v>
      </c>
      <c r="D682" s="10" t="inlineStr">
        <is>
          <t>buildings|large|elevation_m|14.0</t>
        </is>
      </c>
      <c r="E682" s="42">
        <f>INDEX(Terms_Contrib,MATCH(D682,Terms_Key,0))</f>
        <v/>
      </c>
      <c r="F682" s="63">
        <f>EXP(E682-$E$652)</f>
        <v/>
      </c>
      <c r="G682" s="64" t="n">
        <v>0.01441426801863015</v>
      </c>
    </row>
    <row r="683">
      <c r="B683" s="10" t="inlineStr">
        <is>
          <t>14.5</t>
        </is>
      </c>
      <c r="C683" s="36" t="n">
        <v>14.5</v>
      </c>
      <c r="D683" s="10" t="inlineStr">
        <is>
          <t>buildings|large|elevation_m|14.5</t>
        </is>
      </c>
      <c r="E683" s="42">
        <f>INDEX(Terms_Contrib,MATCH(D683,Terms_Key,0))</f>
        <v/>
      </c>
      <c r="F683" s="63">
        <f>EXP(E683-$E$652)</f>
        <v/>
      </c>
      <c r="G683" s="64" t="n">
        <v>0.01366364838154145</v>
      </c>
    </row>
    <row r="684">
      <c r="B684" s="10" t="inlineStr">
        <is>
          <t>15</t>
        </is>
      </c>
      <c r="C684" s="36" t="n">
        <v>15</v>
      </c>
      <c r="D684" s="10" t="inlineStr">
        <is>
          <t>buildings|large|elevation_m|15.0</t>
        </is>
      </c>
      <c r="E684" s="42">
        <f>INDEX(Terms_Contrib,MATCH(D684,Terms_Key,0))</f>
        <v/>
      </c>
      <c r="F684" s="63">
        <f>EXP(E684-$E$652)</f>
        <v/>
      </c>
      <c r="G684" s="64" t="n">
        <v>0.01301758346740009</v>
      </c>
    </row>
    <row r="685">
      <c r="B685" s="10" t="inlineStr">
        <is>
          <t>15.5</t>
        </is>
      </c>
      <c r="C685" s="36" t="n">
        <v>15.5</v>
      </c>
      <c r="D685" s="10" t="inlineStr">
        <is>
          <t>buildings|large|elevation_m|15.5</t>
        </is>
      </c>
      <c r="E685" s="42">
        <f>INDEX(Terms_Contrib,MATCH(D685,Terms_Key,0))</f>
        <v/>
      </c>
      <c r="F685" s="63">
        <f>EXP(E685-$E$652)</f>
        <v/>
      </c>
      <c r="G685" s="64" t="n">
        <v>0.01221821403415839</v>
      </c>
    </row>
    <row r="686">
      <c r="B686" s="10" t="inlineStr">
        <is>
          <t>16</t>
        </is>
      </c>
      <c r="C686" s="36" t="n">
        <v>16</v>
      </c>
      <c r="D686" s="10" t="inlineStr">
        <is>
          <t>buildings|large|elevation_m|16.0</t>
        </is>
      </c>
      <c r="E686" s="42">
        <f>INDEX(Terms_Contrib,MATCH(D686,Terms_Key,0))</f>
        <v/>
      </c>
      <c r="F686" s="63">
        <f>EXP(E686-$E$652)</f>
        <v/>
      </c>
      <c r="G686" s="64" t="n">
        <v>0.01201604406102572</v>
      </c>
    </row>
    <row r="687">
      <c r="B687" s="10" t="inlineStr">
        <is>
          <t>16.5</t>
        </is>
      </c>
      <c r="C687" s="36" t="n">
        <v>16.5</v>
      </c>
      <c r="D687" s="10" t="inlineStr">
        <is>
          <t>buildings|large|elevation_m|16.5</t>
        </is>
      </c>
      <c r="E687" s="42">
        <f>INDEX(Terms_Contrib,MATCH(D687,Terms_Key,0))</f>
        <v/>
      </c>
      <c r="F687" s="63">
        <f>EXP(E687-$E$652)</f>
        <v/>
      </c>
      <c r="G687" s="64" t="n">
        <v>0.01096899327912063</v>
      </c>
    </row>
    <row r="688">
      <c r="B688" s="10" t="inlineStr">
        <is>
          <t>17</t>
        </is>
      </c>
      <c r="C688" s="36" t="n">
        <v>17</v>
      </c>
      <c r="D688" s="10" t="inlineStr">
        <is>
          <t>buildings|large|elevation_m|17.0</t>
        </is>
      </c>
      <c r="E688" s="42">
        <f>INDEX(Terms_Contrib,MATCH(D688,Terms_Key,0))</f>
        <v/>
      </c>
      <c r="F688" s="63">
        <f>EXP(E688-$E$652)</f>
        <v/>
      </c>
      <c r="G688" s="64" t="n">
        <v>0.009910376709278884</v>
      </c>
    </row>
    <row r="689">
      <c r="B689" s="10" t="inlineStr">
        <is>
          <t>17.5</t>
        </is>
      </c>
      <c r="C689" s="36" t="n">
        <v>17.5</v>
      </c>
      <c r="D689" s="10" t="inlineStr">
        <is>
          <t>buildings|large|elevation_m|17.5</t>
        </is>
      </c>
      <c r="E689" s="42">
        <f>INDEX(Terms_Contrib,MATCH(D689,Terms_Key,0))</f>
        <v/>
      </c>
      <c r="F689" s="63">
        <f>EXP(E689-$E$652)</f>
        <v/>
      </c>
      <c r="G689" s="64" t="n">
        <v>0.009584973265681189</v>
      </c>
    </row>
    <row r="690">
      <c r="B690" s="10" t="inlineStr">
        <is>
          <t>18</t>
        </is>
      </c>
      <c r="C690" s="36" t="n">
        <v>18</v>
      </c>
      <c r="D690" s="10" t="inlineStr">
        <is>
          <t>buildings|large|elevation_m|18.0</t>
        </is>
      </c>
      <c r="E690" s="42">
        <f>INDEX(Terms_Contrib,MATCH(D690,Terms_Key,0))</f>
        <v/>
      </c>
      <c r="F690" s="63">
        <f>EXP(E690-$E$652)</f>
        <v/>
      </c>
      <c r="G690" s="64" t="n">
        <v>0.009411081644053621</v>
      </c>
    </row>
    <row r="691">
      <c r="B691" s="10" t="inlineStr">
        <is>
          <t>18.5</t>
        </is>
      </c>
      <c r="C691" s="36" t="n">
        <v>18.5</v>
      </c>
      <c r="D691" s="10" t="inlineStr">
        <is>
          <t>buildings|large|elevation_m|18.5</t>
        </is>
      </c>
      <c r="E691" s="42">
        <f>INDEX(Terms_Contrib,MATCH(D691,Terms_Key,0))</f>
        <v/>
      </c>
      <c r="F691" s="63">
        <f>EXP(E691-$E$652)</f>
        <v/>
      </c>
      <c r="G691" s="64" t="n">
        <v>0.00853439491845541</v>
      </c>
    </row>
    <row r="692">
      <c r="B692" s="10" t="inlineStr">
        <is>
          <t>19</t>
        </is>
      </c>
      <c r="C692" s="36" t="n">
        <v>19</v>
      </c>
      <c r="D692" s="10" t="inlineStr">
        <is>
          <t>buildings|large|elevation_m|19.0</t>
        </is>
      </c>
      <c r="E692" s="42">
        <f>INDEX(Terms_Contrib,MATCH(D692,Terms_Key,0))</f>
        <v/>
      </c>
      <c r="F692" s="63">
        <f>EXP(E692-$E$652)</f>
        <v/>
      </c>
      <c r="G692" s="64" t="n">
        <v>0.008310539092941516</v>
      </c>
    </row>
    <row r="693">
      <c r="B693" s="10" t="inlineStr">
        <is>
          <t>19.5</t>
        </is>
      </c>
      <c r="C693" s="36" t="n">
        <v>19.5</v>
      </c>
      <c r="D693" s="10" t="inlineStr">
        <is>
          <t>buildings|large|elevation_m|19.5</t>
        </is>
      </c>
      <c r="E693" s="42">
        <f>INDEX(Terms_Contrib,MATCH(D693,Terms_Key,0))</f>
        <v/>
      </c>
      <c r="F693" s="63">
        <f>EXP(E693-$E$652)</f>
        <v/>
      </c>
      <c r="G693" s="64" t="n">
        <v>0.007878846058205985</v>
      </c>
    </row>
    <row r="694">
      <c r="B694" s="10" t="inlineStr">
        <is>
          <t>20</t>
        </is>
      </c>
      <c r="C694" s="36" t="n">
        <v>20</v>
      </c>
      <c r="D694" s="10" t="inlineStr">
        <is>
          <t>buildings|large|elevation_m|20.0</t>
        </is>
      </c>
      <c r="E694" s="42">
        <f>INDEX(Terms_Contrib,MATCH(D694,Terms_Key,0))</f>
        <v/>
      </c>
      <c r="F694" s="63">
        <f>EXP(E694-$E$652)</f>
        <v/>
      </c>
      <c r="G694" s="64" t="n">
        <v>0.007489194662620179</v>
      </c>
    </row>
    <row r="695">
      <c r="B695" s="10" t="inlineStr">
        <is>
          <t>20.5</t>
        </is>
      </c>
      <c r="C695" s="36" t="n">
        <v>20.5</v>
      </c>
      <c r="D695" s="10" t="inlineStr">
        <is>
          <t>buildings|large|elevation_m|20.5</t>
        </is>
      </c>
      <c r="E695" s="42">
        <f>INDEX(Terms_Contrib,MATCH(D695,Terms_Key,0))</f>
        <v/>
      </c>
      <c r="F695" s="63">
        <f>EXP(E695-$E$652)</f>
        <v/>
      </c>
      <c r="G695" s="64" t="n">
        <v>0.006644024709149356</v>
      </c>
    </row>
    <row r="696">
      <c r="B696" s="10" t="inlineStr">
        <is>
          <t>21</t>
        </is>
      </c>
      <c r="C696" s="36" t="n">
        <v>21</v>
      </c>
      <c r="D696" s="10" t="inlineStr">
        <is>
          <t>buildings|large|elevation_m|21.0</t>
        </is>
      </c>
      <c r="E696" s="42">
        <f>INDEX(Terms_Contrib,MATCH(D696,Terms_Key,0))</f>
        <v/>
      </c>
      <c r="F696" s="63">
        <f>EXP(E696-$E$652)</f>
        <v/>
      </c>
      <c r="G696" s="64" t="n">
        <v>0.006122118528507939</v>
      </c>
    </row>
    <row r="697">
      <c r="B697" s="10" t="inlineStr">
        <is>
          <t>21.5</t>
        </is>
      </c>
      <c r="C697" s="36" t="n">
        <v>21.5</v>
      </c>
      <c r="D697" s="10" t="inlineStr">
        <is>
          <t>buildings|large|elevation_m|21.5</t>
        </is>
      </c>
      <c r="E697" s="42">
        <f>INDEX(Terms_Contrib,MATCH(D697,Terms_Key,0))</f>
        <v/>
      </c>
      <c r="F697" s="63">
        <f>EXP(E697-$E$652)</f>
        <v/>
      </c>
      <c r="G697" s="64" t="n">
        <v>0.006640034512311198</v>
      </c>
    </row>
    <row r="698">
      <c r="B698" s="10" t="inlineStr">
        <is>
          <t>22</t>
        </is>
      </c>
      <c r="C698" s="36" t="n">
        <v>22</v>
      </c>
      <c r="D698" s="10" t="inlineStr">
        <is>
          <t>buildings|large|elevation_m|22.0</t>
        </is>
      </c>
      <c r="E698" s="42">
        <f>INDEX(Terms_Contrib,MATCH(D698,Terms_Key,0))</f>
        <v/>
      </c>
      <c r="F698" s="63">
        <f>EXP(E698-$E$652)</f>
        <v/>
      </c>
      <c r="G698" s="64" t="n">
        <v>0.005670590167461044</v>
      </c>
    </row>
    <row r="699">
      <c r="B699" s="10" t="inlineStr">
        <is>
          <t>22.5</t>
        </is>
      </c>
      <c r="C699" s="36" t="n">
        <v>22.5</v>
      </c>
      <c r="D699" s="10" t="inlineStr">
        <is>
          <t>buildings|large|elevation_m|22.5</t>
        </is>
      </c>
      <c r="E699" s="42">
        <f>INDEX(Terms_Contrib,MATCH(D699,Terms_Key,0))</f>
        <v/>
      </c>
      <c r="F699" s="63">
        <f>EXP(E699-$E$652)</f>
        <v/>
      </c>
      <c r="G699" s="64" t="n">
        <v>0.004865958300708176</v>
      </c>
    </row>
    <row r="700">
      <c r="B700" s="10" t="inlineStr">
        <is>
          <t>23</t>
        </is>
      </c>
      <c r="C700" s="36" t="n">
        <v>23</v>
      </c>
      <c r="D700" s="10" t="inlineStr">
        <is>
          <t>buildings|large|elevation_m|23.0</t>
        </is>
      </c>
      <c r="E700" s="42">
        <f>INDEX(Terms_Contrib,MATCH(D700,Terms_Key,0))</f>
        <v/>
      </c>
      <c r="F700" s="63">
        <f>EXP(E700-$E$652)</f>
        <v/>
      </c>
      <c r="G700" s="64" t="n">
        <v>0.004754637591817903</v>
      </c>
    </row>
    <row r="701">
      <c r="B701" s="10" t="inlineStr">
        <is>
          <t>23.5</t>
        </is>
      </c>
      <c r="C701" s="36" t="n">
        <v>23.5</v>
      </c>
      <c r="D701" s="10" t="inlineStr">
        <is>
          <t>buildings|large|elevation_m|23.5</t>
        </is>
      </c>
      <c r="E701" s="42">
        <f>INDEX(Terms_Contrib,MATCH(D701,Terms_Key,0))</f>
        <v/>
      </c>
      <c r="F701" s="63">
        <f>EXP(E701-$E$652)</f>
        <v/>
      </c>
      <c r="G701" s="64" t="n">
        <v>0.005144520303162436</v>
      </c>
    </row>
    <row r="702">
      <c r="B702" s="10" t="inlineStr">
        <is>
          <t>24</t>
        </is>
      </c>
      <c r="C702" s="36" t="n">
        <v>24</v>
      </c>
      <c r="D702" s="10" t="inlineStr">
        <is>
          <t>buildings|large|elevation_m|24.0</t>
        </is>
      </c>
      <c r="E702" s="42">
        <f>INDEX(Terms_Contrib,MATCH(D702,Terms_Key,0))</f>
        <v/>
      </c>
      <c r="F702" s="63">
        <f>EXP(E702-$E$652)</f>
        <v/>
      </c>
      <c r="G702" s="64" t="n">
        <v>0.004177967405296437</v>
      </c>
    </row>
    <row r="703">
      <c r="B703" s="10" t="inlineStr">
        <is>
          <t>24.5</t>
        </is>
      </c>
      <c r="C703" s="36" t="n">
        <v>24.5</v>
      </c>
      <c r="D703" s="10" t="inlineStr">
        <is>
          <t>buildings|large|elevation_m|24.5</t>
        </is>
      </c>
      <c r="E703" s="42">
        <f>INDEX(Terms_Contrib,MATCH(D703,Terms_Key,0))</f>
        <v/>
      </c>
      <c r="F703" s="63">
        <f>EXP(E703-$E$652)</f>
        <v/>
      </c>
      <c r="G703" s="64" t="n">
        <v>0.003879801392289552</v>
      </c>
    </row>
    <row r="704">
      <c r="B704" s="10" t="inlineStr">
        <is>
          <t>25</t>
        </is>
      </c>
      <c r="C704" s="36" t="n">
        <v>25</v>
      </c>
      <c r="D704" s="10" t="inlineStr">
        <is>
          <t>buildings|large|elevation_m|25.0</t>
        </is>
      </c>
      <c r="E704" s="42">
        <f>INDEX(Terms_Contrib,MATCH(D704,Terms_Key,0))</f>
        <v/>
      </c>
      <c r="F704" s="63">
        <f>EXP(E704-$E$652)</f>
        <v/>
      </c>
      <c r="G704" s="64" t="n">
        <v>0.003857884224149599</v>
      </c>
    </row>
    <row r="705">
      <c r="B705" s="10" t="inlineStr">
        <is>
          <t>25.5</t>
        </is>
      </c>
      <c r="C705" s="36" t="n">
        <v>25.5</v>
      </c>
      <c r="D705" s="10" t="inlineStr">
        <is>
          <t>buildings|large|elevation_m|25.5</t>
        </is>
      </c>
      <c r="E705" s="42">
        <f>INDEX(Terms_Contrib,MATCH(D705,Terms_Key,0))</f>
        <v/>
      </c>
      <c r="F705" s="63">
        <f>EXP(E705-$E$652)</f>
        <v/>
      </c>
      <c r="G705" s="64" t="n">
        <v>0.003788662983348736</v>
      </c>
    </row>
    <row r="706">
      <c r="B706" s="10" t="inlineStr">
        <is>
          <t>26</t>
        </is>
      </c>
      <c r="C706" s="36" t="n">
        <v>26</v>
      </c>
      <c r="D706" s="10" t="inlineStr">
        <is>
          <t>buildings|large|elevation_m|26.0</t>
        </is>
      </c>
      <c r="E706" s="42">
        <f>INDEX(Terms_Contrib,MATCH(D706,Terms_Key,0))</f>
        <v/>
      </c>
      <c r="F706" s="63">
        <f>EXP(E706-$E$652)</f>
        <v/>
      </c>
      <c r="G706" s="64" t="n">
        <v>0.003667800499410726</v>
      </c>
    </row>
    <row r="707">
      <c r="B707" s="10" t="inlineStr">
        <is>
          <t>26.5</t>
        </is>
      </c>
      <c r="C707" s="36" t="n">
        <v>26.5</v>
      </c>
      <c r="D707" s="10" t="inlineStr">
        <is>
          <t>buildings|large|elevation_m|26.5</t>
        </is>
      </c>
      <c r="E707" s="42">
        <f>INDEX(Terms_Contrib,MATCH(D707,Terms_Key,0))</f>
        <v/>
      </c>
      <c r="F707" s="63">
        <f>EXP(E707-$E$652)</f>
        <v/>
      </c>
      <c r="G707" s="64" t="n">
        <v>0.002696910431068482</v>
      </c>
    </row>
    <row r="708">
      <c r="B708" s="10" t="inlineStr">
        <is>
          <t>27</t>
        </is>
      </c>
      <c r="C708" s="36" t="n">
        <v>27</v>
      </c>
      <c r="D708" s="10" t="inlineStr">
        <is>
          <t>buildings|large|elevation_m|27.0</t>
        </is>
      </c>
      <c r="E708" s="42">
        <f>INDEX(Terms_Contrib,MATCH(D708,Terms_Key,0))</f>
        <v/>
      </c>
      <c r="F708" s="63">
        <f>EXP(E708-$E$652)</f>
        <v/>
      </c>
      <c r="G708" s="64" t="n">
        <v>0.003331178241514471</v>
      </c>
    </row>
    <row r="709">
      <c r="B709" s="10" t="inlineStr">
        <is>
          <t>27.5</t>
        </is>
      </c>
      <c r="C709" s="36" t="n">
        <v>27.5</v>
      </c>
      <c r="D709" s="10" t="inlineStr">
        <is>
          <t>buildings|large|elevation_m|27.5</t>
        </is>
      </c>
      <c r="E709" s="42">
        <f>INDEX(Terms_Contrib,MATCH(D709,Terms_Key,0))</f>
        <v/>
      </c>
      <c r="F709" s="63">
        <f>EXP(E709-$E$652)</f>
        <v/>
      </c>
      <c r="G709" s="64" t="n">
        <v>0.002784579103628304</v>
      </c>
    </row>
    <row r="710">
      <c r="B710" s="10" t="inlineStr">
        <is>
          <t>28</t>
        </is>
      </c>
      <c r="C710" s="36" t="n">
        <v>28</v>
      </c>
      <c r="D710" s="10" t="inlineStr">
        <is>
          <t>buildings|large|elevation_m|28.0</t>
        </is>
      </c>
      <c r="E710" s="42">
        <f>INDEX(Terms_Contrib,MATCH(D710,Terms_Key,0))</f>
        <v/>
      </c>
      <c r="F710" s="63">
        <f>EXP(E710-$E$652)</f>
        <v/>
      </c>
      <c r="G710" s="64" t="n">
        <v>0.002715068718129025</v>
      </c>
    </row>
    <row r="711">
      <c r="B711" s="10" t="inlineStr">
        <is>
          <t>28.5</t>
        </is>
      </c>
      <c r="C711" s="36" t="n">
        <v>28.5</v>
      </c>
      <c r="D711" s="10" t="inlineStr">
        <is>
          <t>buildings|large|elevation_m|28.5</t>
        </is>
      </c>
      <c r="E711" s="42">
        <f>INDEX(Terms_Contrib,MATCH(D711,Terms_Key,0))</f>
        <v/>
      </c>
      <c r="F711" s="63">
        <f>EXP(E711-$E$652)</f>
        <v/>
      </c>
      <c r="G711" s="64" t="n">
        <v>0.002279327657615666</v>
      </c>
    </row>
    <row r="712">
      <c r="B712" s="10" t="inlineStr">
        <is>
          <t>29</t>
        </is>
      </c>
      <c r="C712" s="36" t="n">
        <v>29</v>
      </c>
      <c r="D712" s="10" t="inlineStr">
        <is>
          <t>buildings|large|elevation_m|29.0</t>
        </is>
      </c>
      <c r="E712" s="42">
        <f>INDEX(Terms_Contrib,MATCH(D712,Terms_Key,0))</f>
        <v/>
      </c>
      <c r="F712" s="63">
        <f>EXP(E712-$E$652)</f>
        <v/>
      </c>
      <c r="G712" s="64" t="n">
        <v>0.001865503765242262</v>
      </c>
    </row>
    <row r="713">
      <c r="B713" s="10" t="inlineStr">
        <is>
          <t>29.5</t>
        </is>
      </c>
      <c r="C713" s="36" t="n">
        <v>29.5</v>
      </c>
      <c r="D713" s="10" t="inlineStr">
        <is>
          <t>buildings|large|elevation_m|29.5</t>
        </is>
      </c>
      <c r="E713" s="42">
        <f>INDEX(Terms_Contrib,MATCH(D713,Terms_Key,0))</f>
        <v/>
      </c>
      <c r="F713" s="63">
        <f>EXP(E713-$E$652)</f>
        <v/>
      </c>
      <c r="G713" s="64" t="n">
        <v>0.00194582816246231</v>
      </c>
    </row>
    <row r="714">
      <c r="B714" s="10" t="inlineStr">
        <is>
          <t>30</t>
        </is>
      </c>
      <c r="C714" s="36" t="n">
        <v>30</v>
      </c>
      <c r="D714" s="10" t="inlineStr">
        <is>
          <t>buildings|large|elevation_m|30.0</t>
        </is>
      </c>
      <c r="E714" s="42">
        <f>INDEX(Terms_Contrib,MATCH(D714,Terms_Key,0))</f>
        <v/>
      </c>
      <c r="F714" s="63">
        <f>EXP(E714-$E$652)</f>
        <v/>
      </c>
      <c r="G714" s="64" t="n">
        <v>0.001753893911653572</v>
      </c>
    </row>
    <row r="715">
      <c r="B715" s="10" t="inlineStr">
        <is>
          <t>30.5</t>
        </is>
      </c>
      <c r="C715" s="36" t="n">
        <v>30.5</v>
      </c>
      <c r="D715" s="10" t="inlineStr">
        <is>
          <t>buildings|large|elevation_m|30.5</t>
        </is>
      </c>
      <c r="E715" s="42">
        <f>INDEX(Terms_Contrib,MATCH(D715,Terms_Key,0))</f>
        <v/>
      </c>
      <c r="F715" s="63">
        <f>EXP(E715-$E$652)</f>
        <v/>
      </c>
      <c r="G715" s="64" t="n">
        <v>0.001853995806245295</v>
      </c>
    </row>
    <row r="716">
      <c r="B716" s="10" t="inlineStr">
        <is>
          <t>31</t>
        </is>
      </c>
      <c r="C716" s="36" t="n">
        <v>31</v>
      </c>
      <c r="D716" s="10" t="inlineStr">
        <is>
          <t>buildings|large|elevation_m|31.0</t>
        </is>
      </c>
      <c r="E716" s="42">
        <f>INDEX(Terms_Contrib,MATCH(D716,Terms_Key,0))</f>
        <v/>
      </c>
      <c r="F716" s="63">
        <f>EXP(E716-$E$652)</f>
        <v/>
      </c>
      <c r="G716" s="64" t="n">
        <v>0.001692363919830584</v>
      </c>
    </row>
    <row r="717">
      <c r="B717" s="10" t="inlineStr">
        <is>
          <t>31.5</t>
        </is>
      </c>
      <c r="C717" s="36" t="n">
        <v>31.5</v>
      </c>
      <c r="D717" s="10" t="inlineStr">
        <is>
          <t>buildings|large|elevation_m|31.5</t>
        </is>
      </c>
      <c r="E717" s="42">
        <f>INDEX(Terms_Contrib,MATCH(D717,Terms_Key,0))</f>
        <v/>
      </c>
      <c r="F717" s="63">
        <f>EXP(E717-$E$652)</f>
        <v/>
      </c>
      <c r="G717" s="64" t="n">
        <v>0.001559530845378138</v>
      </c>
    </row>
    <row r="718">
      <c r="B718" s="10" t="inlineStr">
        <is>
          <t>32</t>
        </is>
      </c>
      <c r="C718" s="36" t="n">
        <v>32</v>
      </c>
      <c r="D718" s="10" t="inlineStr">
        <is>
          <t>buildings|large|elevation_m|32.0</t>
        </is>
      </c>
      <c r="E718" s="42">
        <f>INDEX(Terms_Contrib,MATCH(D718,Terms_Key,0))</f>
        <v/>
      </c>
      <c r="F718" s="63">
        <f>EXP(E718-$E$652)</f>
        <v/>
      </c>
      <c r="G718" s="64" t="n">
        <v>0.001616261035207415</v>
      </c>
    </row>
    <row r="719">
      <c r="B719" s="10" t="inlineStr">
        <is>
          <t>32.5</t>
        </is>
      </c>
      <c r="C719" s="36" t="n">
        <v>32.5</v>
      </c>
      <c r="D719" s="10" t="inlineStr">
        <is>
          <t>buildings|large|elevation_m|32.5</t>
        </is>
      </c>
      <c r="E719" s="42">
        <f>INDEX(Terms_Contrib,MATCH(D719,Terms_Key,0))</f>
        <v/>
      </c>
      <c r="F719" s="63">
        <f>EXP(E719-$E$652)</f>
        <v/>
      </c>
      <c r="G719" s="64" t="n">
        <v>0.001413165799039808</v>
      </c>
    </row>
    <row r="720">
      <c r="B720" s="10" t="inlineStr">
        <is>
          <t>33</t>
        </is>
      </c>
      <c r="C720" s="36" t="n">
        <v>33</v>
      </c>
      <c r="D720" s="10" t="inlineStr">
        <is>
          <t>buildings|large|elevation_m|33.0</t>
        </is>
      </c>
      <c r="E720" s="42">
        <f>INDEX(Terms_Contrib,MATCH(D720,Terms_Key,0))</f>
        <v/>
      </c>
      <c r="F720" s="63">
        <f>EXP(E720-$E$652)</f>
        <v/>
      </c>
      <c r="G720" s="64" t="n">
        <v>0.001518877100780807</v>
      </c>
    </row>
    <row r="721">
      <c r="B721" s="10" t="inlineStr">
        <is>
          <t>33.5</t>
        </is>
      </c>
      <c r="C721" s="36" t="n">
        <v>33.5</v>
      </c>
      <c r="D721" s="10" t="inlineStr">
        <is>
          <t>buildings|large|elevation_m|33.5</t>
        </is>
      </c>
      <c r="E721" s="42">
        <f>INDEX(Terms_Contrib,MATCH(D721,Terms_Key,0))</f>
        <v/>
      </c>
      <c r="F721" s="63">
        <f>EXP(E721-$E$652)</f>
        <v/>
      </c>
      <c r="G721" s="64" t="n">
        <v>0.001130035310350571</v>
      </c>
    </row>
    <row r="722">
      <c r="B722" s="10" t="inlineStr">
        <is>
          <t>34</t>
        </is>
      </c>
      <c r="C722" s="36" t="n">
        <v>34</v>
      </c>
      <c r="D722" s="10" t="inlineStr">
        <is>
          <t>buildings|large|elevation_m|34.0</t>
        </is>
      </c>
      <c r="E722" s="42">
        <f>INDEX(Terms_Contrib,MATCH(D722,Terms_Key,0))</f>
        <v/>
      </c>
      <c r="F722" s="63">
        <f>EXP(E722-$E$652)</f>
        <v/>
      </c>
      <c r="G722" s="64" t="n">
        <v>0.001473134409491348</v>
      </c>
    </row>
    <row r="723">
      <c r="B723" s="10" t="inlineStr">
        <is>
          <t>34.5</t>
        </is>
      </c>
      <c r="C723" s="36" t="n">
        <v>34.5</v>
      </c>
      <c r="D723" s="10" t="inlineStr">
        <is>
          <t>buildings|large|elevation_m|34.5</t>
        </is>
      </c>
      <c r="E723" s="42">
        <f>INDEX(Terms_Contrib,MATCH(D723,Terms_Key,0))</f>
        <v/>
      </c>
      <c r="F723" s="63">
        <f>EXP(E723-$E$652)</f>
        <v/>
      </c>
      <c r="G723" s="64" t="n">
        <v>0.0008231949563911966</v>
      </c>
    </row>
    <row r="724">
      <c r="B724" s="10" t="inlineStr">
        <is>
          <t>35</t>
        </is>
      </c>
      <c r="C724" s="36" t="n">
        <v>35</v>
      </c>
      <c r="D724" s="10" t="inlineStr">
        <is>
          <t>buildings|large|elevation_m|35.0</t>
        </is>
      </c>
      <c r="E724" s="42">
        <f>INDEX(Terms_Contrib,MATCH(D724,Terms_Key,0))</f>
        <v/>
      </c>
      <c r="F724" s="63">
        <f>EXP(E724-$E$652)</f>
        <v/>
      </c>
      <c r="G724" s="64" t="n">
        <v>0.0009232390220432354</v>
      </c>
    </row>
    <row r="725">
      <c r="B725" s="10" t="inlineStr">
        <is>
          <t>35.5</t>
        </is>
      </c>
      <c r="C725" s="36" t="n">
        <v>35.5</v>
      </c>
      <c r="D725" s="10" t="inlineStr">
        <is>
          <t>buildings|large|elevation_m|35.5</t>
        </is>
      </c>
      <c r="E725" s="42">
        <f>INDEX(Terms_Contrib,MATCH(D725,Terms_Key,0))</f>
        <v/>
      </c>
      <c r="F725" s="63">
        <f>EXP(E725-$E$652)</f>
        <v/>
      </c>
      <c r="G725" s="64" t="n">
        <v>0.001128358271099756</v>
      </c>
    </row>
    <row r="726">
      <c r="B726" s="10" t="inlineStr">
        <is>
          <t>36</t>
        </is>
      </c>
      <c r="C726" s="36" t="n">
        <v>36</v>
      </c>
      <c r="D726" s="10" t="inlineStr">
        <is>
          <t>buildings|large|elevation_m|36.0</t>
        </is>
      </c>
      <c r="E726" s="42">
        <f>INDEX(Terms_Contrib,MATCH(D726,Terms_Key,0))</f>
        <v/>
      </c>
      <c r="F726" s="63">
        <f>EXP(E726-$E$652)</f>
        <v/>
      </c>
      <c r="G726" s="64" t="n">
        <v>0.00087275435769975</v>
      </c>
    </row>
    <row r="727">
      <c r="B727" s="10" t="inlineStr">
        <is>
          <t>36.5</t>
        </is>
      </c>
      <c r="C727" s="36" t="n">
        <v>36.5</v>
      </c>
      <c r="D727" s="10" t="inlineStr">
        <is>
          <t>buildings|large|elevation_m|36.5</t>
        </is>
      </c>
      <c r="E727" s="42">
        <f>INDEX(Terms_Contrib,MATCH(D727,Terms_Key,0))</f>
        <v/>
      </c>
      <c r="F727" s="63">
        <f>EXP(E727-$E$652)</f>
        <v/>
      </c>
      <c r="G727" s="64" t="n">
        <v>0.0006041967618106935</v>
      </c>
    </row>
    <row r="728">
      <c r="B728" s="10" t="inlineStr">
        <is>
          <t>37</t>
        </is>
      </c>
      <c r="C728" s="36" t="n">
        <v>37</v>
      </c>
      <c r="D728" s="10" t="inlineStr">
        <is>
          <t>buildings|large|elevation_m|37.0</t>
        </is>
      </c>
      <c r="E728" s="42">
        <f>INDEX(Terms_Contrib,MATCH(D728,Terms_Key,0))</f>
        <v/>
      </c>
      <c r="F728" s="63">
        <f>EXP(E728-$E$652)</f>
        <v/>
      </c>
      <c r="G728" s="64" t="n">
        <v>0.0006068568930361235</v>
      </c>
    </row>
    <row r="729">
      <c r="B729" s="10" t="inlineStr">
        <is>
          <t>37.5</t>
        </is>
      </c>
      <c r="C729" s="36" t="n">
        <v>37.5</v>
      </c>
      <c r="D729" s="10" t="inlineStr">
        <is>
          <t>buildings|large|elevation_m|37.5</t>
        </is>
      </c>
      <c r="E729" s="42">
        <f>INDEX(Terms_Contrib,MATCH(D729,Terms_Key,0))</f>
        <v/>
      </c>
      <c r="F729" s="63">
        <f>EXP(E729-$E$652)</f>
        <v/>
      </c>
      <c r="G729" s="64" t="n">
        <v>0.0005872528824834985</v>
      </c>
    </row>
    <row r="730">
      <c r="B730" s="10" t="inlineStr">
        <is>
          <t>38</t>
        </is>
      </c>
      <c r="C730" s="36" t="n">
        <v>38</v>
      </c>
      <c r="D730" s="10" t="inlineStr">
        <is>
          <t>buildings|large|elevation_m|38.0</t>
        </is>
      </c>
      <c r="E730" s="42">
        <f>INDEX(Terms_Contrib,MATCH(D730,Terms_Key,0))</f>
        <v/>
      </c>
      <c r="F730" s="63">
        <f>EXP(E730-$E$652)</f>
        <v/>
      </c>
      <c r="G730" s="64" t="n">
        <v>0.0006300462978491104</v>
      </c>
    </row>
    <row r="731">
      <c r="B731" s="10" t="inlineStr">
        <is>
          <t>38.5</t>
        </is>
      </c>
      <c r="C731" s="36" t="n">
        <v>38.5</v>
      </c>
      <c r="D731" s="10" t="inlineStr">
        <is>
          <t>buildings|large|elevation_m|38.5</t>
        </is>
      </c>
      <c r="E731" s="42">
        <f>INDEX(Terms_Contrib,MATCH(D731,Terms_Key,0))</f>
        <v/>
      </c>
      <c r="F731" s="63">
        <f>EXP(E731-$E$652)</f>
        <v/>
      </c>
      <c r="G731" s="64" t="n">
        <v>0.0006252464958553998</v>
      </c>
    </row>
    <row r="732">
      <c r="B732" s="10" t="inlineStr">
        <is>
          <t>39</t>
        </is>
      </c>
      <c r="C732" s="36" t="n">
        <v>39</v>
      </c>
      <c r="D732" s="10" t="inlineStr">
        <is>
          <t>buildings|large|elevation_m|39.0</t>
        </is>
      </c>
      <c r="E732" s="42">
        <f>INDEX(Terms_Contrib,MATCH(D732,Terms_Key,0))</f>
        <v/>
      </c>
      <c r="F732" s="63">
        <f>EXP(E732-$E$652)</f>
        <v/>
      </c>
      <c r="G732" s="64" t="n">
        <v>0.0006018257752836799</v>
      </c>
    </row>
    <row r="733">
      <c r="B733" s="10" t="inlineStr">
        <is>
          <t>39.5</t>
        </is>
      </c>
      <c r="C733" s="36" t="n">
        <v>39.5</v>
      </c>
      <c r="D733" s="10" t="inlineStr">
        <is>
          <t>buildings|large|elevation_m|39.5</t>
        </is>
      </c>
      <c r="E733" s="42">
        <f>INDEX(Terms_Contrib,MATCH(D733,Terms_Key,0))</f>
        <v/>
      </c>
      <c r="F733" s="63">
        <f>EXP(E733-$E$652)</f>
        <v/>
      </c>
      <c r="G733" s="64" t="n">
        <v>0.0005175690101651711</v>
      </c>
    </row>
    <row r="734">
      <c r="B734" s="10" t="inlineStr">
        <is>
          <t>40</t>
        </is>
      </c>
      <c r="C734" s="36" t="n">
        <v>40</v>
      </c>
      <c r="D734" s="10" t="inlineStr">
        <is>
          <t>buildings|large|elevation_m|40.0</t>
        </is>
      </c>
      <c r="E734" s="42">
        <f>INDEX(Terms_Contrib,MATCH(D734,Terms_Key,0))</f>
        <v/>
      </c>
      <c r="F734" s="63">
        <f>EXP(E734-$E$652)</f>
        <v/>
      </c>
      <c r="G734" s="64" t="n">
        <v>0.0004215729702909606</v>
      </c>
    </row>
    <row r="735">
      <c r="B735" s="10" t="inlineStr">
        <is>
          <t>40.5</t>
        </is>
      </c>
      <c r="C735" s="36" t="n">
        <v>40.5</v>
      </c>
      <c r="D735" s="10" t="inlineStr">
        <is>
          <t>buildings|large|elevation_m|40.5</t>
        </is>
      </c>
      <c r="E735" s="42">
        <f>INDEX(Terms_Contrib,MATCH(D735,Terms_Key,0))</f>
        <v/>
      </c>
      <c r="F735" s="63">
        <f>EXP(E735-$E$652)</f>
        <v/>
      </c>
      <c r="G735" s="64" t="n">
        <v>0.0005098199322476142</v>
      </c>
    </row>
    <row r="736">
      <c r="B736" s="10" t="inlineStr">
        <is>
          <t>41</t>
        </is>
      </c>
      <c r="C736" s="36" t="n">
        <v>41</v>
      </c>
      <c r="D736" s="10" t="inlineStr">
        <is>
          <t>buildings|large|elevation_m|41.0</t>
        </is>
      </c>
      <c r="E736" s="42">
        <f>INDEX(Terms_Contrib,MATCH(D736,Terms_Key,0))</f>
        <v/>
      </c>
      <c r="F736" s="63">
        <f>EXP(E736-$E$652)</f>
        <v/>
      </c>
      <c r="G736" s="64" t="n">
        <v>0.0004599713862406447</v>
      </c>
    </row>
    <row r="737">
      <c r="B737" s="10" t="inlineStr">
        <is>
          <t>41.5</t>
        </is>
      </c>
      <c r="C737" s="36" t="n">
        <v>41.5</v>
      </c>
      <c r="D737" s="10" t="inlineStr">
        <is>
          <t>buildings|large|elevation_m|41.5</t>
        </is>
      </c>
      <c r="E737" s="42">
        <f>INDEX(Terms_Contrib,MATCH(D737,Terms_Key,0))</f>
        <v/>
      </c>
      <c r="F737" s="63">
        <f>EXP(E737-$E$652)</f>
        <v/>
      </c>
      <c r="G737" s="64" t="n">
        <v>0.0003018092362069304</v>
      </c>
    </row>
    <row r="738">
      <c r="B738" s="10" t="inlineStr">
        <is>
          <t>42</t>
        </is>
      </c>
      <c r="C738" s="36" t="n">
        <v>42</v>
      </c>
      <c r="D738" s="10" t="inlineStr">
        <is>
          <t>buildings|large|elevation_m|42.0</t>
        </is>
      </c>
      <c r="E738" s="42">
        <f>INDEX(Terms_Contrib,MATCH(D738,Terms_Key,0))</f>
        <v/>
      </c>
      <c r="F738" s="63">
        <f>EXP(E738-$E$652)</f>
        <v/>
      </c>
      <c r="G738" s="64" t="n">
        <v>0.0002703502930192373</v>
      </c>
    </row>
    <row r="739">
      <c r="B739" s="10" t="inlineStr">
        <is>
          <t>42.5</t>
        </is>
      </c>
      <c r="C739" s="36" t="n">
        <v>42.5</v>
      </c>
      <c r="D739" s="10" t="inlineStr">
        <is>
          <t>buildings|large|elevation_m|42.5</t>
        </is>
      </c>
      <c r="E739" s="42">
        <f>INDEX(Terms_Contrib,MATCH(D739,Terms_Key,0))</f>
        <v/>
      </c>
      <c r="F739" s="63">
        <f>EXP(E739-$E$652)</f>
        <v/>
      </c>
      <c r="G739" s="64" t="n">
        <v>0.0003331525215152571</v>
      </c>
    </row>
    <row r="740">
      <c r="B740" s="10" t="inlineStr">
        <is>
          <t>43</t>
        </is>
      </c>
      <c r="C740" s="36" t="n">
        <v>43</v>
      </c>
      <c r="D740" s="10" t="inlineStr">
        <is>
          <t>buildings|large|elevation_m|43.0</t>
        </is>
      </c>
      <c r="E740" s="42">
        <f>INDEX(Terms_Contrib,MATCH(D740,Terms_Key,0))</f>
        <v/>
      </c>
      <c r="F740" s="63">
        <f>EXP(E740-$E$652)</f>
        <v/>
      </c>
      <c r="G740" s="64" t="n">
        <v>0.0002640469385937621</v>
      </c>
    </row>
    <row r="741">
      <c r="B741" s="10" t="inlineStr">
        <is>
          <t>43.5</t>
        </is>
      </c>
      <c r="C741" s="36" t="n">
        <v>43.5</v>
      </c>
      <c r="D741" s="10" t="inlineStr">
        <is>
          <t>buildings|large|elevation_m|43.5</t>
        </is>
      </c>
      <c r="E741" s="42">
        <f>INDEX(Terms_Contrib,MATCH(D741,Terms_Key,0))</f>
        <v/>
      </c>
      <c r="F741" s="63">
        <f>EXP(E741-$E$652)</f>
        <v/>
      </c>
      <c r="G741" s="64" t="n">
        <v>0.0004799801993710526</v>
      </c>
    </row>
    <row r="742">
      <c r="B742" s="10" t="inlineStr">
        <is>
          <t>44</t>
        </is>
      </c>
      <c r="C742" s="36" t="n">
        <v>44</v>
      </c>
      <c r="D742" s="10" t="inlineStr">
        <is>
          <t>buildings|large|elevation_m|44.0</t>
        </is>
      </c>
      <c r="E742" s="42">
        <f>INDEX(Terms_Contrib,MATCH(D742,Terms_Key,0))</f>
        <v/>
      </c>
      <c r="F742" s="63">
        <f>EXP(E742-$E$652)</f>
        <v/>
      </c>
      <c r="G742" s="64" t="n">
        <v>0.0003535083082837643</v>
      </c>
    </row>
    <row r="743">
      <c r="B743" s="10" t="inlineStr">
        <is>
          <t>44.5</t>
        </is>
      </c>
      <c r="C743" s="36" t="n">
        <v>44.5</v>
      </c>
      <c r="D743" s="10" t="inlineStr">
        <is>
          <t>buildings|large|elevation_m|44.5</t>
        </is>
      </c>
      <c r="E743" s="42">
        <f>INDEX(Terms_Contrib,MATCH(D743,Terms_Key,0))</f>
        <v/>
      </c>
      <c r="F743" s="63">
        <f>EXP(E743-$E$652)</f>
        <v/>
      </c>
      <c r="G743" s="64" t="n">
        <v>0.0003711461348871583</v>
      </c>
    </row>
    <row r="744">
      <c r="B744" s="10" t="inlineStr">
        <is>
          <t>45</t>
        </is>
      </c>
      <c r="C744" s="36" t="n">
        <v>45</v>
      </c>
      <c r="D744" s="10" t="inlineStr">
        <is>
          <t>buildings|large|elevation_m|45.0</t>
        </is>
      </c>
      <c r="E744" s="42">
        <f>INDEX(Terms_Contrib,MATCH(D744,Terms_Key,0))</f>
        <v/>
      </c>
      <c r="F744" s="63">
        <f>EXP(E744-$E$652)</f>
        <v/>
      </c>
      <c r="G744" s="64" t="n">
        <v>0.0002072010908851182</v>
      </c>
    </row>
    <row r="745">
      <c r="B745" s="10" t="inlineStr">
        <is>
          <t>45.5</t>
        </is>
      </c>
      <c r="C745" s="36" t="n">
        <v>45.5</v>
      </c>
      <c r="D745" s="10" t="inlineStr">
        <is>
          <t>buildings|large|elevation_m|45.5</t>
        </is>
      </c>
      <c r="E745" s="42">
        <f>INDEX(Terms_Contrib,MATCH(D745,Terms_Key,0))</f>
        <v/>
      </c>
      <c r="F745" s="63">
        <f>EXP(E745-$E$652)</f>
        <v/>
      </c>
      <c r="G745" s="64" t="n">
        <v>0.000284981014759102</v>
      </c>
    </row>
    <row r="746">
      <c r="B746" s="10" t="inlineStr">
        <is>
          <t>46</t>
        </is>
      </c>
      <c r="C746" s="36" t="n">
        <v>46</v>
      </c>
      <c r="D746" s="10" t="inlineStr">
        <is>
          <t>buildings|large|elevation_m|46.0</t>
        </is>
      </c>
      <c r="E746" s="42">
        <f>INDEX(Terms_Contrib,MATCH(D746,Terms_Key,0))</f>
        <v/>
      </c>
      <c r="F746" s="63">
        <f>EXP(E746-$E$652)</f>
        <v/>
      </c>
      <c r="G746" s="64" t="n">
        <v>0.0001094123538807266</v>
      </c>
    </row>
    <row r="747">
      <c r="B747" s="10" t="inlineStr">
        <is>
          <t>46.5</t>
        </is>
      </c>
      <c r="C747" s="36" t="n">
        <v>46.5</v>
      </c>
      <c r="D747" s="10" t="inlineStr">
        <is>
          <t>buildings|large|elevation_m|46.5</t>
        </is>
      </c>
      <c r="E747" s="42">
        <f>INDEX(Terms_Contrib,MATCH(D747,Terms_Key,0))</f>
        <v/>
      </c>
      <c r="F747" s="63">
        <f>EXP(E747-$E$652)</f>
        <v/>
      </c>
      <c r="G747" s="64" t="n">
        <v>0.0001254309701729895</v>
      </c>
    </row>
    <row r="748">
      <c r="B748" s="10" t="inlineStr">
        <is>
          <t>47</t>
        </is>
      </c>
      <c r="C748" s="36" t="n">
        <v>47</v>
      </c>
      <c r="D748" s="10" t="inlineStr">
        <is>
          <t>buildings|large|elevation_m|47.0</t>
        </is>
      </c>
      <c r="E748" s="42">
        <f>INDEX(Terms_Contrib,MATCH(D748,Terms_Key,0))</f>
        <v/>
      </c>
      <c r="F748" s="63">
        <f>EXP(E748-$E$652)</f>
        <v/>
      </c>
      <c r="G748" s="64" t="n">
        <v>0.0001321969561159308</v>
      </c>
    </row>
    <row r="749">
      <c r="B749" s="10" t="inlineStr">
        <is>
          <t>47.5</t>
        </is>
      </c>
      <c r="C749" s="36" t="n">
        <v>47.5</v>
      </c>
      <c r="D749" s="10" t="inlineStr">
        <is>
          <t>buildings|large|elevation_m|47.5</t>
        </is>
      </c>
      <c r="E749" s="42">
        <f>INDEX(Terms_Contrib,MATCH(D749,Terms_Key,0))</f>
        <v/>
      </c>
      <c r="F749" s="63">
        <f>EXP(E749-$E$652)</f>
        <v/>
      </c>
      <c r="G749" s="64" t="n">
        <v>0.0001890428038245747</v>
      </c>
    </row>
    <row r="750">
      <c r="B750" s="10" t="inlineStr">
        <is>
          <t>48</t>
        </is>
      </c>
      <c r="C750" s="36" t="n">
        <v>48</v>
      </c>
      <c r="D750" s="10" t="inlineStr">
        <is>
          <t>buildings|large|elevation_m|48.0</t>
        </is>
      </c>
      <c r="E750" s="42">
        <f>INDEX(Terms_Contrib,MATCH(D750,Terms_Key,0))</f>
        <v/>
      </c>
      <c r="F750" s="63">
        <f>EXP(E750-$E$652)</f>
        <v/>
      </c>
      <c r="G750" s="64" t="n">
        <v>0.0002844605543019527</v>
      </c>
    </row>
    <row r="751">
      <c r="B751" s="10" t="inlineStr">
        <is>
          <t>48.5</t>
        </is>
      </c>
      <c r="C751" s="36" t="n">
        <v>48.5</v>
      </c>
      <c r="D751" s="10" t="inlineStr">
        <is>
          <t>buildings|large|elevation_m|48.5</t>
        </is>
      </c>
      <c r="E751" s="42">
        <f>INDEX(Terms_Contrib,MATCH(D751,Terms_Key,0))</f>
        <v/>
      </c>
      <c r="F751" s="63">
        <f>EXP(E751-$E$652)</f>
        <v/>
      </c>
      <c r="G751" s="64" t="n">
        <v>0.0001032246573346179</v>
      </c>
    </row>
    <row r="752">
      <c r="B752" s="10" t="inlineStr">
        <is>
          <t>49</t>
        </is>
      </c>
      <c r="C752" s="36" t="n">
        <v>49</v>
      </c>
      <c r="D752" s="10" t="inlineStr">
        <is>
          <t>buildings|large|elevation_m|49.0</t>
        </is>
      </c>
      <c r="E752" s="42">
        <f>INDEX(Terms_Contrib,MATCH(D752,Terms_Key,0))</f>
        <v/>
      </c>
      <c r="F752" s="63">
        <f>EXP(E752-$E$652)</f>
        <v/>
      </c>
      <c r="G752" s="64" t="n">
        <v>0.0002610398337302325</v>
      </c>
    </row>
    <row r="753">
      <c r="B753" s="10" t="inlineStr">
        <is>
          <t>49.5</t>
        </is>
      </c>
      <c r="C753" s="36" t="n">
        <v>49.5</v>
      </c>
      <c r="D753" s="10" t="inlineStr">
        <is>
          <t>buildings|large|elevation_m|49.5</t>
        </is>
      </c>
      <c r="E753" s="42">
        <f>INDEX(Terms_Contrib,MATCH(D753,Terms_Key,0))</f>
        <v/>
      </c>
      <c r="F753" s="63">
        <f>EXP(E753-$E$652)</f>
        <v/>
      </c>
      <c r="G753" s="64" t="n">
        <v>7.326926657868956e-05</v>
      </c>
    </row>
    <row r="754">
      <c r="B754" s="10" t="inlineStr">
        <is>
          <t>50</t>
        </is>
      </c>
      <c r="C754" s="36" t="n">
        <v>50</v>
      </c>
      <c r="D754" s="10" t="inlineStr">
        <is>
          <t>buildings|large|elevation_m|50.0</t>
        </is>
      </c>
      <c r="E754" s="42">
        <f>INDEX(Terms_Contrib,MATCH(D754,Terms_Key,0))</f>
        <v/>
      </c>
      <c r="F754" s="63">
        <f>EXP(E754-$E$652)</f>
        <v/>
      </c>
      <c r="G754" s="64" t="n">
        <v>8.333150208357669e-05</v>
      </c>
    </row>
    <row r="755">
      <c r="B755" s="10" t="inlineStr">
        <is>
          <t>50.5</t>
        </is>
      </c>
      <c r="C755" s="36" t="n">
        <v>50.5</v>
      </c>
      <c r="D755" s="10" t="inlineStr">
        <is>
          <t>buildings|large|elevation_m|50.5</t>
        </is>
      </c>
      <c r="E755" s="42">
        <f>INDEX(Terms_Contrib,MATCH(D755,Terms_Key,0))</f>
        <v/>
      </c>
      <c r="F755" s="63">
        <f>EXP(E755-$E$652)</f>
        <v/>
      </c>
      <c r="G755" s="64" t="n">
        <v>0.0001454397833033972</v>
      </c>
    </row>
    <row r="756">
      <c r="B756" s="10" t="inlineStr">
        <is>
          <t>51</t>
        </is>
      </c>
      <c r="C756" s="36" t="n">
        <v>51</v>
      </c>
      <c r="D756" s="10" t="inlineStr">
        <is>
          <t>buildings|large|elevation_m|51.0</t>
        </is>
      </c>
      <c r="E756" s="42">
        <f>INDEX(Terms_Contrib,MATCH(D756,Terms_Key,0))</f>
        <v/>
      </c>
      <c r="F756" s="63">
        <f>EXP(E756-$E$652)</f>
        <v/>
      </c>
      <c r="G756" s="64" t="n">
        <v>0.0001452662964843474</v>
      </c>
    </row>
    <row r="757">
      <c r="B757" s="10" t="inlineStr">
        <is>
          <t>51.5</t>
        </is>
      </c>
      <c r="C757" s="36" t="n">
        <v>51.5</v>
      </c>
      <c r="D757" s="10" t="inlineStr">
        <is>
          <t>buildings|large|elevation_m|51.5</t>
        </is>
      </c>
      <c r="E757" s="42">
        <f>INDEX(Terms_Contrib,MATCH(D757,Terms_Key,0))</f>
        <v/>
      </c>
      <c r="F757" s="63">
        <f>EXP(E757-$E$652)</f>
        <v/>
      </c>
      <c r="G757" s="64" t="n">
        <v>2.04714446478738e-05</v>
      </c>
    </row>
    <row r="758">
      <c r="B758" s="10" t="inlineStr">
        <is>
          <t>52</t>
        </is>
      </c>
      <c r="C758" s="36" t="n">
        <v>52</v>
      </c>
      <c r="D758" s="10" t="inlineStr">
        <is>
          <t>buildings|large|elevation_m|52.0</t>
        </is>
      </c>
      <c r="E758" s="42">
        <f>INDEX(Terms_Contrib,MATCH(D758,Terms_Key,0))</f>
        <v/>
      </c>
      <c r="F758" s="63">
        <f>EXP(E758-$E$652)</f>
        <v/>
      </c>
      <c r="G758" s="64" t="n">
        <v>8.818913301697048e-05</v>
      </c>
    </row>
    <row r="759">
      <c r="B759" s="10" t="inlineStr">
        <is>
          <t>52.5</t>
        </is>
      </c>
      <c r="C759" s="36" t="n">
        <v>52.5</v>
      </c>
      <c r="D759" s="10" t="inlineStr">
        <is>
          <t>buildings|large|elevation_m|52.5</t>
        </is>
      </c>
      <c r="E759" s="42">
        <f>INDEX(Terms_Contrib,MATCH(D759,Terms_Key,0))</f>
        <v/>
      </c>
      <c r="F759" s="63">
        <f>EXP(E759-$E$652)</f>
        <v/>
      </c>
      <c r="G759" s="64" t="n">
        <v>0.0001038029467314505</v>
      </c>
    </row>
    <row r="760">
      <c r="B760" s="10" t="inlineStr">
        <is>
          <t>53</t>
        </is>
      </c>
      <c r="C760" s="36" t="n">
        <v>53</v>
      </c>
      <c r="D760" s="10" t="inlineStr">
        <is>
          <t>buildings|large|elevation_m|53.0</t>
        </is>
      </c>
      <c r="E760" s="42">
        <f>INDEX(Terms_Contrib,MATCH(D760,Terms_Key,0))</f>
        <v/>
      </c>
      <c r="F760" s="63">
        <f>EXP(E760-$E$652)</f>
        <v/>
      </c>
      <c r="G760" s="64" t="n">
        <v>9.084926424240039e-05</v>
      </c>
    </row>
    <row r="761">
      <c r="B761" s="10" t="inlineStr">
        <is>
          <t>53.5</t>
        </is>
      </c>
      <c r="C761" s="36" t="n">
        <v>53.5</v>
      </c>
      <c r="D761" s="10" t="inlineStr">
        <is>
          <t>buildings|large|elevation_m|53.5</t>
        </is>
      </c>
      <c r="E761" s="42">
        <f>INDEX(Terms_Contrib,MATCH(D761,Terms_Key,0))</f>
        <v/>
      </c>
      <c r="F761" s="63">
        <f>EXP(E761-$E$652)</f>
        <v/>
      </c>
      <c r="G761" s="64" t="n">
        <v>6.187696546108749e-05</v>
      </c>
    </row>
    <row r="762">
      <c r="B762" s="10" t="inlineStr">
        <is>
          <t>54</t>
        </is>
      </c>
      <c r="C762" s="36" t="n">
        <v>54</v>
      </c>
      <c r="D762" s="10" t="inlineStr">
        <is>
          <t>buildings|large|elevation_m|54.0</t>
        </is>
      </c>
      <c r="E762" s="42">
        <f>INDEX(Terms_Contrib,MATCH(D762,Terms_Key,0))</f>
        <v/>
      </c>
      <c r="F762" s="63">
        <f>EXP(E762-$E$652)</f>
        <v/>
      </c>
      <c r="G762" s="64" t="n">
        <v>0</v>
      </c>
    </row>
    <row r="763">
      <c r="B763" s="10" t="inlineStr">
        <is>
          <t>54.5</t>
        </is>
      </c>
      <c r="C763" s="36" t="n">
        <v>54.5</v>
      </c>
      <c r="D763" s="10" t="inlineStr">
        <is>
          <t>buildings|large|elevation_m|54.5</t>
        </is>
      </c>
      <c r="E763" s="42">
        <f>INDEX(Terms_Contrib,MATCH(D763,Terms_Key,0))</f>
        <v/>
      </c>
      <c r="F763" s="63">
        <f>EXP(E763-$E$652)</f>
        <v/>
      </c>
      <c r="G763" s="64" t="n">
        <v>6.835380670561252e-05</v>
      </c>
    </row>
    <row r="764">
      <c r="B764" s="10" t="inlineStr">
        <is>
          <t>55</t>
        </is>
      </c>
      <c r="C764" s="36" t="n">
        <v>55</v>
      </c>
      <c r="D764" s="10" t="inlineStr">
        <is>
          <t>buildings|large|elevation_m|55.0</t>
        </is>
      </c>
      <c r="E764" s="42">
        <f>INDEX(Terms_Contrib,MATCH(D764,Terms_Key,0))</f>
        <v/>
      </c>
      <c r="F764" s="63">
        <f>EXP(E764-$E$652)</f>
        <v/>
      </c>
      <c r="G764" s="64" t="n">
        <v>0.0001075039988711791</v>
      </c>
    </row>
    <row r="765">
      <c r="B765" s="10" t="inlineStr">
        <is>
          <t>55.5</t>
        </is>
      </c>
      <c r="C765" s="36" t="n">
        <v>55.5</v>
      </c>
      <c r="D765" s="10" t="inlineStr">
        <is>
          <t>buildings|large|elevation_m|55.5</t>
        </is>
      </c>
      <c r="E765" s="42">
        <f>INDEX(Terms_Contrib,MATCH(D765,Terms_Key,0))</f>
        <v/>
      </c>
      <c r="F765" s="63">
        <f>EXP(E765-$E$652)</f>
        <v/>
      </c>
      <c r="G765" s="64" t="n">
        <v>6.349617577221875e-05</v>
      </c>
    </row>
    <row r="766">
      <c r="B766" s="10" t="inlineStr">
        <is>
          <t>56</t>
        </is>
      </c>
      <c r="C766" s="36" t="n">
        <v>56</v>
      </c>
      <c r="D766" s="10" t="inlineStr">
        <is>
          <t>buildings|large|elevation_m|56.0</t>
        </is>
      </c>
      <c r="E766" s="42">
        <f>INDEX(Terms_Contrib,MATCH(D766,Terms_Key,0))</f>
        <v/>
      </c>
      <c r="F766" s="63">
        <f>EXP(E766-$E$652)</f>
        <v/>
      </c>
      <c r="G766" s="64" t="n">
        <v>6.106736030552186e-05</v>
      </c>
    </row>
    <row r="767">
      <c r="B767" s="10" t="inlineStr">
        <is>
          <t>56.5</t>
        </is>
      </c>
      <c r="C767" s="36" t="n">
        <v>56.5</v>
      </c>
      <c r="D767" s="10" t="inlineStr">
        <is>
          <t>buildings|large|elevation_m|56.5</t>
        </is>
      </c>
      <c r="E767" s="42">
        <f>INDEX(Terms_Contrib,MATCH(D767,Terms_Key,0))</f>
        <v/>
      </c>
      <c r="F767" s="63">
        <f>EXP(E767-$E$652)</f>
        <v/>
      </c>
      <c r="G767" s="64" t="n">
        <v>6.181913652140422e-05</v>
      </c>
    </row>
    <row r="768">
      <c r="B768" s="10" t="inlineStr">
        <is>
          <t>57</t>
        </is>
      </c>
      <c r="C768" s="36" t="n">
        <v>57</v>
      </c>
      <c r="D768" s="10" t="inlineStr">
        <is>
          <t>buildings|large|elevation_m|57.0</t>
        </is>
      </c>
      <c r="E768" s="42">
        <f>INDEX(Terms_Contrib,MATCH(D768,Terms_Key,0))</f>
        <v/>
      </c>
      <c r="F768" s="63">
        <f>EXP(E768-$E$652)</f>
        <v/>
      </c>
      <c r="G768" s="64" t="n">
        <v>8.338933102325995e-05</v>
      </c>
    </row>
    <row r="769">
      <c r="B769" s="10" t="inlineStr">
        <is>
          <t>57.5</t>
        </is>
      </c>
      <c r="C769" s="36" t="n">
        <v>57.5</v>
      </c>
      <c r="D769" s="10" t="inlineStr">
        <is>
          <t>buildings|large|elevation_m|57.5</t>
        </is>
      </c>
      <c r="E769" s="42">
        <f>INDEX(Terms_Contrib,MATCH(D769,Terms_Key,0))</f>
        <v/>
      </c>
      <c r="F769" s="63">
        <f>EXP(E769-$E$652)</f>
        <v/>
      </c>
      <c r="G769" s="64" t="n">
        <v>1.197059051443468e-05</v>
      </c>
    </row>
    <row r="770">
      <c r="B770" s="10" t="inlineStr">
        <is>
          <t>58</t>
        </is>
      </c>
      <c r="C770" s="36" t="n">
        <v>58</v>
      </c>
      <c r="D770" s="10" t="inlineStr">
        <is>
          <t>buildings|large|elevation_m|58.0</t>
        </is>
      </c>
      <c r="E770" s="42">
        <f>INDEX(Terms_Contrib,MATCH(D770,Terms_Key,0))</f>
        <v/>
      </c>
      <c r="F770" s="63">
        <f>EXP(E770-$E$652)</f>
        <v/>
      </c>
      <c r="G770" s="64" t="n">
        <v>2.058710252724032e-05</v>
      </c>
    </row>
    <row r="771">
      <c r="B771" s="10" t="inlineStr">
        <is>
          <t>58.5</t>
        </is>
      </c>
      <c r="C771" s="36" t="n">
        <v>58.5</v>
      </c>
      <c r="D771" s="10" t="inlineStr">
        <is>
          <t>buildings|large|elevation_m|58.5</t>
        </is>
      </c>
      <c r="E771" s="42">
        <f>INDEX(Terms_Contrib,MATCH(D771,Terms_Key,0))</f>
        <v/>
      </c>
      <c r="F771" s="63">
        <f>EXP(E771-$E$652)</f>
        <v/>
      </c>
      <c r="G771" s="64" t="n">
        <v>0</v>
      </c>
    </row>
    <row r="772">
      <c r="B772" s="10" t="inlineStr">
        <is>
          <t>59</t>
        </is>
      </c>
      <c r="C772" s="36" t="n">
        <v>59</v>
      </c>
      <c r="D772" s="10" t="inlineStr">
        <is>
          <t>buildings|large|elevation_m|59.0</t>
        </is>
      </c>
      <c r="E772" s="42">
        <f>INDEX(Terms_Contrib,MATCH(D772,Terms_Key,0))</f>
        <v/>
      </c>
      <c r="F772" s="63">
        <f>EXP(E772-$E$652)</f>
        <v/>
      </c>
      <c r="G772" s="64" t="n">
        <v>0</v>
      </c>
    </row>
    <row r="773">
      <c r="B773" s="10" t="inlineStr">
        <is>
          <t>59.5</t>
        </is>
      </c>
      <c r="C773" s="36" t="n">
        <v>59.5</v>
      </c>
      <c r="D773" s="10" t="inlineStr">
        <is>
          <t>buildings|large|elevation_m|59.5</t>
        </is>
      </c>
      <c r="E773" s="42">
        <f>INDEX(Terms_Contrib,MATCH(D773,Terms_Key,0))</f>
        <v/>
      </c>
      <c r="F773" s="63">
        <f>EXP(E773-$E$652)</f>
        <v/>
      </c>
      <c r="G773" s="64" t="n">
        <v>0.0001011428155060206</v>
      </c>
    </row>
    <row r="774">
      <c r="B774" s="10" t="inlineStr">
        <is>
          <t>60</t>
        </is>
      </c>
      <c r="C774" s="36" t="n">
        <v>60</v>
      </c>
      <c r="D774" s="10" t="inlineStr">
        <is>
          <t>buildings|large|elevation_m|60.0</t>
        </is>
      </c>
      <c r="E774" s="42">
        <f>INDEX(Terms_Contrib,MATCH(D774,Terms_Key,0))</f>
        <v/>
      </c>
      <c r="F774" s="63">
        <f>EXP(E774-$E$652)</f>
        <v/>
      </c>
      <c r="G774" s="64" t="n">
        <v>0.0003435617306582437</v>
      </c>
    </row>
    <row r="777">
      <c r="B777" s="5" t="inlineStr">
        <is>
          <t>Buildings large claims: Distance to river (km)</t>
        </is>
      </c>
      <c r="C777" s="5" t="n"/>
      <c r="D777" s="5" t="n"/>
      <c r="E777" s="5" t="n"/>
      <c r="F777" s="5" t="n"/>
      <c r="G777" s="5" t="n"/>
    </row>
    <row r="778">
      <c r="B778" s="3" t="inlineStr">
        <is>
          <t>Relativity = 1 at</t>
        </is>
      </c>
      <c r="C778" s="36" t="n">
        <v>0.25</v>
      </c>
      <c r="D778" s="10" t="inlineStr">
        <is>
          <t>buildings|large|distance_to_river_km|0.25</t>
        </is>
      </c>
      <c r="E778" s="53">
        <f>INDEX(Terms_Contrib,MATCH(D778,Terms_Key,0))</f>
        <v/>
      </c>
    </row>
    <row r="779">
      <c r="B779" s="6" t="inlineStr">
        <is>
          <t>Label</t>
        </is>
      </c>
      <c r="C779" s="6" t="inlineStr">
        <is>
          <t>Value</t>
        </is>
      </c>
      <c r="D779" s="6" t="inlineStr">
        <is>
          <t>Key</t>
        </is>
      </c>
      <c r="E779" s="6" t="inlineStr">
        <is>
          <t>Log contribution</t>
        </is>
      </c>
      <c r="F779" s="6" t="inlineStr">
        <is>
          <t>Relativity</t>
        </is>
      </c>
      <c r="G779" s="6" t="inlineStr">
        <is>
          <t>Share of 2025 exposure</t>
        </is>
      </c>
    </row>
    <row r="780">
      <c r="B780" s="10" t="inlineStr">
        <is>
          <t>0.01</t>
        </is>
      </c>
      <c r="C780" s="36" t="n">
        <v>0.01</v>
      </c>
      <c r="D780" s="10" t="inlineStr">
        <is>
          <t>buildings|large|distance_to_river_km|0.01</t>
        </is>
      </c>
      <c r="E780" s="42">
        <f>INDEX(Terms_Contrib,MATCH(D780,Terms_Key,0))</f>
        <v/>
      </c>
      <c r="F780" s="63">
        <f>EXP(E780-$E$778)</f>
        <v/>
      </c>
      <c r="G780" s="64" t="n">
        <v>0.0207345663234326</v>
      </c>
    </row>
    <row r="781">
      <c r="B781" s="10" t="inlineStr">
        <is>
          <t>0.25</t>
        </is>
      </c>
      <c r="C781" s="36" t="n">
        <v>0.25</v>
      </c>
      <c r="D781" s="10" t="inlineStr">
        <is>
          <t>buildings|large|distance_to_river_km|0.25</t>
        </is>
      </c>
      <c r="E781" s="42">
        <f>INDEX(Terms_Contrib,MATCH(D781,Terms_Key,0))</f>
        <v/>
      </c>
      <c r="F781" s="63">
        <f>EXP(E781-$E$778)</f>
        <v/>
      </c>
      <c r="G781" s="64" t="n">
        <v>0.05690309835893072</v>
      </c>
    </row>
    <row r="782">
      <c r="B782" s="10" t="inlineStr">
        <is>
          <t>0.5</t>
        </is>
      </c>
      <c r="C782" s="36" t="n">
        <v>0.5</v>
      </c>
      <c r="D782" s="10" t="inlineStr">
        <is>
          <t>buildings|large|distance_to_river_km|0.50</t>
        </is>
      </c>
      <c r="E782" s="42">
        <f>INDEX(Terms_Contrib,MATCH(D782,Terms_Key,0))</f>
        <v/>
      </c>
      <c r="F782" s="63">
        <f>EXP(E782-$E$778)</f>
        <v/>
      </c>
      <c r="G782" s="64" t="n">
        <v>0.05552462992370059</v>
      </c>
    </row>
    <row r="783">
      <c r="B783" s="10" t="inlineStr">
        <is>
          <t>0.75</t>
        </is>
      </c>
      <c r="C783" s="36" t="n">
        <v>0.75</v>
      </c>
      <c r="D783" s="10" t="inlineStr">
        <is>
          <t>buildings|large|distance_to_river_km|0.75</t>
        </is>
      </c>
      <c r="E783" s="42">
        <f>INDEX(Terms_Contrib,MATCH(D783,Terms_Key,0))</f>
        <v/>
      </c>
      <c r="F783" s="63">
        <f>EXP(E783-$E$778)</f>
        <v/>
      </c>
      <c r="G783" s="64" t="n">
        <v>0.0522602441075205</v>
      </c>
    </row>
    <row r="784">
      <c r="B784" s="10" t="inlineStr">
        <is>
          <t>1</t>
        </is>
      </c>
      <c r="C784" s="36" t="n">
        <v>1</v>
      </c>
      <c r="D784" s="10" t="inlineStr">
        <is>
          <t>buildings|large|distance_to_river_km|1.00</t>
        </is>
      </c>
      <c r="E784" s="42">
        <f>INDEX(Terms_Contrib,MATCH(D784,Terms_Key,0))</f>
        <v/>
      </c>
      <c r="F784" s="63">
        <f>EXP(E784-$E$778)</f>
        <v/>
      </c>
      <c r="G784" s="64" t="n">
        <v>0.05121463904910754</v>
      </c>
    </row>
    <row r="785">
      <c r="B785" s="10" t="inlineStr">
        <is>
          <t>1.25</t>
        </is>
      </c>
      <c r="C785" s="36" t="n">
        <v>1.25</v>
      </c>
      <c r="D785" s="10" t="inlineStr">
        <is>
          <t>buildings|large|distance_to_river_km|1.25</t>
        </is>
      </c>
      <c r="E785" s="42">
        <f>INDEX(Terms_Contrib,MATCH(D785,Terms_Key,0))</f>
        <v/>
      </c>
      <c r="F785" s="63">
        <f>EXP(E785-$E$778)</f>
        <v/>
      </c>
      <c r="G785" s="64" t="n">
        <v>0.0454341160673084</v>
      </c>
    </row>
    <row r="786">
      <c r="B786" s="10" t="inlineStr">
        <is>
          <t>1.5</t>
        </is>
      </c>
      <c r="C786" s="36" t="n">
        <v>1.5</v>
      </c>
      <c r="D786" s="10" t="inlineStr">
        <is>
          <t>buildings|large|distance_to_river_km|1.50</t>
        </is>
      </c>
      <c r="E786" s="42">
        <f>INDEX(Terms_Contrib,MATCH(D786,Terms_Key,0))</f>
        <v/>
      </c>
      <c r="F786" s="63">
        <f>EXP(E786-$E$778)</f>
        <v/>
      </c>
      <c r="G786" s="64" t="n">
        <v>0.04434097562047567</v>
      </c>
    </row>
    <row r="787">
      <c r="B787" s="10" t="inlineStr">
        <is>
          <t>1.75</t>
        </is>
      </c>
      <c r="C787" s="36" t="n">
        <v>1.75</v>
      </c>
      <c r="D787" s="10" t="inlineStr">
        <is>
          <t>buildings|large|distance_to_river_km|1.75</t>
        </is>
      </c>
      <c r="E787" s="42">
        <f>INDEX(Terms_Contrib,MATCH(D787,Terms_Key,0))</f>
        <v/>
      </c>
      <c r="F787" s="63">
        <f>EXP(E787-$E$778)</f>
        <v/>
      </c>
      <c r="G787" s="64" t="n">
        <v>0.04064478111168053</v>
      </c>
    </row>
    <row r="788">
      <c r="B788" s="10" t="inlineStr">
        <is>
          <t>2</t>
        </is>
      </c>
      <c r="C788" s="36" t="n">
        <v>2</v>
      </c>
      <c r="D788" s="10" t="inlineStr">
        <is>
          <t>buildings|large|distance_to_river_km|2.00</t>
        </is>
      </c>
      <c r="E788" s="42">
        <f>INDEX(Terms_Contrib,MATCH(D788,Terms_Key,0))</f>
        <v/>
      </c>
      <c r="F788" s="63">
        <f>EXP(E788-$E$778)</f>
        <v/>
      </c>
      <c r="G788" s="64" t="n">
        <v>0.03821920406560585</v>
      </c>
    </row>
    <row r="789">
      <c r="B789" s="10" t="inlineStr">
        <is>
          <t>2.25</t>
        </is>
      </c>
      <c r="C789" s="36" t="n">
        <v>2.25</v>
      </c>
      <c r="D789" s="10" t="inlineStr">
        <is>
          <t>buildings|large|distance_to_river_km|2.25</t>
        </is>
      </c>
      <c r="E789" s="42">
        <f>INDEX(Terms_Contrib,MATCH(D789,Terms_Key,0))</f>
        <v/>
      </c>
      <c r="F789" s="63">
        <f>EXP(E789-$E$778)</f>
        <v/>
      </c>
      <c r="G789" s="64" t="n">
        <v>0.03590072621582462</v>
      </c>
    </row>
    <row r="790">
      <c r="B790" s="10" t="inlineStr">
        <is>
          <t>2.5</t>
        </is>
      </c>
      <c r="C790" s="36" t="n">
        <v>2.5</v>
      </c>
      <c r="D790" s="10" t="inlineStr">
        <is>
          <t>buildings|large|distance_to_river_km|2.50</t>
        </is>
      </c>
      <c r="E790" s="42">
        <f>INDEX(Terms_Contrib,MATCH(D790,Terms_Key,0))</f>
        <v/>
      </c>
      <c r="F790" s="63">
        <f>EXP(E790-$E$778)</f>
        <v/>
      </c>
      <c r="G790" s="64" t="n">
        <v>0.03203110271691929</v>
      </c>
    </row>
    <row r="791">
      <c r="B791" s="10" t="inlineStr">
        <is>
          <t>2.75</t>
        </is>
      </c>
      <c r="C791" s="36" t="n">
        <v>2.75</v>
      </c>
      <c r="D791" s="10" t="inlineStr">
        <is>
          <t>buildings|large|distance_to_river_km|2.75</t>
        </is>
      </c>
      <c r="E791" s="42">
        <f>INDEX(Terms_Contrib,MATCH(D791,Terms_Key,0))</f>
        <v/>
      </c>
      <c r="F791" s="63">
        <f>EXP(E791-$E$778)</f>
        <v/>
      </c>
      <c r="G791" s="64" t="n">
        <v>0.03306126744843685</v>
      </c>
    </row>
    <row r="792">
      <c r="B792" s="10" t="inlineStr">
        <is>
          <t>3</t>
        </is>
      </c>
      <c r="C792" s="36" t="n">
        <v>3</v>
      </c>
      <c r="D792" s="10" t="inlineStr">
        <is>
          <t>buildings|large|distance_to_river_km|3.00</t>
        </is>
      </c>
      <c r="E792" s="42">
        <f>INDEX(Terms_Contrib,MATCH(D792,Terms_Key,0))</f>
        <v/>
      </c>
      <c r="F792" s="63">
        <f>EXP(E792-$E$778)</f>
        <v/>
      </c>
      <c r="G792" s="64" t="n">
        <v>0.03042287990432782</v>
      </c>
    </row>
    <row r="793">
      <c r="B793" s="10" t="inlineStr">
        <is>
          <t>3.25</t>
        </is>
      </c>
      <c r="C793" s="36" t="n">
        <v>3.25</v>
      </c>
      <c r="D793" s="10" t="inlineStr">
        <is>
          <t>buildings|large|distance_to_river_km|3.25</t>
        </is>
      </c>
      <c r="E793" s="42">
        <f>INDEX(Terms_Contrib,MATCH(D793,Terms_Key,0))</f>
        <v/>
      </c>
      <c r="F793" s="63">
        <f>EXP(E793-$E$778)</f>
        <v/>
      </c>
      <c r="G793" s="64" t="n">
        <v>0.02749956917439936</v>
      </c>
    </row>
    <row r="794">
      <c r="B794" s="10" t="inlineStr">
        <is>
          <t>3.5</t>
        </is>
      </c>
      <c r="C794" s="36" t="n">
        <v>3.5</v>
      </c>
      <c r="D794" s="10" t="inlineStr">
        <is>
          <t>buildings|large|distance_to_river_km|3.50</t>
        </is>
      </c>
      <c r="E794" s="42">
        <f>INDEX(Terms_Contrib,MATCH(D794,Terms_Key,0))</f>
        <v/>
      </c>
      <c r="F794" s="63">
        <f>EXP(E794-$E$778)</f>
        <v/>
      </c>
      <c r="G794" s="64" t="n">
        <v>0.02494422398767551</v>
      </c>
    </row>
    <row r="795">
      <c r="B795" s="10" t="inlineStr">
        <is>
          <t>3.75</t>
        </is>
      </c>
      <c r="C795" s="36" t="n">
        <v>3.75</v>
      </c>
      <c r="D795" s="10" t="inlineStr">
        <is>
          <t>buildings|large|distance_to_river_km|3.75</t>
        </is>
      </c>
      <c r="E795" s="42">
        <f>INDEX(Terms_Contrib,MATCH(D795,Terms_Key,0))</f>
        <v/>
      </c>
      <c r="F795" s="63">
        <f>EXP(E795-$E$778)</f>
        <v/>
      </c>
      <c r="G795" s="64" t="n">
        <v>0.02267559468390121</v>
      </c>
    </row>
    <row r="796">
      <c r="B796" s="10" t="inlineStr">
        <is>
          <t>4</t>
        </is>
      </c>
      <c r="C796" s="36" t="n">
        <v>4</v>
      </c>
      <c r="D796" s="10" t="inlineStr">
        <is>
          <t>buildings|large|distance_to_river_km|4.00</t>
        </is>
      </c>
      <c r="E796" s="42">
        <f>INDEX(Terms_Contrib,MATCH(D796,Terms_Key,0))</f>
        <v/>
      </c>
      <c r="F796" s="63">
        <f>EXP(E796-$E$778)</f>
        <v/>
      </c>
      <c r="G796" s="64" t="n">
        <v>0.02356535074986785</v>
      </c>
    </row>
    <row r="797">
      <c r="B797" s="10" t="inlineStr">
        <is>
          <t>4.25</t>
        </is>
      </c>
      <c r="C797" s="36" t="n">
        <v>4.25</v>
      </c>
      <c r="D797" s="10" t="inlineStr">
        <is>
          <t>buildings|large|distance_to_river_km|4.25</t>
        </is>
      </c>
      <c r="E797" s="42">
        <f>INDEX(Terms_Contrib,MATCH(D797,Terms_Key,0))</f>
        <v/>
      </c>
      <c r="F797" s="63">
        <f>EXP(E797-$E$778)</f>
        <v/>
      </c>
      <c r="G797" s="64" t="n">
        <v>0.02142735702083806</v>
      </c>
    </row>
    <row r="798">
      <c r="B798" s="10" t="inlineStr">
        <is>
          <t>4.5</t>
        </is>
      </c>
      <c r="C798" s="36" t="n">
        <v>4.5</v>
      </c>
      <c r="D798" s="10" t="inlineStr">
        <is>
          <t>buildings|large|distance_to_river_km|4.50</t>
        </is>
      </c>
      <c r="E798" s="42">
        <f>INDEX(Terms_Contrib,MATCH(D798,Terms_Key,0))</f>
        <v/>
      </c>
      <c r="F798" s="63">
        <f>EXP(E798-$E$778)</f>
        <v/>
      </c>
      <c r="G798" s="64" t="n">
        <v>0.01996642451761988</v>
      </c>
    </row>
    <row r="799">
      <c r="B799" s="10" t="inlineStr">
        <is>
          <t>4.75</t>
        </is>
      </c>
      <c r="C799" s="36" t="n">
        <v>4.75</v>
      </c>
      <c r="D799" s="10" t="inlineStr">
        <is>
          <t>buildings|large|distance_to_river_km|4.75</t>
        </is>
      </c>
      <c r="E799" s="42">
        <f>INDEX(Terms_Contrib,MATCH(D799,Terms_Key,0))</f>
        <v/>
      </c>
      <c r="F799" s="63">
        <f>EXP(E799-$E$778)</f>
        <v/>
      </c>
      <c r="G799" s="64" t="n">
        <v>0.0185196022756844</v>
      </c>
    </row>
    <row r="800">
      <c r="B800" s="10" t="inlineStr">
        <is>
          <t>5</t>
        </is>
      </c>
      <c r="C800" s="36" t="n">
        <v>5</v>
      </c>
      <c r="D800" s="10" t="inlineStr">
        <is>
          <t>buildings|large|distance_to_river_km|5.00</t>
        </is>
      </c>
      <c r="E800" s="42">
        <f>INDEX(Terms_Contrib,MATCH(D800,Terms_Key,0))</f>
        <v/>
      </c>
      <c r="F800" s="63">
        <f>EXP(E800-$E$778)</f>
        <v/>
      </c>
      <c r="G800" s="64" t="n">
        <v>0.01643174623736004</v>
      </c>
    </row>
    <row r="801">
      <c r="B801" s="10" t="inlineStr">
        <is>
          <t>5.25</t>
        </is>
      </c>
      <c r="C801" s="36" t="n">
        <v>5.25</v>
      </c>
      <c r="D801" s="10" t="inlineStr">
        <is>
          <t>buildings|large|distance_to_river_km|5.25</t>
        </is>
      </c>
      <c r="E801" s="42">
        <f>INDEX(Terms_Contrib,MATCH(D801,Terms_Key,0))</f>
        <v/>
      </c>
      <c r="F801" s="63">
        <f>EXP(E801-$E$778)</f>
        <v/>
      </c>
      <c r="G801" s="64" t="n">
        <v>0.01527724928552346</v>
      </c>
    </row>
    <row r="802">
      <c r="B802" s="10" t="inlineStr">
        <is>
          <t>5.5</t>
        </is>
      </c>
      <c r="C802" s="36" t="n">
        <v>5.5</v>
      </c>
      <c r="D802" s="10" t="inlineStr">
        <is>
          <t>buildings|large|distance_to_river_km|5.50</t>
        </is>
      </c>
      <c r="E802" s="42">
        <f>INDEX(Terms_Contrib,MATCH(D802,Terms_Key,0))</f>
        <v/>
      </c>
      <c r="F802" s="63">
        <f>EXP(E802-$E$778)</f>
        <v/>
      </c>
      <c r="G802" s="64" t="n">
        <v>0.0129819030116155</v>
      </c>
    </row>
    <row r="803">
      <c r="B803" s="10" t="inlineStr">
        <is>
          <t>5.75</t>
        </is>
      </c>
      <c r="C803" s="36" t="n">
        <v>5.75</v>
      </c>
      <c r="D803" s="10" t="inlineStr">
        <is>
          <t>buildings|large|distance_to_river_km|5.75</t>
        </is>
      </c>
      <c r="E803" s="42">
        <f>INDEX(Terms_Contrib,MATCH(D803,Terms_Key,0))</f>
        <v/>
      </c>
      <c r="F803" s="63">
        <f>EXP(E803-$E$778)</f>
        <v/>
      </c>
      <c r="G803" s="64" t="n">
        <v>0.0118651683573921</v>
      </c>
    </row>
    <row r="804">
      <c r="B804" s="10" t="inlineStr">
        <is>
          <t>6</t>
        </is>
      </c>
      <c r="C804" s="36" t="n">
        <v>6</v>
      </c>
      <c r="D804" s="10" t="inlineStr">
        <is>
          <t>buildings|large|distance_to_river_km|6.00</t>
        </is>
      </c>
      <c r="E804" s="42">
        <f>INDEX(Terms_Contrib,MATCH(D804,Terms_Key,0))</f>
        <v/>
      </c>
      <c r="F804" s="63">
        <f>EXP(E804-$E$778)</f>
        <v/>
      </c>
      <c r="G804" s="64" t="n">
        <v>0.01169503561684394</v>
      </c>
    </row>
    <row r="805">
      <c r="B805" s="10" t="inlineStr">
        <is>
          <t>6.25</t>
        </is>
      </c>
      <c r="C805" s="36" t="n">
        <v>6.25</v>
      </c>
      <c r="D805" s="10" t="inlineStr">
        <is>
          <t>buildings|large|distance_to_river_km|6.25</t>
        </is>
      </c>
      <c r="E805" s="42">
        <f>INDEX(Terms_Contrib,MATCH(D805,Terms_Key,0))</f>
        <v/>
      </c>
      <c r="F805" s="63">
        <f>EXP(E805-$E$778)</f>
        <v/>
      </c>
      <c r="G805" s="64" t="n">
        <v>0.009990469790740196</v>
      </c>
    </row>
    <row r="806">
      <c r="B806" s="10" t="inlineStr">
        <is>
          <t>6.5</t>
        </is>
      </c>
      <c r="C806" s="36" t="n">
        <v>6.5</v>
      </c>
      <c r="D806" s="10" t="inlineStr">
        <is>
          <t>buildings|large|distance_to_river_km|6.50</t>
        </is>
      </c>
      <c r="E806" s="42">
        <f>INDEX(Terms_Contrib,MATCH(D806,Terms_Key,0))</f>
        <v/>
      </c>
      <c r="F806" s="63">
        <f>EXP(E806-$E$778)</f>
        <v/>
      </c>
      <c r="G806" s="64" t="n">
        <v>0.00961770444554191</v>
      </c>
    </row>
    <row r="807">
      <c r="B807" s="10" t="inlineStr">
        <is>
          <t>6.75</t>
        </is>
      </c>
      <c r="C807" s="36" t="n">
        <v>6.75</v>
      </c>
      <c r="D807" s="10" t="inlineStr">
        <is>
          <t>buildings|large|distance_to_river_km|6.75</t>
        </is>
      </c>
      <c r="E807" s="42">
        <f>INDEX(Terms_Contrib,MATCH(D807,Terms_Key,0))</f>
        <v/>
      </c>
      <c r="F807" s="63">
        <f>EXP(E807-$E$778)</f>
        <v/>
      </c>
      <c r="G807" s="64" t="n">
        <v>0.009255521796305656</v>
      </c>
    </row>
    <row r="808">
      <c r="B808" s="10" t="inlineStr">
        <is>
          <t>7</t>
        </is>
      </c>
      <c r="C808" s="36" t="n">
        <v>7</v>
      </c>
      <c r="D808" s="10" t="inlineStr">
        <is>
          <t>buildings|large|distance_to_river_km|7.00</t>
        </is>
      </c>
      <c r="E808" s="42">
        <f>INDEX(Terms_Contrib,MATCH(D808,Terms_Key,0))</f>
        <v/>
      </c>
      <c r="F808" s="63">
        <f>EXP(E808-$E$778)</f>
        <v/>
      </c>
      <c r="G808" s="64" t="n">
        <v>0.0088052656719318</v>
      </c>
    </row>
    <row r="809">
      <c r="B809" s="10" t="inlineStr">
        <is>
          <t>7.25</t>
        </is>
      </c>
      <c r="C809" s="36" t="n">
        <v>7.25</v>
      </c>
      <c r="D809" s="10" t="inlineStr">
        <is>
          <t>buildings|large|distance_to_river_km|7.25</t>
        </is>
      </c>
      <c r="E809" s="42">
        <f>INDEX(Terms_Contrib,MATCH(D809,Terms_Key,0))</f>
        <v/>
      </c>
      <c r="F809" s="63">
        <f>EXP(E809-$E$778)</f>
        <v/>
      </c>
      <c r="G809" s="64" t="n">
        <v>0.007722303118483405</v>
      </c>
    </row>
    <row r="810">
      <c r="B810" s="10" t="inlineStr">
        <is>
          <t>7.5</t>
        </is>
      </c>
      <c r="C810" s="36" t="n">
        <v>7.5</v>
      </c>
      <c r="D810" s="10" t="inlineStr">
        <is>
          <t>buildings|large|distance_to_river_km|7.50</t>
        </is>
      </c>
      <c r="E810" s="42">
        <f>INDEX(Terms_Contrib,MATCH(D810,Terms_Key,0))</f>
        <v/>
      </c>
      <c r="F810" s="63">
        <f>EXP(E810-$E$778)</f>
        <v/>
      </c>
      <c r="G810" s="64" t="n">
        <v>0.006116393463479293</v>
      </c>
    </row>
    <row r="811">
      <c r="B811" s="10" t="inlineStr">
        <is>
          <t>7.75</t>
        </is>
      </c>
      <c r="C811" s="36" t="n">
        <v>7.75</v>
      </c>
      <c r="D811" s="10" t="inlineStr">
        <is>
          <t>buildings|large|distance_to_river_km|7.75</t>
        </is>
      </c>
      <c r="E811" s="42">
        <f>INDEX(Terms_Contrib,MATCH(D811,Terms_Key,0))</f>
        <v/>
      </c>
      <c r="F811" s="63">
        <f>EXP(E811-$E$778)</f>
        <v/>
      </c>
      <c r="G811" s="64" t="n">
        <v>0.00635077415601554</v>
      </c>
    </row>
    <row r="812">
      <c r="B812" s="10" t="inlineStr">
        <is>
          <t>8</t>
        </is>
      </c>
      <c r="C812" s="36" t="n">
        <v>8</v>
      </c>
      <c r="D812" s="10" t="inlineStr">
        <is>
          <t>buildings|large|distance_to_river_km|8.00</t>
        </is>
      </c>
      <c r="E812" s="42">
        <f>INDEX(Terms_Contrib,MATCH(D812,Terms_Key,0))</f>
        <v/>
      </c>
      <c r="F812" s="63">
        <f>EXP(E812-$E$778)</f>
        <v/>
      </c>
      <c r="G812" s="64" t="n">
        <v>0.005203737137398095</v>
      </c>
    </row>
    <row r="813">
      <c r="B813" s="10" t="inlineStr">
        <is>
          <t>8.25</t>
        </is>
      </c>
      <c r="C813" s="36" t="n">
        <v>8.25</v>
      </c>
      <c r="D813" s="10" t="inlineStr">
        <is>
          <t>buildings|large|distance_to_river_km|8.25</t>
        </is>
      </c>
      <c r="E813" s="42">
        <f>INDEX(Terms_Contrib,MATCH(D813,Terms_Key,0))</f>
        <v/>
      </c>
      <c r="F813" s="63">
        <f>EXP(E813-$E$778)</f>
        <v/>
      </c>
      <c r="G813" s="64" t="n">
        <v>0.004883827443070302</v>
      </c>
    </row>
    <row r="814">
      <c r="B814" s="10" t="inlineStr">
        <is>
          <t>8.5</t>
        </is>
      </c>
      <c r="C814" s="36" t="n">
        <v>8.5</v>
      </c>
      <c r="D814" s="10" t="inlineStr">
        <is>
          <t>buildings|large|distance_to_river_km|8.50</t>
        </is>
      </c>
      <c r="E814" s="42">
        <f>INDEX(Terms_Contrib,MATCH(D814,Terms_Key,0))</f>
        <v/>
      </c>
      <c r="F814" s="63">
        <f>EXP(E814-$E$778)</f>
        <v/>
      </c>
      <c r="G814" s="64" t="n">
        <v>0.004749548645125775</v>
      </c>
    </row>
    <row r="815">
      <c r="B815" s="10" t="inlineStr">
        <is>
          <t>8.75</t>
        </is>
      </c>
      <c r="C815" s="36" t="n">
        <v>8.75</v>
      </c>
      <c r="D815" s="10" t="inlineStr">
        <is>
          <t>buildings|large|distance_to_river_km|8.75</t>
        </is>
      </c>
      <c r="E815" s="42">
        <f>INDEX(Terms_Contrib,MATCH(D815,Terms_Key,0))</f>
        <v/>
      </c>
      <c r="F815" s="63">
        <f>EXP(E815-$E$778)</f>
        <v/>
      </c>
      <c r="G815" s="64" t="n">
        <v>0.004192077666579156</v>
      </c>
    </row>
    <row r="816">
      <c r="B816" s="10" t="inlineStr">
        <is>
          <t>9</t>
        </is>
      </c>
      <c r="C816" s="36" t="n">
        <v>9</v>
      </c>
      <c r="D816" s="10" t="inlineStr">
        <is>
          <t>buildings|large|distance_to_river_km|9.00</t>
        </is>
      </c>
      <c r="E816" s="42">
        <f>INDEX(Terms_Contrib,MATCH(D816,Terms_Key,0))</f>
        <v/>
      </c>
      <c r="F816" s="63">
        <f>EXP(E816-$E$778)</f>
        <v/>
      </c>
      <c r="G816" s="64" t="n">
        <v>0.003665660828642444</v>
      </c>
    </row>
    <row r="817">
      <c r="B817" s="10" t="inlineStr">
        <is>
          <t>9.25</t>
        </is>
      </c>
      <c r="C817" s="36" t="n">
        <v>9.25</v>
      </c>
      <c r="D817" s="10" t="inlineStr">
        <is>
          <t>buildings|large|distance_to_river_km|9.25</t>
        </is>
      </c>
      <c r="E817" s="42">
        <f>INDEX(Terms_Contrib,MATCH(D817,Terms_Key,0))</f>
        <v/>
      </c>
      <c r="F817" s="63">
        <f>EXP(E817-$E$778)</f>
        <v/>
      </c>
      <c r="G817" s="64" t="n">
        <v>0.004111174979962273</v>
      </c>
    </row>
    <row r="818">
      <c r="B818" s="10" t="inlineStr">
        <is>
          <t>9.5</t>
        </is>
      </c>
      <c r="C818" s="36" t="n">
        <v>9.5</v>
      </c>
      <c r="D818" s="10" t="inlineStr">
        <is>
          <t>buildings|large|distance_to_river_km|9.50</t>
        </is>
      </c>
      <c r="E818" s="42">
        <f>INDEX(Terms_Contrib,MATCH(D818,Terms_Key,0))</f>
        <v/>
      </c>
      <c r="F818" s="63">
        <f>EXP(E818-$E$778)</f>
        <v/>
      </c>
      <c r="G818" s="64" t="n">
        <v>0.003327708505133477</v>
      </c>
    </row>
    <row r="819">
      <c r="B819" s="10" t="inlineStr">
        <is>
          <t>9.75</t>
        </is>
      </c>
      <c r="C819" s="36" t="n">
        <v>9.75</v>
      </c>
      <c r="D819" s="10" t="inlineStr">
        <is>
          <t>buildings|large|distance_to_river_km|9.75</t>
        </is>
      </c>
      <c r="E819" s="42">
        <f>INDEX(Terms_Contrib,MATCH(D819,Terms_Key,0))</f>
        <v/>
      </c>
      <c r="F819" s="63">
        <f>EXP(E819-$E$778)</f>
        <v/>
      </c>
      <c r="G819" s="64" t="n">
        <v>0.002873230868162742</v>
      </c>
    </row>
    <row r="820">
      <c r="B820" s="10" t="inlineStr">
        <is>
          <t>10</t>
        </is>
      </c>
      <c r="C820" s="36" t="n">
        <v>10</v>
      </c>
      <c r="D820" s="10" t="inlineStr">
        <is>
          <t>buildings|large|distance_to_river_km|10.00</t>
        </is>
      </c>
      <c r="E820" s="42">
        <f>INDEX(Terms_Contrib,MATCH(D820,Terms_Key,0))</f>
        <v/>
      </c>
      <c r="F820" s="63">
        <f>EXP(E820-$E$778)</f>
        <v/>
      </c>
      <c r="G820" s="64" t="n">
        <v>0.00280846245571749</v>
      </c>
    </row>
    <row r="821">
      <c r="B821" s="10" t="inlineStr">
        <is>
          <t>10.25</t>
        </is>
      </c>
      <c r="C821" s="36" t="n">
        <v>10.25</v>
      </c>
      <c r="D821" s="10" t="inlineStr">
        <is>
          <t>buildings|large|distance_to_river_km|10.25</t>
        </is>
      </c>
      <c r="E821" s="42">
        <f>INDEX(Terms_Contrib,MATCH(D821,Terms_Key,0))</f>
        <v/>
      </c>
      <c r="F821" s="63">
        <f>EXP(E821-$E$778)</f>
        <v/>
      </c>
      <c r="G821" s="64" t="n">
        <v>0.002026383875441091</v>
      </c>
    </row>
    <row r="822">
      <c r="B822" s="10" t="inlineStr">
        <is>
          <t>10.5</t>
        </is>
      </c>
      <c r="C822" s="36" t="n">
        <v>10.5</v>
      </c>
      <c r="D822" s="10" t="inlineStr">
        <is>
          <t>buildings|large|distance_to_river_km|10.50</t>
        </is>
      </c>
      <c r="E822" s="42">
        <f>INDEX(Terms_Contrib,MATCH(D822,Terms_Key,0))</f>
        <v/>
      </c>
      <c r="F822" s="63">
        <f>EXP(E822-$E$778)</f>
        <v/>
      </c>
      <c r="G822" s="64" t="n">
        <v>0.002009902627631362</v>
      </c>
    </row>
    <row r="823">
      <c r="B823" s="10" t="inlineStr">
        <is>
          <t>10.75</t>
        </is>
      </c>
      <c r="C823" s="36" t="n">
        <v>10.75</v>
      </c>
      <c r="D823" s="10" t="inlineStr">
        <is>
          <t>buildings|large|distance_to_river_km|10.75</t>
        </is>
      </c>
      <c r="E823" s="42">
        <f>INDEX(Terms_Contrib,MATCH(D823,Terms_Key,0))</f>
        <v/>
      </c>
      <c r="F823" s="63">
        <f>EXP(E823-$E$778)</f>
        <v/>
      </c>
      <c r="G823" s="64" t="n">
        <v>0.002151005240458515</v>
      </c>
    </row>
    <row r="824">
      <c r="B824" s="10" t="inlineStr">
        <is>
          <t>11</t>
        </is>
      </c>
      <c r="C824" s="36" t="n">
        <v>11</v>
      </c>
      <c r="D824" s="10" t="inlineStr">
        <is>
          <t>buildings|large|distance_to_river_km|11.00</t>
        </is>
      </c>
      <c r="E824" s="42">
        <f>INDEX(Terms_Contrib,MATCH(D824,Terms_Key,0))</f>
        <v/>
      </c>
      <c r="F824" s="63">
        <f>EXP(E824-$E$778)</f>
        <v/>
      </c>
      <c r="G824" s="64" t="n">
        <v>0.001893608629928328</v>
      </c>
    </row>
    <row r="825">
      <c r="B825" s="10" t="inlineStr">
        <is>
          <t>11.25</t>
        </is>
      </c>
      <c r="C825" s="36" t="n">
        <v>11.25</v>
      </c>
      <c r="D825" s="10" t="inlineStr">
        <is>
          <t>buildings|large|distance_to_river_km|11.25</t>
        </is>
      </c>
      <c r="E825" s="42">
        <f>INDEX(Terms_Contrib,MATCH(D825,Terms_Key,0))</f>
        <v/>
      </c>
      <c r="F825" s="63">
        <f>EXP(E825-$E$778)</f>
        <v/>
      </c>
      <c r="G825" s="64" t="n">
        <v>0.001369620607458314</v>
      </c>
    </row>
    <row r="826">
      <c r="B826" s="10" t="inlineStr">
        <is>
          <t>11.5</t>
        </is>
      </c>
      <c r="C826" s="36" t="n">
        <v>11.5</v>
      </c>
      <c r="D826" s="10" t="inlineStr">
        <is>
          <t>buildings|large|distance_to_river_km|11.50</t>
        </is>
      </c>
      <c r="E826" s="42">
        <f>INDEX(Terms_Contrib,MATCH(D826,Terms_Key,0))</f>
        <v/>
      </c>
      <c r="F826" s="63">
        <f>EXP(E826-$E$778)</f>
        <v/>
      </c>
      <c r="G826" s="64" t="n">
        <v>0.001688720696630539</v>
      </c>
    </row>
    <row r="827">
      <c r="B827" s="10" t="inlineStr">
        <is>
          <t>11.75</t>
        </is>
      </c>
      <c r="C827" s="36" t="n">
        <v>11.75</v>
      </c>
      <c r="D827" s="10" t="inlineStr">
        <is>
          <t>buildings|large|distance_to_river_km|11.75</t>
        </is>
      </c>
      <c r="E827" s="42">
        <f>INDEX(Terms_Contrib,MATCH(D827,Terms_Key,0))</f>
        <v/>
      </c>
      <c r="F827" s="63">
        <f>EXP(E827-$E$778)</f>
        <v/>
      </c>
      <c r="G827" s="64" t="n">
        <v>0.00141409106207474</v>
      </c>
    </row>
    <row r="828">
      <c r="B828" s="10" t="inlineStr">
        <is>
          <t>12</t>
        </is>
      </c>
      <c r="C828" s="36" t="n">
        <v>12</v>
      </c>
      <c r="D828" s="10" t="inlineStr">
        <is>
          <t>buildings|large|distance_to_river_km|12.00</t>
        </is>
      </c>
      <c r="E828" s="42">
        <f>INDEX(Terms_Contrib,MATCH(D828,Terms_Key,0))</f>
        <v/>
      </c>
      <c r="F828" s="63">
        <f>EXP(E828-$E$778)</f>
        <v/>
      </c>
      <c r="G828" s="64" t="n">
        <v>0.001198389117056183</v>
      </c>
    </row>
    <row r="829">
      <c r="B829" s="10" t="inlineStr">
        <is>
          <t>12.25</t>
        </is>
      </c>
      <c r="C829" s="36" t="n">
        <v>12.25</v>
      </c>
      <c r="D829" s="10" t="inlineStr">
        <is>
          <t>buildings|large|distance_to_river_km|12.25</t>
        </is>
      </c>
      <c r="E829" s="42">
        <f>INDEX(Terms_Contrib,MATCH(D829,Terms_Key,0))</f>
        <v/>
      </c>
      <c r="F829" s="63">
        <f>EXP(E829-$E$778)</f>
        <v/>
      </c>
      <c r="G829" s="64" t="n">
        <v>0.0008877898820173972</v>
      </c>
    </row>
    <row r="830">
      <c r="B830" s="10" t="inlineStr">
        <is>
          <t>12.5</t>
        </is>
      </c>
      <c r="C830" s="36" t="n">
        <v>12.5</v>
      </c>
      <c r="D830" s="10" t="inlineStr">
        <is>
          <t>buildings|large|distance_to_river_km|12.50</t>
        </is>
      </c>
      <c r="E830" s="42">
        <f>INDEX(Terms_Contrib,MATCH(D830,Terms_Key,0))</f>
        <v/>
      </c>
      <c r="F830" s="63">
        <f>EXP(E830-$E$778)</f>
        <v/>
      </c>
      <c r="G830" s="64" t="n">
        <v>0.0008424519933057217</v>
      </c>
    </row>
    <row r="831">
      <c r="B831" s="10" t="inlineStr">
        <is>
          <t>12.75</t>
        </is>
      </c>
      <c r="C831" s="36" t="n">
        <v>12.75</v>
      </c>
      <c r="D831" s="10" t="inlineStr">
        <is>
          <t>buildings|large|distance_to_river_km|12.75</t>
        </is>
      </c>
      <c r="E831" s="42">
        <f>INDEX(Terms_Contrib,MATCH(D831,Terms_Key,0))</f>
        <v/>
      </c>
      <c r="F831" s="63">
        <f>EXP(E831-$E$778)</f>
        <v/>
      </c>
      <c r="G831" s="64" t="n">
        <v>0.0008312331790071699</v>
      </c>
    </row>
    <row r="832">
      <c r="B832" s="10" t="inlineStr">
        <is>
          <t>13</t>
        </is>
      </c>
      <c r="C832" s="36" t="n">
        <v>13</v>
      </c>
      <c r="D832" s="10" t="inlineStr">
        <is>
          <t>buildings|large|distance_to_river_km|13.00</t>
        </is>
      </c>
      <c r="E832" s="42">
        <f>INDEX(Terms_Contrib,MATCH(D832,Terms_Key,0))</f>
        <v/>
      </c>
      <c r="F832" s="63">
        <f>EXP(E832-$E$778)</f>
        <v/>
      </c>
      <c r="G832" s="64" t="n">
        <v>0.0004572534260755315</v>
      </c>
    </row>
    <row r="833">
      <c r="B833" s="10" t="inlineStr">
        <is>
          <t>13.25</t>
        </is>
      </c>
      <c r="C833" s="36" t="n">
        <v>13.25</v>
      </c>
      <c r="D833" s="10" t="inlineStr">
        <is>
          <t>buildings|large|distance_to_river_km|13.25</t>
        </is>
      </c>
      <c r="E833" s="42">
        <f>INDEX(Terms_Contrib,MATCH(D833,Terms_Key,0))</f>
        <v/>
      </c>
      <c r="F833" s="63">
        <f>EXP(E833-$E$778)</f>
        <v/>
      </c>
      <c r="G833" s="64" t="n">
        <v>0.0008717712657251344</v>
      </c>
    </row>
    <row r="834">
      <c r="B834" s="10" t="inlineStr">
        <is>
          <t>13.5</t>
        </is>
      </c>
      <c r="C834" s="36" t="n">
        <v>13.5</v>
      </c>
      <c r="D834" s="10" t="inlineStr">
        <is>
          <t>buildings|large|distance_to_river_km|13.50</t>
        </is>
      </c>
      <c r="E834" s="42">
        <f>INDEX(Terms_Contrib,MATCH(D834,Terms_Key,0))</f>
        <v/>
      </c>
      <c r="F834" s="63">
        <f>EXP(E834-$E$778)</f>
        <v/>
      </c>
      <c r="G834" s="64" t="n">
        <v>0.0004259679697068883</v>
      </c>
    </row>
    <row r="835">
      <c r="B835" s="10" t="inlineStr">
        <is>
          <t>13.75</t>
        </is>
      </c>
      <c r="C835" s="36" t="n">
        <v>13.75</v>
      </c>
      <c r="D835" s="10" t="inlineStr">
        <is>
          <t>buildings|large|distance_to_river_km|13.75</t>
        </is>
      </c>
      <c r="E835" s="42">
        <f>INDEX(Terms_Contrib,MATCH(D835,Terms_Key,0))</f>
        <v/>
      </c>
      <c r="F835" s="63">
        <f>EXP(E835-$E$778)</f>
        <v/>
      </c>
      <c r="G835" s="64" t="n">
        <v>0.0005411632175559408</v>
      </c>
    </row>
    <row r="836">
      <c r="B836" s="10" t="inlineStr">
        <is>
          <t>14</t>
        </is>
      </c>
      <c r="C836" s="36" t="n">
        <v>14</v>
      </c>
      <c r="D836" s="10" t="inlineStr">
        <is>
          <t>buildings|large|distance_to_river_km|14.00</t>
        </is>
      </c>
      <c r="E836" s="42">
        <f>INDEX(Terms_Contrib,MATCH(D836,Terms_Key,0))</f>
        <v/>
      </c>
      <c r="F836" s="63">
        <f>EXP(E836-$E$778)</f>
        <v/>
      </c>
      <c r="G836" s="64" t="n">
        <v>0.0005214435491239493</v>
      </c>
    </row>
    <row r="837">
      <c r="B837" s="10" t="inlineStr">
        <is>
          <t>14.25</t>
        </is>
      </c>
      <c r="C837" s="36" t="n">
        <v>14.25</v>
      </c>
      <c r="D837" s="10" t="inlineStr">
        <is>
          <t>buildings|large|distance_to_river_km|14.25</t>
        </is>
      </c>
      <c r="E837" s="42">
        <f>INDEX(Terms_Contrib,MATCH(D837,Terms_Key,0))</f>
        <v/>
      </c>
      <c r="F837" s="63">
        <f>EXP(E837-$E$778)</f>
        <v/>
      </c>
      <c r="G837" s="64" t="n">
        <v>0.0003932946187858467</v>
      </c>
    </row>
    <row r="838">
      <c r="B838" s="10" t="inlineStr">
        <is>
          <t>14.5</t>
        </is>
      </c>
      <c r="C838" s="36" t="n">
        <v>14.5</v>
      </c>
      <c r="D838" s="10" t="inlineStr">
        <is>
          <t>buildings|large|distance_to_river_km|14.50</t>
        </is>
      </c>
      <c r="E838" s="42">
        <f>INDEX(Terms_Contrib,MATCH(D838,Terms_Key,0))</f>
        <v/>
      </c>
      <c r="F838" s="63">
        <f>EXP(E838-$E$778)</f>
        <v/>
      </c>
      <c r="G838" s="64" t="n">
        <v>0.000316439957946795</v>
      </c>
    </row>
    <row r="839">
      <c r="B839" s="10" t="inlineStr">
        <is>
          <t>14.75</t>
        </is>
      </c>
      <c r="C839" s="36" t="n">
        <v>14.75</v>
      </c>
      <c r="D839" s="10" t="inlineStr">
        <is>
          <t>buildings|large|distance_to_river_km|14.75</t>
        </is>
      </c>
      <c r="E839" s="42">
        <f>INDEX(Terms_Contrib,MATCH(D839,Terms_Key,0))</f>
        <v/>
      </c>
      <c r="F839" s="63">
        <f>EXP(E839-$E$778)</f>
        <v/>
      </c>
      <c r="G839" s="64" t="n">
        <v>0.0003042958806133106</v>
      </c>
    </row>
    <row r="840">
      <c r="B840" s="10" t="inlineStr">
        <is>
          <t>15</t>
        </is>
      </c>
      <c r="C840" s="36" t="n">
        <v>15</v>
      </c>
      <c r="D840" s="10" t="inlineStr">
        <is>
          <t>buildings|large|distance_to_river_km|15.00</t>
        </is>
      </c>
      <c r="E840" s="42">
        <f>INDEX(Terms_Contrib,MATCH(D840,Terms_Key,0))</f>
        <v/>
      </c>
      <c r="F840" s="63">
        <f>EXP(E840-$E$778)</f>
        <v/>
      </c>
      <c r="G840" s="64" t="n">
        <v>0.0003608525836235382</v>
      </c>
    </row>
    <row r="841">
      <c r="B841" s="10" t="inlineStr">
        <is>
          <t>15.25</t>
        </is>
      </c>
      <c r="C841" s="36" t="n">
        <v>15.25</v>
      </c>
      <c r="D841" s="10" t="inlineStr">
        <is>
          <t>buildings|large|distance_to_river_km|15.25</t>
        </is>
      </c>
      <c r="E841" s="42">
        <f>INDEX(Terms_Contrib,MATCH(D841,Terms_Key,0))</f>
        <v/>
      </c>
      <c r="F841" s="63">
        <f>EXP(E841-$E$778)</f>
        <v/>
      </c>
      <c r="G841" s="64" t="n">
        <v>0.0002219474705043493</v>
      </c>
    </row>
    <row r="842">
      <c r="B842" s="10" t="inlineStr">
        <is>
          <t>15.5</t>
        </is>
      </c>
      <c r="C842" s="36" t="n">
        <v>15.5</v>
      </c>
      <c r="D842" s="10" t="inlineStr">
        <is>
          <t>buildings|large|distance_to_river_km|15.50</t>
        </is>
      </c>
      <c r="E842" s="42">
        <f>INDEX(Terms_Contrib,MATCH(D842,Terms_Key,0))</f>
        <v/>
      </c>
      <c r="F842" s="63">
        <f>EXP(E842-$E$778)</f>
        <v/>
      </c>
      <c r="G842" s="64" t="n">
        <v>0.0002375612842188294</v>
      </c>
    </row>
    <row r="843">
      <c r="B843" s="10" t="inlineStr">
        <is>
          <t>15.75</t>
        </is>
      </c>
      <c r="C843" s="36" t="n">
        <v>15.75</v>
      </c>
      <c r="D843" s="10" t="inlineStr">
        <is>
          <t>buildings|large|distance_to_river_km|15.75</t>
        </is>
      </c>
      <c r="E843" s="42">
        <f>INDEX(Terms_Contrib,MATCH(D843,Terms_Key,0))</f>
        <v/>
      </c>
      <c r="F843" s="63">
        <f>EXP(E843-$E$778)</f>
        <v/>
      </c>
      <c r="G843" s="64" t="n">
        <v>0.0003103679192800529</v>
      </c>
    </row>
    <row r="844">
      <c r="B844" s="10" t="inlineStr">
        <is>
          <t>16</t>
        </is>
      </c>
      <c r="C844" s="36" t="n">
        <v>16</v>
      </c>
      <c r="D844" s="10" t="inlineStr">
        <is>
          <t>buildings|large|distance_to_river_km|16.00</t>
        </is>
      </c>
      <c r="E844" s="42">
        <f>INDEX(Terms_Contrib,MATCH(D844,Terms_Key,0))</f>
        <v/>
      </c>
      <c r="F844" s="63">
        <f>EXP(E844-$E$778)</f>
        <v/>
      </c>
      <c r="G844" s="64" t="n">
        <v>0.0002476235197237165</v>
      </c>
    </row>
    <row r="845">
      <c r="B845" s="10" t="inlineStr">
        <is>
          <t>16.25</t>
        </is>
      </c>
      <c r="C845" s="36" t="n">
        <v>16.25</v>
      </c>
      <c r="D845" s="10" t="inlineStr">
        <is>
          <t>buildings|large|distance_to_river_km|16.25</t>
        </is>
      </c>
      <c r="E845" s="42">
        <f>INDEX(Terms_Contrib,MATCH(D845,Terms_Key,0))</f>
        <v/>
      </c>
      <c r="F845" s="63">
        <f>EXP(E845-$E$778)</f>
        <v/>
      </c>
      <c r="G845" s="64" t="n">
        <v>0.000120631168179279</v>
      </c>
    </row>
    <row r="846">
      <c r="B846" s="10" t="inlineStr">
        <is>
          <t>16.5</t>
        </is>
      </c>
      <c r="C846" s="36" t="n">
        <v>16.5</v>
      </c>
      <c r="D846" s="10" t="inlineStr">
        <is>
          <t>buildings|large|distance_to_river_km|16.50</t>
        </is>
      </c>
      <c r="E846" s="42">
        <f>INDEX(Terms_Contrib,MATCH(D846,Terms_Key,0))</f>
        <v/>
      </c>
      <c r="F846" s="63">
        <f>EXP(E846-$E$778)</f>
        <v/>
      </c>
      <c r="G846" s="64" t="n">
        <v>9.391419804561313e-05</v>
      </c>
    </row>
    <row r="847">
      <c r="B847" s="10" t="inlineStr">
        <is>
          <t>16.75</t>
        </is>
      </c>
      <c r="C847" s="36" t="n">
        <v>16.75</v>
      </c>
      <c r="D847" s="10" t="inlineStr">
        <is>
          <t>buildings|large|distance_to_river_km|16.75</t>
        </is>
      </c>
      <c r="E847" s="42">
        <f>INDEX(Terms_Contrib,MATCH(D847,Terms_Key,0))</f>
        <v/>
      </c>
      <c r="F847" s="63">
        <f>EXP(E847-$E$778)</f>
        <v/>
      </c>
      <c r="G847" s="64" t="n">
        <v>0.0001400616919128541</v>
      </c>
    </row>
    <row r="848">
      <c r="B848" s="10" t="inlineStr">
        <is>
          <t>17</t>
        </is>
      </c>
      <c r="C848" s="36" t="n">
        <v>17</v>
      </c>
      <c r="D848" s="10" t="inlineStr">
        <is>
          <t>buildings|large|distance_to_river_km|17.00</t>
        </is>
      </c>
      <c r="E848" s="42">
        <f>INDEX(Terms_Contrib,MATCH(D848,Terms_Key,0))</f>
        <v/>
      </c>
      <c r="F848" s="63">
        <f>EXP(E848-$E$778)</f>
        <v/>
      </c>
      <c r="G848" s="64" t="n">
        <v>0.0001311560352016322</v>
      </c>
    </row>
    <row r="849">
      <c r="B849" s="10" t="inlineStr">
        <is>
          <t>17.25</t>
        </is>
      </c>
      <c r="C849" s="36" t="n">
        <v>17.25</v>
      </c>
      <c r="D849" s="10" t="inlineStr">
        <is>
          <t>buildings|large|distance_to_river_km|17.25</t>
        </is>
      </c>
      <c r="E849" s="42">
        <f>INDEX(Terms_Contrib,MATCH(D849,Terms_Key,0))</f>
        <v/>
      </c>
      <c r="F849" s="63">
        <f>EXP(E849-$E$778)</f>
        <v/>
      </c>
      <c r="G849" s="64" t="n">
        <v>9.744176336629198e-05</v>
      </c>
    </row>
    <row r="850">
      <c r="B850" s="10" t="inlineStr">
        <is>
          <t>17.5</t>
        </is>
      </c>
      <c r="C850" s="36" t="n">
        <v>17.5</v>
      </c>
      <c r="D850" s="10" t="inlineStr">
        <is>
          <t>buildings|large|distance_to_river_km|17.50</t>
        </is>
      </c>
      <c r="E850" s="42">
        <f>INDEX(Terms_Contrib,MATCH(D850,Terms_Key,0))</f>
        <v/>
      </c>
      <c r="F850" s="63">
        <f>EXP(E850-$E$778)</f>
        <v/>
      </c>
      <c r="G850" s="64" t="n">
        <v>0.0001319078114175145</v>
      </c>
    </row>
    <row r="851">
      <c r="B851" s="10" t="inlineStr">
        <is>
          <t>17.75</t>
        </is>
      </c>
      <c r="C851" s="36" t="n">
        <v>17.75</v>
      </c>
      <c r="D851" s="10" t="inlineStr">
        <is>
          <t>buildings|large|distance_to_river_km|17.75</t>
        </is>
      </c>
      <c r="E851" s="42">
        <f>INDEX(Terms_Contrib,MATCH(D851,Terms_Key,0))</f>
        <v/>
      </c>
      <c r="F851" s="63">
        <f>EXP(E851-$E$778)</f>
        <v/>
      </c>
      <c r="G851" s="64" t="n">
        <v>0.0001671834646243027</v>
      </c>
    </row>
    <row r="852">
      <c r="B852" s="10" t="inlineStr">
        <is>
          <t>18</t>
        </is>
      </c>
      <c r="C852" s="36" t="n">
        <v>18</v>
      </c>
      <c r="D852" s="10" t="inlineStr">
        <is>
          <t>buildings|large|distance_to_river_km|18.00</t>
        </is>
      </c>
      <c r="E852" s="42">
        <f>INDEX(Terms_Contrib,MATCH(D852,Terms_Key,0))</f>
        <v/>
      </c>
      <c r="F852" s="63">
        <f>EXP(E852-$E$778)</f>
        <v/>
      </c>
      <c r="G852" s="64" t="n">
        <v>0.000115947024064935</v>
      </c>
    </row>
    <row r="853">
      <c r="B853" s="10" t="inlineStr">
        <is>
          <t>18.25</t>
        </is>
      </c>
      <c r="C853" s="36" t="n">
        <v>18.25</v>
      </c>
      <c r="D853" s="10" t="inlineStr">
        <is>
          <t>buildings|large|distance_to_river_km|18.25</t>
        </is>
      </c>
      <c r="E853" s="42">
        <f>INDEX(Terms_Contrib,MATCH(D853,Terms_Key,0))</f>
        <v/>
      </c>
      <c r="F853" s="63">
        <f>EXP(E853-$E$778)</f>
        <v/>
      </c>
      <c r="G853" s="64" t="n">
        <v>8.217492328991152e-05</v>
      </c>
    </row>
    <row r="854">
      <c r="B854" s="10" t="inlineStr">
        <is>
          <t>18.5</t>
        </is>
      </c>
      <c r="C854" s="36" t="n">
        <v>18.5</v>
      </c>
      <c r="D854" s="10" t="inlineStr">
        <is>
          <t>buildings|large|distance_to_river_km|18.50</t>
        </is>
      </c>
      <c r="E854" s="42">
        <f>INDEX(Terms_Contrib,MATCH(D854,Terms_Key,0))</f>
        <v/>
      </c>
      <c r="F854" s="63">
        <f>EXP(E854-$E$778)</f>
        <v/>
      </c>
      <c r="G854" s="64" t="n">
        <v>8.350498890262647e-05</v>
      </c>
    </row>
    <row r="855">
      <c r="B855" s="10" t="inlineStr">
        <is>
          <t>18.75</t>
        </is>
      </c>
      <c r="C855" s="36" t="n">
        <v>18.75</v>
      </c>
      <c r="D855" s="10" t="inlineStr">
        <is>
          <t>buildings|large|distance_to_river_km|18.75</t>
        </is>
      </c>
      <c r="E855" s="42">
        <f>INDEX(Terms_Contrib,MATCH(D855,Terms_Key,0))</f>
        <v/>
      </c>
      <c r="F855" s="63">
        <f>EXP(E855-$E$778)</f>
        <v/>
      </c>
      <c r="G855" s="64" t="n">
        <v>5.673018982927741e-05</v>
      </c>
    </row>
    <row r="856">
      <c r="B856" s="10" t="inlineStr">
        <is>
          <t>19</t>
        </is>
      </c>
      <c r="C856" s="36" t="n">
        <v>19</v>
      </c>
      <c r="D856" s="10" t="inlineStr">
        <is>
          <t>buildings|large|distance_to_river_km|19.00</t>
        </is>
      </c>
      <c r="E856" s="42">
        <f>INDEX(Terms_Contrib,MATCH(D856,Terms_Key,0))</f>
        <v/>
      </c>
      <c r="F856" s="63">
        <f>EXP(E856-$E$778)</f>
        <v/>
      </c>
      <c r="G856" s="64" t="n">
        <v>0</v>
      </c>
    </row>
    <row r="857">
      <c r="B857" s="10" t="inlineStr">
        <is>
          <t>19.25</t>
        </is>
      </c>
      <c r="C857" s="36" t="n">
        <v>19.25</v>
      </c>
      <c r="D857" s="10" t="inlineStr">
        <is>
          <t>buildings|large|distance_to_river_km|19.25</t>
        </is>
      </c>
      <c r="E857" s="42">
        <f>INDEX(Terms_Contrib,MATCH(D857,Terms_Key,0))</f>
        <v/>
      </c>
      <c r="F857" s="63">
        <f>EXP(E857-$E$778)</f>
        <v/>
      </c>
      <c r="G857" s="64" t="n">
        <v>4.146334975289694e-05</v>
      </c>
    </row>
    <row r="858">
      <c r="B858" s="10" t="inlineStr">
        <is>
          <t>19.5</t>
        </is>
      </c>
      <c r="C858" s="36" t="n">
        <v>19.5</v>
      </c>
      <c r="D858" s="10" t="inlineStr">
        <is>
          <t>buildings|large|distance_to_river_km|19.50</t>
        </is>
      </c>
      <c r="E858" s="42">
        <f>INDEX(Terms_Contrib,MATCH(D858,Terms_Key,0))</f>
        <v/>
      </c>
      <c r="F858" s="63">
        <f>EXP(E858-$E$778)</f>
        <v/>
      </c>
      <c r="G858" s="64" t="n">
        <v>4.209946808941279e-05</v>
      </c>
    </row>
    <row r="859">
      <c r="B859" s="10" t="inlineStr">
        <is>
          <t>19.75</t>
        </is>
      </c>
      <c r="C859" s="36" t="n">
        <v>19.75</v>
      </c>
      <c r="D859" s="10" t="inlineStr">
        <is>
          <t>buildings|large|distance_to_river_km|19.75</t>
        </is>
      </c>
      <c r="E859" s="42">
        <f>INDEX(Terms_Contrib,MATCH(D859,Terms_Key,0))</f>
        <v/>
      </c>
      <c r="F859" s="63">
        <f>EXP(E859-$E$778)</f>
        <v/>
      </c>
      <c r="G859" s="64" t="n">
        <v>2.052927358755706e-05</v>
      </c>
    </row>
    <row r="860">
      <c r="B860" s="10" t="inlineStr">
        <is>
          <t>20</t>
        </is>
      </c>
      <c r="C860" s="36" t="n">
        <v>20</v>
      </c>
      <c r="D860" s="10" t="inlineStr">
        <is>
          <t>buildings|large|distance_to_river_km|20.00</t>
        </is>
      </c>
      <c r="E860" s="42">
        <f>INDEX(Terms_Contrib,MATCH(D860,Terms_Key,0))</f>
        <v/>
      </c>
      <c r="F860" s="63">
        <f>EXP(E860-$E$778)</f>
        <v/>
      </c>
      <c r="G860" s="64" t="n">
        <v>4.169466551162997e-05</v>
      </c>
    </row>
    <row r="861">
      <c r="B861" s="10" t="inlineStr">
        <is>
          <t>20.25</t>
        </is>
      </c>
      <c r="C861" s="36" t="n">
        <v>20.25</v>
      </c>
      <c r="D861" s="10" t="inlineStr">
        <is>
          <t>buildings|large|distance_to_river_km|20.25</t>
        </is>
      </c>
      <c r="E861" s="42">
        <f>INDEX(Terms_Contrib,MATCH(D861,Terms_Key,0))</f>
        <v/>
      </c>
      <c r="F861" s="63">
        <f>EXP(E861-$E$778)</f>
        <v/>
      </c>
      <c r="G861" s="64" t="n">
        <v>4.169466551162997e-05</v>
      </c>
    </row>
    <row r="862">
      <c r="B862" s="10" t="inlineStr">
        <is>
          <t>20.5</t>
        </is>
      </c>
      <c r="C862" s="36" t="n">
        <v>20.5</v>
      </c>
      <c r="D862" s="10" t="inlineStr">
        <is>
          <t>buildings|large|distance_to_river_km|20.50</t>
        </is>
      </c>
      <c r="E862" s="42">
        <f>INDEX(Terms_Contrib,MATCH(D862,Terms_Key,0))</f>
        <v/>
      </c>
      <c r="F862" s="63">
        <f>EXP(E862-$E$778)</f>
        <v/>
      </c>
      <c r="G862" s="64" t="n">
        <v>0</v>
      </c>
    </row>
    <row r="863">
      <c r="B863" s="10" t="inlineStr">
        <is>
          <t>20.75</t>
        </is>
      </c>
      <c r="C863" s="36" t="n">
        <v>20.75</v>
      </c>
      <c r="D863" s="10" t="inlineStr">
        <is>
          <t>buildings|large|distance_to_river_km|20.75</t>
        </is>
      </c>
      <c r="E863" s="42">
        <f>INDEX(Terms_Contrib,MATCH(D863,Terms_Key,0))</f>
        <v/>
      </c>
      <c r="F863" s="63">
        <f>EXP(E863-$E$778)</f>
        <v/>
      </c>
      <c r="G863" s="64" t="n">
        <v>0</v>
      </c>
    </row>
    <row r="864">
      <c r="B864" s="10" t="inlineStr">
        <is>
          <t>21</t>
        </is>
      </c>
      <c r="C864" s="36" t="n">
        <v>21</v>
      </c>
      <c r="D864" s="10" t="inlineStr">
        <is>
          <t>buildings|large|distance_to_river_km|21.00</t>
        </is>
      </c>
      <c r="E864" s="42">
        <f>INDEX(Terms_Contrib,MATCH(D864,Terms_Key,0))</f>
        <v/>
      </c>
      <c r="F864" s="63">
        <f>EXP(E864-$E$778)</f>
        <v/>
      </c>
      <c r="G864" s="64" t="n">
        <v>1.428374810176505e-05</v>
      </c>
    </row>
    <row r="865">
      <c r="B865" s="10" t="inlineStr">
        <is>
          <t>21.25</t>
        </is>
      </c>
      <c r="C865" s="36" t="n">
        <v>21.25</v>
      </c>
      <c r="D865" s="10" t="inlineStr">
        <is>
          <t>buildings|large|distance_to_river_km|21.25</t>
        </is>
      </c>
      <c r="E865" s="42">
        <f>INDEX(Terms_Contrib,MATCH(D865,Terms_Key,0))</f>
        <v/>
      </c>
      <c r="F865" s="63">
        <f>EXP(E865-$E$778)</f>
        <v/>
      </c>
      <c r="G865" s="64" t="n">
        <v>4.209946808941279e-05</v>
      </c>
    </row>
    <row r="866">
      <c r="B866" s="10" t="inlineStr">
        <is>
          <t>21.5</t>
        </is>
      </c>
      <c r="C866" s="36" t="n">
        <v>21.5</v>
      </c>
      <c r="D866" s="10" t="inlineStr">
        <is>
          <t>buildings|large|distance_to_river_km|21.50</t>
        </is>
      </c>
      <c r="E866" s="42">
        <f>INDEX(Terms_Contrib,MATCH(D866,Terms_Key,0))</f>
        <v/>
      </c>
      <c r="F866" s="63">
        <f>EXP(E866-$E$778)</f>
        <v/>
      </c>
      <c r="G866" s="64" t="n">
        <v>0</v>
      </c>
    </row>
    <row r="867">
      <c r="B867" s="10" t="inlineStr">
        <is>
          <t>21.75</t>
        </is>
      </c>
      <c r="C867" s="36" t="n">
        <v>21.75</v>
      </c>
      <c r="D867" s="10" t="inlineStr">
        <is>
          <t>buildings|large|distance_to_river_km|21.75</t>
        </is>
      </c>
      <c r="E867" s="42">
        <f>INDEX(Terms_Contrib,MATCH(D867,Terms_Key,0))</f>
        <v/>
      </c>
      <c r="F867" s="63">
        <f>EXP(E867-$E$778)</f>
        <v/>
      </c>
      <c r="G867" s="64" t="n">
        <v>0</v>
      </c>
    </row>
    <row r="868">
      <c r="B868" s="10" t="inlineStr">
        <is>
          <t>22</t>
        </is>
      </c>
      <c r="C868" s="36" t="n">
        <v>22</v>
      </c>
      <c r="D868" s="10" t="inlineStr">
        <is>
          <t>buildings|large|distance_to_river_km|22.00</t>
        </is>
      </c>
      <c r="E868" s="42">
        <f>INDEX(Terms_Contrib,MATCH(D868,Terms_Key,0))</f>
        <v/>
      </c>
      <c r="F868" s="63">
        <f>EXP(E868-$E$778)</f>
        <v/>
      </c>
      <c r="G868" s="64" t="n">
        <v>2.041361570819054e-05</v>
      </c>
    </row>
    <row r="869">
      <c r="B869" s="10" t="inlineStr">
        <is>
          <t>22.25</t>
        </is>
      </c>
      <c r="C869" s="36" t="n">
        <v>22.25</v>
      </c>
      <c r="D869" s="10" t="inlineStr">
        <is>
          <t>buildings|large|distance_to_river_km|22.25</t>
        </is>
      </c>
      <c r="E869" s="42">
        <f>INDEX(Terms_Contrib,MATCH(D869,Terms_Key,0))</f>
        <v/>
      </c>
      <c r="F869" s="63">
        <f>EXP(E869-$E$778)</f>
        <v/>
      </c>
      <c r="G869" s="64" t="n">
        <v>2.070276040660684e-05</v>
      </c>
    </row>
    <row r="870">
      <c r="B870" s="10" t="inlineStr">
        <is>
          <t>22.5</t>
        </is>
      </c>
      <c r="C870" s="36" t="n">
        <v>22.5</v>
      </c>
      <c r="D870" s="10" t="inlineStr">
        <is>
          <t>buildings|large|distance_to_river_km|22.50</t>
        </is>
      </c>
      <c r="E870" s="42">
        <f>INDEX(Terms_Contrib,MATCH(D870,Terms_Key,0))</f>
        <v/>
      </c>
      <c r="F870" s="63">
        <f>EXP(E870-$E$778)</f>
        <v/>
      </c>
      <c r="G870" s="64" t="n">
        <v>0</v>
      </c>
    </row>
    <row r="871">
      <c r="B871" s="10" t="inlineStr">
        <is>
          <t>22.75</t>
        </is>
      </c>
      <c r="C871" s="36" t="n">
        <v>22.75</v>
      </c>
      <c r="D871" s="10" t="inlineStr">
        <is>
          <t>buildings|large|distance_to_river_km|22.75</t>
        </is>
      </c>
      <c r="E871" s="42">
        <f>INDEX(Terms_Contrib,MATCH(D871,Terms_Key,0))</f>
        <v/>
      </c>
      <c r="F871" s="63">
        <f>EXP(E871-$E$778)</f>
        <v/>
      </c>
      <c r="G871" s="64" t="n">
        <v>2.087624722565662e-05</v>
      </c>
    </row>
    <row r="872">
      <c r="B872" s="10" t="inlineStr">
        <is>
          <t>23</t>
        </is>
      </c>
      <c r="C872" s="36" t="n">
        <v>23</v>
      </c>
      <c r="D872" s="10" t="inlineStr">
        <is>
          <t>buildings|large|distance_to_river_km|23.00</t>
        </is>
      </c>
      <c r="E872" s="42">
        <f>INDEX(Terms_Contrib,MATCH(D872,Terms_Key,0))</f>
        <v/>
      </c>
      <c r="F872" s="63">
        <f>EXP(E872-$E$778)</f>
        <v/>
      </c>
      <c r="G872" s="64" t="n">
        <v>0</v>
      </c>
    </row>
    <row r="873">
      <c r="B873" s="10" t="inlineStr">
        <is>
          <t>23.25</t>
        </is>
      </c>
      <c r="C873" s="36" t="n">
        <v>23.25</v>
      </c>
      <c r="D873" s="10" t="inlineStr">
        <is>
          <t>buildings|large|distance_to_river_km|23.25</t>
        </is>
      </c>
      <c r="E873" s="42">
        <f>INDEX(Terms_Contrib,MATCH(D873,Terms_Key,0))</f>
        <v/>
      </c>
      <c r="F873" s="63">
        <f>EXP(E873-$E$778)</f>
        <v/>
      </c>
      <c r="G873" s="64" t="n">
        <v>4.02489420195485e-05</v>
      </c>
    </row>
    <row r="874">
      <c r="B874" s="10" t="inlineStr">
        <is>
          <t>23.5</t>
        </is>
      </c>
      <c r="C874" s="36" t="n">
        <v>23.5</v>
      </c>
      <c r="D874" s="10" t="inlineStr">
        <is>
          <t>buildings|large|distance_to_river_km|23.50</t>
        </is>
      </c>
      <c r="E874" s="42">
        <f>INDEX(Terms_Contrib,MATCH(D874,Terms_Key,0))</f>
        <v/>
      </c>
      <c r="F874" s="63">
        <f>EXP(E874-$E$778)</f>
        <v/>
      </c>
      <c r="G874" s="64" t="n">
        <v>0</v>
      </c>
    </row>
    <row r="875">
      <c r="B875" s="10" t="inlineStr">
        <is>
          <t>23.75</t>
        </is>
      </c>
      <c r="C875" s="36" t="n">
        <v>23.75</v>
      </c>
      <c r="D875" s="10" t="inlineStr">
        <is>
          <t>buildings|large|distance_to_river_km|23.75</t>
        </is>
      </c>
      <c r="E875" s="42">
        <f>INDEX(Terms_Contrib,MATCH(D875,Terms_Key,0))</f>
        <v/>
      </c>
      <c r="F875" s="63">
        <f>EXP(E875-$E$778)</f>
        <v/>
      </c>
      <c r="G875" s="64" t="n">
        <v>2.058710252724032e-05</v>
      </c>
    </row>
    <row r="876">
      <c r="B876" s="10" t="inlineStr">
        <is>
          <t>24</t>
        </is>
      </c>
      <c r="C876" s="36" t="n">
        <v>24</v>
      </c>
      <c r="D876" s="10" t="inlineStr">
        <is>
          <t>buildings|large|distance_to_river_km|24.00</t>
        </is>
      </c>
      <c r="E876" s="42">
        <f>INDEX(Terms_Contrib,MATCH(D876,Terms_Key,0))</f>
        <v/>
      </c>
      <c r="F876" s="63">
        <f>EXP(E876-$E$778)</f>
        <v/>
      </c>
      <c r="G876" s="64" t="n">
        <v>0</v>
      </c>
    </row>
    <row r="877">
      <c r="B877" s="10" t="inlineStr">
        <is>
          <t>24.25</t>
        </is>
      </c>
      <c r="C877" s="36" t="n">
        <v>24.25</v>
      </c>
      <c r="D877" s="10" t="inlineStr">
        <is>
          <t>buildings|large|distance_to_river_km|24.25</t>
        </is>
      </c>
      <c r="E877" s="42">
        <f>INDEX(Terms_Contrib,MATCH(D877,Terms_Key,0))</f>
        <v/>
      </c>
      <c r="F877" s="63">
        <f>EXP(E877-$E$778)</f>
        <v/>
      </c>
      <c r="G877" s="64" t="n">
        <v>0</v>
      </c>
    </row>
    <row r="878">
      <c r="B878" s="10" t="inlineStr">
        <is>
          <t>24.5</t>
        </is>
      </c>
      <c r="C878" s="36" t="n">
        <v>24.5</v>
      </c>
      <c r="D878" s="10" t="inlineStr">
        <is>
          <t>buildings|large|distance_to_river_km|24.50</t>
        </is>
      </c>
      <c r="E878" s="42">
        <f>INDEX(Terms_Contrib,MATCH(D878,Terms_Key,0))</f>
        <v/>
      </c>
      <c r="F878" s="63">
        <f>EXP(E878-$E$778)</f>
        <v/>
      </c>
      <c r="G878" s="64" t="n">
        <v>2.04714446478738e-05</v>
      </c>
    </row>
    <row r="879">
      <c r="B879" s="10" t="inlineStr">
        <is>
          <t>24.55</t>
        </is>
      </c>
      <c r="C879" s="36" t="n">
        <v>24.55</v>
      </c>
      <c r="D879" s="10" t="inlineStr">
        <is>
          <t>buildings|large|distance_to_river_km|24.55</t>
        </is>
      </c>
      <c r="E879" s="42">
        <f>INDEX(Terms_Contrib,MATCH(D879,Terms_Key,0))</f>
        <v/>
      </c>
      <c r="F879" s="63">
        <f>EXP(E879-$E$778)</f>
        <v/>
      </c>
      <c r="G879" s="64" t="n">
        <v>2.093407616533988e-05</v>
      </c>
    </row>
    <row r="880">
      <c r="B880" s="10" t="inlineStr">
        <is>
          <t>Missing</t>
        </is>
      </c>
      <c r="C880" s="36" t="n"/>
      <c r="D880" s="10" t="inlineStr">
        <is>
          <t>buildings|large|distance_to_river_km|MISSING</t>
        </is>
      </c>
      <c r="E880" s="42">
        <f>INDEX(Terms_Contrib,MATCH(D880,Terms_Key,0))</f>
        <v/>
      </c>
      <c r="F880" s="63">
        <f>EXP(E880-$E$778)</f>
        <v/>
      </c>
      <c r="G880" s="64" t="n">
        <v>0.1196327515356475</v>
      </c>
    </row>
    <row r="883">
      <c r="B883" s="5" t="inlineStr">
        <is>
          <t>Buildings large claims: Year built (after D-27)</t>
        </is>
      </c>
      <c r="C883" s="5" t="n"/>
      <c r="D883" s="5" t="n"/>
      <c r="E883" s="5" t="n"/>
      <c r="F883" s="5" t="n"/>
      <c r="G883" s="5" t="n"/>
    </row>
    <row r="884">
      <c r="B884" s="3" t="inlineStr">
        <is>
          <t>Relativity = 1 at</t>
        </is>
      </c>
      <c r="C884" s="36" t="n">
        <v>2016</v>
      </c>
      <c r="D884" s="10" t="inlineStr">
        <is>
          <t>buildings|large|year_built|2016</t>
        </is>
      </c>
      <c r="E884" s="53">
        <f>INDEX(Terms_Contrib,MATCH(D884,Terms_Key,0))</f>
        <v/>
      </c>
    </row>
    <row r="885">
      <c r="B885" s="6" t="inlineStr">
        <is>
          <t>Label</t>
        </is>
      </c>
      <c r="C885" s="6" t="inlineStr">
        <is>
          <t>Value</t>
        </is>
      </c>
      <c r="D885" s="6" t="inlineStr">
        <is>
          <t>Key</t>
        </is>
      </c>
      <c r="E885" s="6" t="inlineStr">
        <is>
          <t>Log contribution</t>
        </is>
      </c>
      <c r="F885" s="6" t="inlineStr">
        <is>
          <t>Relativity</t>
        </is>
      </c>
      <c r="G885" s="6" t="inlineStr">
        <is>
          <t>Share of 2025 exposure</t>
        </is>
      </c>
    </row>
    <row r="886">
      <c r="B886" s="10" t="inlineStr">
        <is>
          <t>1862</t>
        </is>
      </c>
      <c r="C886" s="36" t="n">
        <v>1862</v>
      </c>
      <c r="D886" s="10" t="inlineStr">
        <is>
          <t>buildings|large|year_built|1862</t>
        </is>
      </c>
      <c r="E886" s="42">
        <f>INDEX(Terms_Contrib,MATCH(D886,Terms_Key,0))</f>
        <v/>
      </c>
      <c r="F886" s="63">
        <f>EXP(E886-$E$884)</f>
        <v/>
      </c>
      <c r="G886" s="64" t="n">
        <v>0.003380853300702389</v>
      </c>
    </row>
    <row r="887">
      <c r="B887" s="10" t="inlineStr">
        <is>
          <t>1863</t>
        </is>
      </c>
      <c r="C887" s="36" t="n">
        <v>1863</v>
      </c>
      <c r="D887" s="10" t="inlineStr">
        <is>
          <t>buildings|large|year_built|1863</t>
        </is>
      </c>
      <c r="E887" s="42">
        <f>INDEX(Terms_Contrib,MATCH(D887,Terms_Key,0))</f>
        <v/>
      </c>
      <c r="F887" s="63">
        <f>EXP(E887-$E$884)</f>
        <v/>
      </c>
      <c r="G887" s="64" t="n">
        <v>0.00342659599199185</v>
      </c>
    </row>
    <row r="888">
      <c r="B888" s="10" t="inlineStr">
        <is>
          <t>1864</t>
        </is>
      </c>
      <c r="C888" s="36" t="n">
        <v>1864</v>
      </c>
      <c r="D888" s="10" t="inlineStr">
        <is>
          <t>buildings|large|year_built|1864</t>
        </is>
      </c>
      <c r="E888" s="42">
        <f>INDEX(Terms_Contrib,MATCH(D888,Terms_Key,0))</f>
        <v/>
      </c>
      <c r="F888" s="63">
        <f>EXP(E888-$E$884)</f>
        <v/>
      </c>
      <c r="G888" s="64" t="n">
        <v>0.003408379875991623</v>
      </c>
    </row>
    <row r="889">
      <c r="B889" s="10" t="inlineStr">
        <is>
          <t>1865</t>
        </is>
      </c>
      <c r="C889" s="36" t="n">
        <v>1865</v>
      </c>
      <c r="D889" s="10" t="inlineStr">
        <is>
          <t>buildings|large|year_built|1865</t>
        </is>
      </c>
      <c r="E889" s="42">
        <f>INDEX(Terms_Contrib,MATCH(D889,Terms_Key,0))</f>
        <v/>
      </c>
      <c r="F889" s="63">
        <f>EXP(E889-$E$884)</f>
        <v/>
      </c>
      <c r="G889" s="64" t="n">
        <v>0.002808693771476223</v>
      </c>
    </row>
    <row r="890">
      <c r="B890" s="10" t="inlineStr">
        <is>
          <t>1866</t>
        </is>
      </c>
      <c r="C890" s="36" t="n">
        <v>1866</v>
      </c>
      <c r="D890" s="10" t="inlineStr">
        <is>
          <t>buildings|large|year_built|1866</t>
        </is>
      </c>
      <c r="E890" s="42">
        <f>INDEX(Terms_Contrib,MATCH(D890,Terms_Key,0))</f>
        <v/>
      </c>
      <c r="F890" s="63">
        <f>EXP(E890-$E$884)</f>
        <v/>
      </c>
      <c r="G890" s="64" t="n">
        <v>0.002896131128277312</v>
      </c>
    </row>
    <row r="891">
      <c r="B891" s="10" t="inlineStr">
        <is>
          <t>1867</t>
        </is>
      </c>
      <c r="C891" s="36" t="n">
        <v>1867</v>
      </c>
      <c r="D891" s="10" t="inlineStr">
        <is>
          <t>buildings|large|year_built|1867</t>
        </is>
      </c>
      <c r="E891" s="42">
        <f>INDEX(Terms_Contrib,MATCH(D891,Terms_Key,0))</f>
        <v/>
      </c>
      <c r="F891" s="63">
        <f>EXP(E891-$E$884)</f>
        <v/>
      </c>
      <c r="G891" s="64" t="n">
        <v>0.002951184278855773</v>
      </c>
    </row>
    <row r="892">
      <c r="B892" s="10" t="inlineStr">
        <is>
          <t>1868</t>
        </is>
      </c>
      <c r="C892" s="36" t="n">
        <v>1868</v>
      </c>
      <c r="D892" s="10" t="inlineStr">
        <is>
          <t>buildings|large|year_built|1868</t>
        </is>
      </c>
      <c r="E892" s="42">
        <f>INDEX(Terms_Contrib,MATCH(D892,Terms_Key,0))</f>
        <v/>
      </c>
      <c r="F892" s="63">
        <f>EXP(E892-$E$884)</f>
        <v/>
      </c>
      <c r="G892" s="64" t="n">
        <v>0.002615602941873821</v>
      </c>
    </row>
    <row r="893">
      <c r="B893" s="10" t="inlineStr">
        <is>
          <t>1869</t>
        </is>
      </c>
      <c r="C893" s="36" t="n">
        <v>1869</v>
      </c>
      <c r="D893" s="10" t="inlineStr">
        <is>
          <t>buildings|large|year_built|1869</t>
        </is>
      </c>
      <c r="E893" s="42">
        <f>INDEX(Terms_Contrib,MATCH(D893,Terms_Key,0))</f>
        <v/>
      </c>
      <c r="F893" s="63">
        <f>EXP(E893-$E$884)</f>
        <v/>
      </c>
      <c r="G893" s="64" t="n">
        <v>0.003393633496372392</v>
      </c>
    </row>
    <row r="894">
      <c r="B894" s="10" t="inlineStr">
        <is>
          <t>1870</t>
        </is>
      </c>
      <c r="C894" s="36" t="n">
        <v>1870</v>
      </c>
      <c r="D894" s="10" t="inlineStr">
        <is>
          <t>buildings|large|year_built|1870</t>
        </is>
      </c>
      <c r="E894" s="42">
        <f>INDEX(Terms_Contrib,MATCH(D894,Terms_Key,0))</f>
        <v/>
      </c>
      <c r="F894" s="63">
        <f>EXP(E894-$E$884)</f>
        <v/>
      </c>
      <c r="G894" s="64" t="n">
        <v>0.003184813195176143</v>
      </c>
    </row>
    <row r="895">
      <c r="B895" s="10" t="inlineStr">
        <is>
          <t>1871</t>
        </is>
      </c>
      <c r="C895" s="36" t="n">
        <v>1871</v>
      </c>
      <c r="D895" s="10" t="inlineStr">
        <is>
          <t>buildings|large|year_built|1871</t>
        </is>
      </c>
      <c r="E895" s="42">
        <f>INDEX(Terms_Contrib,MATCH(D895,Terms_Key,0))</f>
        <v/>
      </c>
      <c r="F895" s="63">
        <f>EXP(E895-$E$884)</f>
        <v/>
      </c>
      <c r="G895" s="64" t="n">
        <v>0.003095987943822654</v>
      </c>
    </row>
    <row r="896">
      <c r="B896" s="10" t="inlineStr">
        <is>
          <t>1872</t>
        </is>
      </c>
      <c r="C896" s="36" t="n">
        <v>1872</v>
      </c>
      <c r="D896" s="10" t="inlineStr">
        <is>
          <t>buildings|large|year_built|1872</t>
        </is>
      </c>
      <c r="E896" s="42">
        <f>INDEX(Terms_Contrib,MATCH(D896,Terms_Key,0))</f>
        <v/>
      </c>
      <c r="F896" s="63">
        <f>EXP(E896-$E$884)</f>
        <v/>
      </c>
      <c r="G896" s="64" t="n">
        <v>0.003763680881405567</v>
      </c>
    </row>
    <row r="897">
      <c r="B897" s="10" t="inlineStr">
        <is>
          <t>1873</t>
        </is>
      </c>
      <c r="C897" s="36" t="n">
        <v>1873</v>
      </c>
      <c r="D897" s="10" t="inlineStr">
        <is>
          <t>buildings|large|year_built|1873</t>
        </is>
      </c>
      <c r="E897" s="42">
        <f>INDEX(Terms_Contrib,MATCH(D897,Terms_Key,0))</f>
        <v/>
      </c>
      <c r="F897" s="63">
        <f>EXP(E897-$E$884)</f>
        <v/>
      </c>
      <c r="G897" s="64" t="n">
        <v>0.00327866956428207</v>
      </c>
    </row>
    <row r="898">
      <c r="B898" s="10" t="inlineStr">
        <is>
          <t>1874</t>
        </is>
      </c>
      <c r="C898" s="36" t="n">
        <v>1874</v>
      </c>
      <c r="D898" s="10" t="inlineStr">
        <is>
          <t>buildings|large|year_built|1874</t>
        </is>
      </c>
      <c r="E898" s="42">
        <f>INDEX(Terms_Contrib,MATCH(D898,Terms_Key,0))</f>
        <v/>
      </c>
      <c r="F898" s="63">
        <f>EXP(E898-$E$884)</f>
        <v/>
      </c>
      <c r="G898" s="64" t="n">
        <v>0.003254786212192887</v>
      </c>
    </row>
    <row r="899">
      <c r="B899" s="10" t="inlineStr">
        <is>
          <t>1875</t>
        </is>
      </c>
      <c r="C899" s="36" t="n">
        <v>1875</v>
      </c>
      <c r="D899" s="10" t="inlineStr">
        <is>
          <t>buildings|large|year_built|1875</t>
        </is>
      </c>
      <c r="E899" s="42">
        <f>INDEX(Terms_Contrib,MATCH(D899,Terms_Key,0))</f>
        <v/>
      </c>
      <c r="F899" s="63">
        <f>EXP(E899-$E$884)</f>
        <v/>
      </c>
      <c r="G899" s="64" t="n">
        <v>0.003025205321650347</v>
      </c>
    </row>
    <row r="900">
      <c r="B900" s="10" t="inlineStr">
        <is>
          <t>1876</t>
        </is>
      </c>
      <c r="C900" s="36" t="n">
        <v>1876</v>
      </c>
      <c r="D900" s="10" t="inlineStr">
        <is>
          <t>buildings|large|year_built|1876</t>
        </is>
      </c>
      <c r="E900" s="42">
        <f>INDEX(Terms_Contrib,MATCH(D900,Terms_Key,0))</f>
        <v/>
      </c>
      <c r="F900" s="63">
        <f>EXP(E900-$E$884)</f>
        <v/>
      </c>
      <c r="G900" s="64" t="n">
        <v>0.003046891174031566</v>
      </c>
    </row>
    <row r="901">
      <c r="B901" s="10" t="inlineStr">
        <is>
          <t>1877</t>
        </is>
      </c>
      <c r="C901" s="36" t="n">
        <v>1877</v>
      </c>
      <c r="D901" s="10" t="inlineStr">
        <is>
          <t>buildings|large|year_built|1877</t>
        </is>
      </c>
      <c r="E901" s="42">
        <f>INDEX(Terms_Contrib,MATCH(D901,Terms_Key,0))</f>
        <v/>
      </c>
      <c r="F901" s="63">
        <f>EXP(E901-$E$884)</f>
        <v/>
      </c>
      <c r="G901" s="64" t="n">
        <v>0.002644054780197983</v>
      </c>
    </row>
    <row r="902">
      <c r="B902" s="10" t="inlineStr">
        <is>
          <t>1878</t>
        </is>
      </c>
      <c r="C902" s="36" t="n">
        <v>1878</v>
      </c>
      <c r="D902" s="10" t="inlineStr">
        <is>
          <t>buildings|large|year_built|1878</t>
        </is>
      </c>
      <c r="E902" s="42">
        <f>INDEX(Terms_Contrib,MATCH(D902,Terms_Key,0))</f>
        <v/>
      </c>
      <c r="F902" s="63">
        <f>EXP(E902-$E$884)</f>
        <v/>
      </c>
      <c r="G902" s="64" t="n">
        <v>0.00310633932402596</v>
      </c>
    </row>
    <row r="903">
      <c r="B903" s="10" t="inlineStr">
        <is>
          <t>1879</t>
        </is>
      </c>
      <c r="C903" s="36" t="n">
        <v>1879</v>
      </c>
      <c r="D903" s="10" t="inlineStr">
        <is>
          <t>buildings|large|year_built|1879</t>
        </is>
      </c>
      <c r="E903" s="42">
        <f>INDEX(Terms_Contrib,MATCH(D903,Terms_Key,0))</f>
        <v/>
      </c>
      <c r="F903" s="63">
        <f>EXP(E903-$E$884)</f>
        <v/>
      </c>
      <c r="G903" s="64" t="n">
        <v>0.003242757792738766</v>
      </c>
    </row>
    <row r="904">
      <c r="B904" s="10" t="inlineStr">
        <is>
          <t>1880</t>
        </is>
      </c>
      <c r="C904" s="36" t="n">
        <v>1880</v>
      </c>
      <c r="D904" s="10" t="inlineStr">
        <is>
          <t>buildings|large|year_built|1880</t>
        </is>
      </c>
      <c r="E904" s="42">
        <f>INDEX(Terms_Contrib,MATCH(D904,Terms_Key,0))</f>
        <v/>
      </c>
      <c r="F904" s="63">
        <f>EXP(E904-$E$884)</f>
        <v/>
      </c>
      <c r="G904" s="64" t="n">
        <v>0.005385377836943212</v>
      </c>
    </row>
    <row r="905">
      <c r="B905" s="10" t="inlineStr">
        <is>
          <t>1881</t>
        </is>
      </c>
      <c r="C905" s="36" t="n">
        <v>1881</v>
      </c>
      <c r="D905" s="10" t="inlineStr">
        <is>
          <t>buildings|large|year_built|1881</t>
        </is>
      </c>
      <c r="E905" s="42">
        <f>INDEX(Terms_Contrib,MATCH(D905,Terms_Key,0))</f>
        <v/>
      </c>
      <c r="F905" s="63">
        <f>EXP(E905-$E$884)</f>
        <v/>
      </c>
      <c r="G905" s="64" t="n">
        <v>0.002826273769139933</v>
      </c>
    </row>
    <row r="906">
      <c r="B906" s="10" t="inlineStr">
        <is>
          <t>1882</t>
        </is>
      </c>
      <c r="C906" s="36" t="n">
        <v>1882</v>
      </c>
      <c r="D906" s="10" t="inlineStr">
        <is>
          <t>buildings|large|year_built|1882</t>
        </is>
      </c>
      <c r="E906" s="42">
        <f>INDEX(Terms_Contrib,MATCH(D906,Terms_Key,0))</f>
        <v/>
      </c>
      <c r="F906" s="63">
        <f>EXP(E906-$E$884)</f>
        <v/>
      </c>
      <c r="G906" s="64" t="n">
        <v>0.00292007230930618</v>
      </c>
    </row>
    <row r="907">
      <c r="B907" s="10" t="inlineStr">
        <is>
          <t>1883</t>
        </is>
      </c>
      <c r="C907" s="36" t="n">
        <v>1883</v>
      </c>
      <c r="D907" s="10" t="inlineStr">
        <is>
          <t>buildings|large|year_built|1883</t>
        </is>
      </c>
      <c r="E907" s="42">
        <f>INDEX(Terms_Contrib,MATCH(D907,Terms_Key,0))</f>
        <v/>
      </c>
      <c r="F907" s="63">
        <f>EXP(E907-$E$884)</f>
        <v/>
      </c>
      <c r="G907" s="64" t="n">
        <v>0.003284452458250396</v>
      </c>
    </row>
    <row r="908">
      <c r="B908" s="10" t="inlineStr">
        <is>
          <t>1884</t>
        </is>
      </c>
      <c r="C908" s="36" t="n">
        <v>1884</v>
      </c>
      <c r="D908" s="10" t="inlineStr">
        <is>
          <t>buildings|large|year_built|1884</t>
        </is>
      </c>
      <c r="E908" s="42">
        <f>INDEX(Terms_Contrib,MATCH(D908,Terms_Key,0))</f>
        <v/>
      </c>
      <c r="F908" s="63">
        <f>EXP(E908-$E$884)</f>
        <v/>
      </c>
      <c r="G908" s="64" t="n">
        <v>0.003109577744648221</v>
      </c>
    </row>
    <row r="909">
      <c r="B909" s="10" t="inlineStr">
        <is>
          <t>1885</t>
        </is>
      </c>
      <c r="C909" s="36" t="n">
        <v>1885</v>
      </c>
      <c r="D909" s="10" t="inlineStr">
        <is>
          <t>buildings|large|year_built|1885</t>
        </is>
      </c>
      <c r="E909" s="42">
        <f>INDEX(Terms_Contrib,MATCH(D909,Terms_Key,0))</f>
        <v/>
      </c>
      <c r="F909" s="63">
        <f>EXP(E909-$E$884)</f>
        <v/>
      </c>
      <c r="G909" s="64" t="n">
        <v>0.003234256938605326</v>
      </c>
    </row>
    <row r="910">
      <c r="B910" s="10" t="inlineStr">
        <is>
          <t>1886</t>
        </is>
      </c>
      <c r="C910" s="36" t="n">
        <v>1886</v>
      </c>
      <c r="D910" s="10" t="inlineStr">
        <is>
          <t>buildings|large|year_built|1886</t>
        </is>
      </c>
      <c r="E910" s="42">
        <f>INDEX(Terms_Contrib,MATCH(D910,Terms_Key,0))</f>
        <v/>
      </c>
      <c r="F910" s="63">
        <f>EXP(E910-$E$884)</f>
        <v/>
      </c>
      <c r="G910" s="64" t="n">
        <v>0.003630732149073757</v>
      </c>
    </row>
    <row r="911">
      <c r="B911" s="10" t="inlineStr">
        <is>
          <t>1887</t>
        </is>
      </c>
      <c r="C911" s="36" t="n">
        <v>1887</v>
      </c>
      <c r="D911" s="10" t="inlineStr">
        <is>
          <t>buildings|large|year_built|1887</t>
        </is>
      </c>
      <c r="E911" s="42">
        <f>INDEX(Terms_Contrib,MATCH(D911,Terms_Key,0))</f>
        <v/>
      </c>
      <c r="F911" s="63">
        <f>EXP(E911-$E$884)</f>
        <v/>
      </c>
      <c r="G911" s="64" t="n">
        <v>0.003163011684915553</v>
      </c>
    </row>
    <row r="912">
      <c r="B912" s="10" t="inlineStr">
        <is>
          <t>1888</t>
        </is>
      </c>
      <c r="C912" s="36" t="n">
        <v>1888</v>
      </c>
      <c r="D912" s="10" t="inlineStr">
        <is>
          <t>buildings|large|year_built|1888</t>
        </is>
      </c>
      <c r="E912" s="42">
        <f>INDEX(Terms_Contrib,MATCH(D912,Terms_Key,0))</f>
        <v/>
      </c>
      <c r="F912" s="63">
        <f>EXP(E912-$E$884)</f>
        <v/>
      </c>
      <c r="G912" s="64" t="n">
        <v>0.003052153607542745</v>
      </c>
    </row>
    <row r="913">
      <c r="B913" s="10" t="inlineStr">
        <is>
          <t>1889</t>
        </is>
      </c>
      <c r="C913" s="36" t="n">
        <v>1889</v>
      </c>
      <c r="D913" s="10" t="inlineStr">
        <is>
          <t>buildings|large|year_built|1889</t>
        </is>
      </c>
      <c r="E913" s="42">
        <f>INDEX(Terms_Contrib,MATCH(D913,Terms_Key,0))</f>
        <v/>
      </c>
      <c r="F913" s="63">
        <f>EXP(E913-$E$884)</f>
        <v/>
      </c>
      <c r="G913" s="64" t="n">
        <v>0.003290408839037777</v>
      </c>
    </row>
    <row r="914">
      <c r="B914" s="10" t="inlineStr">
        <is>
          <t>1890</t>
        </is>
      </c>
      <c r="C914" s="36" t="n">
        <v>1890</v>
      </c>
      <c r="D914" s="10" t="inlineStr">
        <is>
          <t>buildings|large|year_built|1890</t>
        </is>
      </c>
      <c r="E914" s="42">
        <f>INDEX(Terms_Contrib,MATCH(D914,Terms_Key,0))</f>
        <v/>
      </c>
      <c r="F914" s="63">
        <f>EXP(E914-$E$884)</f>
        <v/>
      </c>
      <c r="G914" s="64" t="n">
        <v>0.003283931997793247</v>
      </c>
    </row>
    <row r="915">
      <c r="B915" s="10" t="inlineStr">
        <is>
          <t>1891</t>
        </is>
      </c>
      <c r="C915" s="36" t="n">
        <v>1891</v>
      </c>
      <c r="D915" s="10" t="inlineStr">
        <is>
          <t>buildings|large|year_built|1891</t>
        </is>
      </c>
      <c r="E915" s="42">
        <f>INDEX(Terms_Contrib,MATCH(D915,Terms_Key,0))</f>
        <v/>
      </c>
      <c r="F915" s="63">
        <f>EXP(E915-$E$884)</f>
        <v/>
      </c>
      <c r="G915" s="64" t="n">
        <v>0.003188745563074605</v>
      </c>
    </row>
    <row r="916">
      <c r="B916" s="10" t="inlineStr">
        <is>
          <t>1892</t>
        </is>
      </c>
      <c r="C916" s="36" t="n">
        <v>1892</v>
      </c>
      <c r="D916" s="10" t="inlineStr">
        <is>
          <t>buildings|large|year_built|1892</t>
        </is>
      </c>
      <c r="E916" s="42">
        <f>INDEX(Terms_Contrib,MATCH(D916,Terms_Key,0))</f>
        <v/>
      </c>
      <c r="F916" s="63">
        <f>EXP(E916-$E$884)</f>
        <v/>
      </c>
      <c r="G916" s="64" t="n">
        <v>0.003148959252572523</v>
      </c>
    </row>
    <row r="917">
      <c r="B917" s="10" t="inlineStr">
        <is>
          <t>1893</t>
        </is>
      </c>
      <c r="C917" s="36" t="n">
        <v>1893</v>
      </c>
      <c r="D917" s="10" t="inlineStr">
        <is>
          <t>buildings|large|year_built|1893</t>
        </is>
      </c>
      <c r="E917" s="42">
        <f>INDEX(Terms_Contrib,MATCH(D917,Terms_Key,0))</f>
        <v/>
      </c>
      <c r="F917" s="63">
        <f>EXP(E917-$E$884)</f>
        <v/>
      </c>
      <c r="G917" s="64" t="n">
        <v>0.003124034979569036</v>
      </c>
    </row>
    <row r="918">
      <c r="B918" s="10" t="inlineStr">
        <is>
          <t>1894</t>
        </is>
      </c>
      <c r="C918" s="36" t="n">
        <v>1894</v>
      </c>
      <c r="D918" s="10" t="inlineStr">
        <is>
          <t>buildings|large|year_built|1894</t>
        </is>
      </c>
      <c r="E918" s="42">
        <f>INDEX(Terms_Contrib,MATCH(D918,Terms_Key,0))</f>
        <v/>
      </c>
      <c r="F918" s="63">
        <f>EXP(E918-$E$884)</f>
        <v/>
      </c>
      <c r="G918" s="64" t="n">
        <v>0.003200716153589038</v>
      </c>
    </row>
    <row r="919">
      <c r="B919" s="10" t="inlineStr">
        <is>
          <t>1895</t>
        </is>
      </c>
      <c r="C919" s="36" t="n">
        <v>1895</v>
      </c>
      <c r="D919" s="10" t="inlineStr">
        <is>
          <t>buildings|large|year_built|1895</t>
        </is>
      </c>
      <c r="E919" s="42">
        <f>INDEX(Terms_Contrib,MATCH(D919,Terms_Key,0))</f>
        <v/>
      </c>
      <c r="F919" s="63">
        <f>EXP(E919-$E$884)</f>
        <v/>
      </c>
      <c r="G919" s="64" t="n">
        <v>0.00278914758986328</v>
      </c>
    </row>
    <row r="920">
      <c r="B920" s="10" t="inlineStr">
        <is>
          <t>1896</t>
        </is>
      </c>
      <c r="C920" s="36" t="n">
        <v>1896</v>
      </c>
      <c r="D920" s="10" t="inlineStr">
        <is>
          <t>buildings|large|year_built|1896</t>
        </is>
      </c>
      <c r="E920" s="42">
        <f>INDEX(Terms_Contrib,MATCH(D920,Terms_Key,0))</f>
        <v/>
      </c>
      <c r="F920" s="63">
        <f>EXP(E920-$E$884)</f>
        <v/>
      </c>
      <c r="G920" s="64" t="n">
        <v>0.003246747989576915</v>
      </c>
    </row>
    <row r="921">
      <c r="B921" s="10" t="inlineStr">
        <is>
          <t>1897</t>
        </is>
      </c>
      <c r="C921" s="36" t="n">
        <v>1897</v>
      </c>
      <c r="D921" s="10" t="inlineStr">
        <is>
          <t>buildings|large|year_built|1897</t>
        </is>
      </c>
      <c r="E921" s="42">
        <f>INDEX(Terms_Contrib,MATCH(D921,Terms_Key,0))</f>
        <v/>
      </c>
      <c r="F921" s="63">
        <f>EXP(E921-$E$884)</f>
        <v/>
      </c>
      <c r="G921" s="64" t="n">
        <v>0.00282725686111455</v>
      </c>
    </row>
    <row r="922">
      <c r="B922" s="10" t="inlineStr">
        <is>
          <t>1898</t>
        </is>
      </c>
      <c r="C922" s="36" t="n">
        <v>1898</v>
      </c>
      <c r="D922" s="10" t="inlineStr">
        <is>
          <t>buildings|large|year_built|1898</t>
        </is>
      </c>
      <c r="E922" s="42">
        <f>INDEX(Terms_Contrib,MATCH(D922,Terms_Key,0))</f>
        <v/>
      </c>
      <c r="F922" s="63">
        <f>EXP(E922-$E$884)</f>
        <v/>
      </c>
      <c r="G922" s="64" t="n">
        <v>0.002905730732264729</v>
      </c>
    </row>
    <row r="923">
      <c r="B923" s="10" t="inlineStr">
        <is>
          <t>1899</t>
        </is>
      </c>
      <c r="C923" s="36" t="n">
        <v>1899</v>
      </c>
      <c r="D923" s="10" t="inlineStr">
        <is>
          <t>buildings|large|year_built|1899</t>
        </is>
      </c>
      <c r="E923" s="42">
        <f>INDEX(Terms_Contrib,MATCH(D923,Terms_Key,0))</f>
        <v/>
      </c>
      <c r="F923" s="63">
        <f>EXP(E923-$E$884)</f>
        <v/>
      </c>
      <c r="G923" s="64" t="n">
        <v>0.002993804207402335</v>
      </c>
    </row>
    <row r="924">
      <c r="B924" s="10" t="inlineStr">
        <is>
          <t>1900</t>
        </is>
      </c>
      <c r="C924" s="36" t="n">
        <v>1900</v>
      </c>
      <c r="D924" s="10" t="inlineStr">
        <is>
          <t>buildings|large|year_built|1900</t>
        </is>
      </c>
      <c r="E924" s="42">
        <f>INDEX(Terms_Contrib,MATCH(D924,Terms_Key,0))</f>
        <v/>
      </c>
      <c r="F924" s="63">
        <f>EXP(E924-$E$884)</f>
        <v/>
      </c>
      <c r="G924" s="64" t="n">
        <v>0</v>
      </c>
    </row>
    <row r="925">
      <c r="B925" s="10" t="inlineStr">
        <is>
          <t>1901</t>
        </is>
      </c>
      <c r="C925" s="36" t="n">
        <v>1901</v>
      </c>
      <c r="D925" s="10" t="inlineStr">
        <is>
          <t>buildings|large|year_built|1901</t>
        </is>
      </c>
      <c r="E925" s="42">
        <f>INDEX(Terms_Contrib,MATCH(D925,Terms_Key,0))</f>
        <v/>
      </c>
      <c r="F925" s="63">
        <f>EXP(E925-$E$884)</f>
        <v/>
      </c>
      <c r="G925" s="64" t="n">
        <v>0.003202971482236685</v>
      </c>
    </row>
    <row r="926">
      <c r="B926" s="10" t="inlineStr">
        <is>
          <t>1902</t>
        </is>
      </c>
      <c r="C926" s="36" t="n">
        <v>1902</v>
      </c>
      <c r="D926" s="10" t="inlineStr">
        <is>
          <t>buildings|large|year_built|1902</t>
        </is>
      </c>
      <c r="E926" s="42">
        <f>INDEX(Terms_Contrib,MATCH(D926,Terms_Key,0))</f>
        <v/>
      </c>
      <c r="F926" s="63">
        <f>EXP(E926-$E$884)</f>
        <v/>
      </c>
      <c r="G926" s="64" t="n">
        <v>0.005574825443345575</v>
      </c>
    </row>
    <row r="927">
      <c r="B927" s="10" t="inlineStr">
        <is>
          <t>1903</t>
        </is>
      </c>
      <c r="C927" s="36" t="n">
        <v>1903</v>
      </c>
      <c r="D927" s="10" t="inlineStr">
        <is>
          <t>buildings|large|year_built|1903</t>
        </is>
      </c>
      <c r="E927" s="42">
        <f>INDEX(Terms_Contrib,MATCH(D927,Terms_Key,0))</f>
        <v/>
      </c>
      <c r="F927" s="63">
        <f>EXP(E927-$E$884)</f>
        <v/>
      </c>
      <c r="G927" s="64" t="n">
        <v>0.002808578113596858</v>
      </c>
    </row>
    <row r="928">
      <c r="B928" s="10" t="inlineStr">
        <is>
          <t>1904</t>
        </is>
      </c>
      <c r="C928" s="36" t="n">
        <v>1904</v>
      </c>
      <c r="D928" s="10" t="inlineStr">
        <is>
          <t>buildings|large|year_built|1904</t>
        </is>
      </c>
      <c r="E928" s="42">
        <f>INDEX(Terms_Contrib,MATCH(D928,Terms_Key,0))</f>
        <v/>
      </c>
      <c r="F928" s="63">
        <f>EXP(E928-$E$884)</f>
        <v/>
      </c>
      <c r="G928" s="64" t="n">
        <v>0.002786603116517217</v>
      </c>
    </row>
    <row r="929">
      <c r="B929" s="10" t="inlineStr">
        <is>
          <t>1905</t>
        </is>
      </c>
      <c r="C929" s="36" t="n">
        <v>1905</v>
      </c>
      <c r="D929" s="10" t="inlineStr">
        <is>
          <t>buildings|large|year_built|1905</t>
        </is>
      </c>
      <c r="E929" s="42">
        <f>INDEX(Terms_Contrib,MATCH(D929,Terms_Key,0))</f>
        <v/>
      </c>
      <c r="F929" s="63">
        <f>EXP(E929-$E$884)</f>
        <v/>
      </c>
      <c r="G929" s="64" t="n">
        <v>0.002838013043895636</v>
      </c>
    </row>
    <row r="930">
      <c r="B930" s="10" t="inlineStr">
        <is>
          <t>1906</t>
        </is>
      </c>
      <c r="C930" s="36" t="n">
        <v>1906</v>
      </c>
      <c r="D930" s="10" t="inlineStr">
        <is>
          <t>buildings|large|year_built|1906</t>
        </is>
      </c>
      <c r="E930" s="42">
        <f>INDEX(Terms_Contrib,MATCH(D930,Terms_Key,0))</f>
        <v/>
      </c>
      <c r="F930" s="63">
        <f>EXP(E930-$E$884)</f>
        <v/>
      </c>
      <c r="G930" s="64" t="n">
        <v>0.002808578113596857</v>
      </c>
    </row>
    <row r="931">
      <c r="B931" s="10" t="inlineStr">
        <is>
          <t>1907</t>
        </is>
      </c>
      <c r="C931" s="36" t="n">
        <v>1907</v>
      </c>
      <c r="D931" s="10" t="inlineStr">
        <is>
          <t>buildings|large|year_built|1907</t>
        </is>
      </c>
      <c r="E931" s="42">
        <f>INDEX(Terms_Contrib,MATCH(D931,Terms_Key,0))</f>
        <v/>
      </c>
      <c r="F931" s="63">
        <f>EXP(E931-$E$884)</f>
        <v/>
      </c>
      <c r="G931" s="64" t="n">
        <v>0.003036481964888582</v>
      </c>
    </row>
    <row r="932">
      <c r="B932" s="10" t="inlineStr">
        <is>
          <t>1908</t>
        </is>
      </c>
      <c r="C932" s="36" t="n">
        <v>1908</v>
      </c>
      <c r="D932" s="10" t="inlineStr">
        <is>
          <t>buildings|large|year_built|1908</t>
        </is>
      </c>
      <c r="E932" s="42">
        <f>INDEX(Terms_Contrib,MATCH(D932,Terms_Key,0))</f>
        <v/>
      </c>
      <c r="F932" s="63">
        <f>EXP(E932-$E$884)</f>
        <v/>
      </c>
      <c r="G932" s="64" t="n">
        <v>0.003227722268421119</v>
      </c>
    </row>
    <row r="933">
      <c r="B933" s="10" t="inlineStr">
        <is>
          <t>1909</t>
        </is>
      </c>
      <c r="C933" s="36" t="n">
        <v>1909</v>
      </c>
      <c r="D933" s="10" t="inlineStr">
        <is>
          <t>buildings|large|year_built|1909</t>
        </is>
      </c>
      <c r="E933" s="42">
        <f>INDEX(Terms_Contrib,MATCH(D933,Terms_Key,0))</f>
        <v/>
      </c>
      <c r="F933" s="63">
        <f>EXP(E933-$E$884)</f>
        <v/>
      </c>
      <c r="G933" s="64" t="n">
        <v>0.002758903054408937</v>
      </c>
    </row>
    <row r="934">
      <c r="B934" s="10" t="inlineStr">
        <is>
          <t>1910</t>
        </is>
      </c>
      <c r="C934" s="36" t="n">
        <v>1910</v>
      </c>
      <c r="D934" s="10" t="inlineStr">
        <is>
          <t>buildings|large|year_built|1910</t>
        </is>
      </c>
      <c r="E934" s="42">
        <f>INDEX(Terms_Contrib,MATCH(D934,Terms_Key,0))</f>
        <v/>
      </c>
      <c r="F934" s="63">
        <f>EXP(E934-$E$884)</f>
        <v/>
      </c>
      <c r="G934" s="64" t="n">
        <v>0.002923715532506225</v>
      </c>
    </row>
    <row r="935">
      <c r="B935" s="10" t="inlineStr">
        <is>
          <t>1911</t>
        </is>
      </c>
      <c r="C935" s="36" t="n">
        <v>1911</v>
      </c>
      <c r="D935" s="10" t="inlineStr">
        <is>
          <t>buildings|large|year_built|1911</t>
        </is>
      </c>
      <c r="E935" s="42">
        <f>INDEX(Terms_Contrib,MATCH(D935,Terms_Key,0))</f>
        <v/>
      </c>
      <c r="F935" s="63">
        <f>EXP(E935-$E$884)</f>
        <v/>
      </c>
      <c r="G935" s="64" t="n">
        <v>0.003011499862945412</v>
      </c>
    </row>
    <row r="936">
      <c r="B936" s="10" t="inlineStr">
        <is>
          <t>1912</t>
        </is>
      </c>
      <c r="C936" s="36" t="n">
        <v>1912</v>
      </c>
      <c r="D936" s="10" t="inlineStr">
        <is>
          <t>buildings|large|year_built|1912</t>
        </is>
      </c>
      <c r="E936" s="42">
        <f>INDEX(Terms_Contrib,MATCH(D936,Terms_Key,0))</f>
        <v/>
      </c>
      <c r="F936" s="63">
        <f>EXP(E936-$E$884)</f>
        <v/>
      </c>
      <c r="G936" s="64" t="n">
        <v>0.002702172864579659</v>
      </c>
    </row>
    <row r="937">
      <c r="B937" s="10" t="inlineStr">
        <is>
          <t>1913</t>
        </is>
      </c>
      <c r="C937" s="36" t="n">
        <v>1913</v>
      </c>
      <c r="D937" s="10" t="inlineStr">
        <is>
          <t>buildings|large|year_built|1913</t>
        </is>
      </c>
      <c r="E937" s="42">
        <f>INDEX(Terms_Contrib,MATCH(D937,Terms_Key,0))</f>
        <v/>
      </c>
      <c r="F937" s="63">
        <f>EXP(E937-$E$884)</f>
        <v/>
      </c>
      <c r="G937" s="64" t="n">
        <v>0.003496453351129225</v>
      </c>
    </row>
    <row r="938">
      <c r="B938" s="10" t="inlineStr">
        <is>
          <t>1914</t>
        </is>
      </c>
      <c r="C938" s="36" t="n">
        <v>1914</v>
      </c>
      <c r="D938" s="10" t="inlineStr">
        <is>
          <t>buildings|large|year_built|1914</t>
        </is>
      </c>
      <c r="E938" s="42">
        <f>INDEX(Terms_Contrib,MATCH(D938,Terms_Key,0))</f>
        <v/>
      </c>
      <c r="F938" s="63">
        <f>EXP(E938-$E$884)</f>
        <v/>
      </c>
      <c r="G938" s="64" t="n">
        <v>0.003222806808548041</v>
      </c>
    </row>
    <row r="939">
      <c r="B939" s="10" t="inlineStr">
        <is>
          <t>1915</t>
        </is>
      </c>
      <c r="C939" s="36" t="n">
        <v>1915</v>
      </c>
      <c r="D939" s="10" t="inlineStr">
        <is>
          <t>buildings|large|year_built|1915</t>
        </is>
      </c>
      <c r="E939" s="42">
        <f>INDEX(Terms_Contrib,MATCH(D939,Terms_Key,0))</f>
        <v/>
      </c>
      <c r="F939" s="63">
        <f>EXP(E939-$E$884)</f>
        <v/>
      </c>
      <c r="G939" s="64" t="n">
        <v>0.002862301198562605</v>
      </c>
    </row>
    <row r="940">
      <c r="B940" s="10" t="inlineStr">
        <is>
          <t>1916</t>
        </is>
      </c>
      <c r="C940" s="36" t="n">
        <v>1916</v>
      </c>
      <c r="D940" s="10" t="inlineStr">
        <is>
          <t>buildings|large|year_built|1916</t>
        </is>
      </c>
      <c r="E940" s="42">
        <f>INDEX(Terms_Contrib,MATCH(D940,Terms_Key,0))</f>
        <v/>
      </c>
      <c r="F940" s="63">
        <f>EXP(E940-$E$884)</f>
        <v/>
      </c>
      <c r="G940" s="64" t="n">
        <v>0.002868373237229346</v>
      </c>
    </row>
    <row r="941">
      <c r="B941" s="10" t="inlineStr">
        <is>
          <t>1917</t>
        </is>
      </c>
      <c r="C941" s="36" t="n">
        <v>1917</v>
      </c>
      <c r="D941" s="10" t="inlineStr">
        <is>
          <t>buildings|large|year_built|1917</t>
        </is>
      </c>
      <c r="E941" s="42">
        <f>INDEX(Terms_Contrib,MATCH(D941,Terms_Key,0))</f>
        <v/>
      </c>
      <c r="F941" s="63">
        <f>EXP(E941-$E$884)</f>
        <v/>
      </c>
      <c r="G941" s="64" t="n">
        <v>0.002846803042727491</v>
      </c>
    </row>
    <row r="942">
      <c r="B942" s="10" t="inlineStr">
        <is>
          <t>1918</t>
        </is>
      </c>
      <c r="C942" s="36" t="n">
        <v>1918</v>
      </c>
      <c r="D942" s="10" t="inlineStr">
        <is>
          <t>buildings|large|year_built|1918</t>
        </is>
      </c>
      <c r="E942" s="42">
        <f>INDEX(Terms_Contrib,MATCH(D942,Terms_Key,0))</f>
        <v/>
      </c>
      <c r="F942" s="63">
        <f>EXP(E942-$E$884)</f>
        <v/>
      </c>
      <c r="G942" s="64" t="n">
        <v>0.003215173388509854</v>
      </c>
    </row>
    <row r="943">
      <c r="B943" s="10" t="inlineStr">
        <is>
          <t>1919</t>
        </is>
      </c>
      <c r="C943" s="36" t="n">
        <v>1919</v>
      </c>
      <c r="D943" s="10" t="inlineStr">
        <is>
          <t>buildings|large|year_built|1919</t>
        </is>
      </c>
      <c r="E943" s="42">
        <f>INDEX(Terms_Contrib,MATCH(D943,Terms_Key,0))</f>
        <v/>
      </c>
      <c r="F943" s="63">
        <f>EXP(E943-$E$884)</f>
        <v/>
      </c>
      <c r="G943" s="64" t="n">
        <v>0.003350782252067096</v>
      </c>
    </row>
    <row r="944">
      <c r="B944" s="10" t="inlineStr">
        <is>
          <t>1920</t>
        </is>
      </c>
      <c r="C944" s="36" t="n">
        <v>1920</v>
      </c>
      <c r="D944" s="10" t="inlineStr">
        <is>
          <t>buildings|large|year_built|1920</t>
        </is>
      </c>
      <c r="E944" s="42">
        <f>INDEX(Terms_Contrib,MATCH(D944,Terms_Key,0))</f>
        <v/>
      </c>
      <c r="F944" s="63">
        <f>EXP(E944-$E$884)</f>
        <v/>
      </c>
      <c r="G944" s="64" t="n">
        <v>0.002672159644884048</v>
      </c>
    </row>
    <row r="945">
      <c r="B945" s="10" t="inlineStr">
        <is>
          <t>1921</t>
        </is>
      </c>
      <c r="C945" s="36" t="n">
        <v>1921</v>
      </c>
      <c r="D945" s="10" t="inlineStr">
        <is>
          <t>buildings|large|year_built|1921</t>
        </is>
      </c>
      <c r="E945" s="42">
        <f>INDEX(Terms_Contrib,MATCH(D945,Terms_Key,0))</f>
        <v/>
      </c>
      <c r="F945" s="63">
        <f>EXP(E945-$E$884)</f>
        <v/>
      </c>
      <c r="G945" s="64" t="n">
        <v>0.002515501047282098</v>
      </c>
    </row>
    <row r="946">
      <c r="B946" s="10" t="inlineStr">
        <is>
          <t>1922</t>
        </is>
      </c>
      <c r="C946" s="36" t="n">
        <v>1922</v>
      </c>
      <c r="D946" s="10" t="inlineStr">
        <is>
          <t>buildings|large|year_built|1922</t>
        </is>
      </c>
      <c r="E946" s="42">
        <f>INDEX(Terms_Contrib,MATCH(D946,Terms_Key,0))</f>
        <v/>
      </c>
      <c r="F946" s="63">
        <f>EXP(E946-$E$884)</f>
        <v/>
      </c>
      <c r="G946" s="64" t="n">
        <v>0.002995307759834102</v>
      </c>
    </row>
    <row r="947">
      <c r="B947" s="10" t="inlineStr">
        <is>
          <t>1923</t>
        </is>
      </c>
      <c r="C947" s="36" t="n">
        <v>1923</v>
      </c>
      <c r="D947" s="10" t="inlineStr">
        <is>
          <t>buildings|large|year_built|1923</t>
        </is>
      </c>
      <c r="E947" s="42">
        <f>INDEX(Terms_Contrib,MATCH(D947,Terms_Key,0))</f>
        <v/>
      </c>
      <c r="F947" s="63">
        <f>EXP(E947-$E$884)</f>
        <v/>
      </c>
      <c r="G947" s="64" t="n">
        <v>0.003542658673936153</v>
      </c>
    </row>
    <row r="948">
      <c r="B948" s="10" t="inlineStr">
        <is>
          <t>1924</t>
        </is>
      </c>
      <c r="C948" s="36" t="n">
        <v>1924</v>
      </c>
      <c r="D948" s="10" t="inlineStr">
        <is>
          <t>buildings|large|year_built|1924</t>
        </is>
      </c>
      <c r="E948" s="42">
        <f>INDEX(Terms_Contrib,MATCH(D948,Terms_Key,0))</f>
        <v/>
      </c>
      <c r="F948" s="63">
        <f>EXP(E948-$E$884)</f>
        <v/>
      </c>
      <c r="G948" s="64" t="n">
        <v>0.002974315854729078</v>
      </c>
    </row>
    <row r="949">
      <c r="B949" s="10" t="inlineStr">
        <is>
          <t>1925</t>
        </is>
      </c>
      <c r="C949" s="36" t="n">
        <v>1925</v>
      </c>
      <c r="D949" s="10" t="inlineStr">
        <is>
          <t>buildings|large|year_built|1925</t>
        </is>
      </c>
      <c r="E949" s="42">
        <f>INDEX(Terms_Contrib,MATCH(D949,Terms_Key,0))</f>
        <v/>
      </c>
      <c r="F949" s="63">
        <f>EXP(E949-$E$884)</f>
        <v/>
      </c>
      <c r="G949" s="64" t="n">
        <v>0.002684766353734997</v>
      </c>
    </row>
    <row r="950">
      <c r="B950" s="10" t="inlineStr">
        <is>
          <t>1926</t>
        </is>
      </c>
      <c r="C950" s="36" t="n">
        <v>1926</v>
      </c>
      <c r="D950" s="10" t="inlineStr">
        <is>
          <t>buildings|large|year_built|1926</t>
        </is>
      </c>
      <c r="E950" s="42">
        <f>INDEX(Terms_Contrib,MATCH(D950,Terms_Key,0))</f>
        <v/>
      </c>
      <c r="F950" s="63">
        <f>EXP(E950-$E$884)</f>
        <v/>
      </c>
      <c r="G950" s="64" t="n">
        <v>0.003007220521408853</v>
      </c>
    </row>
    <row r="951">
      <c r="B951" s="10" t="inlineStr">
        <is>
          <t>1927</t>
        </is>
      </c>
      <c r="C951" s="36" t="n">
        <v>1927</v>
      </c>
      <c r="D951" s="10" t="inlineStr">
        <is>
          <t>buildings|large|year_built|1927</t>
        </is>
      </c>
      <c r="E951" s="42">
        <f>INDEX(Terms_Contrib,MATCH(D951,Terms_Key,0))</f>
        <v/>
      </c>
      <c r="F951" s="63">
        <f>EXP(E951-$E$884)</f>
        <v/>
      </c>
      <c r="G951" s="64" t="n">
        <v>0.002909663100163193</v>
      </c>
    </row>
    <row r="952">
      <c r="B952" s="10" t="inlineStr">
        <is>
          <t>1928</t>
        </is>
      </c>
      <c r="C952" s="36" t="n">
        <v>1928</v>
      </c>
      <c r="D952" s="10" t="inlineStr">
        <is>
          <t>buildings|large|year_built|1928</t>
        </is>
      </c>
      <c r="E952" s="42">
        <f>INDEX(Terms_Contrib,MATCH(D952,Terms_Key,0))</f>
        <v/>
      </c>
      <c r="F952" s="63">
        <f>EXP(E952-$E$884)</f>
        <v/>
      </c>
      <c r="G952" s="64" t="n">
        <v>0.002704370364287622</v>
      </c>
    </row>
    <row r="953">
      <c r="B953" s="10" t="inlineStr">
        <is>
          <t>1929</t>
        </is>
      </c>
      <c r="C953" s="36" t="n">
        <v>1929</v>
      </c>
      <c r="D953" s="10" t="inlineStr">
        <is>
          <t>buildings|large|year_built|1929</t>
        </is>
      </c>
      <c r="E953" s="42">
        <f>INDEX(Terms_Contrib,MATCH(D953,Terms_Key,0))</f>
        <v/>
      </c>
      <c r="F953" s="63">
        <f>EXP(E953-$E$884)</f>
        <v/>
      </c>
      <c r="G953" s="64" t="n">
        <v>0.006695376807588084</v>
      </c>
    </row>
    <row r="954">
      <c r="B954" s="10" t="inlineStr">
        <is>
          <t>1930</t>
        </is>
      </c>
      <c r="C954" s="36" t="n">
        <v>1930</v>
      </c>
      <c r="D954" s="10" t="inlineStr">
        <is>
          <t>buildings|large|year_built|1930</t>
        </is>
      </c>
      <c r="E954" s="42">
        <f>INDEX(Terms_Contrib,MATCH(D954,Terms_Key,0))</f>
        <v/>
      </c>
      <c r="F954" s="63">
        <f>EXP(E954-$E$884)</f>
        <v/>
      </c>
      <c r="G954" s="64" t="n">
        <v>0.003267508578923202</v>
      </c>
    </row>
    <row r="955">
      <c r="B955" s="10" t="inlineStr">
        <is>
          <t>1931</t>
        </is>
      </c>
      <c r="C955" s="36" t="n">
        <v>1931</v>
      </c>
      <c r="D955" s="10" t="inlineStr">
        <is>
          <t>buildings|large|year_built|1931</t>
        </is>
      </c>
      <c r="E955" s="42">
        <f>INDEX(Terms_Contrib,MATCH(D955,Terms_Key,0))</f>
        <v/>
      </c>
      <c r="F955" s="63">
        <f>EXP(E955-$E$884)</f>
        <v/>
      </c>
      <c r="G955" s="64" t="n">
        <v>0.002524522361872687</v>
      </c>
    </row>
    <row r="956">
      <c r="B956" s="10" t="inlineStr">
        <is>
          <t>1932</t>
        </is>
      </c>
      <c r="C956" s="36" t="n">
        <v>1932</v>
      </c>
      <c r="D956" s="10" t="inlineStr">
        <is>
          <t>buildings|large|year_built|1932</t>
        </is>
      </c>
      <c r="E956" s="42">
        <f>INDEX(Terms_Contrib,MATCH(D956,Terms_Key,0))</f>
        <v/>
      </c>
      <c r="F956" s="63">
        <f>EXP(E956-$E$884)</f>
        <v/>
      </c>
      <c r="G956" s="64" t="n">
        <v>0.00773988311614711</v>
      </c>
    </row>
    <row r="957">
      <c r="B957" s="10" t="inlineStr">
        <is>
          <t>1933</t>
        </is>
      </c>
      <c r="C957" s="36" t="n">
        <v>1933</v>
      </c>
      <c r="D957" s="10" t="inlineStr">
        <is>
          <t>buildings|large|year_built|1933</t>
        </is>
      </c>
      <c r="E957" s="42">
        <f>INDEX(Terms_Contrib,MATCH(D957,Terms_Key,0))</f>
        <v/>
      </c>
      <c r="F957" s="63">
        <f>EXP(E957-$E$884)</f>
        <v/>
      </c>
      <c r="G957" s="64" t="n">
        <v>0.007772093835550684</v>
      </c>
    </row>
    <row r="958">
      <c r="B958" s="10" t="inlineStr">
        <is>
          <t>1934</t>
        </is>
      </c>
      <c r="C958" s="36" t="n">
        <v>1934</v>
      </c>
      <c r="D958" s="10" t="inlineStr">
        <is>
          <t>buildings|large|year_built|1934</t>
        </is>
      </c>
      <c r="E958" s="42">
        <f>INDEX(Terms_Contrib,MATCH(D958,Terms_Key,0))</f>
        <v/>
      </c>
      <c r="F958" s="63">
        <f>EXP(E958-$E$884)</f>
        <v/>
      </c>
      <c r="G958" s="64" t="n">
        <v>0.007837787511030861</v>
      </c>
    </row>
    <row r="959">
      <c r="B959" s="10" t="inlineStr">
        <is>
          <t>1935</t>
        </is>
      </c>
      <c r="C959" s="36" t="n">
        <v>1935</v>
      </c>
      <c r="D959" s="10" t="inlineStr">
        <is>
          <t>buildings|large|year_built|1935</t>
        </is>
      </c>
      <c r="E959" s="42">
        <f>INDEX(Terms_Contrib,MATCH(D959,Terms_Key,0))</f>
        <v/>
      </c>
      <c r="F959" s="63">
        <f>EXP(E959-$E$884)</f>
        <v/>
      </c>
      <c r="G959" s="64" t="n">
        <v>0.008063378204735258</v>
      </c>
    </row>
    <row r="960">
      <c r="B960" s="10" t="inlineStr">
        <is>
          <t>1936</t>
        </is>
      </c>
      <c r="C960" s="36" t="n">
        <v>1936</v>
      </c>
      <c r="D960" s="10" t="inlineStr">
        <is>
          <t>buildings|large|year_built|1936</t>
        </is>
      </c>
      <c r="E960" s="42">
        <f>INDEX(Terms_Contrib,MATCH(D960,Terms_Key,0))</f>
        <v/>
      </c>
      <c r="F960" s="63">
        <f>EXP(E960-$E$884)</f>
        <v/>
      </c>
      <c r="G960" s="64" t="n">
        <v>0.00797368551928653</v>
      </c>
    </row>
    <row r="961">
      <c r="B961" s="10" t="inlineStr">
        <is>
          <t>1937</t>
        </is>
      </c>
      <c r="C961" s="36" t="n">
        <v>1937</v>
      </c>
      <c r="D961" s="10" t="inlineStr">
        <is>
          <t>buildings|large|year_built|1937</t>
        </is>
      </c>
      <c r="E961" s="42">
        <f>INDEX(Terms_Contrib,MATCH(D961,Terms_Key,0))</f>
        <v/>
      </c>
      <c r="F961" s="63">
        <f>EXP(E961-$E$884)</f>
        <v/>
      </c>
      <c r="G961" s="64" t="n">
        <v>0.008664625690622109</v>
      </c>
    </row>
    <row r="962">
      <c r="B962" s="10" t="inlineStr">
        <is>
          <t>1938</t>
        </is>
      </c>
      <c r="C962" s="36" t="n">
        <v>1938</v>
      </c>
      <c r="D962" s="10" t="inlineStr">
        <is>
          <t>buildings|large|year_built|1938</t>
        </is>
      </c>
      <c r="E962" s="42">
        <f>INDEX(Terms_Contrib,MATCH(D962,Terms_Key,0))</f>
        <v/>
      </c>
      <c r="F962" s="63">
        <f>EXP(E962-$E$884)</f>
        <v/>
      </c>
      <c r="G962" s="64" t="n">
        <v>0.007553558272487654</v>
      </c>
    </row>
    <row r="963">
      <c r="B963" s="10" t="inlineStr">
        <is>
          <t>1939</t>
        </is>
      </c>
      <c r="C963" s="36" t="n">
        <v>1939</v>
      </c>
      <c r="D963" s="10" t="inlineStr">
        <is>
          <t>buildings|large|year_built|1939</t>
        </is>
      </c>
      <c r="E963" s="42">
        <f>INDEX(Terms_Contrib,MATCH(D963,Terms_Key,0))</f>
        <v/>
      </c>
      <c r="F963" s="63">
        <f>EXP(E963-$E$884)</f>
        <v/>
      </c>
      <c r="G963" s="64" t="n">
        <v>0.007603406818494614</v>
      </c>
    </row>
    <row r="964">
      <c r="B964" s="10" t="inlineStr">
        <is>
          <t>1940</t>
        </is>
      </c>
      <c r="C964" s="36" t="n">
        <v>1940</v>
      </c>
      <c r="D964" s="10" t="inlineStr">
        <is>
          <t>buildings|large|year_built|1940</t>
        </is>
      </c>
      <c r="E964" s="42">
        <f>INDEX(Terms_Contrib,MATCH(D964,Terms_Key,0))</f>
        <v/>
      </c>
      <c r="F964" s="63">
        <f>EXP(E964-$E$884)</f>
        <v/>
      </c>
      <c r="G964" s="64" t="n">
        <v>0.007570906954392629</v>
      </c>
    </row>
    <row r="965">
      <c r="B965" s="10" t="inlineStr">
        <is>
          <t>1941</t>
        </is>
      </c>
      <c r="C965" s="36" t="n">
        <v>1941</v>
      </c>
      <c r="D965" s="10" t="inlineStr">
        <is>
          <t>buildings|large|year_built|1941</t>
        </is>
      </c>
      <c r="E965" s="42">
        <f>INDEX(Terms_Contrib,MATCH(D965,Terms_Key,0))</f>
        <v/>
      </c>
      <c r="F965" s="63">
        <f>EXP(E965-$E$884)</f>
        <v/>
      </c>
      <c r="G965" s="64" t="n">
        <v>0.007305992581703621</v>
      </c>
    </row>
    <row r="966">
      <c r="B966" s="10" t="inlineStr">
        <is>
          <t>1942</t>
        </is>
      </c>
      <c r="C966" s="36" t="n">
        <v>1942</v>
      </c>
      <c r="D966" s="10" t="inlineStr">
        <is>
          <t>buildings|large|year_built|1942</t>
        </is>
      </c>
      <c r="E966" s="42">
        <f>INDEX(Terms_Contrib,MATCH(D966,Terms_Key,0))</f>
        <v/>
      </c>
      <c r="F966" s="63">
        <f>EXP(E966-$E$884)</f>
        <v/>
      </c>
      <c r="G966" s="64" t="n">
        <v>0.007880580926396482</v>
      </c>
    </row>
    <row r="967">
      <c r="B967" s="10" t="inlineStr">
        <is>
          <t>1943</t>
        </is>
      </c>
      <c r="C967" s="36" t="n">
        <v>1943</v>
      </c>
      <c r="D967" s="10" t="inlineStr">
        <is>
          <t>buildings|large|year_built|1943</t>
        </is>
      </c>
      <c r="E967" s="42">
        <f>INDEX(Terms_Contrib,MATCH(D967,Terms_Key,0))</f>
        <v/>
      </c>
      <c r="F967" s="63">
        <f>EXP(E967-$E$884)</f>
        <v/>
      </c>
      <c r="G967" s="64" t="n">
        <v>0.007203635358464248</v>
      </c>
    </row>
    <row r="968">
      <c r="B968" s="10" t="inlineStr">
        <is>
          <t>1944</t>
        </is>
      </c>
      <c r="C968" s="36" t="n">
        <v>1944</v>
      </c>
      <c r="D968" s="10" t="inlineStr">
        <is>
          <t>buildings|large|year_built|1944</t>
        </is>
      </c>
      <c r="E968" s="42">
        <f>INDEX(Terms_Contrib,MATCH(D968,Terms_Key,0))</f>
        <v/>
      </c>
      <c r="F968" s="63">
        <f>EXP(E968-$E$884)</f>
        <v/>
      </c>
      <c r="G968" s="64" t="n">
        <v>0.007985019991464448</v>
      </c>
    </row>
    <row r="969">
      <c r="B969" s="10" t="inlineStr">
        <is>
          <t>1945</t>
        </is>
      </c>
      <c r="C969" s="36" t="n">
        <v>1945</v>
      </c>
      <c r="D969" s="10" t="inlineStr">
        <is>
          <t>buildings|large|year_built|1945</t>
        </is>
      </c>
      <c r="E969" s="42">
        <f>INDEX(Terms_Contrib,MATCH(D969,Terms_Key,0))</f>
        <v/>
      </c>
      <c r="F969" s="63">
        <f>EXP(E969-$E$884)</f>
        <v/>
      </c>
      <c r="G969" s="64" t="n">
        <v>0.007418759014085975</v>
      </c>
    </row>
    <row r="970">
      <c r="B970" s="10" t="inlineStr">
        <is>
          <t>1946</t>
        </is>
      </c>
      <c r="C970" s="36" t="n">
        <v>1946</v>
      </c>
      <c r="D970" s="10" t="inlineStr">
        <is>
          <t>buildings|large|year_built|1946</t>
        </is>
      </c>
      <c r="E970" s="42">
        <f>INDEX(Terms_Contrib,MATCH(D970,Terms_Key,0))</f>
        <v/>
      </c>
      <c r="F970" s="63">
        <f>EXP(E970-$E$884)</f>
        <v/>
      </c>
      <c r="G970" s="64" t="n">
        <v>0.008159142928850734</v>
      </c>
    </row>
    <row r="971">
      <c r="B971" s="10" t="inlineStr">
        <is>
          <t>1947</t>
        </is>
      </c>
      <c r="C971" s="36" t="n">
        <v>1947</v>
      </c>
      <c r="D971" s="10" t="inlineStr">
        <is>
          <t>buildings|large|year_built|1947</t>
        </is>
      </c>
      <c r="E971" s="42">
        <f>INDEX(Terms_Contrib,MATCH(D971,Terms_Key,0))</f>
        <v/>
      </c>
      <c r="F971" s="63">
        <f>EXP(E971-$E$884)</f>
        <v/>
      </c>
      <c r="G971" s="64" t="n">
        <v>0.007953387561457697</v>
      </c>
    </row>
    <row r="972">
      <c r="B972" s="10" t="inlineStr">
        <is>
          <t>1948</t>
        </is>
      </c>
      <c r="C972" s="36" t="n">
        <v>1948</v>
      </c>
      <c r="D972" s="10" t="inlineStr">
        <is>
          <t>buildings|large|year_built|1948</t>
        </is>
      </c>
      <c r="E972" s="42">
        <f>INDEX(Terms_Contrib,MATCH(D972,Terms_Key,0))</f>
        <v/>
      </c>
      <c r="F972" s="63">
        <f>EXP(E972-$E$884)</f>
        <v/>
      </c>
      <c r="G972" s="64" t="n">
        <v>0.008141967733764814</v>
      </c>
    </row>
    <row r="973">
      <c r="B973" s="10" t="inlineStr">
        <is>
          <t>1949</t>
        </is>
      </c>
      <c r="C973" s="36" t="n">
        <v>1949</v>
      </c>
      <c r="D973" s="10" t="inlineStr">
        <is>
          <t>buildings|large|year_built|1949</t>
        </is>
      </c>
      <c r="E973" s="42">
        <f>INDEX(Terms_Contrib,MATCH(D973,Terms_Key,0))</f>
        <v/>
      </c>
      <c r="F973" s="63">
        <f>EXP(E973-$E$884)</f>
        <v/>
      </c>
      <c r="G973" s="64" t="n">
        <v>0.007447326510289506</v>
      </c>
    </row>
    <row r="974">
      <c r="B974" s="10" t="inlineStr">
        <is>
          <t>1950</t>
        </is>
      </c>
      <c r="C974" s="36" t="n">
        <v>1950</v>
      </c>
      <c r="D974" s="10" t="inlineStr">
        <is>
          <t>buildings|large|year_built|1950</t>
        </is>
      </c>
      <c r="E974" s="42">
        <f>INDEX(Terms_Contrib,MATCH(D974,Terms_Key,0))</f>
        <v/>
      </c>
      <c r="F974" s="63">
        <f>EXP(E974-$E$884)</f>
        <v/>
      </c>
      <c r="G974" s="64" t="n">
        <v>0.007882836255044129</v>
      </c>
    </row>
    <row r="975">
      <c r="B975" s="10" t="inlineStr">
        <is>
          <t>1951</t>
        </is>
      </c>
      <c r="C975" s="36" t="n">
        <v>1951</v>
      </c>
      <c r="D975" s="10" t="inlineStr">
        <is>
          <t>buildings|large|year_built|1951</t>
        </is>
      </c>
      <c r="E975" s="42">
        <f>INDEX(Terms_Contrib,MATCH(D975,Terms_Key,0))</f>
        <v/>
      </c>
      <c r="F975" s="63">
        <f>EXP(E975-$E$884)</f>
        <v/>
      </c>
      <c r="G975" s="64" t="n">
        <v>0.01341989940077653</v>
      </c>
    </row>
    <row r="976">
      <c r="B976" s="10" t="inlineStr">
        <is>
          <t>1952</t>
        </is>
      </c>
      <c r="C976" s="36" t="n">
        <v>1952</v>
      </c>
      <c r="D976" s="10" t="inlineStr">
        <is>
          <t>buildings|large|year_built|1952</t>
        </is>
      </c>
      <c r="E976" s="42">
        <f>INDEX(Terms_Contrib,MATCH(D976,Terms_Key,0))</f>
        <v/>
      </c>
      <c r="F976" s="63">
        <f>EXP(E976-$E$884)</f>
        <v/>
      </c>
      <c r="G976" s="64" t="n">
        <v>0.008174004966349336</v>
      </c>
    </row>
    <row r="977">
      <c r="B977" s="10" t="inlineStr">
        <is>
          <t>1953</t>
        </is>
      </c>
      <c r="C977" s="36" t="n">
        <v>1953</v>
      </c>
      <c r="D977" s="10" t="inlineStr">
        <is>
          <t>buildings|large|year_built|1953</t>
        </is>
      </c>
      <c r="E977" s="42">
        <f>INDEX(Terms_Contrib,MATCH(D977,Terms_Key,0))</f>
        <v/>
      </c>
      <c r="F977" s="63">
        <f>EXP(E977-$E$884)</f>
        <v/>
      </c>
      <c r="G977" s="64" t="n">
        <v>0.008161687402196801</v>
      </c>
    </row>
    <row r="978">
      <c r="B978" s="10" t="inlineStr">
        <is>
          <t>1954</t>
        </is>
      </c>
      <c r="C978" s="36" t="n">
        <v>1954</v>
      </c>
      <c r="D978" s="10" t="inlineStr">
        <is>
          <t>buildings|large|year_built|1954</t>
        </is>
      </c>
      <c r="E978" s="42">
        <f>INDEX(Terms_Contrib,MATCH(D978,Terms_Key,0))</f>
        <v/>
      </c>
      <c r="F978" s="63">
        <f>EXP(E978-$E$884)</f>
        <v/>
      </c>
      <c r="G978" s="64" t="n">
        <v>0.008160415165523759</v>
      </c>
    </row>
    <row r="979">
      <c r="B979" s="10" t="inlineStr">
        <is>
          <t>1955</t>
        </is>
      </c>
      <c r="C979" s="36" t="n">
        <v>1955</v>
      </c>
      <c r="D979" s="10" t="inlineStr">
        <is>
          <t>buildings|large|year_built|1955</t>
        </is>
      </c>
      <c r="E979" s="42">
        <f>INDEX(Terms_Contrib,MATCH(D979,Terms_Key,0))</f>
        <v/>
      </c>
      <c r="F979" s="63">
        <f>EXP(E979-$E$884)</f>
        <v/>
      </c>
      <c r="G979" s="64" t="n">
        <v>0.007931528222257426</v>
      </c>
    </row>
    <row r="980">
      <c r="B980" s="10" t="inlineStr">
        <is>
          <t>1956</t>
        </is>
      </c>
      <c r="C980" s="36" t="n">
        <v>1956</v>
      </c>
      <c r="D980" s="10" t="inlineStr">
        <is>
          <t>buildings|large|year_built|1956</t>
        </is>
      </c>
      <c r="E980" s="42">
        <f>INDEX(Terms_Contrib,MATCH(D980,Terms_Key,0))</f>
        <v/>
      </c>
      <c r="F980" s="63">
        <f>EXP(E980-$E$884)</f>
        <v/>
      </c>
      <c r="G980" s="64" t="n">
        <v>0.0079547754560101</v>
      </c>
    </row>
    <row r="981">
      <c r="B981" s="10" t="inlineStr">
        <is>
          <t>1957</t>
        </is>
      </c>
      <c r="C981" s="36" t="n">
        <v>1957</v>
      </c>
      <c r="D981" s="10" t="inlineStr">
        <is>
          <t>buildings|large|year_built|1957</t>
        </is>
      </c>
      <c r="E981" s="42">
        <f>INDEX(Terms_Contrib,MATCH(D981,Terms_Key,0))</f>
        <v/>
      </c>
      <c r="F981" s="63">
        <f>EXP(E981-$E$884)</f>
        <v/>
      </c>
      <c r="G981" s="64" t="n">
        <v>0.008422727235927036</v>
      </c>
    </row>
    <row r="982">
      <c r="B982" s="10" t="inlineStr">
        <is>
          <t>1958</t>
        </is>
      </c>
      <c r="C982" s="36" t="n">
        <v>1958</v>
      </c>
      <c r="D982" s="10" t="inlineStr">
        <is>
          <t>buildings|large|year_built|1958</t>
        </is>
      </c>
      <c r="E982" s="42">
        <f>INDEX(Terms_Contrib,MATCH(D982,Terms_Key,0))</f>
        <v/>
      </c>
      <c r="F982" s="63">
        <f>EXP(E982-$E$884)</f>
        <v/>
      </c>
      <c r="G982" s="64" t="n">
        <v>0.00712851556581569</v>
      </c>
    </row>
    <row r="983">
      <c r="B983" s="10" t="inlineStr">
        <is>
          <t>1959</t>
        </is>
      </c>
      <c r="C983" s="36" t="n">
        <v>1959</v>
      </c>
      <c r="D983" s="10" t="inlineStr">
        <is>
          <t>buildings|large|year_built|1959</t>
        </is>
      </c>
      <c r="E983" s="42">
        <f>INDEX(Terms_Contrib,MATCH(D983,Terms_Key,0))</f>
        <v/>
      </c>
      <c r="F983" s="63">
        <f>EXP(E983-$E$884)</f>
        <v/>
      </c>
      <c r="G983" s="64" t="n">
        <v>0.007261117324509406</v>
      </c>
    </row>
    <row r="984">
      <c r="B984" s="10" t="inlineStr">
        <is>
          <t>1960</t>
        </is>
      </c>
      <c r="C984" s="36" t="n">
        <v>1960</v>
      </c>
      <c r="D984" s="10" t="inlineStr">
        <is>
          <t>buildings|large|year_built|1960</t>
        </is>
      </c>
      <c r="E984" s="42">
        <f>INDEX(Terms_Contrib,MATCH(D984,Terms_Key,0))</f>
        <v/>
      </c>
      <c r="F984" s="63">
        <f>EXP(E984-$E$884)</f>
        <v/>
      </c>
      <c r="G984" s="64" t="n">
        <v>0.007309520147024299</v>
      </c>
    </row>
    <row r="985">
      <c r="B985" s="10" t="inlineStr">
        <is>
          <t>1961</t>
        </is>
      </c>
      <c r="C985" s="36" t="n">
        <v>1961</v>
      </c>
      <c r="D985" s="10" t="inlineStr">
        <is>
          <t>buildings|large|year_built|1961</t>
        </is>
      </c>
      <c r="E985" s="42">
        <f>INDEX(Terms_Contrib,MATCH(D985,Terms_Key,0))</f>
        <v/>
      </c>
      <c r="F985" s="63">
        <f>EXP(E985-$E$884)</f>
        <v/>
      </c>
      <c r="G985" s="64" t="n">
        <v>0.01229668790530857</v>
      </c>
    </row>
    <row r="986">
      <c r="B986" s="10" t="inlineStr">
        <is>
          <t>1962</t>
        </is>
      </c>
      <c r="C986" s="36" t="n">
        <v>1962</v>
      </c>
      <c r="D986" s="10" t="inlineStr">
        <is>
          <t>buildings|large|year_built|1962</t>
        </is>
      </c>
      <c r="E986" s="42">
        <f>INDEX(Terms_Contrib,MATCH(D986,Terms_Key,0))</f>
        <v/>
      </c>
      <c r="F986" s="63">
        <f>EXP(E986-$E$884)</f>
        <v/>
      </c>
      <c r="G986" s="64" t="n">
        <v>0.007341557379608821</v>
      </c>
    </row>
    <row r="987">
      <c r="B987" s="10" t="inlineStr">
        <is>
          <t>1963</t>
        </is>
      </c>
      <c r="C987" s="36" t="n">
        <v>1963</v>
      </c>
      <c r="D987" s="10" t="inlineStr">
        <is>
          <t>buildings|large|year_built|1963</t>
        </is>
      </c>
      <c r="E987" s="42">
        <f>INDEX(Terms_Contrib,MATCH(D987,Terms_Key,0))</f>
        <v/>
      </c>
      <c r="F987" s="63">
        <f>EXP(E987-$E$884)</f>
        <v/>
      </c>
      <c r="G987" s="64" t="n">
        <v>0.007318367974795841</v>
      </c>
    </row>
    <row r="988">
      <c r="B988" s="10" t="inlineStr">
        <is>
          <t>1964</t>
        </is>
      </c>
      <c r="C988" s="36" t="n">
        <v>1964</v>
      </c>
      <c r="D988" s="10" t="inlineStr">
        <is>
          <t>buildings|large|year_built|1964</t>
        </is>
      </c>
      <c r="E988" s="42">
        <f>INDEX(Terms_Contrib,MATCH(D988,Terms_Key,0))</f>
        <v/>
      </c>
      <c r="F988" s="63">
        <f>EXP(E988-$E$884)</f>
        <v/>
      </c>
      <c r="G988" s="64" t="n">
        <v>0.007247180550045747</v>
      </c>
    </row>
    <row r="989">
      <c r="B989" s="10" t="inlineStr">
        <is>
          <t>1965</t>
        </is>
      </c>
      <c r="C989" s="36" t="n">
        <v>1965</v>
      </c>
      <c r="D989" s="10" t="inlineStr">
        <is>
          <t>buildings|large|year_built|1965</t>
        </is>
      </c>
      <c r="E989" s="42">
        <f>INDEX(Terms_Contrib,MATCH(D989,Terms_Key,0))</f>
        <v/>
      </c>
      <c r="F989" s="63">
        <f>EXP(E989-$E$884)</f>
        <v/>
      </c>
      <c r="G989" s="64" t="n">
        <v>0.007175125691200408</v>
      </c>
    </row>
    <row r="990">
      <c r="B990" s="10" t="inlineStr">
        <is>
          <t>1966</t>
        </is>
      </c>
      <c r="C990" s="36" t="n">
        <v>1966</v>
      </c>
      <c r="D990" s="10" t="inlineStr">
        <is>
          <t>buildings|large|year_built|1966</t>
        </is>
      </c>
      <c r="E990" s="42">
        <f>INDEX(Terms_Contrib,MATCH(D990,Terms_Key,0))</f>
        <v/>
      </c>
      <c r="F990" s="63">
        <f>EXP(E990-$E$884)</f>
        <v/>
      </c>
      <c r="G990" s="64" t="n">
        <v>0.007805518962687612</v>
      </c>
    </row>
    <row r="991">
      <c r="B991" s="10" t="inlineStr">
        <is>
          <t>1967</t>
        </is>
      </c>
      <c r="C991" s="36" t="n">
        <v>1967</v>
      </c>
      <c r="D991" s="10" t="inlineStr">
        <is>
          <t>buildings|large|year_built|1967</t>
        </is>
      </c>
      <c r="E991" s="42">
        <f>INDEX(Terms_Contrib,MATCH(D991,Terms_Key,0))</f>
        <v/>
      </c>
      <c r="F991" s="63">
        <f>EXP(E991-$E$884)</f>
        <v/>
      </c>
      <c r="G991" s="64" t="n">
        <v>0.007967671309559473</v>
      </c>
    </row>
    <row r="992">
      <c r="B992" s="10" t="inlineStr">
        <is>
          <t>1968</t>
        </is>
      </c>
      <c r="C992" s="36" t="n">
        <v>1968</v>
      </c>
      <c r="D992" s="10" t="inlineStr">
        <is>
          <t>buildings|large|year_built|1968</t>
        </is>
      </c>
      <c r="E992" s="42">
        <f>INDEX(Terms_Contrib,MATCH(D992,Terms_Key,0))</f>
        <v/>
      </c>
      <c r="F992" s="63">
        <f>EXP(E992-$E$884)</f>
        <v/>
      </c>
      <c r="G992" s="64" t="n">
        <v>0.007551939062176515</v>
      </c>
    </row>
    <row r="993">
      <c r="B993" s="10" t="inlineStr">
        <is>
          <t>1969</t>
        </is>
      </c>
      <c r="C993" s="36" t="n">
        <v>1969</v>
      </c>
      <c r="D993" s="10" t="inlineStr">
        <is>
          <t>buildings|large|year_built|1969</t>
        </is>
      </c>
      <c r="E993" s="42">
        <f>INDEX(Terms_Contrib,MATCH(D993,Terms_Key,0))</f>
        <v/>
      </c>
      <c r="F993" s="63">
        <f>EXP(E993-$E$884)</f>
        <v/>
      </c>
      <c r="G993" s="64" t="n">
        <v>0.007279506927328686</v>
      </c>
    </row>
    <row r="994">
      <c r="B994" s="10" t="inlineStr">
        <is>
          <t>1970</t>
        </is>
      </c>
      <c r="C994" s="36" t="n">
        <v>1970</v>
      </c>
      <c r="D994" s="10" t="inlineStr">
        <is>
          <t>buildings|large|year_built|1970</t>
        </is>
      </c>
      <c r="E994" s="42">
        <f>INDEX(Terms_Contrib,MATCH(D994,Terms_Key,0))</f>
        <v/>
      </c>
      <c r="F994" s="63">
        <f>EXP(E994-$E$884)</f>
        <v/>
      </c>
      <c r="G994" s="64" t="n">
        <v>0.008433309931889069</v>
      </c>
    </row>
    <row r="995">
      <c r="B995" s="10" t="inlineStr">
        <is>
          <t>1971</t>
        </is>
      </c>
      <c r="C995" s="36" t="n">
        <v>1971</v>
      </c>
      <c r="D995" s="10" t="inlineStr">
        <is>
          <t>buildings|large|year_built|1971</t>
        </is>
      </c>
      <c r="E995" s="42">
        <f>INDEX(Terms_Contrib,MATCH(D995,Terms_Key,0))</f>
        <v/>
      </c>
      <c r="F995" s="63">
        <f>EXP(E995-$E$884)</f>
        <v/>
      </c>
      <c r="G995" s="64" t="n">
        <v>0.007509897423026784</v>
      </c>
    </row>
    <row r="996">
      <c r="B996" s="10" t="inlineStr">
        <is>
          <t>1972</t>
        </is>
      </c>
      <c r="C996" s="36" t="n">
        <v>1972</v>
      </c>
      <c r="D996" s="10" t="inlineStr">
        <is>
          <t>buildings|large|year_built|1972</t>
        </is>
      </c>
      <c r="E996" s="42">
        <f>INDEX(Terms_Contrib,MATCH(D996,Terms_Key,0))</f>
        <v/>
      </c>
      <c r="F996" s="63">
        <f>EXP(E996-$E$884)</f>
        <v/>
      </c>
      <c r="G996" s="64" t="n">
        <v>0.01317528298591633</v>
      </c>
    </row>
    <row r="997">
      <c r="B997" s="10" t="inlineStr">
        <is>
          <t>1973</t>
        </is>
      </c>
      <c r="C997" s="36" t="n">
        <v>1973</v>
      </c>
      <c r="D997" s="10" t="inlineStr">
        <is>
          <t>buildings|large|year_built|1973</t>
        </is>
      </c>
      <c r="E997" s="42">
        <f>INDEX(Terms_Contrib,MATCH(D997,Terms_Key,0))</f>
        <v/>
      </c>
      <c r="F997" s="63">
        <f>EXP(E997-$E$884)</f>
        <v/>
      </c>
      <c r="G997" s="64" t="n">
        <v>0.007443047168752936</v>
      </c>
    </row>
    <row r="998">
      <c r="B998" s="10" t="inlineStr">
        <is>
          <t>1974</t>
        </is>
      </c>
      <c r="C998" s="36" t="n">
        <v>1974</v>
      </c>
      <c r="D998" s="10" t="inlineStr">
        <is>
          <t>buildings|large|year_built|1974</t>
        </is>
      </c>
      <c r="E998" s="42">
        <f>INDEX(Terms_Contrib,MATCH(D998,Terms_Key,0))</f>
        <v/>
      </c>
      <c r="F998" s="63">
        <f>EXP(E998-$E$884)</f>
        <v/>
      </c>
      <c r="G998" s="64" t="n">
        <v>0.007351041325716877</v>
      </c>
    </row>
    <row r="999">
      <c r="B999" s="10" t="inlineStr">
        <is>
          <t>1975</t>
        </is>
      </c>
      <c r="C999" s="36" t="n">
        <v>1975</v>
      </c>
      <c r="D999" s="10" t="inlineStr">
        <is>
          <t>buildings|large|year_built|1975</t>
        </is>
      </c>
      <c r="E999" s="42">
        <f>INDEX(Terms_Contrib,MATCH(D999,Terms_Key,0))</f>
        <v/>
      </c>
      <c r="F999" s="63">
        <f>EXP(E999-$E$884)</f>
        <v/>
      </c>
      <c r="G999" s="64" t="n">
        <v>0.007852302574891364</v>
      </c>
    </row>
    <row r="1000">
      <c r="B1000" s="10" t="inlineStr">
        <is>
          <t>1976</t>
        </is>
      </c>
      <c r="C1000" s="36" t="n">
        <v>1976</v>
      </c>
      <c r="D1000" s="10" t="inlineStr">
        <is>
          <t>buildings|large|year_built|1976</t>
        </is>
      </c>
      <c r="E1000" s="42">
        <f>INDEX(Terms_Contrib,MATCH(D1000,Terms_Key,0))</f>
        <v/>
      </c>
      <c r="F1000" s="63">
        <f>EXP(E1000-$E$884)</f>
        <v/>
      </c>
      <c r="G1000" s="64" t="n">
        <v>0.008116754316062912</v>
      </c>
    </row>
    <row r="1001">
      <c r="B1001" s="10" t="inlineStr">
        <is>
          <t>1977</t>
        </is>
      </c>
      <c r="C1001" s="36" t="n">
        <v>1977</v>
      </c>
      <c r="D1001" s="10" t="inlineStr">
        <is>
          <t>buildings|large|year_built|1977</t>
        </is>
      </c>
      <c r="E1001" s="42">
        <f>INDEX(Terms_Contrib,MATCH(D1001,Terms_Key,0))</f>
        <v/>
      </c>
      <c r="F1001" s="63">
        <f>EXP(E1001-$E$884)</f>
        <v/>
      </c>
      <c r="G1001" s="64" t="n">
        <v>0.008161166941739647</v>
      </c>
    </row>
    <row r="1002">
      <c r="B1002" s="10" t="inlineStr">
        <is>
          <t>1978</t>
        </is>
      </c>
      <c r="C1002" s="36" t="n">
        <v>1978</v>
      </c>
      <c r="D1002" s="10" t="inlineStr">
        <is>
          <t>buildings|large|year_built|1978</t>
        </is>
      </c>
      <c r="E1002" s="42">
        <f>INDEX(Terms_Contrib,MATCH(D1002,Terms_Key,0))</f>
        <v/>
      </c>
      <c r="F1002" s="63">
        <f>EXP(E1002-$E$884)</f>
        <v/>
      </c>
      <c r="G1002" s="64" t="n">
        <v>0.008188288714451113</v>
      </c>
    </row>
    <row r="1003">
      <c r="B1003" s="10" t="inlineStr">
        <is>
          <t>1979</t>
        </is>
      </c>
      <c r="C1003" s="36" t="n">
        <v>1979</v>
      </c>
      <c r="D1003" s="10" t="inlineStr">
        <is>
          <t>buildings|large|year_built|1979</t>
        </is>
      </c>
      <c r="E1003" s="42">
        <f>INDEX(Terms_Contrib,MATCH(D1003,Terms_Key,0))</f>
        <v/>
      </c>
      <c r="F1003" s="63">
        <f>EXP(E1003-$E$884)</f>
        <v/>
      </c>
      <c r="G1003" s="64" t="n">
        <v>0.008438919339038356</v>
      </c>
    </row>
    <row r="1004">
      <c r="B1004" s="10" t="inlineStr">
        <is>
          <t>1980</t>
        </is>
      </c>
      <c r="C1004" s="36" t="n">
        <v>1980</v>
      </c>
      <c r="D1004" s="10" t="inlineStr">
        <is>
          <t>buildings|large|year_built|1980</t>
        </is>
      </c>
      <c r="E1004" s="42">
        <f>INDEX(Terms_Contrib,MATCH(D1004,Terms_Key,0))</f>
        <v/>
      </c>
      <c r="F1004" s="63">
        <f>EXP(E1004-$E$884)</f>
        <v/>
      </c>
      <c r="G1004" s="64" t="n">
        <v>0.006939588419870486</v>
      </c>
    </row>
    <row r="1005">
      <c r="B1005" s="10" t="inlineStr">
        <is>
          <t>1981</t>
        </is>
      </c>
      <c r="C1005" s="36" t="n">
        <v>1981</v>
      </c>
      <c r="D1005" s="10" t="inlineStr">
        <is>
          <t>buildings|large|year_built|1981</t>
        </is>
      </c>
      <c r="E1005" s="42">
        <f>INDEX(Terms_Contrib,MATCH(D1005,Terms_Key,0))</f>
        <v/>
      </c>
      <c r="F1005" s="63">
        <f>EXP(E1005-$E$884)</f>
        <v/>
      </c>
      <c r="G1005" s="64" t="n">
        <v>0.007231219762693168</v>
      </c>
    </row>
    <row r="1006">
      <c r="B1006" s="10" t="inlineStr">
        <is>
          <t>1982</t>
        </is>
      </c>
      <c r="C1006" s="36" t="n">
        <v>1982</v>
      </c>
      <c r="D1006" s="10" t="inlineStr">
        <is>
          <t>buildings|large|year_built|1982</t>
        </is>
      </c>
      <c r="E1006" s="42">
        <f>INDEX(Terms_Contrib,MATCH(D1006,Terms_Key,0))</f>
        <v/>
      </c>
      <c r="F1006" s="63">
        <f>EXP(E1006-$E$884)</f>
        <v/>
      </c>
      <c r="G1006" s="64" t="n">
        <v>0.008059156692138386</v>
      </c>
    </row>
    <row r="1007">
      <c r="B1007" s="10" t="inlineStr">
        <is>
          <t>1983</t>
        </is>
      </c>
      <c r="C1007" s="36" t="n">
        <v>1983</v>
      </c>
      <c r="D1007" s="10" t="inlineStr">
        <is>
          <t>buildings|large|year_built|1983</t>
        </is>
      </c>
      <c r="E1007" s="42">
        <f>INDEX(Terms_Contrib,MATCH(D1007,Terms_Key,0))</f>
        <v/>
      </c>
      <c r="F1007" s="63">
        <f>EXP(E1007-$E$884)</f>
        <v/>
      </c>
      <c r="G1007" s="64" t="n">
        <v>0.009102390764024379</v>
      </c>
    </row>
    <row r="1008">
      <c r="B1008" s="10" t="inlineStr">
        <is>
          <t>1984</t>
        </is>
      </c>
      <c r="C1008" s="36" t="n">
        <v>1984</v>
      </c>
      <c r="D1008" s="10" t="inlineStr">
        <is>
          <t>buildings|large|year_built|1984</t>
        </is>
      </c>
      <c r="E1008" s="42">
        <f>INDEX(Terms_Contrib,MATCH(D1008,Terms_Key,0))</f>
        <v/>
      </c>
      <c r="F1008" s="63">
        <f>EXP(E1008-$E$884)</f>
        <v/>
      </c>
      <c r="G1008" s="64" t="n">
        <v>0.009172826412558588</v>
      </c>
    </row>
    <row r="1009">
      <c r="B1009" s="10" t="inlineStr">
        <is>
          <t>1985</t>
        </is>
      </c>
      <c r="C1009" s="36" t="n">
        <v>1985</v>
      </c>
      <c r="D1009" s="10" t="inlineStr">
        <is>
          <t>buildings|large|year_built|1985</t>
        </is>
      </c>
      <c r="E1009" s="42">
        <f>INDEX(Terms_Contrib,MATCH(D1009,Terms_Key,0))</f>
        <v/>
      </c>
      <c r="F1009" s="63">
        <f>EXP(E1009-$E$884)</f>
        <v/>
      </c>
      <c r="G1009" s="64" t="n">
        <v>0.00883128869478925</v>
      </c>
    </row>
    <row r="1010">
      <c r="B1010" s="10" t="inlineStr">
        <is>
          <t>1986</t>
        </is>
      </c>
      <c r="C1010" s="36" t="n">
        <v>1986</v>
      </c>
      <c r="D1010" s="10" t="inlineStr">
        <is>
          <t>buildings|large|year_built|1986</t>
        </is>
      </c>
      <c r="E1010" s="42">
        <f>INDEX(Terms_Contrib,MATCH(D1010,Terms_Key,0))</f>
        <v/>
      </c>
      <c r="F1010" s="63">
        <f>EXP(E1010-$E$884)</f>
        <v/>
      </c>
      <c r="G1010" s="64" t="n">
        <v>0.007753530745912366</v>
      </c>
    </row>
    <row r="1011">
      <c r="B1011" s="10" t="inlineStr">
        <is>
          <t>1987</t>
        </is>
      </c>
      <c r="C1011" s="36" t="n">
        <v>1987</v>
      </c>
      <c r="D1011" s="10" t="inlineStr">
        <is>
          <t>buildings|large|year_built|1987</t>
        </is>
      </c>
      <c r="E1011" s="42">
        <f>INDEX(Terms_Contrib,MATCH(D1011,Terms_Key,0))</f>
        <v/>
      </c>
      <c r="F1011" s="63">
        <f>EXP(E1011-$E$884)</f>
        <v/>
      </c>
      <c r="G1011" s="64" t="n">
        <v>0.008262772388763138</v>
      </c>
    </row>
    <row r="1012">
      <c r="B1012" s="10" t="inlineStr">
        <is>
          <t>1988</t>
        </is>
      </c>
      <c r="C1012" s="36" t="n">
        <v>1988</v>
      </c>
      <c r="D1012" s="10" t="inlineStr">
        <is>
          <t>buildings|large|year_built|1988</t>
        </is>
      </c>
      <c r="E1012" s="42">
        <f>INDEX(Terms_Contrib,MATCH(D1012,Terms_Key,0))</f>
        <v/>
      </c>
      <c r="F1012" s="63">
        <f>EXP(E1012-$E$884)</f>
        <v/>
      </c>
      <c r="G1012" s="64" t="n">
        <v>0.008389359937729796</v>
      </c>
    </row>
    <row r="1013">
      <c r="B1013" s="10" t="inlineStr">
        <is>
          <t>1989</t>
        </is>
      </c>
      <c r="C1013" s="36" t="n">
        <v>1989</v>
      </c>
      <c r="D1013" s="10" t="inlineStr">
        <is>
          <t>buildings|large|year_built|1989</t>
        </is>
      </c>
      <c r="E1013" s="42">
        <f>INDEX(Terms_Contrib,MATCH(D1013,Terms_Key,0))</f>
        <v/>
      </c>
      <c r="F1013" s="63">
        <f>EXP(E1013-$E$884)</f>
        <v/>
      </c>
      <c r="G1013" s="64" t="n">
        <v>0.009034730904594966</v>
      </c>
    </row>
    <row r="1014">
      <c r="B1014" s="10" t="inlineStr">
        <is>
          <t>1990</t>
        </is>
      </c>
      <c r="C1014" s="36" t="n">
        <v>1990</v>
      </c>
      <c r="D1014" s="10" t="inlineStr">
        <is>
          <t>buildings|large|year_built|1990</t>
        </is>
      </c>
      <c r="E1014" s="42">
        <f>INDEX(Terms_Contrib,MATCH(D1014,Terms_Key,0))</f>
        <v/>
      </c>
      <c r="F1014" s="63">
        <f>EXP(E1014-$E$884)</f>
        <v/>
      </c>
      <c r="G1014" s="64" t="n">
        <v>0.007979815386892949</v>
      </c>
    </row>
    <row r="1015">
      <c r="B1015" s="10" t="inlineStr">
        <is>
          <t>1991</t>
        </is>
      </c>
      <c r="C1015" s="36" t="n">
        <v>1991</v>
      </c>
      <c r="D1015" s="10" t="inlineStr">
        <is>
          <t>buildings|large|year_built|1991</t>
        </is>
      </c>
      <c r="E1015" s="42">
        <f>INDEX(Terms_Contrib,MATCH(D1015,Terms_Key,0))</f>
        <v/>
      </c>
      <c r="F1015" s="63">
        <f>EXP(E1015-$E$884)</f>
        <v/>
      </c>
      <c r="G1015" s="64" t="n">
        <v>0.009534083798759906</v>
      </c>
    </row>
    <row r="1016">
      <c r="B1016" s="10" t="inlineStr">
        <is>
          <t>1992</t>
        </is>
      </c>
      <c r="C1016" s="36" t="n">
        <v>1992</v>
      </c>
      <c r="D1016" s="10" t="inlineStr">
        <is>
          <t>buildings|large|year_built|1992</t>
        </is>
      </c>
      <c r="E1016" s="42">
        <f>INDEX(Terms_Contrib,MATCH(D1016,Terms_Key,0))</f>
        <v/>
      </c>
      <c r="F1016" s="63">
        <f>EXP(E1016-$E$884)</f>
        <v/>
      </c>
      <c r="G1016" s="64" t="n">
        <v>0.008702734961873375</v>
      </c>
    </row>
    <row r="1017">
      <c r="B1017" s="10" t="inlineStr">
        <is>
          <t>1993</t>
        </is>
      </c>
      <c r="C1017" s="36" t="n">
        <v>1993</v>
      </c>
      <c r="D1017" s="10" t="inlineStr">
        <is>
          <t>buildings|large|year_built|1993</t>
        </is>
      </c>
      <c r="E1017" s="42">
        <f>INDEX(Terms_Contrib,MATCH(D1017,Terms_Key,0))</f>
        <v/>
      </c>
      <c r="F1017" s="63">
        <f>EXP(E1017-$E$884)</f>
        <v/>
      </c>
      <c r="G1017" s="64" t="n">
        <v>0.01344303097664982</v>
      </c>
    </row>
    <row r="1018">
      <c r="B1018" s="10" t="inlineStr">
        <is>
          <t>1994</t>
        </is>
      </c>
      <c r="C1018" s="36" t="n">
        <v>1994</v>
      </c>
      <c r="D1018" s="10" t="inlineStr">
        <is>
          <t>buildings|large|year_built|1994</t>
        </is>
      </c>
      <c r="E1018" s="42">
        <f>INDEX(Terms_Contrib,MATCH(D1018,Terms_Key,0))</f>
        <v/>
      </c>
      <c r="F1018" s="63">
        <f>EXP(E1018-$E$884)</f>
        <v/>
      </c>
      <c r="G1018" s="64" t="n">
        <v>0.008908663816085476</v>
      </c>
    </row>
    <row r="1019">
      <c r="B1019" s="10" t="inlineStr">
        <is>
          <t>1995</t>
        </is>
      </c>
      <c r="C1019" s="36" t="n">
        <v>1995</v>
      </c>
      <c r="D1019" s="10" t="inlineStr">
        <is>
          <t>buildings|large|year_built|1995</t>
        </is>
      </c>
      <c r="E1019" s="42">
        <f>INDEX(Terms_Contrib,MATCH(D1019,Terms_Key,0))</f>
        <v/>
      </c>
      <c r="F1019" s="63">
        <f>EXP(E1019-$E$884)</f>
        <v/>
      </c>
      <c r="G1019" s="64" t="n">
        <v>0.008060139784112989</v>
      </c>
    </row>
    <row r="1020">
      <c r="B1020" s="10" t="inlineStr">
        <is>
          <t>1996</t>
        </is>
      </c>
      <c r="C1020" s="36" t="n">
        <v>1996</v>
      </c>
      <c r="D1020" s="10" t="inlineStr">
        <is>
          <t>buildings|large|year_built|1996</t>
        </is>
      </c>
      <c r="E1020" s="42">
        <f>INDEX(Terms_Contrib,MATCH(D1020,Terms_Key,0))</f>
        <v/>
      </c>
      <c r="F1020" s="63">
        <f>EXP(E1020-$E$884)</f>
        <v/>
      </c>
      <c r="G1020" s="64" t="n">
        <v>0.008644501219612334</v>
      </c>
    </row>
    <row r="1021">
      <c r="B1021" s="10" t="inlineStr">
        <is>
          <t>1997</t>
        </is>
      </c>
      <c r="C1021" s="36" t="n">
        <v>1997</v>
      </c>
      <c r="D1021" s="10" t="inlineStr">
        <is>
          <t>buildings|large|year_built|1997</t>
        </is>
      </c>
      <c r="E1021" s="42">
        <f>INDEX(Terms_Contrib,MATCH(D1021,Terms_Key,0))</f>
        <v/>
      </c>
      <c r="F1021" s="63">
        <f>EXP(E1021-$E$884)</f>
        <v/>
      </c>
      <c r="G1021" s="64" t="n">
        <v>0.007407829344485836</v>
      </c>
    </row>
    <row r="1022">
      <c r="B1022" s="10" t="inlineStr">
        <is>
          <t>1998</t>
        </is>
      </c>
      <c r="C1022" s="36" t="n">
        <v>1998</v>
      </c>
      <c r="D1022" s="10" t="inlineStr">
        <is>
          <t>buildings|large|year_built|1998</t>
        </is>
      </c>
      <c r="E1022" s="42">
        <f>INDEX(Terms_Contrib,MATCH(D1022,Terms_Key,0))</f>
        <v/>
      </c>
      <c r="F1022" s="63">
        <f>EXP(E1022-$E$884)</f>
        <v/>
      </c>
      <c r="G1022" s="64" t="n">
        <v>0.009040802943261707</v>
      </c>
    </row>
    <row r="1023">
      <c r="B1023" s="10" t="inlineStr">
        <is>
          <t>1999</t>
        </is>
      </c>
      <c r="C1023" s="36" t="n">
        <v>1999</v>
      </c>
      <c r="D1023" s="10" t="inlineStr">
        <is>
          <t>buildings|large|year_built|1999</t>
        </is>
      </c>
      <c r="E1023" s="42">
        <f>INDEX(Terms_Contrib,MATCH(D1023,Terms_Key,0))</f>
        <v/>
      </c>
      <c r="F1023" s="63">
        <f>EXP(E1023-$E$884)</f>
        <v/>
      </c>
      <c r="G1023" s="64" t="n">
        <v>0.008802027251309543</v>
      </c>
    </row>
    <row r="1024">
      <c r="B1024" s="10" t="inlineStr">
        <is>
          <t>2000</t>
        </is>
      </c>
      <c r="C1024" s="36" t="n">
        <v>2000</v>
      </c>
      <c r="D1024" s="10" t="inlineStr">
        <is>
          <t>buildings|large|year_built|2000</t>
        </is>
      </c>
      <c r="E1024" s="42">
        <f>INDEX(Terms_Contrib,MATCH(D1024,Terms_Key,0))</f>
        <v/>
      </c>
      <c r="F1024" s="63">
        <f>EXP(E1024-$E$884)</f>
        <v/>
      </c>
      <c r="G1024" s="64" t="n">
        <v>0.009043058271909358</v>
      </c>
    </row>
    <row r="1025">
      <c r="B1025" s="10" t="inlineStr">
        <is>
          <t>2001</t>
        </is>
      </c>
      <c r="C1025" s="36" t="n">
        <v>2001</v>
      </c>
      <c r="D1025" s="10" t="inlineStr">
        <is>
          <t>buildings|large|year_built|2001</t>
        </is>
      </c>
      <c r="E1025" s="42">
        <f>INDEX(Terms_Contrib,MATCH(D1025,Terms_Key,0))</f>
        <v/>
      </c>
      <c r="F1025" s="63">
        <f>EXP(E1025-$E$884)</f>
        <v/>
      </c>
      <c r="G1025" s="64" t="n">
        <v>0.008377447176155036</v>
      </c>
    </row>
    <row r="1026">
      <c r="B1026" s="10" t="inlineStr">
        <is>
          <t>2002</t>
        </is>
      </c>
      <c r="C1026" s="36" t="n">
        <v>2002</v>
      </c>
      <c r="D1026" s="10" t="inlineStr">
        <is>
          <t>buildings|large|year_built|2002</t>
        </is>
      </c>
      <c r="E1026" s="42">
        <f>INDEX(Terms_Contrib,MATCH(D1026,Terms_Key,0))</f>
        <v/>
      </c>
      <c r="F1026" s="63">
        <f>EXP(E1026-$E$884)</f>
        <v/>
      </c>
      <c r="G1026" s="64" t="n">
        <v>0.008768428637353569</v>
      </c>
    </row>
    <row r="1027">
      <c r="B1027" s="10" t="inlineStr">
        <is>
          <t>2003</t>
        </is>
      </c>
      <c r="C1027" s="36" t="n">
        <v>2003</v>
      </c>
      <c r="D1027" s="10" t="inlineStr">
        <is>
          <t>buildings|large|year_built|2003</t>
        </is>
      </c>
      <c r="E1027" s="42">
        <f>INDEX(Terms_Contrib,MATCH(D1027,Terms_Key,0))</f>
        <v/>
      </c>
      <c r="F1027" s="63">
        <f>EXP(E1027-$E$884)</f>
        <v/>
      </c>
      <c r="G1027" s="64" t="n">
        <v>0.008007341962182186</v>
      </c>
    </row>
    <row r="1028">
      <c r="B1028" s="10" t="inlineStr">
        <is>
          <t>2004</t>
        </is>
      </c>
      <c r="C1028" s="36" t="n">
        <v>2004</v>
      </c>
      <c r="D1028" s="10" t="inlineStr">
        <is>
          <t>buildings|large|year_built|2004</t>
        </is>
      </c>
      <c r="E1028" s="42">
        <f>INDEX(Terms_Contrib,MATCH(D1028,Terms_Key,0))</f>
        <v/>
      </c>
      <c r="F1028" s="63">
        <f>EXP(E1028-$E$884)</f>
        <v/>
      </c>
      <c r="G1028" s="64" t="n">
        <v>0.009160335361587011</v>
      </c>
    </row>
    <row r="1029">
      <c r="B1029" s="10" t="inlineStr">
        <is>
          <t>2005</t>
        </is>
      </c>
      <c r="C1029" s="36" t="n">
        <v>2005</v>
      </c>
      <c r="D1029" s="10" t="inlineStr">
        <is>
          <t>buildings|large|year_built|2005</t>
        </is>
      </c>
      <c r="E1029" s="42">
        <f>INDEX(Terms_Contrib,MATCH(D1029,Terms_Key,0))</f>
        <v/>
      </c>
      <c r="F1029" s="63">
        <f>EXP(E1029-$E$884)</f>
        <v/>
      </c>
      <c r="G1029" s="64" t="n">
        <v>0.007929851183006618</v>
      </c>
    </row>
    <row r="1030">
      <c r="B1030" s="10" t="inlineStr">
        <is>
          <t>2006</t>
        </is>
      </c>
      <c r="C1030" s="36" t="n">
        <v>2006</v>
      </c>
      <c r="D1030" s="10" t="inlineStr">
        <is>
          <t>buildings|large|year_built|2006</t>
        </is>
      </c>
      <c r="E1030" s="42">
        <f>INDEX(Terms_Contrib,MATCH(D1030,Terms_Key,0))</f>
        <v/>
      </c>
      <c r="F1030" s="63">
        <f>EXP(E1030-$E$884)</f>
        <v/>
      </c>
      <c r="G1030" s="64" t="n">
        <v>0.008389764740307577</v>
      </c>
    </row>
    <row r="1031">
      <c r="B1031" s="10" t="inlineStr">
        <is>
          <t>2007</t>
        </is>
      </c>
      <c r="C1031" s="36" t="n">
        <v>2007</v>
      </c>
      <c r="D1031" s="10" t="inlineStr">
        <is>
          <t>buildings|large|year_built|2007</t>
        </is>
      </c>
      <c r="E1031" s="42">
        <f>INDEX(Terms_Contrib,MATCH(D1031,Terms_Key,0))</f>
        <v/>
      </c>
      <c r="F1031" s="63">
        <f>EXP(E1031-$E$884)</f>
        <v/>
      </c>
      <c r="G1031" s="64" t="n">
        <v>0.008688798187409714</v>
      </c>
    </row>
    <row r="1032">
      <c r="B1032" s="10" t="inlineStr">
        <is>
          <t>2008</t>
        </is>
      </c>
      <c r="C1032" s="36" t="n">
        <v>2008</v>
      </c>
      <c r="D1032" s="10" t="inlineStr">
        <is>
          <t>buildings|large|year_built|2008</t>
        </is>
      </c>
      <c r="E1032" s="42">
        <f>INDEX(Terms_Contrib,MATCH(D1032,Terms_Key,0))</f>
        <v/>
      </c>
      <c r="F1032" s="63">
        <f>EXP(E1032-$E$884)</f>
        <v/>
      </c>
      <c r="G1032" s="64" t="n">
        <v>0.01194930946463123</v>
      </c>
    </row>
    <row r="1033">
      <c r="B1033" s="10" t="inlineStr">
        <is>
          <t>2009</t>
        </is>
      </c>
      <c r="C1033" s="36" t="n">
        <v>2009</v>
      </c>
      <c r="D1033" s="10" t="inlineStr">
        <is>
          <t>buildings|large|year_built|2009</t>
        </is>
      </c>
      <c r="E1033" s="42">
        <f>INDEX(Terms_Contrib,MATCH(D1033,Terms_Key,0))</f>
        <v/>
      </c>
      <c r="F1033" s="63">
        <f>EXP(E1033-$E$884)</f>
        <v/>
      </c>
      <c r="G1033" s="64" t="n">
        <v>0.00893150624726035</v>
      </c>
    </row>
    <row r="1034">
      <c r="B1034" s="10" t="inlineStr">
        <is>
          <t>2010</t>
        </is>
      </c>
      <c r="C1034" s="36" t="n">
        <v>2010</v>
      </c>
      <c r="D1034" s="10" t="inlineStr">
        <is>
          <t>buildings|large|year_built|2010</t>
        </is>
      </c>
      <c r="E1034" s="42">
        <f>INDEX(Terms_Contrib,MATCH(D1034,Terms_Key,0))</f>
        <v/>
      </c>
      <c r="F1034" s="63">
        <f>EXP(E1034-$E$884)</f>
        <v/>
      </c>
      <c r="G1034" s="64" t="n">
        <v>0.008281971596737984</v>
      </c>
    </row>
    <row r="1035">
      <c r="B1035" s="10" t="inlineStr">
        <is>
          <t>2011</t>
        </is>
      </c>
      <c r="C1035" s="36" t="n">
        <v>2011</v>
      </c>
      <c r="D1035" s="10" t="inlineStr">
        <is>
          <t>buildings|large|year_built|2011</t>
        </is>
      </c>
      <c r="E1035" s="42">
        <f>INDEX(Terms_Contrib,MATCH(D1035,Terms_Key,0))</f>
        <v/>
      </c>
      <c r="F1035" s="63">
        <f>EXP(E1035-$E$884)</f>
        <v/>
      </c>
      <c r="G1035" s="64" t="n">
        <v>0.008559608336157308</v>
      </c>
    </row>
    <row r="1036">
      <c r="B1036" s="10" t="inlineStr">
        <is>
          <t>2012</t>
        </is>
      </c>
      <c r="C1036" s="36" t="n">
        <v>2012</v>
      </c>
      <c r="D1036" s="10" t="inlineStr">
        <is>
          <t>buildings|large|year_built|2012</t>
        </is>
      </c>
      <c r="E1036" s="42">
        <f>INDEX(Terms_Contrib,MATCH(D1036,Terms_Key,0))</f>
        <v/>
      </c>
      <c r="F1036" s="63">
        <f>EXP(E1036-$E$884)</f>
        <v/>
      </c>
      <c r="G1036" s="64" t="n">
        <v>0.008375307505386767</v>
      </c>
    </row>
    <row r="1037">
      <c r="B1037" s="10" t="inlineStr">
        <is>
          <t>2013</t>
        </is>
      </c>
      <c r="C1037" s="36" t="n">
        <v>2013</v>
      </c>
      <c r="D1037" s="10" t="inlineStr">
        <is>
          <t>buildings|large|year_built|2013</t>
        </is>
      </c>
      <c r="E1037" s="42">
        <f>INDEX(Terms_Contrib,MATCH(D1037,Terms_Key,0))</f>
        <v/>
      </c>
      <c r="F1037" s="63">
        <f>EXP(E1037-$E$884)</f>
        <v/>
      </c>
      <c r="G1037" s="64" t="n">
        <v>0.008724016011676819</v>
      </c>
    </row>
    <row r="1038">
      <c r="B1038" s="10" t="inlineStr">
        <is>
          <t>2014</t>
        </is>
      </c>
      <c r="C1038" s="36" t="n">
        <v>2014</v>
      </c>
      <c r="D1038" s="10" t="inlineStr">
        <is>
          <t>buildings|large|year_built|2014</t>
        </is>
      </c>
      <c r="E1038" s="42">
        <f>INDEX(Terms_Contrib,MATCH(D1038,Terms_Key,0))</f>
        <v/>
      </c>
      <c r="F1038" s="63">
        <f>EXP(E1038-$E$884)</f>
        <v/>
      </c>
      <c r="G1038" s="64" t="n">
        <v>0.008633571550012202</v>
      </c>
    </row>
    <row r="1039">
      <c r="B1039" s="10" t="inlineStr">
        <is>
          <t>2015</t>
        </is>
      </c>
      <c r="C1039" s="36" t="n">
        <v>2015</v>
      </c>
      <c r="D1039" s="10" t="inlineStr">
        <is>
          <t>buildings|large|year_built|2015</t>
        </is>
      </c>
      <c r="E1039" s="42">
        <f>INDEX(Terms_Contrib,MATCH(D1039,Terms_Key,0))</f>
        <v/>
      </c>
      <c r="F1039" s="63">
        <f>EXP(E1039-$E$884)</f>
        <v/>
      </c>
      <c r="G1039" s="64" t="n">
        <v>0.008151856482450646</v>
      </c>
    </row>
    <row r="1040">
      <c r="B1040" s="10" t="inlineStr">
        <is>
          <t>2016</t>
        </is>
      </c>
      <c r="C1040" s="36" t="n">
        <v>2016</v>
      </c>
      <c r="D1040" s="10" t="inlineStr">
        <is>
          <t>buildings|large|year_built|2016</t>
        </is>
      </c>
      <c r="E1040" s="42">
        <f>INDEX(Terms_Contrib,MATCH(D1040,Terms_Key,0))</f>
        <v/>
      </c>
      <c r="F1040" s="63">
        <f>EXP(E1040-$E$884)</f>
        <v/>
      </c>
      <c r="G1040" s="64" t="n">
        <v>0.01408013240514028</v>
      </c>
    </row>
    <row r="1041">
      <c r="B1041" s="10" t="inlineStr">
        <is>
          <t>2017</t>
        </is>
      </c>
      <c r="C1041" s="36" t="n">
        <v>2017</v>
      </c>
      <c r="D1041" s="10" t="inlineStr">
        <is>
          <t>buildings|large|year_built|2017</t>
        </is>
      </c>
      <c r="E1041" s="42">
        <f>INDEX(Terms_Contrib,MATCH(D1041,Terms_Key,0))</f>
        <v/>
      </c>
      <c r="F1041" s="63">
        <f>EXP(E1041-$E$884)</f>
        <v/>
      </c>
      <c r="G1041" s="64" t="n">
        <v>0.01234404980690918</v>
      </c>
    </row>
    <row r="1042">
      <c r="B1042" s="10" t="inlineStr">
        <is>
          <t>2018</t>
        </is>
      </c>
      <c r="C1042" s="36" t="n">
        <v>2018</v>
      </c>
      <c r="D1042" s="10" t="inlineStr">
        <is>
          <t>buildings|large|year_built|2018</t>
        </is>
      </c>
      <c r="E1042" s="42">
        <f>INDEX(Terms_Contrib,MATCH(D1042,Terms_Key,0))</f>
        <v/>
      </c>
      <c r="F1042" s="63">
        <f>EXP(E1042-$E$884)</f>
        <v/>
      </c>
      <c r="G1042" s="64" t="n">
        <v>0.01285213487096627</v>
      </c>
    </row>
    <row r="1043">
      <c r="B1043" s="10" t="inlineStr">
        <is>
          <t>2019</t>
        </is>
      </c>
      <c r="C1043" s="36" t="n">
        <v>2019</v>
      </c>
      <c r="D1043" s="10" t="inlineStr">
        <is>
          <t>buildings|large|year_built|2019</t>
        </is>
      </c>
      <c r="E1043" s="42">
        <f>INDEX(Terms_Contrib,MATCH(D1043,Terms_Key,0))</f>
        <v/>
      </c>
      <c r="F1043" s="63">
        <f>EXP(E1043-$E$884)</f>
        <v/>
      </c>
      <c r="G1043" s="64" t="n">
        <v>0.01337785776162679</v>
      </c>
    </row>
    <row r="1044">
      <c r="B1044" s="10" t="inlineStr">
        <is>
          <t>2020</t>
        </is>
      </c>
      <c r="C1044" s="36" t="n">
        <v>2020</v>
      </c>
      <c r="D1044" s="10" t="inlineStr">
        <is>
          <t>buildings|large|year_built|2020</t>
        </is>
      </c>
      <c r="E1044" s="42">
        <f>INDEX(Terms_Contrib,MATCH(D1044,Terms_Key,0))</f>
        <v/>
      </c>
      <c r="F1044" s="63">
        <f>EXP(E1044-$E$884)</f>
        <v/>
      </c>
      <c r="G1044" s="64" t="n">
        <v>0.01403543063476513</v>
      </c>
    </row>
    <row r="1045">
      <c r="B1045" s="10" t="inlineStr">
        <is>
          <t>2021</t>
        </is>
      </c>
      <c r="C1045" s="36" t="n">
        <v>2021</v>
      </c>
      <c r="D1045" s="10" t="inlineStr">
        <is>
          <t>buildings|large|year_built|2021</t>
        </is>
      </c>
      <c r="E1045" s="42">
        <f>INDEX(Terms_Contrib,MATCH(D1045,Terms_Key,0))</f>
        <v/>
      </c>
      <c r="F1045" s="63">
        <f>EXP(E1045-$E$884)</f>
        <v/>
      </c>
      <c r="G1045" s="64" t="n">
        <v>0.01213621259768753</v>
      </c>
    </row>
    <row r="1048">
      <c r="B1048" s="5" t="inlineStr">
        <is>
          <t>Motor small claims: Driver age band (small claims)</t>
        </is>
      </c>
      <c r="C1048" s="5" t="n"/>
      <c r="D1048" s="5" t="n"/>
      <c r="E1048" s="5" t="n"/>
      <c r="F1048" s="5" t="n"/>
      <c r="G1048" s="5" t="n"/>
    </row>
    <row r="1049">
      <c r="B1049" s="3" t="inlineStr">
        <is>
          <t>Relativity = 1 at</t>
        </is>
      </c>
      <c r="C1049" s="10" t="inlineStr">
        <is>
          <t>25-34</t>
        </is>
      </c>
      <c r="D1049" s="10" t="inlineStr">
        <is>
          <t>motor|small|driver_age_band|25-34</t>
        </is>
      </c>
      <c r="E1049" s="53">
        <f>INDEX(Terms_Contrib,MATCH(D1049,Terms_Key,0))</f>
        <v/>
      </c>
    </row>
    <row r="1050">
      <c r="B1050" s="6" t="inlineStr">
        <is>
          <t>Label</t>
        </is>
      </c>
      <c r="C1050" s="6" t="inlineStr">
        <is>
          <t>Level</t>
        </is>
      </c>
      <c r="D1050" s="6" t="inlineStr">
        <is>
          <t>Key</t>
        </is>
      </c>
      <c r="E1050" s="6" t="inlineStr">
        <is>
          <t>Log contribution</t>
        </is>
      </c>
      <c r="F1050" s="6" t="inlineStr">
        <is>
          <t>Relativity</t>
        </is>
      </c>
      <c r="G1050" s="6" t="inlineStr">
        <is>
          <t>Share of 2025 exposure</t>
        </is>
      </c>
    </row>
    <row r="1051">
      <c r="B1051" s="10" t="inlineStr">
        <is>
          <t>17-24</t>
        </is>
      </c>
      <c r="C1051" s="10" t="inlineStr">
        <is>
          <t>17-24</t>
        </is>
      </c>
      <c r="D1051" s="10" t="inlineStr">
        <is>
          <t>motor|small|driver_age_band|17-24</t>
        </is>
      </c>
      <c r="E1051" s="42">
        <f>IFERROR(INDEX(Terms_Contrib,MATCH(D1051,Terms_Key,0)),0)</f>
        <v/>
      </c>
      <c r="F1051" s="63">
        <f>EXP(E1051-$E$1049)</f>
        <v/>
      </c>
      <c r="G1051" s="64" t="n">
        <v>0.2508069164524958</v>
      </c>
    </row>
    <row r="1052">
      <c r="B1052" s="10" t="inlineStr">
        <is>
          <t>25-34</t>
        </is>
      </c>
      <c r="C1052" s="10" t="inlineStr">
        <is>
          <t>25-34</t>
        </is>
      </c>
      <c r="D1052" s="10" t="inlineStr">
        <is>
          <t>motor|small|driver_age_band|25-34</t>
        </is>
      </c>
      <c r="E1052" s="42">
        <f>IFERROR(INDEX(Terms_Contrib,MATCH(D1052,Terms_Key,0)),0)</f>
        <v/>
      </c>
      <c r="F1052" s="63">
        <f>EXP(E1052-$E$1049)</f>
        <v/>
      </c>
      <c r="G1052" s="64" t="n">
        <v>0.2518817994228221</v>
      </c>
    </row>
    <row r="1053">
      <c r="B1053" s="10" t="inlineStr">
        <is>
          <t>35-49</t>
        </is>
      </c>
      <c r="C1053" s="10" t="inlineStr">
        <is>
          <t>35-49</t>
        </is>
      </c>
      <c r="D1053" s="10" t="inlineStr">
        <is>
          <t>motor|small|driver_age_band|35-49</t>
        </is>
      </c>
      <c r="E1053" s="42">
        <f>IFERROR(INDEX(Terms_Contrib,MATCH(D1053,Terms_Key,0)),0)</f>
        <v/>
      </c>
      <c r="F1053" s="63">
        <f>EXP(E1053-$E$1049)</f>
        <v/>
      </c>
      <c r="G1053" s="64" t="n">
        <v>0.1304074707019228</v>
      </c>
    </row>
    <row r="1054">
      <c r="B1054" s="10" t="inlineStr">
        <is>
          <t>50-64</t>
        </is>
      </c>
      <c r="C1054" s="10" t="inlineStr">
        <is>
          <t>50-64</t>
        </is>
      </c>
      <c r="D1054" s="10" t="inlineStr">
        <is>
          <t>motor|small|driver_age_band|50-64</t>
        </is>
      </c>
      <c r="E1054" s="42">
        <f>IFERROR(INDEX(Terms_Contrib,MATCH(D1054,Terms_Key,0)),0)</f>
        <v/>
      </c>
      <c r="F1054" s="63">
        <f>EXP(E1054-$E$1049)</f>
        <v/>
      </c>
      <c r="G1054" s="64" t="n">
        <v>0.1314632813222257</v>
      </c>
    </row>
    <row r="1055">
      <c r="B1055" s="10" t="inlineStr">
        <is>
          <t>65+</t>
        </is>
      </c>
      <c r="C1055" s="10" t="inlineStr">
        <is>
          <t>65+</t>
        </is>
      </c>
      <c r="D1055" s="10" t="inlineStr">
        <is>
          <t>motor|small|driver_age_band|65+</t>
        </is>
      </c>
      <c r="E1055" s="42">
        <f>IFERROR(INDEX(Terms_Contrib,MATCH(D1055,Terms_Key,0)),0)</f>
        <v/>
      </c>
      <c r="F1055" s="63">
        <f>EXP(E1055-$E$1049)</f>
        <v/>
      </c>
      <c r="G1055" s="64" t="n">
        <v>0.2354405321005336</v>
      </c>
    </row>
    <row r="1058">
      <c r="B1058" s="5" t="inlineStr">
        <is>
          <t>Motor large claims: Driver age band (large claims)</t>
        </is>
      </c>
      <c r="C1058" s="5" t="n"/>
      <c r="D1058" s="5" t="n"/>
      <c r="E1058" s="5" t="n"/>
      <c r="F1058" s="5" t="n"/>
      <c r="G1058" s="5" t="n"/>
    </row>
    <row r="1059">
      <c r="B1059" s="3" t="inlineStr">
        <is>
          <t>Relativity = 1 at</t>
        </is>
      </c>
      <c r="C1059" s="10" t="inlineStr">
        <is>
          <t>25-34</t>
        </is>
      </c>
      <c r="D1059" s="10" t="inlineStr">
        <is>
          <t>motor|large|driver_age_band|25-34</t>
        </is>
      </c>
      <c r="E1059" s="53">
        <f>INDEX(Terms_Contrib,MATCH(D1059,Terms_Key,0))</f>
        <v/>
      </c>
    </row>
    <row r="1060">
      <c r="B1060" s="6" t="inlineStr">
        <is>
          <t>Label</t>
        </is>
      </c>
      <c r="C1060" s="6" t="inlineStr">
        <is>
          <t>Level</t>
        </is>
      </c>
      <c r="D1060" s="6" t="inlineStr">
        <is>
          <t>Key</t>
        </is>
      </c>
      <c r="E1060" s="6" t="inlineStr">
        <is>
          <t>Log contribution</t>
        </is>
      </c>
      <c r="F1060" s="6" t="inlineStr">
        <is>
          <t>Relativity</t>
        </is>
      </c>
      <c r="G1060" s="6" t="inlineStr">
        <is>
          <t>Share of 2025 exposure</t>
        </is>
      </c>
    </row>
    <row r="1061">
      <c r="B1061" s="10" t="inlineStr">
        <is>
          <t>17-24</t>
        </is>
      </c>
      <c r="C1061" s="10" t="inlineStr">
        <is>
          <t>17-24</t>
        </is>
      </c>
      <c r="D1061" s="10" t="inlineStr">
        <is>
          <t>motor|large|driver_age_band|17-24</t>
        </is>
      </c>
      <c r="E1061" s="42">
        <f>IFERROR(INDEX(Terms_Contrib,MATCH(D1061,Terms_Key,0)),0)</f>
        <v/>
      </c>
      <c r="F1061" s="63">
        <f>EXP(E1061-$E$1059)</f>
        <v/>
      </c>
      <c r="G1061" s="64" t="n">
        <v>0.2508069164524958</v>
      </c>
    </row>
    <row r="1062">
      <c r="B1062" s="10" t="inlineStr">
        <is>
          <t>25-34</t>
        </is>
      </c>
      <c r="C1062" s="10" t="inlineStr">
        <is>
          <t>25-34</t>
        </is>
      </c>
      <c r="D1062" s="10" t="inlineStr">
        <is>
          <t>motor|large|driver_age_band|25-34</t>
        </is>
      </c>
      <c r="E1062" s="42">
        <f>IFERROR(INDEX(Terms_Contrib,MATCH(D1062,Terms_Key,0)),0)</f>
        <v/>
      </c>
      <c r="F1062" s="63">
        <f>EXP(E1062-$E$1059)</f>
        <v/>
      </c>
      <c r="G1062" s="64" t="n">
        <v>0.2518817994228221</v>
      </c>
    </row>
    <row r="1063">
      <c r="B1063" s="10" t="inlineStr">
        <is>
          <t>35-49</t>
        </is>
      </c>
      <c r="C1063" s="10" t="inlineStr">
        <is>
          <t>35-49</t>
        </is>
      </c>
      <c r="D1063" s="10" t="inlineStr">
        <is>
          <t>motor|large|driver_age_band|35-49</t>
        </is>
      </c>
      <c r="E1063" s="42">
        <f>IFERROR(INDEX(Terms_Contrib,MATCH(D1063,Terms_Key,0)),0)</f>
        <v/>
      </c>
      <c r="F1063" s="63">
        <f>EXP(E1063-$E$1059)</f>
        <v/>
      </c>
      <c r="G1063" s="64" t="n">
        <v>0.1304074707019228</v>
      </c>
    </row>
    <row r="1064">
      <c r="B1064" s="10" t="inlineStr">
        <is>
          <t>50-64</t>
        </is>
      </c>
      <c r="C1064" s="10" t="inlineStr">
        <is>
          <t>50-64</t>
        </is>
      </c>
      <c r="D1064" s="10" t="inlineStr">
        <is>
          <t>motor|large|driver_age_band|50-64</t>
        </is>
      </c>
      <c r="E1064" s="42">
        <f>IFERROR(INDEX(Terms_Contrib,MATCH(D1064,Terms_Key,0)),0)</f>
        <v/>
      </c>
      <c r="F1064" s="63">
        <f>EXP(E1064-$E$1059)</f>
        <v/>
      </c>
      <c r="G1064" s="64" t="n">
        <v>0.1314632813222257</v>
      </c>
    </row>
    <row r="1065">
      <c r="B1065" s="10" t="inlineStr">
        <is>
          <t>65+</t>
        </is>
      </c>
      <c r="C1065" s="10" t="inlineStr">
        <is>
          <t>65+</t>
        </is>
      </c>
      <c r="D1065" s="10" t="inlineStr">
        <is>
          <t>motor|large|driver_age_band|65+</t>
        </is>
      </c>
      <c r="E1065" s="42">
        <f>IFERROR(INDEX(Terms_Contrib,MATCH(D1065,Terms_Key,0)),0)</f>
        <v/>
      </c>
      <c r="F1065" s="63">
        <f>EXP(E1065-$E$1059)</f>
        <v/>
      </c>
      <c r="G1065" s="64" t="n">
        <v>0.2354405321005336</v>
      </c>
    </row>
    <row r="1068">
      <c r="B1068" s="5" t="inlineStr">
        <is>
          <t>Motor small claims: Prior claims, 5 years (small claims)</t>
        </is>
      </c>
      <c r="C1068" s="5" t="n"/>
      <c r="D1068" s="5" t="n"/>
      <c r="E1068" s="5" t="n"/>
      <c r="F1068" s="5" t="n"/>
      <c r="G1068" s="5" t="n"/>
    </row>
    <row r="1069">
      <c r="B1069" s="3" t="inlineStr">
        <is>
          <t>Relativity = 1 at</t>
        </is>
      </c>
      <c r="C1069" s="10" t="inlineStr">
        <is>
          <t>0</t>
        </is>
      </c>
      <c r="D1069" s="10" t="inlineStr">
        <is>
          <t>motor|small|prior_claims_5y|q00</t>
        </is>
      </c>
      <c r="E1069" s="53">
        <f>INDEX(Terms_Contrib,MATCH(D1069,Terms_Key,0))</f>
        <v/>
      </c>
    </row>
    <row r="1070">
      <c r="B1070" s="6" t="inlineStr">
        <is>
          <t>Label</t>
        </is>
      </c>
      <c r="C1070" s="6" t="inlineStr">
        <is>
          <t>Level</t>
        </is>
      </c>
      <c r="D1070" s="6" t="inlineStr">
        <is>
          <t>Key</t>
        </is>
      </c>
      <c r="E1070" s="6" t="inlineStr">
        <is>
          <t>Log contribution</t>
        </is>
      </c>
      <c r="F1070" s="6" t="inlineStr">
        <is>
          <t>Relativity</t>
        </is>
      </c>
      <c r="G1070" s="6" t="inlineStr">
        <is>
          <t>Share of 2025 exposure</t>
        </is>
      </c>
    </row>
    <row r="1071">
      <c r="B1071" s="10" t="inlineStr">
        <is>
          <t>0</t>
        </is>
      </c>
      <c r="C1071" s="10" t="inlineStr">
        <is>
          <t>q00</t>
        </is>
      </c>
      <c r="D1071" s="10" t="inlineStr">
        <is>
          <t>motor|small|prior_claims_5y|q00</t>
        </is>
      </c>
      <c r="E1071" s="42">
        <f>IFERROR(INDEX(Terms_Contrib,MATCH(D1071,Terms_Key,0)),0)</f>
        <v/>
      </c>
      <c r="F1071" s="63">
        <f>EXP(E1071-$E$1069)</f>
        <v/>
      </c>
      <c r="G1071" s="64" t="n">
        <v>0.7705442673058516</v>
      </c>
    </row>
    <row r="1072">
      <c r="B1072" s="10" t="inlineStr">
        <is>
          <t>1</t>
        </is>
      </c>
      <c r="C1072" s="10" t="inlineStr">
        <is>
          <t>q01</t>
        </is>
      </c>
      <c r="D1072" s="10" t="inlineStr">
        <is>
          <t>motor|small|prior_claims_5y|q01</t>
        </is>
      </c>
      <c r="E1072" s="42">
        <f>IFERROR(INDEX(Terms_Contrib,MATCH(D1072,Terms_Key,0)),0)</f>
        <v/>
      </c>
      <c r="F1072" s="63">
        <f>EXP(E1072-$E$1069)</f>
        <v/>
      </c>
      <c r="G1072" s="64" t="n">
        <v>0.1974190047576151</v>
      </c>
    </row>
    <row r="1073">
      <c r="B1073" s="10" t="inlineStr">
        <is>
          <t>2+</t>
        </is>
      </c>
      <c r="C1073" s="10" t="inlineStr">
        <is>
          <t>q02</t>
        </is>
      </c>
      <c r="D1073" s="10" t="inlineStr">
        <is>
          <t>motor|small|prior_claims_5y|q02</t>
        </is>
      </c>
      <c r="E1073" s="42">
        <f>IFERROR(INDEX(Terms_Contrib,MATCH(D1073,Terms_Key,0)),0)</f>
        <v/>
      </c>
      <c r="F1073" s="63">
        <f>EXP(E1073-$E$1069)</f>
        <v/>
      </c>
      <c r="G1073" s="64" t="n">
        <v>0.03203672793653332</v>
      </c>
    </row>
    <row r="1076">
      <c r="B1076" s="5" t="inlineStr">
        <is>
          <t>Motor small claims: Missed payments, 12 months (small claims)</t>
        </is>
      </c>
      <c r="C1076" s="5" t="n"/>
      <c r="D1076" s="5" t="n"/>
      <c r="E1076" s="5" t="n"/>
      <c r="F1076" s="5" t="n"/>
      <c r="G1076" s="5" t="n"/>
    </row>
    <row r="1077">
      <c r="B1077" s="3" t="inlineStr">
        <is>
          <t>Relativity = 1 at</t>
        </is>
      </c>
      <c r="C1077" s="10" t="inlineStr">
        <is>
          <t>0</t>
        </is>
      </c>
      <c r="D1077" s="10" t="inlineStr">
        <is>
          <t>motor|small|missed_payments_12m|q00</t>
        </is>
      </c>
      <c r="E1077" s="53">
        <f>INDEX(Terms_Contrib,MATCH(D1077,Terms_Key,0))</f>
        <v/>
      </c>
    </row>
    <row r="1078">
      <c r="B1078" s="6" t="inlineStr">
        <is>
          <t>Label</t>
        </is>
      </c>
      <c r="C1078" s="6" t="inlineStr">
        <is>
          <t>Level</t>
        </is>
      </c>
      <c r="D1078" s="6" t="inlineStr">
        <is>
          <t>Key</t>
        </is>
      </c>
      <c r="E1078" s="6" t="inlineStr">
        <is>
          <t>Log contribution</t>
        </is>
      </c>
      <c r="F1078" s="6" t="inlineStr">
        <is>
          <t>Relativity</t>
        </is>
      </c>
      <c r="G1078" s="6" t="inlineStr">
        <is>
          <t>Share of 2025 exposure</t>
        </is>
      </c>
    </row>
    <row r="1079">
      <c r="B1079" s="10" t="inlineStr">
        <is>
          <t>0</t>
        </is>
      </c>
      <c r="C1079" s="10" t="inlineStr">
        <is>
          <t>q00</t>
        </is>
      </c>
      <c r="D1079" s="10" t="inlineStr">
        <is>
          <t>motor|small|missed_payments_12m|q00</t>
        </is>
      </c>
      <c r="E1079" s="42">
        <f>IFERROR(INDEX(Terms_Contrib,MATCH(D1079,Terms_Key,0)),0)</f>
        <v/>
      </c>
      <c r="F1079" s="63">
        <f>EXP(E1079-$E$1077)</f>
        <v/>
      </c>
      <c r="G1079" s="64" t="n">
        <v>0.9205368915079426</v>
      </c>
    </row>
    <row r="1080">
      <c r="B1080" s="10" t="inlineStr">
        <is>
          <t>1+</t>
        </is>
      </c>
      <c r="C1080" s="10" t="inlineStr">
        <is>
          <t>q01</t>
        </is>
      </c>
      <c r="D1080" s="10" t="inlineStr">
        <is>
          <t>motor|small|missed_payments_12m|q01</t>
        </is>
      </c>
      <c r="E1080" s="42">
        <f>IFERROR(INDEX(Terms_Contrib,MATCH(D1080,Terms_Key,0)),0)</f>
        <v/>
      </c>
      <c r="F1080" s="63">
        <f>EXP(E1080-$E$1077)</f>
        <v/>
      </c>
      <c r="G1080" s="64" t="n">
        <v>0.07946310849205747</v>
      </c>
    </row>
    <row r="1083">
      <c r="B1083" s="5" t="inlineStr">
        <is>
          <t>Motor large claims: No-claims bonus (large claims, bands)</t>
        </is>
      </c>
      <c r="C1083" s="5" t="n"/>
      <c r="D1083" s="5" t="n"/>
      <c r="E1083" s="5" t="n"/>
      <c r="F1083" s="5" t="n"/>
      <c r="G1083" s="5" t="n"/>
    </row>
    <row r="1084">
      <c r="B1084" s="3" t="inlineStr">
        <is>
          <t>Relativity = 1 at</t>
        </is>
      </c>
      <c r="C1084" s="10" t="inlineStr">
        <is>
          <t>up to 2</t>
        </is>
      </c>
      <c r="D1084" s="10" t="inlineStr">
        <is>
          <t>motor|large|ncb_years|q00</t>
        </is>
      </c>
      <c r="E1084" s="53">
        <f>INDEX(Terms_Contrib,MATCH(D1084,Terms_Key,0))</f>
        <v/>
      </c>
    </row>
    <row r="1085">
      <c r="B1085" s="6" t="inlineStr">
        <is>
          <t>Label</t>
        </is>
      </c>
      <c r="C1085" s="6" t="inlineStr">
        <is>
          <t>Level</t>
        </is>
      </c>
      <c r="D1085" s="6" t="inlineStr">
        <is>
          <t>Key</t>
        </is>
      </c>
      <c r="E1085" s="6" t="inlineStr">
        <is>
          <t>Log contribution</t>
        </is>
      </c>
      <c r="F1085" s="6" t="inlineStr">
        <is>
          <t>Relativity</t>
        </is>
      </c>
      <c r="G1085" s="6" t="inlineStr">
        <is>
          <t>Share of 2025 exposure</t>
        </is>
      </c>
    </row>
    <row r="1086">
      <c r="B1086" s="10" t="inlineStr">
        <is>
          <t>up to 2</t>
        </is>
      </c>
      <c r="C1086" s="10" t="inlineStr">
        <is>
          <t>q00</t>
        </is>
      </c>
      <c r="D1086" s="10" t="inlineStr">
        <is>
          <t>motor|large|ncb_years|q00</t>
        </is>
      </c>
      <c r="E1086" s="42">
        <f>IFERROR(INDEX(Terms_Contrib,MATCH(D1086,Terms_Key,0)),0)</f>
        <v/>
      </c>
      <c r="F1086" s="63">
        <f>EXP(E1086-$E$1084)</f>
        <v/>
      </c>
      <c r="G1086" s="64" t="n">
        <v>0.3702295111118632</v>
      </c>
    </row>
    <row r="1087">
      <c r="B1087" s="10" t="inlineStr">
        <is>
          <t>3-5</t>
        </is>
      </c>
      <c r="C1087" s="10" t="inlineStr">
        <is>
          <t>q01</t>
        </is>
      </c>
      <c r="D1087" s="10" t="inlineStr">
        <is>
          <t>motor|large|ncb_years|q01</t>
        </is>
      </c>
      <c r="E1087" s="42">
        <f>IFERROR(INDEX(Terms_Contrib,MATCH(D1087,Terms_Key,0)),0)</f>
        <v/>
      </c>
      <c r="F1087" s="63">
        <f>EXP(E1087-$E$1084)</f>
        <v/>
      </c>
      <c r="G1087" s="64" t="n">
        <v>0.1562043845737562</v>
      </c>
    </row>
    <row r="1088">
      <c r="B1088" s="10" t="inlineStr">
        <is>
          <t>6-9</t>
        </is>
      </c>
      <c r="C1088" s="10" t="inlineStr">
        <is>
          <t>q02</t>
        </is>
      </c>
      <c r="D1088" s="10" t="inlineStr">
        <is>
          <t>motor|large|ncb_years|q02</t>
        </is>
      </c>
      <c r="E1088" s="42">
        <f>IFERROR(INDEX(Terms_Contrib,MATCH(D1088,Terms_Key,0)),0)</f>
        <v/>
      </c>
      <c r="F1088" s="63">
        <f>EXP(E1088-$E$1084)</f>
        <v/>
      </c>
      <c r="G1088" s="64" t="n">
        <v>0.1828631259276531</v>
      </c>
    </row>
    <row r="1089">
      <c r="B1089" s="10" t="inlineStr">
        <is>
          <t>10-13</t>
        </is>
      </c>
      <c r="C1089" s="10" t="inlineStr">
        <is>
          <t>q03</t>
        </is>
      </c>
      <c r="D1089" s="10" t="inlineStr">
        <is>
          <t>motor|large|ncb_years|q03</t>
        </is>
      </c>
      <c r="E1089" s="42">
        <f>IFERROR(INDEX(Terms_Contrib,MATCH(D1089,Terms_Key,0)),0)</f>
        <v/>
      </c>
      <c r="F1089" s="63">
        <f>EXP(E1089-$E$1084)</f>
        <v/>
      </c>
      <c r="G1089" s="64" t="n">
        <v>0.1834550276413835</v>
      </c>
    </row>
    <row r="1090">
      <c r="B1090" s="10" t="inlineStr">
        <is>
          <t>14+</t>
        </is>
      </c>
      <c r="C1090" s="10" t="inlineStr">
        <is>
          <t>q04</t>
        </is>
      </c>
      <c r="D1090" s="10" t="inlineStr">
        <is>
          <t>motor|large|ncb_years|q04</t>
        </is>
      </c>
      <c r="E1090" s="42">
        <f>IFERROR(INDEX(Terms_Contrib,MATCH(D1090,Terms_Key,0)),0)</f>
        <v/>
      </c>
      <c r="F1090" s="63">
        <f>EXP(E1090-$E$1084)</f>
        <v/>
      </c>
      <c r="G1090" s="64" t="n">
        <v>0.107247950745344</v>
      </c>
    </row>
    <row r="1093">
      <c r="B1093" s="5" t="inlineStr">
        <is>
          <t>Motor large claims: Years licensed (large claims, bands)</t>
        </is>
      </c>
      <c r="C1093" s="5" t="n"/>
      <c r="D1093" s="5" t="n"/>
      <c r="E1093" s="5" t="n"/>
      <c r="F1093" s="5" t="n"/>
      <c r="G1093" s="5" t="n"/>
    </row>
    <row r="1094">
      <c r="B1094" s="3" t="inlineStr">
        <is>
          <t>Relativity = 1 at</t>
        </is>
      </c>
      <c r="C1094" s="10" t="inlineStr">
        <is>
          <t>up to 6</t>
        </is>
      </c>
      <c r="D1094" s="10" t="inlineStr">
        <is>
          <t>motor|large|years_licensed|q00</t>
        </is>
      </c>
      <c r="E1094" s="53">
        <f>INDEX(Terms_Contrib,MATCH(D1094,Terms_Key,0))</f>
        <v/>
      </c>
    </row>
    <row r="1095">
      <c r="B1095" s="6" t="inlineStr">
        <is>
          <t>Label</t>
        </is>
      </c>
      <c r="C1095" s="6" t="inlineStr">
        <is>
          <t>Level</t>
        </is>
      </c>
      <c r="D1095" s="6" t="inlineStr">
        <is>
          <t>Key</t>
        </is>
      </c>
      <c r="E1095" s="6" t="inlineStr">
        <is>
          <t>Log contribution</t>
        </is>
      </c>
      <c r="F1095" s="6" t="inlineStr">
        <is>
          <t>Relativity</t>
        </is>
      </c>
      <c r="G1095" s="6" t="inlineStr">
        <is>
          <t>Share of 2025 exposure</t>
        </is>
      </c>
    </row>
    <row r="1096">
      <c r="B1096" s="10" t="inlineStr">
        <is>
          <t>up to 6</t>
        </is>
      </c>
      <c r="C1096" s="10" t="inlineStr">
        <is>
          <t>q00</t>
        </is>
      </c>
      <c r="D1096" s="10" t="inlineStr">
        <is>
          <t>motor|large|years_licensed|q00</t>
        </is>
      </c>
      <c r="E1096" s="42">
        <f>IFERROR(INDEX(Terms_Contrib,MATCH(D1096,Terms_Key,0)),0)</f>
        <v/>
      </c>
      <c r="F1096" s="63">
        <f>EXP(E1096-$E$1094)</f>
        <v/>
      </c>
      <c r="G1096" s="64" t="n">
        <v>0.3725709715087526</v>
      </c>
    </row>
    <row r="1097">
      <c r="B1097" s="10" t="inlineStr">
        <is>
          <t>7-21</t>
        </is>
      </c>
      <c r="C1097" s="10" t="inlineStr">
        <is>
          <t>q01</t>
        </is>
      </c>
      <c r="D1097" s="10" t="inlineStr">
        <is>
          <t>motor|large|years_licensed|q01</t>
        </is>
      </c>
      <c r="E1097" s="42">
        <f>IFERROR(INDEX(Terms_Contrib,MATCH(D1097,Terms_Key,0)),0)</f>
        <v/>
      </c>
      <c r="F1097" s="63">
        <f>EXP(E1097-$E$1094)</f>
        <v/>
      </c>
      <c r="G1097" s="64" t="n">
        <v>0.1998210458735792</v>
      </c>
    </row>
    <row r="1098">
      <c r="B1098" s="10" t="inlineStr">
        <is>
          <t>22-36</t>
        </is>
      </c>
      <c r="C1098" s="10" t="inlineStr">
        <is>
          <t>q02</t>
        </is>
      </c>
      <c r="D1098" s="10" t="inlineStr">
        <is>
          <t>motor|large|years_licensed|q02</t>
        </is>
      </c>
      <c r="E1098" s="42">
        <f>IFERROR(INDEX(Terms_Contrib,MATCH(D1098,Terms_Key,0)),0)</f>
        <v/>
      </c>
      <c r="F1098" s="63">
        <f>EXP(E1098-$E$1094)</f>
        <v/>
      </c>
      <c r="G1098" s="64" t="n">
        <v>0.1317640696205969</v>
      </c>
    </row>
    <row r="1099">
      <c r="B1099" s="10" t="inlineStr">
        <is>
          <t>37-52</t>
        </is>
      </c>
      <c r="C1099" s="10" t="inlineStr">
        <is>
          <t>q03</t>
        </is>
      </c>
      <c r="D1099" s="10" t="inlineStr">
        <is>
          <t>motor|large|years_licensed|q03</t>
        </is>
      </c>
      <c r="E1099" s="42">
        <f>IFERROR(INDEX(Terms_Contrib,MATCH(D1099,Terms_Key,0)),0)</f>
        <v/>
      </c>
      <c r="F1099" s="63">
        <f>EXP(E1099-$E$1094)</f>
        <v/>
      </c>
      <c r="G1099" s="64" t="n">
        <v>0.1401975853850038</v>
      </c>
    </row>
    <row r="1100">
      <c r="B1100" s="10" t="inlineStr">
        <is>
          <t>53+</t>
        </is>
      </c>
      <c r="C1100" s="10" t="inlineStr">
        <is>
          <t>q04</t>
        </is>
      </c>
      <c r="D1100" s="10" t="inlineStr">
        <is>
          <t>motor|large|years_licensed|q04</t>
        </is>
      </c>
      <c r="E1100" s="42">
        <f>IFERROR(INDEX(Terms_Contrib,MATCH(D1100,Terms_Key,0)),0)</f>
        <v/>
      </c>
      <c r="F1100" s="63">
        <f>EXP(E1100-$E$1094)</f>
        <v/>
      </c>
      <c r="G1100" s="64" t="n">
        <v>0.1556463276120676</v>
      </c>
    </row>
    <row r="1103">
      <c r="B1103" s="5" t="inlineStr">
        <is>
          <t>Contents: Policyholder age band</t>
        </is>
      </c>
      <c r="C1103" s="5" t="n"/>
      <c r="D1103" s="5" t="n"/>
      <c r="E1103" s="5" t="n"/>
      <c r="F1103" s="5" t="n"/>
      <c r="G1103" s="5" t="n"/>
    </row>
    <row r="1104">
      <c r="B1104" s="3" t="inlineStr">
        <is>
          <t>Relativity = 1 at</t>
        </is>
      </c>
      <c r="C1104" s="10" t="inlineStr">
        <is>
          <t>25-34</t>
        </is>
      </c>
      <c r="D1104" s="10" t="inlineStr">
        <is>
          <t>contents|small|policyholder_age_band|25-34</t>
        </is>
      </c>
      <c r="E1104" s="53">
        <f>INDEX(Terms_Contrib,MATCH(D1104,Terms_Key,0))</f>
        <v/>
      </c>
    </row>
    <row r="1105">
      <c r="B1105" s="6" t="inlineStr">
        <is>
          <t>Label</t>
        </is>
      </c>
      <c r="C1105" s="6" t="inlineStr">
        <is>
          <t>Level</t>
        </is>
      </c>
      <c r="D1105" s="6" t="inlineStr">
        <is>
          <t>Key</t>
        </is>
      </c>
      <c r="E1105" s="6" t="inlineStr">
        <is>
          <t>Log contribution</t>
        </is>
      </c>
      <c r="F1105" s="6" t="inlineStr">
        <is>
          <t>Relativity</t>
        </is>
      </c>
      <c r="G1105" s="6" t="inlineStr">
        <is>
          <t>Share of 2025 exposure</t>
        </is>
      </c>
    </row>
    <row r="1106">
      <c r="B1106" s="10" t="inlineStr">
        <is>
          <t>17-24</t>
        </is>
      </c>
      <c r="C1106" s="10" t="inlineStr">
        <is>
          <t>17-24</t>
        </is>
      </c>
      <c r="D1106" s="10" t="inlineStr">
        <is>
          <t>contents|small|policyholder_age_band|17-24</t>
        </is>
      </c>
      <c r="E1106" s="42">
        <f>IFERROR(INDEX(Terms_Contrib,MATCH(D1106,Terms_Key,0)),0)</f>
        <v/>
      </c>
      <c r="F1106" s="63">
        <f>EXP(E1106-$E$1104)</f>
        <v/>
      </c>
      <c r="G1106" s="64" t="n">
        <v>0.2492049815677167</v>
      </c>
    </row>
    <row r="1107">
      <c r="B1107" s="10" t="inlineStr">
        <is>
          <t>25-34</t>
        </is>
      </c>
      <c r="C1107" s="10" t="inlineStr">
        <is>
          <t>25-34</t>
        </is>
      </c>
      <c r="D1107" s="10" t="inlineStr">
        <is>
          <t>contents|small|policyholder_age_band|25-34</t>
        </is>
      </c>
      <c r="E1107" s="42">
        <f>IFERROR(INDEX(Terms_Contrib,MATCH(D1107,Terms_Key,0)),0)</f>
        <v/>
      </c>
      <c r="F1107" s="63">
        <f>EXP(E1107-$E$1104)</f>
        <v/>
      </c>
      <c r="G1107" s="64" t="n">
        <v>0.2513972650307483</v>
      </c>
    </row>
    <row r="1108">
      <c r="B1108" s="10" t="inlineStr">
        <is>
          <t>35-49</t>
        </is>
      </c>
      <c r="C1108" s="10" t="inlineStr">
        <is>
          <t>35-49</t>
        </is>
      </c>
      <c r="D1108" s="10" t="inlineStr">
        <is>
          <t>contents|small|policyholder_age_band|35-49</t>
        </is>
      </c>
      <c r="E1108" s="42">
        <f>IFERROR(INDEX(Terms_Contrib,MATCH(D1108,Terms_Key,0)),0)</f>
        <v/>
      </c>
      <c r="F1108" s="63">
        <f>EXP(E1108-$E$1104)</f>
        <v/>
      </c>
      <c r="G1108" s="64" t="n">
        <v>0.129775391218889</v>
      </c>
    </row>
    <row r="1109">
      <c r="B1109" s="10" t="inlineStr">
        <is>
          <t>50-64</t>
        </is>
      </c>
      <c r="C1109" s="10" t="inlineStr">
        <is>
          <t>50-64</t>
        </is>
      </c>
      <c r="D1109" s="10" t="inlineStr">
        <is>
          <t>contents|small|policyholder_age_band|50-64</t>
        </is>
      </c>
      <c r="E1109" s="42">
        <f>IFERROR(INDEX(Terms_Contrib,MATCH(D1109,Terms_Key,0)),0)</f>
        <v/>
      </c>
      <c r="F1109" s="63">
        <f>EXP(E1109-$E$1104)</f>
        <v/>
      </c>
      <c r="G1109" s="64" t="n">
        <v>0.1331012334147749</v>
      </c>
    </row>
    <row r="1110">
      <c r="B1110" s="10" t="inlineStr">
        <is>
          <t>65+</t>
        </is>
      </c>
      <c r="C1110" s="10" t="inlineStr">
        <is>
          <t>65+</t>
        </is>
      </c>
      <c r="D1110" s="10" t="inlineStr">
        <is>
          <t>contents|small|policyholder_age_band|65+</t>
        </is>
      </c>
      <c r="E1110" s="42">
        <f>IFERROR(INDEX(Terms_Contrib,MATCH(D1110,Terms_Key,0)),0)</f>
        <v/>
      </c>
      <c r="F1110" s="63">
        <f>EXP(E1110-$E$1104)</f>
        <v/>
      </c>
      <c r="G1110" s="64" t="n">
        <v>0.2365211287678712</v>
      </c>
    </row>
    <row r="1113">
      <c r="B1113" s="5" t="inlineStr">
        <is>
          <t>Contents: Flood zone</t>
        </is>
      </c>
      <c r="C1113" s="5" t="n"/>
      <c r="D1113" s="5" t="n"/>
      <c r="E1113" s="5" t="n"/>
      <c r="F1113" s="5" t="n"/>
      <c r="G1113" s="5" t="n"/>
    </row>
    <row r="1114">
      <c r="B1114" s="3" t="inlineStr">
        <is>
          <t>Relativity = 1 at</t>
        </is>
      </c>
      <c r="C1114" s="10" t="inlineStr">
        <is>
          <t>1</t>
        </is>
      </c>
      <c r="D1114" s="10" t="inlineStr">
        <is>
          <t>contents|small|f_flood_zone|1</t>
        </is>
      </c>
      <c r="E1114" s="53">
        <f>INDEX(Terms_Contrib,MATCH(D1114,Terms_Key,0))</f>
        <v/>
      </c>
    </row>
    <row r="1115">
      <c r="B1115" s="6" t="inlineStr">
        <is>
          <t>Label</t>
        </is>
      </c>
      <c r="C1115" s="6" t="inlineStr">
        <is>
          <t>Level</t>
        </is>
      </c>
      <c r="D1115" s="6" t="inlineStr">
        <is>
          <t>Key</t>
        </is>
      </c>
      <c r="E1115" s="6" t="inlineStr">
        <is>
          <t>Log contribution</t>
        </is>
      </c>
      <c r="F1115" s="6" t="inlineStr">
        <is>
          <t>Relativity</t>
        </is>
      </c>
      <c r="G1115" s="6" t="inlineStr">
        <is>
          <t>Share of 2025 exposure</t>
        </is>
      </c>
    </row>
    <row r="1116">
      <c r="B1116" s="10" t="inlineStr">
        <is>
          <t>1</t>
        </is>
      </c>
      <c r="C1116" s="10" t="inlineStr">
        <is>
          <t>1</t>
        </is>
      </c>
      <c r="D1116" s="10" t="inlineStr">
        <is>
          <t>contents|small|f_flood_zone|1</t>
        </is>
      </c>
      <c r="E1116" s="42">
        <f>IFERROR(INDEX(Terms_Contrib,MATCH(D1116,Terms_Key,0)),0)</f>
        <v/>
      </c>
      <c r="F1116" s="63">
        <f>EXP(E1116-$E$1114)</f>
        <v/>
      </c>
      <c r="G1116" s="64" t="n">
        <v>0.6853004107049764</v>
      </c>
    </row>
    <row r="1117">
      <c r="B1117" s="10" t="inlineStr">
        <is>
          <t>2</t>
        </is>
      </c>
      <c r="C1117" s="10" t="inlineStr">
        <is>
          <t>2</t>
        </is>
      </c>
      <c r="D1117" s="10" t="inlineStr">
        <is>
          <t>contents|small|f_flood_zone|2</t>
        </is>
      </c>
      <c r="E1117" s="42">
        <f>IFERROR(INDEX(Terms_Contrib,MATCH(D1117,Terms_Key,0)),0)</f>
        <v/>
      </c>
      <c r="F1117" s="63">
        <f>EXP(E1117-$E$1114)</f>
        <v/>
      </c>
      <c r="G1117" s="64" t="n">
        <v>0.147245370574546</v>
      </c>
    </row>
    <row r="1118">
      <c r="B1118" s="10" t="inlineStr">
        <is>
          <t>3</t>
        </is>
      </c>
      <c r="C1118" s="10" t="inlineStr">
        <is>
          <t>3</t>
        </is>
      </c>
      <c r="D1118" s="10" t="inlineStr">
        <is>
          <t>contents|small|f_flood_zone|3</t>
        </is>
      </c>
      <c r="E1118" s="42">
        <f>IFERROR(INDEX(Terms_Contrib,MATCH(D1118,Terms_Key,0)),0)</f>
        <v/>
      </c>
      <c r="F1118" s="63">
        <f>EXP(E1118-$E$1114)</f>
        <v/>
      </c>
      <c r="G1118" s="64" t="n">
        <v>0.07835593595657771</v>
      </c>
    </row>
    <row r="1119">
      <c r="B1119" s="10" t="inlineStr">
        <is>
          <t>4</t>
        </is>
      </c>
      <c r="C1119" s="10" t="inlineStr">
        <is>
          <t>4</t>
        </is>
      </c>
      <c r="D1119" s="10" t="inlineStr">
        <is>
          <t>contents|small|f_flood_zone|4</t>
        </is>
      </c>
      <c r="E1119" s="42">
        <f>IFERROR(INDEX(Terms_Contrib,MATCH(D1119,Terms_Key,0)),0)</f>
        <v/>
      </c>
      <c r="F1119" s="63">
        <f>EXP(E1119-$E$1114)</f>
        <v/>
      </c>
      <c r="G1119" s="64" t="n">
        <v>0.04232289943693448</v>
      </c>
    </row>
    <row r="1120">
      <c r="B1120" s="10" t="inlineStr">
        <is>
          <t>5</t>
        </is>
      </c>
      <c r="C1120" s="10" t="inlineStr">
        <is>
          <t>5</t>
        </is>
      </c>
      <c r="D1120" s="10" t="inlineStr">
        <is>
          <t>contents|small|f_flood_zone|5</t>
        </is>
      </c>
      <c r="E1120" s="42">
        <f>IFERROR(INDEX(Terms_Contrib,MATCH(D1120,Terms_Key,0)),0)</f>
        <v/>
      </c>
      <c r="F1120" s="63">
        <f>EXP(E1120-$E$1114)</f>
        <v/>
      </c>
      <c r="G1120" s="64" t="n">
        <v>0.01714617838253638</v>
      </c>
    </row>
    <row r="1121">
      <c r="B1121" s="10" t="inlineStr">
        <is>
          <t>Missing</t>
        </is>
      </c>
      <c r="C1121" s="10" t="inlineStr">
        <is>
          <t>MISSING</t>
        </is>
      </c>
      <c r="D1121" s="10" t="inlineStr">
        <is>
          <t>contents|small|f_flood_zone|MISSING</t>
        </is>
      </c>
      <c r="E1121" s="42">
        <f>IFERROR(INDEX(Terms_Contrib,MATCH(D1121,Terms_Key,0)),0)</f>
        <v/>
      </c>
      <c r="F1121" s="63">
        <f>EXP(E1121-$E$1114)</f>
        <v/>
      </c>
      <c r="G1121" s="64" t="n">
        <v>0.02962920494442925</v>
      </c>
    </row>
    <row r="1124">
      <c r="B1124" s="5" t="inlineStr">
        <is>
          <t>Contents: Prior claims, 5 years</t>
        </is>
      </c>
      <c r="C1124" s="5" t="n"/>
      <c r="D1124" s="5" t="n"/>
      <c r="E1124" s="5" t="n"/>
      <c r="F1124" s="5" t="n"/>
      <c r="G1124" s="5" t="n"/>
    </row>
    <row r="1125">
      <c r="B1125" s="3" t="inlineStr">
        <is>
          <t>Relativity = 1 at</t>
        </is>
      </c>
      <c r="C1125" s="10" t="inlineStr">
        <is>
          <t>0</t>
        </is>
      </c>
      <c r="D1125" s="10" t="inlineStr">
        <is>
          <t>contents|small|f_prior_claims|0</t>
        </is>
      </c>
      <c r="E1125" s="53">
        <f>INDEX(Terms_Contrib,MATCH(D1125,Terms_Key,0))</f>
        <v/>
      </c>
    </row>
    <row r="1126">
      <c r="B1126" s="6" t="inlineStr">
        <is>
          <t>Label</t>
        </is>
      </c>
      <c r="C1126" s="6" t="inlineStr">
        <is>
          <t>Level</t>
        </is>
      </c>
      <c r="D1126" s="6" t="inlineStr">
        <is>
          <t>Key</t>
        </is>
      </c>
      <c r="E1126" s="6" t="inlineStr">
        <is>
          <t>Log contribution</t>
        </is>
      </c>
      <c r="F1126" s="6" t="inlineStr">
        <is>
          <t>Relativity</t>
        </is>
      </c>
      <c r="G1126" s="6" t="inlineStr">
        <is>
          <t>Share of 2025 exposure</t>
        </is>
      </c>
    </row>
    <row r="1127">
      <c r="B1127" s="10" t="inlineStr">
        <is>
          <t>0</t>
        </is>
      </c>
      <c r="C1127" s="10" t="inlineStr">
        <is>
          <t>0</t>
        </is>
      </c>
      <c r="D1127" s="10" t="inlineStr">
        <is>
          <t>contents|small|f_prior_claims|0</t>
        </is>
      </c>
      <c r="E1127" s="42">
        <f>IFERROR(INDEX(Terms_Contrib,MATCH(D1127,Terms_Key,0)),0)</f>
        <v/>
      </c>
      <c r="F1127" s="63">
        <f>EXP(E1127-$E$1125)</f>
        <v/>
      </c>
      <c r="G1127" s="64" t="n">
        <v>0.7690948567407005</v>
      </c>
    </row>
    <row r="1128">
      <c r="B1128" s="10" t="inlineStr">
        <is>
          <t>1</t>
        </is>
      </c>
      <c r="C1128" s="10" t="inlineStr">
        <is>
          <t>1</t>
        </is>
      </c>
      <c r="D1128" s="10" t="inlineStr">
        <is>
          <t>contents|small|f_prior_claims|1</t>
        </is>
      </c>
      <c r="E1128" s="42">
        <f>IFERROR(INDEX(Terms_Contrib,MATCH(D1128,Terms_Key,0)),0)</f>
        <v/>
      </c>
      <c r="F1128" s="63">
        <f>EXP(E1128-$E$1125)</f>
        <v/>
      </c>
      <c r="G1128" s="64" t="n">
        <v>0.1975531787970945</v>
      </c>
    </row>
    <row r="1129">
      <c r="B1129" s="10" t="inlineStr">
        <is>
          <t>2</t>
        </is>
      </c>
      <c r="C1129" s="10" t="inlineStr">
        <is>
          <t>2</t>
        </is>
      </c>
      <c r="D1129" s="10" t="inlineStr">
        <is>
          <t>contents|small|f_prior_claims|2</t>
        </is>
      </c>
      <c r="E1129" s="42">
        <f>IFERROR(INDEX(Terms_Contrib,MATCH(D1129,Terms_Key,0)),0)</f>
        <v/>
      </c>
      <c r="F1129" s="63">
        <f>EXP(E1129-$E$1125)</f>
        <v/>
      </c>
      <c r="G1129" s="64" t="n">
        <v>0.02986303799125482</v>
      </c>
    </row>
    <row r="1130">
      <c r="B1130" s="10" t="inlineStr">
        <is>
          <t>3+</t>
        </is>
      </c>
      <c r="C1130" s="10" t="inlineStr">
        <is>
          <t>OTHER</t>
        </is>
      </c>
      <c r="D1130" s="10" t="inlineStr">
        <is>
          <t>contents|small|f_prior_claims|OTHER</t>
        </is>
      </c>
      <c r="E1130" s="42">
        <f>IFERROR(INDEX(Terms_Contrib,MATCH(D1130,Terms_Key,0)),0)</f>
        <v/>
      </c>
      <c r="F1130" s="63">
        <f>EXP(E1130-$E$1125)</f>
        <v/>
      </c>
      <c r="G1130" s="64" t="n">
        <v>0.003488926470950062</v>
      </c>
    </row>
    <row r="1133">
      <c r="B1133" s="5" t="inlineStr">
        <is>
          <t>Contents: Missed payments, 12 months</t>
        </is>
      </c>
      <c r="C1133" s="5" t="n"/>
      <c r="D1133" s="5" t="n"/>
      <c r="E1133" s="5" t="n"/>
      <c r="F1133" s="5" t="n"/>
      <c r="G1133" s="5" t="n"/>
    </row>
    <row r="1134">
      <c r="B1134" s="3" t="inlineStr">
        <is>
          <t>Relativity = 1 at</t>
        </is>
      </c>
      <c r="C1134" s="10" t="inlineStr">
        <is>
          <t>0</t>
        </is>
      </c>
      <c r="D1134" s="10" t="inlineStr">
        <is>
          <t>contents|small|f_missed_pay|0</t>
        </is>
      </c>
      <c r="E1134" s="53">
        <f>INDEX(Terms_Contrib,MATCH(D1134,Terms_Key,0))</f>
        <v/>
      </c>
    </row>
    <row r="1135">
      <c r="B1135" s="6" t="inlineStr">
        <is>
          <t>Label</t>
        </is>
      </c>
      <c r="C1135" s="6" t="inlineStr">
        <is>
          <t>Level</t>
        </is>
      </c>
      <c r="D1135" s="6" t="inlineStr">
        <is>
          <t>Key</t>
        </is>
      </c>
      <c r="E1135" s="6" t="inlineStr">
        <is>
          <t>Log contribution</t>
        </is>
      </c>
      <c r="F1135" s="6" t="inlineStr">
        <is>
          <t>Relativity</t>
        </is>
      </c>
      <c r="G1135" s="6" t="inlineStr">
        <is>
          <t>Share of 2025 exposure</t>
        </is>
      </c>
    </row>
    <row r="1136">
      <c r="B1136" s="10" t="inlineStr">
        <is>
          <t>0</t>
        </is>
      </c>
      <c r="C1136" s="10" t="inlineStr">
        <is>
          <t>0</t>
        </is>
      </c>
      <c r="D1136" s="10" t="inlineStr">
        <is>
          <t>contents|small|f_missed_pay|0</t>
        </is>
      </c>
      <c r="E1136" s="42">
        <f>IFERROR(INDEX(Terms_Contrib,MATCH(D1136,Terms_Key,0)),0)</f>
        <v/>
      </c>
      <c r="F1136" s="63">
        <f>EXP(E1136-$E$1134)</f>
        <v/>
      </c>
      <c r="G1136" s="64" t="n">
        <v>0.9199256209434934</v>
      </c>
    </row>
    <row r="1137">
      <c r="B1137" s="10" t="inlineStr">
        <is>
          <t>1</t>
        </is>
      </c>
      <c r="C1137" s="10" t="inlineStr">
        <is>
          <t>1</t>
        </is>
      </c>
      <c r="D1137" s="10" t="inlineStr">
        <is>
          <t>contents|small|f_missed_pay|1</t>
        </is>
      </c>
      <c r="E1137" s="42">
        <f>IFERROR(INDEX(Terms_Contrib,MATCH(D1137,Terms_Key,0)),0)</f>
        <v/>
      </c>
      <c r="F1137" s="63">
        <f>EXP(E1137-$E$1134)</f>
        <v/>
      </c>
      <c r="G1137" s="64" t="n">
        <v>0.06310980775738927</v>
      </c>
    </row>
    <row r="1138">
      <c r="B1138" s="10" t="inlineStr">
        <is>
          <t>2</t>
        </is>
      </c>
      <c r="C1138" s="10" t="inlineStr">
        <is>
          <t>2</t>
        </is>
      </c>
      <c r="D1138" s="10" t="inlineStr">
        <is>
          <t>contents|small|f_missed_pay|2</t>
        </is>
      </c>
      <c r="E1138" s="42">
        <f>IFERROR(INDEX(Terms_Contrib,MATCH(D1138,Terms_Key,0)),0)</f>
        <v/>
      </c>
      <c r="F1138" s="63">
        <f>EXP(E1138-$E$1134)</f>
        <v/>
      </c>
      <c r="G1138" s="64" t="n">
        <v>0.01360154421728601</v>
      </c>
    </row>
    <row r="1139">
      <c r="B1139" s="10" t="inlineStr">
        <is>
          <t>3+</t>
        </is>
      </c>
      <c r="C1139" s="10" t="inlineStr">
        <is>
          <t>OTHER</t>
        </is>
      </c>
      <c r="D1139" s="10" t="inlineStr">
        <is>
          <t>contents|small|f_missed_pay|OTHER</t>
        </is>
      </c>
      <c r="E1139" s="42">
        <f>IFERROR(INDEX(Terms_Contrib,MATCH(D1139,Terms_Key,0)),0)</f>
        <v/>
      </c>
      <c r="F1139" s="63">
        <f>EXP(E1139-$E$1134)</f>
        <v/>
      </c>
      <c r="G1139" s="64" t="n">
        <v>0.003363027081831354</v>
      </c>
    </row>
    <row r="1142">
      <c r="B1142" s="5" t="inlineStr">
        <is>
          <t>Contents: Voluntary excess (CU)</t>
        </is>
      </c>
      <c r="C1142" s="5" t="n"/>
      <c r="D1142" s="5" t="n"/>
      <c r="E1142" s="5" t="n"/>
      <c r="F1142" s="5" t="n"/>
      <c r="G1142" s="5" t="n"/>
    </row>
    <row r="1143">
      <c r="B1143" s="3" t="inlineStr">
        <is>
          <t>Relativity = 1 at</t>
        </is>
      </c>
      <c r="C1143" s="10" t="inlineStr">
        <is>
          <t>0</t>
        </is>
      </c>
      <c r="D1143" s="10" t="inlineStr">
        <is>
          <t>contents|small|f_vol_xs|0</t>
        </is>
      </c>
      <c r="E1143" s="53">
        <f>INDEX(Terms_Contrib,MATCH(D1143,Terms_Key,0))</f>
        <v/>
      </c>
    </row>
    <row r="1144">
      <c r="B1144" s="6" t="inlineStr">
        <is>
          <t>Label</t>
        </is>
      </c>
      <c r="C1144" s="6" t="inlineStr">
        <is>
          <t>Level</t>
        </is>
      </c>
      <c r="D1144" s="6" t="inlineStr">
        <is>
          <t>Key</t>
        </is>
      </c>
      <c r="E1144" s="6" t="inlineStr">
        <is>
          <t>Log contribution</t>
        </is>
      </c>
      <c r="F1144" s="6" t="inlineStr">
        <is>
          <t>Relativity</t>
        </is>
      </c>
      <c r="G1144" s="6" t="inlineStr">
        <is>
          <t>Share of 2025 exposure</t>
        </is>
      </c>
    </row>
    <row r="1145">
      <c r="B1145" s="10" t="inlineStr">
        <is>
          <t>0</t>
        </is>
      </c>
      <c r="C1145" s="10" t="inlineStr">
        <is>
          <t>0</t>
        </is>
      </c>
      <c r="D1145" s="10" t="inlineStr">
        <is>
          <t>contents|small|f_vol_xs|0</t>
        </is>
      </c>
      <c r="E1145" s="42">
        <f>IFERROR(INDEX(Terms_Contrib,MATCH(D1145,Terms_Key,0)),0)</f>
        <v/>
      </c>
      <c r="F1145" s="63">
        <f>EXP(E1145-$E$1143)</f>
        <v/>
      </c>
      <c r="G1145" s="64" t="n">
        <v>0.5015516914016567</v>
      </c>
    </row>
    <row r="1146">
      <c r="B1146" s="10" t="inlineStr">
        <is>
          <t>250</t>
        </is>
      </c>
      <c r="C1146" s="10" t="inlineStr">
        <is>
          <t>250</t>
        </is>
      </c>
      <c r="D1146" s="10" t="inlineStr">
        <is>
          <t>contents|small|f_vol_xs|250</t>
        </is>
      </c>
      <c r="E1146" s="42">
        <f>IFERROR(INDEX(Terms_Contrib,MATCH(D1146,Terms_Key,0)),0)</f>
        <v/>
      </c>
      <c r="F1146" s="63">
        <f>EXP(E1146-$E$1143)</f>
        <v/>
      </c>
      <c r="G1146" s="64" t="n">
        <v>0.2998849171881912</v>
      </c>
    </row>
    <row r="1147">
      <c r="B1147" s="10" t="inlineStr">
        <is>
          <t>500</t>
        </is>
      </c>
      <c r="C1147" s="10" t="inlineStr">
        <is>
          <t>500</t>
        </is>
      </c>
      <c r="D1147" s="10" t="inlineStr">
        <is>
          <t>contents|small|f_vol_xs|500</t>
        </is>
      </c>
      <c r="E1147" s="42">
        <f>IFERROR(INDEX(Terms_Contrib,MATCH(D1147,Terms_Key,0)),0)</f>
        <v/>
      </c>
      <c r="F1147" s="63">
        <f>EXP(E1147-$E$1143)</f>
        <v/>
      </c>
      <c r="G1147" s="64" t="n">
        <v>0.1484206636550468</v>
      </c>
    </row>
    <row r="1148">
      <c r="B1148" s="10" t="inlineStr">
        <is>
          <t>1000</t>
        </is>
      </c>
      <c r="C1148" s="10" t="inlineStr">
        <is>
          <t>1000</t>
        </is>
      </c>
      <c r="D1148" s="10" t="inlineStr">
        <is>
          <t>contents|small|f_vol_xs|1000</t>
        </is>
      </c>
      <c r="E1148" s="42">
        <f>IFERROR(INDEX(Terms_Contrib,MATCH(D1148,Terms_Key,0)),0)</f>
        <v/>
      </c>
      <c r="F1148" s="63">
        <f>EXP(E1148-$E$1143)</f>
        <v/>
      </c>
      <c r="G1148" s="64" t="n">
        <v>0.05014272775510526</v>
      </c>
    </row>
    <row r="1151">
      <c r="B1151" s="5" t="inlineStr">
        <is>
          <t>Contents: High-value items</t>
        </is>
      </c>
      <c r="C1151" s="5" t="n"/>
      <c r="D1151" s="5" t="n"/>
      <c r="E1151" s="5" t="n"/>
      <c r="F1151" s="5" t="n"/>
      <c r="G1151" s="5" t="n"/>
    </row>
    <row r="1152">
      <c r="B1152" s="3" t="inlineStr">
        <is>
          <t>Relativity = 1 at</t>
        </is>
      </c>
      <c r="C1152" s="10" t="inlineStr">
        <is>
          <t>0</t>
        </is>
      </c>
      <c r="D1152" s="10" t="inlineStr">
        <is>
          <t>contents|small|f_hvi|0</t>
        </is>
      </c>
      <c r="E1152" s="53">
        <f>INDEX(Terms_Contrib,MATCH(D1152,Terms_Key,0))</f>
        <v/>
      </c>
    </row>
    <row r="1153">
      <c r="B1153" s="6" t="inlineStr">
        <is>
          <t>Label</t>
        </is>
      </c>
      <c r="C1153" s="6" t="inlineStr">
        <is>
          <t>Level</t>
        </is>
      </c>
      <c r="D1153" s="6" t="inlineStr">
        <is>
          <t>Key</t>
        </is>
      </c>
      <c r="E1153" s="6" t="inlineStr">
        <is>
          <t>Log contribution</t>
        </is>
      </c>
      <c r="F1153" s="6" t="inlineStr">
        <is>
          <t>Relativity</t>
        </is>
      </c>
      <c r="G1153" s="6" t="inlineStr">
        <is>
          <t>Share of 2025 exposure</t>
        </is>
      </c>
    </row>
    <row r="1154">
      <c r="B1154" s="10" t="inlineStr">
        <is>
          <t>0</t>
        </is>
      </c>
      <c r="C1154" s="10" t="inlineStr">
        <is>
          <t>0</t>
        </is>
      </c>
      <c r="D1154" s="10" t="inlineStr">
        <is>
          <t>contents|small|f_hvi|0</t>
        </is>
      </c>
      <c r="E1154" s="42">
        <f>IFERROR(INDEX(Terms_Contrib,MATCH(D1154,Terms_Key,0)),0)</f>
        <v/>
      </c>
      <c r="F1154" s="63">
        <f>EXP(E1154-$E$1152)</f>
        <v/>
      </c>
      <c r="G1154" s="64" t="n">
        <v>0.4416272496043593</v>
      </c>
    </row>
    <row r="1155">
      <c r="B1155" s="10" t="inlineStr">
        <is>
          <t>1</t>
        </is>
      </c>
      <c r="C1155" s="10" t="inlineStr">
        <is>
          <t>1</t>
        </is>
      </c>
      <c r="D1155" s="10" t="inlineStr">
        <is>
          <t>contents|small|f_hvi|1</t>
        </is>
      </c>
      <c r="E1155" s="42">
        <f>IFERROR(INDEX(Terms_Contrib,MATCH(D1155,Terms_Key,0)),0)</f>
        <v/>
      </c>
      <c r="F1155" s="63">
        <f>EXP(E1155-$E$1152)</f>
        <v/>
      </c>
      <c r="G1155" s="64" t="n">
        <v>0.1754886609309406</v>
      </c>
    </row>
    <row r="1156">
      <c r="B1156" s="10" t="inlineStr">
        <is>
          <t>2</t>
        </is>
      </c>
      <c r="C1156" s="10" t="inlineStr">
        <is>
          <t>2</t>
        </is>
      </c>
      <c r="D1156" s="10" t="inlineStr">
        <is>
          <t>contents|small|f_hvi|2</t>
        </is>
      </c>
      <c r="E1156" s="42">
        <f>IFERROR(INDEX(Terms_Contrib,MATCH(D1156,Terms_Key,0)),0)</f>
        <v/>
      </c>
      <c r="F1156" s="63">
        <f>EXP(E1156-$E$1152)</f>
        <v/>
      </c>
      <c r="G1156" s="64" t="n">
        <v>0.1056222526241806</v>
      </c>
    </row>
    <row r="1157">
      <c r="B1157" s="10" t="inlineStr">
        <is>
          <t>3</t>
        </is>
      </c>
      <c r="C1157" s="10" t="inlineStr">
        <is>
          <t>3</t>
        </is>
      </c>
      <c r="D1157" s="10" t="inlineStr">
        <is>
          <t>contents|small|f_hvi|3</t>
        </is>
      </c>
      <c r="E1157" s="42">
        <f>IFERROR(INDEX(Terms_Contrib,MATCH(D1157,Terms_Key,0)),0)</f>
        <v/>
      </c>
      <c r="F1157" s="63">
        <f>EXP(E1157-$E$1152)</f>
        <v/>
      </c>
      <c r="G1157" s="64" t="n">
        <v>0.06902006916110247</v>
      </c>
    </row>
    <row r="1158">
      <c r="B1158" s="10" t="inlineStr">
        <is>
          <t>4</t>
        </is>
      </c>
      <c r="C1158" s="10" t="inlineStr">
        <is>
          <t>4</t>
        </is>
      </c>
      <c r="D1158" s="10" t="inlineStr">
        <is>
          <t>contents|small|f_hvi|4</t>
        </is>
      </c>
      <c r="E1158" s="42">
        <f>IFERROR(INDEX(Terms_Contrib,MATCH(D1158,Terms_Key,0)),0)</f>
        <v/>
      </c>
      <c r="F1158" s="63">
        <f>EXP(E1158-$E$1152)</f>
        <v/>
      </c>
      <c r="G1158" s="64" t="n">
        <v>0.04530971388992439</v>
      </c>
    </row>
    <row r="1159">
      <c r="B1159" s="10" t="inlineStr">
        <is>
          <t>5</t>
        </is>
      </c>
      <c r="C1159" s="10" t="inlineStr">
        <is>
          <t>5</t>
        </is>
      </c>
      <c r="D1159" s="10" t="inlineStr">
        <is>
          <t>contents|small|f_hvi|5</t>
        </is>
      </c>
      <c r="E1159" s="42">
        <f>IFERROR(INDEX(Terms_Contrib,MATCH(D1159,Terms_Key,0)),0)</f>
        <v/>
      </c>
      <c r="F1159" s="63">
        <f>EXP(E1159-$E$1152)</f>
        <v/>
      </c>
      <c r="G1159" s="64" t="n">
        <v>0.04286335691780468</v>
      </c>
    </row>
    <row r="1160">
      <c r="B1160" s="10" t="inlineStr">
        <is>
          <t>Missing</t>
        </is>
      </c>
      <c r="C1160" s="10" t="inlineStr">
        <is>
          <t>MISSING</t>
        </is>
      </c>
      <c r="D1160" s="10" t="inlineStr">
        <is>
          <t>contents|small|f_hvi|MISSING</t>
        </is>
      </c>
      <c r="E1160" s="42">
        <f>IFERROR(INDEX(Terms_Contrib,MATCH(D1160,Terms_Key,0)),0)</f>
        <v/>
      </c>
      <c r="F1160" s="63">
        <f>EXP(E1160-$E$1152)</f>
        <v/>
      </c>
      <c r="G1160" s="64" t="n">
        <v>0.120068696871688</v>
      </c>
    </row>
    <row r="1163">
      <c r="B1163" s="5" t="inlineStr">
        <is>
          <t>Buildings large claims: Flood zone (bands)</t>
        </is>
      </c>
      <c r="C1163" s="5" t="n"/>
      <c r="D1163" s="5" t="n"/>
      <c r="E1163" s="5" t="n"/>
      <c r="F1163" s="5" t="n"/>
      <c r="G1163" s="5" t="n"/>
    </row>
    <row r="1164">
      <c r="B1164" s="3" t="inlineStr">
        <is>
          <t>Relativity = 1 at</t>
        </is>
      </c>
      <c r="C1164" s="10" t="inlineStr">
        <is>
          <t>1</t>
        </is>
      </c>
      <c r="D1164" s="10" t="inlineStr">
        <is>
          <t>buildings|large|flood_zone|q00</t>
        </is>
      </c>
      <c r="E1164" s="53">
        <f>INDEX(Terms_Contrib,MATCH(D1164,Terms_Key,0))</f>
        <v/>
      </c>
    </row>
    <row r="1165">
      <c r="B1165" s="6" t="inlineStr">
        <is>
          <t>Label</t>
        </is>
      </c>
      <c r="C1165" s="6" t="inlineStr">
        <is>
          <t>Level</t>
        </is>
      </c>
      <c r="D1165" s="6" t="inlineStr">
        <is>
          <t>Key</t>
        </is>
      </c>
      <c r="E1165" s="6" t="inlineStr">
        <is>
          <t>Log contribution</t>
        </is>
      </c>
      <c r="F1165" s="6" t="inlineStr">
        <is>
          <t>Relativity</t>
        </is>
      </c>
      <c r="G1165" s="6" t="inlineStr">
        <is>
          <t>Share of 2025 exposure</t>
        </is>
      </c>
    </row>
    <row r="1166">
      <c r="B1166" s="10" t="inlineStr">
        <is>
          <t>1</t>
        </is>
      </c>
      <c r="C1166" s="10" t="inlineStr">
        <is>
          <t>q00</t>
        </is>
      </c>
      <c r="D1166" s="10" t="inlineStr">
        <is>
          <t>buildings|large|flood_zone|q00</t>
        </is>
      </c>
      <c r="E1166" s="42">
        <f>IFERROR(INDEX(Terms_Contrib,MATCH(D1166,Terms_Key,0)),0)</f>
        <v/>
      </c>
      <c r="F1166" s="63">
        <f>EXP(E1166-$E$1164)</f>
        <v/>
      </c>
      <c r="G1166" s="64" t="n">
        <v>0.6853099457680203</v>
      </c>
    </row>
    <row r="1167">
      <c r="B1167" s="10" t="inlineStr">
        <is>
          <t>2</t>
        </is>
      </c>
      <c r="C1167" s="10" t="inlineStr">
        <is>
          <t>q01</t>
        </is>
      </c>
      <c r="D1167" s="10" t="inlineStr">
        <is>
          <t>buildings|large|flood_zone|q01</t>
        </is>
      </c>
      <c r="E1167" s="42">
        <f>IFERROR(INDEX(Terms_Contrib,MATCH(D1167,Terms_Key,0)),0)</f>
        <v/>
      </c>
      <c r="F1167" s="63">
        <f>EXP(E1167-$E$1164)</f>
        <v/>
      </c>
      <c r="G1167" s="64" t="n">
        <v>0.1490026242772828</v>
      </c>
    </row>
    <row r="1168">
      <c r="B1168" s="10" t="inlineStr">
        <is>
          <t>3+</t>
        </is>
      </c>
      <c r="C1168" s="10" t="inlineStr">
        <is>
          <t>q02</t>
        </is>
      </c>
      <c r="D1168" s="10" t="inlineStr">
        <is>
          <t>buildings|large|flood_zone|q02</t>
        </is>
      </c>
      <c r="E1168" s="42">
        <f>IFERROR(INDEX(Terms_Contrib,MATCH(D1168,Terms_Key,0)),0)</f>
        <v/>
      </c>
      <c r="F1168" s="63">
        <f>EXP(E1168-$E$1164)</f>
        <v/>
      </c>
      <c r="G1168" s="64" t="n">
        <v>0.1354677031154763</v>
      </c>
    </row>
    <row r="1169">
      <c r="B1169" s="10" t="inlineStr">
        <is>
          <t>Missing</t>
        </is>
      </c>
      <c r="C1169" s="10" t="inlineStr">
        <is>
          <t>MISSING</t>
        </is>
      </c>
      <c r="D1169" s="10" t="inlineStr">
        <is>
          <t>buildings|large|flood_zone|MISSING</t>
        </is>
      </c>
      <c r="E1169" s="42">
        <f>IFERROR(INDEX(Terms_Contrib,MATCH(D1169,Terms_Key,0)),0)</f>
        <v/>
      </c>
      <c r="F1169" s="63">
        <f>EXP(E1169-$E$1164)</f>
        <v/>
      </c>
      <c r="G1169" s="64" t="n">
        <v>0.03021972683922051</v>
      </c>
    </row>
    <row r="1172">
      <c r="B1172" s="5" t="inlineStr">
        <is>
          <t>Motor: typical driver by age band (median 2025 years licensed and NCB for the band)</t>
        </is>
      </c>
      <c r="C1172" s="5" t="n"/>
      <c r="D1172" s="5" t="n"/>
      <c r="E1172" s="5" t="n"/>
      <c r="F1172" s="5" t="n"/>
      <c r="G1172" s="5" t="n"/>
      <c r="H1172" s="5" t="n"/>
      <c r="I1172" s="5" t="n"/>
      <c r="J1172" s="5" t="n"/>
      <c r="K1172" s="5" t="n"/>
      <c r="L1172" s="5" t="n"/>
      <c r="M1172" s="5" t="n"/>
    </row>
    <row r="1173">
      <c r="B1173" s="3" t="inlineStr">
        <is>
          <t>Relativity = 1 at</t>
        </is>
      </c>
      <c r="C1173" s="10" t="inlineStr">
        <is>
          <t>25-34</t>
        </is>
      </c>
      <c r="D1173" s="3" t="inlineStr">
        <is>
          <t>Small-claim share of the reference band's cost (weight for the combined line):</t>
        </is>
      </c>
      <c r="H1173" s="64" t="n">
        <v>0.9005407363115066</v>
      </c>
    </row>
    <row r="1174">
      <c r="B1174" s="6" t="inlineStr">
        <is>
          <t>Age band</t>
        </is>
      </c>
      <c r="C1174" s="6" t="inlineStr">
        <is>
          <t>Median years licensed</t>
        </is>
      </c>
      <c r="D1174" s="6" t="inlineStr">
        <is>
          <t>Median NCB</t>
        </is>
      </c>
      <c r="E1174" s="6" t="inlineStr">
        <is>
          <t>Small claims: log</t>
        </is>
      </c>
      <c r="F1174" s="6" t="inlineStr">
        <is>
          <t>Large claims: log</t>
        </is>
      </c>
      <c r="G1174" s="6" t="inlineStr">
        <is>
          <t>Small claims relativity</t>
        </is>
      </c>
      <c r="H1174" s="6" t="inlineStr">
        <is>
          <t>Large claims relativity</t>
        </is>
      </c>
      <c r="I1174" s="6" t="inlineStr">
        <is>
          <t>Typical driver, combined</t>
        </is>
      </c>
      <c r="J1174" s="6" t="inlineStr">
        <is>
          <t>2025 average risk premium per exposure</t>
        </is>
      </c>
      <c r="K1174" s="6" t="inlineStr">
        <is>
          <t>2025 average, relative</t>
        </is>
      </c>
      <c r="L1174" s="6" t="inlineStr">
        <is>
          <t>Share of 2025 exposure</t>
        </is>
      </c>
    </row>
    <row r="1175">
      <c r="B1175" s="10" t="inlineStr">
        <is>
          <t>17-24</t>
        </is>
      </c>
      <c r="C1175" s="61" t="n">
        <v>1</v>
      </c>
      <c r="D1175" s="61" t="n">
        <v>1</v>
      </c>
      <c r="E1175" s="42">
        <f>INDEX(Terms_Contrib,MATCH("motor|small|driver_age_band|"&amp;B1175,Terms_Key,0))+INDEX(Terms_Contrib,MATCH("motor|small|years_licensed|"&amp;TEXT(C1175,"0"),Terms_Key,0))+INDEX(Terms_Contrib,MATCH("motor|small|ncb_years|"&amp;TEXT(D1175,"0"),Terms_Key,0))</f>
        <v/>
      </c>
      <c r="F1175" s="42">
        <f>INDEX(Terms_Contrib,MATCH("motor|large|driver_age_band|"&amp;B1175,Terms_Key,0))+INDEX(Terms_Contrib,MATCH("motor|large|years_licensed|q"&amp;TEXT(COUNTIFS(Terms_LCT,"motor|large|years_licensed",Terms_Kind,"band",Terms_Lower,"&lt;"&amp;C1175)-1,"00"),Terms_Key,0))+INDEX(Terms_Contrib,MATCH("motor|large|ncb_years|q"&amp;TEXT(COUNTIFS(Terms_LCT,"motor|large|ncb_years",Terms_Kind,"band",Terms_Lower,"&lt;"&amp;D1175)-1,"00"),Terms_Key,0))</f>
        <v/>
      </c>
      <c r="G1175" s="63">
        <f>EXP(E1175-$E$1176)</f>
        <v/>
      </c>
      <c r="H1175" s="63">
        <f>EXP(F1175-$F$1176)</f>
        <v/>
      </c>
      <c r="I1175" s="63">
        <f>$H$1173*G1175+(1-$H$1173)*H1175</f>
        <v/>
      </c>
      <c r="J1175" s="26" t="n">
        <v>1259.771879791282</v>
      </c>
      <c r="K1175" s="63">
        <f>J1175/$J$1176</f>
        <v/>
      </c>
      <c r="L1175" s="64" t="n">
        <v>0.2508069164524958</v>
      </c>
    </row>
    <row r="1176">
      <c r="B1176" s="10" t="inlineStr">
        <is>
          <t>25-34</t>
        </is>
      </c>
      <c r="C1176" s="61" t="n">
        <v>7</v>
      </c>
      <c r="D1176" s="61" t="n">
        <v>7</v>
      </c>
      <c r="E1176" s="42">
        <f>INDEX(Terms_Contrib,MATCH("motor|small|driver_age_band|"&amp;B1176,Terms_Key,0))+INDEX(Terms_Contrib,MATCH("motor|small|years_licensed|"&amp;TEXT(C1176,"0"),Terms_Key,0))+INDEX(Terms_Contrib,MATCH("motor|small|ncb_years|"&amp;TEXT(D1176,"0"),Terms_Key,0))</f>
        <v/>
      </c>
      <c r="F1176" s="42">
        <f>INDEX(Terms_Contrib,MATCH("motor|large|driver_age_band|"&amp;B1176,Terms_Key,0))+INDEX(Terms_Contrib,MATCH("motor|large|years_licensed|q"&amp;TEXT(COUNTIFS(Terms_LCT,"motor|large|years_licensed",Terms_Kind,"band",Terms_Lower,"&lt;"&amp;C1176)-1,"00"),Terms_Key,0))+INDEX(Terms_Contrib,MATCH("motor|large|ncb_years|q"&amp;TEXT(COUNTIFS(Terms_LCT,"motor|large|ncb_years",Terms_Kind,"band",Terms_Lower,"&lt;"&amp;D1176)-1,"00"),Terms_Key,0))</f>
        <v/>
      </c>
      <c r="G1176" s="63">
        <f>EXP(E1176-$E$1176)</f>
        <v/>
      </c>
      <c r="H1176" s="63">
        <f>EXP(F1176-$F$1176)</f>
        <v/>
      </c>
      <c r="I1176" s="63">
        <f>$H$1173*G1176+(1-$H$1173)*H1176</f>
        <v/>
      </c>
      <c r="J1176" s="26" t="n">
        <v>687.631617662748</v>
      </c>
      <c r="K1176" s="63">
        <f>J1176/$J$1176</f>
        <v/>
      </c>
      <c r="L1176" s="64" t="n">
        <v>0.2518817994228221</v>
      </c>
    </row>
    <row r="1177">
      <c r="B1177" s="10" t="inlineStr">
        <is>
          <t>35-49</t>
        </is>
      </c>
      <c r="C1177" s="61" t="n">
        <v>21</v>
      </c>
      <c r="D1177" s="61" t="n">
        <v>8</v>
      </c>
      <c r="E1177" s="42">
        <f>INDEX(Terms_Contrib,MATCH("motor|small|driver_age_band|"&amp;B1177,Terms_Key,0))+INDEX(Terms_Contrib,MATCH("motor|small|years_licensed|"&amp;TEXT(C1177,"0"),Terms_Key,0))+INDEX(Terms_Contrib,MATCH("motor|small|ncb_years|"&amp;TEXT(D1177,"0"),Terms_Key,0))</f>
        <v/>
      </c>
      <c r="F1177" s="42">
        <f>INDEX(Terms_Contrib,MATCH("motor|large|driver_age_band|"&amp;B1177,Terms_Key,0))+INDEX(Terms_Contrib,MATCH("motor|large|years_licensed|q"&amp;TEXT(COUNTIFS(Terms_LCT,"motor|large|years_licensed",Terms_Kind,"band",Terms_Lower,"&lt;"&amp;C1177)-1,"00"),Terms_Key,0))+INDEX(Terms_Contrib,MATCH("motor|large|ncb_years|q"&amp;TEXT(COUNTIFS(Terms_LCT,"motor|large|ncb_years",Terms_Kind,"band",Terms_Lower,"&lt;"&amp;D1177)-1,"00"),Terms_Key,0))</f>
        <v/>
      </c>
      <c r="G1177" s="63">
        <f>EXP(E1177-$E$1176)</f>
        <v/>
      </c>
      <c r="H1177" s="63">
        <f>EXP(F1177-$F$1176)</f>
        <v/>
      </c>
      <c r="I1177" s="63">
        <f>$H$1173*G1177+(1-$H$1173)*H1177</f>
        <v/>
      </c>
      <c r="J1177" s="26" t="n">
        <v>441.9659279429268</v>
      </c>
      <c r="K1177" s="63">
        <f>J1177/$J$1176</f>
        <v/>
      </c>
      <c r="L1177" s="64" t="n">
        <v>0.1304074707019228</v>
      </c>
    </row>
    <row r="1178">
      <c r="B1178" s="10" t="inlineStr">
        <is>
          <t>50-64</t>
        </is>
      </c>
      <c r="C1178" s="61" t="n">
        <v>36</v>
      </c>
      <c r="D1178" s="61" t="n">
        <v>8</v>
      </c>
      <c r="E1178" s="42">
        <f>INDEX(Terms_Contrib,MATCH("motor|small|driver_age_band|"&amp;B1178,Terms_Key,0))+INDEX(Terms_Contrib,MATCH("motor|small|years_licensed|"&amp;TEXT(C1178,"0"),Terms_Key,0))+INDEX(Terms_Contrib,MATCH("motor|small|ncb_years|"&amp;TEXT(D1178,"0"),Terms_Key,0))</f>
        <v/>
      </c>
      <c r="F1178" s="42">
        <f>INDEX(Terms_Contrib,MATCH("motor|large|driver_age_band|"&amp;B1178,Terms_Key,0))+INDEX(Terms_Contrib,MATCH("motor|large|years_licensed|q"&amp;TEXT(COUNTIFS(Terms_LCT,"motor|large|years_licensed",Terms_Kind,"band",Terms_Lower,"&lt;"&amp;C1178)-1,"00"),Terms_Key,0))+INDEX(Terms_Contrib,MATCH("motor|large|ncb_years|q"&amp;TEXT(COUNTIFS(Terms_LCT,"motor|large|ncb_years",Terms_Kind,"band",Terms_Lower,"&lt;"&amp;D1178)-1,"00"),Terms_Key,0))</f>
        <v/>
      </c>
      <c r="G1178" s="63">
        <f>EXP(E1178-$E$1176)</f>
        <v/>
      </c>
      <c r="H1178" s="63">
        <f>EXP(F1178-$F$1176)</f>
        <v/>
      </c>
      <c r="I1178" s="63">
        <f>$H$1173*G1178+(1-$H$1173)*H1178</f>
        <v/>
      </c>
      <c r="J1178" s="26" t="n">
        <v>387.6950032925772</v>
      </c>
      <c r="K1178" s="63">
        <f>J1178/$J$1176</f>
        <v/>
      </c>
      <c r="L1178" s="64" t="n">
        <v>0.1314632813222257</v>
      </c>
    </row>
    <row r="1179">
      <c r="B1179" s="10" t="inlineStr">
        <is>
          <t>65+</t>
        </is>
      </c>
      <c r="C1179" s="61" t="n">
        <v>57</v>
      </c>
      <c r="D1179" s="61" t="n">
        <v>8</v>
      </c>
      <c r="E1179" s="42">
        <f>INDEX(Terms_Contrib,MATCH("motor|small|driver_age_band|"&amp;B1179,Terms_Key,0))+INDEX(Terms_Contrib,MATCH("motor|small|years_licensed|"&amp;TEXT(C1179,"0"),Terms_Key,0))+INDEX(Terms_Contrib,MATCH("motor|small|ncb_years|"&amp;TEXT(D1179,"0"),Terms_Key,0))</f>
        <v/>
      </c>
      <c r="F1179" s="42">
        <f>INDEX(Terms_Contrib,MATCH("motor|large|driver_age_band|"&amp;B1179,Terms_Key,0))+INDEX(Terms_Contrib,MATCH("motor|large|years_licensed|q"&amp;TEXT(COUNTIFS(Terms_LCT,"motor|large|years_licensed",Terms_Kind,"band",Terms_Lower,"&lt;"&amp;C1179)-1,"00"),Terms_Key,0))+INDEX(Terms_Contrib,MATCH("motor|large|ncb_years|q"&amp;TEXT(COUNTIFS(Terms_LCT,"motor|large|ncb_years",Terms_Kind,"band",Terms_Lower,"&lt;"&amp;D1179)-1,"00"),Terms_Key,0))</f>
        <v/>
      </c>
      <c r="G1179" s="63">
        <f>EXP(E1179-$E$1176)</f>
        <v/>
      </c>
      <c r="H1179" s="63">
        <f>EXP(F1179-$F$1176)</f>
        <v/>
      </c>
      <c r="I1179" s="63">
        <f>$H$1173*G1179+(1-$H$1173)*H1179</f>
        <v/>
      </c>
      <c r="J1179" s="26" t="n">
        <v>521.7570426197117</v>
      </c>
      <c r="K1179" s="63">
        <f>J1179/$J$1176</f>
        <v/>
      </c>
      <c r="L1179" s="64" t="n">
        <v>0.2354405321005336</v>
      </c>
    </row>
    <row r="1182">
      <c r="B1182" s="5" t="inlineStr">
        <is>
          <t>Buildings small claims (XGBoost): Year built (after D-27) - average 2025 small-claim rate as this input varies</t>
        </is>
      </c>
      <c r="C1182" s="5" t="n"/>
      <c r="D1182" s="5" t="n"/>
      <c r="E1182" s="5" t="n"/>
      <c r="F1182" s="5" t="n"/>
    </row>
    <row r="1183">
      <c r="B1183" s="3" t="inlineStr">
        <is>
          <t>Relativity = 1 at</t>
        </is>
      </c>
      <c r="C1183" s="36" t="n">
        <v>2020</v>
      </c>
    </row>
    <row r="1184">
      <c r="B1184" s="6" t="inlineStr">
        <is>
          <t>Label</t>
        </is>
      </c>
      <c r="C1184" s="6" t="inlineStr">
        <is>
          <t>Value</t>
        </is>
      </c>
      <c r="D1184" s="6" t="inlineStr">
        <is>
          <t>Average small-claim rate (CU)</t>
        </is>
      </c>
      <c r="E1184" s="6" t="inlineStr">
        <is>
          <t>Relativity</t>
        </is>
      </c>
      <c r="F1184" s="6" t="inlineStr">
        <is>
          <t>Share of 2025 exposure</t>
        </is>
      </c>
    </row>
    <row r="1185">
      <c r="B1185" s="10" t="inlineStr">
        <is>
          <t>1865</t>
        </is>
      </c>
      <c r="C1185" s="36" t="n">
        <v>1865</v>
      </c>
      <c r="D1185" s="26" t="n">
        <v>501.9997994975488</v>
      </c>
      <c r="E1185" s="63">
        <f>D1185/$D$1216</f>
        <v/>
      </c>
      <c r="F1185" s="64" t="n">
        <v>0.01887183834729515</v>
      </c>
    </row>
    <row r="1186">
      <c r="B1186" s="10" t="inlineStr">
        <is>
          <t>1870</t>
        </is>
      </c>
      <c r="C1186" s="36" t="n">
        <v>1870</v>
      </c>
      <c r="D1186" s="26" t="n">
        <v>501.9997994975488</v>
      </c>
      <c r="E1186" s="63">
        <f>D1186/$D$1216</f>
        <v/>
      </c>
      <c r="F1186" s="64" t="n">
        <v>0.01605371845865056</v>
      </c>
    </row>
    <row r="1187">
      <c r="B1187" s="10" t="inlineStr">
        <is>
          <t>1875</t>
        </is>
      </c>
      <c r="C1187" s="36" t="n">
        <v>1875</v>
      </c>
      <c r="D1187" s="26" t="n">
        <v>501.9997994975488</v>
      </c>
      <c r="E1187" s="63">
        <f>D1187/$D$1216</f>
        <v/>
      </c>
      <c r="F1187" s="64" t="n">
        <v>0.01524960705235485</v>
      </c>
    </row>
    <row r="1188">
      <c r="B1188" s="10" t="inlineStr">
        <is>
          <t>1880</t>
        </is>
      </c>
      <c r="C1188" s="36" t="n">
        <v>1880</v>
      </c>
      <c r="D1188" s="26" t="n">
        <v>501.9997994975488</v>
      </c>
      <c r="E1188" s="63">
        <f>D1188/$D$1216</f>
        <v/>
      </c>
      <c r="F1188" s="64" t="n">
        <v>0.01748082103215404</v>
      </c>
    </row>
    <row r="1189">
      <c r="B1189" s="10" t="inlineStr">
        <is>
          <t>1885</t>
        </is>
      </c>
      <c r="C1189" s="36" t="n">
        <v>1885</v>
      </c>
      <c r="D1189" s="26" t="n">
        <v>501.9997994975488</v>
      </c>
      <c r="E1189" s="63">
        <f>D1189/$D$1216</f>
        <v/>
      </c>
      <c r="F1189" s="64" t="n">
        <v>0.01642203097549325</v>
      </c>
    </row>
    <row r="1190">
      <c r="B1190" s="10" t="inlineStr">
        <is>
          <t>1890</t>
        </is>
      </c>
      <c r="C1190" s="36" t="n">
        <v>1890</v>
      </c>
      <c r="D1190" s="26" t="n">
        <v>501.9997994975488</v>
      </c>
      <c r="E1190" s="63">
        <f>D1190/$D$1216</f>
        <v/>
      </c>
      <c r="F1190" s="64" t="n">
        <v>0.01596419926002087</v>
      </c>
    </row>
    <row r="1191">
      <c r="B1191" s="10" t="inlineStr">
        <is>
          <t>1895</t>
        </is>
      </c>
      <c r="C1191" s="36" t="n">
        <v>1895</v>
      </c>
      <c r="D1191" s="26" t="n">
        <v>501.9997994975488</v>
      </c>
      <c r="E1191" s="63">
        <f>D1191/$D$1216</f>
        <v/>
      </c>
      <c r="F1191" s="64" t="n">
        <v>0.01518790357371281</v>
      </c>
    </row>
    <row r="1192">
      <c r="B1192" s="10" t="inlineStr">
        <is>
          <t>1900</t>
        </is>
      </c>
      <c r="C1192" s="36" t="n">
        <v>1900</v>
      </c>
      <c r="D1192" s="26" t="n">
        <v>501.9997994975488</v>
      </c>
      <c r="E1192" s="63">
        <f>D1192/$D$1216</f>
        <v/>
      </c>
      <c r="F1192" s="64" t="n">
        <v>0.01467733186524931</v>
      </c>
    </row>
    <row r="1193">
      <c r="B1193" s="10" t="inlineStr">
        <is>
          <t>1905</t>
        </is>
      </c>
      <c r="C1193" s="36" t="n">
        <v>1905</v>
      </c>
      <c r="D1193" s="26" t="n">
        <v>501.9997994975488</v>
      </c>
      <c r="E1193" s="63">
        <f>D1193/$D$1216</f>
        <v/>
      </c>
      <c r="F1193" s="64" t="n">
        <v>0.01427825435249514</v>
      </c>
    </row>
    <row r="1194">
      <c r="B1194" s="10" t="inlineStr">
        <is>
          <t>1910</t>
        </is>
      </c>
      <c r="C1194" s="36" t="n">
        <v>1910</v>
      </c>
      <c r="D1194" s="26" t="n">
        <v>501.9997994975488</v>
      </c>
      <c r="E1194" s="63">
        <f>D1194/$D$1216</f>
        <v/>
      </c>
      <c r="F1194" s="64" t="n">
        <v>0.01462401358286133</v>
      </c>
    </row>
    <row r="1195">
      <c r="B1195" s="10" t="inlineStr">
        <is>
          <t>1915</t>
        </is>
      </c>
      <c r="C1195" s="36" t="n">
        <v>1915</v>
      </c>
      <c r="D1195" s="26" t="n">
        <v>501.9997994975488</v>
      </c>
      <c r="E1195" s="63">
        <f>D1195/$D$1216</f>
        <v/>
      </c>
      <c r="F1195" s="64" t="n">
        <v>0.0152967376381967</v>
      </c>
    </row>
    <row r="1196">
      <c r="B1196" s="10" t="inlineStr">
        <is>
          <t>1920</t>
        </is>
      </c>
      <c r="C1196" s="36" t="n">
        <v>1920</v>
      </c>
      <c r="D1196" s="26" t="n">
        <v>501.9997994975488</v>
      </c>
      <c r="E1196" s="63">
        <f>D1196/$D$1216</f>
        <v/>
      </c>
      <c r="F1196" s="64" t="n">
        <v>0.01474892409257717</v>
      </c>
    </row>
    <row r="1197">
      <c r="B1197" s="10" t="inlineStr">
        <is>
          <t>1925</t>
        </is>
      </c>
      <c r="C1197" s="36" t="n">
        <v>1925</v>
      </c>
      <c r="D1197" s="26" t="n">
        <v>501.9997994975488</v>
      </c>
      <c r="E1197" s="63">
        <f>D1197/$D$1216</f>
        <v/>
      </c>
      <c r="F1197" s="64" t="n">
        <v>0.01511862450397228</v>
      </c>
    </row>
    <row r="1198">
      <c r="B1198" s="10" t="inlineStr">
        <is>
          <t>1930</t>
        </is>
      </c>
      <c r="C1198" s="36" t="n">
        <v>1930</v>
      </c>
      <c r="D1198" s="26" t="n">
        <v>501.9997994975488</v>
      </c>
      <c r="E1198" s="63">
        <f>D1198/$D$1216</f>
        <v/>
      </c>
      <c r="F1198" s="64" t="n">
        <v>0.02293166122881872</v>
      </c>
    </row>
    <row r="1199">
      <c r="B1199" s="10" t="inlineStr">
        <is>
          <t>1935</t>
        </is>
      </c>
      <c r="C1199" s="36" t="n">
        <v>1935</v>
      </c>
      <c r="D1199" s="26" t="n">
        <v>503.3927765245584</v>
      </c>
      <c r="E1199" s="63">
        <f>D1199/$D$1216</f>
        <v/>
      </c>
      <c r="F1199" s="64" t="n">
        <v>0.0403115707612255</v>
      </c>
    </row>
    <row r="1200">
      <c r="B1200" s="10" t="inlineStr">
        <is>
          <t>1940</t>
        </is>
      </c>
      <c r="C1200" s="36" t="n">
        <v>1940</v>
      </c>
      <c r="D1200" s="26" t="n">
        <v>498.6281359569752</v>
      </c>
      <c r="E1200" s="63">
        <f>D1200/$D$1216</f>
        <v/>
      </c>
      <c r="F1200" s="64" t="n">
        <v>0.03791444555347508</v>
      </c>
    </row>
    <row r="1201">
      <c r="B1201" s="10" t="inlineStr">
        <is>
          <t>1945</t>
        </is>
      </c>
      <c r="C1201" s="36" t="n">
        <v>1945</v>
      </c>
      <c r="D1201" s="26" t="n">
        <v>390.1026313623013</v>
      </c>
      <c r="E1201" s="63">
        <f>D1201/$D$1216</f>
        <v/>
      </c>
      <c r="F1201" s="64" t="n">
        <v>0.03871994485432321</v>
      </c>
    </row>
    <row r="1202">
      <c r="B1202" s="10" t="inlineStr">
        <is>
          <t>1950</t>
        </is>
      </c>
      <c r="C1202" s="36" t="n">
        <v>1950</v>
      </c>
      <c r="D1202" s="26" t="n">
        <v>390.1026313623013</v>
      </c>
      <c r="E1202" s="63">
        <f>D1202/$D$1216</f>
        <v/>
      </c>
      <c r="F1202" s="64" t="n">
        <v>0.04506603486622449</v>
      </c>
    </row>
    <row r="1203">
      <c r="B1203" s="10" t="inlineStr">
        <is>
          <t>1955</t>
        </is>
      </c>
      <c r="C1203" s="36" t="n">
        <v>1955</v>
      </c>
      <c r="D1203" s="26" t="n">
        <v>369.44556235152</v>
      </c>
      <c r="E1203" s="63">
        <f>D1203/$D$1216</f>
        <v/>
      </c>
      <c r="F1203" s="64" t="n">
        <v>0.04063113348191525</v>
      </c>
    </row>
    <row r="1204">
      <c r="B1204" s="10" t="inlineStr">
        <is>
          <t>1960</t>
        </is>
      </c>
      <c r="C1204" s="36" t="n">
        <v>1960</v>
      </c>
      <c r="D1204" s="26" t="n">
        <v>368.6901878615019</v>
      </c>
      <c r="E1204" s="63">
        <f>D1204/$D$1216</f>
        <v/>
      </c>
      <c r="F1204" s="64" t="n">
        <v>0.04133739832226683</v>
      </c>
    </row>
    <row r="1205">
      <c r="B1205" s="10" t="inlineStr">
        <is>
          <t>1965</t>
        </is>
      </c>
      <c r="C1205" s="36" t="n">
        <v>1965</v>
      </c>
      <c r="D1205" s="26" t="n">
        <v>364.1630990698355</v>
      </c>
      <c r="E1205" s="63">
        <f>D1205/$D$1216</f>
        <v/>
      </c>
      <c r="F1205" s="64" t="n">
        <v>0.03751386448828907</v>
      </c>
    </row>
    <row r="1206">
      <c r="B1206" s="10" t="inlineStr">
        <is>
          <t>1970</t>
        </is>
      </c>
      <c r="C1206" s="36" t="n">
        <v>1970</v>
      </c>
      <c r="D1206" s="26" t="n">
        <v>363.1829470104458</v>
      </c>
      <c r="E1206" s="63">
        <f>D1206/$D$1216</f>
        <v/>
      </c>
      <c r="F1206" s="64" t="n">
        <v>0.04394993633033754</v>
      </c>
    </row>
    <row r="1207">
      <c r="B1207" s="10" t="inlineStr">
        <is>
          <t>1975</t>
        </is>
      </c>
      <c r="C1207" s="36" t="n">
        <v>1975</v>
      </c>
      <c r="D1207" s="26" t="n">
        <v>356.6867263962899</v>
      </c>
      <c r="E1207" s="63">
        <f>D1207/$D$1216</f>
        <v/>
      </c>
      <c r="F1207" s="64" t="n">
        <v>0.03892431232716394</v>
      </c>
    </row>
    <row r="1208">
      <c r="B1208" s="10" t="inlineStr">
        <is>
          <t>1980</t>
        </is>
      </c>
      <c r="C1208" s="36" t="n">
        <v>1980</v>
      </c>
      <c r="D1208" s="26" t="n">
        <v>356.6867263962899</v>
      </c>
      <c r="E1208" s="63">
        <f>D1208/$D$1216</f>
        <v/>
      </c>
      <c r="F1208" s="64" t="n">
        <v>0.0388571729281916</v>
      </c>
    </row>
    <row r="1209">
      <c r="B1209" s="10" t="inlineStr">
        <is>
          <t>1985</t>
        </is>
      </c>
      <c r="C1209" s="36" t="n">
        <v>1985</v>
      </c>
      <c r="D1209" s="26" t="n">
        <v>349.6604973750682</v>
      </c>
      <c r="E1209" s="63">
        <f>D1209/$D$1216</f>
        <v/>
      </c>
      <c r="F1209" s="64" t="n">
        <v>0.04312280900604783</v>
      </c>
    </row>
    <row r="1210">
      <c r="B1210" s="10" t="inlineStr">
        <is>
          <t>1990</t>
        </is>
      </c>
      <c r="C1210" s="36" t="n">
        <v>1990</v>
      </c>
      <c r="D1210" s="26" t="n">
        <v>348.565585167447</v>
      </c>
      <c r="E1210" s="63">
        <f>D1210/$D$1216</f>
        <v/>
      </c>
      <c r="F1210" s="64" t="n">
        <v>0.04364072498985123</v>
      </c>
    </row>
    <row r="1211">
      <c r="B1211" s="10" t="inlineStr">
        <is>
          <t>1995</t>
        </is>
      </c>
      <c r="C1211" s="36" t="n">
        <v>1995</v>
      </c>
      <c r="D1211" s="26" t="n">
        <v>347.1519063097761</v>
      </c>
      <c r="E1211" s="63">
        <f>D1211/$D$1216</f>
        <v/>
      </c>
      <c r="F1211" s="64" t="n">
        <v>0.04646416514094663</v>
      </c>
    </row>
    <row r="1212">
      <c r="B1212" s="10" t="inlineStr">
        <is>
          <t>2000</t>
        </is>
      </c>
      <c r="C1212" s="36" t="n">
        <v>2000</v>
      </c>
      <c r="D1212" s="26" t="n">
        <v>345.7241723630608</v>
      </c>
      <c r="E1212" s="63">
        <f>D1212/$D$1216</f>
        <v/>
      </c>
      <c r="F1212" s="64" t="n">
        <v>0.04403176427998925</v>
      </c>
    </row>
    <row r="1213">
      <c r="B1213" s="10" t="inlineStr">
        <is>
          <t>2005</t>
        </is>
      </c>
      <c r="C1213" s="36" t="n">
        <v>2005</v>
      </c>
      <c r="D1213" s="26" t="n">
        <v>346.0421081704085</v>
      </c>
      <c r="E1213" s="63">
        <f>D1213/$D$1216</f>
        <v/>
      </c>
      <c r="F1213" s="64" t="n">
        <v>0.04217609143449329</v>
      </c>
    </row>
    <row r="1214">
      <c r="B1214" s="10" t="inlineStr">
        <is>
          <t>2010</t>
        </is>
      </c>
      <c r="C1214" s="36" t="n">
        <v>2010</v>
      </c>
      <c r="D1214" s="26" t="n">
        <v>346.0421081704085</v>
      </c>
      <c r="E1214" s="63">
        <f>D1214/$D$1216</f>
        <v/>
      </c>
      <c r="F1214" s="64" t="n">
        <v>0.04609770315017377</v>
      </c>
    </row>
    <row r="1215">
      <c r="B1215" s="10" t="inlineStr">
        <is>
          <t>2015</t>
        </is>
      </c>
      <c r="C1215" s="36" t="n">
        <v>2015</v>
      </c>
      <c r="D1215" s="26" t="n">
        <v>348.5666583392706</v>
      </c>
      <c r="E1215" s="63">
        <f>D1215/$D$1216</f>
        <v/>
      </c>
      <c r="F1215" s="64" t="n">
        <v>0.05193362625618939</v>
      </c>
    </row>
    <row r="1216">
      <c r="B1216" s="10" t="inlineStr">
        <is>
          <t>2020</t>
        </is>
      </c>
      <c r="C1216" s="36" t="n">
        <v>2020</v>
      </c>
      <c r="D1216" s="26" t="n">
        <v>376.8335541326267</v>
      </c>
      <c r="E1216" s="63">
        <f>D1216/$D$1216</f>
        <v/>
      </c>
      <c r="F1216" s="64" t="n">
        <v>0.05240163586504595</v>
      </c>
    </row>
    <row r="1219">
      <c r="B1219" s="5" t="inlineStr">
        <is>
          <t>Buildings small claims (XGBoost): Elevation (m) - average 2025 small-claim rate as this input varies</t>
        </is>
      </c>
      <c r="C1219" s="5" t="n"/>
      <c r="D1219" s="5" t="n"/>
      <c r="E1219" s="5" t="n"/>
      <c r="F1219" s="5" t="n"/>
    </row>
    <row r="1220">
      <c r="B1220" s="3" t="inlineStr">
        <is>
          <t>Relativity = 1 at</t>
        </is>
      </c>
      <c r="C1220" s="36" t="n">
        <v>2</v>
      </c>
    </row>
    <row r="1221">
      <c r="B1221" s="6" t="inlineStr">
        <is>
          <t>Label</t>
        </is>
      </c>
      <c r="C1221" s="6" t="inlineStr">
        <is>
          <t>Value</t>
        </is>
      </c>
      <c r="D1221" s="6" t="inlineStr">
        <is>
          <t>Average small-claim rate (CU)</t>
        </is>
      </c>
      <c r="E1221" s="6" t="inlineStr">
        <is>
          <t>Relativity</t>
        </is>
      </c>
      <c r="F1221" s="6" t="inlineStr">
        <is>
          <t>Share of 2025 exposure</t>
        </is>
      </c>
    </row>
    <row r="1222">
      <c r="B1222" s="10" t="inlineStr">
        <is>
          <t>0</t>
        </is>
      </c>
      <c r="C1222" s="36" t="n">
        <v>0</v>
      </c>
      <c r="D1222" s="26" t="n">
        <v>572.127389336684</v>
      </c>
      <c r="E1222" s="63">
        <f>D1222/$D$1224</f>
        <v/>
      </c>
      <c r="F1222" s="64" t="n">
        <v>0.01862479311696827</v>
      </c>
    </row>
    <row r="1223">
      <c r="B1223" s="10" t="inlineStr">
        <is>
          <t>1</t>
        </is>
      </c>
      <c r="C1223" s="36" t="n">
        <v>1</v>
      </c>
      <c r="D1223" s="26" t="n">
        <v>536.4585159100686</v>
      </c>
      <c r="E1223" s="63">
        <f>D1223/$D$1224</f>
        <v/>
      </c>
      <c r="F1223" s="64" t="n">
        <v>0.07261539475769113</v>
      </c>
    </row>
    <row r="1224">
      <c r="B1224" s="10" t="inlineStr">
        <is>
          <t>2</t>
        </is>
      </c>
      <c r="C1224" s="36" t="n">
        <v>2</v>
      </c>
      <c r="D1224" s="26" t="n">
        <v>490.7012388282006</v>
      </c>
      <c r="E1224" s="63">
        <f>D1224/$D$1224</f>
        <v/>
      </c>
      <c r="F1224" s="64" t="n">
        <v>0.07748921779419635</v>
      </c>
    </row>
    <row r="1225">
      <c r="B1225" s="10" t="inlineStr">
        <is>
          <t>3</t>
        </is>
      </c>
      <c r="C1225" s="36" t="n">
        <v>3</v>
      </c>
      <c r="D1225" s="26" t="n">
        <v>373.582674349875</v>
      </c>
      <c r="E1225" s="63">
        <f>D1225/$D$1224</f>
        <v/>
      </c>
      <c r="F1225" s="64" t="n">
        <v>0.07450194825697816</v>
      </c>
    </row>
    <row r="1226">
      <c r="B1226" s="10" t="inlineStr">
        <is>
          <t>4</t>
        </is>
      </c>
      <c r="C1226" s="36" t="n">
        <v>4</v>
      </c>
      <c r="D1226" s="26" t="n">
        <v>341.3153748011099</v>
      </c>
      <c r="E1226" s="63">
        <f>D1226/$D$1224</f>
        <v/>
      </c>
      <c r="F1226" s="64" t="n">
        <v>0.07095396932059135</v>
      </c>
    </row>
    <row r="1227">
      <c r="B1227" s="10" t="inlineStr">
        <is>
          <t>5</t>
        </is>
      </c>
      <c r="C1227" s="36" t="n">
        <v>5</v>
      </c>
      <c r="D1227" s="26" t="n">
        <v>329.1104339806319</v>
      </c>
      <c r="E1227" s="63">
        <f>D1227/$D$1224</f>
        <v/>
      </c>
      <c r="F1227" s="64" t="n">
        <v>0.06692022729086482</v>
      </c>
    </row>
    <row r="1228">
      <c r="B1228" s="10" t="inlineStr">
        <is>
          <t>6</t>
        </is>
      </c>
      <c r="C1228" s="36" t="n">
        <v>6</v>
      </c>
      <c r="D1228" s="26" t="n">
        <v>321.6761227188815</v>
      </c>
      <c r="E1228" s="63">
        <f>D1228/$D$1224</f>
        <v/>
      </c>
      <c r="F1228" s="64" t="n">
        <v>0.06110425516903979</v>
      </c>
    </row>
    <row r="1229">
      <c r="B1229" s="10" t="inlineStr">
        <is>
          <t>7</t>
        </is>
      </c>
      <c r="C1229" s="36" t="n">
        <v>7</v>
      </c>
      <c r="D1229" s="26" t="n">
        <v>319.2105623818704</v>
      </c>
      <c r="E1229" s="63">
        <f>D1229/$D$1224</f>
        <v/>
      </c>
      <c r="F1229" s="64" t="n">
        <v>0.05745403466729283</v>
      </c>
    </row>
    <row r="1230">
      <c r="B1230" s="10" t="inlineStr">
        <is>
          <t>8</t>
        </is>
      </c>
      <c r="C1230" s="36" t="n">
        <v>8</v>
      </c>
      <c r="D1230" s="26" t="n">
        <v>319.2105623818704</v>
      </c>
      <c r="E1230" s="63">
        <f>D1230/$D$1224</f>
        <v/>
      </c>
      <c r="F1230" s="64" t="n">
        <v>0.05299189585239301</v>
      </c>
    </row>
    <row r="1231">
      <c r="B1231" s="10" t="inlineStr">
        <is>
          <t>9</t>
        </is>
      </c>
      <c r="C1231" s="36" t="n">
        <v>9</v>
      </c>
      <c r="D1231" s="26" t="n">
        <v>319.2105623818704</v>
      </c>
      <c r="E1231" s="63">
        <f>D1231/$D$1224</f>
        <v/>
      </c>
      <c r="F1231" s="64" t="n">
        <v>0.0476347385380151</v>
      </c>
    </row>
    <row r="1232">
      <c r="B1232" s="10" t="inlineStr">
        <is>
          <t>10</t>
        </is>
      </c>
      <c r="C1232" s="36" t="n">
        <v>10</v>
      </c>
      <c r="D1232" s="26" t="n">
        <v>318.7640536663685</v>
      </c>
      <c r="E1232" s="63">
        <f>D1232/$D$1224</f>
        <v/>
      </c>
      <c r="F1232" s="64" t="n">
        <v>0.04328906720763732</v>
      </c>
    </row>
    <row r="1233">
      <c r="B1233" s="10" t="inlineStr">
        <is>
          <t>11</t>
        </is>
      </c>
      <c r="C1233" s="36" t="n">
        <v>11</v>
      </c>
      <c r="D1233" s="26" t="n">
        <v>316.7284198092628</v>
      </c>
      <c r="E1233" s="63">
        <f>D1233/$D$1224</f>
        <v/>
      </c>
      <c r="F1233" s="64" t="n">
        <v>0.03943852725882738</v>
      </c>
    </row>
    <row r="1234">
      <c r="B1234" s="10" t="inlineStr">
        <is>
          <t>12</t>
        </is>
      </c>
      <c r="C1234" s="36" t="n">
        <v>12</v>
      </c>
      <c r="D1234" s="26" t="n">
        <v>314.2891002542606</v>
      </c>
      <c r="E1234" s="63">
        <f>D1234/$D$1224</f>
        <v/>
      </c>
      <c r="F1234" s="64" t="n">
        <v>0.03605802093176313</v>
      </c>
    </row>
    <row r="1235">
      <c r="B1235" s="10" t="inlineStr">
        <is>
          <t>13</t>
        </is>
      </c>
      <c r="C1235" s="36" t="n">
        <v>13</v>
      </c>
      <c r="D1235" s="26" t="n">
        <v>314.2891002542606</v>
      </c>
      <c r="E1235" s="63">
        <f>D1235/$D$1224</f>
        <v/>
      </c>
      <c r="F1235" s="64" t="n">
        <v>0.0310318186391926</v>
      </c>
    </row>
    <row r="1236">
      <c r="B1236" s="10" t="inlineStr">
        <is>
          <t>14</t>
        </is>
      </c>
      <c r="C1236" s="36" t="n">
        <v>14</v>
      </c>
      <c r="D1236" s="26" t="n">
        <v>314.2891002542606</v>
      </c>
      <c r="E1236" s="63">
        <f>D1236/$D$1224</f>
        <v/>
      </c>
      <c r="F1236" s="64" t="n">
        <v>0.02968752710731546</v>
      </c>
    </row>
    <row r="1237">
      <c r="B1237" s="10" t="inlineStr">
        <is>
          <t>15</t>
        </is>
      </c>
      <c r="C1237" s="36" t="n">
        <v>15</v>
      </c>
      <c r="D1237" s="26" t="n">
        <v>314.2891002542606</v>
      </c>
      <c r="E1237" s="63">
        <f>D1237/$D$1224</f>
        <v/>
      </c>
      <c r="F1237" s="64" t="n">
        <v>0.02542189102945919</v>
      </c>
    </row>
    <row r="1238">
      <c r="B1238" s="10" t="inlineStr">
        <is>
          <t>16</t>
        </is>
      </c>
      <c r="C1238" s="36" t="n">
        <v>16</v>
      </c>
      <c r="D1238" s="26" t="n">
        <v>311.3209839377998</v>
      </c>
      <c r="E1238" s="63">
        <f>D1238/$D$1224</f>
        <v/>
      </c>
      <c r="F1238" s="64" t="n">
        <v>0.02328840795772475</v>
      </c>
    </row>
    <row r="1239">
      <c r="B1239" s="10" t="inlineStr">
        <is>
          <t>17</t>
        </is>
      </c>
      <c r="C1239" s="36" t="n">
        <v>17</v>
      </c>
      <c r="D1239" s="26" t="n">
        <v>311.3209839377998</v>
      </c>
      <c r="E1239" s="63">
        <f>D1239/$D$1224</f>
        <v/>
      </c>
      <c r="F1239" s="64" t="n">
        <v>0.0199767758978232</v>
      </c>
    </row>
    <row r="1240">
      <c r="B1240" s="10" t="inlineStr">
        <is>
          <t>18</t>
        </is>
      </c>
      <c r="C1240" s="36" t="n">
        <v>18</v>
      </c>
      <c r="D1240" s="26" t="n">
        <v>311.3209839377998</v>
      </c>
      <c r="E1240" s="63">
        <f>D1240/$D$1224</f>
        <v/>
      </c>
      <c r="F1240" s="64" t="n">
        <v>0.01888259453007621</v>
      </c>
    </row>
    <row r="1241">
      <c r="B1241" s="10" t="inlineStr">
        <is>
          <t>19</t>
        </is>
      </c>
      <c r="C1241" s="36" t="n">
        <v>19</v>
      </c>
      <c r="D1241" s="26" t="n">
        <v>310.4200388826796</v>
      </c>
      <c r="E1241" s="63">
        <f>D1241/$D$1224</f>
        <v/>
      </c>
      <c r="F1241" s="64" t="n">
        <v>0.01572212731850675</v>
      </c>
    </row>
    <row r="1242">
      <c r="B1242" s="10" t="inlineStr">
        <is>
          <t>20</t>
        </is>
      </c>
      <c r="C1242" s="36" t="n">
        <v>20</v>
      </c>
      <c r="D1242" s="26" t="n">
        <v>308.6590331570732</v>
      </c>
      <c r="E1242" s="63">
        <f>D1242/$D$1224</f>
        <v/>
      </c>
      <c r="F1242" s="64" t="n">
        <v>0.01489262900769007</v>
      </c>
    </row>
    <row r="1243">
      <c r="B1243" s="10" t="inlineStr">
        <is>
          <t>21</t>
        </is>
      </c>
      <c r="C1243" s="36" t="n">
        <v>21</v>
      </c>
      <c r="D1243" s="26" t="n">
        <v>308.6590331570732</v>
      </c>
      <c r="E1243" s="63">
        <f>D1243/$D$1224</f>
        <v/>
      </c>
      <c r="F1243" s="64" t="n">
        <v>0.01302382899288587</v>
      </c>
    </row>
    <row r="1244">
      <c r="B1244" s="10" t="inlineStr">
        <is>
          <t>22</t>
        </is>
      </c>
      <c r="C1244" s="36" t="n">
        <v>22</v>
      </c>
      <c r="D1244" s="26" t="n">
        <v>308.6590331570732</v>
      </c>
      <c r="E1244" s="63">
        <f>D1244/$D$1224</f>
        <v/>
      </c>
      <c r="F1244" s="64" t="n">
        <v>0.01098865511861294</v>
      </c>
    </row>
    <row r="1245">
      <c r="B1245" s="10" t="inlineStr">
        <is>
          <t>23</t>
        </is>
      </c>
      <c r="C1245" s="36" t="n">
        <v>23</v>
      </c>
      <c r="D1245" s="26" t="n">
        <v>308.6590331570732</v>
      </c>
      <c r="E1245" s="63">
        <f>D1245/$D$1224</f>
        <v/>
      </c>
      <c r="F1245" s="64" t="n">
        <v>0.01012006444457038</v>
      </c>
    </row>
    <row r="1246">
      <c r="B1246" s="10" t="inlineStr">
        <is>
          <t>24</t>
        </is>
      </c>
      <c r="C1246" s="36" t="n">
        <v>24</v>
      </c>
      <c r="D1246" s="26" t="n">
        <v>310.4237430563933</v>
      </c>
      <c r="E1246" s="63">
        <f>D1246/$D$1224</f>
        <v/>
      </c>
      <c r="F1246" s="64" t="n">
        <v>0.008376811057818527</v>
      </c>
    </row>
    <row r="1247">
      <c r="B1247" s="10" t="inlineStr">
        <is>
          <t>25</t>
        </is>
      </c>
      <c r="C1247" s="36" t="n">
        <v>25</v>
      </c>
      <c r="D1247" s="26" t="n">
        <v>310.4237430563933</v>
      </c>
      <c r="E1247" s="63">
        <f>D1247/$D$1224</f>
        <v/>
      </c>
      <c r="F1247" s="64" t="n">
        <v>0.007592650635713534</v>
      </c>
    </row>
    <row r="1248">
      <c r="B1248" s="10" t="inlineStr">
        <is>
          <t>26</t>
        </is>
      </c>
      <c r="C1248" s="36" t="n">
        <v>26</v>
      </c>
      <c r="D1248" s="26" t="n">
        <v>310.4237430563933</v>
      </c>
      <c r="E1248" s="63">
        <f>D1248/$D$1224</f>
        <v/>
      </c>
      <c r="F1248" s="64" t="n">
        <v>0.006857008694002797</v>
      </c>
    </row>
    <row r="1249">
      <c r="B1249" s="10" t="inlineStr">
        <is>
          <t>27</t>
        </is>
      </c>
      <c r="C1249" s="36" t="n">
        <v>27</v>
      </c>
      <c r="D1249" s="26" t="n">
        <v>310.4237430563933</v>
      </c>
      <c r="E1249" s="63">
        <f>D1249/$D$1224</f>
        <v/>
      </c>
      <c r="F1249" s="64" t="n">
        <v>0.006231473053448977</v>
      </c>
    </row>
    <row r="1250">
      <c r="B1250" s="10" t="inlineStr">
        <is>
          <t>28</t>
        </is>
      </c>
      <c r="C1250" s="36" t="n">
        <v>28</v>
      </c>
      <c r="D1250" s="26" t="n">
        <v>310.4237430563933</v>
      </c>
      <c r="E1250" s="63">
        <f>D1250/$D$1224</f>
        <v/>
      </c>
      <c r="F1250" s="64" t="n">
        <v>0.00503117558138325</v>
      </c>
    </row>
    <row r="1251">
      <c r="B1251" s="10" t="inlineStr">
        <is>
          <t>29</t>
        </is>
      </c>
      <c r="C1251" s="36" t="n">
        <v>29</v>
      </c>
      <c r="D1251" s="26" t="n">
        <v>310.4237430563933</v>
      </c>
      <c r="E1251" s="63">
        <f>D1251/$D$1224</f>
        <v/>
      </c>
      <c r="F1251" s="64" t="n">
        <v>0.003990717298602044</v>
      </c>
    </row>
    <row r="1252">
      <c r="B1252" s="10" t="inlineStr">
        <is>
          <t>30</t>
        </is>
      </c>
      <c r="C1252" s="36" t="n">
        <v>30</v>
      </c>
      <c r="D1252" s="26" t="n">
        <v>310.4237430563933</v>
      </c>
      <c r="E1252" s="63">
        <f>D1252/$D$1224</f>
        <v/>
      </c>
      <c r="F1252" s="64" t="n">
        <v>0.003652938461912126</v>
      </c>
    </row>
    <row r="1253">
      <c r="B1253" s="10" t="inlineStr">
        <is>
          <t>31</t>
        </is>
      </c>
      <c r="C1253" s="36" t="n">
        <v>31</v>
      </c>
      <c r="D1253" s="26" t="n">
        <v>310.4237430563933</v>
      </c>
      <c r="E1253" s="63">
        <f>D1253/$D$1224</f>
        <v/>
      </c>
      <c r="F1253" s="64" t="n">
        <v>0.003242699963799083</v>
      </c>
    </row>
    <row r="1254">
      <c r="B1254" s="10" t="inlineStr">
        <is>
          <t>32</t>
        </is>
      </c>
      <c r="C1254" s="36" t="n">
        <v>32</v>
      </c>
      <c r="D1254" s="26" t="n">
        <v>310.4237430563933</v>
      </c>
      <c r="E1254" s="63">
        <f>D1254/$D$1224</f>
        <v/>
      </c>
      <c r="F1254" s="64" t="n">
        <v>0.003297637456498181</v>
      </c>
    </row>
    <row r="1255">
      <c r="B1255" s="10" t="inlineStr">
        <is>
          <t>33</t>
        </is>
      </c>
      <c r="C1255" s="36" t="n">
        <v>33</v>
      </c>
      <c r="D1255" s="26" t="n">
        <v>310.4237430563933</v>
      </c>
      <c r="E1255" s="63">
        <f>D1255/$D$1224</f>
        <v/>
      </c>
      <c r="F1255" s="64" t="n">
        <v>0.002633761228934364</v>
      </c>
    </row>
    <row r="1256">
      <c r="B1256" s="10" t="inlineStr">
        <is>
          <t>34</t>
        </is>
      </c>
      <c r="C1256" s="36" t="n">
        <v>34</v>
      </c>
      <c r="D1256" s="26" t="n">
        <v>310.4237430563933</v>
      </c>
      <c r="E1256" s="63">
        <f>D1256/$D$1224</f>
        <v/>
      </c>
      <c r="F1256" s="64" t="n">
        <v>0.002305697654111232</v>
      </c>
    </row>
    <row r="1257">
      <c r="B1257" s="10" t="inlineStr">
        <is>
          <t>35</t>
        </is>
      </c>
      <c r="C1257" s="36" t="n">
        <v>35</v>
      </c>
      <c r="D1257" s="26" t="n">
        <v>310.4237430563933</v>
      </c>
      <c r="E1257" s="63">
        <f>D1257/$D$1224</f>
        <v/>
      </c>
      <c r="F1257" s="64" t="n">
        <v>0.00205599229255892</v>
      </c>
    </row>
    <row r="1258">
      <c r="B1258" s="10" t="inlineStr">
        <is>
          <t>36</t>
        </is>
      </c>
      <c r="C1258" s="36" t="n">
        <v>36</v>
      </c>
      <c r="D1258" s="26" t="n">
        <v>310.4237430563933</v>
      </c>
      <c r="E1258" s="63">
        <f>D1258/$D$1224</f>
        <v/>
      </c>
      <c r="F1258" s="64" t="n">
        <v>0.001582951565949857</v>
      </c>
    </row>
    <row r="1259">
      <c r="B1259" s="10" t="inlineStr">
        <is>
          <t>37</t>
        </is>
      </c>
      <c r="C1259" s="36" t="n">
        <v>37</v>
      </c>
      <c r="D1259" s="26" t="n">
        <v>310.4237430563933</v>
      </c>
      <c r="E1259" s="63">
        <f>D1259/$D$1224</f>
        <v/>
      </c>
      <c r="F1259" s="64" t="n">
        <v>0.001262810555863334</v>
      </c>
    </row>
    <row r="1260">
      <c r="B1260" s="10" t="inlineStr">
        <is>
          <t>38</t>
        </is>
      </c>
      <c r="C1260" s="36" t="n">
        <v>38</v>
      </c>
      <c r="D1260" s="26" t="n">
        <v>310.4237430563933</v>
      </c>
      <c r="E1260" s="63">
        <f>D1260/$D$1224</f>
        <v/>
      </c>
      <c r="F1260" s="64" t="n">
        <v>0.001222388127024735</v>
      </c>
    </row>
    <row r="1261">
      <c r="B1261" s="10" t="inlineStr">
        <is>
          <t>39</t>
        </is>
      </c>
      <c r="C1261" s="36" t="n">
        <v>39</v>
      </c>
      <c r="D1261" s="26" t="n">
        <v>310.4237430563933</v>
      </c>
      <c r="E1261" s="63">
        <f>D1261/$D$1224</f>
        <v/>
      </c>
      <c r="F1261" s="64" t="n">
        <v>0.001158429319735051</v>
      </c>
    </row>
    <row r="1262">
      <c r="B1262" s="10" t="inlineStr">
        <is>
          <t>40</t>
        </is>
      </c>
      <c r="C1262" s="36" t="n">
        <v>40</v>
      </c>
      <c r="D1262" s="26" t="n">
        <v>310.4237430563933</v>
      </c>
      <c r="E1262" s="63">
        <f>D1262/$D$1224</f>
        <v/>
      </c>
      <c r="F1262" s="64" t="n">
        <v>0.0009354987572560861</v>
      </c>
    </row>
    <row r="1263">
      <c r="B1263" s="10" t="inlineStr">
        <is>
          <t>41</t>
        </is>
      </c>
      <c r="C1263" s="36" t="n">
        <v>41</v>
      </c>
      <c r="D1263" s="26" t="n">
        <v>310.4237430563933</v>
      </c>
      <c r="E1263" s="63">
        <f>D1263/$D$1224</f>
        <v/>
      </c>
      <c r="F1263" s="64" t="n">
        <v>0.0008208817988038659</v>
      </c>
    </row>
    <row r="1264">
      <c r="B1264" s="10" t="inlineStr">
        <is>
          <t>42</t>
        </is>
      </c>
      <c r="C1264" s="36" t="n">
        <v>42</v>
      </c>
      <c r="D1264" s="26" t="n">
        <v>310.4237430563933</v>
      </c>
      <c r="E1264" s="63">
        <f>D1264/$D$1224</f>
        <v/>
      </c>
      <c r="F1264" s="64" t="n">
        <v>0.0006519056370493825</v>
      </c>
    </row>
    <row r="1265">
      <c r="B1265" s="10" t="inlineStr">
        <is>
          <t>43</t>
        </is>
      </c>
      <c r="C1265" s="36" t="n">
        <v>43</v>
      </c>
      <c r="D1265" s="26" t="n">
        <v>310.4237430563933</v>
      </c>
      <c r="E1265" s="63">
        <f>D1265/$D$1224</f>
        <v/>
      </c>
      <c r="F1265" s="64" t="n">
        <v>0.0006741119498877543</v>
      </c>
    </row>
    <row r="1266">
      <c r="B1266" s="10" t="inlineStr">
        <is>
          <t>44</t>
        </is>
      </c>
      <c r="C1266" s="36" t="n">
        <v>44</v>
      </c>
      <c r="D1266" s="26" t="n">
        <v>310.4237430563933</v>
      </c>
      <c r="E1266" s="63">
        <f>D1266/$D$1224</f>
        <v/>
      </c>
      <c r="F1266" s="64" t="n">
        <v>0.0007761800284287066</v>
      </c>
    </row>
    <row r="1267">
      <c r="B1267" s="10" t="inlineStr">
        <is>
          <t>45</t>
        </is>
      </c>
      <c r="C1267" s="36" t="n">
        <v>45</v>
      </c>
      <c r="D1267" s="26" t="n">
        <v>310.4237430563933</v>
      </c>
      <c r="E1267" s="63">
        <f>D1267/$D$1224</f>
        <v/>
      </c>
      <c r="F1267" s="64" t="n">
        <v>0.0005113813136190622</v>
      </c>
    </row>
    <row r="1268">
      <c r="B1268" s="10" t="inlineStr">
        <is>
          <t>46</t>
        </is>
      </c>
      <c r="C1268" s="36" t="n">
        <v>46</v>
      </c>
      <c r="D1268" s="26" t="n">
        <v>310.4237430563933</v>
      </c>
      <c r="E1268" s="63">
        <f>D1268/$D$1224</f>
        <v/>
      </c>
      <c r="F1268" s="64" t="n">
        <v>0.0002332241137425849</v>
      </c>
    </row>
    <row r="1269">
      <c r="B1269" s="10" t="inlineStr">
        <is>
          <t>47</t>
        </is>
      </c>
      <c r="C1269" s="36" t="n">
        <v>47</v>
      </c>
      <c r="D1269" s="26" t="n">
        <v>310.4237430563933</v>
      </c>
      <c r="E1269" s="63">
        <f>D1269/$D$1224</f>
        <v/>
      </c>
      <c r="F1269" s="64" t="n">
        <v>0.0002783306866955272</v>
      </c>
    </row>
    <row r="1270">
      <c r="B1270" s="10" t="inlineStr">
        <is>
          <t>48</t>
        </is>
      </c>
      <c r="C1270" s="36" t="n">
        <v>48</v>
      </c>
      <c r="D1270" s="26" t="n">
        <v>310.4237430563933</v>
      </c>
      <c r="E1270" s="63">
        <f>D1270/$D$1224</f>
        <v/>
      </c>
      <c r="F1270" s="64" t="n">
        <v>0.0004523957951421378</v>
      </c>
    </row>
    <row r="1271">
      <c r="B1271" s="10" t="inlineStr">
        <is>
          <t>49</t>
        </is>
      </c>
      <c r="C1271" s="36" t="n">
        <v>49</v>
      </c>
      <c r="D1271" s="26" t="n">
        <v>310.4237430563933</v>
      </c>
      <c r="E1271" s="63">
        <f>D1271/$D$1224</f>
        <v/>
      </c>
      <c r="F1271" s="64" t="n">
        <v>0.0003761194236999187</v>
      </c>
    </row>
    <row r="1272">
      <c r="B1272" s="10" t="inlineStr">
        <is>
          <t>50</t>
        </is>
      </c>
      <c r="C1272" s="36" t="n">
        <v>50</v>
      </c>
      <c r="D1272" s="26" t="n">
        <v>310.4237430563933</v>
      </c>
      <c r="E1272" s="63">
        <f>D1272/$D$1224</f>
        <v/>
      </c>
      <c r="F1272" s="64" t="n">
        <v>0.0002076637224025843</v>
      </c>
    </row>
    <row r="1273">
      <c r="B1273" s="10" t="inlineStr">
        <is>
          <t>51</t>
        </is>
      </c>
      <c r="C1273" s="36" t="n">
        <v>51</v>
      </c>
      <c r="D1273" s="26" t="n">
        <v>310.4237430563933</v>
      </c>
      <c r="E1273" s="63">
        <f>D1273/$D$1224</f>
        <v/>
      </c>
      <c r="F1273" s="64" t="n">
        <v>0.0002071432619454349</v>
      </c>
    </row>
    <row r="1274">
      <c r="B1274" s="10" t="inlineStr">
        <is>
          <t>52</t>
        </is>
      </c>
      <c r="C1274" s="36" t="n">
        <v>52</v>
      </c>
      <c r="D1274" s="26" t="n">
        <v>310.4237430563933</v>
      </c>
      <c r="E1274" s="63">
        <f>D1274/$D$1224</f>
        <v/>
      </c>
      <c r="F1274" s="64" t="n">
        <v>0.0001297681406492339</v>
      </c>
    </row>
    <row r="1275">
      <c r="B1275" s="10" t="inlineStr">
        <is>
          <t>53</t>
        </is>
      </c>
      <c r="C1275" s="36" t="n">
        <v>53</v>
      </c>
      <c r="D1275" s="26" t="n">
        <v>310.4237430563933</v>
      </c>
      <c r="E1275" s="63">
        <f>D1275/$D$1224</f>
        <v/>
      </c>
      <c r="F1275" s="64" t="n">
        <v>0.0001943630662754346</v>
      </c>
    </row>
    <row r="1276">
      <c r="B1276" s="10" t="inlineStr">
        <is>
          <t>54</t>
        </is>
      </c>
      <c r="C1276" s="36" t="n">
        <v>54</v>
      </c>
      <c r="D1276" s="26" t="n">
        <v>310.4237430563933</v>
      </c>
      <c r="E1276" s="63">
        <f>D1276/$D$1224</f>
        <v/>
      </c>
      <c r="F1276" s="64" t="n">
        <v>6.846946458497905e-05</v>
      </c>
    </row>
    <row r="1277">
      <c r="B1277" s="10" t="inlineStr">
        <is>
          <t>55</t>
        </is>
      </c>
      <c r="C1277" s="36" t="n">
        <v>55</v>
      </c>
      <c r="D1277" s="26" t="n">
        <v>310.4237430563933</v>
      </c>
      <c r="E1277" s="63">
        <f>D1277/$D$1224</f>
        <v/>
      </c>
      <c r="F1277" s="64" t="n">
        <v>0.000170364056306882</v>
      </c>
    </row>
    <row r="1278">
      <c r="B1278" s="10" t="inlineStr">
        <is>
          <t>56</t>
        </is>
      </c>
      <c r="C1278" s="36" t="n">
        <v>56</v>
      </c>
      <c r="D1278" s="26" t="n">
        <v>310.4237430563933</v>
      </c>
      <c r="E1278" s="63">
        <f>D1278/$D$1224</f>
        <v/>
      </c>
      <c r="F1278" s="64" t="n">
        <v>0.0001025307100584188</v>
      </c>
    </row>
    <row r="1279">
      <c r="B1279" s="10" t="inlineStr">
        <is>
          <t>57</t>
        </is>
      </c>
      <c r="C1279" s="36" t="n">
        <v>57</v>
      </c>
      <c r="D1279" s="26" t="n">
        <v>310.4237430563933</v>
      </c>
      <c r="E1279" s="63">
        <f>D1279/$D$1224</f>
        <v/>
      </c>
      <c r="F1279" s="64" t="n">
        <v>0.0001248526807761569</v>
      </c>
    </row>
    <row r="1280">
      <c r="B1280" s="10" t="inlineStr">
        <is>
          <t>58</t>
        </is>
      </c>
      <c r="C1280" s="36" t="n">
        <v>58</v>
      </c>
      <c r="D1280" s="26" t="n">
        <v>310.4237430563933</v>
      </c>
      <c r="E1280" s="63">
        <f>D1280/$D$1224</f>
        <v/>
      </c>
      <c r="F1280" s="64" t="n">
        <v>3.2557693041675e-05</v>
      </c>
    </row>
    <row r="1281">
      <c r="B1281" s="10" t="inlineStr">
        <is>
          <t>59</t>
        </is>
      </c>
      <c r="C1281" s="36" t="n">
        <v>59</v>
      </c>
      <c r="D1281" s="26" t="n">
        <v>310.4237430563933</v>
      </c>
      <c r="E1281" s="63">
        <f>D1281/$D$1224</f>
        <v/>
      </c>
      <c r="F1281" s="64" t="n">
        <v>5.944814999439059e-05</v>
      </c>
    </row>
    <row r="1282">
      <c r="B1282" s="10" t="inlineStr">
        <is>
          <t>60</t>
        </is>
      </c>
      <c r="C1282" s="36" t="n">
        <v>60</v>
      </c>
      <c r="D1282" s="26" t="n">
        <v>310.4237430563933</v>
      </c>
      <c r="E1282" s="63">
        <f>D1282/$D$1224</f>
        <v/>
      </c>
      <c r="F1282" s="64" t="n">
        <v>0.0003852563961698737</v>
      </c>
    </row>
    <row r="1285">
      <c r="B1285" s="5" t="inlineStr">
        <is>
          <t>Buildings small claims (XGBoost): Sum insured (CU, after D-02) - average 2025 small-claim rate as this input varies</t>
        </is>
      </c>
      <c r="C1285" s="5" t="n"/>
      <c r="D1285" s="5" t="n"/>
      <c r="E1285" s="5" t="n"/>
      <c r="F1285" s="5" t="n"/>
    </row>
    <row r="1286">
      <c r="B1286" s="3" t="inlineStr">
        <is>
          <t>Relativity = 1 at</t>
        </is>
      </c>
      <c r="C1286" s="36" t="n">
        <v>225000</v>
      </c>
    </row>
    <row r="1287">
      <c r="B1287" s="6" t="inlineStr">
        <is>
          <t>Label</t>
        </is>
      </c>
      <c r="C1287" s="6" t="inlineStr">
        <is>
          <t>Value</t>
        </is>
      </c>
      <c r="D1287" s="6" t="inlineStr">
        <is>
          <t>Average small-claim rate (CU)</t>
        </is>
      </c>
      <c r="E1287" s="6" t="inlineStr">
        <is>
          <t>Relativity</t>
        </is>
      </c>
      <c r="F1287" s="6" t="inlineStr">
        <is>
          <t>Share of 2025 exposure</t>
        </is>
      </c>
    </row>
    <row r="1288">
      <c r="B1288" s="10" t="inlineStr">
        <is>
          <t>50000</t>
        </is>
      </c>
      <c r="C1288" s="36" t="n">
        <v>50000</v>
      </c>
      <c r="D1288" s="26" t="n">
        <v>200.6553150885587</v>
      </c>
      <c r="E1288" s="63">
        <f>D1288/$D$1295</f>
        <v/>
      </c>
      <c r="F1288" s="64" t="n">
        <v>0.002631968531804183</v>
      </c>
    </row>
    <row r="1289">
      <c r="B1289" s="10" t="inlineStr">
        <is>
          <t>75000</t>
        </is>
      </c>
      <c r="C1289" s="36" t="n">
        <v>75000</v>
      </c>
      <c r="D1289" s="26" t="n">
        <v>200.6553150885587</v>
      </c>
      <c r="E1289" s="63">
        <f>D1289/$D$1295</f>
        <v/>
      </c>
      <c r="F1289" s="64" t="n">
        <v>0.02264928251634534</v>
      </c>
    </row>
    <row r="1290">
      <c r="B1290" s="10" t="inlineStr">
        <is>
          <t>100000</t>
        </is>
      </c>
      <c r="C1290" s="36" t="n">
        <v>100000</v>
      </c>
      <c r="D1290" s="26" t="n">
        <v>224.9813162350458</v>
      </c>
      <c r="E1290" s="63">
        <f>D1290/$D$1295</f>
        <v/>
      </c>
      <c r="F1290" s="64" t="n">
        <v>0.04135613489872426</v>
      </c>
    </row>
    <row r="1291">
      <c r="B1291" s="10" t="inlineStr">
        <is>
          <t>125000</t>
        </is>
      </c>
      <c r="C1291" s="36" t="n">
        <v>125000</v>
      </c>
      <c r="D1291" s="26" t="n">
        <v>287.2050821396134</v>
      </c>
      <c r="E1291" s="63">
        <f>D1291/$D$1295</f>
        <v/>
      </c>
      <c r="F1291" s="64" t="n">
        <v>0.05226573785679017</v>
      </c>
    </row>
    <row r="1292">
      <c r="B1292" s="10" t="inlineStr">
        <is>
          <t>150000</t>
        </is>
      </c>
      <c r="C1292" s="36" t="n">
        <v>150000</v>
      </c>
      <c r="D1292" s="26" t="n">
        <v>311.1245242571924</v>
      </c>
      <c r="E1292" s="63">
        <f>D1292/$D$1295</f>
        <v/>
      </c>
      <c r="F1292" s="64" t="n">
        <v>0.07163091488852349</v>
      </c>
    </row>
    <row r="1293">
      <c r="B1293" s="10" t="inlineStr">
        <is>
          <t>175000</t>
        </is>
      </c>
      <c r="C1293" s="36" t="n">
        <v>175000</v>
      </c>
      <c r="D1293" s="26" t="n">
        <v>323.4976414879596</v>
      </c>
      <c r="E1293" s="63">
        <f>D1293/$D$1295</f>
        <v/>
      </c>
      <c r="F1293" s="64" t="n">
        <v>0.09124753214999987</v>
      </c>
    </row>
    <row r="1294">
      <c r="B1294" s="10" t="inlineStr">
        <is>
          <t>200000</t>
        </is>
      </c>
      <c r="C1294" s="36" t="n">
        <v>200000</v>
      </c>
      <c r="D1294" s="26" t="n">
        <v>352.5913642437168</v>
      </c>
      <c r="E1294" s="63">
        <f>D1294/$D$1295</f>
        <v/>
      </c>
      <c r="F1294" s="64" t="n">
        <v>0.1002333976005631</v>
      </c>
    </row>
    <row r="1295">
      <c r="B1295" s="10" t="inlineStr">
        <is>
          <t>225000</t>
        </is>
      </c>
      <c r="C1295" s="36" t="n">
        <v>225000</v>
      </c>
      <c r="D1295" s="26" t="n">
        <v>394.9844899877763</v>
      </c>
      <c r="E1295" s="63">
        <f>D1295/$D$1295</f>
        <v/>
      </c>
      <c r="F1295" s="64" t="n">
        <v>0.1091135517493863</v>
      </c>
    </row>
    <row r="1296">
      <c r="B1296" s="10" t="inlineStr">
        <is>
          <t>250000</t>
        </is>
      </c>
      <c r="C1296" s="36" t="n">
        <v>250000</v>
      </c>
      <c r="D1296" s="26" t="n">
        <v>418.0275661468398</v>
      </c>
      <c r="E1296" s="63">
        <f>D1296/$D$1295</f>
        <v/>
      </c>
      <c r="F1296" s="64" t="n">
        <v>0.1018332352169</v>
      </c>
    </row>
    <row r="1297">
      <c r="B1297" s="10" t="inlineStr">
        <is>
          <t>275000</t>
        </is>
      </c>
      <c r="C1297" s="36" t="n">
        <v>275000</v>
      </c>
      <c r="D1297" s="26" t="n">
        <v>437.693093629523</v>
      </c>
      <c r="E1297" s="63">
        <f>D1297/$D$1295</f>
        <v/>
      </c>
      <c r="F1297" s="64" t="n">
        <v>0.08946420330804709</v>
      </c>
    </row>
    <row r="1298">
      <c r="B1298" s="10" t="inlineStr">
        <is>
          <t>300000</t>
        </is>
      </c>
      <c r="C1298" s="36" t="n">
        <v>300000</v>
      </c>
      <c r="D1298" s="26" t="n">
        <v>447.0730307889818</v>
      </c>
      <c r="E1298" s="63">
        <f>D1298/$D$1295</f>
        <v/>
      </c>
      <c r="F1298" s="64" t="n">
        <v>0.07629603328171165</v>
      </c>
    </row>
    <row r="1299">
      <c r="B1299" s="10" t="inlineStr">
        <is>
          <t>325000</t>
        </is>
      </c>
      <c r="C1299" s="36" t="n">
        <v>325000</v>
      </c>
      <c r="D1299" s="26" t="n">
        <v>455.8346825042737</v>
      </c>
      <c r="E1299" s="63">
        <f>D1299/$D$1295</f>
        <v/>
      </c>
      <c r="F1299" s="64" t="n">
        <v>0.06091931821993282</v>
      </c>
    </row>
    <row r="1300">
      <c r="B1300" s="10" t="inlineStr">
        <is>
          <t>350000</t>
        </is>
      </c>
      <c r="C1300" s="36" t="n">
        <v>350000</v>
      </c>
      <c r="D1300" s="26" t="n">
        <v>487.1004357940693</v>
      </c>
      <c r="E1300" s="63">
        <f>D1300/$D$1295</f>
        <v/>
      </c>
      <c r="F1300" s="64" t="n">
        <v>0.05179639818232089</v>
      </c>
    </row>
    <row r="1301">
      <c r="B1301" s="10" t="inlineStr">
        <is>
          <t>375000</t>
        </is>
      </c>
      <c r="C1301" s="36" t="n">
        <v>375000</v>
      </c>
      <c r="D1301" s="26" t="n">
        <v>516.4099007048126</v>
      </c>
      <c r="E1301" s="63">
        <f>D1301/$D$1295</f>
        <v/>
      </c>
      <c r="F1301" s="64" t="n">
        <v>0.03460905901905934</v>
      </c>
    </row>
    <row r="1302">
      <c r="B1302" s="10" t="inlineStr">
        <is>
          <t>400000</t>
        </is>
      </c>
      <c r="C1302" s="36" t="n">
        <v>400000</v>
      </c>
      <c r="D1302" s="26" t="n">
        <v>533.3324010064198</v>
      </c>
      <c r="E1302" s="63">
        <f>D1302/$D$1295</f>
        <v/>
      </c>
      <c r="F1302" s="64" t="n">
        <v>0.02681146262110824</v>
      </c>
    </row>
    <row r="1303">
      <c r="B1303" s="10" t="inlineStr">
        <is>
          <t>425000</t>
        </is>
      </c>
      <c r="C1303" s="36" t="n">
        <v>425000</v>
      </c>
      <c r="D1303" s="26" t="n">
        <v>533.3324010064198</v>
      </c>
      <c r="E1303" s="63">
        <f>D1303/$D$1295</f>
        <v/>
      </c>
      <c r="F1303" s="64" t="n">
        <v>0.02061549653662479</v>
      </c>
    </row>
    <row r="1304">
      <c r="B1304" s="10" t="inlineStr">
        <is>
          <t>450000</t>
        </is>
      </c>
      <c r="C1304" s="36" t="n">
        <v>450000</v>
      </c>
      <c r="D1304" s="26" t="n">
        <v>550.9869775839397</v>
      </c>
      <c r="E1304" s="63">
        <f>D1304/$D$1295</f>
        <v/>
      </c>
      <c r="F1304" s="64" t="n">
        <v>0.01487846091746767</v>
      </c>
    </row>
    <row r="1305">
      <c r="B1305" s="10" t="inlineStr">
        <is>
          <t>475000</t>
        </is>
      </c>
      <c r="C1305" s="36" t="n">
        <v>475000</v>
      </c>
      <c r="D1305" s="26" t="n">
        <v>550.9869775839397</v>
      </c>
      <c r="E1305" s="63">
        <f>D1305/$D$1295</f>
        <v/>
      </c>
      <c r="F1305" s="64" t="n">
        <v>0.01079140060535332</v>
      </c>
    </row>
    <row r="1306">
      <c r="B1306" s="10" t="inlineStr">
        <is>
          <t>500000</t>
        </is>
      </c>
      <c r="C1306" s="36" t="n">
        <v>500000</v>
      </c>
      <c r="D1306" s="26" t="n">
        <v>550.9869775839397</v>
      </c>
      <c r="E1306" s="63">
        <f>D1306/$D$1295</f>
        <v/>
      </c>
      <c r="F1306" s="64" t="n">
        <v>0.006901710464377951</v>
      </c>
    </row>
    <row r="1307">
      <c r="B1307" s="10" t="inlineStr">
        <is>
          <t>525000</t>
        </is>
      </c>
      <c r="C1307" s="36" t="n">
        <v>525000</v>
      </c>
      <c r="D1307" s="26" t="n">
        <v>550.9869775839397</v>
      </c>
      <c r="E1307" s="63">
        <f>D1307/$D$1295</f>
        <v/>
      </c>
      <c r="F1307" s="64" t="n">
        <v>0.00446341105157301</v>
      </c>
    </row>
    <row r="1308">
      <c r="B1308" s="10" t="inlineStr">
        <is>
          <t>550000</t>
        </is>
      </c>
      <c r="C1308" s="36" t="n">
        <v>550000</v>
      </c>
      <c r="D1308" s="26" t="n">
        <v>550.9869775839397</v>
      </c>
      <c r="E1308" s="63">
        <f>D1308/$D$1295</f>
        <v/>
      </c>
      <c r="F1308" s="64" t="n">
        <v>0.002582756104133728</v>
      </c>
    </row>
    <row r="1309">
      <c r="B1309" s="10" t="inlineStr">
        <is>
          <t>575000</t>
        </is>
      </c>
      <c r="C1309" s="36" t="n">
        <v>575000</v>
      </c>
      <c r="D1309" s="26" t="n">
        <v>550.9869775839397</v>
      </c>
      <c r="E1309" s="63">
        <f>D1309/$D$1295</f>
        <v/>
      </c>
      <c r="F1309" s="64" t="n">
        <v>0.002537533873301419</v>
      </c>
    </row>
    <row r="1310">
      <c r="B1310" s="10" t="inlineStr">
        <is>
          <t>600000</t>
        </is>
      </c>
      <c r="C1310" s="36" t="n">
        <v>600000</v>
      </c>
      <c r="D1310" s="26" t="n">
        <v>550.9869775839397</v>
      </c>
      <c r="E1310" s="63">
        <f>D1310/$D$1295</f>
        <v/>
      </c>
      <c r="F1310" s="64" t="n">
        <v>0.001228402336751795</v>
      </c>
    </row>
    <row r="1311">
      <c r="B1311" s="10" t="inlineStr">
        <is>
          <t>625000</t>
        </is>
      </c>
      <c r="C1311" s="36" t="n">
        <v>625000</v>
      </c>
      <c r="D1311" s="26" t="n">
        <v>550.9869775839397</v>
      </c>
      <c r="E1311" s="63">
        <f>D1311/$D$1295</f>
        <v/>
      </c>
      <c r="F1311" s="64" t="n">
        <v>0.001069372752622832</v>
      </c>
    </row>
    <row r="1312">
      <c r="B1312" s="10" t="inlineStr">
        <is>
          <t>650000</t>
        </is>
      </c>
      <c r="C1312" s="36" t="n">
        <v>650000</v>
      </c>
      <c r="D1312" s="26" t="n">
        <v>550.9869775839397</v>
      </c>
      <c r="E1312" s="63">
        <f>D1312/$D$1295</f>
        <v/>
      </c>
      <c r="F1312" s="64" t="n">
        <v>0.000569730713759471</v>
      </c>
    </row>
    <row r="1313">
      <c r="B1313" s="10" t="inlineStr">
        <is>
          <t>675000</t>
        </is>
      </c>
      <c r="C1313" s="36" t="n">
        <v>675000</v>
      </c>
      <c r="D1313" s="26" t="n">
        <v>550.9869775839397</v>
      </c>
      <c r="E1313" s="63">
        <f>D1313/$D$1295</f>
        <v/>
      </c>
      <c r="F1313" s="64" t="n">
        <v>0.0006037341302932274</v>
      </c>
    </row>
    <row r="1314">
      <c r="B1314" s="10" t="inlineStr">
        <is>
          <t>700000</t>
        </is>
      </c>
      <c r="C1314" s="36" t="n">
        <v>700000</v>
      </c>
      <c r="D1314" s="26" t="n">
        <v>550.9869775839397</v>
      </c>
      <c r="E1314" s="63">
        <f>D1314/$D$1295</f>
        <v/>
      </c>
      <c r="F1314" s="64" t="n">
        <v>0.0003332103504549403</v>
      </c>
    </row>
    <row r="1315">
      <c r="B1315" s="10" t="inlineStr">
        <is>
          <t>725000</t>
        </is>
      </c>
      <c r="C1315" s="36" t="n">
        <v>725000</v>
      </c>
      <c r="D1315" s="26" t="n">
        <v>550.9869775839397</v>
      </c>
      <c r="E1315" s="63">
        <f>D1315/$D$1295</f>
        <v/>
      </c>
      <c r="F1315" s="64" t="n">
        <v>0.0001374015606874241</v>
      </c>
    </row>
    <row r="1316">
      <c r="B1316" s="10" t="inlineStr">
        <is>
          <t>750000</t>
        </is>
      </c>
      <c r="C1316" s="36" t="n">
        <v>750000</v>
      </c>
      <c r="D1316" s="26" t="n">
        <v>550.9869775839397</v>
      </c>
      <c r="E1316" s="63">
        <f>D1316/$D$1295</f>
        <v/>
      </c>
      <c r="F1316" s="64" t="n">
        <v>0.0001209203128776953</v>
      </c>
    </row>
    <row r="1317">
      <c r="B1317" s="10" t="inlineStr">
        <is>
          <t>775000</t>
        </is>
      </c>
      <c r="C1317" s="36" t="n">
        <v>775000</v>
      </c>
      <c r="D1317" s="26" t="n">
        <v>550.9869775839397</v>
      </c>
      <c r="E1317" s="63">
        <f>D1317/$D$1295</f>
        <v/>
      </c>
      <c r="F1317" s="64" t="n">
        <v>9.460814532181225e-05</v>
      </c>
    </row>
    <row r="1318">
      <c r="B1318" s="10" t="inlineStr">
        <is>
          <t>800000</t>
        </is>
      </c>
      <c r="C1318" s="36" t="n">
        <v>800000</v>
      </c>
      <c r="D1318" s="26" t="n">
        <v>550.9869775839397</v>
      </c>
      <c r="E1318" s="63">
        <f>D1318/$D$1295</f>
        <v/>
      </c>
      <c r="F1318" s="64" t="n">
        <v>4.80558488767885e-05</v>
      </c>
    </row>
    <row r="1319">
      <c r="B1319" s="10" t="inlineStr">
        <is>
          <t>825000</t>
        </is>
      </c>
      <c r="C1319" s="36" t="n">
        <v>825000</v>
      </c>
      <c r="D1319" s="26" t="n">
        <v>550.9869775839397</v>
      </c>
      <c r="E1319" s="63">
        <f>D1319/$D$1295</f>
        <v/>
      </c>
      <c r="F1319" s="64" t="n">
        <v>6.187696546108749e-05</v>
      </c>
    </row>
    <row r="1320">
      <c r="B1320" s="10" t="inlineStr">
        <is>
          <t>850000</t>
        </is>
      </c>
      <c r="C1320" s="36" t="n">
        <v>850000</v>
      </c>
      <c r="D1320" s="26" t="n">
        <v>550.9869775839397</v>
      </c>
      <c r="E1320" s="63">
        <f>D1320/$D$1295</f>
        <v/>
      </c>
      <c r="F1320" s="64" t="n">
        <v>6.205045228013726e-05</v>
      </c>
    </row>
    <row r="1321">
      <c r="B1321" s="10" t="inlineStr">
        <is>
          <t>875000</t>
        </is>
      </c>
      <c r="C1321" s="36" t="n">
        <v>875000</v>
      </c>
      <c r="D1321" s="26" t="n">
        <v>550.9869775839397</v>
      </c>
      <c r="E1321" s="63">
        <f>D1321/$D$1295</f>
        <v/>
      </c>
      <c r="F1321" s="64" t="n">
        <v>2.081841828597336e-05</v>
      </c>
    </row>
    <row r="1322">
      <c r="B1322" s="10" t="inlineStr">
        <is>
          <t>900000</t>
        </is>
      </c>
      <c r="C1322" s="36" t="n">
        <v>900000</v>
      </c>
      <c r="D1322" s="26" t="n">
        <v>550.9869775839397</v>
      </c>
      <c r="E1322" s="63">
        <f>D1322/$D$1295</f>
        <v/>
      </c>
      <c r="F1322" s="64" t="n">
        <v>2.081841828597336e-05</v>
      </c>
    </row>
    <row r="1325">
      <c r="B1325" s="5" t="inlineStr">
        <is>
          <t>Buildings small claims (XGBoost): Distance to river (km) - average 2025 small-claim rate as this input varies</t>
        </is>
      </c>
      <c r="C1325" s="5" t="n"/>
      <c r="D1325" s="5" t="n"/>
      <c r="E1325" s="5" t="n"/>
      <c r="F1325" s="5" t="n"/>
    </row>
    <row r="1326">
      <c r="B1326" s="3" t="inlineStr">
        <is>
          <t>Relativity = 1 at</t>
        </is>
      </c>
      <c r="C1326" s="36" t="n">
        <v>0.5</v>
      </c>
    </row>
    <row r="1327">
      <c r="B1327" s="6" t="inlineStr">
        <is>
          <t>Label</t>
        </is>
      </c>
      <c r="C1327" s="6" t="inlineStr">
        <is>
          <t>Value</t>
        </is>
      </c>
      <c r="D1327" s="6" t="inlineStr">
        <is>
          <t>Average small-claim rate (CU)</t>
        </is>
      </c>
      <c r="E1327" s="6" t="inlineStr">
        <is>
          <t>Relativity</t>
        </is>
      </c>
      <c r="F1327" s="6" t="inlineStr">
        <is>
          <t>Share of 2025 exposure</t>
        </is>
      </c>
    </row>
    <row r="1328">
      <c r="B1328" s="10" t="inlineStr">
        <is>
          <t>0</t>
        </is>
      </c>
      <c r="C1328" s="36" t="n">
        <v>0</v>
      </c>
      <c r="D1328" s="26" t="n">
        <v>424.4330864326801</v>
      </c>
      <c r="E1328" s="63">
        <f>D1328/$D$1329</f>
        <v/>
      </c>
      <c r="F1328" s="64" t="n">
        <v>0.04921358424924762</v>
      </c>
    </row>
    <row r="1329">
      <c r="B1329" s="10" t="inlineStr">
        <is>
          <t>0.5</t>
        </is>
      </c>
      <c r="C1329" s="36" t="n">
        <v>0.5</v>
      </c>
      <c r="D1329" s="26" t="n">
        <v>409.2839160234275</v>
      </c>
      <c r="E1329" s="63">
        <f>D1329/$D$1329</f>
        <v/>
      </c>
      <c r="F1329" s="64" t="n">
        <v>0.1110291932053336</v>
      </c>
    </row>
    <row r="1330">
      <c r="B1330" s="10" t="inlineStr">
        <is>
          <t>1</t>
        </is>
      </c>
      <c r="C1330" s="36" t="n">
        <v>1</v>
      </c>
      <c r="D1330" s="26" t="n">
        <v>387.502682218221</v>
      </c>
      <c r="E1330" s="63">
        <f>D1330/$D$1329</f>
        <v/>
      </c>
      <c r="F1330" s="64" t="n">
        <v>0.1003445448226344</v>
      </c>
    </row>
    <row r="1331">
      <c r="B1331" s="10" t="inlineStr">
        <is>
          <t>1.5</t>
        </is>
      </c>
      <c r="C1331" s="36" t="n">
        <v>1.5</v>
      </c>
      <c r="D1331" s="26" t="n">
        <v>384.7156203739323</v>
      </c>
      <c r="E1331" s="63">
        <f>D1331/$D$1329</f>
        <v/>
      </c>
      <c r="F1331" s="64" t="n">
        <v>0.08682720365849031</v>
      </c>
    </row>
    <row r="1332">
      <c r="B1332" s="10" t="inlineStr">
        <is>
          <t>2</t>
        </is>
      </c>
      <c r="C1332" s="36" t="n">
        <v>2</v>
      </c>
      <c r="D1332" s="26" t="n">
        <v>378.7392995806331</v>
      </c>
      <c r="E1332" s="63">
        <f>D1332/$D$1329</f>
        <v/>
      </c>
      <c r="F1332" s="64" t="n">
        <v>0.07723829802491082</v>
      </c>
    </row>
    <row r="1333">
      <c r="B1333" s="10" t="inlineStr">
        <is>
          <t>2.5</t>
        </is>
      </c>
      <c r="C1333" s="36" t="n">
        <v>2.5</v>
      </c>
      <c r="D1333" s="26" t="n">
        <v>378.2610111317746</v>
      </c>
      <c r="E1333" s="63">
        <f>D1333/$D$1329</f>
        <v/>
      </c>
      <c r="F1333" s="64" t="n">
        <v>0.06618591541476672</v>
      </c>
    </row>
    <row r="1334">
      <c r="B1334" s="10" t="inlineStr">
        <is>
          <t>3</t>
        </is>
      </c>
      <c r="C1334" s="36" t="n">
        <v>3</v>
      </c>
      <c r="D1334" s="26" t="n">
        <v>369.5450903835458</v>
      </c>
      <c r="E1334" s="63">
        <f>D1334/$D$1329</f>
        <v/>
      </c>
      <c r="F1334" s="64" t="n">
        <v>0.06065706397846921</v>
      </c>
    </row>
    <row r="1335">
      <c r="B1335" s="10" t="inlineStr">
        <is>
          <t>3.5</t>
        </is>
      </c>
      <c r="C1335" s="36" t="n">
        <v>3.5</v>
      </c>
      <c r="D1335" s="26" t="n">
        <v>368.3783795190824</v>
      </c>
      <c r="E1335" s="63">
        <f>D1335/$D$1329</f>
        <v/>
      </c>
      <c r="F1335" s="64" t="n">
        <v>0.05013098254838273</v>
      </c>
    </row>
    <row r="1336">
      <c r="B1336" s="10" t="inlineStr">
        <is>
          <t>4</t>
        </is>
      </c>
      <c r="C1336" s="36" t="n">
        <v>4</v>
      </c>
      <c r="D1336" s="26" t="n">
        <v>368.3783795190824</v>
      </c>
      <c r="E1336" s="63">
        <f>D1336/$D$1329</f>
        <v/>
      </c>
      <c r="F1336" s="64" t="n">
        <v>0.04451006744010948</v>
      </c>
    </row>
    <row r="1337">
      <c r="B1337" s="10" t="inlineStr">
        <is>
          <t>4.5</t>
        </is>
      </c>
      <c r="C1337" s="36" t="n">
        <v>4.5</v>
      </c>
      <c r="D1337" s="26" t="n">
        <v>368.3783795190824</v>
      </c>
      <c r="E1337" s="63">
        <f>D1337/$D$1329</f>
        <v/>
      </c>
      <c r="F1337" s="64" t="n">
        <v>0.04084134167766398</v>
      </c>
    </row>
    <row r="1338">
      <c r="B1338" s="10" t="inlineStr">
        <is>
          <t>5</t>
        </is>
      </c>
      <c r="C1338" s="36" t="n">
        <v>5</v>
      </c>
      <c r="D1338" s="26" t="n">
        <v>367.7222561135227</v>
      </c>
      <c r="E1338" s="63">
        <f>D1338/$D$1329</f>
        <v/>
      </c>
      <c r="F1338" s="64" t="n">
        <v>0.03315922967226027</v>
      </c>
    </row>
    <row r="1339">
      <c r="B1339" s="10" t="inlineStr">
        <is>
          <t>5.5</t>
        </is>
      </c>
      <c r="C1339" s="36" t="n">
        <v>5.5</v>
      </c>
      <c r="D1339" s="26" t="n">
        <v>364.6986464282489</v>
      </c>
      <c r="E1339" s="63">
        <f>D1339/$D$1329</f>
        <v/>
      </c>
      <c r="F1339" s="64" t="n">
        <v>0.0260592816026481</v>
      </c>
    </row>
    <row r="1340">
      <c r="B1340" s="10" t="inlineStr">
        <is>
          <t>6</t>
        </is>
      </c>
      <c r="C1340" s="36" t="n">
        <v>6</v>
      </c>
      <c r="D1340" s="26" t="n">
        <v>364.6986464282489</v>
      </c>
      <c r="E1340" s="63">
        <f>D1340/$D$1329</f>
        <v/>
      </c>
      <c r="F1340" s="64" t="n">
        <v>0.02269739619416181</v>
      </c>
    </row>
    <row r="1341">
      <c r="B1341" s="10" t="inlineStr">
        <is>
          <t>6.5</t>
        </is>
      </c>
      <c r="C1341" s="36" t="n">
        <v>6.5</v>
      </c>
      <c r="D1341" s="26" t="n">
        <v>364.6986464282489</v>
      </c>
      <c r="E1341" s="63">
        <f>D1341/$D$1329</f>
        <v/>
      </c>
      <c r="F1341" s="64" t="n">
        <v>0.01947996747700429</v>
      </c>
    </row>
    <row r="1342">
      <c r="B1342" s="10" t="inlineStr">
        <is>
          <t>7</t>
        </is>
      </c>
      <c r="C1342" s="36" t="n">
        <v>7</v>
      </c>
      <c r="D1342" s="26" t="n">
        <v>365.9406524125927</v>
      </c>
      <c r="E1342" s="63">
        <f>D1342/$D$1329</f>
        <v/>
      </c>
      <c r="F1342" s="64" t="n">
        <v>0.0167734574419484</v>
      </c>
    </row>
    <row r="1343">
      <c r="B1343" s="10" t="inlineStr">
        <is>
          <t>7.5</t>
        </is>
      </c>
      <c r="C1343" s="36" t="n">
        <v>7.5</v>
      </c>
      <c r="D1343" s="26" t="n">
        <v>366.9391868667669</v>
      </c>
      <c r="E1343" s="63">
        <f>D1343/$D$1329</f>
        <v/>
      </c>
      <c r="F1343" s="64" t="n">
        <v>0.01300885129750791</v>
      </c>
    </row>
    <row r="1344">
      <c r="B1344" s="10" t="inlineStr">
        <is>
          <t>8</t>
        </is>
      </c>
      <c r="C1344" s="36" t="n">
        <v>8</v>
      </c>
      <c r="D1344" s="26" t="n">
        <v>366.9391868667669</v>
      </c>
      <c r="E1344" s="63">
        <f>D1344/$D$1329</f>
        <v/>
      </c>
      <c r="F1344" s="64" t="n">
        <v>0.01087860664639568</v>
      </c>
    </row>
    <row r="1345">
      <c r="B1345" s="10" t="inlineStr">
        <is>
          <t>8.5</t>
        </is>
      </c>
      <c r="C1345" s="36" t="n">
        <v>8.5</v>
      </c>
      <c r="D1345" s="26" t="n">
        <v>366.9391868667669</v>
      </c>
      <c r="E1345" s="63">
        <f>D1345/$D$1329</f>
        <v/>
      </c>
      <c r="F1345" s="64" t="n">
        <v>0.009382051516332616</v>
      </c>
    </row>
    <row r="1346">
      <c r="B1346" s="10" t="inlineStr">
        <is>
          <t>9</t>
        </is>
      </c>
      <c r="C1346" s="36" t="n">
        <v>9</v>
      </c>
      <c r="D1346" s="26" t="n">
        <v>366.9391868667669</v>
      </c>
      <c r="E1346" s="63">
        <f>D1346/$D$1329</f>
        <v/>
      </c>
      <c r="F1346" s="64" t="n">
        <v>0.007813904158941681</v>
      </c>
    </row>
    <row r="1347">
      <c r="B1347" s="10" t="inlineStr">
        <is>
          <t>9.5</t>
        </is>
      </c>
      <c r="C1347" s="36" t="n">
        <v>9.5</v>
      </c>
      <c r="D1347" s="26" t="n">
        <v>366.9391868667669</v>
      </c>
      <c r="E1347" s="63">
        <f>D1347/$D$1329</f>
        <v/>
      </c>
      <c r="F1347" s="64" t="n">
        <v>0.006715096476020067</v>
      </c>
    </row>
    <row r="1348">
      <c r="B1348" s="10" t="inlineStr">
        <is>
          <t>10</t>
        </is>
      </c>
      <c r="C1348" s="36" t="n">
        <v>10</v>
      </c>
      <c r="D1348" s="26" t="n">
        <v>370.4604367121695</v>
      </c>
      <c r="E1348" s="63">
        <f>D1348/$D$1329</f>
        <v/>
      </c>
      <c r="F1348" s="64" t="n">
        <v>0.005503869334354212</v>
      </c>
    </row>
    <row r="1349">
      <c r="B1349" s="10" t="inlineStr">
        <is>
          <t>10.5</t>
        </is>
      </c>
      <c r="C1349" s="36" t="n">
        <v>10.5</v>
      </c>
      <c r="D1349" s="26" t="n">
        <v>370.4604367121695</v>
      </c>
      <c r="E1349" s="63">
        <f>D1349/$D$1329</f>
        <v/>
      </c>
      <c r="F1349" s="64" t="n">
        <v>0.003922941781293262</v>
      </c>
    </row>
    <row r="1350">
      <c r="B1350" s="10" t="inlineStr">
        <is>
          <t>11</t>
        </is>
      </c>
      <c r="C1350" s="36" t="n">
        <v>11</v>
      </c>
      <c r="D1350" s="26" t="n">
        <v>372.7970433381211</v>
      </c>
      <c r="E1350" s="63">
        <f>D1350/$D$1329</f>
        <v/>
      </c>
      <c r="F1350" s="64" t="n">
        <v>0.003718227334814525</v>
      </c>
    </row>
    <row r="1351">
      <c r="B1351" s="10" t="inlineStr">
        <is>
          <t>11.5</t>
        </is>
      </c>
      <c r="C1351" s="36" t="n">
        <v>11.5</v>
      </c>
      <c r="D1351" s="26" t="n">
        <v>372.7970433381211</v>
      </c>
      <c r="E1351" s="63">
        <f>D1351/$D$1329</f>
        <v/>
      </c>
      <c r="F1351" s="64" t="n">
        <v>0.003128834781562746</v>
      </c>
    </row>
    <row r="1352">
      <c r="B1352" s="10" t="inlineStr">
        <is>
          <t>12</t>
        </is>
      </c>
      <c r="C1352" s="36" t="n">
        <v>12</v>
      </c>
      <c r="D1352" s="26" t="n">
        <v>372.7970433381211</v>
      </c>
      <c r="E1352" s="63">
        <f>D1352/$D$1329</f>
        <v/>
      </c>
      <c r="F1352" s="64" t="n">
        <v>0.002195938326592408</v>
      </c>
    </row>
    <row r="1353">
      <c r="B1353" s="10" t="inlineStr">
        <is>
          <t>12.5</t>
        </is>
      </c>
      <c r="C1353" s="36" t="n">
        <v>12.5</v>
      </c>
      <c r="D1353" s="26" t="n">
        <v>372.7970433381211</v>
      </c>
      <c r="E1353" s="63">
        <f>D1353/$D$1329</f>
        <v/>
      </c>
      <c r="F1353" s="64" t="n">
        <v>0.001695081879995697</v>
      </c>
    </row>
    <row r="1354">
      <c r="B1354" s="10" t="inlineStr">
        <is>
          <t>13</t>
        </is>
      </c>
      <c r="C1354" s="36" t="n">
        <v>13</v>
      </c>
      <c r="D1354" s="26" t="n">
        <v>372.7970433381211</v>
      </c>
      <c r="E1354" s="63">
        <f>D1354/$D$1329</f>
        <v/>
      </c>
      <c r="F1354" s="64" t="n">
        <v>0.001308611076092475</v>
      </c>
    </row>
    <row r="1355">
      <c r="B1355" s="10" t="inlineStr">
        <is>
          <t>13.5</t>
        </is>
      </c>
      <c r="C1355" s="36" t="n">
        <v>13.5</v>
      </c>
      <c r="D1355" s="26" t="n">
        <v>372.7970433381211</v>
      </c>
      <c r="E1355" s="63">
        <f>D1355/$D$1329</f>
        <v/>
      </c>
      <c r="F1355" s="64" t="n">
        <v>0.001029412955301699</v>
      </c>
    </row>
    <row r="1356">
      <c r="B1356" s="10" t="inlineStr">
        <is>
          <t>14</t>
        </is>
      </c>
      <c r="C1356" s="36" t="n">
        <v>14</v>
      </c>
      <c r="D1356" s="26" t="n">
        <v>372.7970433381211</v>
      </c>
      <c r="E1356" s="63">
        <f>D1356/$D$1329</f>
        <v/>
      </c>
      <c r="F1356" s="64" t="n">
        <v>0.001159932872166816</v>
      </c>
    </row>
    <row r="1357">
      <c r="B1357" s="10" t="inlineStr">
        <is>
          <t>14.5</t>
        </is>
      </c>
      <c r="C1357" s="36" t="n">
        <v>14.5</v>
      </c>
      <c r="D1357" s="26" t="n">
        <v>372.7970433381211</v>
      </c>
      <c r="E1357" s="63">
        <f>D1357/$D$1329</f>
        <v/>
      </c>
      <c r="F1357" s="64" t="n">
        <v>0.0006133337342806485</v>
      </c>
    </row>
    <row r="1358">
      <c r="B1358" s="10" t="inlineStr">
        <is>
          <t>15</t>
        </is>
      </c>
      <c r="C1358" s="36" t="n">
        <v>15</v>
      </c>
      <c r="D1358" s="26" t="n">
        <v>372.7970433381211</v>
      </c>
      <c r="E1358" s="63">
        <f>D1358/$D$1329</f>
        <v/>
      </c>
      <c r="F1358" s="64" t="n">
        <v>0.0006376218889476174</v>
      </c>
    </row>
    <row r="1359">
      <c r="B1359" s="10" t="inlineStr">
        <is>
          <t>15.5</t>
        </is>
      </c>
      <c r="C1359" s="36" t="n">
        <v>15.5</v>
      </c>
      <c r="D1359" s="26" t="n">
        <v>372.7970433381211</v>
      </c>
      <c r="E1359" s="63">
        <f>D1359/$D$1329</f>
        <v/>
      </c>
      <c r="F1359" s="64" t="n">
        <v>0.0005134053265079763</v>
      </c>
    </row>
    <row r="1360">
      <c r="B1360" s="10" t="inlineStr">
        <is>
          <t>16</t>
        </is>
      </c>
      <c r="C1360" s="36" t="n">
        <v>16</v>
      </c>
      <c r="D1360" s="26" t="n">
        <v>372.7970433381211</v>
      </c>
      <c r="E1360" s="63">
        <f>D1360/$D$1329</f>
        <v/>
      </c>
      <c r="F1360" s="64" t="n">
        <v>0.00038288540964286</v>
      </c>
    </row>
    <row r="1361">
      <c r="B1361" s="10" t="inlineStr">
        <is>
          <t>16.5</t>
        </is>
      </c>
      <c r="C1361" s="36" t="n">
        <v>16.5</v>
      </c>
      <c r="D1361" s="26" t="n">
        <v>372.7970433381211</v>
      </c>
      <c r="E1361" s="63">
        <f>D1361/$D$1329</f>
        <v/>
      </c>
      <c r="F1361" s="64" t="n">
        <v>0.0002958528554195548</v>
      </c>
    </row>
    <row r="1362">
      <c r="B1362" s="10" t="inlineStr">
        <is>
          <t>17</t>
        </is>
      </c>
      <c r="C1362" s="36" t="n">
        <v>17</v>
      </c>
      <c r="D1362" s="26" t="n">
        <v>372.7970433381211</v>
      </c>
      <c r="E1362" s="63">
        <f>D1362/$D$1329</f>
        <v/>
      </c>
      <c r="F1362" s="64" t="n">
        <v>0.0002625433861619974</v>
      </c>
    </row>
    <row r="1363">
      <c r="B1363" s="10" t="inlineStr">
        <is>
          <t>17.5</t>
        </is>
      </c>
      <c r="C1363" s="36" t="n">
        <v>17.5</v>
      </c>
      <c r="D1363" s="26" t="n">
        <v>372.7970433381211</v>
      </c>
      <c r="E1363" s="63">
        <f>D1363/$D$1329</f>
        <v/>
      </c>
      <c r="F1363" s="64" t="n">
        <v>0.0002014181969167922</v>
      </c>
    </row>
    <row r="1364">
      <c r="B1364" s="10" t="inlineStr">
        <is>
          <t>18</t>
        </is>
      </c>
      <c r="C1364" s="36" t="n">
        <v>18</v>
      </c>
      <c r="D1364" s="26" t="n">
        <v>372.7970433381211</v>
      </c>
      <c r="E1364" s="63">
        <f>D1364/$D$1329</f>
        <v/>
      </c>
      <c r="F1364" s="64" t="n">
        <v>0.0002616759520667485</v>
      </c>
    </row>
    <row r="1365">
      <c r="B1365" s="10" t="inlineStr">
        <is>
          <t>18.5</t>
        </is>
      </c>
      <c r="C1365" s="36" t="n">
        <v>18.5</v>
      </c>
      <c r="D1365" s="26" t="n">
        <v>372.7970433381211</v>
      </c>
      <c r="E1365" s="63">
        <f>D1365/$D$1329</f>
        <v/>
      </c>
      <c r="F1365" s="64" t="n">
        <v>0.0001247948518364736</v>
      </c>
    </row>
    <row r="1366">
      <c r="B1366" s="10" t="inlineStr">
        <is>
          <t>19</t>
        </is>
      </c>
      <c r="C1366" s="36" t="n">
        <v>19</v>
      </c>
      <c r="D1366" s="26" t="n">
        <v>372.7970433381211</v>
      </c>
      <c r="E1366" s="63">
        <f>D1366/$D$1329</f>
        <v/>
      </c>
      <c r="F1366" s="64" t="n">
        <v>9.819353958217434e-05</v>
      </c>
    </row>
    <row r="1367">
      <c r="B1367" s="10" t="inlineStr">
        <is>
          <t>19.5</t>
        </is>
      </c>
      <c r="C1367" s="36" t="n">
        <v>19.5</v>
      </c>
      <c r="D1367" s="26" t="n">
        <v>372.7970433381211</v>
      </c>
      <c r="E1367" s="63">
        <f>D1367/$D$1329</f>
        <v/>
      </c>
      <c r="F1367" s="64" t="n">
        <v>4.209946808941279e-05</v>
      </c>
    </row>
    <row r="1368">
      <c r="B1368" s="10" t="inlineStr">
        <is>
          <t>20</t>
        </is>
      </c>
      <c r="C1368" s="36" t="n">
        <v>20</v>
      </c>
      <c r="D1368" s="26" t="n">
        <v>372.7970433381211</v>
      </c>
      <c r="E1368" s="63">
        <f>D1368/$D$1329</f>
        <v/>
      </c>
      <c r="F1368" s="64" t="n">
        <v>8.263755480737759e-05</v>
      </c>
    </row>
    <row r="1369">
      <c r="B1369" s="10" t="inlineStr">
        <is>
          <t>20.5</t>
        </is>
      </c>
      <c r="C1369" s="36" t="n">
        <v>20.5</v>
      </c>
      <c r="D1369" s="26" t="n">
        <v>372.7970433381211</v>
      </c>
      <c r="E1369" s="63">
        <f>D1369/$D$1329</f>
        <v/>
      </c>
      <c r="F1369" s="64" t="n">
        <v>2.128104980343943e-05</v>
      </c>
    </row>
    <row r="1370">
      <c r="B1370" s="10" t="inlineStr">
        <is>
          <t>21</t>
        </is>
      </c>
      <c r="C1370" s="36" t="n">
        <v>21</v>
      </c>
      <c r="D1370" s="26" t="n">
        <v>372.7970433381211</v>
      </c>
      <c r="E1370" s="63">
        <f>D1370/$D$1329</f>
        <v/>
      </c>
      <c r="F1370" s="64" t="n">
        <v>1.428374810176505e-05</v>
      </c>
    </row>
    <row r="1371">
      <c r="B1371" s="10" t="inlineStr">
        <is>
          <t>21.5</t>
        </is>
      </c>
      <c r="C1371" s="36" t="n">
        <v>21.5</v>
      </c>
      <c r="D1371" s="26" t="n">
        <v>372.7970433381211</v>
      </c>
      <c r="E1371" s="63">
        <f>D1371/$D$1329</f>
        <v/>
      </c>
      <c r="F1371" s="64" t="n">
        <v>4.209946808941279e-05</v>
      </c>
    </row>
    <row r="1372">
      <c r="B1372" s="10" t="inlineStr">
        <is>
          <t>22</t>
        </is>
      </c>
      <c r="C1372" s="36" t="n">
        <v>22</v>
      </c>
      <c r="D1372" s="26" t="n">
        <v>372.7970433381211</v>
      </c>
      <c r="E1372" s="63">
        <f>D1372/$D$1329</f>
        <v/>
      </c>
      <c r="F1372" s="64" t="n">
        <v>4.111637611479738e-05</v>
      </c>
    </row>
    <row r="1373">
      <c r="B1373" s="10" t="inlineStr">
        <is>
          <t>22.5</t>
        </is>
      </c>
      <c r="C1373" s="36" t="n">
        <v>22.5</v>
      </c>
      <c r="D1373" s="26" t="n">
        <v>372.7970433381211</v>
      </c>
      <c r="E1373" s="63">
        <f>D1373/$D$1329</f>
        <v/>
      </c>
      <c r="F1373" s="64" t="n">
        <v>2.087624722565662e-05</v>
      </c>
    </row>
    <row r="1374">
      <c r="B1374" s="10" t="inlineStr">
        <is>
          <t>23</t>
        </is>
      </c>
      <c r="C1374" s="36" t="n">
        <v>23</v>
      </c>
      <c r="D1374" s="26" t="n">
        <v>372.7970433381211</v>
      </c>
      <c r="E1374" s="63">
        <f>D1374/$D$1329</f>
        <v/>
      </c>
      <c r="F1374" s="64" t="n">
        <v>2.087624722565662e-05</v>
      </c>
    </row>
    <row r="1375">
      <c r="B1375" s="10" t="inlineStr">
        <is>
          <t>23.5</t>
        </is>
      </c>
      <c r="C1375" s="36" t="n">
        <v>23.5</v>
      </c>
      <c r="D1375" s="26" t="n">
        <v>372.7970433381211</v>
      </c>
      <c r="E1375" s="63">
        <f>D1375/$D$1329</f>
        <v/>
      </c>
      <c r="F1375" s="64" t="n">
        <v>1.937269479389187e-05</v>
      </c>
    </row>
    <row r="1376">
      <c r="B1376" s="10" t="inlineStr">
        <is>
          <t>24</t>
        </is>
      </c>
      <c r="C1376" s="36" t="n">
        <v>24</v>
      </c>
      <c r="D1376" s="26" t="n">
        <v>372.7970433381211</v>
      </c>
      <c r="E1376" s="63">
        <f>D1376/$D$1329</f>
        <v/>
      </c>
      <c r="F1376" s="64" t="n">
        <v>2.058710252724032e-05</v>
      </c>
    </row>
    <row r="1377">
      <c r="B1377" s="10" t="inlineStr">
        <is>
          <t>24.5</t>
        </is>
      </c>
      <c r="C1377" s="36" t="n">
        <v>24.5</v>
      </c>
      <c r="D1377" s="26" t="n">
        <v>372.7970433381211</v>
      </c>
      <c r="E1377" s="63">
        <f>D1377/$D$1329</f>
        <v/>
      </c>
      <c r="F1377" s="64" t="n">
        <v>4.140552081321368e-05</v>
      </c>
    </row>
    <row r="1378">
      <c r="B1378" s="10" t="inlineStr">
        <is>
          <t>25</t>
        </is>
      </c>
      <c r="C1378" s="36" t="n">
        <v>25</v>
      </c>
      <c r="D1378" s="26" t="n">
        <v>372.7970433381211</v>
      </c>
      <c r="E1378" s="63">
        <f>D1378/$D$1329</f>
        <v/>
      </c>
      <c r="F1378" s="64" t="n">
        <v>0</v>
      </c>
    </row>
    <row r="1379">
      <c r="B1379" s="10" t="inlineStr">
        <is>
          <t>Missing</t>
        </is>
      </c>
      <c r="C1379" s="36" t="n"/>
      <c r="D1379" s="26" t="n">
        <v>405.9073712819789</v>
      </c>
      <c r="E1379" s="63">
        <f>D1379/$D$1329</f>
        <v/>
      </c>
      <c r="F1379" s="64" t="n">
        <v>0.1196327515356475</v>
      </c>
    </row>
    <row r="1382">
      <c r="B1382" s="5" t="inlineStr">
        <is>
          <t>Buildings small claims (XGBoost): Flood zone - average 2025 small-claim rate as this input varies</t>
        </is>
      </c>
      <c r="C1382" s="5" t="n"/>
      <c r="D1382" s="5" t="n"/>
      <c r="E1382" s="5" t="n"/>
      <c r="F1382" s="5" t="n"/>
    </row>
    <row r="1383">
      <c r="B1383" s="3" t="inlineStr">
        <is>
          <t>Relativity = 1 at</t>
        </is>
      </c>
      <c r="C1383" s="36" t="n">
        <v>1</v>
      </c>
    </row>
    <row r="1384">
      <c r="B1384" s="6" t="inlineStr">
        <is>
          <t>Label</t>
        </is>
      </c>
      <c r="C1384" s="6" t="inlineStr">
        <is>
          <t>Value</t>
        </is>
      </c>
      <c r="D1384" s="6" t="inlineStr">
        <is>
          <t>Average small-claim rate (CU)</t>
        </is>
      </c>
      <c r="E1384" s="6" t="inlineStr">
        <is>
          <t>Relativity</t>
        </is>
      </c>
      <c r="F1384" s="6" t="inlineStr">
        <is>
          <t>Share of 2025 exposure</t>
        </is>
      </c>
    </row>
    <row r="1385">
      <c r="B1385" s="10" t="inlineStr">
        <is>
          <t>1</t>
        </is>
      </c>
      <c r="C1385" s="36" t="n">
        <v>1</v>
      </c>
      <c r="D1385" s="26" t="n">
        <v>323.0535560636721</v>
      </c>
      <c r="E1385" s="63">
        <f>D1385/$D$1385</f>
        <v/>
      </c>
      <c r="F1385" s="64" t="n">
        <v>0.6853099457681687</v>
      </c>
    </row>
    <row r="1386">
      <c r="B1386" s="10" t="inlineStr">
        <is>
          <t>2</t>
        </is>
      </c>
      <c r="C1386" s="36" t="n">
        <v>2</v>
      </c>
      <c r="D1386" s="26" t="n">
        <v>323.5434070734685</v>
      </c>
      <c r="E1386" s="63">
        <f>D1386/$D$1385</f>
        <v/>
      </c>
      <c r="F1386" s="64" t="n">
        <v>0.1490026242772895</v>
      </c>
    </row>
    <row r="1387">
      <c r="B1387" s="10" t="inlineStr">
        <is>
          <t>3</t>
        </is>
      </c>
      <c r="C1387" s="36" t="n">
        <v>3</v>
      </c>
      <c r="D1387" s="26" t="n">
        <v>379.2354857660332</v>
      </c>
      <c r="E1387" s="63">
        <f>D1387/$D$1385</f>
        <v/>
      </c>
      <c r="F1387" s="64" t="n">
        <v>0.07597739582405706</v>
      </c>
    </row>
    <row r="1388">
      <c r="B1388" s="10" t="inlineStr">
        <is>
          <t>4</t>
        </is>
      </c>
      <c r="C1388" s="36" t="n">
        <v>4</v>
      </c>
      <c r="D1388" s="26" t="n">
        <v>553.1871182960667</v>
      </c>
      <c r="E1388" s="63">
        <f>D1388/$D$1385</f>
        <v/>
      </c>
      <c r="F1388" s="64" t="n">
        <v>0.0423845647620515</v>
      </c>
    </row>
    <row r="1389">
      <c r="B1389" s="10" t="inlineStr">
        <is>
          <t>5</t>
        </is>
      </c>
      <c r="C1389" s="36" t="n">
        <v>5</v>
      </c>
      <c r="D1389" s="26" t="n">
        <v>703.7474477195075</v>
      </c>
      <c r="E1389" s="63">
        <f>D1389/$D$1385</f>
        <v/>
      </c>
      <c r="F1389" s="64" t="n">
        <v>0.01710574252936839</v>
      </c>
    </row>
    <row r="1390">
      <c r="B1390" s="10" t="inlineStr">
        <is>
          <t>Missing</t>
        </is>
      </c>
      <c r="C1390" s="36" t="n"/>
      <c r="D1390" s="26" t="n">
        <v>539.8940504833683</v>
      </c>
      <c r="E1390" s="63">
        <f>D1390/$D$1385</f>
        <v/>
      </c>
      <c r="F1390" s="64" t="n">
        <v>0.03021972683922051</v>
      </c>
    </row>
    <row r="1393">
      <c r="B1393" s="5" t="inlineStr">
        <is>
          <t>Buildings small claims (XGBoost): Rainfall 2025 (mm) - average 2025 small-claim rate as this input varies</t>
        </is>
      </c>
      <c r="C1393" s="5" t="n"/>
      <c r="D1393" s="5" t="n"/>
      <c r="E1393" s="5" t="n"/>
      <c r="F1393" s="5" t="n"/>
    </row>
    <row r="1394">
      <c r="B1394" s="3" t="inlineStr">
        <is>
          <t>Relativity = 1 at</t>
        </is>
      </c>
      <c r="C1394" s="36" t="n">
        <v>1188.67</v>
      </c>
    </row>
    <row r="1395">
      <c r="B1395" s="6" t="inlineStr">
        <is>
          <t>Label</t>
        </is>
      </c>
      <c r="C1395" s="6" t="inlineStr">
        <is>
          <t>Value</t>
        </is>
      </c>
      <c r="D1395" s="6" t="inlineStr">
        <is>
          <t>Average small-claim rate (CU)</t>
        </is>
      </c>
      <c r="E1395" s="6" t="inlineStr">
        <is>
          <t>Relativity</t>
        </is>
      </c>
      <c r="F1395" s="6" t="inlineStr">
        <is>
          <t>Share of 2025 exposure</t>
        </is>
      </c>
    </row>
    <row r="1396">
      <c r="B1396" s="10" t="inlineStr">
        <is>
          <t>797</t>
        </is>
      </c>
      <c r="C1396" s="36" t="n">
        <v>797</v>
      </c>
      <c r="D1396" s="26" t="n">
        <v>401.2169526624525</v>
      </c>
      <c r="E1396" s="63">
        <f>D1396/$D$1404</f>
        <v/>
      </c>
      <c r="F1396" s="64" t="n">
        <v>0.01658019312552693</v>
      </c>
    </row>
    <row r="1397">
      <c r="B1397" s="10" t="inlineStr">
        <is>
          <t>845.96</t>
        </is>
      </c>
      <c r="C1397" s="36" t="n">
        <v>845.96</v>
      </c>
      <c r="D1397" s="26" t="n">
        <v>401.9391280628314</v>
      </c>
      <c r="E1397" s="63">
        <f>D1397/$D$1404</f>
        <v/>
      </c>
      <c r="F1397" s="64" t="n">
        <v>0.02376335703934333</v>
      </c>
    </row>
    <row r="1398">
      <c r="B1398" s="10" t="inlineStr">
        <is>
          <t>894.92</t>
        </is>
      </c>
      <c r="C1398" s="36" t="n">
        <v>894.92</v>
      </c>
      <c r="D1398" s="26" t="n">
        <v>403.9091945833608</v>
      </c>
      <c r="E1398" s="63">
        <f>D1398/$D$1404</f>
        <v/>
      </c>
      <c r="F1398" s="64" t="n">
        <v>0.0339883810094389</v>
      </c>
    </row>
    <row r="1399">
      <c r="B1399" s="10" t="inlineStr">
        <is>
          <t>943.88</t>
        </is>
      </c>
      <c r="C1399" s="36" t="n">
        <v>943.88</v>
      </c>
      <c r="D1399" s="26" t="n">
        <v>410.6924021142101</v>
      </c>
      <c r="E1399" s="63">
        <f>D1399/$D$1404</f>
        <v/>
      </c>
      <c r="F1399" s="64" t="n">
        <v>0.04297684876228727</v>
      </c>
    </row>
    <row r="1400">
      <c r="B1400" s="10" t="inlineStr">
        <is>
          <t>992.83</t>
        </is>
      </c>
      <c r="C1400" s="36" t="n">
        <v>992.83</v>
      </c>
      <c r="D1400" s="26" t="n">
        <v>411.2835120783283</v>
      </c>
      <c r="E1400" s="63">
        <f>D1400/$D$1404</f>
        <v/>
      </c>
      <c r="F1400" s="64" t="n">
        <v>0.05397226986684327</v>
      </c>
    </row>
    <row r="1401">
      <c r="B1401" s="10" t="inlineStr">
        <is>
          <t>1041.79</t>
        </is>
      </c>
      <c r="C1401" s="36" t="n">
        <v>1041.79</v>
      </c>
      <c r="D1401" s="26" t="n">
        <v>412.7713782656101</v>
      </c>
      <c r="E1401" s="63">
        <f>D1401/$D$1404</f>
        <v/>
      </c>
      <c r="F1401" s="64" t="n">
        <v>0.06885263913932073</v>
      </c>
    </row>
    <row r="1402">
      <c r="B1402" s="10" t="inlineStr">
        <is>
          <t>1090.75</t>
        </is>
      </c>
      <c r="C1402" s="36" t="n">
        <v>1090.75</v>
      </c>
      <c r="D1402" s="26" t="n">
        <v>412.3092912494432</v>
      </c>
      <c r="E1402" s="63">
        <f>D1402/$D$1404</f>
        <v/>
      </c>
      <c r="F1402" s="64" t="n">
        <v>0.08181557425871992</v>
      </c>
    </row>
    <row r="1403">
      <c r="B1403" s="10" t="inlineStr">
        <is>
          <t>1139.71</t>
        </is>
      </c>
      <c r="C1403" s="36" t="n">
        <v>1139.71</v>
      </c>
      <c r="D1403" s="26" t="n">
        <v>415.3085987856797</v>
      </c>
      <c r="E1403" s="63">
        <f>D1403/$D$1404</f>
        <v/>
      </c>
      <c r="F1403" s="64" t="n">
        <v>0.09386689397295313</v>
      </c>
    </row>
    <row r="1404">
      <c r="B1404" s="10" t="inlineStr">
        <is>
          <t>1188.67</t>
        </is>
      </c>
      <c r="C1404" s="36" t="n">
        <v>1188.67</v>
      </c>
      <c r="D1404" s="26" t="n">
        <v>415.1556891100423</v>
      </c>
      <c r="E1404" s="63">
        <f>D1404/$D$1404</f>
        <v/>
      </c>
      <c r="F1404" s="64" t="n">
        <v>0.09477405654976478</v>
      </c>
    </row>
    <row r="1405">
      <c r="B1405" s="10" t="inlineStr">
        <is>
          <t>1237.62</t>
        </is>
      </c>
      <c r="C1405" s="36" t="n">
        <v>1237.62</v>
      </c>
      <c r="D1405" s="26" t="n">
        <v>404.9167990703667</v>
      </c>
      <c r="E1405" s="63">
        <f>D1405/$D$1404</f>
        <v/>
      </c>
      <c r="F1405" s="64" t="n">
        <v>0.08448495811449917</v>
      </c>
    </row>
    <row r="1406">
      <c r="B1406" s="10" t="inlineStr">
        <is>
          <t>1286.58</t>
        </is>
      </c>
      <c r="C1406" s="36" t="n">
        <v>1286.58</v>
      </c>
      <c r="D1406" s="26" t="n">
        <v>403.1340183422753</v>
      </c>
      <c r="E1406" s="63">
        <f>D1406/$D$1404</f>
        <v/>
      </c>
      <c r="F1406" s="64" t="n">
        <v>0.07251864694160109</v>
      </c>
    </row>
    <row r="1407">
      <c r="B1407" s="10" t="inlineStr">
        <is>
          <t>1335.54</t>
        </is>
      </c>
      <c r="C1407" s="36" t="n">
        <v>1335.54</v>
      </c>
      <c r="D1407" s="26" t="n">
        <v>403.4547236252967</v>
      </c>
      <c r="E1407" s="63">
        <f>D1407/$D$1404</f>
        <v/>
      </c>
      <c r="F1407" s="64" t="n">
        <v>0.05710104681946643</v>
      </c>
    </row>
    <row r="1408">
      <c r="B1408" s="10" t="inlineStr">
        <is>
          <t>1384.5</t>
        </is>
      </c>
      <c r="C1408" s="36" t="n">
        <v>1384.5</v>
      </c>
      <c r="D1408" s="26" t="n">
        <v>383.9614921479674</v>
      </c>
      <c r="E1408" s="63">
        <f>D1408/$D$1404</f>
        <v/>
      </c>
      <c r="F1408" s="64" t="n">
        <v>0.04442870212197529</v>
      </c>
    </row>
    <row r="1409">
      <c r="B1409" s="10" t="inlineStr">
        <is>
          <t>1433.46</t>
        </is>
      </c>
      <c r="C1409" s="36" t="n">
        <v>1433.46</v>
      </c>
      <c r="D1409" s="26" t="n">
        <v>382.3266706577467</v>
      </c>
      <c r="E1409" s="63">
        <f>D1409/$D$1404</f>
        <v/>
      </c>
      <c r="F1409" s="64" t="n">
        <v>0.03579565103242009</v>
      </c>
    </row>
    <row r="1410">
      <c r="B1410" s="10" t="inlineStr">
        <is>
          <t>1482.42</t>
        </is>
      </c>
      <c r="C1410" s="36" t="n">
        <v>1482.42</v>
      </c>
      <c r="D1410" s="26" t="n">
        <v>382.3266706577467</v>
      </c>
      <c r="E1410" s="63">
        <f>D1410/$D$1404</f>
        <v/>
      </c>
      <c r="F1410" s="64" t="n">
        <v>0.03096415877976315</v>
      </c>
    </row>
    <row r="1411">
      <c r="B1411" s="10" t="inlineStr">
        <is>
          <t>1531.38</t>
        </is>
      </c>
      <c r="C1411" s="36" t="n">
        <v>1531.38</v>
      </c>
      <c r="D1411" s="26" t="n">
        <v>382.3266706577467</v>
      </c>
      <c r="E1411" s="63">
        <f>D1411/$D$1404</f>
        <v/>
      </c>
      <c r="F1411" s="64" t="n">
        <v>0.02631933834440368</v>
      </c>
    </row>
    <row r="1412">
      <c r="B1412" s="10" t="inlineStr">
        <is>
          <t>1580.33</t>
        </is>
      </c>
      <c r="C1412" s="36" t="n">
        <v>1580.33</v>
      </c>
      <c r="D1412" s="26" t="n">
        <v>382.3266706577467</v>
      </c>
      <c r="E1412" s="63">
        <f>D1412/$D$1404</f>
        <v/>
      </c>
      <c r="F1412" s="64" t="n">
        <v>0.02532786117353426</v>
      </c>
    </row>
    <row r="1413">
      <c r="B1413" s="10" t="inlineStr">
        <is>
          <t>1629.29</t>
        </is>
      </c>
      <c r="C1413" s="36" t="n">
        <v>1629.29</v>
      </c>
      <c r="D1413" s="26" t="n">
        <v>382.3266706577467</v>
      </c>
      <c r="E1413" s="63">
        <f>D1413/$D$1404</f>
        <v/>
      </c>
      <c r="F1413" s="64" t="n">
        <v>0.02364382462101804</v>
      </c>
    </row>
    <row r="1414">
      <c r="B1414" s="10" t="inlineStr">
        <is>
          <t>1678.25</t>
        </is>
      </c>
      <c r="C1414" s="36" t="n">
        <v>1678.25</v>
      </c>
      <c r="D1414" s="26" t="n">
        <v>382.3266706577467</v>
      </c>
      <c r="E1414" s="63">
        <f>D1414/$D$1404</f>
        <v/>
      </c>
      <c r="F1414" s="64" t="n">
        <v>0.02051603076036959</v>
      </c>
    </row>
    <row r="1415">
      <c r="B1415" s="10" t="inlineStr">
        <is>
          <t>1727.21</t>
        </is>
      </c>
      <c r="C1415" s="36" t="n">
        <v>1727.21</v>
      </c>
      <c r="D1415" s="26" t="n">
        <v>382.3266706577467</v>
      </c>
      <c r="E1415" s="63">
        <f>D1415/$D$1404</f>
        <v/>
      </c>
      <c r="F1415" s="64" t="n">
        <v>0.01709735733311435</v>
      </c>
    </row>
    <row r="1416">
      <c r="B1416" s="10" t="inlineStr">
        <is>
          <t>1776.17</t>
        </is>
      </c>
      <c r="C1416" s="36" t="n">
        <v>1776.17</v>
      </c>
      <c r="D1416" s="26" t="n">
        <v>382.3266706577467</v>
      </c>
      <c r="E1416" s="63">
        <f>D1416/$D$1404</f>
        <v/>
      </c>
      <c r="F1416" s="64" t="n">
        <v>0.0133706291441664</v>
      </c>
    </row>
    <row r="1417">
      <c r="B1417" s="10" t="inlineStr">
        <is>
          <t>1825.12</t>
        </is>
      </c>
      <c r="C1417" s="36" t="n">
        <v>1825.12</v>
      </c>
      <c r="D1417" s="26" t="n">
        <v>382.3266706577467</v>
      </c>
      <c r="E1417" s="63">
        <f>D1417/$D$1404</f>
        <v/>
      </c>
      <c r="F1417" s="64" t="n">
        <v>0.01082650277174107</v>
      </c>
    </row>
    <row r="1418">
      <c r="B1418" s="10" t="inlineStr">
        <is>
          <t>1874.08</t>
        </is>
      </c>
      <c r="C1418" s="36" t="n">
        <v>1874.08</v>
      </c>
      <c r="D1418" s="26" t="n">
        <v>382.3266706577467</v>
      </c>
      <c r="E1418" s="63">
        <f>D1418/$D$1404</f>
        <v/>
      </c>
      <c r="F1418" s="64" t="n">
        <v>0.008470551769045086</v>
      </c>
    </row>
    <row r="1419">
      <c r="B1419" s="10" t="inlineStr">
        <is>
          <t>1923.04</t>
        </is>
      </c>
      <c r="C1419" s="36" t="n">
        <v>1923.04</v>
      </c>
      <c r="D1419" s="26" t="n">
        <v>382.3266706577467</v>
      </c>
      <c r="E1419" s="63">
        <f>D1419/$D$1404</f>
        <v/>
      </c>
      <c r="F1419" s="64" t="n">
        <v>0.006042545907503768</v>
      </c>
    </row>
    <row r="1420">
      <c r="B1420" s="10" t="inlineStr">
        <is>
          <t>1972</t>
        </is>
      </c>
      <c r="C1420" s="36" t="n">
        <v>1972</v>
      </c>
      <c r="D1420" s="26" t="n">
        <v>382.3266706577467</v>
      </c>
      <c r="E1420" s="63">
        <f>D1420/$D$1404</f>
        <v/>
      </c>
      <c r="F1420" s="64" t="n">
        <v>0.01250198064118415</v>
      </c>
    </row>
    <row r="1423">
      <c r="B1423" s="5" t="inlineStr">
        <is>
          <t>Buildings small claims (XGBoost): Wind exposure index 2025 - average 2025 small-claim rate as this input varies</t>
        </is>
      </c>
      <c r="C1423" s="5" t="n"/>
      <c r="D1423" s="5" t="n"/>
      <c r="E1423" s="5" t="n"/>
      <c r="F1423" s="5" t="n"/>
    </row>
    <row r="1424">
      <c r="B1424" s="3" t="inlineStr">
        <is>
          <t>Relativity = 1 at</t>
        </is>
      </c>
      <c r="C1424" s="36" t="n">
        <v>6.25</v>
      </c>
    </row>
    <row r="1425">
      <c r="B1425" s="6" t="inlineStr">
        <is>
          <t>Label</t>
        </is>
      </c>
      <c r="C1425" s="6" t="inlineStr">
        <is>
          <t>Value</t>
        </is>
      </c>
      <c r="D1425" s="6" t="inlineStr">
        <is>
          <t>Average small-claim rate (CU)</t>
        </is>
      </c>
      <c r="E1425" s="6" t="inlineStr">
        <is>
          <t>Relativity</t>
        </is>
      </c>
      <c r="F1425" s="6" t="inlineStr">
        <is>
          <t>Share of 2025 exposure</t>
        </is>
      </c>
    </row>
    <row r="1426">
      <c r="B1426" s="10" t="inlineStr">
        <is>
          <t>0.8</t>
        </is>
      </c>
      <c r="C1426" s="36" t="n">
        <v>0.8</v>
      </c>
      <c r="D1426" s="26" t="n">
        <v>405.431956164132</v>
      </c>
      <c r="E1426" s="63">
        <f>D1426/$D$1443</f>
        <v/>
      </c>
      <c r="F1426" s="64" t="n">
        <v>0.01320859245517389</v>
      </c>
    </row>
    <row r="1427">
      <c r="B1427" s="10" t="inlineStr">
        <is>
          <t>1.12</t>
        </is>
      </c>
      <c r="C1427" s="36" t="n">
        <v>1.12</v>
      </c>
      <c r="D1427" s="26" t="n">
        <v>405.431956164132</v>
      </c>
      <c r="E1427" s="63">
        <f>D1427/$D$1443</f>
        <v/>
      </c>
      <c r="F1427" s="64" t="n">
        <v>0.008715399499664005</v>
      </c>
    </row>
    <row r="1428">
      <c r="B1428" s="10" t="inlineStr">
        <is>
          <t>1.44</t>
        </is>
      </c>
      <c r="C1428" s="36" t="n">
        <v>1.44</v>
      </c>
      <c r="D1428" s="26" t="n">
        <v>405.431956164132</v>
      </c>
      <c r="E1428" s="63">
        <f>D1428/$D$1443</f>
        <v/>
      </c>
      <c r="F1428" s="64" t="n">
        <v>0.01687801216489573</v>
      </c>
    </row>
    <row r="1429">
      <c r="B1429" s="10" t="inlineStr">
        <is>
          <t>1.76</t>
        </is>
      </c>
      <c r="C1429" s="36" t="n">
        <v>1.76</v>
      </c>
      <c r="D1429" s="26" t="n">
        <v>405.431956164132</v>
      </c>
      <c r="E1429" s="63">
        <f>D1429/$D$1443</f>
        <v/>
      </c>
      <c r="F1429" s="64" t="n">
        <v>0.01759555364848563</v>
      </c>
    </row>
    <row r="1430">
      <c r="B1430" s="10" t="inlineStr">
        <is>
          <t>2.08</t>
        </is>
      </c>
      <c r="C1430" s="36" t="n">
        <v>2.08</v>
      </c>
      <c r="D1430" s="26" t="n">
        <v>405.431956164132</v>
      </c>
      <c r="E1430" s="63">
        <f>D1430/$D$1443</f>
        <v/>
      </c>
      <c r="F1430" s="64" t="n">
        <v>0.01986678525454564</v>
      </c>
    </row>
    <row r="1431">
      <c r="B1431" s="10" t="inlineStr">
        <is>
          <t>2.4</t>
        </is>
      </c>
      <c r="C1431" s="36" t="n">
        <v>2.4</v>
      </c>
      <c r="D1431" s="26" t="n">
        <v>405.431956164132</v>
      </c>
      <c r="E1431" s="63">
        <f>D1431/$D$1443</f>
        <v/>
      </c>
      <c r="F1431" s="64" t="n">
        <v>0.02213206047981826</v>
      </c>
    </row>
    <row r="1432">
      <c r="B1432" s="10" t="inlineStr">
        <is>
          <t>2.73</t>
        </is>
      </c>
      <c r="C1432" s="36" t="n">
        <v>2.73</v>
      </c>
      <c r="D1432" s="26" t="n">
        <v>405.431956164132</v>
      </c>
      <c r="E1432" s="63">
        <f>D1432/$D$1443</f>
        <v/>
      </c>
      <c r="F1432" s="64" t="n">
        <v>0.02390810287537055</v>
      </c>
    </row>
    <row r="1433">
      <c r="B1433" s="10" t="inlineStr">
        <is>
          <t>3.05</t>
        </is>
      </c>
      <c r="C1433" s="36" t="n">
        <v>3.05</v>
      </c>
      <c r="D1433" s="26" t="n">
        <v>403.9785007120967</v>
      </c>
      <c r="E1433" s="63">
        <f>D1433/$D$1443</f>
        <v/>
      </c>
      <c r="F1433" s="64" t="n">
        <v>0.03291125917889851</v>
      </c>
    </row>
    <row r="1434">
      <c r="B1434" s="10" t="inlineStr">
        <is>
          <t>3.37</t>
        </is>
      </c>
      <c r="C1434" s="36" t="n">
        <v>3.37</v>
      </c>
      <c r="D1434" s="26" t="n">
        <v>403.3894332362879</v>
      </c>
      <c r="E1434" s="63">
        <f>D1434/$D$1443</f>
        <v/>
      </c>
      <c r="F1434" s="64" t="n">
        <v>0.02856934672960001</v>
      </c>
    </row>
    <row r="1435">
      <c r="B1435" s="10" t="inlineStr">
        <is>
          <t>3.69</t>
        </is>
      </c>
      <c r="C1435" s="36" t="n">
        <v>3.69</v>
      </c>
      <c r="D1435" s="26" t="n">
        <v>402.5973978120383</v>
      </c>
      <c r="E1435" s="63">
        <f>D1435/$D$1443</f>
        <v/>
      </c>
      <c r="F1435" s="64" t="n">
        <v>0.03279525432589392</v>
      </c>
    </row>
    <row r="1436">
      <c r="B1436" s="10" t="inlineStr">
        <is>
          <t>4.01</t>
        </is>
      </c>
      <c r="C1436" s="36" t="n">
        <v>4.01</v>
      </c>
      <c r="D1436" s="26" t="n">
        <v>401.9334160192543</v>
      </c>
      <c r="E1436" s="63">
        <f>D1436/$D$1443</f>
        <v/>
      </c>
      <c r="F1436" s="64" t="n">
        <v>0.03967446933273511</v>
      </c>
    </row>
    <row r="1437">
      <c r="B1437" s="10" t="inlineStr">
        <is>
          <t>4.33</t>
        </is>
      </c>
      <c r="C1437" s="36" t="n">
        <v>4.33</v>
      </c>
      <c r="D1437" s="26" t="n">
        <v>401.9334160192543</v>
      </c>
      <c r="E1437" s="63">
        <f>D1437/$D$1443</f>
        <v/>
      </c>
      <c r="F1437" s="64" t="n">
        <v>0.04993037395662159</v>
      </c>
    </row>
    <row r="1438">
      <c r="B1438" s="10" t="inlineStr">
        <is>
          <t>4.65</t>
        </is>
      </c>
      <c r="C1438" s="36" t="n">
        <v>4.65</v>
      </c>
      <c r="D1438" s="26" t="n">
        <v>401.9334160192543</v>
      </c>
      <c r="E1438" s="63">
        <f>D1438/$D$1443</f>
        <v/>
      </c>
      <c r="F1438" s="64" t="n">
        <v>0.07979855867150755</v>
      </c>
    </row>
    <row r="1439">
      <c r="B1439" s="10" t="inlineStr">
        <is>
          <t>4.97</t>
        </is>
      </c>
      <c r="C1439" s="36" t="n">
        <v>4.97</v>
      </c>
      <c r="D1439" s="26" t="n">
        <v>402.9082714564179</v>
      </c>
      <c r="E1439" s="63">
        <f>D1439/$D$1443</f>
        <v/>
      </c>
      <c r="F1439" s="64" t="n">
        <v>0.06818436791234089</v>
      </c>
    </row>
    <row r="1440">
      <c r="B1440" s="10" t="inlineStr">
        <is>
          <t>5.29</t>
        </is>
      </c>
      <c r="C1440" s="36" t="n">
        <v>5.29</v>
      </c>
      <c r="D1440" s="26" t="n">
        <v>402.9082714564179</v>
      </c>
      <c r="E1440" s="63">
        <f>D1440/$D$1443</f>
        <v/>
      </c>
      <c r="F1440" s="64" t="n">
        <v>0.07905291232323175</v>
      </c>
    </row>
    <row r="1441">
      <c r="B1441" s="10" t="inlineStr">
        <is>
          <t>5.61</t>
        </is>
      </c>
      <c r="C1441" s="36" t="n">
        <v>5.61</v>
      </c>
      <c r="D1441" s="26" t="n">
        <v>402.9082714564179</v>
      </c>
      <c r="E1441" s="63">
        <f>D1441/$D$1443</f>
        <v/>
      </c>
      <c r="F1441" s="64" t="n">
        <v>0.07985696590058793</v>
      </c>
    </row>
    <row r="1442">
      <c r="B1442" s="10" t="inlineStr">
        <is>
          <t>5.93</t>
        </is>
      </c>
      <c r="C1442" s="36" t="n">
        <v>5.93</v>
      </c>
      <c r="D1442" s="26" t="n">
        <v>402.9082714564179</v>
      </c>
      <c r="E1442" s="63">
        <f>D1442/$D$1443</f>
        <v/>
      </c>
      <c r="F1442" s="64" t="n">
        <v>0.07381777407158559</v>
      </c>
    </row>
    <row r="1443">
      <c r="B1443" s="10" t="inlineStr">
        <is>
          <t>6.25</t>
        </is>
      </c>
      <c r="C1443" s="36" t="n">
        <v>6.25</v>
      </c>
      <c r="D1443" s="26" t="n">
        <v>402.9082714564179</v>
      </c>
      <c r="E1443" s="63">
        <f>D1443/$D$1443</f>
        <v/>
      </c>
      <c r="F1443" s="64" t="n">
        <v>0.09023876412616486</v>
      </c>
    </row>
    <row r="1444">
      <c r="B1444" s="10" t="inlineStr">
        <is>
          <t>6.58</t>
        </is>
      </c>
      <c r="C1444" s="36" t="n">
        <v>6.58</v>
      </c>
      <c r="D1444" s="26" t="n">
        <v>402.9082714564179</v>
      </c>
      <c r="E1444" s="63">
        <f>D1444/$D$1443</f>
        <v/>
      </c>
      <c r="F1444" s="64" t="n">
        <v>0.05909018885775129</v>
      </c>
    </row>
    <row r="1445">
      <c r="B1445" s="10" t="inlineStr">
        <is>
          <t>6.9</t>
        </is>
      </c>
      <c r="C1445" s="36" t="n">
        <v>6.9</v>
      </c>
      <c r="D1445" s="26" t="n">
        <v>404.0053646261321</v>
      </c>
      <c r="E1445" s="63">
        <f>D1445/$D$1443</f>
        <v/>
      </c>
      <c r="F1445" s="64" t="n">
        <v>0.04764422248412327</v>
      </c>
    </row>
    <row r="1446">
      <c r="B1446" s="10" t="inlineStr">
        <is>
          <t>7.22</t>
        </is>
      </c>
      <c r="C1446" s="36" t="n">
        <v>7.22</v>
      </c>
      <c r="D1446" s="26" t="n">
        <v>404.0053646261321</v>
      </c>
      <c r="E1446" s="63">
        <f>D1446/$D$1443</f>
        <v/>
      </c>
      <c r="F1446" s="64" t="n">
        <v>0.03793202555113873</v>
      </c>
    </row>
    <row r="1447">
      <c r="B1447" s="10" t="inlineStr">
        <is>
          <t>7.54</t>
        </is>
      </c>
      <c r="C1447" s="36" t="n">
        <v>7.54</v>
      </c>
      <c r="D1447" s="26" t="n">
        <v>405.5240758487304</v>
      </c>
      <c r="E1447" s="63">
        <f>D1447/$D$1443</f>
        <v/>
      </c>
      <c r="F1447" s="64" t="n">
        <v>0.03564101644770718</v>
      </c>
    </row>
    <row r="1448">
      <c r="B1448" s="10" t="inlineStr">
        <is>
          <t>7.86</t>
        </is>
      </c>
      <c r="C1448" s="36" t="n">
        <v>7.86</v>
      </c>
      <c r="D1448" s="26" t="n">
        <v>405.5240758487304</v>
      </c>
      <c r="E1448" s="63">
        <f>D1448/$D$1443</f>
        <v/>
      </c>
      <c r="F1448" s="64" t="n">
        <v>0.01751661714581798</v>
      </c>
    </row>
    <row r="1449">
      <c r="B1449" s="10" t="inlineStr">
        <is>
          <t>8.18</t>
        </is>
      </c>
      <c r="C1449" s="36" t="n">
        <v>8.18</v>
      </c>
      <c r="D1449" s="26" t="n">
        <v>405.5240758487304</v>
      </c>
      <c r="E1449" s="63">
        <f>D1449/$D$1443</f>
        <v/>
      </c>
      <c r="F1449" s="64" t="n">
        <v>0.01081771277290921</v>
      </c>
    </row>
    <row r="1450">
      <c r="B1450" s="10" t="inlineStr">
        <is>
          <t>8.5</t>
        </is>
      </c>
      <c r="C1450" s="36" t="n">
        <v>8.5</v>
      </c>
      <c r="D1450" s="26" t="n">
        <v>405.5240758487304</v>
      </c>
      <c r="E1450" s="63">
        <f>D1450/$D$1443</f>
        <v/>
      </c>
      <c r="F1450" s="64" t="n">
        <v>0.01422366383343412</v>
      </c>
    </row>
    <row r="1453">
      <c r="B1453" s="5" t="inlineStr">
        <is>
          <t>Buildings small claims (XGBoost): Dry summer index 2025 - average 2025 small-claim rate as this input varies</t>
        </is>
      </c>
      <c r="C1453" s="5" t="n"/>
      <c r="D1453" s="5" t="n"/>
      <c r="E1453" s="5" t="n"/>
      <c r="F1453" s="5" t="n"/>
    </row>
    <row r="1454">
      <c r="B1454" s="3" t="inlineStr">
        <is>
          <t>Relativity = 1 at</t>
        </is>
      </c>
      <c r="C1454" s="36" t="n">
        <v>0.62</v>
      </c>
    </row>
    <row r="1455">
      <c r="B1455" s="6" t="inlineStr">
        <is>
          <t>Label</t>
        </is>
      </c>
      <c r="C1455" s="6" t="inlineStr">
        <is>
          <t>Value</t>
        </is>
      </c>
      <c r="D1455" s="6" t="inlineStr">
        <is>
          <t>Average small-claim rate (CU)</t>
        </is>
      </c>
      <c r="E1455" s="6" t="inlineStr">
        <is>
          <t>Relativity</t>
        </is>
      </c>
      <c r="F1455" s="6" t="inlineStr">
        <is>
          <t>Share of 2025 exposure</t>
        </is>
      </c>
    </row>
    <row r="1456">
      <c r="B1456" s="10" t="inlineStr">
        <is>
          <t>0.33</t>
        </is>
      </c>
      <c r="C1456" s="36" t="n">
        <v>0.33</v>
      </c>
      <c r="D1456" s="26" t="n">
        <v>384.7076235129243</v>
      </c>
      <c r="E1456" s="63">
        <f>D1456/$D$1468</f>
        <v/>
      </c>
      <c r="F1456" s="64" t="n">
        <v>0.01534820539451479</v>
      </c>
    </row>
    <row r="1457">
      <c r="B1457" s="10" t="inlineStr">
        <is>
          <t>0.35</t>
        </is>
      </c>
      <c r="C1457" s="36" t="n">
        <v>0.35</v>
      </c>
      <c r="D1457" s="26" t="n">
        <v>384.7076235129243</v>
      </c>
      <c r="E1457" s="63">
        <f>D1457/$D$1468</f>
        <v/>
      </c>
      <c r="F1457" s="64" t="n">
        <v>0.01936980334690773</v>
      </c>
    </row>
    <row r="1458">
      <c r="B1458" s="10" t="inlineStr">
        <is>
          <t>0.38</t>
        </is>
      </c>
      <c r="C1458" s="36" t="n">
        <v>0.38</v>
      </c>
      <c r="D1458" s="26" t="n">
        <v>385.1549976895744</v>
      </c>
      <c r="E1458" s="63">
        <f>D1458/$D$1468</f>
        <v/>
      </c>
      <c r="F1458" s="64" t="n">
        <v>0.03123410427020454</v>
      </c>
    </row>
    <row r="1459">
      <c r="B1459" s="10" t="inlineStr">
        <is>
          <t>0.4</t>
        </is>
      </c>
      <c r="C1459" s="36" t="n">
        <v>0.4</v>
      </c>
      <c r="D1459" s="26" t="n">
        <v>389.4891925005633</v>
      </c>
      <c r="E1459" s="63">
        <f>D1459/$D$1468</f>
        <v/>
      </c>
      <c r="F1459" s="64" t="n">
        <v>0.04293532758359473</v>
      </c>
    </row>
    <row r="1460">
      <c r="B1460" s="10" t="inlineStr">
        <is>
          <t>0.43</t>
        </is>
      </c>
      <c r="C1460" s="36" t="n">
        <v>0.43</v>
      </c>
      <c r="D1460" s="26" t="n">
        <v>390.5077364164806</v>
      </c>
      <c r="E1460" s="63">
        <f>D1460/$D$1468</f>
        <v/>
      </c>
      <c r="F1460" s="64" t="n">
        <v>0.05024351766500636</v>
      </c>
    </row>
    <row r="1461">
      <c r="B1461" s="10" t="inlineStr">
        <is>
          <t>0.45</t>
        </is>
      </c>
      <c r="C1461" s="36" t="n">
        <v>0.45</v>
      </c>
      <c r="D1461" s="26" t="n">
        <v>391.5249994498986</v>
      </c>
      <c r="E1461" s="63">
        <f>D1461/$D$1468</f>
        <v/>
      </c>
      <c r="F1461" s="64" t="n">
        <v>0.04730251127953478</v>
      </c>
    </row>
    <row r="1462">
      <c r="B1462" s="10" t="inlineStr">
        <is>
          <t>0.48</t>
        </is>
      </c>
      <c r="C1462" s="36" t="n">
        <v>0.48</v>
      </c>
      <c r="D1462" s="26" t="n">
        <v>394.015727397095</v>
      </c>
      <c r="E1462" s="63">
        <f>D1462/$D$1468</f>
        <v/>
      </c>
      <c r="F1462" s="64" t="n">
        <v>0.04407958881310744</v>
      </c>
    </row>
    <row r="1463">
      <c r="B1463" s="10" t="inlineStr">
        <is>
          <t>0.5</t>
        </is>
      </c>
      <c r="C1463" s="36" t="n">
        <v>0.5</v>
      </c>
      <c r="D1463" s="26" t="n">
        <v>394.015727397095</v>
      </c>
      <c r="E1463" s="63">
        <f>D1463/$D$1468</f>
        <v/>
      </c>
      <c r="F1463" s="64" t="n">
        <v>0.03515577381482486</v>
      </c>
    </row>
    <row r="1464">
      <c r="B1464" s="10" t="inlineStr">
        <is>
          <t>0.53</t>
        </is>
      </c>
      <c r="C1464" s="36" t="n">
        <v>0.53</v>
      </c>
      <c r="D1464" s="26" t="n">
        <v>394.015727397095</v>
      </c>
      <c r="E1464" s="63">
        <f>D1464/$D$1468</f>
        <v/>
      </c>
      <c r="F1464" s="64" t="n">
        <v>0.03659646618915392</v>
      </c>
    </row>
    <row r="1465">
      <c r="B1465" s="10" t="inlineStr">
        <is>
          <t>0.55</t>
        </is>
      </c>
      <c r="C1465" s="36" t="n">
        <v>0.55</v>
      </c>
      <c r="D1465" s="26" t="n">
        <v>393.4595474449121</v>
      </c>
      <c r="E1465" s="63">
        <f>D1465/$D$1468</f>
        <v/>
      </c>
      <c r="F1465" s="64" t="n">
        <v>0.03536083523494172</v>
      </c>
    </row>
    <row r="1466">
      <c r="B1466" s="10" t="inlineStr">
        <is>
          <t>0.57</t>
        </is>
      </c>
      <c r="C1466" s="36" t="n">
        <v>0.57</v>
      </c>
      <c r="D1466" s="26" t="n">
        <v>394.464867114487</v>
      </c>
      <c r="E1466" s="63">
        <f>D1466/$D$1468</f>
        <v/>
      </c>
      <c r="F1466" s="64" t="n">
        <v>0.0606800220675237</v>
      </c>
    </row>
    <row r="1467">
      <c r="B1467" s="10" t="inlineStr">
        <is>
          <t>0.6</t>
        </is>
      </c>
      <c r="C1467" s="36" t="n">
        <v>0.6</v>
      </c>
      <c r="D1467" s="26" t="n">
        <v>398.4873920568402</v>
      </c>
      <c r="E1467" s="63">
        <f>D1467/$D$1468</f>
        <v/>
      </c>
      <c r="F1467" s="64" t="n">
        <v>0.07901277903909153</v>
      </c>
    </row>
    <row r="1468">
      <c r="B1468" s="10" t="inlineStr">
        <is>
          <t>0.62</t>
        </is>
      </c>
      <c r="C1468" s="36" t="n">
        <v>0.62</v>
      </c>
      <c r="D1468" s="26" t="n">
        <v>398.4873920568402</v>
      </c>
      <c r="E1468" s="63">
        <f>D1468/$D$1468</f>
        <v/>
      </c>
      <c r="F1468" s="64" t="n">
        <v>0.08638163167823087</v>
      </c>
    </row>
    <row r="1469">
      <c r="B1469" s="10" t="inlineStr">
        <is>
          <t>0.65</t>
        </is>
      </c>
      <c r="C1469" s="36" t="n">
        <v>0.65</v>
      </c>
      <c r="D1469" s="26" t="n">
        <v>400.2014897882223</v>
      </c>
      <c r="E1469" s="63">
        <f>D1469/$D$1468</f>
        <v/>
      </c>
      <c r="F1469" s="64" t="n">
        <v>0.079506696012926</v>
      </c>
    </row>
    <row r="1470">
      <c r="B1470" s="10" t="inlineStr">
        <is>
          <t>0.67</t>
        </is>
      </c>
      <c r="C1470" s="36" t="n">
        <v>0.67</v>
      </c>
      <c r="D1470" s="26" t="n">
        <v>400.4704751130363</v>
      </c>
      <c r="E1470" s="63">
        <f>D1470/$D$1468</f>
        <v/>
      </c>
      <c r="F1470" s="64" t="n">
        <v>0.06458509470645475</v>
      </c>
    </row>
    <row r="1471">
      <c r="B1471" s="10" t="inlineStr">
        <is>
          <t>0.7</t>
        </is>
      </c>
      <c r="C1471" s="36" t="n">
        <v>0.7</v>
      </c>
      <c r="D1471" s="26" t="n">
        <v>417.5905428855204</v>
      </c>
      <c r="E1471" s="63">
        <f>D1471/$D$1468</f>
        <v/>
      </c>
      <c r="F1471" s="64" t="n">
        <v>0.04800536421244522</v>
      </c>
    </row>
    <row r="1472">
      <c r="B1472" s="10" t="inlineStr">
        <is>
          <t>0.72</t>
        </is>
      </c>
      <c r="C1472" s="36" t="n">
        <v>0.72</v>
      </c>
      <c r="D1472" s="26" t="n">
        <v>420.1513731857088</v>
      </c>
      <c r="E1472" s="63">
        <f>D1472/$D$1468</f>
        <v/>
      </c>
      <c r="F1472" s="64" t="n">
        <v>0.03880194629079407</v>
      </c>
    </row>
    <row r="1473">
      <c r="B1473" s="10" t="inlineStr">
        <is>
          <t>0.75</t>
        </is>
      </c>
      <c r="C1473" s="36" t="n">
        <v>0.75</v>
      </c>
      <c r="D1473" s="26" t="n">
        <v>425.4637814231159</v>
      </c>
      <c r="E1473" s="63">
        <f>D1473/$D$1468</f>
        <v/>
      </c>
      <c r="F1473" s="64" t="n">
        <v>0.03430088859948717</v>
      </c>
    </row>
    <row r="1474">
      <c r="B1474" s="10" t="inlineStr">
        <is>
          <t>0.77</t>
        </is>
      </c>
      <c r="C1474" s="36" t="n">
        <v>0.77</v>
      </c>
      <c r="D1474" s="26" t="n">
        <v>426.7546686531015</v>
      </c>
      <c r="E1474" s="63">
        <f>D1474/$D$1468</f>
        <v/>
      </c>
      <c r="F1474" s="64" t="n">
        <v>0.03277622860473815</v>
      </c>
    </row>
    <row r="1475">
      <c r="B1475" s="10" t="inlineStr">
        <is>
          <t>0.8</t>
        </is>
      </c>
      <c r="C1475" s="36" t="n">
        <v>0.8</v>
      </c>
      <c r="D1475" s="26" t="n">
        <v>431.2649674984957</v>
      </c>
      <c r="E1475" s="63">
        <f>D1475/$D$1468</f>
        <v/>
      </c>
      <c r="F1475" s="64" t="n">
        <v>0.03226079926534116</v>
      </c>
    </row>
    <row r="1476">
      <c r="B1476" s="10" t="inlineStr">
        <is>
          <t>0.82</t>
        </is>
      </c>
      <c r="C1476" s="36" t="n">
        <v>0.82</v>
      </c>
      <c r="D1476" s="26" t="n">
        <v>434.7453675777103</v>
      </c>
      <c r="E1476" s="63">
        <f>D1476/$D$1468</f>
        <v/>
      </c>
      <c r="F1476" s="64" t="n">
        <v>0.02692868188184628</v>
      </c>
    </row>
    <row r="1477">
      <c r="B1477" s="10" t="inlineStr">
        <is>
          <t>0.85</t>
        </is>
      </c>
      <c r="C1477" s="36" t="n">
        <v>0.85</v>
      </c>
      <c r="D1477" s="26" t="n">
        <v>435.6693338993686</v>
      </c>
      <c r="E1477" s="63">
        <f>D1477/$D$1468</f>
        <v/>
      </c>
      <c r="F1477" s="64" t="n">
        <v>0.02099618444655966</v>
      </c>
    </row>
    <row r="1478">
      <c r="B1478" s="10" t="inlineStr">
        <is>
          <t>0.87</t>
        </is>
      </c>
      <c r="C1478" s="36" t="n">
        <v>0.87</v>
      </c>
      <c r="D1478" s="26" t="n">
        <v>435.6693338993686</v>
      </c>
      <c r="E1478" s="63">
        <f>D1478/$D$1468</f>
        <v/>
      </c>
      <c r="F1478" s="64" t="n">
        <v>0.01245675841035181</v>
      </c>
    </row>
    <row r="1479">
      <c r="B1479" s="10" t="inlineStr">
        <is>
          <t>0.89</t>
        </is>
      </c>
      <c r="C1479" s="36" t="n">
        <v>0.89</v>
      </c>
      <c r="D1479" s="26" t="n">
        <v>440.276737485574</v>
      </c>
      <c r="E1479" s="63">
        <f>D1479/$D$1468</f>
        <v/>
      </c>
      <c r="F1479" s="64" t="n">
        <v>0.01137235013341137</v>
      </c>
    </row>
    <row r="1480">
      <c r="B1480" s="10" t="inlineStr">
        <is>
          <t>0.92</t>
        </is>
      </c>
      <c r="C1480" s="36" t="n">
        <v>0.92</v>
      </c>
      <c r="D1480" s="26" t="n">
        <v>444.7488521851163</v>
      </c>
      <c r="E1480" s="63">
        <f>D1480/$D$1468</f>
        <v/>
      </c>
      <c r="F1480" s="64" t="n">
        <v>0.01430844105900977</v>
      </c>
    </row>
    <row r="1483">
      <c r="B1483" s="16" t="inlineStr">
        <is>
          <t>Tree curves: 4,000 sampled 2025 buildings rows scored by XGBoost 3.2.0 with one input set to each value (partial dependence). Fixed values; rerun graph_inputs.py if the model changes.</t>
        </is>
      </c>
    </row>
  </sheetData>
  <pageMargins left="0.75" right="0.75" top="1" bottom="1" header="0.5" footer="0.5"/>
</worksheet>
</file>

<file path=xl/worksheets/sheet12.xml><?xml version="1.0" encoding="utf-8"?>
<worksheet xmlns="http://schemas.openxmlformats.org/spreadsheetml/2006/main">
  <sheetPr>
    <tabColor rgb="002C3E50"/>
    <outlinePr summaryBelow="1" summaryRight="1"/>
    <pageSetUpPr/>
  </sheetPr>
  <dimension ref="B2:K34"/>
  <sheetViews>
    <sheetView showGridLines="0" workbookViewId="0">
      <selection activeCell="A1" sqref="A1"/>
    </sheetView>
  </sheetViews>
  <sheetFormatPr baseColWidth="8" defaultRowHeight="15"/>
  <cols>
    <col width="1" customWidth="1" min="1" max="1"/>
    <col width="14" customWidth="1" min="2" max="2"/>
    <col width="11" customWidth="1" min="3" max="3"/>
    <col width="12" customWidth="1" min="4" max="4"/>
    <col width="16" customWidth="1" min="5" max="5"/>
    <col width="15" customWidth="1" min="6" max="6"/>
    <col width="14" customWidth="1" min="7" max="7"/>
    <col width="13" customWidth="1" min="8" max="8"/>
    <col width="15" customWidth="1" min="9" max="9"/>
    <col width="15" customWidth="1" min="10" max="10"/>
    <col width="13" customWidth="1" min="11" max="11"/>
  </cols>
  <sheetData>
    <row r="2">
      <c r="B2" s="65" t="inlineStr">
        <is>
          <t>Week 2 reference policies: risk premium to office premium</t>
        </is>
      </c>
    </row>
    <row r="3">
      <c r="B3" s="66" t="inlineStr">
        <is>
          <t>C0, the portable developed model with the final file's segment levels (public score 0.15805). Office premium on the emerging expense basis.</t>
        </is>
      </c>
    </row>
    <row r="5">
      <c r="B5" s="67" t="inlineStr">
        <is>
          <t>Office premium against written premium, by line</t>
        </is>
      </c>
    </row>
    <row r="6" ht="30" customHeight="1">
      <c r="B6" s="68" t="inlineStr">
        <is>
          <t>Line</t>
        </is>
      </c>
      <c r="C6" s="68" t="inlineStr">
        <is>
          <t>Policies</t>
        </is>
      </c>
      <c r="D6" s="68" t="inlineStr">
        <is>
          <t>Annual risk premium</t>
        </is>
      </c>
      <c r="E6" s="68" t="inlineStr">
        <is>
          <t>Office premium</t>
        </is>
      </c>
      <c r="F6" s="68" t="inlineStr">
        <is>
          <t>Written premium</t>
        </is>
      </c>
      <c r="G6" s="68" t="inlineStr">
        <is>
          <t>Office / written</t>
        </is>
      </c>
    </row>
    <row r="7">
      <c r="B7" s="66" t="inlineStr">
        <is>
          <t>Motor</t>
        </is>
      </c>
      <c r="C7" s="66">
        <f>COUNTIF(OP_Line,"motor")</f>
        <v/>
      </c>
      <c r="D7" s="69">
        <f>IF(COUNTIFS(OP_Line,"motor",OP_Office,"")&gt;0,"pending",SUMIF(OP_Line,"motor",OP_Annual))</f>
        <v/>
      </c>
      <c r="E7" s="69">
        <f>IF(COUNTIFS(OP_Line,"motor",OP_Office,"")&gt;0,"pending",SUMIF(OP_Line,"motor",OP_Office))</f>
        <v/>
      </c>
      <c r="F7" s="69">
        <f>SUMIF(OP_Line,"motor",OP_Written)</f>
        <v/>
      </c>
      <c r="G7" s="70">
        <f>IF(ISNUMBER(E7),E7/F7,"pending")</f>
        <v/>
      </c>
    </row>
    <row r="8">
      <c r="B8" s="66" t="inlineStr">
        <is>
          <t>Buildings</t>
        </is>
      </c>
      <c r="C8" s="66">
        <f>COUNTIF(OP_Line,"buildings")</f>
        <v/>
      </c>
      <c r="D8" s="69">
        <f>IF(COUNTIFS(OP_Line,"buildings",OP_Office,"")&gt;0,"pending",SUMIF(OP_Line,"buildings",OP_Annual))</f>
        <v/>
      </c>
      <c r="E8" s="69">
        <f>IF(COUNTIFS(OP_Line,"buildings",OP_Office,"")&gt;0,"pending",SUMIF(OP_Line,"buildings",OP_Office))</f>
        <v/>
      </c>
      <c r="F8" s="69">
        <f>SUMIF(OP_Line,"buildings",OP_Written)</f>
        <v/>
      </c>
      <c r="G8" s="70">
        <f>IF(ISNUMBER(E8),E8/F8,"pending")</f>
        <v/>
      </c>
    </row>
    <row r="9">
      <c r="B9" s="66" t="inlineStr">
        <is>
          <t>Contents</t>
        </is>
      </c>
      <c r="C9" s="66">
        <f>COUNTIF(OP_Line,"contents")</f>
        <v/>
      </c>
      <c r="D9" s="69">
        <f>IF(COUNTIFS(OP_Line,"contents",OP_Office,"")&gt;0,"pending",SUMIF(OP_Line,"contents",OP_Annual))</f>
        <v/>
      </c>
      <c r="E9" s="69">
        <f>IF(COUNTIFS(OP_Line,"contents",OP_Office,"")&gt;0,"pending",SUMIF(OP_Line,"contents",OP_Office))</f>
        <v/>
      </c>
      <c r="F9" s="69">
        <f>SUMIF(OP_Line,"contents",OP_Written)</f>
        <v/>
      </c>
      <c r="G9" s="70">
        <f>IF(ISNUMBER(E9),E9/F9,"pending")</f>
        <v/>
      </c>
    </row>
    <row r="11">
      <c r="B11" s="67" t="inlineStr">
        <is>
          <t>Policy detail</t>
        </is>
      </c>
    </row>
    <row r="12" ht="30" customHeight="1">
      <c r="B12" s="68" t="inlineStr">
        <is>
          <t>Policy row</t>
        </is>
      </c>
      <c r="C12" s="68" t="inlineStr">
        <is>
          <t>Line</t>
        </is>
      </c>
      <c r="D12" s="68" t="inlineStr">
        <is>
          <t>New business</t>
        </is>
      </c>
      <c r="E12" s="68" t="inlineStr">
        <is>
          <t>Channel</t>
        </is>
      </c>
      <c r="F12" s="68" t="inlineStr">
        <is>
          <t>Annual risk premium</t>
        </is>
      </c>
      <c r="G12" s="68" t="inlineStr">
        <is>
          <t>Cat reinsurance</t>
        </is>
      </c>
      <c r="H12" s="68" t="inlineStr">
        <is>
          <t>Fixed expense</t>
        </is>
      </c>
      <c r="I12" s="68" t="inlineStr">
        <is>
          <t>Office premium</t>
        </is>
      </c>
      <c r="J12" s="68" t="inlineStr">
        <is>
          <t>Written premium</t>
        </is>
      </c>
      <c r="K12" s="68" t="inlineStr">
        <is>
          <t>Office / written</t>
        </is>
      </c>
    </row>
    <row r="13">
      <c r="B13" s="66">
        <f>INDEX(OP_ID,1)</f>
        <v/>
      </c>
      <c r="C13" s="71">
        <f>INDEX(OP_Line,MATCH($B13,OP_ID,0))</f>
        <v/>
      </c>
      <c r="D13" s="71">
        <f>INDEX(OP_NB,MATCH($B13,OP_ID,0))</f>
        <v/>
      </c>
      <c r="E13" s="71">
        <f>INDEX(OP_Channel,MATCH($B13,OP_ID,0))</f>
        <v/>
      </c>
      <c r="F13" s="72">
        <f>IF(INDEX(OP_Annual,MATCH($B13,OP_ID,0))="","pending",INDEX(OP_Annual,MATCH($B13,OP_ID,0)))</f>
        <v/>
      </c>
      <c r="G13" s="72">
        <f>IF(INDEX(OP_Cat,MATCH($B13,OP_ID,0))="","pending",INDEX(OP_Cat,MATCH($B13,OP_ID,0)))</f>
        <v/>
      </c>
      <c r="H13" s="72">
        <f>INDEX(OP_Fixed,MATCH($B13,OP_ID,0))</f>
        <v/>
      </c>
      <c r="I13" s="72">
        <f>IF(INDEX(OP_Office,MATCH($B13,OP_ID,0))="","pending",INDEX(OP_Office,MATCH($B13,OP_ID,0)))</f>
        <v/>
      </c>
      <c r="J13" s="72">
        <f>INDEX(OP_Written,MATCH($B13,OP_ID,0))</f>
        <v/>
      </c>
      <c r="K13" s="73">
        <f>IF(INDEX(OP_Ratio,MATCH($B13,OP_ID,0))="","pending",INDEX(OP_Ratio,MATCH($B13,OP_ID,0)))</f>
        <v/>
      </c>
    </row>
    <row r="14">
      <c r="B14" s="74">
        <f>INDEX(OP_ID,2)</f>
        <v/>
      </c>
      <c r="C14" s="75">
        <f>INDEX(OP_Line,MATCH($B14,OP_ID,0))</f>
        <v/>
      </c>
      <c r="D14" s="75">
        <f>INDEX(OP_NB,MATCH($B14,OP_ID,0))</f>
        <v/>
      </c>
      <c r="E14" s="75">
        <f>INDEX(OP_Channel,MATCH($B14,OP_ID,0))</f>
        <v/>
      </c>
      <c r="F14" s="76">
        <f>IF(INDEX(OP_Annual,MATCH($B14,OP_ID,0))="","pending",INDEX(OP_Annual,MATCH($B14,OP_ID,0)))</f>
        <v/>
      </c>
      <c r="G14" s="76">
        <f>IF(INDEX(OP_Cat,MATCH($B14,OP_ID,0))="","pending",INDEX(OP_Cat,MATCH($B14,OP_ID,0)))</f>
        <v/>
      </c>
      <c r="H14" s="76">
        <f>INDEX(OP_Fixed,MATCH($B14,OP_ID,0))</f>
        <v/>
      </c>
      <c r="I14" s="76">
        <f>IF(INDEX(OP_Office,MATCH($B14,OP_ID,0))="","pending",INDEX(OP_Office,MATCH($B14,OP_ID,0)))</f>
        <v/>
      </c>
      <c r="J14" s="76">
        <f>INDEX(OP_Written,MATCH($B14,OP_ID,0))</f>
        <v/>
      </c>
      <c r="K14" s="77">
        <f>IF(INDEX(OP_Ratio,MATCH($B14,OP_ID,0))="","pending",INDEX(OP_Ratio,MATCH($B14,OP_ID,0)))</f>
        <v/>
      </c>
    </row>
    <row r="15">
      <c r="B15" s="66">
        <f>INDEX(OP_ID,3)</f>
        <v/>
      </c>
      <c r="C15" s="71">
        <f>INDEX(OP_Line,MATCH($B15,OP_ID,0))</f>
        <v/>
      </c>
      <c r="D15" s="71">
        <f>INDEX(OP_NB,MATCH($B15,OP_ID,0))</f>
        <v/>
      </c>
      <c r="E15" s="71">
        <f>INDEX(OP_Channel,MATCH($B15,OP_ID,0))</f>
        <v/>
      </c>
      <c r="F15" s="72">
        <f>IF(INDEX(OP_Annual,MATCH($B15,OP_ID,0))="","pending",INDEX(OP_Annual,MATCH($B15,OP_ID,0)))</f>
        <v/>
      </c>
      <c r="G15" s="72">
        <f>IF(INDEX(OP_Cat,MATCH($B15,OP_ID,0))="","pending",INDEX(OP_Cat,MATCH($B15,OP_ID,0)))</f>
        <v/>
      </c>
      <c r="H15" s="72">
        <f>INDEX(OP_Fixed,MATCH($B15,OP_ID,0))</f>
        <v/>
      </c>
      <c r="I15" s="72">
        <f>IF(INDEX(OP_Office,MATCH($B15,OP_ID,0))="","pending",INDEX(OP_Office,MATCH($B15,OP_ID,0)))</f>
        <v/>
      </c>
      <c r="J15" s="72">
        <f>INDEX(OP_Written,MATCH($B15,OP_ID,0))</f>
        <v/>
      </c>
      <c r="K15" s="73">
        <f>IF(INDEX(OP_Ratio,MATCH($B15,OP_ID,0))="","pending",INDEX(OP_Ratio,MATCH($B15,OP_ID,0)))</f>
        <v/>
      </c>
    </row>
    <row r="16">
      <c r="B16" s="74">
        <f>INDEX(OP_ID,4)</f>
        <v/>
      </c>
      <c r="C16" s="75">
        <f>INDEX(OP_Line,MATCH($B16,OP_ID,0))</f>
        <v/>
      </c>
      <c r="D16" s="75">
        <f>INDEX(OP_NB,MATCH($B16,OP_ID,0))</f>
        <v/>
      </c>
      <c r="E16" s="75">
        <f>INDEX(OP_Channel,MATCH($B16,OP_ID,0))</f>
        <v/>
      </c>
      <c r="F16" s="76">
        <f>IF(INDEX(OP_Annual,MATCH($B16,OP_ID,0))="","pending",INDEX(OP_Annual,MATCH($B16,OP_ID,0)))</f>
        <v/>
      </c>
      <c r="G16" s="76">
        <f>IF(INDEX(OP_Cat,MATCH($B16,OP_ID,0))="","pending",INDEX(OP_Cat,MATCH($B16,OP_ID,0)))</f>
        <v/>
      </c>
      <c r="H16" s="76">
        <f>INDEX(OP_Fixed,MATCH($B16,OP_ID,0))</f>
        <v/>
      </c>
      <c r="I16" s="76">
        <f>IF(INDEX(OP_Office,MATCH($B16,OP_ID,0))="","pending",INDEX(OP_Office,MATCH($B16,OP_ID,0)))</f>
        <v/>
      </c>
      <c r="J16" s="76">
        <f>INDEX(OP_Written,MATCH($B16,OP_ID,0))</f>
        <v/>
      </c>
      <c r="K16" s="77">
        <f>IF(INDEX(OP_Ratio,MATCH($B16,OP_ID,0))="","pending",INDEX(OP_Ratio,MATCH($B16,OP_ID,0)))</f>
        <v/>
      </c>
    </row>
    <row r="17">
      <c r="B17" s="66">
        <f>INDEX(OP_ID,5)</f>
        <v/>
      </c>
      <c r="C17" s="71">
        <f>INDEX(OP_Line,MATCH($B17,OP_ID,0))</f>
        <v/>
      </c>
      <c r="D17" s="71">
        <f>INDEX(OP_NB,MATCH($B17,OP_ID,0))</f>
        <v/>
      </c>
      <c r="E17" s="71">
        <f>INDEX(OP_Channel,MATCH($B17,OP_ID,0))</f>
        <v/>
      </c>
      <c r="F17" s="72">
        <f>IF(INDEX(OP_Annual,MATCH($B17,OP_ID,0))="","pending",INDEX(OP_Annual,MATCH($B17,OP_ID,0)))</f>
        <v/>
      </c>
      <c r="G17" s="72">
        <f>IF(INDEX(OP_Cat,MATCH($B17,OP_ID,0))="","pending",INDEX(OP_Cat,MATCH($B17,OP_ID,0)))</f>
        <v/>
      </c>
      <c r="H17" s="72">
        <f>INDEX(OP_Fixed,MATCH($B17,OP_ID,0))</f>
        <v/>
      </c>
      <c r="I17" s="72">
        <f>IF(INDEX(OP_Office,MATCH($B17,OP_ID,0))="","pending",INDEX(OP_Office,MATCH($B17,OP_ID,0)))</f>
        <v/>
      </c>
      <c r="J17" s="72">
        <f>INDEX(OP_Written,MATCH($B17,OP_ID,0))</f>
        <v/>
      </c>
      <c r="K17" s="73">
        <f>IF(INDEX(OP_Ratio,MATCH($B17,OP_ID,0))="","pending",INDEX(OP_Ratio,MATCH($B17,OP_ID,0)))</f>
        <v/>
      </c>
    </row>
    <row r="18">
      <c r="B18" s="74">
        <f>INDEX(OP_ID,6)</f>
        <v/>
      </c>
      <c r="C18" s="75">
        <f>INDEX(OP_Line,MATCH($B18,OP_ID,0))</f>
        <v/>
      </c>
      <c r="D18" s="75">
        <f>INDEX(OP_NB,MATCH($B18,OP_ID,0))</f>
        <v/>
      </c>
      <c r="E18" s="75">
        <f>INDEX(OP_Channel,MATCH($B18,OP_ID,0))</f>
        <v/>
      </c>
      <c r="F18" s="76">
        <f>IF(INDEX(OP_Annual,MATCH($B18,OP_ID,0))="","pending",INDEX(OP_Annual,MATCH($B18,OP_ID,0)))</f>
        <v/>
      </c>
      <c r="G18" s="76">
        <f>IF(INDEX(OP_Cat,MATCH($B18,OP_ID,0))="","pending",INDEX(OP_Cat,MATCH($B18,OP_ID,0)))</f>
        <v/>
      </c>
      <c r="H18" s="76">
        <f>INDEX(OP_Fixed,MATCH($B18,OP_ID,0))</f>
        <v/>
      </c>
      <c r="I18" s="76">
        <f>IF(INDEX(OP_Office,MATCH($B18,OP_ID,0))="","pending",INDEX(OP_Office,MATCH($B18,OP_ID,0)))</f>
        <v/>
      </c>
      <c r="J18" s="76">
        <f>INDEX(OP_Written,MATCH($B18,OP_ID,0))</f>
        <v/>
      </c>
      <c r="K18" s="77">
        <f>IF(INDEX(OP_Ratio,MATCH($B18,OP_ID,0))="","pending",INDEX(OP_Ratio,MATCH($B18,OP_ID,0)))</f>
        <v/>
      </c>
    </row>
    <row r="19">
      <c r="B19" s="66">
        <f>INDEX(OP_ID,7)</f>
        <v/>
      </c>
      <c r="C19" s="71">
        <f>INDEX(OP_Line,MATCH($B19,OP_ID,0))</f>
        <v/>
      </c>
      <c r="D19" s="71">
        <f>INDEX(OP_NB,MATCH($B19,OP_ID,0))</f>
        <v/>
      </c>
      <c r="E19" s="71">
        <f>INDEX(OP_Channel,MATCH($B19,OP_ID,0))</f>
        <v/>
      </c>
      <c r="F19" s="72">
        <f>IF(INDEX(OP_Annual,MATCH($B19,OP_ID,0))="","pending",INDEX(OP_Annual,MATCH($B19,OP_ID,0)))</f>
        <v/>
      </c>
      <c r="G19" s="72">
        <f>IF(INDEX(OP_Cat,MATCH($B19,OP_ID,0))="","pending",INDEX(OP_Cat,MATCH($B19,OP_ID,0)))</f>
        <v/>
      </c>
      <c r="H19" s="72">
        <f>INDEX(OP_Fixed,MATCH($B19,OP_ID,0))</f>
        <v/>
      </c>
      <c r="I19" s="72">
        <f>IF(INDEX(OP_Office,MATCH($B19,OP_ID,0))="","pending",INDEX(OP_Office,MATCH($B19,OP_ID,0)))</f>
        <v/>
      </c>
      <c r="J19" s="72">
        <f>INDEX(OP_Written,MATCH($B19,OP_ID,0))</f>
        <v/>
      </c>
      <c r="K19" s="73">
        <f>IF(INDEX(OP_Ratio,MATCH($B19,OP_ID,0))="","pending",INDEX(OP_Ratio,MATCH($B19,OP_ID,0)))</f>
        <v/>
      </c>
    </row>
    <row r="20">
      <c r="B20" s="74">
        <f>INDEX(OP_ID,8)</f>
        <v/>
      </c>
      <c r="C20" s="75">
        <f>INDEX(OP_Line,MATCH($B20,OP_ID,0))</f>
        <v/>
      </c>
      <c r="D20" s="75">
        <f>INDEX(OP_NB,MATCH($B20,OP_ID,0))</f>
        <v/>
      </c>
      <c r="E20" s="75">
        <f>INDEX(OP_Channel,MATCH($B20,OP_ID,0))</f>
        <v/>
      </c>
      <c r="F20" s="76">
        <f>IF(INDEX(OP_Annual,MATCH($B20,OP_ID,0))="","pending",INDEX(OP_Annual,MATCH($B20,OP_ID,0)))</f>
        <v/>
      </c>
      <c r="G20" s="76">
        <f>IF(INDEX(OP_Cat,MATCH($B20,OP_ID,0))="","pending",INDEX(OP_Cat,MATCH($B20,OP_ID,0)))</f>
        <v/>
      </c>
      <c r="H20" s="76">
        <f>INDEX(OP_Fixed,MATCH($B20,OP_ID,0))</f>
        <v/>
      </c>
      <c r="I20" s="76">
        <f>IF(INDEX(OP_Office,MATCH($B20,OP_ID,0))="","pending",INDEX(OP_Office,MATCH($B20,OP_ID,0)))</f>
        <v/>
      </c>
      <c r="J20" s="76">
        <f>INDEX(OP_Written,MATCH($B20,OP_ID,0))</f>
        <v/>
      </c>
      <c r="K20" s="77">
        <f>IF(INDEX(OP_Ratio,MATCH($B20,OP_ID,0))="","pending",INDEX(OP_Ratio,MATCH($B20,OP_ID,0)))</f>
        <v/>
      </c>
    </row>
    <row r="21">
      <c r="B21" s="66">
        <f>INDEX(OP_ID,9)</f>
        <v/>
      </c>
      <c r="C21" s="71">
        <f>INDEX(OP_Line,MATCH($B21,OP_ID,0))</f>
        <v/>
      </c>
      <c r="D21" s="71">
        <f>INDEX(OP_NB,MATCH($B21,OP_ID,0))</f>
        <v/>
      </c>
      <c r="E21" s="71">
        <f>INDEX(OP_Channel,MATCH($B21,OP_ID,0))</f>
        <v/>
      </c>
      <c r="F21" s="72">
        <f>IF(INDEX(OP_Annual,MATCH($B21,OP_ID,0))="","pending",INDEX(OP_Annual,MATCH($B21,OP_ID,0)))</f>
        <v/>
      </c>
      <c r="G21" s="72">
        <f>IF(INDEX(OP_Cat,MATCH($B21,OP_ID,0))="","pending",INDEX(OP_Cat,MATCH($B21,OP_ID,0)))</f>
        <v/>
      </c>
      <c r="H21" s="72">
        <f>INDEX(OP_Fixed,MATCH($B21,OP_ID,0))</f>
        <v/>
      </c>
      <c r="I21" s="72">
        <f>IF(INDEX(OP_Office,MATCH($B21,OP_ID,0))="","pending",INDEX(OP_Office,MATCH($B21,OP_ID,0)))</f>
        <v/>
      </c>
      <c r="J21" s="72">
        <f>INDEX(OP_Written,MATCH($B21,OP_ID,0))</f>
        <v/>
      </c>
      <c r="K21" s="73">
        <f>IF(INDEX(OP_Ratio,MATCH($B21,OP_ID,0))="","pending",INDEX(OP_Ratio,MATCH($B21,OP_ID,0)))</f>
        <v/>
      </c>
    </row>
    <row r="22">
      <c r="B22" s="74">
        <f>INDEX(OP_ID,10)</f>
        <v/>
      </c>
      <c r="C22" s="75">
        <f>INDEX(OP_Line,MATCH($B22,OP_ID,0))</f>
        <v/>
      </c>
      <c r="D22" s="75">
        <f>INDEX(OP_NB,MATCH($B22,OP_ID,0))</f>
        <v/>
      </c>
      <c r="E22" s="75">
        <f>INDEX(OP_Channel,MATCH($B22,OP_ID,0))</f>
        <v/>
      </c>
      <c r="F22" s="76">
        <f>IF(INDEX(OP_Annual,MATCH($B22,OP_ID,0))="","pending",INDEX(OP_Annual,MATCH($B22,OP_ID,0)))</f>
        <v/>
      </c>
      <c r="G22" s="76">
        <f>IF(INDEX(OP_Cat,MATCH($B22,OP_ID,0))="","pending",INDEX(OP_Cat,MATCH($B22,OP_ID,0)))</f>
        <v/>
      </c>
      <c r="H22" s="76">
        <f>INDEX(OP_Fixed,MATCH($B22,OP_ID,0))</f>
        <v/>
      </c>
      <c r="I22" s="76">
        <f>IF(INDEX(OP_Office,MATCH($B22,OP_ID,0))="","pending",INDEX(OP_Office,MATCH($B22,OP_ID,0)))</f>
        <v/>
      </c>
      <c r="J22" s="76">
        <f>INDEX(OP_Written,MATCH($B22,OP_ID,0))</f>
        <v/>
      </c>
      <c r="K22" s="77">
        <f>IF(INDEX(OP_Ratio,MATCH($B22,OP_ID,0))="","pending",INDEX(OP_Ratio,MATCH($B22,OP_ID,0)))</f>
        <v/>
      </c>
    </row>
    <row r="23">
      <c r="B23" s="66">
        <f>INDEX(OP_ID,11)</f>
        <v/>
      </c>
      <c r="C23" s="71">
        <f>INDEX(OP_Line,MATCH($B23,OP_ID,0))</f>
        <v/>
      </c>
      <c r="D23" s="71">
        <f>INDEX(OP_NB,MATCH($B23,OP_ID,0))</f>
        <v/>
      </c>
      <c r="E23" s="71">
        <f>INDEX(OP_Channel,MATCH($B23,OP_ID,0))</f>
        <v/>
      </c>
      <c r="F23" s="72">
        <f>IF(INDEX(OP_Annual,MATCH($B23,OP_ID,0))="","pending",INDEX(OP_Annual,MATCH($B23,OP_ID,0)))</f>
        <v/>
      </c>
      <c r="G23" s="72">
        <f>IF(INDEX(OP_Cat,MATCH($B23,OP_ID,0))="","pending",INDEX(OP_Cat,MATCH($B23,OP_ID,0)))</f>
        <v/>
      </c>
      <c r="H23" s="72">
        <f>INDEX(OP_Fixed,MATCH($B23,OP_ID,0))</f>
        <v/>
      </c>
      <c r="I23" s="72">
        <f>IF(INDEX(OP_Office,MATCH($B23,OP_ID,0))="","pending",INDEX(OP_Office,MATCH($B23,OP_ID,0)))</f>
        <v/>
      </c>
      <c r="J23" s="72">
        <f>INDEX(OP_Written,MATCH($B23,OP_ID,0))</f>
        <v/>
      </c>
      <c r="K23" s="73">
        <f>IF(INDEX(OP_Ratio,MATCH($B23,OP_ID,0))="","pending",INDEX(OP_Ratio,MATCH($B23,OP_ID,0)))</f>
        <v/>
      </c>
    </row>
    <row r="24">
      <c r="B24" s="74">
        <f>INDEX(OP_ID,12)</f>
        <v/>
      </c>
      <c r="C24" s="75">
        <f>INDEX(OP_Line,MATCH($B24,OP_ID,0))</f>
        <v/>
      </c>
      <c r="D24" s="75">
        <f>INDEX(OP_NB,MATCH($B24,OP_ID,0))</f>
        <v/>
      </c>
      <c r="E24" s="75">
        <f>INDEX(OP_Channel,MATCH($B24,OP_ID,0))</f>
        <v/>
      </c>
      <c r="F24" s="76">
        <f>IF(INDEX(OP_Annual,MATCH($B24,OP_ID,0))="","pending",INDEX(OP_Annual,MATCH($B24,OP_ID,0)))</f>
        <v/>
      </c>
      <c r="G24" s="76">
        <f>IF(INDEX(OP_Cat,MATCH($B24,OP_ID,0))="","pending",INDEX(OP_Cat,MATCH($B24,OP_ID,0)))</f>
        <v/>
      </c>
      <c r="H24" s="76">
        <f>INDEX(OP_Fixed,MATCH($B24,OP_ID,0))</f>
        <v/>
      </c>
      <c r="I24" s="76">
        <f>IF(INDEX(OP_Office,MATCH($B24,OP_ID,0))="","pending",INDEX(OP_Office,MATCH($B24,OP_ID,0)))</f>
        <v/>
      </c>
      <c r="J24" s="76">
        <f>INDEX(OP_Written,MATCH($B24,OP_ID,0))</f>
        <v/>
      </c>
      <c r="K24" s="77">
        <f>IF(INDEX(OP_Ratio,MATCH($B24,OP_ID,0))="","pending",INDEX(OP_Ratio,MATCH($B24,OP_ID,0)))</f>
        <v/>
      </c>
    </row>
    <row r="25">
      <c r="B25" s="66">
        <f>INDEX(OP_ID,13)</f>
        <v/>
      </c>
      <c r="C25" s="71">
        <f>INDEX(OP_Line,MATCH($B25,OP_ID,0))</f>
        <v/>
      </c>
      <c r="D25" s="71">
        <f>INDEX(OP_NB,MATCH($B25,OP_ID,0))</f>
        <v/>
      </c>
      <c r="E25" s="71">
        <f>INDEX(OP_Channel,MATCH($B25,OP_ID,0))</f>
        <v/>
      </c>
      <c r="F25" s="72">
        <f>IF(INDEX(OP_Annual,MATCH($B25,OP_ID,0))="","pending",INDEX(OP_Annual,MATCH($B25,OP_ID,0)))</f>
        <v/>
      </c>
      <c r="G25" s="72">
        <f>IF(INDEX(OP_Cat,MATCH($B25,OP_ID,0))="","pending",INDEX(OP_Cat,MATCH($B25,OP_ID,0)))</f>
        <v/>
      </c>
      <c r="H25" s="72">
        <f>INDEX(OP_Fixed,MATCH($B25,OP_ID,0))</f>
        <v/>
      </c>
      <c r="I25" s="72">
        <f>IF(INDEX(OP_Office,MATCH($B25,OP_ID,0))="","pending",INDEX(OP_Office,MATCH($B25,OP_ID,0)))</f>
        <v/>
      </c>
      <c r="J25" s="72">
        <f>INDEX(OP_Written,MATCH($B25,OP_ID,0))</f>
        <v/>
      </c>
      <c r="K25" s="73">
        <f>IF(INDEX(OP_Ratio,MATCH($B25,OP_ID,0))="","pending",INDEX(OP_Ratio,MATCH($B25,OP_ID,0)))</f>
        <v/>
      </c>
    </row>
    <row r="26">
      <c r="B26" s="74">
        <f>INDEX(OP_ID,14)</f>
        <v/>
      </c>
      <c r="C26" s="75">
        <f>INDEX(OP_Line,MATCH($B26,OP_ID,0))</f>
        <v/>
      </c>
      <c r="D26" s="75">
        <f>INDEX(OP_NB,MATCH($B26,OP_ID,0))</f>
        <v/>
      </c>
      <c r="E26" s="75">
        <f>INDEX(OP_Channel,MATCH($B26,OP_ID,0))</f>
        <v/>
      </c>
      <c r="F26" s="76">
        <f>IF(INDEX(OP_Annual,MATCH($B26,OP_ID,0))="","pending",INDEX(OP_Annual,MATCH($B26,OP_ID,0)))</f>
        <v/>
      </c>
      <c r="G26" s="76">
        <f>IF(INDEX(OP_Cat,MATCH($B26,OP_ID,0))="","pending",INDEX(OP_Cat,MATCH($B26,OP_ID,0)))</f>
        <v/>
      </c>
      <c r="H26" s="76">
        <f>INDEX(OP_Fixed,MATCH($B26,OP_ID,0))</f>
        <v/>
      </c>
      <c r="I26" s="76">
        <f>IF(INDEX(OP_Office,MATCH($B26,OP_ID,0))="","pending",INDEX(OP_Office,MATCH($B26,OP_ID,0)))</f>
        <v/>
      </c>
      <c r="J26" s="76">
        <f>INDEX(OP_Written,MATCH($B26,OP_ID,0))</f>
        <v/>
      </c>
      <c r="K26" s="77">
        <f>IF(INDEX(OP_Ratio,MATCH($B26,OP_ID,0))="","pending",INDEX(OP_Ratio,MATCH($B26,OP_ID,0)))</f>
        <v/>
      </c>
    </row>
    <row r="27">
      <c r="B27" s="66">
        <f>INDEX(OP_ID,15)</f>
        <v/>
      </c>
      <c r="C27" s="71">
        <f>INDEX(OP_Line,MATCH($B27,OP_ID,0))</f>
        <v/>
      </c>
      <c r="D27" s="71">
        <f>INDEX(OP_NB,MATCH($B27,OP_ID,0))</f>
        <v/>
      </c>
      <c r="E27" s="71">
        <f>INDEX(OP_Channel,MATCH($B27,OP_ID,0))</f>
        <v/>
      </c>
      <c r="F27" s="72">
        <f>IF(INDEX(OP_Annual,MATCH($B27,OP_ID,0))="","pending",INDEX(OP_Annual,MATCH($B27,OP_ID,0)))</f>
        <v/>
      </c>
      <c r="G27" s="72">
        <f>IF(INDEX(OP_Cat,MATCH($B27,OP_ID,0))="","pending",INDEX(OP_Cat,MATCH($B27,OP_ID,0)))</f>
        <v/>
      </c>
      <c r="H27" s="72">
        <f>INDEX(OP_Fixed,MATCH($B27,OP_ID,0))</f>
        <v/>
      </c>
      <c r="I27" s="72">
        <f>IF(INDEX(OP_Office,MATCH($B27,OP_ID,0))="","pending",INDEX(OP_Office,MATCH($B27,OP_ID,0)))</f>
        <v/>
      </c>
      <c r="J27" s="72">
        <f>INDEX(OP_Written,MATCH($B27,OP_ID,0))</f>
        <v/>
      </c>
      <c r="K27" s="73">
        <f>IF(INDEX(OP_Ratio,MATCH($B27,OP_ID,0))="","pending",INDEX(OP_Ratio,MATCH($B27,OP_ID,0)))</f>
        <v/>
      </c>
    </row>
    <row r="28">
      <c r="B28" s="74">
        <f>INDEX(OP_ID,16)</f>
        <v/>
      </c>
      <c r="C28" s="75">
        <f>INDEX(OP_Line,MATCH($B28,OP_ID,0))</f>
        <v/>
      </c>
      <c r="D28" s="75">
        <f>INDEX(OP_NB,MATCH($B28,OP_ID,0))</f>
        <v/>
      </c>
      <c r="E28" s="75">
        <f>INDEX(OP_Channel,MATCH($B28,OP_ID,0))</f>
        <v/>
      </c>
      <c r="F28" s="76">
        <f>IF(INDEX(OP_Annual,MATCH($B28,OP_ID,0))="","pending",INDEX(OP_Annual,MATCH($B28,OP_ID,0)))</f>
        <v/>
      </c>
      <c r="G28" s="76">
        <f>IF(INDEX(OP_Cat,MATCH($B28,OP_ID,0))="","pending",INDEX(OP_Cat,MATCH($B28,OP_ID,0)))</f>
        <v/>
      </c>
      <c r="H28" s="76">
        <f>INDEX(OP_Fixed,MATCH($B28,OP_ID,0))</f>
        <v/>
      </c>
      <c r="I28" s="76">
        <f>IF(INDEX(OP_Office,MATCH($B28,OP_ID,0))="","pending",INDEX(OP_Office,MATCH($B28,OP_ID,0)))</f>
        <v/>
      </c>
      <c r="J28" s="76">
        <f>INDEX(OP_Written,MATCH($B28,OP_ID,0))</f>
        <v/>
      </c>
      <c r="K28" s="77">
        <f>IF(INDEX(OP_Ratio,MATCH($B28,OP_ID,0))="","pending",INDEX(OP_Ratio,MATCH($B28,OP_ID,0)))</f>
        <v/>
      </c>
    </row>
    <row r="29">
      <c r="B29" s="66">
        <f>INDEX(OP_ID,17)</f>
        <v/>
      </c>
      <c r="C29" s="71">
        <f>INDEX(OP_Line,MATCH($B29,OP_ID,0))</f>
        <v/>
      </c>
      <c r="D29" s="71">
        <f>INDEX(OP_NB,MATCH($B29,OP_ID,0))</f>
        <v/>
      </c>
      <c r="E29" s="71">
        <f>INDEX(OP_Channel,MATCH($B29,OP_ID,0))</f>
        <v/>
      </c>
      <c r="F29" s="72">
        <f>IF(INDEX(OP_Annual,MATCH($B29,OP_ID,0))="","pending",INDEX(OP_Annual,MATCH($B29,OP_ID,0)))</f>
        <v/>
      </c>
      <c r="G29" s="72">
        <f>IF(INDEX(OP_Cat,MATCH($B29,OP_ID,0))="","pending",INDEX(OP_Cat,MATCH($B29,OP_ID,0)))</f>
        <v/>
      </c>
      <c r="H29" s="72">
        <f>INDEX(OP_Fixed,MATCH($B29,OP_ID,0))</f>
        <v/>
      </c>
      <c r="I29" s="72">
        <f>IF(INDEX(OP_Office,MATCH($B29,OP_ID,0))="","pending",INDEX(OP_Office,MATCH($B29,OP_ID,0)))</f>
        <v/>
      </c>
      <c r="J29" s="72">
        <f>INDEX(OP_Written,MATCH($B29,OP_ID,0))</f>
        <v/>
      </c>
      <c r="K29" s="73">
        <f>IF(INDEX(OP_Ratio,MATCH($B29,OP_ID,0))="","pending",INDEX(OP_Ratio,MATCH($B29,OP_ID,0)))</f>
        <v/>
      </c>
    </row>
    <row r="30">
      <c r="B30" s="74">
        <f>INDEX(OP_ID,18)</f>
        <v/>
      </c>
      <c r="C30" s="75">
        <f>INDEX(OP_Line,MATCH($B30,OP_ID,0))</f>
        <v/>
      </c>
      <c r="D30" s="75">
        <f>INDEX(OP_NB,MATCH($B30,OP_ID,0))</f>
        <v/>
      </c>
      <c r="E30" s="75">
        <f>INDEX(OP_Channel,MATCH($B30,OP_ID,0))</f>
        <v/>
      </c>
      <c r="F30" s="76">
        <f>IF(INDEX(OP_Annual,MATCH($B30,OP_ID,0))="","pending",INDEX(OP_Annual,MATCH($B30,OP_ID,0)))</f>
        <v/>
      </c>
      <c r="G30" s="76">
        <f>IF(INDEX(OP_Cat,MATCH($B30,OP_ID,0))="","pending",INDEX(OP_Cat,MATCH($B30,OP_ID,0)))</f>
        <v/>
      </c>
      <c r="H30" s="76">
        <f>INDEX(OP_Fixed,MATCH($B30,OP_ID,0))</f>
        <v/>
      </c>
      <c r="I30" s="76">
        <f>IF(INDEX(OP_Office,MATCH($B30,OP_ID,0))="","pending",INDEX(OP_Office,MATCH($B30,OP_ID,0)))</f>
        <v/>
      </c>
      <c r="J30" s="76">
        <f>INDEX(OP_Written,MATCH($B30,OP_ID,0))</f>
        <v/>
      </c>
      <c r="K30" s="77">
        <f>IF(INDEX(OP_Ratio,MATCH($B30,OP_ID,0))="","pending",INDEX(OP_Ratio,MATCH($B30,OP_ID,0)))</f>
        <v/>
      </c>
    </row>
    <row r="31">
      <c r="B31" s="66">
        <f>INDEX(OP_ID,19)</f>
        <v/>
      </c>
      <c r="C31" s="71">
        <f>INDEX(OP_Line,MATCH($B31,OP_ID,0))</f>
        <v/>
      </c>
      <c r="D31" s="71">
        <f>INDEX(OP_NB,MATCH($B31,OP_ID,0))</f>
        <v/>
      </c>
      <c r="E31" s="71">
        <f>INDEX(OP_Channel,MATCH($B31,OP_ID,0))</f>
        <v/>
      </c>
      <c r="F31" s="72">
        <f>IF(INDEX(OP_Annual,MATCH($B31,OP_ID,0))="","pending",INDEX(OP_Annual,MATCH($B31,OP_ID,0)))</f>
        <v/>
      </c>
      <c r="G31" s="72">
        <f>IF(INDEX(OP_Cat,MATCH($B31,OP_ID,0))="","pending",INDEX(OP_Cat,MATCH($B31,OP_ID,0)))</f>
        <v/>
      </c>
      <c r="H31" s="72">
        <f>INDEX(OP_Fixed,MATCH($B31,OP_ID,0))</f>
        <v/>
      </c>
      <c r="I31" s="72">
        <f>IF(INDEX(OP_Office,MATCH($B31,OP_ID,0))="","pending",INDEX(OP_Office,MATCH($B31,OP_ID,0)))</f>
        <v/>
      </c>
      <c r="J31" s="72">
        <f>INDEX(OP_Written,MATCH($B31,OP_ID,0))</f>
        <v/>
      </c>
      <c r="K31" s="73">
        <f>IF(INDEX(OP_Ratio,MATCH($B31,OP_ID,0))="","pending",INDEX(OP_Ratio,MATCH($B31,OP_ID,0)))</f>
        <v/>
      </c>
    </row>
    <row r="32">
      <c r="B32" s="74">
        <f>INDEX(OP_ID,20)</f>
        <v/>
      </c>
      <c r="C32" s="75">
        <f>INDEX(OP_Line,MATCH($B32,OP_ID,0))</f>
        <v/>
      </c>
      <c r="D32" s="75">
        <f>INDEX(OP_NB,MATCH($B32,OP_ID,0))</f>
        <v/>
      </c>
      <c r="E32" s="75">
        <f>INDEX(OP_Channel,MATCH($B32,OP_ID,0))</f>
        <v/>
      </c>
      <c r="F32" s="76">
        <f>IF(INDEX(OP_Annual,MATCH($B32,OP_ID,0))="","pending",INDEX(OP_Annual,MATCH($B32,OP_ID,0)))</f>
        <v/>
      </c>
      <c r="G32" s="76">
        <f>IF(INDEX(OP_Cat,MATCH($B32,OP_ID,0))="","pending",INDEX(OP_Cat,MATCH($B32,OP_ID,0)))</f>
        <v/>
      </c>
      <c r="H32" s="76">
        <f>INDEX(OP_Fixed,MATCH($B32,OP_ID,0))</f>
        <v/>
      </c>
      <c r="I32" s="76">
        <f>IF(INDEX(OP_Office,MATCH($B32,OP_ID,0))="","pending",INDEX(OP_Office,MATCH($B32,OP_ID,0)))</f>
        <v/>
      </c>
      <c r="J32" s="76">
        <f>INDEX(OP_Written,MATCH($B32,OP_ID,0))</f>
        <v/>
      </c>
      <c r="K32" s="77">
        <f>IF(INDEX(OP_Ratio,MATCH($B32,OP_ID,0))="","pending",INDEX(OP_Ratio,MATCH($B32,OP_ID,0)))</f>
        <v/>
      </c>
    </row>
    <row r="34">
      <c r="B34" s="78" t="inlineStr">
        <is>
          <t>Currency units (CU) as in the expense table. Risk premium is annualised with the reference file's exposure, as in Ger's office_premium.py.</t>
        </is>
      </c>
    </row>
  </sheetData>
  <pageMargins left="0.75" right="0.75" top="1" bottom="1" header="0.5" footer="0.5"/>
</worksheet>
</file>

<file path=xl/worksheets/sheet13.xml><?xml version="1.0" encoding="utf-8"?>
<worksheet xmlns="http://schemas.openxmlformats.org/spreadsheetml/2006/main">
  <sheetPr>
    <tabColor rgb="002C3E50"/>
    <outlinePr summaryBelow="1" summaryRight="1"/>
    <pageSetUpPr/>
  </sheetPr>
  <dimension ref="B2:I195"/>
  <sheetViews>
    <sheetView showGridLines="0" workbookViewId="0">
      <selection activeCell="A1" sqref="A1"/>
    </sheetView>
  </sheetViews>
  <sheetFormatPr baseColWidth="8" defaultRowHeight="15"/>
  <cols>
    <col width="1" customWidth="1" min="1" max="1"/>
    <col width="30" customWidth="1" min="2" max="2"/>
    <col width="40" customWidth="1" min="3" max="3"/>
    <col width="15" customWidth="1" min="4" max="4"/>
    <col width="10" customWidth="1" min="5" max="5"/>
    <col width="11" customWidth="1" min="6" max="6"/>
    <col width="7" customWidth="1" min="7" max="7"/>
    <col width="11" customWidth="1" min="8" max="8"/>
    <col width="60" customWidth="1" min="9" max="9"/>
  </cols>
  <sheetData>
    <row r="2">
      <c r="B2" s="65" t="inlineStr">
        <is>
          <t>Rating factor shapes: is every progression smooth?</t>
        </is>
      </c>
    </row>
    <row r="3">
      <c r="B3" s="66" t="inlineStr">
        <is>
          <t>Each chart: the factor's relativity (orange line, left axis; 1 = the most common 2025 value) and where the 2025 book sits (grey bars, right axis). Flag = a reversal over 2%, or a step over 10% on a curve; largest step is signed. Missing values are not charted (see Graph Data). First read is Claude's, for you to confirm.</t>
        </is>
      </c>
    </row>
    <row r="5" ht="32" customHeight="1">
      <c r="B5" s="68" t="inlineStr">
        <is>
          <t>Line</t>
        </is>
      </c>
      <c r="C5" s="68" t="inlineStr">
        <is>
          <t>Factor</t>
        </is>
      </c>
      <c r="D5" s="68" t="inlineStr">
        <is>
          <t>Type</t>
        </is>
      </c>
      <c r="E5" s="68" t="inlineStr">
        <is>
          <t>Reversals</t>
        </is>
      </c>
      <c r="F5" s="68" t="inlineStr">
        <is>
          <t>Largest step</t>
        </is>
      </c>
      <c r="G5" s="68" t="inlineStr">
        <is>
          <t>Flag</t>
        </is>
      </c>
      <c r="H5" s="68" t="inlineStr">
        <is>
          <t>First read</t>
        </is>
      </c>
      <c r="I5" s="68" t="inlineStr">
        <is>
          <t>Comment</t>
        </is>
      </c>
    </row>
    <row r="6" ht="33" customHeight="1">
      <c r="B6" s="79">
        <f>IF('Graph Data'!B7="","",'Graph Data'!B7)</f>
        <v/>
      </c>
      <c r="C6" s="80">
        <f>IF('Graph Data'!C7="","",'Graph Data'!C7)</f>
        <v/>
      </c>
      <c r="D6" s="81">
        <f>IF('Graph Data'!D7="","",'Graph Data'!D7)</f>
        <v/>
      </c>
      <c r="E6" s="82">
        <f>IF('Graph Data'!E7="","",'Graph Data'!E7)</f>
        <v/>
      </c>
      <c r="F6" s="83">
        <f>IF('Graph Data'!G7="","",'Graph Data'!G7)</f>
        <v/>
      </c>
      <c r="G6" s="84">
        <f>IF('Graph Data'!I7="","",'Graph Data'!I7)</f>
        <v/>
      </c>
      <c r="H6" s="85">
        <f>IF('Graph Data'!J7="","",'Graph Data'!J7)</f>
        <v/>
      </c>
      <c r="I6" s="80">
        <f>IF('Graph Data'!K7="","",'Graph Data'!K7)</f>
        <v/>
      </c>
    </row>
    <row r="7" ht="33" customHeight="1">
      <c r="B7" s="86">
        <f>IF('Graph Data'!B8="","",'Graph Data'!B8)</f>
        <v/>
      </c>
      <c r="C7" s="87">
        <f>IF('Graph Data'!C8="","",'Graph Data'!C8)</f>
        <v/>
      </c>
      <c r="D7" s="88">
        <f>IF('Graph Data'!D8="","",'Graph Data'!D8)</f>
        <v/>
      </c>
      <c r="E7" s="89">
        <f>IF('Graph Data'!E8="","",'Graph Data'!E8)</f>
        <v/>
      </c>
      <c r="F7" s="90">
        <f>IF('Graph Data'!G8="","",'Graph Data'!G8)</f>
        <v/>
      </c>
      <c r="G7" s="91">
        <f>IF('Graph Data'!I8="","",'Graph Data'!I8)</f>
        <v/>
      </c>
      <c r="H7" s="92">
        <f>IF('Graph Data'!J8="","",'Graph Data'!J8)</f>
        <v/>
      </c>
      <c r="I7" s="87">
        <f>IF('Graph Data'!K8="","",'Graph Data'!K8)</f>
        <v/>
      </c>
    </row>
    <row r="8" ht="48" customHeight="1">
      <c r="B8" s="79">
        <f>IF('Graph Data'!B9="","",'Graph Data'!B9)</f>
        <v/>
      </c>
      <c r="C8" s="80">
        <f>IF('Graph Data'!C9="","",'Graph Data'!C9)</f>
        <v/>
      </c>
      <c r="D8" s="81">
        <f>IF('Graph Data'!D9="","",'Graph Data'!D9)</f>
        <v/>
      </c>
      <c r="E8" s="82">
        <f>IF('Graph Data'!E9="","",'Graph Data'!E9)</f>
        <v/>
      </c>
      <c r="F8" s="83">
        <f>IF('Graph Data'!G9="","",'Graph Data'!G9)</f>
        <v/>
      </c>
      <c r="G8" s="84">
        <f>IF('Graph Data'!I9="","",'Graph Data'!I9)</f>
        <v/>
      </c>
      <c r="H8" s="85">
        <f>IF('Graph Data'!J9="","",'Graph Data'!J9)</f>
        <v/>
      </c>
      <c r="I8" s="80">
        <f>IF('Graph Data'!K9="","",'Graph Data'!K9)</f>
        <v/>
      </c>
    </row>
    <row r="9" ht="18" customHeight="1">
      <c r="B9" s="86">
        <f>IF('Graph Data'!B10="","",'Graph Data'!B10)</f>
        <v/>
      </c>
      <c r="C9" s="87">
        <f>IF('Graph Data'!C10="","",'Graph Data'!C10)</f>
        <v/>
      </c>
      <c r="D9" s="88">
        <f>IF('Graph Data'!D10="","",'Graph Data'!D10)</f>
        <v/>
      </c>
      <c r="E9" s="89">
        <f>IF('Graph Data'!E10="","",'Graph Data'!E10)</f>
        <v/>
      </c>
      <c r="F9" s="90">
        <f>IF('Graph Data'!G10="","",'Graph Data'!G10)</f>
        <v/>
      </c>
      <c r="G9" s="91">
        <f>IF('Graph Data'!I10="","",'Graph Data'!I10)</f>
        <v/>
      </c>
      <c r="H9" s="93">
        <f>IF('Graph Data'!J10="","",'Graph Data'!J10)</f>
        <v/>
      </c>
      <c r="I9" s="87">
        <f>IF('Graph Data'!K10="","",'Graph Data'!K10)</f>
        <v/>
      </c>
    </row>
    <row r="10" ht="18" customHeight="1">
      <c r="B10" s="79">
        <f>IF('Graph Data'!B11="","",'Graph Data'!B11)</f>
        <v/>
      </c>
      <c r="C10" s="80">
        <f>IF('Graph Data'!C11="","",'Graph Data'!C11)</f>
        <v/>
      </c>
      <c r="D10" s="81">
        <f>IF('Graph Data'!D11="","",'Graph Data'!D11)</f>
        <v/>
      </c>
      <c r="E10" s="82">
        <f>IF('Graph Data'!E11="","",'Graph Data'!E11)</f>
        <v/>
      </c>
      <c r="F10" s="83">
        <f>IF('Graph Data'!G11="","",'Graph Data'!G11)</f>
        <v/>
      </c>
      <c r="G10" s="84">
        <f>IF('Graph Data'!I11="","",'Graph Data'!I11)</f>
        <v/>
      </c>
      <c r="H10" s="94">
        <f>IF('Graph Data'!J11="","",'Graph Data'!J11)</f>
        <v/>
      </c>
      <c r="I10" s="80">
        <f>IF('Graph Data'!K11="","",'Graph Data'!K11)</f>
        <v/>
      </c>
    </row>
    <row r="11" ht="33" customHeight="1">
      <c r="B11" s="86">
        <f>IF('Graph Data'!B12="","",'Graph Data'!B12)</f>
        <v/>
      </c>
      <c r="C11" s="87">
        <f>IF('Graph Data'!C12="","",'Graph Data'!C12)</f>
        <v/>
      </c>
      <c r="D11" s="88">
        <f>IF('Graph Data'!D12="","",'Graph Data'!D12)</f>
        <v/>
      </c>
      <c r="E11" s="89">
        <f>IF('Graph Data'!E12="","",'Graph Data'!E12)</f>
        <v/>
      </c>
      <c r="F11" s="90">
        <f>IF('Graph Data'!G12="","",'Graph Data'!G12)</f>
        <v/>
      </c>
      <c r="G11" s="91">
        <f>IF('Graph Data'!I12="","",'Graph Data'!I12)</f>
        <v/>
      </c>
      <c r="H11" s="92">
        <f>IF('Graph Data'!J12="","",'Graph Data'!J12)</f>
        <v/>
      </c>
      <c r="I11" s="87">
        <f>IF('Graph Data'!K12="","",'Graph Data'!K12)</f>
        <v/>
      </c>
    </row>
    <row r="12" ht="33" customHeight="1">
      <c r="B12" s="79">
        <f>IF('Graph Data'!B13="","",'Graph Data'!B13)</f>
        <v/>
      </c>
      <c r="C12" s="80">
        <f>IF('Graph Data'!C13="","",'Graph Data'!C13)</f>
        <v/>
      </c>
      <c r="D12" s="81">
        <f>IF('Graph Data'!D13="","",'Graph Data'!D13)</f>
        <v/>
      </c>
      <c r="E12" s="82">
        <f>IF('Graph Data'!E13="","",'Graph Data'!E13)</f>
        <v/>
      </c>
      <c r="F12" s="83">
        <f>IF('Graph Data'!G13="","",'Graph Data'!G13)</f>
        <v/>
      </c>
      <c r="G12" s="84">
        <f>IF('Graph Data'!I13="","",'Graph Data'!I13)</f>
        <v/>
      </c>
      <c r="H12" s="94">
        <f>IF('Graph Data'!J13="","",'Graph Data'!J13)</f>
        <v/>
      </c>
      <c r="I12" s="80">
        <f>IF('Graph Data'!K13="","",'Graph Data'!K13)</f>
        <v/>
      </c>
    </row>
    <row r="13" ht="33" customHeight="1">
      <c r="B13" s="86">
        <f>IF('Graph Data'!B14="","",'Graph Data'!B14)</f>
        <v/>
      </c>
      <c r="C13" s="87">
        <f>IF('Graph Data'!C14="","",'Graph Data'!C14)</f>
        <v/>
      </c>
      <c r="D13" s="88">
        <f>IF('Graph Data'!D14="","",'Graph Data'!D14)</f>
        <v/>
      </c>
      <c r="E13" s="89">
        <f>IF('Graph Data'!E14="","",'Graph Data'!E14)</f>
        <v/>
      </c>
      <c r="F13" s="90">
        <f>IF('Graph Data'!G14="","",'Graph Data'!G14)</f>
        <v/>
      </c>
      <c r="G13" s="91">
        <f>IF('Graph Data'!I14="","",'Graph Data'!I14)</f>
        <v/>
      </c>
      <c r="H13" s="93">
        <f>IF('Graph Data'!J14="","",'Graph Data'!J14)</f>
        <v/>
      </c>
      <c r="I13" s="87">
        <f>IF('Graph Data'!K14="","",'Graph Data'!K14)</f>
        <v/>
      </c>
    </row>
    <row r="14" ht="33" customHeight="1">
      <c r="B14" s="79">
        <f>IF('Graph Data'!B15="","",'Graph Data'!B15)</f>
        <v/>
      </c>
      <c r="C14" s="80">
        <f>IF('Graph Data'!C15="","",'Graph Data'!C15)</f>
        <v/>
      </c>
      <c r="D14" s="81">
        <f>IF('Graph Data'!D15="","",'Graph Data'!D15)</f>
        <v/>
      </c>
      <c r="E14" s="82">
        <f>IF('Graph Data'!E15="","",'Graph Data'!E15)</f>
        <v/>
      </c>
      <c r="F14" s="83">
        <f>IF('Graph Data'!G15="","",'Graph Data'!G15)</f>
        <v/>
      </c>
      <c r="G14" s="84">
        <f>IF('Graph Data'!I15="","",'Graph Data'!I15)</f>
        <v/>
      </c>
      <c r="H14" s="94">
        <f>IF('Graph Data'!J15="","",'Graph Data'!J15)</f>
        <v/>
      </c>
      <c r="I14" s="80">
        <f>IF('Graph Data'!K15="","",'Graph Data'!K15)</f>
        <v/>
      </c>
    </row>
    <row r="15" ht="18" customHeight="1">
      <c r="B15" s="86">
        <f>IF('Graph Data'!B16="","",'Graph Data'!B16)</f>
        <v/>
      </c>
      <c r="C15" s="87">
        <f>IF('Graph Data'!C16="","",'Graph Data'!C16)</f>
        <v/>
      </c>
      <c r="D15" s="88">
        <f>IF('Graph Data'!D16="","",'Graph Data'!D16)</f>
        <v/>
      </c>
      <c r="E15" s="89">
        <f>IF('Graph Data'!E16="","",'Graph Data'!E16)</f>
        <v/>
      </c>
      <c r="F15" s="90">
        <f>IF('Graph Data'!G16="","",'Graph Data'!G16)</f>
        <v/>
      </c>
      <c r="G15" s="91">
        <f>IF('Graph Data'!I16="","",'Graph Data'!I16)</f>
        <v/>
      </c>
      <c r="H15" s="92">
        <f>IF('Graph Data'!J16="","",'Graph Data'!J16)</f>
        <v/>
      </c>
      <c r="I15" s="87">
        <f>IF('Graph Data'!K16="","",'Graph Data'!K16)</f>
        <v/>
      </c>
    </row>
    <row r="16" ht="33" customHeight="1">
      <c r="B16" s="79">
        <f>IF('Graph Data'!B17="","",'Graph Data'!B17)</f>
        <v/>
      </c>
      <c r="C16" s="80">
        <f>IF('Graph Data'!C17="","",'Graph Data'!C17)</f>
        <v/>
      </c>
      <c r="D16" s="81">
        <f>IF('Graph Data'!D17="","",'Graph Data'!D17)</f>
        <v/>
      </c>
      <c r="E16" s="82">
        <f>IF('Graph Data'!E17="","",'Graph Data'!E17)</f>
        <v/>
      </c>
      <c r="F16" s="83">
        <f>IF('Graph Data'!G17="","",'Graph Data'!G17)</f>
        <v/>
      </c>
      <c r="G16" s="84">
        <f>IF('Graph Data'!I17="","",'Graph Data'!I17)</f>
        <v/>
      </c>
      <c r="H16" s="94">
        <f>IF('Graph Data'!J17="","",'Graph Data'!J17)</f>
        <v/>
      </c>
      <c r="I16" s="80">
        <f>IF('Graph Data'!K17="","",'Graph Data'!K17)</f>
        <v/>
      </c>
    </row>
    <row r="17" ht="33" customHeight="1">
      <c r="B17" s="86">
        <f>IF('Graph Data'!B18="","",'Graph Data'!B18)</f>
        <v/>
      </c>
      <c r="C17" s="87">
        <f>IF('Graph Data'!C18="","",'Graph Data'!C18)</f>
        <v/>
      </c>
      <c r="D17" s="88">
        <f>IF('Graph Data'!D18="","",'Graph Data'!D18)</f>
        <v/>
      </c>
      <c r="E17" s="89">
        <f>IF('Graph Data'!E18="","",'Graph Data'!E18)</f>
        <v/>
      </c>
      <c r="F17" s="90">
        <f>IF('Graph Data'!G18="","",'Graph Data'!G18)</f>
        <v/>
      </c>
      <c r="G17" s="91">
        <f>IF('Graph Data'!I18="","",'Graph Data'!I18)</f>
        <v/>
      </c>
      <c r="H17" s="93">
        <f>IF('Graph Data'!J18="","",'Graph Data'!J18)</f>
        <v/>
      </c>
      <c r="I17" s="87">
        <f>IF('Graph Data'!K18="","",'Graph Data'!K18)</f>
        <v/>
      </c>
    </row>
    <row r="18" ht="48" customHeight="1">
      <c r="B18" s="79">
        <f>IF('Graph Data'!B19="","",'Graph Data'!B19)</f>
        <v/>
      </c>
      <c r="C18" s="80">
        <f>IF('Graph Data'!C19="","",'Graph Data'!C19)</f>
        <v/>
      </c>
      <c r="D18" s="81">
        <f>IF('Graph Data'!D19="","",'Graph Data'!D19)</f>
        <v/>
      </c>
      <c r="E18" s="82">
        <f>IF('Graph Data'!E19="","",'Graph Data'!E19)</f>
        <v/>
      </c>
      <c r="F18" s="83">
        <f>IF('Graph Data'!G19="","",'Graph Data'!G19)</f>
        <v/>
      </c>
      <c r="G18" s="84">
        <f>IF('Graph Data'!I19="","",'Graph Data'!I19)</f>
        <v/>
      </c>
      <c r="H18" s="95">
        <f>IF('Graph Data'!J19="","",'Graph Data'!J19)</f>
        <v/>
      </c>
      <c r="I18" s="80">
        <f>IF('Graph Data'!K19="","",'Graph Data'!K19)</f>
        <v/>
      </c>
    </row>
    <row r="19" ht="18" customHeight="1">
      <c r="B19" s="86">
        <f>IF('Graph Data'!B20="","",'Graph Data'!B20)</f>
        <v/>
      </c>
      <c r="C19" s="87">
        <f>IF('Graph Data'!C20="","",'Graph Data'!C20)</f>
        <v/>
      </c>
      <c r="D19" s="88">
        <f>IF('Graph Data'!D20="","",'Graph Data'!D20)</f>
        <v/>
      </c>
      <c r="E19" s="89">
        <f>IF('Graph Data'!E20="","",'Graph Data'!E20)</f>
        <v/>
      </c>
      <c r="F19" s="90">
        <f>IF('Graph Data'!G20="","",'Graph Data'!G20)</f>
        <v/>
      </c>
      <c r="G19" s="91">
        <f>IF('Graph Data'!I20="","",'Graph Data'!I20)</f>
        <v/>
      </c>
      <c r="H19" s="93">
        <f>IF('Graph Data'!J20="","",'Graph Data'!J20)</f>
        <v/>
      </c>
      <c r="I19" s="87">
        <f>IF('Graph Data'!K20="","",'Graph Data'!K20)</f>
        <v/>
      </c>
    </row>
    <row r="20" ht="33" customHeight="1">
      <c r="B20" s="79">
        <f>IF('Graph Data'!B21="","",'Graph Data'!B21)</f>
        <v/>
      </c>
      <c r="C20" s="80">
        <f>IF('Graph Data'!C21="","",'Graph Data'!C21)</f>
        <v/>
      </c>
      <c r="D20" s="81">
        <f>IF('Graph Data'!D21="","",'Graph Data'!D21)</f>
        <v/>
      </c>
      <c r="E20" s="82">
        <f>IF('Graph Data'!E21="","",'Graph Data'!E21)</f>
        <v/>
      </c>
      <c r="F20" s="83">
        <f>IF('Graph Data'!G21="","",'Graph Data'!G21)</f>
        <v/>
      </c>
      <c r="G20" s="84">
        <f>IF('Graph Data'!I21="","",'Graph Data'!I21)</f>
        <v/>
      </c>
      <c r="H20" s="85">
        <f>IF('Graph Data'!J21="","",'Graph Data'!J21)</f>
        <v/>
      </c>
      <c r="I20" s="80">
        <f>IF('Graph Data'!K21="","",'Graph Data'!K21)</f>
        <v/>
      </c>
    </row>
    <row r="21" ht="33" customHeight="1">
      <c r="B21" s="86">
        <f>IF('Graph Data'!B22="","",'Graph Data'!B22)</f>
        <v/>
      </c>
      <c r="C21" s="87">
        <f>IF('Graph Data'!C22="","",'Graph Data'!C22)</f>
        <v/>
      </c>
      <c r="D21" s="88">
        <f>IF('Graph Data'!D22="","",'Graph Data'!D22)</f>
        <v/>
      </c>
      <c r="E21" s="89">
        <f>IF('Graph Data'!E22="","",'Graph Data'!E22)</f>
        <v/>
      </c>
      <c r="F21" s="90">
        <f>IF('Graph Data'!G22="","",'Graph Data'!G22)</f>
        <v/>
      </c>
      <c r="G21" s="91">
        <f>IF('Graph Data'!I22="","",'Graph Data'!I22)</f>
        <v/>
      </c>
      <c r="H21" s="96">
        <f>IF('Graph Data'!J22="","",'Graph Data'!J22)</f>
        <v/>
      </c>
      <c r="I21" s="87">
        <f>IF('Graph Data'!K22="","",'Graph Data'!K22)</f>
        <v/>
      </c>
    </row>
    <row r="22" ht="48" customHeight="1">
      <c r="B22" s="79">
        <f>IF('Graph Data'!B23="","",'Graph Data'!B23)</f>
        <v/>
      </c>
      <c r="C22" s="80">
        <f>IF('Graph Data'!C23="","",'Graph Data'!C23)</f>
        <v/>
      </c>
      <c r="D22" s="81">
        <f>IF('Graph Data'!D23="","",'Graph Data'!D23)</f>
        <v/>
      </c>
      <c r="E22" s="82">
        <f>IF('Graph Data'!E23="","",'Graph Data'!E23)</f>
        <v/>
      </c>
      <c r="F22" s="83">
        <f>IF('Graph Data'!G23="","",'Graph Data'!G23)</f>
        <v/>
      </c>
      <c r="G22" s="84">
        <f>IF('Graph Data'!I23="","",'Graph Data'!I23)</f>
        <v/>
      </c>
      <c r="H22" s="95">
        <f>IF('Graph Data'!J23="","",'Graph Data'!J23)</f>
        <v/>
      </c>
      <c r="I22" s="80">
        <f>IF('Graph Data'!K23="","",'Graph Data'!K23)</f>
        <v/>
      </c>
    </row>
    <row r="23" ht="18" customHeight="1">
      <c r="B23" s="86">
        <f>IF('Graph Data'!B24="","",'Graph Data'!B24)</f>
        <v/>
      </c>
      <c r="C23" s="87">
        <f>IF('Graph Data'!C24="","",'Graph Data'!C24)</f>
        <v/>
      </c>
      <c r="D23" s="88">
        <f>IF('Graph Data'!D24="","",'Graph Data'!D24)</f>
        <v/>
      </c>
      <c r="E23" s="89">
        <f>IF('Graph Data'!E24="","",'Graph Data'!E24)</f>
        <v/>
      </c>
      <c r="F23" s="90">
        <f>IF('Graph Data'!G24="","",'Graph Data'!G24)</f>
        <v/>
      </c>
      <c r="G23" s="91">
        <f>IF('Graph Data'!I24="","",'Graph Data'!I24)</f>
        <v/>
      </c>
      <c r="H23" s="93">
        <f>IF('Graph Data'!J24="","",'Graph Data'!J24)</f>
        <v/>
      </c>
      <c r="I23" s="87">
        <f>IF('Graph Data'!K24="","",'Graph Data'!K24)</f>
        <v/>
      </c>
    </row>
    <row r="24" ht="33" customHeight="1">
      <c r="B24" s="79">
        <f>IF('Graph Data'!B25="","",'Graph Data'!B25)</f>
        <v/>
      </c>
      <c r="C24" s="80">
        <f>IF('Graph Data'!C25="","",'Graph Data'!C25)</f>
        <v/>
      </c>
      <c r="D24" s="81">
        <f>IF('Graph Data'!D25="","",'Graph Data'!D25)</f>
        <v/>
      </c>
      <c r="E24" s="82">
        <f>IF('Graph Data'!E25="","",'Graph Data'!E25)</f>
        <v/>
      </c>
      <c r="F24" s="83">
        <f>IF('Graph Data'!G25="","",'Graph Data'!G25)</f>
        <v/>
      </c>
      <c r="G24" s="84">
        <f>IF('Graph Data'!I25="","",'Graph Data'!I25)</f>
        <v/>
      </c>
      <c r="H24" s="85">
        <f>IF('Graph Data'!J25="","",'Graph Data'!J25)</f>
        <v/>
      </c>
      <c r="I24" s="80">
        <f>IF('Graph Data'!K25="","",'Graph Data'!K25)</f>
        <v/>
      </c>
    </row>
    <row r="25" ht="18" customHeight="1">
      <c r="B25" s="86">
        <f>IF('Graph Data'!B26="","",'Graph Data'!B26)</f>
        <v/>
      </c>
      <c r="C25" s="87">
        <f>IF('Graph Data'!C26="","",'Graph Data'!C26)</f>
        <v/>
      </c>
      <c r="D25" s="88">
        <f>IF('Graph Data'!D26="","",'Graph Data'!D26)</f>
        <v/>
      </c>
      <c r="E25" s="89">
        <f>IF('Graph Data'!E26="","",'Graph Data'!E26)</f>
        <v/>
      </c>
      <c r="F25" s="90">
        <f>IF('Graph Data'!G26="","",'Graph Data'!G26)</f>
        <v/>
      </c>
      <c r="G25" s="91">
        <f>IF('Graph Data'!I26="","",'Graph Data'!I26)</f>
        <v/>
      </c>
      <c r="H25" s="93">
        <f>IF('Graph Data'!J26="","",'Graph Data'!J26)</f>
        <v/>
      </c>
      <c r="I25" s="87">
        <f>IF('Graph Data'!K26="","",'Graph Data'!K26)</f>
        <v/>
      </c>
    </row>
    <row r="26" ht="18" customHeight="1">
      <c r="B26" s="79">
        <f>IF('Graph Data'!B27="","",'Graph Data'!B27)</f>
        <v/>
      </c>
      <c r="C26" s="80">
        <f>IF('Graph Data'!C27="","",'Graph Data'!C27)</f>
        <v/>
      </c>
      <c r="D26" s="81">
        <f>IF('Graph Data'!D27="","",'Graph Data'!D27)</f>
        <v/>
      </c>
      <c r="E26" s="82">
        <f>IF('Graph Data'!E27="","",'Graph Data'!E27)</f>
        <v/>
      </c>
      <c r="F26" s="83">
        <f>IF('Graph Data'!G27="","",'Graph Data'!G27)</f>
        <v/>
      </c>
      <c r="G26" s="84">
        <f>IF('Graph Data'!I27="","",'Graph Data'!I27)</f>
        <v/>
      </c>
      <c r="H26" s="94">
        <f>IF('Graph Data'!J27="","",'Graph Data'!J27)</f>
        <v/>
      </c>
      <c r="I26" s="80">
        <f>IF('Graph Data'!K27="","",'Graph Data'!K27)</f>
        <v/>
      </c>
    </row>
    <row r="27" ht="33" customHeight="1">
      <c r="B27" s="86">
        <f>IF('Graph Data'!B28="","",'Graph Data'!B28)</f>
        <v/>
      </c>
      <c r="C27" s="87">
        <f>IF('Graph Data'!C28="","",'Graph Data'!C28)</f>
        <v/>
      </c>
      <c r="D27" s="88">
        <f>IF('Graph Data'!D28="","",'Graph Data'!D28)</f>
        <v/>
      </c>
      <c r="E27" s="89">
        <f>IF('Graph Data'!E28="","",'Graph Data'!E28)</f>
        <v/>
      </c>
      <c r="F27" s="90">
        <f>IF('Graph Data'!G28="","",'Graph Data'!G28)</f>
        <v/>
      </c>
      <c r="G27" s="91">
        <f>IF('Graph Data'!I28="","",'Graph Data'!I28)</f>
        <v/>
      </c>
      <c r="H27" s="92">
        <f>IF('Graph Data'!J28="","",'Graph Data'!J28)</f>
        <v/>
      </c>
      <c r="I27" s="87">
        <f>IF('Graph Data'!K28="","",'Graph Data'!K28)</f>
        <v/>
      </c>
    </row>
    <row r="28" ht="33" customHeight="1">
      <c r="B28" s="79">
        <f>IF('Graph Data'!B29="","",'Graph Data'!B29)</f>
        <v/>
      </c>
      <c r="C28" s="80">
        <f>IF('Graph Data'!C29="","",'Graph Data'!C29)</f>
        <v/>
      </c>
      <c r="D28" s="81">
        <f>IF('Graph Data'!D29="","",'Graph Data'!D29)</f>
        <v/>
      </c>
      <c r="E28" s="82">
        <f>IF('Graph Data'!E29="","",'Graph Data'!E29)</f>
        <v/>
      </c>
      <c r="F28" s="83">
        <f>IF('Graph Data'!G29="","",'Graph Data'!G29)</f>
        <v/>
      </c>
      <c r="G28" s="84">
        <f>IF('Graph Data'!I29="","",'Graph Data'!I29)</f>
        <v/>
      </c>
      <c r="H28" s="85">
        <f>IF('Graph Data'!J29="","",'Graph Data'!J29)</f>
        <v/>
      </c>
      <c r="I28" s="80">
        <f>IF('Graph Data'!K29="","",'Graph Data'!K29)</f>
        <v/>
      </c>
    </row>
    <row r="29" ht="33" customHeight="1">
      <c r="B29" s="86">
        <f>IF('Graph Data'!B30="","",'Graph Data'!B30)</f>
        <v/>
      </c>
      <c r="C29" s="87">
        <f>IF('Graph Data'!C30="","",'Graph Data'!C30)</f>
        <v/>
      </c>
      <c r="D29" s="88">
        <f>IF('Graph Data'!D30="","",'Graph Data'!D30)</f>
        <v/>
      </c>
      <c r="E29" s="89">
        <f>IF('Graph Data'!E30="","",'Graph Data'!E30)</f>
        <v/>
      </c>
      <c r="F29" s="90">
        <f>IF('Graph Data'!G30="","",'Graph Data'!G30)</f>
        <v/>
      </c>
      <c r="G29" s="91">
        <f>IF('Graph Data'!I30="","",'Graph Data'!I30)</f>
        <v/>
      </c>
      <c r="H29" s="93">
        <f>IF('Graph Data'!J30="","",'Graph Data'!J30)</f>
        <v/>
      </c>
      <c r="I29" s="87">
        <f>IF('Graph Data'!K30="","",'Graph Data'!K30)</f>
        <v/>
      </c>
    </row>
    <row r="30" ht="63" customHeight="1">
      <c r="B30" s="79">
        <f>IF('Graph Data'!B31="","",'Graph Data'!B31)</f>
        <v/>
      </c>
      <c r="C30" s="80">
        <f>IF('Graph Data'!C31="","",'Graph Data'!C31)</f>
        <v/>
      </c>
      <c r="D30" s="81">
        <f>IF('Graph Data'!D31="","",'Graph Data'!D31)</f>
        <v/>
      </c>
      <c r="E30" s="82">
        <f>IF('Graph Data'!E31="","",'Graph Data'!E31)</f>
        <v/>
      </c>
      <c r="F30" s="83">
        <f>IF('Graph Data'!G31="","",'Graph Data'!G31)</f>
        <v/>
      </c>
      <c r="G30" s="84">
        <f>IF('Graph Data'!I31="","",'Graph Data'!I31)</f>
        <v/>
      </c>
      <c r="H30" s="94">
        <f>IF('Graph Data'!J31="","",'Graph Data'!J31)</f>
        <v/>
      </c>
      <c r="I30" s="80">
        <f>IF('Graph Data'!K31="","",'Graph Data'!K31)</f>
        <v/>
      </c>
    </row>
    <row r="31" ht="33" customHeight="1">
      <c r="B31" s="86">
        <f>IF('Graph Data'!B32="","",'Graph Data'!B32)</f>
        <v/>
      </c>
      <c r="C31" s="87">
        <f>IF('Graph Data'!C32="","",'Graph Data'!C32)</f>
        <v/>
      </c>
      <c r="D31" s="88">
        <f>IF('Graph Data'!D32="","",'Graph Data'!D32)</f>
        <v/>
      </c>
      <c r="E31" s="89">
        <f>IF('Graph Data'!E32="","",'Graph Data'!E32)</f>
        <v/>
      </c>
      <c r="F31" s="90">
        <f>IF('Graph Data'!G32="","",'Graph Data'!G32)</f>
        <v/>
      </c>
      <c r="G31" s="91">
        <f>IF('Graph Data'!I32="","",'Graph Data'!I32)</f>
        <v/>
      </c>
      <c r="H31" s="92">
        <f>IF('Graph Data'!J32="","",'Graph Data'!J32)</f>
        <v/>
      </c>
      <c r="I31" s="87">
        <f>IF('Graph Data'!K32="","",'Graph Data'!K32)</f>
        <v/>
      </c>
    </row>
    <row r="32" ht="33" customHeight="1">
      <c r="B32" s="79">
        <f>IF('Graph Data'!B33="","",'Graph Data'!B33)</f>
        <v/>
      </c>
      <c r="C32" s="80">
        <f>IF('Graph Data'!C33="","",'Graph Data'!C33)</f>
        <v/>
      </c>
      <c r="D32" s="81">
        <f>IF('Graph Data'!D33="","",'Graph Data'!D33)</f>
        <v/>
      </c>
      <c r="E32" s="82">
        <f>IF('Graph Data'!E33="","",'Graph Data'!E33)</f>
        <v/>
      </c>
      <c r="F32" s="83">
        <f>IF('Graph Data'!G33="","",'Graph Data'!G33)</f>
        <v/>
      </c>
      <c r="G32" s="84">
        <f>IF('Graph Data'!I33="","",'Graph Data'!I33)</f>
        <v/>
      </c>
      <c r="H32" s="94">
        <f>IF('Graph Data'!J33="","",'Graph Data'!J33)</f>
        <v/>
      </c>
      <c r="I32" s="80">
        <f>IF('Graph Data'!K33="","",'Graph Data'!K33)</f>
        <v/>
      </c>
    </row>
    <row r="33" ht="33" customHeight="1">
      <c r="B33" s="86">
        <f>IF('Graph Data'!B34="","",'Graph Data'!B34)</f>
        <v/>
      </c>
      <c r="C33" s="87">
        <f>IF('Graph Data'!C34="","",'Graph Data'!C34)</f>
        <v/>
      </c>
      <c r="D33" s="88">
        <f>IF('Graph Data'!D34="","",'Graph Data'!D34)</f>
        <v/>
      </c>
      <c r="E33" s="89">
        <f>IF('Graph Data'!E34="","",'Graph Data'!E34)</f>
        <v/>
      </c>
      <c r="F33" s="90">
        <f>IF('Graph Data'!G34="","",'Graph Data'!G34)</f>
        <v/>
      </c>
      <c r="G33" s="91">
        <f>IF('Graph Data'!I34="","",'Graph Data'!I34)</f>
        <v/>
      </c>
      <c r="H33" s="92">
        <f>IF('Graph Data'!J34="","",'Graph Data'!J34)</f>
        <v/>
      </c>
      <c r="I33" s="87">
        <f>IF('Graph Data'!K34="","",'Graph Data'!K34)</f>
        <v/>
      </c>
    </row>
    <row r="34" ht="33" customHeight="1">
      <c r="B34" s="79">
        <f>IF('Graph Data'!B35="","",'Graph Data'!B35)</f>
        <v/>
      </c>
      <c r="C34" s="80">
        <f>IF('Graph Data'!C35="","",'Graph Data'!C35)</f>
        <v/>
      </c>
      <c r="D34" s="81">
        <f>IF('Graph Data'!D35="","",'Graph Data'!D35)</f>
        <v/>
      </c>
      <c r="E34" s="82">
        <f>IF('Graph Data'!E35="","",'Graph Data'!E35)</f>
        <v/>
      </c>
      <c r="F34" s="83">
        <f>IF('Graph Data'!G35="","",'Graph Data'!G35)</f>
        <v/>
      </c>
      <c r="G34" s="84">
        <f>IF('Graph Data'!I35="","",'Graph Data'!I35)</f>
        <v/>
      </c>
      <c r="H34" s="85">
        <f>IF('Graph Data'!J35="","",'Graph Data'!J35)</f>
        <v/>
      </c>
      <c r="I34" s="80">
        <f>IF('Graph Data'!K35="","",'Graph Data'!K35)</f>
        <v/>
      </c>
    </row>
    <row r="35" ht="33" customHeight="1">
      <c r="B35" s="86">
        <f>IF('Graph Data'!B36="","",'Graph Data'!B36)</f>
        <v/>
      </c>
      <c r="C35" s="87">
        <f>IF('Graph Data'!C36="","",'Graph Data'!C36)</f>
        <v/>
      </c>
      <c r="D35" s="88">
        <f>IF('Graph Data'!D36="","",'Graph Data'!D36)</f>
        <v/>
      </c>
      <c r="E35" s="89">
        <f>IF('Graph Data'!E36="","",'Graph Data'!E36)</f>
        <v/>
      </c>
      <c r="F35" s="90">
        <f>IF('Graph Data'!G36="","",'Graph Data'!G36)</f>
        <v/>
      </c>
      <c r="G35" s="91">
        <f>IF('Graph Data'!I36="","",'Graph Data'!I36)</f>
        <v/>
      </c>
      <c r="H35" s="93">
        <f>IF('Graph Data'!J36="","",'Graph Data'!J36)</f>
        <v/>
      </c>
      <c r="I35" s="87">
        <f>IF('Graph Data'!K36="","",'Graph Data'!K36)</f>
        <v/>
      </c>
    </row>
    <row r="36" ht="33" customHeight="1">
      <c r="B36" s="79">
        <f>IF('Graph Data'!B37="","",'Graph Data'!B37)</f>
        <v/>
      </c>
      <c r="C36" s="80">
        <f>IF('Graph Data'!C37="","",'Graph Data'!C37)</f>
        <v/>
      </c>
      <c r="D36" s="81">
        <f>IF('Graph Data'!D37="","",'Graph Data'!D37)</f>
        <v/>
      </c>
      <c r="E36" s="82">
        <f>IF('Graph Data'!E37="","",'Graph Data'!E37)</f>
        <v/>
      </c>
      <c r="F36" s="83">
        <f>IF('Graph Data'!G37="","",'Graph Data'!G37)</f>
        <v/>
      </c>
      <c r="G36" s="84">
        <f>IF('Graph Data'!I37="","",'Graph Data'!I37)</f>
        <v/>
      </c>
      <c r="H36" s="94">
        <f>IF('Graph Data'!J37="","",'Graph Data'!J37)</f>
        <v/>
      </c>
      <c r="I36" s="80">
        <f>IF('Graph Data'!K37="","",'Graph Data'!K37)</f>
        <v/>
      </c>
    </row>
    <row r="37" ht="18" customHeight="1">
      <c r="B37" s="86">
        <f>IF('Graph Data'!B38="","",'Graph Data'!B38)</f>
        <v/>
      </c>
      <c r="C37" s="87">
        <f>IF('Graph Data'!C38="","",'Graph Data'!C38)</f>
        <v/>
      </c>
      <c r="D37" s="88">
        <f>IF('Graph Data'!D38="","",'Graph Data'!D38)</f>
        <v/>
      </c>
      <c r="E37" s="89">
        <f>IF('Graph Data'!E38="","",'Graph Data'!E38)</f>
        <v/>
      </c>
      <c r="F37" s="90">
        <f>IF('Graph Data'!G38="","",'Graph Data'!G38)</f>
        <v/>
      </c>
      <c r="G37" s="91">
        <f>IF('Graph Data'!I38="","",'Graph Data'!I38)</f>
        <v/>
      </c>
      <c r="H37" s="93">
        <f>IF('Graph Data'!J38="","",'Graph Data'!J38)</f>
        <v/>
      </c>
      <c r="I37" s="87">
        <f>IF('Graph Data'!K38="","",'Graph Data'!K38)</f>
        <v/>
      </c>
    </row>
    <row r="38" ht="18" customHeight="1">
      <c r="B38" s="79">
        <f>IF('Graph Data'!B39="","",'Graph Data'!B39)</f>
        <v/>
      </c>
      <c r="C38" s="80">
        <f>IF('Graph Data'!C39="","",'Graph Data'!C39)</f>
        <v/>
      </c>
      <c r="D38" s="81">
        <f>IF('Graph Data'!D39="","",'Graph Data'!D39)</f>
        <v/>
      </c>
      <c r="E38" s="82">
        <f>IF('Graph Data'!E39="","",'Graph Data'!E39)</f>
        <v/>
      </c>
      <c r="F38" s="83">
        <f>IF('Graph Data'!G39="","",'Graph Data'!G39)</f>
        <v/>
      </c>
      <c r="G38" s="84">
        <f>IF('Graph Data'!I39="","",'Graph Data'!I39)</f>
        <v/>
      </c>
      <c r="H38" s="85">
        <f>IF('Graph Data'!J39="","",'Graph Data'!J39)</f>
        <v/>
      </c>
      <c r="I38" s="80">
        <f>IF('Graph Data'!K39="","",'Graph Data'!K39)</f>
        <v/>
      </c>
    </row>
    <row r="42" ht="21" customHeight="1">
      <c r="B42" s="97" t="inlineStr">
        <is>
          <t>Motor</t>
        </is>
      </c>
    </row>
    <row r="109" ht="21" customHeight="1">
      <c r="B109" s="97" t="inlineStr">
        <is>
          <t>Contents</t>
        </is>
      </c>
    </row>
    <row r="160" ht="21" customHeight="1">
      <c r="B160" s="97" t="inlineStr">
        <is>
          <t>Buildings large claims</t>
        </is>
      </c>
    </row>
    <row r="195" ht="21" customHeight="1">
      <c r="B195" s="97" t="inlineStr">
        <is>
          <t>Buildings small claims (trees)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2026-10-29T21:10:35Z</dcterms:created>
  <dcterms:modified xmlns:dcterms="http://purl.org/dc/terms/" xmlns:xsi="http://www.w3.org/2001/XMLSchema-instance" xsi:type="dcterms:W3CDTF">2026-10-29T21:10:42Z</dcterms:modified>
</cp:coreProperties>
</file>